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M:\Vendas\Operacoes\002_ESTUDO_MNM\Desenvolvimento Relatório\Main\"/>
    </mc:Choice>
  </mc:AlternateContent>
  <xr:revisionPtr revIDLastSave="0" documentId="13_ncr:1_{CE907585-1301-456E-92EE-93E5FB3681FD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Como Atualizar" sheetId="32" r:id="rId1"/>
    <sheet name="CAB_1" sheetId="24" r:id="rId2"/>
    <sheet name="CAB_2" sheetId="25" r:id="rId3"/>
    <sheet name="RE" sheetId="30" r:id="rId4"/>
    <sheet name="Regionais1" sheetId="29" state="hidden" r:id="rId5"/>
    <sheet name="1a" sheetId="1" r:id="rId6"/>
    <sheet name="2a" sheetId="2" r:id="rId7"/>
    <sheet name="MNM_RS" sheetId="3" r:id="rId8"/>
    <sheet name="MNM_LN" sheetId="5" r:id="rId9"/>
    <sheet name="EGM_EBITDA" sheetId="7" r:id="rId10"/>
    <sheet name="VAGAS_MNMLN" sheetId="9" state="hidden" r:id="rId11"/>
    <sheet name="VAGAS_MNMRS" sheetId="10" state="hidden" r:id="rId12"/>
    <sheet name="VAGAS_MNMRS+" sheetId="11" state="hidden" r:id="rId13"/>
    <sheet name="VAGAS_EGM_EBITDA" sheetId="12" r:id="rId14"/>
    <sheet name="BASE VAGAS" sheetId="14" r:id="rId15"/>
    <sheet name="BASE POSTS" sheetId="15" r:id="rId16"/>
    <sheet name="BASE_NPS" sheetId="19" r:id="rId17"/>
    <sheet name="EMAILS" sheetId="26" r:id="rId18"/>
    <sheet name="BASE_CABECALHO" sheetId="23" r:id="rId19"/>
    <sheet name="MNM_RSM" sheetId="31" state="hidden" r:id="rId20"/>
    <sheet name="NPS_MNMRS" sheetId="20" state="hidden" r:id="rId21"/>
    <sheet name="NPS_MNMLN" sheetId="21" state="hidden" r:id="rId22"/>
    <sheet name="NPS_MNMRS+" sheetId="22" state="hidden" r:id="rId23"/>
    <sheet name="POSTS_MNMRS" sheetId="16" state="hidden" r:id="rId24"/>
    <sheet name="POSTS_MNMLN" sheetId="17" state="hidden" r:id="rId25"/>
    <sheet name="POSTS_MNMRS+" sheetId="18" state="hidden" r:id="rId26"/>
  </sheets>
  <definedNames>
    <definedName name="_xlnm._FilterDatabase" localSheetId="5" hidden="1">'1a'!$B$8:$AB$8</definedName>
    <definedName name="_xlnm._FilterDatabase" localSheetId="6" hidden="1">'2a'!$A$10:$AK$10</definedName>
    <definedName name="_xlnm._FilterDatabase" localSheetId="4" hidden="1">Regionais1!$A$10:$AQ$10</definedName>
  </definedNames>
  <calcPr calcId="191029"/>
</workbook>
</file>

<file path=xl/calcChain.xml><?xml version="1.0" encoding="utf-8"?>
<calcChain xmlns="http://schemas.openxmlformats.org/spreadsheetml/2006/main">
  <c r="C3" i="25" l="1"/>
  <c r="F5" i="25"/>
  <c r="D5" i="25"/>
  <c r="B4" i="12"/>
  <c r="F4" i="12" s="1"/>
  <c r="G4" i="12" s="1" a="1"/>
  <c r="G4" i="12" s="1"/>
  <c r="C4" i="12"/>
  <c r="D4" i="12"/>
  <c r="E4" i="12"/>
  <c r="B5" i="12"/>
  <c r="F5" i="12" s="1"/>
  <c r="G5" i="12" s="1" a="1"/>
  <c r="G5" i="12" s="1"/>
  <c r="C5" i="12"/>
  <c r="D5" i="12"/>
  <c r="E5" i="12"/>
  <c r="B6" i="12"/>
  <c r="F6" i="12" s="1"/>
  <c r="G6" i="12" s="1" a="1"/>
  <c r="G6" i="12" s="1"/>
  <c r="C6" i="12"/>
  <c r="D6" i="12"/>
  <c r="E6" i="12"/>
  <c r="B7" i="12"/>
  <c r="F7" i="12" s="1"/>
  <c r="G7" i="12" s="1" a="1"/>
  <c r="G7" i="12" s="1"/>
  <c r="C7" i="12"/>
  <c r="D7" i="12"/>
  <c r="E7" i="12"/>
  <c r="B8" i="12"/>
  <c r="C8" i="12"/>
  <c r="D8" i="12"/>
  <c r="E8" i="12"/>
  <c r="F8" i="12"/>
  <c r="G8" i="12" s="1" a="1"/>
  <c r="G8" i="12" s="1"/>
  <c r="B9" i="12"/>
  <c r="F9" i="12" s="1"/>
  <c r="G9" i="12" s="1" a="1"/>
  <c r="G9" i="12" s="1"/>
  <c r="C9" i="12"/>
  <c r="D9" i="12"/>
  <c r="E9" i="12"/>
  <c r="B10" i="12"/>
  <c r="F10" i="12" s="1"/>
  <c r="G10" i="12" s="1" a="1"/>
  <c r="G10" i="12" s="1"/>
  <c r="C10" i="12"/>
  <c r="D10" i="12"/>
  <c r="E10" i="12"/>
  <c r="B11" i="12"/>
  <c r="F11" i="12" s="1"/>
  <c r="G11" i="12" s="1" a="1"/>
  <c r="G11" i="12" s="1"/>
  <c r="C11" i="12"/>
  <c r="D11" i="12"/>
  <c r="E11" i="12"/>
  <c r="B12" i="12"/>
  <c r="F12" i="12" s="1"/>
  <c r="G12" i="12" s="1" a="1"/>
  <c r="G12" i="12" s="1"/>
  <c r="C12" i="12"/>
  <c r="D12" i="12"/>
  <c r="E12" i="12"/>
  <c r="B13" i="12"/>
  <c r="F13" i="12" s="1"/>
  <c r="G13" i="12" s="1" a="1"/>
  <c r="G13" i="12" s="1"/>
  <c r="C13" i="12"/>
  <c r="D13" i="12"/>
  <c r="E13" i="12"/>
  <c r="B14" i="12"/>
  <c r="F14" i="12" s="1"/>
  <c r="G14" i="12" s="1" a="1"/>
  <c r="G14" i="12" s="1"/>
  <c r="C14" i="12"/>
  <c r="D14" i="12"/>
  <c r="E14" i="12"/>
  <c r="B15" i="12"/>
  <c r="F15" i="12" s="1"/>
  <c r="G15" i="12" s="1" a="1"/>
  <c r="G15" i="12" s="1"/>
  <c r="C15" i="12"/>
  <c r="D15" i="12"/>
  <c r="E15" i="12"/>
  <c r="B16" i="12"/>
  <c r="F16" i="12" s="1"/>
  <c r="G16" i="12" s="1" a="1"/>
  <c r="G16" i="12" s="1"/>
  <c r="C16" i="12"/>
  <c r="D16" i="12"/>
  <c r="E16" i="12"/>
  <c r="B17" i="12"/>
  <c r="F17" i="12" s="1"/>
  <c r="G17" i="12" s="1" a="1"/>
  <c r="G17" i="12" s="1"/>
  <c r="C17" i="12"/>
  <c r="D17" i="12"/>
  <c r="E17" i="12"/>
  <c r="B18" i="12"/>
  <c r="F18" i="12" s="1"/>
  <c r="G18" i="12" s="1" a="1"/>
  <c r="G18" i="12" s="1"/>
  <c r="C18" i="12"/>
  <c r="D18" i="12"/>
  <c r="E18" i="12"/>
  <c r="B19" i="12"/>
  <c r="F19" i="12" s="1"/>
  <c r="G19" i="12" s="1" a="1"/>
  <c r="G19" i="12" s="1"/>
  <c r="C19" i="12"/>
  <c r="D19" i="12"/>
  <c r="E19" i="12"/>
  <c r="B20" i="12"/>
  <c r="F20" i="12" s="1"/>
  <c r="G20" i="12" s="1" a="1"/>
  <c r="G20" i="12" s="1"/>
  <c r="C20" i="12"/>
  <c r="D20" i="12"/>
  <c r="E20" i="12"/>
  <c r="B21" i="12"/>
  <c r="F21" i="12" s="1"/>
  <c r="G21" i="12" s="1" a="1"/>
  <c r="G21" i="12" s="1"/>
  <c r="C21" i="12"/>
  <c r="D21" i="12"/>
  <c r="E21" i="12"/>
  <c r="B22" i="12"/>
  <c r="C22" i="12"/>
  <c r="D22" i="12"/>
  <c r="E22" i="12"/>
  <c r="F22" i="12"/>
  <c r="G22" i="12" a="1"/>
  <c r="G22" i="12" s="1"/>
  <c r="E3" i="12"/>
  <c r="D3" i="12"/>
  <c r="C3" i="12"/>
  <c r="B3" i="12"/>
  <c r="P27" i="7"/>
  <c r="C22" i="30"/>
  <c r="D22" i="30" s="1"/>
  <c r="C23" i="30"/>
  <c r="D23" i="30" s="1"/>
  <c r="C24" i="30"/>
  <c r="E24" i="30" s="1"/>
  <c r="C25" i="30"/>
  <c r="D25" i="30" s="1"/>
  <c r="F5" i="2"/>
  <c r="Y3" i="24"/>
  <c r="Z3" i="24"/>
  <c r="AA3" i="24"/>
  <c r="Y4" i="24"/>
  <c r="Z4" i="24"/>
  <c r="AA4" i="24"/>
  <c r="Y5" i="24"/>
  <c r="Z5" i="24"/>
  <c r="AA5" i="24"/>
  <c r="P32" i="31"/>
  <c r="M6" i="31"/>
  <c r="L6" i="31"/>
  <c r="D24" i="30" l="1"/>
  <c r="E23" i="30"/>
  <c r="E25" i="30"/>
  <c r="E22" i="30"/>
  <c r="AB5" i="24"/>
  <c r="AB4" i="24"/>
  <c r="AB3" i="24"/>
  <c r="B4" i="16"/>
  <c r="G4" i="16" s="1"/>
  <c r="C4" i="16"/>
  <c r="D4" i="16"/>
  <c r="E4" i="16"/>
  <c r="F4" i="16"/>
  <c r="B5" i="16"/>
  <c r="C5" i="16"/>
  <c r="D5" i="16"/>
  <c r="E5" i="16"/>
  <c r="F5" i="16"/>
  <c r="G5" i="16"/>
  <c r="B6" i="16"/>
  <c r="G6" i="16" s="1"/>
  <c r="C6" i="16"/>
  <c r="D6" i="16"/>
  <c r="E6" i="16"/>
  <c r="F6" i="16"/>
  <c r="B7" i="16"/>
  <c r="C7" i="16"/>
  <c r="D7" i="16"/>
  <c r="E7" i="16"/>
  <c r="F7" i="16"/>
  <c r="G7" i="16"/>
  <c r="B8" i="16"/>
  <c r="G8" i="16" s="1"/>
  <c r="C8" i="16"/>
  <c r="D8" i="16"/>
  <c r="E8" i="16"/>
  <c r="F8" i="16"/>
  <c r="B9" i="16"/>
  <c r="C9" i="16"/>
  <c r="D9" i="16"/>
  <c r="E9" i="16"/>
  <c r="F9" i="16"/>
  <c r="G9" i="16"/>
  <c r="B10" i="16"/>
  <c r="G10" i="16" s="1"/>
  <c r="C10" i="16"/>
  <c r="D10" i="16"/>
  <c r="E10" i="16"/>
  <c r="F10" i="16"/>
  <c r="B11" i="16"/>
  <c r="C11" i="16"/>
  <c r="D11" i="16"/>
  <c r="E11" i="16"/>
  <c r="F11" i="16"/>
  <c r="G11" i="16"/>
  <c r="B12" i="16"/>
  <c r="G12" i="16" s="1"/>
  <c r="C12" i="16"/>
  <c r="D12" i="16"/>
  <c r="E12" i="16"/>
  <c r="F12" i="16"/>
  <c r="B13" i="16"/>
  <c r="C13" i="16"/>
  <c r="D13" i="16"/>
  <c r="E13" i="16"/>
  <c r="F13" i="16"/>
  <c r="G13" i="16"/>
  <c r="B14" i="16"/>
  <c r="G14" i="16" s="1"/>
  <c r="C14" i="16"/>
  <c r="D14" i="16"/>
  <c r="E14" i="16"/>
  <c r="F14" i="16"/>
  <c r="B15" i="16"/>
  <c r="C15" i="16"/>
  <c r="D15" i="16"/>
  <c r="E15" i="16"/>
  <c r="F15" i="16"/>
  <c r="G15" i="16"/>
  <c r="B16" i="16"/>
  <c r="G16" i="16" s="1"/>
  <c r="C16" i="16"/>
  <c r="D16" i="16"/>
  <c r="E16" i="16"/>
  <c r="F16" i="16"/>
  <c r="B17" i="16"/>
  <c r="C17" i="16"/>
  <c r="D17" i="16"/>
  <c r="E17" i="16"/>
  <c r="F17" i="16"/>
  <c r="G17" i="16"/>
  <c r="B18" i="16"/>
  <c r="G18" i="16" s="1"/>
  <c r="C18" i="16"/>
  <c r="D18" i="16"/>
  <c r="E18" i="16"/>
  <c r="F18" i="16"/>
  <c r="B19" i="16"/>
  <c r="C19" i="16"/>
  <c r="D19" i="16"/>
  <c r="E19" i="16"/>
  <c r="F19" i="16"/>
  <c r="G19" i="16"/>
  <c r="B20" i="16"/>
  <c r="G20" i="16" s="1"/>
  <c r="C20" i="16"/>
  <c r="D20" i="16"/>
  <c r="E20" i="16"/>
  <c r="F20" i="16"/>
  <c r="B21" i="16"/>
  <c r="C21" i="16"/>
  <c r="D21" i="16"/>
  <c r="E21" i="16"/>
  <c r="F21" i="16"/>
  <c r="G21" i="16"/>
  <c r="B22" i="16"/>
  <c r="G22" i="16" s="1"/>
  <c r="C22" i="16"/>
  <c r="D22" i="16"/>
  <c r="E22" i="16"/>
  <c r="F22" i="16"/>
  <c r="B23" i="16"/>
  <c r="C23" i="16"/>
  <c r="D23" i="16"/>
  <c r="E23" i="16"/>
  <c r="F23" i="16"/>
  <c r="G23" i="16"/>
  <c r="B24" i="16"/>
  <c r="G24" i="16" s="1"/>
  <c r="C24" i="16"/>
  <c r="D24" i="16"/>
  <c r="E24" i="16"/>
  <c r="F24" i="16"/>
  <c r="B25" i="16"/>
  <c r="C25" i="16"/>
  <c r="D25" i="16"/>
  <c r="E25" i="16"/>
  <c r="F25" i="16"/>
  <c r="G25" i="16"/>
  <c r="B26" i="16"/>
  <c r="G26" i="16" s="1"/>
  <c r="C26" i="16"/>
  <c r="D26" i="16"/>
  <c r="E26" i="16"/>
  <c r="F26" i="16"/>
  <c r="B27" i="16"/>
  <c r="C27" i="16"/>
  <c r="D27" i="16"/>
  <c r="E27" i="16"/>
  <c r="F27" i="16"/>
  <c r="G27" i="16"/>
  <c r="B4" i="20"/>
  <c r="C4" i="20"/>
  <c r="D4" i="20"/>
  <c r="E4" i="20"/>
  <c r="F4" i="20"/>
  <c r="B5" i="20"/>
  <c r="C5" i="20"/>
  <c r="D5" i="20"/>
  <c r="E5" i="20"/>
  <c r="F5" i="20"/>
  <c r="B6" i="20"/>
  <c r="F6" i="20" s="1"/>
  <c r="C6" i="20"/>
  <c r="D6" i="20"/>
  <c r="E6" i="20"/>
  <c r="B7" i="20"/>
  <c r="F7" i="20" s="1"/>
  <c r="C7" i="20"/>
  <c r="D7" i="20"/>
  <c r="E7" i="20"/>
  <c r="B8" i="20"/>
  <c r="F8" i="20" s="1"/>
  <c r="C8" i="20"/>
  <c r="D8" i="20"/>
  <c r="E8" i="20"/>
  <c r="B9" i="20"/>
  <c r="F9" i="20" s="1"/>
  <c r="C9" i="20"/>
  <c r="D9" i="20"/>
  <c r="E9" i="20"/>
  <c r="B10" i="20"/>
  <c r="F10" i="20" s="1"/>
  <c r="C10" i="20"/>
  <c r="D10" i="20"/>
  <c r="E10" i="20"/>
  <c r="B11" i="20"/>
  <c r="F11" i="20" s="1"/>
  <c r="C11" i="20"/>
  <c r="D11" i="20"/>
  <c r="E11" i="20"/>
  <c r="B12" i="20"/>
  <c r="F12" i="20" s="1"/>
  <c r="C12" i="20"/>
  <c r="D12" i="20"/>
  <c r="E12" i="20"/>
  <c r="B13" i="20"/>
  <c r="F13" i="20" s="1"/>
  <c r="C13" i="20"/>
  <c r="D13" i="20"/>
  <c r="E13" i="20"/>
  <c r="B14" i="20"/>
  <c r="F14" i="20" s="1"/>
  <c r="C14" i="20"/>
  <c r="D14" i="20"/>
  <c r="E14" i="20"/>
  <c r="B15" i="20"/>
  <c r="F15" i="20" s="1"/>
  <c r="C15" i="20"/>
  <c r="D15" i="20"/>
  <c r="E15" i="20"/>
  <c r="B16" i="20"/>
  <c r="C16" i="20"/>
  <c r="D16" i="20"/>
  <c r="E16" i="20"/>
  <c r="F16" i="20"/>
  <c r="B17" i="20"/>
  <c r="F17" i="20" s="1"/>
  <c r="C17" i="20"/>
  <c r="D17" i="20"/>
  <c r="E17" i="20"/>
  <c r="B18" i="20"/>
  <c r="F18" i="20" s="1"/>
  <c r="C18" i="20"/>
  <c r="D18" i="20"/>
  <c r="E18" i="20"/>
  <c r="B19" i="20"/>
  <c r="F19" i="20" s="1"/>
  <c r="C19" i="20"/>
  <c r="D19" i="20"/>
  <c r="E19" i="20"/>
  <c r="B20" i="20"/>
  <c r="F20" i="20" s="1"/>
  <c r="C20" i="20"/>
  <c r="D20" i="20"/>
  <c r="E20" i="20"/>
  <c r="B21" i="20"/>
  <c r="C21" i="20"/>
  <c r="D21" i="20"/>
  <c r="E21" i="20"/>
  <c r="F21" i="20"/>
  <c r="B22" i="20"/>
  <c r="C22" i="20"/>
  <c r="D22" i="20"/>
  <c r="E22" i="20"/>
  <c r="F22" i="20"/>
  <c r="B23" i="20"/>
  <c r="F23" i="20" s="1"/>
  <c r="C23" i="20"/>
  <c r="D23" i="20"/>
  <c r="E23" i="20"/>
  <c r="B24" i="20"/>
  <c r="C24" i="20"/>
  <c r="D24" i="20"/>
  <c r="E24" i="20"/>
  <c r="F24" i="20"/>
  <c r="B25" i="20"/>
  <c r="F25" i="20" s="1"/>
  <c r="C25" i="20"/>
  <c r="D25" i="20"/>
  <c r="E25" i="20"/>
  <c r="B26" i="20"/>
  <c r="F26" i="20" s="1"/>
  <c r="C26" i="20"/>
  <c r="D26" i="20"/>
  <c r="E26" i="20"/>
  <c r="B27" i="20"/>
  <c r="F27" i="20" s="1"/>
  <c r="C27" i="20"/>
  <c r="D27" i="20"/>
  <c r="E27" i="20"/>
  <c r="B4" i="10"/>
  <c r="F4" i="10" s="1"/>
  <c r="G4" i="10" s="1" a="1"/>
  <c r="G4" i="10" s="1"/>
  <c r="C4" i="10"/>
  <c r="D4" i="10"/>
  <c r="E4" i="10"/>
  <c r="B5" i="10"/>
  <c r="C5" i="10"/>
  <c r="D5" i="10"/>
  <c r="E5" i="10"/>
  <c r="F5" i="10"/>
  <c r="G5" i="10" s="1" a="1"/>
  <c r="G5" i="10" s="1"/>
  <c r="B6" i="10"/>
  <c r="C6" i="10"/>
  <c r="D6" i="10"/>
  <c r="E6" i="10"/>
  <c r="F6" i="10"/>
  <c r="G6" i="10" s="1" a="1"/>
  <c r="G6" i="10" s="1"/>
  <c r="B7" i="10"/>
  <c r="F7" i="10" s="1"/>
  <c r="G7" i="10" s="1" a="1"/>
  <c r="G7" i="10" s="1"/>
  <c r="C7" i="10"/>
  <c r="D7" i="10"/>
  <c r="E7" i="10"/>
  <c r="B8" i="10"/>
  <c r="F8" i="10" s="1"/>
  <c r="G8" i="10" s="1" a="1"/>
  <c r="G8" i="10" s="1"/>
  <c r="C8" i="10"/>
  <c r="D8" i="10"/>
  <c r="E8" i="10"/>
  <c r="B9" i="10"/>
  <c r="F9" i="10" s="1"/>
  <c r="G9" i="10" s="1" a="1"/>
  <c r="G9" i="10" s="1"/>
  <c r="C9" i="10"/>
  <c r="D9" i="10"/>
  <c r="E9" i="10"/>
  <c r="B10" i="10"/>
  <c r="C10" i="10"/>
  <c r="D10" i="10"/>
  <c r="E10" i="10"/>
  <c r="F10" i="10"/>
  <c r="G10" i="10" s="1" a="1"/>
  <c r="G10" i="10" s="1"/>
  <c r="B11" i="10"/>
  <c r="C11" i="10"/>
  <c r="D11" i="10"/>
  <c r="E11" i="10"/>
  <c r="F11" i="10"/>
  <c r="G11" i="10" s="1" a="1"/>
  <c r="G11" i="10" s="1"/>
  <c r="B12" i="10"/>
  <c r="F12" i="10" s="1"/>
  <c r="G12" i="10" s="1" a="1"/>
  <c r="G12" i="10" s="1"/>
  <c r="C12" i="10"/>
  <c r="D12" i="10"/>
  <c r="E12" i="10"/>
  <c r="B13" i="10"/>
  <c r="F13" i="10" s="1"/>
  <c r="G13" i="10" s="1" a="1"/>
  <c r="G13" i="10" s="1"/>
  <c r="C13" i="10"/>
  <c r="D13" i="10"/>
  <c r="E13" i="10"/>
  <c r="B14" i="10"/>
  <c r="F14" i="10" s="1"/>
  <c r="G14" i="10" s="1" a="1"/>
  <c r="G14" i="10" s="1"/>
  <c r="C14" i="10"/>
  <c r="D14" i="10"/>
  <c r="E14" i="10"/>
  <c r="B15" i="10"/>
  <c r="C15" i="10"/>
  <c r="D15" i="10"/>
  <c r="E15" i="10"/>
  <c r="F15" i="10"/>
  <c r="G15" i="10" a="1"/>
  <c r="G15" i="10" s="1"/>
  <c r="B16" i="10"/>
  <c r="C16" i="10"/>
  <c r="D16" i="10"/>
  <c r="E16" i="10"/>
  <c r="F16" i="10"/>
  <c r="G16" i="10" s="1" a="1"/>
  <c r="G16" i="10" s="1"/>
  <c r="B17" i="10"/>
  <c r="F17" i="10" s="1"/>
  <c r="G17" i="10" s="1" a="1"/>
  <c r="G17" i="10" s="1"/>
  <c r="C17" i="10"/>
  <c r="D17" i="10"/>
  <c r="E17" i="10"/>
  <c r="B18" i="10"/>
  <c r="C18" i="10"/>
  <c r="D18" i="10"/>
  <c r="E18" i="10"/>
  <c r="F18" i="10"/>
  <c r="G18" i="10" s="1" a="1"/>
  <c r="G18" i="10" s="1"/>
  <c r="B19" i="10"/>
  <c r="F19" i="10" s="1"/>
  <c r="G19" i="10" s="1" a="1"/>
  <c r="G19" i="10" s="1"/>
  <c r="C19" i="10"/>
  <c r="D19" i="10"/>
  <c r="E19" i="10"/>
  <c r="B20" i="10"/>
  <c r="C20" i="10"/>
  <c r="D20" i="10"/>
  <c r="E20" i="10"/>
  <c r="F20" i="10"/>
  <c r="G20" i="10" a="1"/>
  <c r="G20" i="10" s="1"/>
  <c r="B21" i="10"/>
  <c r="F21" i="10" s="1"/>
  <c r="G21" i="10" s="1" a="1"/>
  <c r="G21" i="10" s="1"/>
  <c r="C21" i="10"/>
  <c r="D21" i="10"/>
  <c r="E21" i="10"/>
  <c r="B22" i="10"/>
  <c r="F22" i="10" s="1"/>
  <c r="G22" i="10" s="1" a="1"/>
  <c r="G22" i="10" s="1"/>
  <c r="C22" i="10"/>
  <c r="D22" i="10"/>
  <c r="E22" i="10"/>
  <c r="B23" i="10"/>
  <c r="C23" i="10"/>
  <c r="D23" i="10"/>
  <c r="E23" i="10"/>
  <c r="F23" i="10"/>
  <c r="G23" i="10" s="1" a="1"/>
  <c r="G23" i="10" s="1"/>
  <c r="B24" i="10"/>
  <c r="F24" i="10" s="1"/>
  <c r="G24" i="10" s="1" a="1"/>
  <c r="G24" i="10" s="1"/>
  <c r="C24" i="10"/>
  <c r="D24" i="10"/>
  <c r="E24" i="10"/>
  <c r="B25" i="10"/>
  <c r="C25" i="10"/>
  <c r="D25" i="10"/>
  <c r="E25" i="10"/>
  <c r="F25" i="10"/>
  <c r="G25" i="10" a="1"/>
  <c r="G25" i="10" s="1"/>
  <c r="B26" i="10"/>
  <c r="F26" i="10" s="1"/>
  <c r="G26" i="10" s="1" a="1"/>
  <c r="G26" i="10" s="1"/>
  <c r="C26" i="10"/>
  <c r="D26" i="10"/>
  <c r="E26" i="10"/>
  <c r="B27" i="10"/>
  <c r="F27" i="10" s="1"/>
  <c r="G27" i="10" s="1" a="1"/>
  <c r="G27" i="10" s="1"/>
  <c r="C27" i="10"/>
  <c r="D27" i="10"/>
  <c r="E27" i="10"/>
  <c r="D65" i="30"/>
  <c r="N65" i="30" s="1"/>
  <c r="F65" i="30"/>
  <c r="P65" i="30" s="1"/>
  <c r="F52" i="30"/>
  <c r="F51" i="30"/>
  <c r="F50" i="30"/>
  <c r="F41" i="30"/>
  <c r="F40" i="30"/>
  <c r="F64" i="30"/>
  <c r="P64" i="30" s="1"/>
  <c r="E64" i="30"/>
  <c r="O64" i="30" s="1"/>
  <c r="D64" i="30"/>
  <c r="N64" i="30" s="1"/>
  <c r="D31" i="30"/>
  <c r="N31" i="30" s="1"/>
  <c r="E31" i="30"/>
  <c r="O31" i="30" s="1"/>
  <c r="E32" i="30"/>
  <c r="O32" i="30" s="1"/>
  <c r="D32" i="30"/>
  <c r="N32" i="30" s="1"/>
  <c r="C29" i="30"/>
  <c r="E29" i="30" s="1"/>
  <c r="C28" i="30"/>
  <c r="E28" i="30" s="1"/>
  <c r="C27" i="30"/>
  <c r="E27" i="30" s="1"/>
  <c r="C26" i="30"/>
  <c r="E26" i="30" s="1"/>
  <c r="C21" i="30"/>
  <c r="D21" i="30" s="1"/>
  <c r="C20" i="30"/>
  <c r="E20" i="30" s="1"/>
  <c r="C19" i="30"/>
  <c r="E19" i="30" s="1"/>
  <c r="C18" i="30"/>
  <c r="E18" i="30" s="1"/>
  <c r="C17" i="30"/>
  <c r="E17" i="30" s="1"/>
  <c r="C16" i="30"/>
  <c r="E16" i="30" s="1"/>
  <c r="C15" i="30"/>
  <c r="D15" i="30" s="1"/>
  <c r="C14" i="30"/>
  <c r="E14" i="30" s="1"/>
  <c r="C13" i="30"/>
  <c r="D13" i="30" s="1"/>
  <c r="C12" i="30"/>
  <c r="E12" i="30" s="1"/>
  <c r="C11" i="30"/>
  <c r="D11" i="30" s="1"/>
  <c r="C10" i="30"/>
  <c r="E10" i="30" s="1"/>
  <c r="C9" i="30"/>
  <c r="E9" i="30" s="1"/>
  <c r="C8" i="30"/>
  <c r="E8" i="30" s="1"/>
  <c r="C7" i="30"/>
  <c r="D7" i="30" s="1"/>
  <c r="C6" i="30"/>
  <c r="E6" i="30" s="1"/>
  <c r="C5" i="30"/>
  <c r="D5" i="30" s="1"/>
  <c r="C4" i="30"/>
  <c r="E4" i="30" s="1"/>
  <c r="S9" i="29"/>
  <c r="M9" i="29" s="1"/>
  <c r="L9" i="29" s="1"/>
  <c r="K9" i="29" s="1"/>
  <c r="F6" i="29"/>
  <c r="G41" i="30" s="1"/>
  <c r="F6" i="2"/>
  <c r="F39" i="30" s="1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E5" i="25"/>
  <c r="C5" i="25"/>
  <c r="F4" i="25"/>
  <c r="E4" i="25"/>
  <c r="D4" i="25"/>
  <c r="C4" i="25"/>
  <c r="F3" i="25"/>
  <c r="E3" i="25"/>
  <c r="D3" i="25"/>
  <c r="H4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G4" i="24"/>
  <c r="F4" i="24"/>
  <c r="E4" i="24"/>
  <c r="D4" i="24"/>
  <c r="C4" i="24"/>
  <c r="X3" i="24"/>
  <c r="W3" i="24"/>
  <c r="V3" i="24"/>
  <c r="U3" i="24"/>
  <c r="T3" i="24"/>
  <c r="S3" i="24"/>
  <c r="R3" i="24"/>
  <c r="Q3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F4" i="21"/>
  <c r="F5" i="21"/>
  <c r="F6" i="21"/>
  <c r="F3" i="21"/>
  <c r="E3" i="22"/>
  <c r="E4" i="22"/>
  <c r="E5" i="22"/>
  <c r="E6" i="22"/>
  <c r="E7" i="22"/>
  <c r="E8" i="22"/>
  <c r="E9" i="22"/>
  <c r="E10" i="22"/>
  <c r="E11" i="22"/>
  <c r="E12" i="22"/>
  <c r="D4" i="22"/>
  <c r="D5" i="22"/>
  <c r="D6" i="22"/>
  <c r="D7" i="22"/>
  <c r="D8" i="22"/>
  <c r="D9" i="22"/>
  <c r="D10" i="22"/>
  <c r="D11" i="22"/>
  <c r="D12" i="22"/>
  <c r="D3" i="22"/>
  <c r="C4" i="22"/>
  <c r="C5" i="22"/>
  <c r="C6" i="22"/>
  <c r="C7" i="22"/>
  <c r="C8" i="22"/>
  <c r="C9" i="22"/>
  <c r="C10" i="22"/>
  <c r="C11" i="22"/>
  <c r="C12" i="22"/>
  <c r="C3" i="22"/>
  <c r="B4" i="22"/>
  <c r="F4" i="22" s="1"/>
  <c r="B5" i="22"/>
  <c r="F5" i="22" s="1"/>
  <c r="B6" i="22"/>
  <c r="F6" i="22" s="1"/>
  <c r="B7" i="22"/>
  <c r="F7" i="22" s="1"/>
  <c r="B8" i="22"/>
  <c r="F8" i="22" s="1"/>
  <c r="B9" i="22"/>
  <c r="F9" i="22" s="1"/>
  <c r="B10" i="22"/>
  <c r="F10" i="22" s="1"/>
  <c r="B11" i="22"/>
  <c r="F11" i="22" s="1"/>
  <c r="B12" i="22"/>
  <c r="F12" i="22" s="1"/>
  <c r="B3" i="22"/>
  <c r="F3" i="22" s="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3" i="21"/>
  <c r="B4" i="21"/>
  <c r="B5" i="21"/>
  <c r="B6" i="21"/>
  <c r="B7" i="21"/>
  <c r="F7" i="21" s="1"/>
  <c r="B8" i="21"/>
  <c r="F8" i="21" s="1"/>
  <c r="B9" i="21"/>
  <c r="F9" i="21" s="1"/>
  <c r="B10" i="21"/>
  <c r="F10" i="21" s="1"/>
  <c r="B11" i="21"/>
  <c r="F11" i="21" s="1"/>
  <c r="B12" i="21"/>
  <c r="F12" i="21" s="1"/>
  <c r="B13" i="21"/>
  <c r="F13" i="21" s="1"/>
  <c r="B14" i="21"/>
  <c r="F14" i="21" s="1"/>
  <c r="B15" i="21"/>
  <c r="F15" i="21" s="1"/>
  <c r="B16" i="21"/>
  <c r="F16" i="21" s="1"/>
  <c r="B17" i="21"/>
  <c r="F17" i="21" s="1"/>
  <c r="B18" i="21"/>
  <c r="F18" i="21" s="1"/>
  <c r="B19" i="21"/>
  <c r="F19" i="21" s="1"/>
  <c r="B20" i="21"/>
  <c r="F20" i="21" s="1"/>
  <c r="B21" i="21"/>
  <c r="F21" i="21" s="1"/>
  <c r="B22" i="21"/>
  <c r="F22" i="21" s="1"/>
  <c r="B23" i="21"/>
  <c r="F23" i="21" s="1"/>
  <c r="B24" i="21"/>
  <c r="F24" i="21" s="1"/>
  <c r="B25" i="21"/>
  <c r="F25" i="21" s="1"/>
  <c r="B26" i="21"/>
  <c r="F26" i="21" s="1"/>
  <c r="B27" i="21"/>
  <c r="F27" i="21" s="1"/>
  <c r="B3" i="21"/>
  <c r="E3" i="20"/>
  <c r="D3" i="20"/>
  <c r="C3" i="20"/>
  <c r="B3" i="20"/>
  <c r="F3" i="20" s="1"/>
  <c r="H54" i="30" l="1"/>
  <c r="F8" i="30"/>
  <c r="F20" i="30"/>
  <c r="G49" i="30"/>
  <c r="F14" i="30"/>
  <c r="D18" i="30"/>
  <c r="G37" i="30"/>
  <c r="D20" i="30"/>
  <c r="G43" i="30"/>
  <c r="H37" i="30"/>
  <c r="G59" i="30"/>
  <c r="F15" i="30"/>
  <c r="G38" i="30"/>
  <c r="G44" i="30"/>
  <c r="H38" i="30"/>
  <c r="G60" i="30"/>
  <c r="F4" i="30"/>
  <c r="F16" i="30"/>
  <c r="G39" i="30"/>
  <c r="G51" i="30"/>
  <c r="H45" i="30"/>
  <c r="D17" i="30"/>
  <c r="F17" i="30"/>
  <c r="G40" i="30"/>
  <c r="G46" i="30"/>
  <c r="G61" i="30"/>
  <c r="H46" i="30"/>
  <c r="H52" i="30"/>
  <c r="F6" i="30"/>
  <c r="F18" i="30"/>
  <c r="C53" i="30"/>
  <c r="E53" i="30" s="1"/>
  <c r="D28" i="30"/>
  <c r="G56" i="30"/>
  <c r="H56" i="30"/>
  <c r="F24" i="30"/>
  <c r="G57" i="30"/>
  <c r="H57" i="30"/>
  <c r="F25" i="30"/>
  <c r="G58" i="30"/>
  <c r="H58" i="30"/>
  <c r="G55" i="30"/>
  <c r="H55" i="30"/>
  <c r="F22" i="30"/>
  <c r="F23" i="30"/>
  <c r="H49" i="30"/>
  <c r="F9" i="30"/>
  <c r="F21" i="30"/>
  <c r="G50" i="30"/>
  <c r="H44" i="30"/>
  <c r="H50" i="30"/>
  <c r="F10" i="30"/>
  <c r="F26" i="30"/>
  <c r="H60" i="30"/>
  <c r="H39" i="30"/>
  <c r="C61" i="30"/>
  <c r="E61" i="30" s="1"/>
  <c r="F11" i="30"/>
  <c r="F27" i="30"/>
  <c r="G52" i="30"/>
  <c r="H40" i="30"/>
  <c r="H61" i="30"/>
  <c r="F12" i="30"/>
  <c r="F28" i="30"/>
  <c r="G47" i="30"/>
  <c r="G62" i="30"/>
  <c r="H41" i="30"/>
  <c r="H47" i="30"/>
  <c r="G53" i="30"/>
  <c r="H62" i="30"/>
  <c r="F7" i="30"/>
  <c r="F13" i="30"/>
  <c r="F19" i="30"/>
  <c r="F29" i="30"/>
  <c r="G42" i="30"/>
  <c r="G48" i="30"/>
  <c r="H53" i="30"/>
  <c r="D29" i="30"/>
  <c r="H43" i="30"/>
  <c r="H59" i="30"/>
  <c r="G45" i="30"/>
  <c r="H51" i="30"/>
  <c r="F5" i="30"/>
  <c r="C37" i="30"/>
  <c r="E37" i="30" s="1"/>
  <c r="H42" i="30"/>
  <c r="H48" i="30"/>
  <c r="G54" i="30"/>
  <c r="C41" i="30"/>
  <c r="E41" i="30" s="1"/>
  <c r="C49" i="30"/>
  <c r="E49" i="30" s="1"/>
  <c r="F38" i="30"/>
  <c r="C45" i="30"/>
  <c r="E45" i="30" s="1"/>
  <c r="F57" i="30"/>
  <c r="F56" i="30"/>
  <c r="C57" i="30"/>
  <c r="F53" i="30"/>
  <c r="F54" i="30"/>
  <c r="C42" i="30"/>
  <c r="E42" i="30" s="1"/>
  <c r="C62" i="30"/>
  <c r="E62" i="30" s="1"/>
  <c r="F59" i="30"/>
  <c r="F44" i="30"/>
  <c r="F60" i="30"/>
  <c r="F45" i="30"/>
  <c r="F61" i="30"/>
  <c r="F55" i="30"/>
  <c r="C59" i="30"/>
  <c r="D59" i="30" s="1"/>
  <c r="F42" i="30"/>
  <c r="C54" i="30"/>
  <c r="E54" i="30" s="1"/>
  <c r="C51" i="30"/>
  <c r="D51" i="30" s="1"/>
  <c r="F62" i="30"/>
  <c r="C58" i="30"/>
  <c r="F47" i="30"/>
  <c r="C56" i="30"/>
  <c r="C46" i="30"/>
  <c r="E46" i="30" s="1"/>
  <c r="C43" i="30"/>
  <c r="D43" i="30" s="1"/>
  <c r="F48" i="30"/>
  <c r="E65" i="30"/>
  <c r="O65" i="30" s="1"/>
  <c r="F58" i="30"/>
  <c r="C38" i="30"/>
  <c r="E38" i="30" s="1"/>
  <c r="C50" i="30"/>
  <c r="E50" i="30" s="1"/>
  <c r="F43" i="30"/>
  <c r="C39" i="30"/>
  <c r="D39" i="30" s="1"/>
  <c r="C47" i="30"/>
  <c r="D47" i="30" s="1"/>
  <c r="F46" i="30"/>
  <c r="C40" i="30"/>
  <c r="E40" i="30" s="1"/>
  <c r="C44" i="30"/>
  <c r="D44" i="30" s="1"/>
  <c r="C48" i="30"/>
  <c r="E48" i="30" s="1"/>
  <c r="C52" i="30"/>
  <c r="D52" i="30" s="1"/>
  <c r="C60" i="30"/>
  <c r="E60" i="30" s="1"/>
  <c r="F37" i="30"/>
  <c r="F49" i="30"/>
  <c r="C55" i="30"/>
  <c r="D27" i="30"/>
  <c r="E21" i="30"/>
  <c r="E15" i="30"/>
  <c r="D19" i="30"/>
  <c r="E5" i="30"/>
  <c r="E11" i="30"/>
  <c r="D6" i="30"/>
  <c r="D12" i="30"/>
  <c r="E7" i="30"/>
  <c r="E13" i="30"/>
  <c r="D8" i="30"/>
  <c r="D4" i="30"/>
  <c r="D10" i="30"/>
  <c r="D9" i="30"/>
  <c r="D16" i="30"/>
  <c r="D26" i="30"/>
  <c r="D14" i="30"/>
  <c r="B31" i="30"/>
  <c r="L64" i="30"/>
  <c r="E4" i="18"/>
  <c r="E5" i="18"/>
  <c r="E6" i="18"/>
  <c r="E7" i="18"/>
  <c r="E8" i="18"/>
  <c r="E9" i="18"/>
  <c r="E10" i="18"/>
  <c r="E11" i="18"/>
  <c r="E12" i="18"/>
  <c r="E3" i="18"/>
  <c r="D4" i="18"/>
  <c r="D5" i="18"/>
  <c r="D6" i="18"/>
  <c r="D7" i="18"/>
  <c r="D8" i="18"/>
  <c r="D9" i="18"/>
  <c r="D10" i="18"/>
  <c r="D11" i="18"/>
  <c r="D12" i="18"/>
  <c r="D3" i="18"/>
  <c r="C4" i="18"/>
  <c r="C5" i="18"/>
  <c r="C6" i="18"/>
  <c r="C7" i="18"/>
  <c r="C8" i="18"/>
  <c r="C9" i="18"/>
  <c r="C10" i="18"/>
  <c r="C11" i="18"/>
  <c r="C12" i="18"/>
  <c r="C3" i="18"/>
  <c r="B4" i="18"/>
  <c r="F4" i="18" s="1"/>
  <c r="B5" i="18"/>
  <c r="G5" i="18" s="1"/>
  <c r="B6" i="18"/>
  <c r="F6" i="18" s="1"/>
  <c r="B7" i="18"/>
  <c r="F7" i="18" s="1"/>
  <c r="B8" i="18"/>
  <c r="F8" i="18" s="1"/>
  <c r="B9" i="18"/>
  <c r="F9" i="18" s="1"/>
  <c r="B10" i="18"/>
  <c r="F10" i="18" s="1"/>
  <c r="B11" i="18"/>
  <c r="G11" i="18" s="1"/>
  <c r="B12" i="18"/>
  <c r="F12" i="18" s="1"/>
  <c r="B3" i="18"/>
  <c r="G3" i="18" s="1"/>
  <c r="F12" i="17"/>
  <c r="F13" i="17"/>
  <c r="F24" i="17"/>
  <c r="G24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3" i="17"/>
  <c r="B4" i="17"/>
  <c r="F4" i="17" s="1"/>
  <c r="B5" i="17"/>
  <c r="F5" i="17" s="1"/>
  <c r="B6" i="17"/>
  <c r="F6" i="17" s="1"/>
  <c r="B7" i="17"/>
  <c r="F7" i="17" s="1"/>
  <c r="B8" i="17"/>
  <c r="F8" i="17" s="1"/>
  <c r="B9" i="17"/>
  <c r="F9" i="17" s="1"/>
  <c r="B10" i="17"/>
  <c r="F10" i="17" s="1"/>
  <c r="B11" i="17"/>
  <c r="F11" i="17" s="1"/>
  <c r="B12" i="17"/>
  <c r="G12" i="17" s="1"/>
  <c r="B13" i="17"/>
  <c r="G13" i="17" s="1"/>
  <c r="B14" i="17"/>
  <c r="F14" i="17" s="1"/>
  <c r="B15" i="17"/>
  <c r="F15" i="17" s="1"/>
  <c r="B16" i="17"/>
  <c r="F16" i="17" s="1"/>
  <c r="B17" i="17"/>
  <c r="G17" i="17" s="1"/>
  <c r="B18" i="17"/>
  <c r="F18" i="17" s="1"/>
  <c r="B19" i="17"/>
  <c r="G19" i="17" s="1"/>
  <c r="B20" i="17"/>
  <c r="F20" i="17" s="1"/>
  <c r="B21" i="17"/>
  <c r="F21" i="17" s="1"/>
  <c r="B22" i="17"/>
  <c r="F22" i="17" s="1"/>
  <c r="B23" i="17"/>
  <c r="G23" i="17" s="1"/>
  <c r="B24" i="17"/>
  <c r="B25" i="17"/>
  <c r="G25" i="17" s="1"/>
  <c r="B26" i="17"/>
  <c r="F26" i="17" s="1"/>
  <c r="B27" i="17"/>
  <c r="F27" i="17" s="1"/>
  <c r="B3" i="17"/>
  <c r="G3" i="17" s="1"/>
  <c r="E3" i="16"/>
  <c r="D3" i="16"/>
  <c r="C3" i="16"/>
  <c r="B3" i="16"/>
  <c r="G3" i="16" s="1"/>
  <c r="F25" i="17" l="1"/>
  <c r="D37" i="30"/>
  <c r="D61" i="30"/>
  <c r="D53" i="30"/>
  <c r="D46" i="30"/>
  <c r="D38" i="30"/>
  <c r="D49" i="30"/>
  <c r="D41" i="30"/>
  <c r="D62" i="30"/>
  <c r="D42" i="30"/>
  <c r="D45" i="30"/>
  <c r="E47" i="30"/>
  <c r="E59" i="30"/>
  <c r="E39" i="30"/>
  <c r="E51" i="30"/>
  <c r="B64" i="30"/>
  <c r="D56" i="30"/>
  <c r="E56" i="30"/>
  <c r="E52" i="30"/>
  <c r="D58" i="30"/>
  <c r="E58" i="30"/>
  <c r="D54" i="30"/>
  <c r="E44" i="30"/>
  <c r="D50" i="30"/>
  <c r="D60" i="30"/>
  <c r="E43" i="30"/>
  <c r="D55" i="30"/>
  <c r="E55" i="30"/>
  <c r="D48" i="30"/>
  <c r="D40" i="30"/>
  <c r="D57" i="30"/>
  <c r="E57" i="30"/>
  <c r="F11" i="18"/>
  <c r="G11" i="17"/>
  <c r="G22" i="17"/>
  <c r="G7" i="17"/>
  <c r="F23" i="17"/>
  <c r="F19" i="17"/>
  <c r="G10" i="17"/>
  <c r="G18" i="17"/>
  <c r="G5" i="17"/>
  <c r="F3" i="17"/>
  <c r="G16" i="17"/>
  <c r="G4" i="17"/>
  <c r="G27" i="17"/>
  <c r="G21" i="17"/>
  <c r="G15" i="17"/>
  <c r="G9" i="17"/>
  <c r="F17" i="17"/>
  <c r="G26" i="17"/>
  <c r="G20" i="17"/>
  <c r="G14" i="17"/>
  <c r="G8" i="17"/>
  <c r="G6" i="17"/>
  <c r="F3" i="16"/>
  <c r="G9" i="18"/>
  <c r="G8" i="18"/>
  <c r="G7" i="18"/>
  <c r="G10" i="18"/>
  <c r="G6" i="18"/>
  <c r="F5" i="18"/>
  <c r="F3" i="18"/>
  <c r="G12" i="18"/>
  <c r="G4" i="18"/>
  <c r="E4" i="11"/>
  <c r="E5" i="11"/>
  <c r="E6" i="11"/>
  <c r="E7" i="11"/>
  <c r="E8" i="11"/>
  <c r="E9" i="11"/>
  <c r="E10" i="11"/>
  <c r="E11" i="11"/>
  <c r="E12" i="11"/>
  <c r="E3" i="11"/>
  <c r="F15" i="9"/>
  <c r="G15" i="9" s="1" a="1"/>
  <c r="G15" i="9" s="1"/>
  <c r="F18" i="9"/>
  <c r="B3" i="10"/>
  <c r="F3" i="10" s="1"/>
  <c r="G3" i="10" s="1" a="1"/>
  <c r="G3" i="10" s="1"/>
  <c r="C3" i="10"/>
  <c r="D3" i="10"/>
  <c r="E3" i="10"/>
  <c r="F3" i="12"/>
  <c r="G3" i="12" s="1" a="1"/>
  <c r="G3" i="12" s="1"/>
  <c r="D4" i="11"/>
  <c r="D5" i="11"/>
  <c r="D6" i="11"/>
  <c r="D7" i="11"/>
  <c r="D8" i="11"/>
  <c r="D9" i="11"/>
  <c r="D10" i="11"/>
  <c r="D11" i="11"/>
  <c r="D12" i="11"/>
  <c r="D3" i="11"/>
  <c r="C4" i="11"/>
  <c r="C5" i="11"/>
  <c r="C6" i="11"/>
  <c r="C7" i="11"/>
  <c r="C8" i="11"/>
  <c r="C9" i="11"/>
  <c r="C10" i="11"/>
  <c r="C11" i="11"/>
  <c r="C12" i="11"/>
  <c r="C3" i="11"/>
  <c r="B4" i="11"/>
  <c r="F4" i="11" s="1"/>
  <c r="G4" i="11" s="1" a="1"/>
  <c r="G4" i="11" s="1"/>
  <c r="B5" i="11"/>
  <c r="F5" i="11" s="1"/>
  <c r="G5" i="11" s="1" a="1"/>
  <c r="G5" i="11" s="1"/>
  <c r="B6" i="11"/>
  <c r="F6" i="11" s="1"/>
  <c r="G6" i="11" s="1" a="1"/>
  <c r="G6" i="11" s="1"/>
  <c r="B7" i="11"/>
  <c r="F7" i="11" s="1"/>
  <c r="G7" i="11" s="1" a="1"/>
  <c r="G7" i="11" s="1"/>
  <c r="B8" i="11"/>
  <c r="F8" i="11" s="1"/>
  <c r="G8" i="11" s="1" a="1"/>
  <c r="G8" i="11" s="1"/>
  <c r="B9" i="11"/>
  <c r="F9" i="11" s="1"/>
  <c r="G9" i="11" s="1" a="1"/>
  <c r="G9" i="11" s="1"/>
  <c r="B10" i="11"/>
  <c r="F10" i="11" s="1"/>
  <c r="G10" i="11" s="1" a="1"/>
  <c r="G10" i="11" s="1"/>
  <c r="B11" i="11"/>
  <c r="F11" i="11" s="1"/>
  <c r="G11" i="11" s="1" a="1"/>
  <c r="G11" i="11" s="1"/>
  <c r="B12" i="11"/>
  <c r="F12" i="11" s="1"/>
  <c r="G12" i="11" s="1" a="1"/>
  <c r="G12" i="11" s="1"/>
  <c r="B3" i="11"/>
  <c r="F3" i="11" s="1"/>
  <c r="G3" i="11" s="1" a="1"/>
  <c r="G3" i="11" s="1"/>
  <c r="B4" i="9"/>
  <c r="F4" i="9" s="1"/>
  <c r="C4" i="9"/>
  <c r="D4" i="9"/>
  <c r="E4" i="9"/>
  <c r="B5" i="9"/>
  <c r="F5" i="9" s="1"/>
  <c r="C5" i="9"/>
  <c r="D5" i="9"/>
  <c r="E5" i="9"/>
  <c r="B6" i="9"/>
  <c r="F6" i="9" s="1"/>
  <c r="G6" i="9" s="1" a="1"/>
  <c r="G6" i="9" s="1"/>
  <c r="C6" i="9"/>
  <c r="D6" i="9"/>
  <c r="E6" i="9"/>
  <c r="B7" i="9"/>
  <c r="F7" i="9" s="1"/>
  <c r="G7" i="9" s="1" a="1"/>
  <c r="G7" i="9" s="1"/>
  <c r="C7" i="9"/>
  <c r="D7" i="9"/>
  <c r="E7" i="9"/>
  <c r="B8" i="9"/>
  <c r="F8" i="9" s="1"/>
  <c r="G8" i="9" s="1" a="1"/>
  <c r="G8" i="9" s="1"/>
  <c r="C8" i="9"/>
  <c r="D8" i="9"/>
  <c r="E8" i="9"/>
  <c r="B9" i="9"/>
  <c r="F9" i="9" s="1"/>
  <c r="G9" i="9" s="1" a="1"/>
  <c r="G9" i="9" s="1"/>
  <c r="C9" i="9"/>
  <c r="D9" i="9"/>
  <c r="E9" i="9"/>
  <c r="B10" i="9"/>
  <c r="F10" i="9" s="1"/>
  <c r="C10" i="9"/>
  <c r="D10" i="9"/>
  <c r="E10" i="9"/>
  <c r="B11" i="9"/>
  <c r="F11" i="9" s="1"/>
  <c r="C11" i="9"/>
  <c r="D11" i="9"/>
  <c r="E11" i="9"/>
  <c r="B12" i="9"/>
  <c r="F12" i="9" s="1"/>
  <c r="C12" i="9"/>
  <c r="D12" i="9"/>
  <c r="E12" i="9"/>
  <c r="B13" i="9"/>
  <c r="F13" i="9" s="1"/>
  <c r="C13" i="9"/>
  <c r="D13" i="9"/>
  <c r="E13" i="9"/>
  <c r="B14" i="9"/>
  <c r="F14" i="9" s="1"/>
  <c r="G14" i="9" s="1" a="1"/>
  <c r="G14" i="9" s="1"/>
  <c r="C14" i="9"/>
  <c r="D14" i="9"/>
  <c r="E14" i="9"/>
  <c r="B15" i="9"/>
  <c r="C15" i="9"/>
  <c r="D15" i="9"/>
  <c r="E15" i="9"/>
  <c r="B16" i="9"/>
  <c r="F16" i="9" s="1"/>
  <c r="G16" i="9" s="1" a="1"/>
  <c r="G16" i="9" s="1"/>
  <c r="C16" i="9"/>
  <c r="D16" i="9"/>
  <c r="E16" i="9"/>
  <c r="B17" i="9"/>
  <c r="F17" i="9" s="1"/>
  <c r="G17" i="9" s="1" a="1"/>
  <c r="G17" i="9" s="1"/>
  <c r="C17" i="9"/>
  <c r="D17" i="9"/>
  <c r="E17" i="9"/>
  <c r="B18" i="9"/>
  <c r="C18" i="9"/>
  <c r="D18" i="9"/>
  <c r="E18" i="9"/>
  <c r="B19" i="9"/>
  <c r="F19" i="9" s="1"/>
  <c r="C19" i="9"/>
  <c r="D19" i="9"/>
  <c r="E19" i="9"/>
  <c r="B20" i="9"/>
  <c r="C20" i="9"/>
  <c r="D20" i="9"/>
  <c r="E20" i="9"/>
  <c r="B21" i="9"/>
  <c r="F21" i="9" s="1"/>
  <c r="C21" i="9"/>
  <c r="D21" i="9"/>
  <c r="E21" i="9"/>
  <c r="B22" i="9"/>
  <c r="F22" i="9" s="1"/>
  <c r="G22" i="9" s="1" a="1"/>
  <c r="G22" i="9" s="1"/>
  <c r="C22" i="9"/>
  <c r="D22" i="9"/>
  <c r="E22" i="9"/>
  <c r="B23" i="9"/>
  <c r="F23" i="9" s="1"/>
  <c r="G23" i="9" s="1" a="1"/>
  <c r="G23" i="9" s="1"/>
  <c r="C23" i="9"/>
  <c r="D23" i="9"/>
  <c r="E23" i="9"/>
  <c r="B24" i="9"/>
  <c r="F24" i="9" s="1"/>
  <c r="G24" i="9" s="1" a="1"/>
  <c r="G24" i="9" s="1"/>
  <c r="C24" i="9"/>
  <c r="D24" i="9"/>
  <c r="E24" i="9"/>
  <c r="B25" i="9"/>
  <c r="F25" i="9" s="1"/>
  <c r="G25" i="9" s="1" a="1"/>
  <c r="G25" i="9" s="1"/>
  <c r="C25" i="9"/>
  <c r="D25" i="9"/>
  <c r="E25" i="9"/>
  <c r="B26" i="9"/>
  <c r="F26" i="9" s="1"/>
  <c r="C26" i="9"/>
  <c r="D26" i="9"/>
  <c r="E26" i="9"/>
  <c r="B27" i="9"/>
  <c r="F27" i="9" s="1"/>
  <c r="C27" i="9"/>
  <c r="D27" i="9"/>
  <c r="E27" i="9"/>
  <c r="B3" i="9"/>
  <c r="F3" i="9" s="1"/>
  <c r="E3" i="9"/>
  <c r="D3" i="9"/>
  <c r="C3" i="9"/>
  <c r="A2" i="14"/>
  <c r="P9" i="2"/>
  <c r="J9" i="2" s="1"/>
  <c r="I9" i="2" s="1"/>
  <c r="H9" i="2" s="1"/>
  <c r="P7" i="1"/>
  <c r="P33" i="3"/>
  <c r="P32" i="5"/>
  <c r="M6" i="7"/>
  <c r="L6" i="7"/>
  <c r="M6" i="5"/>
  <c r="L6" i="5"/>
  <c r="M6" i="3"/>
  <c r="L6" i="3"/>
  <c r="J7" i="1" l="1"/>
  <c r="I7" i="1" s="1"/>
  <c r="H7" i="1" s="1"/>
  <c r="F20" i="9"/>
  <c r="G20" i="9" s="1" a="1"/>
  <c r="G20" i="9" s="1"/>
  <c r="G3" i="9" a="1"/>
  <c r="G3" i="9" s="1"/>
  <c r="G4" i="9" a="1"/>
  <c r="G4" i="9" s="1"/>
  <c r="G12" i="9" a="1"/>
  <c r="G12" i="9" s="1"/>
  <c r="G21" i="9" a="1"/>
  <c r="G21" i="9" s="1"/>
  <c r="G18" i="9" a="1"/>
  <c r="G18" i="9" s="1"/>
  <c r="G13" i="9" a="1"/>
  <c r="G13" i="9" s="1"/>
  <c r="G5" i="9" a="1"/>
  <c r="G5" i="9" s="1"/>
  <c r="G26" i="9" a="1"/>
  <c r="G26" i="9" s="1"/>
  <c r="G19" i="9" a="1"/>
  <c r="G19" i="9" s="1"/>
  <c r="G10" i="9" a="1"/>
  <c r="G10" i="9" s="1"/>
  <c r="G27" i="9" a="1"/>
  <c r="G27" i="9" s="1"/>
  <c r="G11" i="9" a="1"/>
  <c r="G11" i="9" s="1"/>
  <c r="L31" i="30" l="1"/>
</calcChain>
</file>

<file path=xl/sharedStrings.xml><?xml version="1.0" encoding="utf-8"?>
<sst xmlns="http://schemas.openxmlformats.org/spreadsheetml/2006/main" count="1936" uniqueCount="323">
  <si>
    <t>Mix de Vendas QQ</t>
  </si>
  <si>
    <t>Const</t>
  </si>
  <si>
    <t>M. Bruto</t>
  </si>
  <si>
    <t>Eletro</t>
  </si>
  <si>
    <t>Móveis</t>
  </si>
  <si>
    <t>FILIAL</t>
  </si>
  <si>
    <t>INAUG</t>
  </si>
  <si>
    <t>UF</t>
  </si>
  <si>
    <t>REG</t>
  </si>
  <si>
    <t>GERENTE</t>
  </si>
  <si>
    <t>FATURAMENTO</t>
  </si>
  <si>
    <t>Mix de Vendas</t>
  </si>
  <si>
    <t xml:space="preserve">PRODUÇÃO </t>
  </si>
  <si>
    <t>PROJ. ENTREGA</t>
  </si>
  <si>
    <t>Diferença (R$) Produção x Entrega</t>
  </si>
  <si>
    <t>ESPECIALISTA</t>
  </si>
  <si>
    <t>MATRÍCULA</t>
  </si>
  <si>
    <t>BALANÇO</t>
  </si>
  <si>
    <t>EMISSORA</t>
  </si>
  <si>
    <t>PLANO</t>
  </si>
  <si>
    <t>FIGITAL</t>
  </si>
  <si>
    <t>EP</t>
  </si>
  <si>
    <t>SEGUROS</t>
  </si>
  <si>
    <t>CARTÕES ATIVADOS EM ATÉ 60d</t>
  </si>
  <si>
    <t>CARTÕES NOVOS</t>
  </si>
  <si>
    <t>GESTOR DE CONTATOS</t>
  </si>
  <si>
    <t>VENDEX</t>
  </si>
  <si>
    <t>NOME</t>
  </si>
  <si>
    <t>D-1</t>
  </si>
  <si>
    <t>ATING</t>
  </si>
  <si>
    <t>PROJ R$</t>
  </si>
  <si>
    <t>META</t>
  </si>
  <si>
    <t>MARGEM</t>
  </si>
  <si>
    <t>CRESC. PROD.</t>
  </si>
  <si>
    <t>ANO ANTERIOR</t>
  </si>
  <si>
    <t>VARIAÇÃO</t>
  </si>
  <si>
    <t>MIX DE VENDAS QQ</t>
  </si>
  <si>
    <t>LOJA</t>
  </si>
  <si>
    <t>MIX DE VENDAS</t>
  </si>
  <si>
    <t>PRODUÇÃO</t>
  </si>
  <si>
    <t>Prod. Figital</t>
  </si>
  <si>
    <t>ENCARGOS</t>
  </si>
  <si>
    <t>GESTOR</t>
  </si>
  <si>
    <t>CONST</t>
  </si>
  <si>
    <t>M. BRUTO</t>
  </si>
  <si>
    <t>ELETRO</t>
  </si>
  <si>
    <t>MOVEIS</t>
  </si>
  <si>
    <t>CRESC.</t>
  </si>
  <si>
    <t>ATING MÊS</t>
  </si>
  <si>
    <t>Produção x Entrega</t>
  </si>
  <si>
    <t>LOJAS MÃO NA MASSA</t>
  </si>
  <si>
    <t>Total SSS (Mesmas Lojas)</t>
  </si>
  <si>
    <t>Diferença (R$) PRODUÇÃO x ENTREGA</t>
  </si>
  <si>
    <t>QQ Total SSS (Mesmas Lojas)</t>
  </si>
  <si>
    <t>Loja</t>
  </si>
  <si>
    <t>Lojas 1º ano</t>
  </si>
  <si>
    <t>Rede QQ</t>
  </si>
  <si>
    <t>Projeção de produção</t>
  </si>
  <si>
    <t>Margem</t>
  </si>
  <si>
    <t>Lojas 2º Ano</t>
  </si>
  <si>
    <t>QQ SSS</t>
  </si>
  <si>
    <t xml:space="preserve">Crescimento lojas </t>
  </si>
  <si>
    <t xml:space="preserve">Projeção produção </t>
  </si>
  <si>
    <t xml:space="preserve">Margem lojas </t>
  </si>
  <si>
    <t>Vagas</t>
  </si>
  <si>
    <t>Especialista</t>
  </si>
  <si>
    <t>Nº VAGAS</t>
  </si>
  <si>
    <t>VAGAS</t>
  </si>
  <si>
    <t>FUNÇÃO</t>
  </si>
  <si>
    <t xml:space="preserve">VAGAS </t>
  </si>
  <si>
    <t>AUXILIAR DE ESTOQUES</t>
  </si>
  <si>
    <t>CONSULTOR DE VENDAS</t>
  </si>
  <si>
    <t>OPERADOR DE EMPILHADEIRA</t>
  </si>
  <si>
    <t>COORDENADOR DE ESTOQUE</t>
  </si>
  <si>
    <t>SERVENTE</t>
  </si>
  <si>
    <t>MONTADOR MOVEIS</t>
  </si>
  <si>
    <t>CAIXA</t>
  </si>
  <si>
    <t>Regional</t>
  </si>
  <si>
    <t>Filial</t>
  </si>
  <si>
    <t>Page Fans</t>
  </si>
  <si>
    <t>Nº de Posts</t>
  </si>
  <si>
    <t>Imp. Orgânicas</t>
  </si>
  <si>
    <t>Imp. Pagos</t>
  </si>
  <si>
    <t>Likes/Reações</t>
  </si>
  <si>
    <t>Comentários</t>
  </si>
  <si>
    <t>Compart.</t>
  </si>
  <si>
    <t>Engajamento</t>
  </si>
  <si>
    <t>06 - Serra</t>
  </si>
  <si>
    <t>01 - Noroeste</t>
  </si>
  <si>
    <t>12 - Sul</t>
  </si>
  <si>
    <t>14 - Cascavel</t>
  </si>
  <si>
    <t>08 - Fronteira</t>
  </si>
  <si>
    <t>16 - Pato branco</t>
  </si>
  <si>
    <t>04 - Centro</t>
  </si>
  <si>
    <t>11 - Grande poa</t>
  </si>
  <si>
    <t>03 - Norte</t>
  </si>
  <si>
    <t>02 - Missões</t>
  </si>
  <si>
    <t>21 - Maringá</t>
  </si>
  <si>
    <t>17 - Ponta grossa</t>
  </si>
  <si>
    <t>13 - Lajeado</t>
  </si>
  <si>
    <t>18 - Criciuma</t>
  </si>
  <si>
    <t>15 - Blumenau</t>
  </si>
  <si>
    <t>20 - Londrina</t>
  </si>
  <si>
    <t>null</t>
  </si>
  <si>
    <t>19 - Umuarama</t>
  </si>
  <si>
    <t>10 - Lages</t>
  </si>
  <si>
    <t>05 - Sinos-litoral</t>
  </si>
  <si>
    <t>09 - Chapecó</t>
  </si>
  <si>
    <t>22 - Presidente prudente</t>
  </si>
  <si>
    <t>07 - Vales</t>
  </si>
  <si>
    <t>Nº POSTS</t>
  </si>
  <si>
    <t>IMPACTOS</t>
  </si>
  <si>
    <t>NPS acumulado</t>
  </si>
  <si>
    <t>Região</t>
  </si>
  <si>
    <t>1 - Noroeste</t>
  </si>
  <si>
    <t>2 - Missões</t>
  </si>
  <si>
    <t>3 - Norte</t>
  </si>
  <si>
    <t>4 - Centro</t>
  </si>
  <si>
    <t>6 - Serra</t>
  </si>
  <si>
    <t>8 - Fronteira</t>
  </si>
  <si>
    <t>9 - Chapecó</t>
  </si>
  <si>
    <t>11 - Grande Poa</t>
  </si>
  <si>
    <t>16 - Pato Branco</t>
  </si>
  <si>
    <t>17 - Ponta Grossa</t>
  </si>
  <si>
    <t>22 - Presidente Prudente</t>
  </si>
  <si>
    <t>Proj. Atingimento Demais Lojas</t>
  </si>
  <si>
    <t>Proj. Ating. Lojas 1º Ano</t>
  </si>
  <si>
    <t>Proj. Ating. Lojas 2º Ano</t>
  </si>
  <si>
    <t>Todas Ações</t>
  </si>
  <si>
    <t>Sem Plano</t>
  </si>
  <si>
    <t>1° Ano</t>
  </si>
  <si>
    <t>2° Ano</t>
  </si>
  <si>
    <t>Demais Lojas</t>
  </si>
  <si>
    <t>OUTROS DESTINATÁRIOS LN</t>
  </si>
  <si>
    <t>OUTROS DESTINATÁRIOS MNM RS</t>
  </si>
  <si>
    <t>OUTROS DESTINATÁRIOS NOVÍSSIMAS</t>
  </si>
  <si>
    <t>OUTROS DESTINATÁRIOS LN 1º ANO</t>
  </si>
  <si>
    <t>OUTROS DESTINATÁRIOS LN 2º ANO</t>
  </si>
  <si>
    <t>Grupo</t>
  </si>
  <si>
    <t>Mensagem</t>
  </si>
  <si>
    <t>caroline.lourenco@quero-quero.com.br</t>
  </si>
  <si>
    <t>mirson.engelmann@quero-quero.com.br</t>
  </si>
  <si>
    <t>lista.rentabilidade@quero-quero.com.br</t>
  </si>
  <si>
    <t>MNM</t>
  </si>
  <si>
    <t>Bom dia!&lt;br&gt;Segue o acompanhamento atualizado até</t>
  </si>
  <si>
    <t>angela.silva@quero-quero.com.br</t>
  </si>
  <si>
    <t>humberto.miazzo@quero-quero.com.br</t>
  </si>
  <si>
    <t>MNM RS</t>
  </si>
  <si>
    <t>adriano.martins@quero-quero.com.br</t>
  </si>
  <si>
    <t>daniel.artus@quero-quero.com.br</t>
  </si>
  <si>
    <t>LN</t>
  </si>
  <si>
    <t>Prezados, bom dia!&lt;br&gt;Segue o acompanhamento das lojas novíssimas atualizado até</t>
  </si>
  <si>
    <t>ozana.dacruz@quero-quero.com.br</t>
  </si>
  <si>
    <t>fausto.nascimento@quero-quero.com.br</t>
  </si>
  <si>
    <t>1° ANO</t>
  </si>
  <si>
    <t>Prezados, bom dia!&lt;br&gt;Segue o acompanhamento das lojas novíssimas de 1º ano atualizado até</t>
  </si>
  <si>
    <t>marcos.oliveira@quero-quero.com.br</t>
  </si>
  <si>
    <t>rogerio.vorpagel@quero-quero.com.br</t>
  </si>
  <si>
    <t>2° ANO</t>
  </si>
  <si>
    <t>Prezados, bom dia!&lt;br&gt;Segue o acompanhamento das lojas novíssimas de 2º ano atualizado até</t>
  </si>
  <si>
    <t>vanderlei.jacomelli@quero-quero.com.br</t>
  </si>
  <si>
    <t>M_1a</t>
  </si>
  <si>
    <t>Bom dia!&lt;br&gt;Segue o acompanhamento das lojas com menores margens do grupo em ordem crescente.</t>
  </si>
  <si>
    <t>M_2a</t>
  </si>
  <si>
    <t>renata.santos@quero-quero.com.br</t>
  </si>
  <si>
    <t>PRAÇAS</t>
  </si>
  <si>
    <t>Bom dia!&lt;br&gt;Segue o acompanhamento das filiais componentes das Praças Estratégicas.</t>
  </si>
  <si>
    <t>salete.hillebrand@quero-quero.com.br</t>
  </si>
  <si>
    <t>juliano.santos@quero-quero.com.br</t>
  </si>
  <si>
    <t>PILOTO</t>
  </si>
  <si>
    <t>Bom dia!&lt;br&gt;Segue o acompanhamento das filiais componentes do projeto Ganhar Mercado.</t>
  </si>
  <si>
    <t>fabiano.tillmann@quero-quero.com.br</t>
  </si>
  <si>
    <t>MNM VAGAS</t>
  </si>
  <si>
    <t>marcelo.grizza@quero-quero.com.br</t>
  </si>
  <si>
    <t>MNM VAGAS RS</t>
  </si>
  <si>
    <t>cleber.sturmer@quero-quero.com.br</t>
  </si>
  <si>
    <t>sergio.weiss@quero-quero.com.br</t>
  </si>
  <si>
    <t xml:space="preserve">MNM POST </t>
  </si>
  <si>
    <t>vilson.lauxen@quero-quero.com.br</t>
  </si>
  <si>
    <t>MNM POST RS</t>
  </si>
  <si>
    <t>lino.filho@quero-quero.com.br</t>
  </si>
  <si>
    <t>MNM NPS</t>
  </si>
  <si>
    <t xml:space="preserve"> e o NPS acumulado.</t>
  </si>
  <si>
    <t>thanny.rego@quero-quero.com.br</t>
  </si>
  <si>
    <t>rodrigo.bondarenco@quero-quero.com.br</t>
  </si>
  <si>
    <t>MNM NPS RS</t>
  </si>
  <si>
    <t>daniel.ribeiro@quero-quero.com.br</t>
  </si>
  <si>
    <t>marlos.nazaroff@quero-quero.com.br</t>
  </si>
  <si>
    <t>MNM RS MADURAS</t>
  </si>
  <si>
    <t>rodrigo.milani@quero-quero.com.br</t>
  </si>
  <si>
    <t>leticia.costa@quero-quero.com.br</t>
  </si>
  <si>
    <t>camila.carbonel@quero-quero.com.br</t>
  </si>
  <si>
    <t>PILOTO ESP</t>
  </si>
  <si>
    <t>Bom dia!&lt;br&gt;Segue o acompanhamento das filiais componentes do projeto Melhorar Construção</t>
  </si>
  <si>
    <t>diana.lima@quero-quero.com.br</t>
  </si>
  <si>
    <t>monica.zandona@quero-quero.com.br</t>
  </si>
  <si>
    <t>rocha.filho@quero-quero.com.br</t>
  </si>
  <si>
    <t>daniela.oliveira@quero-quero.com.br</t>
  </si>
  <si>
    <t>clovis.bonatti@quero-quero.com.br</t>
  </si>
  <si>
    <t>carolina.bassani@quero-quero.com.br</t>
  </si>
  <si>
    <t>eduarda.roxo@quero-quero.com.br</t>
  </si>
  <si>
    <t>facilitadores.lojas@quero-quero.com.br</t>
  </si>
  <si>
    <t>cleunir.viott@quero-quero.com.br</t>
  </si>
  <si>
    <t>luis.lemos@quero-quero.com.br</t>
  </si>
  <si>
    <t>EGM VENDAS</t>
  </si>
  <si>
    <t>EGM EBITDA</t>
  </si>
  <si>
    <t>COORDENADOR ADMINISTRATIVO</t>
  </si>
  <si>
    <t>COORDENADOR DE VENDAS</t>
  </si>
  <si>
    <t>AUXILIAR ADMINISTRATIVO</t>
  </si>
  <si>
    <t>CONSULTOR PROJETISTA DE MOVEIS</t>
  </si>
  <si>
    <t>SERVENTE II</t>
  </si>
  <si>
    <t>CONSULTOR ESPECIALISTA EM TINTAS</t>
  </si>
  <si>
    <t>SUPERVISOR DE ESTOQUE</t>
  </si>
  <si>
    <t>CONFERENTE I</t>
  </si>
  <si>
    <t>AUXILIAR PROJETISTA</t>
  </si>
  <si>
    <t>VENDEDOR EXTERNO</t>
  </si>
  <si>
    <t>CONSULTOR ESPECIALISTA EM MATERIAL DE CONSTRUCAO</t>
  </si>
  <si>
    <t>REGIONAIS</t>
  </si>
  <si>
    <t>QTDE LOJAS</t>
  </si>
  <si>
    <t>ATING 1º ANO</t>
  </si>
  <si>
    <t>MARGEM 1º ANO</t>
  </si>
  <si>
    <t>ATING REGIONAIS</t>
  </si>
  <si>
    <t>ATING 2º ANO</t>
  </si>
  <si>
    <t>MARGEM 2º ANO</t>
  </si>
  <si>
    <t>CRESC 2º ANO</t>
  </si>
  <si>
    <t>CRES REGIONAIS</t>
  </si>
  <si>
    <t>Total Rede QQ</t>
  </si>
  <si>
    <t>cristiane.rhoden@quero-quero.com.br</t>
  </si>
  <si>
    <t xml:space="preserve"> e o quadro de vagas em aberto, lembrando a importância de manter a equipe completa.</t>
  </si>
  <si>
    <t xml:space="preserve"> e o total de posts do Facebook e impactos acumulados do mês, lembrando que é fundamental a divulgação em redes sociais para garantir um bom desempenho.</t>
  </si>
  <si>
    <t>gilberto.cruz@quero-quero.com.br</t>
  </si>
  <si>
    <t>rafael.wiedemann@quero-quero.com.br</t>
  </si>
  <si>
    <t>valter.stiler@quero-quero.com.br</t>
  </si>
  <si>
    <t>revair.schmidt@quero-quero.com.br</t>
  </si>
  <si>
    <t>jeferson.fischer@quero-quero.com.br</t>
  </si>
  <si>
    <t>anay.miranda@quero-quero.com.br</t>
  </si>
  <si>
    <t>alessandra.monteiro@quero-quero.com.br</t>
  </si>
  <si>
    <t>alessandro.cimirro@quero-quero.com.br</t>
  </si>
  <si>
    <t>alcelio.gomes@quero-quero.com.br</t>
  </si>
  <si>
    <t>jailton.bandeira@quero-quero.com.br</t>
  </si>
  <si>
    <t>fabio.oliveira@quero-quero.com.br</t>
  </si>
  <si>
    <t>roniere.cipolato@quero-quero.com.br</t>
  </si>
  <si>
    <t>marcelo.dalepiane@quero-quero.com.br</t>
  </si>
  <si>
    <t>gilda.rosa@quero-quero.com.br</t>
  </si>
  <si>
    <t>tatiele.barbosa@quero-quero.com.br</t>
  </si>
  <si>
    <t>luckas.rossato@quero-quero.com.br</t>
  </si>
  <si>
    <t>jair.zimmer@quero-quero.com.br</t>
  </si>
  <si>
    <t>eveline.thurow@quero-quero.com.br</t>
  </si>
  <si>
    <t>debora.onoda@quero-quero.com.br</t>
  </si>
  <si>
    <t>elias.gomes@quero-quero.com.br</t>
  </si>
  <si>
    <t>cedenir.gallina@quero-quero.com.br</t>
  </si>
  <si>
    <t>denise.roedel@quero-quero.com.br</t>
  </si>
  <si>
    <t>cristian.santos@quero-quero.com.br</t>
  </si>
  <si>
    <t>joao.klein@quero-quero.com.br</t>
  </si>
  <si>
    <t>viviane.lazaretti@quero-quero.com.br</t>
  </si>
  <si>
    <t>CARTÕES ATIVADOS</t>
  </si>
  <si>
    <t>24 - Litoral</t>
  </si>
  <si>
    <t>26 - Dourados</t>
  </si>
  <si>
    <t>5 - Sinos</t>
  </si>
  <si>
    <t>25 - Guarapuava</t>
  </si>
  <si>
    <t>23 - Soledade</t>
  </si>
  <si>
    <t>7 - Vales</t>
  </si>
  <si>
    <t>michael.rosa@quero-quero.com.br</t>
  </si>
  <si>
    <t>jordan.wingert@quero-quero.com.br</t>
  </si>
  <si>
    <t>ana.schio@quero-quero.com.br</t>
  </si>
  <si>
    <t>suelen.assis@quero-quero.com.br</t>
  </si>
  <si>
    <t>veridiana.ramos@quero-quero.com.br</t>
  </si>
  <si>
    <t>marcela.andreazi@quero-quero.com.br</t>
  </si>
  <si>
    <t>luana.jucele@quero-quero.com.br</t>
  </si>
  <si>
    <t>CRES. PROD</t>
  </si>
  <si>
    <t>evandro.armani@quero-quero.com.br</t>
  </si>
  <si>
    <t>gervasio.paes@quero-quero.com.br</t>
  </si>
  <si>
    <t xml:space="preserve">Passo 1 </t>
  </si>
  <si>
    <t>Baixar o arquivo Vagas, recebido por email</t>
  </si>
  <si>
    <t>Passo 2</t>
  </si>
  <si>
    <t>Abrir o arquivo chamado Vagas em M:\Vendas\Operacoes\002_ESTUDO_MNM\data_base\Vagas</t>
  </si>
  <si>
    <t>Passo 3</t>
  </si>
  <si>
    <t>Ajustar a tabela dinâmica do arquivo, deixando em "linhas" apenas "loja" e "função", e em "valores" apenas "vagas"</t>
  </si>
  <si>
    <t>Passo 4</t>
  </si>
  <si>
    <t>Substituir o conteúdo pela tabela de vagas do dia, gerada no passo 2</t>
  </si>
  <si>
    <t>Passo 5</t>
  </si>
  <si>
    <t>Abrir no python o arquivo Gerador relatório atual, disponível em M:\Vendas\Operacoes\002_ESTUDO_MNM\data_base</t>
  </si>
  <si>
    <t>Passo 6</t>
  </si>
  <si>
    <t>Clicar em "run", no sinal de play</t>
  </si>
  <si>
    <t>Clicar em ok quando aparecer um pop up</t>
  </si>
  <si>
    <t>Passo 7</t>
  </si>
  <si>
    <t xml:space="preserve">Passo 8 </t>
  </si>
  <si>
    <t>Esperar o python abrir o relatório</t>
  </si>
  <si>
    <t xml:space="preserve">Passo 9 </t>
  </si>
  <si>
    <t>Pegar a margem bruta da rede no painel, e preencher na aba de 1° ano</t>
  </si>
  <si>
    <t xml:space="preserve">Passo 10 </t>
  </si>
  <si>
    <t>Voltar ao arquivo diário de vagas e clicar na tabela dinâmica. Ir em "Design" &gt; "Layout do Relatório" e selecionar "Mostrar em Formato de Tabela" e "Repetir todos os rótulos do item"</t>
  </si>
  <si>
    <t>Passo 11</t>
  </si>
  <si>
    <t>Clicar com o botão direito na tabela de vagas, clicar em  "expandir todo o campo", retirar o subtotal lojas e no filtro de vagas, tirar a seleção de valores 0 e do total de vagas</t>
  </si>
  <si>
    <t>Ir na aba BASE VAGAS e colar a nova tabela de vagas a partir da célula B2</t>
  </si>
  <si>
    <t>Passo 12</t>
  </si>
  <si>
    <t>Passo 13</t>
  </si>
  <si>
    <t>Conferir se as fórmulas da coluna A da aba BASE VAGAS estão indo até o final da planilha</t>
  </si>
  <si>
    <t>Passo 14</t>
  </si>
  <si>
    <t>Nas vagas com valor -1 (Geralmente de especialista), apagar a linhas com valor -1 e descontar uma vaga em consultor de vendas da mesma filial</t>
  </si>
  <si>
    <t>Passos extras</t>
  </si>
  <si>
    <t>Quarta feira</t>
  </si>
  <si>
    <t>Pegar o relatório FB - Indicadores - Filial para o mês em questão e colocar na aba Base Post</t>
  </si>
  <si>
    <t>Sexta feira</t>
  </si>
  <si>
    <t>Relatório do NPS está com erro - apenas apagar as tabelas geradas no email e a parte do texto do email que menciona NPS</t>
  </si>
  <si>
    <t>Passo 15</t>
  </si>
  <si>
    <t>Todo dia</t>
  </si>
  <si>
    <t>Conferir se o ticket médio rodou no dia. Após gerar os dados, também conferir algumas filiais com o portal e ver se está batendo</t>
  </si>
  <si>
    <t>Verificar as abas de vagas se não tem nenhum texto sendo cortado</t>
  </si>
  <si>
    <t>Segunda feira</t>
  </si>
  <si>
    <t>Colocar o fluxo no EGM a partir do fabric</t>
  </si>
  <si>
    <t>MÃO NA MASSA - ESQUADRÃO</t>
  </si>
  <si>
    <t>marina.duarte@quero-quero.com.br</t>
  </si>
  <si>
    <t>V+lojas</t>
  </si>
  <si>
    <t>Informação continua</t>
  </si>
  <si>
    <t>Retira</t>
  </si>
  <si>
    <t>Oculto (dentro do +)</t>
  </si>
  <si>
    <t>retirar</t>
  </si>
  <si>
    <t>fabric</t>
  </si>
  <si>
    <t>1x mês</t>
  </si>
  <si>
    <t>1x semana</t>
  </si>
  <si>
    <t>emissora</t>
  </si>
  <si>
    <t>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</si>
</sst>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[$-416]mmm\-yy;@"/>
    <numFmt numFmtId="166" formatCode="_(* #,##0_);_(* \(#,##0\);_(* &quot;-&quot;??_);_(@_)"/>
    <numFmt numFmtId="167" formatCode="_-[$R$-416]\ * #,##0_-;\-[$R$-416]\ * #,##0_-;_-[$R$-416]\ * &quot;-&quot;??_-;_-@_-"/>
    <numFmt numFmtId="168" formatCode="&quot;R$&quot;\ #,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1B143"/>
        <bgColor indexed="64"/>
      </patternFill>
    </fill>
    <fill>
      <patternFill patternType="solid">
        <fgColor rgb="FF21B143"/>
        <bgColor auto="1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theme="9" tint="-0.49998474074526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auto="1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theme="1"/>
      </left>
      <right style="thin">
        <color auto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hair">
        <color indexed="64"/>
      </bottom>
      <diagonal/>
    </border>
    <border>
      <left/>
      <right style="thin">
        <color auto="1"/>
      </right>
      <top style="medium">
        <color theme="1"/>
      </top>
      <bottom style="hair">
        <color indexed="64"/>
      </bottom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hair">
        <color indexed="64"/>
      </bottom>
      <diagonal/>
    </border>
    <border>
      <left style="medium">
        <color theme="1"/>
      </left>
      <right/>
      <top style="hair">
        <color auto="1"/>
      </top>
      <bottom style="hair">
        <color indexed="64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medium">
        <color theme="1"/>
      </left>
      <right/>
      <top/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medium">
        <color theme="1"/>
      </left>
      <right/>
      <top style="hair">
        <color theme="1"/>
      </top>
      <bottom style="hair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auto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medium">
        <color indexed="64"/>
      </right>
      <top/>
      <bottom style="hair">
        <color theme="1"/>
      </bottom>
      <diagonal/>
    </border>
    <border>
      <left style="thin">
        <color theme="1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7">
    <xf numFmtId="0" fontId="0" fillId="0" borderId="0"/>
    <xf numFmtId="43" fontId="1" fillId="0" borderId="0"/>
    <xf numFmtId="9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59">
    <xf numFmtId="0" fontId="0" fillId="0" borderId="0" xfId="0"/>
    <xf numFmtId="164" fontId="3" fillId="0" borderId="14" xfId="2" applyNumberFormat="1" applyFont="1" applyBorder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41" xfId="0" applyFont="1" applyBorder="1"/>
    <xf numFmtId="0" fontId="9" fillId="0" borderId="42" xfId="0" applyFont="1" applyBorder="1"/>
    <xf numFmtId="0" fontId="9" fillId="0" borderId="43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9" fontId="5" fillId="4" borderId="44" xfId="2" applyFont="1" applyFill="1" applyBorder="1" applyAlignment="1">
      <alignment horizontal="center"/>
    </xf>
    <xf numFmtId="3" fontId="5" fillId="0" borderId="41" xfId="0" applyNumberFormat="1" applyFont="1" applyBorder="1" applyAlignment="1">
      <alignment horizontal="center" vertical="center"/>
    </xf>
    <xf numFmtId="3" fontId="5" fillId="0" borderId="45" xfId="0" applyNumberFormat="1" applyFont="1" applyBorder="1" applyAlignment="1">
      <alignment horizontal="center" vertical="center"/>
    </xf>
    <xf numFmtId="3" fontId="5" fillId="0" borderId="47" xfId="0" applyNumberFormat="1" applyFont="1" applyBorder="1" applyAlignment="1">
      <alignment horizontal="center" vertical="center"/>
    </xf>
    <xf numFmtId="9" fontId="5" fillId="0" borderId="48" xfId="2" applyFont="1" applyBorder="1" applyAlignment="1">
      <alignment horizontal="center"/>
    </xf>
    <xf numFmtId="167" fontId="5" fillId="0" borderId="45" xfId="2" applyNumberFormat="1" applyFont="1" applyBorder="1" applyAlignment="1">
      <alignment horizontal="center"/>
    </xf>
    <xf numFmtId="9" fontId="5" fillId="0" borderId="45" xfId="2" applyFont="1" applyBorder="1" applyAlignment="1">
      <alignment horizontal="center"/>
    </xf>
    <xf numFmtId="164" fontId="5" fillId="0" borderId="46" xfId="2" applyNumberFormat="1" applyFont="1" applyBorder="1" applyAlignment="1">
      <alignment horizontal="center" vertical="center"/>
    </xf>
    <xf numFmtId="9" fontId="5" fillId="0" borderId="41" xfId="2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9" fontId="5" fillId="0" borderId="42" xfId="2" applyFont="1" applyBorder="1" applyAlignment="1">
      <alignment horizontal="center"/>
    </xf>
    <xf numFmtId="1" fontId="5" fillId="0" borderId="41" xfId="2" applyNumberFormat="1" applyFont="1" applyBorder="1" applyAlignment="1">
      <alignment horizontal="center" vertical="center"/>
    </xf>
    <xf numFmtId="1" fontId="5" fillId="0" borderId="42" xfId="2" applyNumberFormat="1" applyFont="1" applyBorder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8" fillId="0" borderId="15" xfId="0" applyFont="1" applyBorder="1"/>
    <xf numFmtId="0" fontId="9" fillId="0" borderId="49" xfId="0" applyFont="1" applyBorder="1"/>
    <xf numFmtId="0" fontId="9" fillId="0" borderId="50" xfId="0" applyFont="1" applyBorder="1" applyAlignment="1">
      <alignment horizontal="center"/>
    </xf>
    <xf numFmtId="0" fontId="5" fillId="0" borderId="50" xfId="0" applyFont="1" applyBorder="1" applyAlignment="1">
      <alignment horizontal="center"/>
    </xf>
    <xf numFmtId="9" fontId="5" fillId="4" borderId="51" xfId="2" applyFont="1" applyFill="1" applyBorder="1" applyAlignment="1">
      <alignment horizontal="center"/>
    </xf>
    <xf numFmtId="9" fontId="5" fillId="4" borderId="52" xfId="2" applyFont="1" applyFill="1" applyBorder="1" applyAlignment="1">
      <alignment horizontal="center"/>
    </xf>
    <xf numFmtId="9" fontId="5" fillId="4" borderId="21" xfId="2" applyFont="1" applyFill="1" applyBorder="1" applyAlignment="1">
      <alignment horizontal="center"/>
    </xf>
    <xf numFmtId="3" fontId="5" fillId="0" borderId="15" xfId="0" applyNumberFormat="1" applyFont="1" applyBorder="1" applyAlignment="1">
      <alignment horizontal="center" vertical="center"/>
    </xf>
    <xf numFmtId="3" fontId="5" fillId="0" borderId="20" xfId="0" applyNumberFormat="1" applyFont="1" applyBorder="1" applyAlignment="1">
      <alignment horizontal="center" vertical="center"/>
    </xf>
    <xf numFmtId="9" fontId="5" fillId="0" borderId="16" xfId="2" applyFont="1" applyBorder="1" applyAlignment="1">
      <alignment horizontal="center"/>
    </xf>
    <xf numFmtId="167" fontId="5" fillId="0" borderId="20" xfId="2" applyNumberFormat="1" applyFont="1" applyBorder="1" applyAlignment="1">
      <alignment horizontal="center"/>
    </xf>
    <xf numFmtId="9" fontId="5" fillId="0" borderId="20" xfId="2" applyFont="1" applyBorder="1" applyAlignment="1">
      <alignment horizontal="center"/>
    </xf>
    <xf numFmtId="164" fontId="5" fillId="0" borderId="53" xfId="2" applyNumberFormat="1" applyFont="1" applyBorder="1" applyAlignment="1">
      <alignment horizontal="center" vertical="center"/>
    </xf>
    <xf numFmtId="9" fontId="5" fillId="0" borderId="15" xfId="2" applyFont="1" applyBorder="1" applyAlignment="1">
      <alignment horizontal="center"/>
    </xf>
    <xf numFmtId="3" fontId="5" fillId="0" borderId="49" xfId="0" applyNumberFormat="1" applyFont="1" applyBorder="1" applyAlignment="1">
      <alignment horizontal="center"/>
    </xf>
    <xf numFmtId="3" fontId="5" fillId="0" borderId="15" xfId="0" applyNumberFormat="1" applyFont="1" applyBorder="1" applyAlignment="1">
      <alignment horizontal="center"/>
    </xf>
    <xf numFmtId="1" fontId="5" fillId="0" borderId="15" xfId="2" applyNumberFormat="1" applyFont="1" applyBorder="1" applyAlignment="1">
      <alignment horizontal="center" vertical="center"/>
    </xf>
    <xf numFmtId="1" fontId="5" fillId="0" borderId="49" xfId="2" applyNumberFormat="1" applyFont="1" applyBorder="1" applyAlignment="1">
      <alignment horizontal="center" vertical="center"/>
    </xf>
    <xf numFmtId="0" fontId="5" fillId="0" borderId="54" xfId="0" applyFont="1" applyBorder="1" applyAlignment="1">
      <alignment horizontal="center"/>
    </xf>
    <xf numFmtId="0" fontId="5" fillId="0" borderId="56" xfId="0" applyFont="1" applyBorder="1" applyAlignment="1">
      <alignment horizontal="center"/>
    </xf>
    <xf numFmtId="3" fontId="5" fillId="0" borderId="52" xfId="0" applyNumberFormat="1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0" fontId="11" fillId="0" borderId="0" xfId="0" applyFont="1"/>
    <xf numFmtId="0" fontId="8" fillId="0" borderId="57" xfId="0" applyFont="1" applyBorder="1"/>
    <xf numFmtId="0" fontId="9" fillId="0" borderId="58" xfId="0" applyFont="1" applyBorder="1"/>
    <xf numFmtId="0" fontId="9" fillId="0" borderId="54" xfId="0" applyFont="1" applyBorder="1" applyAlignment="1">
      <alignment horizontal="center"/>
    </xf>
    <xf numFmtId="9" fontId="5" fillId="4" borderId="59" xfId="2" applyFont="1" applyFill="1" applyBorder="1" applyAlignment="1">
      <alignment horizontal="center"/>
    </xf>
    <xf numFmtId="9" fontId="5" fillId="4" borderId="60" xfId="2" applyFont="1" applyFill="1" applyBorder="1" applyAlignment="1">
      <alignment horizontal="center"/>
    </xf>
    <xf numFmtId="3" fontId="5" fillId="0" borderId="57" xfId="0" applyNumberFormat="1" applyFont="1" applyBorder="1" applyAlignment="1">
      <alignment horizontal="center" vertical="center"/>
    </xf>
    <xf numFmtId="3" fontId="5" fillId="0" borderId="61" xfId="0" applyNumberFormat="1" applyFont="1" applyBorder="1" applyAlignment="1">
      <alignment horizontal="center" vertical="center"/>
    </xf>
    <xf numFmtId="9" fontId="5" fillId="0" borderId="62" xfId="2" applyFont="1" applyBorder="1" applyAlignment="1">
      <alignment horizontal="center"/>
    </xf>
    <xf numFmtId="167" fontId="5" fillId="0" borderId="61" xfId="2" applyNumberFormat="1" applyFont="1" applyBorder="1" applyAlignment="1">
      <alignment horizontal="center"/>
    </xf>
    <xf numFmtId="9" fontId="5" fillId="0" borderId="61" xfId="2" applyFont="1" applyBorder="1" applyAlignment="1">
      <alignment horizontal="center"/>
    </xf>
    <xf numFmtId="164" fontId="5" fillId="0" borderId="63" xfId="2" applyNumberFormat="1" applyFont="1" applyBorder="1" applyAlignment="1">
      <alignment horizontal="center" vertical="center"/>
    </xf>
    <xf numFmtId="9" fontId="5" fillId="0" borderId="57" xfId="2" applyFont="1" applyBorder="1" applyAlignment="1">
      <alignment horizontal="center"/>
    </xf>
    <xf numFmtId="3" fontId="5" fillId="0" borderId="58" xfId="0" applyNumberFormat="1" applyFont="1" applyBorder="1" applyAlignment="1">
      <alignment horizontal="center"/>
    </xf>
    <xf numFmtId="3" fontId="5" fillId="0" borderId="57" xfId="0" applyNumberFormat="1" applyFont="1" applyBorder="1" applyAlignment="1">
      <alignment horizontal="center"/>
    </xf>
    <xf numFmtId="9" fontId="5" fillId="0" borderId="58" xfId="2" applyFont="1" applyBorder="1" applyAlignment="1">
      <alignment horizontal="center"/>
    </xf>
    <xf numFmtId="1" fontId="5" fillId="0" borderId="57" xfId="2" applyNumberFormat="1" applyFont="1" applyBorder="1" applyAlignment="1">
      <alignment horizontal="center" vertical="center"/>
    </xf>
    <xf numFmtId="1" fontId="5" fillId="0" borderId="58" xfId="2" applyNumberFormat="1" applyFont="1" applyBorder="1" applyAlignment="1">
      <alignment horizontal="center" vertical="center"/>
    </xf>
    <xf numFmtId="9" fontId="11" fillId="4" borderId="0" xfId="2" applyFont="1" applyFill="1"/>
    <xf numFmtId="0" fontId="6" fillId="2" borderId="29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17" fontId="6" fillId="2" borderId="0" xfId="0" applyNumberFormat="1" applyFont="1" applyFill="1" applyAlignment="1">
      <alignment horizontal="center" vertical="center" wrapText="1"/>
    </xf>
    <xf numFmtId="17" fontId="6" fillId="2" borderId="29" xfId="0" applyNumberFormat="1" applyFont="1" applyFill="1" applyBorder="1" applyAlignment="1">
      <alignment horizontal="center" vertical="center"/>
    </xf>
    <xf numFmtId="17" fontId="6" fillId="2" borderId="0" xfId="0" applyNumberFormat="1" applyFont="1" applyFill="1" applyAlignment="1">
      <alignment horizontal="center" vertical="center"/>
    </xf>
    <xf numFmtId="9" fontId="6" fillId="2" borderId="11" xfId="2" applyFont="1" applyFill="1" applyBorder="1" applyAlignment="1">
      <alignment horizontal="center" vertical="center"/>
    </xf>
    <xf numFmtId="9" fontId="6" fillId="2" borderId="0" xfId="2" applyFont="1" applyFill="1" applyAlignment="1">
      <alignment horizontal="center" vertical="center"/>
    </xf>
    <xf numFmtId="9" fontId="6" fillId="2" borderId="0" xfId="2" applyFont="1" applyFill="1" applyAlignment="1">
      <alignment horizontal="center" vertical="center" wrapText="1"/>
    </xf>
    <xf numFmtId="17" fontId="6" fillId="2" borderId="27" xfId="0" applyNumberFormat="1" applyFont="1" applyFill="1" applyBorder="1" applyAlignment="1">
      <alignment vertical="center"/>
    </xf>
    <xf numFmtId="17" fontId="6" fillId="2" borderId="29" xfId="0" applyNumberFormat="1" applyFont="1" applyFill="1" applyBorder="1" applyAlignment="1">
      <alignment horizontal="center" vertical="center" wrapText="1"/>
    </xf>
    <xf numFmtId="17" fontId="6" fillId="2" borderId="37" xfId="0" applyNumberFormat="1" applyFont="1" applyFill="1" applyBorder="1" applyAlignment="1">
      <alignment horizontal="center" vertical="center" wrapText="1"/>
    </xf>
    <xf numFmtId="17" fontId="6" fillId="2" borderId="37" xfId="0" applyNumberFormat="1" applyFont="1" applyFill="1" applyBorder="1" applyAlignment="1">
      <alignment horizontal="center" vertical="center"/>
    </xf>
    <xf numFmtId="17" fontId="6" fillId="2" borderId="66" xfId="0" applyNumberFormat="1" applyFont="1" applyFill="1" applyBorder="1" applyAlignment="1">
      <alignment horizontal="center" vertical="center" wrapText="1"/>
    </xf>
    <xf numFmtId="17" fontId="6" fillId="2" borderId="28" xfId="0" applyNumberFormat="1" applyFont="1" applyFill="1" applyBorder="1" applyAlignment="1">
      <alignment horizontal="center" vertical="center" wrapText="1"/>
    </xf>
    <xf numFmtId="0" fontId="8" fillId="0" borderId="7" xfId="0" applyFont="1" applyBorder="1"/>
    <xf numFmtId="0" fontId="9" fillId="0" borderId="68" xfId="0" applyFont="1" applyBorder="1"/>
    <xf numFmtId="0" fontId="9" fillId="0" borderId="56" xfId="0" applyFont="1" applyBorder="1" applyAlignment="1">
      <alignment horizontal="center"/>
    </xf>
    <xf numFmtId="9" fontId="5" fillId="4" borderId="69" xfId="2" applyFont="1" applyFill="1" applyBorder="1" applyAlignment="1">
      <alignment horizontal="center"/>
    </xf>
    <xf numFmtId="9" fontId="5" fillId="4" borderId="13" xfId="2" applyFont="1" applyFill="1" applyBorder="1" applyAlignment="1">
      <alignment horizontal="center"/>
    </xf>
    <xf numFmtId="9" fontId="5" fillId="4" borderId="17" xfId="2" applyFont="1" applyFill="1" applyBorder="1" applyAlignment="1">
      <alignment horizontal="center"/>
    </xf>
    <xf numFmtId="3" fontId="5" fillId="0" borderId="7" xfId="0" applyNumberFormat="1" applyFont="1" applyBorder="1" applyAlignment="1">
      <alignment horizontal="center" vertical="center"/>
    </xf>
    <xf numFmtId="9" fontId="5" fillId="0" borderId="12" xfId="2" applyFont="1" applyBorder="1" applyAlignment="1">
      <alignment horizontal="center"/>
    </xf>
    <xf numFmtId="167" fontId="5" fillId="0" borderId="8" xfId="2" applyNumberFormat="1" applyFont="1" applyBorder="1" applyAlignment="1">
      <alignment horizontal="center"/>
    </xf>
    <xf numFmtId="9" fontId="5" fillId="0" borderId="8" xfId="2" applyFont="1" applyBorder="1" applyAlignment="1">
      <alignment horizontal="center"/>
    </xf>
    <xf numFmtId="164" fontId="5" fillId="0" borderId="22" xfId="2" applyNumberFormat="1" applyFont="1" applyBorder="1" applyAlignment="1">
      <alignment horizontal="center" vertical="center"/>
    </xf>
    <xf numFmtId="9" fontId="5" fillId="0" borderId="7" xfId="2" applyFont="1" applyBorder="1" applyAlignment="1">
      <alignment horizontal="center"/>
    </xf>
    <xf numFmtId="3" fontId="5" fillId="0" borderId="68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9" fontId="5" fillId="0" borderId="68" xfId="2" applyFont="1" applyBorder="1" applyAlignment="1">
      <alignment horizontal="center"/>
    </xf>
    <xf numFmtId="1" fontId="5" fillId="0" borderId="7" xfId="2" applyNumberFormat="1" applyFont="1" applyBorder="1" applyAlignment="1">
      <alignment horizontal="center" vertical="center"/>
    </xf>
    <xf numFmtId="1" fontId="5" fillId="0" borderId="68" xfId="2" applyNumberFormat="1" applyFont="1" applyBorder="1" applyAlignment="1">
      <alignment horizontal="center" vertical="center"/>
    </xf>
    <xf numFmtId="0" fontId="9" fillId="0" borderId="65" xfId="0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3" fontId="5" fillId="0" borderId="40" xfId="0" applyNumberFormat="1" applyFont="1" applyBorder="1" applyAlignment="1">
      <alignment horizontal="center" vertical="center"/>
    </xf>
    <xf numFmtId="3" fontId="5" fillId="0" borderId="64" xfId="0" applyNumberFormat="1" applyFont="1" applyBorder="1" applyAlignment="1">
      <alignment horizontal="center" vertical="center"/>
    </xf>
    <xf numFmtId="9" fontId="5" fillId="0" borderId="71" xfId="2" applyFont="1" applyBorder="1" applyAlignment="1">
      <alignment horizontal="center"/>
    </xf>
    <xf numFmtId="167" fontId="5" fillId="0" borderId="64" xfId="2" applyNumberFormat="1" applyFont="1" applyBorder="1" applyAlignment="1">
      <alignment horizontal="center"/>
    </xf>
    <xf numFmtId="9" fontId="5" fillId="0" borderId="64" xfId="2" applyFont="1" applyBorder="1" applyAlignment="1">
      <alignment horizontal="center"/>
    </xf>
    <xf numFmtId="164" fontId="5" fillId="0" borderId="72" xfId="2" applyNumberFormat="1" applyFont="1" applyBorder="1" applyAlignment="1">
      <alignment horizontal="center" vertical="center"/>
    </xf>
    <xf numFmtId="9" fontId="5" fillId="0" borderId="40" xfId="2" applyFont="1" applyBorder="1" applyAlignment="1">
      <alignment horizontal="center"/>
    </xf>
    <xf numFmtId="3" fontId="5" fillId="0" borderId="67" xfId="0" applyNumberFormat="1" applyFont="1" applyBorder="1" applyAlignment="1">
      <alignment horizontal="center"/>
    </xf>
    <xf numFmtId="3" fontId="5" fillId="0" borderId="40" xfId="0" applyNumberFormat="1" applyFont="1" applyBorder="1" applyAlignment="1">
      <alignment horizontal="center"/>
    </xf>
    <xf numFmtId="9" fontId="5" fillId="0" borderId="67" xfId="2" applyFont="1" applyBorder="1" applyAlignment="1">
      <alignment horizontal="center"/>
    </xf>
    <xf numFmtId="1" fontId="5" fillId="0" borderId="40" xfId="2" applyNumberFormat="1" applyFont="1" applyBorder="1" applyAlignment="1">
      <alignment horizontal="center" vertical="center"/>
    </xf>
    <xf numFmtId="1" fontId="5" fillId="0" borderId="67" xfId="2" applyNumberFormat="1" applyFont="1" applyBorder="1" applyAlignment="1">
      <alignment horizontal="center" vertical="center"/>
    </xf>
    <xf numFmtId="9" fontId="5" fillId="4" borderId="58" xfId="2" applyFont="1" applyFill="1" applyBorder="1" applyAlignment="1">
      <alignment horizontal="center"/>
    </xf>
    <xf numFmtId="9" fontId="5" fillId="4" borderId="73" xfId="2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164" fontId="3" fillId="0" borderId="67" xfId="2" applyNumberFormat="1" applyFont="1" applyBorder="1" applyAlignment="1">
      <alignment horizontal="center"/>
    </xf>
    <xf numFmtId="164" fontId="3" fillId="0" borderId="70" xfId="2" applyNumberFormat="1" applyFont="1" applyBorder="1" applyAlignment="1">
      <alignment horizontal="center"/>
    </xf>
    <xf numFmtId="9" fontId="5" fillId="4" borderId="76" xfId="2" applyFont="1" applyFill="1" applyBorder="1" applyAlignment="1">
      <alignment horizontal="center"/>
    </xf>
    <xf numFmtId="9" fontId="5" fillId="4" borderId="55" xfId="2" applyFont="1" applyFill="1" applyBorder="1" applyAlignment="1">
      <alignment horizontal="center"/>
    </xf>
    <xf numFmtId="0" fontId="8" fillId="0" borderId="4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9" fillId="0" borderId="42" xfId="0" applyFont="1" applyBorder="1" applyAlignment="1">
      <alignment horizontal="left"/>
    </xf>
    <xf numFmtId="0" fontId="9" fillId="0" borderId="68" xfId="0" applyFont="1" applyBorder="1" applyAlignment="1">
      <alignment horizontal="left"/>
    </xf>
    <xf numFmtId="0" fontId="9" fillId="0" borderId="67" xfId="0" applyFont="1" applyBorder="1" applyAlignment="1">
      <alignment horizontal="left"/>
    </xf>
    <xf numFmtId="0" fontId="9" fillId="0" borderId="58" xfId="0" applyFont="1" applyBorder="1" applyAlignment="1">
      <alignment horizontal="left"/>
    </xf>
    <xf numFmtId="9" fontId="12" fillId="4" borderId="74" xfId="0" applyNumberFormat="1" applyFont="1" applyFill="1" applyBorder="1" applyAlignment="1">
      <alignment horizontal="center" vertical="center"/>
    </xf>
    <xf numFmtId="9" fontId="12" fillId="4" borderId="75" xfId="0" applyNumberFormat="1" applyFont="1" applyFill="1" applyBorder="1" applyAlignment="1">
      <alignment horizontal="center" vertical="center"/>
    </xf>
    <xf numFmtId="0" fontId="0" fillId="0" borderId="64" xfId="0" applyBorder="1"/>
    <xf numFmtId="0" fontId="3" fillId="0" borderId="88" xfId="0" applyFont="1" applyBorder="1" applyAlignment="1">
      <alignment horizontal="center"/>
    </xf>
    <xf numFmtId="17" fontId="2" fillId="3" borderId="79" xfId="0" applyNumberFormat="1" applyFont="1" applyFill="1" applyBorder="1" applyAlignment="1">
      <alignment horizontal="center" vertical="center" wrapText="1"/>
    </xf>
    <xf numFmtId="164" fontId="12" fillId="4" borderId="74" xfId="5" applyNumberFormat="1" applyFont="1" applyFill="1" applyBorder="1" applyAlignment="1">
      <alignment horizontal="center"/>
    </xf>
    <xf numFmtId="17" fontId="2" fillId="3" borderId="74" xfId="0" applyNumberFormat="1" applyFont="1" applyFill="1" applyBorder="1" applyAlignment="1">
      <alignment horizontal="center" vertical="center" wrapText="1"/>
    </xf>
    <xf numFmtId="3" fontId="5" fillId="0" borderId="43" xfId="0" applyNumberFormat="1" applyFont="1" applyBorder="1" applyAlignment="1">
      <alignment horizontal="center"/>
    </xf>
    <xf numFmtId="3" fontId="5" fillId="0" borderId="50" xfId="0" applyNumberFormat="1" applyFont="1" applyBorder="1" applyAlignment="1">
      <alignment horizontal="center"/>
    </xf>
    <xf numFmtId="3" fontId="5" fillId="0" borderId="54" xfId="0" applyNumberFormat="1" applyFont="1" applyBorder="1" applyAlignment="1">
      <alignment horizontal="center"/>
    </xf>
    <xf numFmtId="3" fontId="5" fillId="0" borderId="56" xfId="0" applyNumberFormat="1" applyFont="1" applyBorder="1" applyAlignment="1">
      <alignment horizontal="center"/>
    </xf>
    <xf numFmtId="168" fontId="5" fillId="0" borderId="41" xfId="2" applyNumberFormat="1" applyFont="1" applyBorder="1" applyAlignment="1">
      <alignment horizontal="center"/>
    </xf>
    <xf numFmtId="168" fontId="5" fillId="0" borderId="15" xfId="2" applyNumberFormat="1" applyFont="1" applyBorder="1" applyAlignment="1">
      <alignment horizontal="center"/>
    </xf>
    <xf numFmtId="168" fontId="5" fillId="0" borderId="57" xfId="2" applyNumberFormat="1" applyFont="1" applyBorder="1" applyAlignment="1">
      <alignment horizontal="center"/>
    </xf>
    <xf numFmtId="168" fontId="5" fillId="0" borderId="7" xfId="2" applyNumberFormat="1" applyFont="1" applyBorder="1" applyAlignment="1">
      <alignment horizontal="center"/>
    </xf>
    <xf numFmtId="1" fontId="5" fillId="0" borderId="43" xfId="2" applyNumberFormat="1" applyFont="1" applyBorder="1" applyAlignment="1">
      <alignment horizontal="center" vertical="center"/>
    </xf>
    <xf numFmtId="1" fontId="5" fillId="0" borderId="50" xfId="2" applyNumberFormat="1" applyFont="1" applyBorder="1" applyAlignment="1">
      <alignment horizontal="center" vertical="center"/>
    </xf>
    <xf numFmtId="1" fontId="5" fillId="0" borderId="54" xfId="2" applyNumberFormat="1" applyFont="1" applyBorder="1" applyAlignment="1">
      <alignment horizontal="center" vertical="center"/>
    </xf>
    <xf numFmtId="1" fontId="5" fillId="0" borderId="56" xfId="2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/>
    <xf numFmtId="0" fontId="15" fillId="0" borderId="0" xfId="0" applyFont="1"/>
    <xf numFmtId="9" fontId="0" fillId="0" borderId="0" xfId="2" applyFont="1"/>
    <xf numFmtId="0" fontId="16" fillId="0" borderId="0" xfId="6"/>
    <xf numFmtId="0" fontId="17" fillId="0" borderId="0" xfId="0" applyFont="1" applyAlignment="1">
      <alignment vertical="center"/>
    </xf>
    <xf numFmtId="3" fontId="0" fillId="0" borderId="0" xfId="0" applyNumberFormat="1"/>
    <xf numFmtId="0" fontId="10" fillId="0" borderId="7" xfId="0" applyFont="1" applyBorder="1" applyAlignment="1">
      <alignment horizontal="center"/>
    </xf>
    <xf numFmtId="165" fontId="18" fillId="0" borderId="12" xfId="0" applyNumberFormat="1" applyFont="1" applyBorder="1" applyAlignment="1">
      <alignment horizontal="left"/>
    </xf>
    <xf numFmtId="165" fontId="18" fillId="0" borderId="8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9" fontId="18" fillId="0" borderId="17" xfId="2" applyFont="1" applyBorder="1" applyAlignment="1">
      <alignment horizontal="center" vertical="center"/>
    </xf>
    <xf numFmtId="9" fontId="18" fillId="0" borderId="8" xfId="2" applyFont="1" applyBorder="1" applyAlignment="1">
      <alignment horizontal="center" vertical="center"/>
    </xf>
    <xf numFmtId="9" fontId="18" fillId="4" borderId="73" xfId="2" applyFont="1" applyFill="1" applyBorder="1" applyAlignment="1">
      <alignment horizontal="center"/>
    </xf>
    <xf numFmtId="9" fontId="18" fillId="4" borderId="21" xfId="2" applyFont="1" applyFill="1" applyBorder="1" applyAlignment="1">
      <alignment horizontal="center"/>
    </xf>
    <xf numFmtId="9" fontId="18" fillId="4" borderId="16" xfId="2" applyFont="1" applyFill="1" applyBorder="1" applyAlignment="1">
      <alignment horizontal="center"/>
    </xf>
    <xf numFmtId="166" fontId="18" fillId="0" borderId="12" xfId="1" applyNumberFormat="1" applyFont="1" applyBorder="1" applyAlignment="1">
      <alignment horizontal="center" vertical="center"/>
    </xf>
    <xf numFmtId="166" fontId="18" fillId="0" borderId="8" xfId="1" applyNumberFormat="1" applyFont="1" applyBorder="1" applyAlignment="1">
      <alignment horizontal="center" vertical="center"/>
    </xf>
    <xf numFmtId="167" fontId="18" fillId="0" borderId="8" xfId="1" applyNumberFormat="1" applyFont="1" applyBorder="1" applyAlignment="1">
      <alignment horizontal="center" vertical="center"/>
    </xf>
    <xf numFmtId="9" fontId="18" fillId="0" borderId="24" xfId="2" applyFont="1" applyBorder="1" applyAlignment="1">
      <alignment horizontal="center" wrapText="1"/>
    </xf>
    <xf numFmtId="3" fontId="18" fillId="0" borderId="25" xfId="0" applyNumberFormat="1" applyFont="1" applyBorder="1" applyAlignment="1">
      <alignment horizontal="center"/>
    </xf>
    <xf numFmtId="0" fontId="18" fillId="0" borderId="13" xfId="2" applyNumberFormat="1" applyFont="1" applyBorder="1" applyAlignment="1">
      <alignment horizontal="center" vertical="center"/>
    </xf>
    <xf numFmtId="9" fontId="18" fillId="0" borderId="13" xfId="2" applyFont="1" applyBorder="1" applyAlignment="1">
      <alignment horizontal="center" vertical="center"/>
    </xf>
    <xf numFmtId="9" fontId="18" fillId="0" borderId="8" xfId="2" applyFont="1" applyBorder="1" applyAlignment="1">
      <alignment horizontal="center"/>
    </xf>
    <xf numFmtId="166" fontId="18" fillId="0" borderId="17" xfId="1" applyNumberFormat="1" applyFont="1" applyBorder="1" applyAlignment="1">
      <alignment horizontal="left"/>
    </xf>
    <xf numFmtId="166" fontId="18" fillId="0" borderId="22" xfId="1" applyNumberFormat="1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65" fontId="18" fillId="0" borderId="16" xfId="0" applyNumberFormat="1" applyFont="1" applyBorder="1" applyAlignment="1">
      <alignment horizontal="left"/>
    </xf>
    <xf numFmtId="9" fontId="18" fillId="0" borderId="18" xfId="2" applyFont="1" applyBorder="1" applyAlignment="1">
      <alignment horizontal="center" wrapText="1"/>
    </xf>
    <xf numFmtId="3" fontId="18" fillId="0" borderId="19" xfId="0" applyNumberFormat="1" applyFont="1" applyBorder="1" applyAlignment="1">
      <alignment horizontal="center"/>
    </xf>
    <xf numFmtId="9" fontId="18" fillId="0" borderId="20" xfId="2" applyFont="1" applyBorder="1" applyAlignment="1">
      <alignment horizontal="center" vertical="center"/>
    </xf>
    <xf numFmtId="9" fontId="18" fillId="0" borderId="21" xfId="2" applyFont="1" applyBorder="1" applyAlignment="1">
      <alignment horizontal="center" vertical="center"/>
    </xf>
    <xf numFmtId="9" fontId="18" fillId="0" borderId="20" xfId="2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wrapText="1"/>
    </xf>
    <xf numFmtId="0" fontId="2" fillId="5" borderId="30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17" fontId="2" fillId="5" borderId="31" xfId="0" applyNumberFormat="1" applyFont="1" applyFill="1" applyBorder="1" applyAlignment="1">
      <alignment horizontal="center" vertical="center"/>
    </xf>
    <xf numFmtId="9" fontId="2" fillId="5" borderId="31" xfId="2" applyFont="1" applyFill="1" applyBorder="1" applyAlignment="1">
      <alignment horizontal="center" vertical="center"/>
    </xf>
    <xf numFmtId="10" fontId="2" fillId="5" borderId="31" xfId="2" applyNumberFormat="1" applyFont="1" applyFill="1" applyBorder="1" applyAlignment="1">
      <alignment horizontal="center" vertical="center"/>
    </xf>
    <xf numFmtId="17" fontId="2" fillId="5" borderId="31" xfId="0" applyNumberFormat="1" applyFont="1" applyFill="1" applyBorder="1" applyAlignment="1">
      <alignment horizontal="center" vertical="center" wrapText="1"/>
    </xf>
    <xf numFmtId="17" fontId="2" fillId="5" borderId="32" xfId="0" applyNumberFormat="1" applyFont="1" applyFill="1" applyBorder="1" applyAlignment="1">
      <alignment horizontal="center" vertical="center"/>
    </xf>
    <xf numFmtId="0" fontId="2" fillId="5" borderId="66" xfId="0" applyFont="1" applyFill="1" applyBorder="1" applyAlignment="1">
      <alignment horizontal="center" vertical="center"/>
    </xf>
    <xf numFmtId="9" fontId="2" fillId="5" borderId="26" xfId="2" applyFont="1" applyFill="1" applyBorder="1" applyAlignment="1">
      <alignment horizontal="center" vertical="center"/>
    </xf>
    <xf numFmtId="10" fontId="2" fillId="5" borderId="26" xfId="2" applyNumberFormat="1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8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" fontId="2" fillId="5" borderId="4" xfId="0" applyNumberFormat="1" applyFont="1" applyFill="1" applyBorder="1" applyAlignment="1">
      <alignment horizontal="center" vertical="center"/>
    </xf>
    <xf numFmtId="17" fontId="2" fillId="5" borderId="10" xfId="0" applyNumberFormat="1" applyFont="1" applyFill="1" applyBorder="1" applyAlignment="1">
      <alignment horizontal="center" vertical="center"/>
    </xf>
    <xf numFmtId="17" fontId="2" fillId="5" borderId="0" xfId="0" applyNumberFormat="1" applyFont="1" applyFill="1" applyAlignment="1">
      <alignment horizontal="center" vertical="center"/>
    </xf>
    <xf numFmtId="17" fontId="2" fillId="5" borderId="64" xfId="0" applyNumberFormat="1" applyFont="1" applyFill="1" applyBorder="1" applyAlignment="1">
      <alignment horizontal="center" vertical="center"/>
    </xf>
    <xf numFmtId="17" fontId="2" fillId="5" borderId="9" xfId="0" applyNumberFormat="1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9" fontId="2" fillId="5" borderId="23" xfId="2" applyFont="1" applyFill="1" applyBorder="1" applyAlignment="1">
      <alignment horizontal="center" vertical="center"/>
    </xf>
    <xf numFmtId="10" fontId="2" fillId="5" borderId="23" xfId="2" applyNumberFormat="1" applyFont="1" applyFill="1" applyBorder="1" applyAlignment="1">
      <alignment horizontal="center" vertical="center"/>
    </xf>
    <xf numFmtId="17" fontId="2" fillId="5" borderId="11" xfId="0" applyNumberFormat="1" applyFont="1" applyFill="1" applyBorder="1" applyAlignment="1">
      <alignment horizontal="center" vertical="center"/>
    </xf>
    <xf numFmtId="9" fontId="2" fillId="5" borderId="0" xfId="2" applyFont="1" applyFill="1" applyAlignment="1">
      <alignment horizontal="center" vertical="center"/>
    </xf>
    <xf numFmtId="3" fontId="18" fillId="0" borderId="8" xfId="2" applyNumberFormat="1" applyFont="1" applyBorder="1" applyAlignment="1">
      <alignment horizontal="center" vertical="center"/>
    </xf>
    <xf numFmtId="3" fontId="18" fillId="0" borderId="13" xfId="2" applyNumberFormat="1" applyFont="1" applyBorder="1" applyAlignment="1">
      <alignment horizontal="center" vertical="center"/>
    </xf>
    <xf numFmtId="9" fontId="18" fillId="4" borderId="17" xfId="2" applyFont="1" applyFill="1" applyBorder="1" applyAlignment="1">
      <alignment horizontal="center"/>
    </xf>
    <xf numFmtId="9" fontId="18" fillId="4" borderId="12" xfId="2" applyFont="1" applyFill="1" applyBorder="1" applyAlignment="1">
      <alignment horizontal="center"/>
    </xf>
    <xf numFmtId="9" fontId="18" fillId="0" borderId="24" xfId="2" applyFont="1" applyBorder="1" applyAlignment="1">
      <alignment horizontal="center"/>
    </xf>
    <xf numFmtId="9" fontId="18" fillId="0" borderId="18" xfId="2" applyFont="1" applyBorder="1" applyAlignment="1">
      <alignment horizontal="center"/>
    </xf>
    <xf numFmtId="3" fontId="18" fillId="0" borderId="0" xfId="0" applyNumberFormat="1" applyFont="1"/>
    <xf numFmtId="17" fontId="2" fillId="5" borderId="102" xfId="0" applyNumberFormat="1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17" fontId="2" fillId="5" borderId="26" xfId="0" applyNumberFormat="1" applyFont="1" applyFill="1" applyBorder="1" applyAlignment="1">
      <alignment horizontal="center" vertical="center"/>
    </xf>
    <xf numFmtId="17" fontId="2" fillId="5" borderId="34" xfId="0" applyNumberFormat="1" applyFont="1" applyFill="1" applyBorder="1" applyAlignment="1">
      <alignment horizontal="center" vertical="center"/>
    </xf>
    <xf numFmtId="164" fontId="5" fillId="0" borderId="14" xfId="2" applyNumberFormat="1" applyFont="1" applyBorder="1" applyAlignment="1">
      <alignment horizontal="center"/>
    </xf>
    <xf numFmtId="164" fontId="5" fillId="0" borderId="28" xfId="2" applyNumberFormat="1" applyFont="1" applyBorder="1" applyAlignment="1">
      <alignment horizontal="center"/>
    </xf>
    <xf numFmtId="9" fontId="10" fillId="4" borderId="79" xfId="0" applyNumberFormat="1" applyFont="1" applyFill="1" applyBorder="1" applyAlignment="1">
      <alignment horizontal="center" vertical="center"/>
    </xf>
    <xf numFmtId="9" fontId="10" fillId="4" borderId="75" xfId="0" applyNumberFormat="1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17" fontId="2" fillId="5" borderId="40" xfId="0" applyNumberFormat="1" applyFont="1" applyFill="1" applyBorder="1" applyAlignment="1">
      <alignment horizontal="center" vertical="center"/>
    </xf>
    <xf numFmtId="17" fontId="2" fillId="5" borderId="67" xfId="0" applyNumberFormat="1" applyFont="1" applyFill="1" applyBorder="1" applyAlignment="1">
      <alignment horizontal="center" vertical="center"/>
    </xf>
    <xf numFmtId="164" fontId="11" fillId="5" borderId="37" xfId="2" applyNumberFormat="1" applyFont="1" applyFill="1" applyBorder="1" applyAlignment="1">
      <alignment horizontal="center" vertical="center"/>
    </xf>
    <xf numFmtId="0" fontId="0" fillId="5" borderId="0" xfId="0" applyFill="1"/>
    <xf numFmtId="164" fontId="11" fillId="5" borderId="67" xfId="2" applyNumberFormat="1" applyFont="1" applyFill="1" applyBorder="1" applyAlignment="1">
      <alignment horizontal="center" vertical="center"/>
    </xf>
    <xf numFmtId="164" fontId="11" fillId="5" borderId="1" xfId="2" applyNumberFormat="1" applyFont="1" applyFill="1" applyBorder="1" applyAlignment="1">
      <alignment horizontal="center" vertical="center"/>
    </xf>
    <xf numFmtId="164" fontId="11" fillId="5" borderId="40" xfId="2" applyNumberFormat="1" applyFont="1" applyFill="1" applyBorder="1" applyAlignment="1">
      <alignment horizontal="center" vertical="center"/>
    </xf>
    <xf numFmtId="164" fontId="5" fillId="0" borderId="33" xfId="2" applyNumberFormat="1" applyFont="1" applyBorder="1" applyAlignment="1">
      <alignment horizontal="center" vertical="center"/>
    </xf>
    <xf numFmtId="164" fontId="5" fillId="0" borderId="34" xfId="2" applyNumberFormat="1" applyFont="1" applyBorder="1" applyAlignment="1">
      <alignment horizontal="center" vertical="center"/>
    </xf>
    <xf numFmtId="164" fontId="5" fillId="0" borderId="32" xfId="2" applyNumberFormat="1" applyFont="1" applyBorder="1" applyAlignment="1">
      <alignment horizontal="center" vertical="center"/>
    </xf>
    <xf numFmtId="9" fontId="10" fillId="4" borderId="74" xfId="0" applyNumberFormat="1" applyFont="1" applyFill="1" applyBorder="1" applyAlignment="1">
      <alignment horizontal="center" vertical="center"/>
    </xf>
    <xf numFmtId="3" fontId="10" fillId="5" borderId="2" xfId="2" applyNumberFormat="1" applyFont="1" applyFill="1" applyBorder="1" applyAlignment="1">
      <alignment horizontal="center" vertical="center"/>
    </xf>
    <xf numFmtId="3" fontId="10" fillId="5" borderId="37" xfId="2" applyNumberFormat="1" applyFont="1" applyFill="1" applyBorder="1" applyAlignment="1">
      <alignment horizontal="center" vertical="center"/>
    </xf>
    <xf numFmtId="3" fontId="10" fillId="5" borderId="64" xfId="2" applyNumberFormat="1" applyFont="1" applyFill="1" applyBorder="1" applyAlignment="1">
      <alignment horizontal="center" vertical="center"/>
    </xf>
    <xf numFmtId="3" fontId="10" fillId="5" borderId="67" xfId="2" applyNumberFormat="1" applyFont="1" applyFill="1" applyBorder="1" applyAlignment="1">
      <alignment horizontal="center" vertical="center"/>
    </xf>
    <xf numFmtId="0" fontId="2" fillId="5" borderId="105" xfId="0" applyFont="1" applyFill="1" applyBorder="1" applyAlignment="1">
      <alignment horizontal="left"/>
    </xf>
    <xf numFmtId="0" fontId="5" fillId="0" borderId="107" xfId="0" applyFont="1" applyBorder="1"/>
    <xf numFmtId="164" fontId="5" fillId="0" borderId="108" xfId="0" applyNumberFormat="1" applyFont="1" applyBorder="1" applyAlignment="1">
      <alignment horizontal="center" vertical="center"/>
    </xf>
    <xf numFmtId="0" fontId="5" fillId="0" borderId="109" xfId="0" applyFont="1" applyBorder="1"/>
    <xf numFmtId="0" fontId="5" fillId="0" borderId="110" xfId="0" applyFont="1" applyBorder="1"/>
    <xf numFmtId="164" fontId="5" fillId="0" borderId="111" xfId="0" applyNumberFormat="1" applyFont="1" applyBorder="1" applyAlignment="1">
      <alignment horizontal="center" vertical="center"/>
    </xf>
    <xf numFmtId="0" fontId="11" fillId="0" borderId="1" xfId="0" applyFont="1" applyBorder="1"/>
    <xf numFmtId="164" fontId="5" fillId="0" borderId="115" xfId="0" applyNumberFormat="1" applyFont="1" applyBorder="1" applyAlignment="1">
      <alignment horizontal="center" vertical="center"/>
    </xf>
    <xf numFmtId="0" fontId="5" fillId="0" borderId="116" xfId="0" applyFont="1" applyBorder="1" applyAlignment="1">
      <alignment horizontal="center" vertical="center"/>
    </xf>
    <xf numFmtId="0" fontId="11" fillId="0" borderId="117" xfId="0" applyFont="1" applyBorder="1"/>
    <xf numFmtId="164" fontId="5" fillId="0" borderId="118" xfId="0" applyNumberFormat="1" applyFont="1" applyBorder="1" applyAlignment="1">
      <alignment horizontal="center" vertical="center"/>
    </xf>
    <xf numFmtId="0" fontId="5" fillId="0" borderId="118" xfId="0" applyFont="1" applyBorder="1" applyAlignment="1">
      <alignment horizontal="center" vertical="center"/>
    </xf>
    <xf numFmtId="0" fontId="11" fillId="0" borderId="40" xfId="0" applyFont="1" applyBorder="1"/>
    <xf numFmtId="164" fontId="5" fillId="0" borderId="119" xfId="0" applyNumberFormat="1" applyFont="1" applyBorder="1" applyAlignment="1">
      <alignment horizontal="center" vertical="center"/>
    </xf>
    <xf numFmtId="0" fontId="5" fillId="0" borderId="119" xfId="0" applyFont="1" applyBorder="1" applyAlignment="1">
      <alignment horizontal="center" vertical="center"/>
    </xf>
    <xf numFmtId="0" fontId="5" fillId="0" borderId="92" xfId="0" applyFont="1" applyBorder="1" applyAlignment="1">
      <alignment vertical="center" wrapText="1"/>
    </xf>
    <xf numFmtId="0" fontId="5" fillId="0" borderId="94" xfId="0" applyFont="1" applyBorder="1" applyAlignment="1">
      <alignment vertical="center" wrapText="1"/>
    </xf>
    <xf numFmtId="0" fontId="5" fillId="0" borderId="94" xfId="0" applyFont="1" applyBorder="1" applyAlignment="1">
      <alignment horizontal="center" vertical="center" wrapText="1"/>
    </xf>
    <xf numFmtId="9" fontId="5" fillId="0" borderId="74" xfId="5" applyFont="1" applyBorder="1" applyAlignment="1">
      <alignment horizontal="center" vertical="center" wrapText="1"/>
    </xf>
    <xf numFmtId="0" fontId="5" fillId="0" borderId="92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93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5" fillId="0" borderId="83" xfId="0" applyFont="1" applyBorder="1" applyAlignment="1">
      <alignment horizontal="center" vertical="center" wrapText="1"/>
    </xf>
    <xf numFmtId="9" fontId="5" fillId="0" borderId="75" xfId="5" applyFont="1" applyBorder="1" applyAlignment="1">
      <alignment horizontal="center" vertical="center" wrapText="1"/>
    </xf>
    <xf numFmtId="0" fontId="5" fillId="0" borderId="93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2" fillId="5" borderId="77" xfId="0" applyFont="1" applyFill="1" applyBorder="1" applyAlignment="1">
      <alignment horizontal="center" vertical="center" wrapText="1"/>
    </xf>
    <xf numFmtId="0" fontId="2" fillId="5" borderId="78" xfId="0" applyFont="1" applyFill="1" applyBorder="1" applyAlignment="1">
      <alignment horizontal="center" vertical="center" wrapText="1"/>
    </xf>
    <xf numFmtId="0" fontId="2" fillId="5" borderId="79" xfId="0" applyFont="1" applyFill="1" applyBorder="1" applyAlignment="1">
      <alignment horizontal="center" vertical="center" wrapText="1"/>
    </xf>
    <xf numFmtId="0" fontId="2" fillId="5" borderId="78" xfId="0" applyFont="1" applyFill="1" applyBorder="1" applyAlignment="1">
      <alignment horizontal="center" vertical="center"/>
    </xf>
    <xf numFmtId="0" fontId="5" fillId="0" borderId="94" xfId="0" applyFont="1" applyBorder="1" applyAlignment="1">
      <alignment vertical="center"/>
    </xf>
    <xf numFmtId="0" fontId="5" fillId="0" borderId="94" xfId="0" applyFont="1" applyBorder="1" applyAlignment="1">
      <alignment horizontal="center" vertical="center"/>
    </xf>
    <xf numFmtId="0" fontId="5" fillId="0" borderId="83" xfId="0" applyFont="1" applyBorder="1" applyAlignment="1">
      <alignment vertical="center"/>
    </xf>
    <xf numFmtId="0" fontId="5" fillId="0" borderId="83" xfId="0" applyFont="1" applyBorder="1" applyAlignment="1">
      <alignment horizontal="center" vertical="center"/>
    </xf>
    <xf numFmtId="0" fontId="2" fillId="3" borderId="77" xfId="0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horizontal="center" vertical="center"/>
    </xf>
    <xf numFmtId="0" fontId="2" fillId="3" borderId="79" xfId="0" applyFont="1" applyFill="1" applyBorder="1" applyAlignment="1">
      <alignment horizontal="center" vertical="center"/>
    </xf>
    <xf numFmtId="0" fontId="2" fillId="5" borderId="77" xfId="0" applyFont="1" applyFill="1" applyBorder="1" applyAlignment="1">
      <alignment horizontal="center" vertical="center"/>
    </xf>
    <xf numFmtId="0" fontId="2" fillId="5" borderId="79" xfId="0" applyFont="1" applyFill="1" applyBorder="1" applyAlignment="1">
      <alignment horizontal="center" vertical="center"/>
    </xf>
    <xf numFmtId="0" fontId="5" fillId="0" borderId="92" xfId="0" applyFont="1" applyBorder="1" applyAlignment="1">
      <alignment vertical="center"/>
    </xf>
    <xf numFmtId="9" fontId="5" fillId="0" borderId="74" xfId="5" applyFont="1" applyBorder="1" applyAlignment="1">
      <alignment horizontal="center" vertical="center"/>
    </xf>
    <xf numFmtId="1" fontId="5" fillId="0" borderId="38" xfId="0" applyNumberFormat="1" applyFont="1" applyBorder="1" applyAlignment="1">
      <alignment horizontal="center"/>
    </xf>
    <xf numFmtId="0" fontId="5" fillId="0" borderId="93" xfId="0" applyFont="1" applyBorder="1" applyAlignment="1">
      <alignment vertical="center"/>
    </xf>
    <xf numFmtId="9" fontId="5" fillId="0" borderId="75" xfId="5" applyFont="1" applyBorder="1" applyAlignment="1">
      <alignment horizontal="center" vertical="center"/>
    </xf>
    <xf numFmtId="1" fontId="5" fillId="0" borderId="65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67" xfId="0" applyFont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1" fontId="5" fillId="0" borderId="45" xfId="2" applyNumberFormat="1" applyFont="1" applyBorder="1" applyAlignment="1">
      <alignment horizontal="center" vertical="center"/>
    </xf>
    <xf numFmtId="1" fontId="5" fillId="0" borderId="20" xfId="2" applyNumberFormat="1" applyFont="1" applyBorder="1" applyAlignment="1">
      <alignment horizontal="center" vertical="center"/>
    </xf>
    <xf numFmtId="1" fontId="5" fillId="0" borderId="61" xfId="2" applyNumberFormat="1" applyFont="1" applyBorder="1" applyAlignment="1">
      <alignment horizontal="center" vertical="center"/>
    </xf>
    <xf numFmtId="1" fontId="5" fillId="0" borderId="8" xfId="2" applyNumberFormat="1" applyFont="1" applyBorder="1" applyAlignment="1">
      <alignment horizontal="center" vertical="center"/>
    </xf>
    <xf numFmtId="9" fontId="1" fillId="0" borderId="43" xfId="2" applyBorder="1" applyAlignment="1">
      <alignment horizontal="center"/>
    </xf>
    <xf numFmtId="9" fontId="1" fillId="0" borderId="50" xfId="2" applyBorder="1" applyAlignment="1">
      <alignment horizontal="center"/>
    </xf>
    <xf numFmtId="9" fontId="1" fillId="0" borderId="54" xfId="2" applyBorder="1" applyAlignment="1">
      <alignment horizontal="center"/>
    </xf>
    <xf numFmtId="9" fontId="1" fillId="0" borderId="56" xfId="2" applyBorder="1" applyAlignment="1">
      <alignment horizontal="center"/>
    </xf>
    <xf numFmtId="164" fontId="10" fillId="4" borderId="102" xfId="5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120" xfId="0" applyFont="1" applyFill="1" applyBorder="1" applyAlignment="1">
      <alignment horizontal="center" vertical="center" wrapText="1"/>
    </xf>
    <xf numFmtId="0" fontId="2" fillId="3" borderId="101" xfId="0" applyFont="1" applyFill="1" applyBorder="1" applyAlignment="1">
      <alignment horizontal="center" vertical="center" wrapText="1"/>
    </xf>
    <xf numFmtId="0" fontId="2" fillId="3" borderId="10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0" borderId="69" xfId="0" applyFont="1" applyBorder="1"/>
    <xf numFmtId="0" fontId="5" fillId="0" borderId="121" xfId="0" applyFont="1" applyBorder="1" applyAlignment="1">
      <alignment horizontal="center"/>
    </xf>
    <xf numFmtId="9" fontId="5" fillId="0" borderId="122" xfId="2" applyFont="1" applyBorder="1" applyAlignment="1">
      <alignment horizontal="center"/>
    </xf>
    <xf numFmtId="9" fontId="5" fillId="0" borderId="123" xfId="2" applyFont="1" applyBorder="1" applyAlignment="1">
      <alignment horizontal="center"/>
    </xf>
    <xf numFmtId="0" fontId="5" fillId="0" borderId="51" xfId="0" applyFont="1" applyBorder="1"/>
    <xf numFmtId="0" fontId="5" fillId="0" borderId="81" xfId="0" applyFont="1" applyBorder="1" applyAlignment="1">
      <alignment horizontal="center"/>
    </xf>
    <xf numFmtId="9" fontId="5" fillId="0" borderId="94" xfId="2" applyFont="1" applyBorder="1" applyAlignment="1">
      <alignment horizontal="center"/>
    </xf>
    <xf numFmtId="9" fontId="5" fillId="0" borderId="74" xfId="2" applyFont="1" applyBorder="1" applyAlignment="1">
      <alignment horizontal="center"/>
    </xf>
    <xf numFmtId="0" fontId="5" fillId="0" borderId="59" xfId="0" applyFont="1" applyBorder="1"/>
    <xf numFmtId="0" fontId="5" fillId="0" borderId="82" xfId="0" applyFont="1" applyBorder="1" applyAlignment="1">
      <alignment horizontal="center"/>
    </xf>
    <xf numFmtId="9" fontId="5" fillId="0" borderId="83" xfId="2" applyFont="1" applyBorder="1" applyAlignment="1">
      <alignment horizontal="center"/>
    </xf>
    <xf numFmtId="9" fontId="5" fillId="0" borderId="75" xfId="2" applyFont="1" applyBorder="1" applyAlignment="1">
      <alignment horizontal="center"/>
    </xf>
    <xf numFmtId="9" fontId="5" fillId="0" borderId="79" xfId="2" applyFont="1" applyBorder="1" applyAlignment="1">
      <alignment horizontal="center"/>
    </xf>
    <xf numFmtId="9" fontId="5" fillId="0" borderId="78" xfId="2" applyFont="1" applyBorder="1" applyAlignment="1">
      <alignment horizontal="center"/>
    </xf>
    <xf numFmtId="17" fontId="2" fillId="5" borderId="5" xfId="0" applyNumberFormat="1" applyFont="1" applyFill="1" applyBorder="1" applyAlignment="1">
      <alignment horizontal="center" vertical="center" wrapText="1"/>
    </xf>
    <xf numFmtId="3" fontId="10" fillId="5" borderId="0" xfId="2" applyNumberFormat="1" applyFont="1" applyFill="1" applyAlignment="1">
      <alignment horizontal="center" vertical="center"/>
    </xf>
    <xf numFmtId="164" fontId="11" fillId="5" borderId="29" xfId="2" applyNumberFormat="1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wrapText="1"/>
    </xf>
    <xf numFmtId="164" fontId="5" fillId="0" borderId="127" xfId="0" applyNumberFormat="1" applyFont="1" applyBorder="1" applyAlignment="1">
      <alignment horizontal="center" vertical="center"/>
    </xf>
    <xf numFmtId="164" fontId="5" fillId="0" borderId="128" xfId="0" applyNumberFormat="1" applyFont="1" applyBorder="1" applyAlignment="1">
      <alignment horizontal="center" vertical="center"/>
    </xf>
    <xf numFmtId="0" fontId="2" fillId="5" borderId="106" xfId="0" applyFont="1" applyFill="1" applyBorder="1" applyAlignment="1">
      <alignment horizontal="left" vertical="center"/>
    </xf>
    <xf numFmtId="0" fontId="2" fillId="5" borderId="129" xfId="0" applyFont="1" applyFill="1" applyBorder="1" applyAlignment="1">
      <alignment horizontal="left" vertical="center"/>
    </xf>
    <xf numFmtId="0" fontId="2" fillId="5" borderId="126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4" fontId="5" fillId="0" borderId="45" xfId="2" applyNumberFormat="1" applyFont="1" applyBorder="1" applyAlignment="1">
      <alignment horizontal="center" vertical="center"/>
    </xf>
    <xf numFmtId="164" fontId="5" fillId="0" borderId="20" xfId="2" applyNumberFormat="1" applyFont="1" applyBorder="1" applyAlignment="1">
      <alignment horizontal="center" vertical="center"/>
    </xf>
    <xf numFmtId="164" fontId="5" fillId="0" borderId="61" xfId="2" applyNumberFormat="1" applyFont="1" applyBorder="1" applyAlignment="1">
      <alignment horizontal="center" vertical="center"/>
    </xf>
    <xf numFmtId="164" fontId="5" fillId="0" borderId="8" xfId="2" applyNumberFormat="1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0" fillId="7" borderId="0" xfId="0" applyFill="1"/>
    <xf numFmtId="0" fontId="19" fillId="0" borderId="0" xfId="6" applyFont="1" applyAlignment="1">
      <alignment horizontal="left"/>
    </xf>
    <xf numFmtId="9" fontId="18" fillId="0" borderId="45" xfId="2" applyFont="1" applyBorder="1" applyAlignment="1">
      <alignment horizontal="center" vertical="center"/>
    </xf>
    <xf numFmtId="9" fontId="1" fillId="0" borderId="20" xfId="2" applyBorder="1"/>
    <xf numFmtId="44" fontId="18" fillId="0" borderId="0" xfId="3" applyFont="1"/>
    <xf numFmtId="44" fontId="18" fillId="0" borderId="0" xfId="3" applyFont="1" applyBorder="1"/>
    <xf numFmtId="0" fontId="16" fillId="0" borderId="0" xfId="6" applyAlignment="1">
      <alignment horizontal="left"/>
    </xf>
    <xf numFmtId="0" fontId="0" fillId="8" borderId="0" xfId="0" applyFill="1"/>
    <xf numFmtId="0" fontId="18" fillId="8" borderId="0" xfId="0" applyFont="1" applyFill="1" applyAlignment="1">
      <alignment horizontal="left" vertical="center"/>
    </xf>
    <xf numFmtId="0" fontId="16" fillId="8" borderId="0" xfId="6" applyFill="1"/>
    <xf numFmtId="0" fontId="19" fillId="8" borderId="0" xfId="0" applyFont="1" applyFill="1"/>
    <xf numFmtId="0" fontId="0" fillId="5" borderId="64" xfId="0" applyFill="1" applyBorder="1"/>
    <xf numFmtId="17" fontId="2" fillId="0" borderId="0" xfId="0" applyNumberFormat="1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vertical="top"/>
    </xf>
    <xf numFmtId="0" fontId="0" fillId="0" borderId="0" xfId="0" applyAlignment="1">
      <alignment vertical="top"/>
    </xf>
    <xf numFmtId="9" fontId="5" fillId="0" borderId="130" xfId="2" applyFont="1" applyBorder="1" applyAlignment="1">
      <alignment horizontal="center"/>
    </xf>
    <xf numFmtId="49" fontId="2" fillId="5" borderId="112" xfId="0" applyNumberFormat="1" applyFont="1" applyFill="1" applyBorder="1" applyAlignment="1">
      <alignment horizontal="center" vertical="center"/>
    </xf>
    <xf numFmtId="49" fontId="2" fillId="5" borderId="113" xfId="0" applyNumberFormat="1" applyFont="1" applyFill="1" applyBorder="1" applyAlignment="1">
      <alignment horizontal="center" vertical="center"/>
    </xf>
    <xf numFmtId="49" fontId="2" fillId="5" borderId="114" xfId="0" applyNumberFormat="1" applyFont="1" applyFill="1" applyBorder="1" applyAlignment="1">
      <alignment horizontal="center" vertical="center"/>
    </xf>
    <xf numFmtId="0" fontId="2" fillId="3" borderId="77" xfId="0" applyFont="1" applyFill="1" applyBorder="1" applyAlignment="1">
      <alignment horizontal="center"/>
    </xf>
    <xf numFmtId="0" fontId="2" fillId="3" borderId="124" xfId="0" applyFont="1" applyFill="1" applyBorder="1" applyAlignment="1">
      <alignment horizontal="center"/>
    </xf>
    <xf numFmtId="0" fontId="2" fillId="3" borderId="93" xfId="0" applyFont="1" applyFill="1" applyBorder="1" applyAlignment="1">
      <alignment horizontal="center"/>
    </xf>
    <xf numFmtId="0" fontId="2" fillId="3" borderId="125" xfId="0" applyFont="1" applyFill="1" applyBorder="1" applyAlignment="1">
      <alignment horizontal="center"/>
    </xf>
    <xf numFmtId="9" fontId="12" fillId="4" borderId="61" xfId="0" applyNumberFormat="1" applyFont="1" applyFill="1" applyBorder="1" applyAlignment="1">
      <alignment horizontal="center" vertical="center"/>
    </xf>
    <xf numFmtId="9" fontId="12" fillId="4" borderId="82" xfId="0" applyNumberFormat="1" applyFont="1" applyFill="1" applyBorder="1" applyAlignment="1">
      <alignment horizontal="center" vertical="center"/>
    </xf>
    <xf numFmtId="17" fontId="2" fillId="5" borderId="4" xfId="0" applyNumberFormat="1" applyFont="1" applyFill="1" applyBorder="1" applyAlignment="1">
      <alignment horizontal="center" vertical="center"/>
    </xf>
    <xf numFmtId="0" fontId="13" fillId="5" borderId="26" xfId="0" applyFont="1" applyFill="1" applyBorder="1"/>
    <xf numFmtId="17" fontId="2" fillId="5" borderId="3" xfId="0" applyNumberFormat="1" applyFont="1" applyFill="1" applyBorder="1" applyAlignment="1">
      <alignment horizontal="center" vertical="center"/>
    </xf>
    <xf numFmtId="0" fontId="13" fillId="5" borderId="28" xfId="0" applyFont="1" applyFill="1" applyBorder="1"/>
    <xf numFmtId="17" fontId="2" fillId="5" borderId="4" xfId="0" applyNumberFormat="1" applyFont="1" applyFill="1" applyBorder="1" applyAlignment="1">
      <alignment horizontal="center" vertical="center" wrapText="1"/>
    </xf>
    <xf numFmtId="17" fontId="2" fillId="5" borderId="2" xfId="0" applyNumberFormat="1" applyFont="1" applyFill="1" applyBorder="1" applyAlignment="1">
      <alignment horizontal="center" vertical="center" wrapText="1"/>
    </xf>
    <xf numFmtId="0" fontId="13" fillId="5" borderId="0" xfId="0" applyFont="1" applyFill="1"/>
    <xf numFmtId="17" fontId="2" fillId="5" borderId="6" xfId="0" applyNumberFormat="1" applyFont="1" applyFill="1" applyBorder="1" applyAlignment="1">
      <alignment horizontal="center" vertical="center"/>
    </xf>
    <xf numFmtId="0" fontId="13" fillId="5" borderId="27" xfId="0" applyFont="1" applyFill="1" applyBorder="1"/>
    <xf numFmtId="17" fontId="2" fillId="3" borderId="93" xfId="0" applyNumberFormat="1" applyFont="1" applyFill="1" applyBorder="1" applyAlignment="1">
      <alignment horizontal="center" vertical="center" wrapText="1"/>
    </xf>
    <xf numFmtId="17" fontId="2" fillId="3" borderId="96" xfId="0" applyNumberFormat="1" applyFont="1" applyFill="1" applyBorder="1" applyAlignment="1">
      <alignment horizontal="center" vertical="center" wrapText="1"/>
    </xf>
    <xf numFmtId="17" fontId="2" fillId="3" borderId="92" xfId="0" applyNumberFormat="1" applyFont="1" applyFill="1" applyBorder="1" applyAlignment="1">
      <alignment horizontal="center" vertical="center" wrapText="1"/>
    </xf>
    <xf numFmtId="17" fontId="2" fillId="3" borderId="95" xfId="0" applyNumberFormat="1" applyFont="1" applyFill="1" applyBorder="1" applyAlignment="1">
      <alignment horizontal="center" vertical="center" wrapText="1"/>
    </xf>
    <xf numFmtId="9" fontId="12" fillId="4" borderId="81" xfId="5" applyFont="1" applyFill="1" applyBorder="1" applyAlignment="1">
      <alignment horizontal="center" vertical="center"/>
    </xf>
    <xf numFmtId="9" fontId="12" fillId="4" borderId="94" xfId="5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3" fillId="5" borderId="2" xfId="0" applyFont="1" applyFill="1" applyBorder="1"/>
    <xf numFmtId="0" fontId="13" fillId="5" borderId="29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" fontId="2" fillId="5" borderId="5" xfId="0" applyNumberFormat="1" applyFont="1" applyFill="1" applyBorder="1" applyAlignment="1">
      <alignment horizontal="center" vertical="center"/>
    </xf>
    <xf numFmtId="17" fontId="2" fillId="5" borderId="11" xfId="0" applyNumberFormat="1" applyFont="1" applyFill="1" applyBorder="1" applyAlignment="1">
      <alignment horizontal="center" vertical="center"/>
    </xf>
    <xf numFmtId="17" fontId="2" fillId="5" borderId="2" xfId="0" applyNumberFormat="1" applyFont="1" applyFill="1" applyBorder="1" applyAlignment="1">
      <alignment horizontal="center" vertical="center"/>
    </xf>
    <xf numFmtId="17" fontId="2" fillId="5" borderId="0" xfId="0" applyNumberFormat="1" applyFont="1" applyFill="1" applyAlignment="1">
      <alignment horizontal="center" vertical="center"/>
    </xf>
    <xf numFmtId="17" fontId="2" fillId="5" borderId="28" xfId="0" applyNumberFormat="1" applyFont="1" applyFill="1" applyBorder="1" applyAlignment="1">
      <alignment horizontal="center" vertical="center"/>
    </xf>
    <xf numFmtId="0" fontId="13" fillId="5" borderId="3" xfId="0" applyFont="1" applyFill="1" applyBorder="1"/>
    <xf numFmtId="0" fontId="2" fillId="5" borderId="4" xfId="0" applyFont="1" applyFill="1" applyBorder="1" applyAlignment="1">
      <alignment horizontal="center" vertical="center"/>
    </xf>
    <xf numFmtId="14" fontId="2" fillId="5" borderId="5" xfId="0" applyNumberFormat="1" applyFont="1" applyFill="1" applyBorder="1" applyAlignment="1">
      <alignment horizontal="center" vertical="center"/>
    </xf>
    <xf numFmtId="0" fontId="13" fillId="5" borderId="11" xfId="0" applyFont="1" applyFill="1" applyBorder="1"/>
    <xf numFmtId="17" fontId="2" fillId="5" borderId="3" xfId="0" applyNumberFormat="1" applyFont="1" applyFill="1" applyBorder="1" applyAlignment="1">
      <alignment horizontal="center" vertical="center" wrapText="1"/>
    </xf>
    <xf numFmtId="17" fontId="2" fillId="5" borderId="103" xfId="0" applyNumberFormat="1" applyFont="1" applyFill="1" applyBorder="1" applyAlignment="1">
      <alignment horizontal="center" vertical="center" wrapText="1"/>
    </xf>
    <xf numFmtId="17" fontId="2" fillId="5" borderId="104" xfId="0" applyNumberFormat="1" applyFont="1" applyFill="1" applyBorder="1" applyAlignment="1">
      <alignment horizontal="center" vertical="center" wrapText="1"/>
    </xf>
    <xf numFmtId="9" fontId="10" fillId="4" borderId="57" xfId="0" applyNumberFormat="1" applyFont="1" applyFill="1" applyBorder="1" applyAlignment="1">
      <alignment horizontal="center" vertical="center"/>
    </xf>
    <xf numFmtId="9" fontId="10" fillId="4" borderId="82" xfId="0" applyNumberFormat="1" applyFont="1" applyFill="1" applyBorder="1" applyAlignment="1">
      <alignment horizontal="center" vertical="center"/>
    </xf>
    <xf numFmtId="17" fontId="2" fillId="3" borderId="81" xfId="0" applyNumberFormat="1" applyFont="1" applyFill="1" applyBorder="1" applyAlignment="1">
      <alignment horizontal="center" vertical="center" wrapText="1"/>
    </xf>
    <xf numFmtId="17" fontId="2" fillId="3" borderId="94" xfId="0" applyNumberFormat="1" applyFont="1" applyFill="1" applyBorder="1" applyAlignment="1">
      <alignment horizontal="center" vertical="center" wrapText="1"/>
    </xf>
    <xf numFmtId="17" fontId="2" fillId="5" borderId="99" xfId="0" applyNumberFormat="1" applyFont="1" applyFill="1" applyBorder="1" applyAlignment="1">
      <alignment horizontal="center" vertical="center" wrapText="1"/>
    </xf>
    <xf numFmtId="17" fontId="2" fillId="5" borderId="101" xfId="0" applyNumberFormat="1" applyFont="1" applyFill="1" applyBorder="1" applyAlignment="1">
      <alignment horizontal="center" vertical="center" wrapText="1"/>
    </xf>
    <xf numFmtId="17" fontId="2" fillId="5" borderId="97" xfId="0" applyNumberFormat="1" applyFont="1" applyFill="1" applyBorder="1" applyAlignment="1">
      <alignment horizontal="center" vertical="center" wrapText="1"/>
    </xf>
    <xf numFmtId="17" fontId="2" fillId="5" borderId="98" xfId="0" applyNumberFormat="1" applyFont="1" applyFill="1" applyBorder="1" applyAlignment="1">
      <alignment horizontal="center" vertical="center" wrapText="1"/>
    </xf>
    <xf numFmtId="164" fontId="10" fillId="4" borderId="99" xfId="5" applyNumberFormat="1" applyFont="1" applyFill="1" applyBorder="1" applyAlignment="1">
      <alignment horizontal="center"/>
    </xf>
    <xf numFmtId="164" fontId="10" fillId="4" borderId="101" xfId="5" applyNumberFormat="1" applyFont="1" applyFill="1" applyBorder="1" applyAlignment="1">
      <alignment horizontal="center"/>
    </xf>
    <xf numFmtId="17" fontId="14" fillId="4" borderId="99" xfId="0" applyNumberFormat="1" applyFont="1" applyFill="1" applyBorder="1" applyAlignment="1">
      <alignment horizontal="center" vertical="center" wrapText="1"/>
    </xf>
    <xf numFmtId="17" fontId="14" fillId="4" borderId="100" xfId="0" applyNumberFormat="1" applyFont="1" applyFill="1" applyBorder="1" applyAlignment="1">
      <alignment horizontal="center" vertical="center" wrapText="1"/>
    </xf>
    <xf numFmtId="17" fontId="2" fillId="3" borderId="77" xfId="0" applyNumberFormat="1" applyFont="1" applyFill="1" applyBorder="1" applyAlignment="1">
      <alignment horizontal="center" vertical="center" wrapText="1"/>
    </xf>
    <xf numFmtId="17" fontId="2" fillId="3" borderId="78" xfId="0" applyNumberFormat="1" applyFont="1" applyFill="1" applyBorder="1" applyAlignment="1">
      <alignment horizontal="center" vertical="center" wrapText="1"/>
    </xf>
    <xf numFmtId="17" fontId="2" fillId="5" borderId="102" xfId="0" applyNumberFormat="1" applyFont="1" applyFill="1" applyBorder="1" applyAlignment="1">
      <alignment horizontal="center" vertical="center" wrapText="1"/>
    </xf>
    <xf numFmtId="9" fontId="10" fillId="4" borderId="77" xfId="5" applyFont="1" applyFill="1" applyBorder="1" applyAlignment="1">
      <alignment horizontal="center" vertical="center"/>
    </xf>
    <xf numFmtId="9" fontId="10" fillId="4" borderId="78" xfId="5" applyFont="1" applyFill="1" applyBorder="1" applyAlignment="1">
      <alignment horizontal="center" vertical="center"/>
    </xf>
    <xf numFmtId="17" fontId="2" fillId="3" borderId="80" xfId="0" applyNumberFormat="1" applyFont="1" applyFill="1" applyBorder="1" applyAlignment="1">
      <alignment horizontal="center" vertical="center" wrapText="1"/>
    </xf>
    <xf numFmtId="164" fontId="12" fillId="4" borderId="81" xfId="5" applyNumberFormat="1" applyFont="1" applyFill="1" applyBorder="1" applyAlignment="1">
      <alignment horizontal="center"/>
    </xf>
    <xf numFmtId="164" fontId="12" fillId="4" borderId="94" xfId="5" applyNumberFormat="1" applyFont="1" applyFill="1" applyBorder="1" applyAlignment="1">
      <alignment horizontal="center"/>
    </xf>
    <xf numFmtId="0" fontId="2" fillId="5" borderId="86" xfId="0" applyFont="1" applyFill="1" applyBorder="1" applyAlignment="1">
      <alignment horizontal="center" vertical="center"/>
    </xf>
    <xf numFmtId="0" fontId="2" fillId="5" borderId="87" xfId="0" applyFont="1" applyFill="1" applyBorder="1" applyAlignment="1">
      <alignment horizontal="center" vertical="center"/>
    </xf>
    <xf numFmtId="0" fontId="2" fillId="5" borderId="84" xfId="0" applyFont="1" applyFill="1" applyBorder="1" applyAlignment="1">
      <alignment horizontal="center" vertical="center"/>
    </xf>
    <xf numFmtId="0" fontId="15" fillId="5" borderId="31" xfId="0" applyFont="1" applyFill="1" applyBorder="1"/>
    <xf numFmtId="9" fontId="10" fillId="4" borderId="90" xfId="2" applyFont="1" applyFill="1" applyBorder="1" applyAlignment="1">
      <alignment horizontal="center" vertical="center"/>
    </xf>
    <xf numFmtId="9" fontId="10" fillId="4" borderId="81" xfId="2" applyFont="1" applyFill="1" applyBorder="1" applyAlignment="1">
      <alignment horizontal="center" vertical="center"/>
    </xf>
    <xf numFmtId="0" fontId="2" fillId="5" borderId="85" xfId="0" applyFont="1" applyFill="1" applyBorder="1" applyAlignment="1">
      <alignment horizontal="center" vertical="center"/>
    </xf>
    <xf numFmtId="0" fontId="15" fillId="5" borderId="91" xfId="0" applyFont="1" applyFill="1" applyBorder="1"/>
    <xf numFmtId="9" fontId="10" fillId="4" borderId="83" xfId="0" applyNumberFormat="1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13" fillId="5" borderId="35" xfId="0" applyFont="1" applyFill="1" applyBorder="1"/>
    <xf numFmtId="14" fontId="2" fillId="5" borderId="2" xfId="0" applyNumberFormat="1" applyFont="1" applyFill="1" applyBorder="1" applyAlignment="1">
      <alignment horizontal="center" vertical="center"/>
    </xf>
    <xf numFmtId="17" fontId="2" fillId="6" borderId="1" xfId="0" applyNumberFormat="1" applyFont="1" applyFill="1" applyBorder="1" applyAlignment="1">
      <alignment horizontal="left" vertical="center"/>
    </xf>
    <xf numFmtId="17" fontId="2" fillId="6" borderId="2" xfId="0" applyNumberFormat="1" applyFont="1" applyFill="1" applyBorder="1" applyAlignment="1">
      <alignment horizontal="left" vertical="center"/>
    </xf>
    <xf numFmtId="17" fontId="2" fillId="6" borderId="40" xfId="0" applyNumberFormat="1" applyFont="1" applyFill="1" applyBorder="1" applyAlignment="1">
      <alignment horizontal="left" vertical="center"/>
    </xf>
    <xf numFmtId="17" fontId="2" fillId="6" borderId="64" xfId="0" applyNumberFormat="1" applyFont="1" applyFill="1" applyBorder="1" applyAlignment="1">
      <alignment horizontal="left" vertical="center"/>
    </xf>
    <xf numFmtId="17" fontId="2" fillId="5" borderId="35" xfId="0" applyNumberFormat="1" applyFont="1" applyFill="1" applyBorder="1" applyAlignment="1">
      <alignment horizontal="center" vertical="center" wrapText="1"/>
    </xf>
    <xf numFmtId="17" fontId="2" fillId="5" borderId="67" xfId="0" applyNumberFormat="1" applyFont="1" applyFill="1" applyBorder="1" applyAlignment="1">
      <alignment horizontal="center" vertical="center" wrapText="1"/>
    </xf>
    <xf numFmtId="17" fontId="2" fillId="5" borderId="30" xfId="0" applyNumberFormat="1" applyFont="1" applyFill="1" applyBorder="1" applyAlignment="1">
      <alignment horizontal="center" vertical="center"/>
    </xf>
    <xf numFmtId="17" fontId="2" fillId="5" borderId="32" xfId="0" applyNumberFormat="1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 wrapText="1"/>
    </xf>
    <xf numFmtId="17" fontId="2" fillId="5" borderId="40" xfId="0" applyNumberFormat="1" applyFont="1" applyFill="1" applyBorder="1" applyAlignment="1">
      <alignment horizontal="center" vertical="center" wrapText="1"/>
    </xf>
    <xf numFmtId="17" fontId="2" fillId="5" borderId="64" xfId="0" applyNumberFormat="1" applyFont="1" applyFill="1" applyBorder="1" applyAlignment="1">
      <alignment horizontal="center" vertical="center" wrapText="1"/>
    </xf>
    <xf numFmtId="0" fontId="2" fillId="5" borderId="33" xfId="0" applyFont="1" applyFill="1" applyBorder="1" applyAlignment="1">
      <alignment horizontal="center" vertical="center"/>
    </xf>
    <xf numFmtId="0" fontId="13" fillId="5" borderId="31" xfId="0" applyFont="1" applyFill="1" applyBorder="1"/>
    <xf numFmtId="0" fontId="13" fillId="5" borderId="32" xfId="0" applyFont="1" applyFill="1" applyBorder="1"/>
    <xf numFmtId="17" fontId="2" fillId="5" borderId="1" xfId="0" applyNumberFormat="1" applyFont="1" applyFill="1" applyBorder="1" applyAlignment="1">
      <alignment horizontal="center" vertical="center"/>
    </xf>
    <xf numFmtId="17" fontId="2" fillId="5" borderId="35" xfId="0" applyNumberFormat="1" applyFont="1" applyFill="1" applyBorder="1" applyAlignment="1">
      <alignment horizontal="center" vertical="center"/>
    </xf>
    <xf numFmtId="17" fontId="2" fillId="5" borderId="40" xfId="0" applyNumberFormat="1" applyFont="1" applyFill="1" applyBorder="1" applyAlignment="1">
      <alignment horizontal="center" vertical="center"/>
    </xf>
    <xf numFmtId="17" fontId="2" fillId="5" borderId="67" xfId="0" applyNumberFormat="1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65" xfId="0" applyFont="1" applyFill="1" applyBorder="1" applyAlignment="1">
      <alignment horizontal="center" vertical="center"/>
    </xf>
    <xf numFmtId="0" fontId="15" fillId="5" borderId="32" xfId="0" applyFont="1" applyFill="1" applyBorder="1"/>
    <xf numFmtId="0" fontId="6" fillId="5" borderId="36" xfId="0" applyFont="1" applyFill="1" applyBorder="1" applyAlignment="1">
      <alignment horizontal="center" vertical="center"/>
    </xf>
    <xf numFmtId="0" fontId="6" fillId="5" borderId="65" xfId="0" applyFont="1" applyFill="1" applyBorder="1" applyAlignment="1">
      <alignment horizontal="center" vertical="center"/>
    </xf>
    <xf numFmtId="17" fontId="2" fillId="6" borderId="29" xfId="0" applyNumberFormat="1" applyFont="1" applyFill="1" applyBorder="1" applyAlignment="1">
      <alignment horizontal="left" vertical="center"/>
    </xf>
    <xf numFmtId="17" fontId="2" fillId="6" borderId="0" xfId="0" applyNumberFormat="1" applyFont="1" applyFill="1" applyAlignment="1">
      <alignment horizontal="left" vertical="center"/>
    </xf>
    <xf numFmtId="17" fontId="2" fillId="5" borderId="36" xfId="0" applyNumberFormat="1" applyFont="1" applyFill="1" applyBorder="1" applyAlignment="1">
      <alignment horizontal="center" vertical="center" wrapText="1"/>
    </xf>
    <xf numFmtId="17" fontId="2" fillId="5" borderId="65" xfId="0" applyNumberFormat="1" applyFont="1" applyFill="1" applyBorder="1" applyAlignment="1">
      <alignment horizontal="center" vertical="center" wrapText="1"/>
    </xf>
    <xf numFmtId="17" fontId="2" fillId="5" borderId="0" xfId="0" applyNumberFormat="1" applyFont="1" applyFill="1" applyAlignment="1">
      <alignment horizontal="center" vertical="center" wrapText="1"/>
    </xf>
    <xf numFmtId="0" fontId="0" fillId="10" borderId="0" xfId="0" applyFill="1"/>
    <xf numFmtId="0" fontId="0" fillId="9" borderId="0" xfId="0" applyFill="1"/>
    <xf numFmtId="0" fontId="0" fillId="11" borderId="0" xfId="0" applyFill="1"/>
  </cellXfs>
  <cellStyles count="7">
    <cellStyle name="Hiperlink" xfId="6" builtinId="8"/>
    <cellStyle name="Moeda" xfId="3" builtinId="4"/>
    <cellStyle name="Normal" xfId="0" builtinId="0"/>
    <cellStyle name="Porcentagem" xfId="2" builtinId="5"/>
    <cellStyle name="Porcentagem 2" xfId="5" xr:uid="{C439203E-2761-49DA-AD85-8B43FDC88D9E}"/>
    <cellStyle name="Vírgula" xfId="1" builtinId="3"/>
    <cellStyle name="Vírgula 2" xfId="4" xr:uid="{7E2C0892-6A25-486A-A824-6054CF7471CB}"/>
  </cellStyles>
  <dxfs count="1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fgColor rgb="FFC6EFCE"/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9C0006"/>
      </font>
      <fill>
        <patternFill>
          <fgColor rgb="FFFFC7CE"/>
          <bgColor rgb="FFFFC7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rgb="FF006100"/>
      </font>
      <fill>
        <patternFill>
          <fgColor rgb="FFC6EFCE"/>
          <bgColor rgb="FFC6EFCE"/>
        </patternFill>
      </fill>
    </dxf>
    <dxf>
      <font>
        <b val="0"/>
        <i val="0"/>
        <color theme="5" tint="-0.499984740745262"/>
      </font>
      <fill>
        <patternFill>
          <bgColor rgb="FFFFFF66"/>
        </patternFill>
      </fill>
    </dxf>
    <dxf>
      <font>
        <b val="0"/>
        <i val="0"/>
        <color rgb="FF9C0006"/>
      </font>
      <fill>
        <patternFill>
          <fgColor rgb="FFFFC7CE"/>
          <bgColor rgb="FFFFC7CE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  <dxf>
      <font>
        <b val="0"/>
        <i val="0"/>
        <color rgb="FF006100"/>
      </font>
      <fill>
        <patternFill>
          <fgColor rgb="FFC6EFCE"/>
          <bgColor rgb="FFC6EFCE"/>
        </patternFill>
      </fill>
    </dxf>
    <dxf>
      <font>
        <b val="0"/>
        <i val="0"/>
        <color theme="5" tint="-0.499984740745262"/>
      </font>
      <fill>
        <patternFill>
          <bgColor rgb="FFFFFF66"/>
        </patternFill>
      </fill>
    </dxf>
    <dxf>
      <font>
        <b val="0"/>
        <i val="0"/>
        <color rgb="FF9C0006"/>
      </font>
      <fill>
        <patternFill>
          <fgColor rgb="FFFFC7CE"/>
          <bgColor rgb="FFFFC7CE"/>
        </patternFill>
      </fill>
    </dxf>
    <dxf>
      <font>
        <b val="0"/>
        <i/>
        <color theme="1"/>
      </font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21B143"/>
      <color rgb="FFC6EFCE"/>
      <color rgb="FF36DA5D"/>
      <color rgb="FF71E58D"/>
      <color rgb="FFFFC1C1"/>
      <color rgb="FF223616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257175</xdr:rowOff>
    </xdr:from>
    <xdr:to>
      <xdr:col>6</xdr:col>
      <xdr:colOff>38527</xdr:colOff>
      <xdr:row>2</xdr:row>
      <xdr:rowOff>2467283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56AA775-61DC-A564-A26D-D33D16B7D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38175"/>
          <a:ext cx="3057952" cy="2210108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2</xdr:row>
      <xdr:rowOff>257175</xdr:rowOff>
    </xdr:from>
    <xdr:to>
      <xdr:col>11</xdr:col>
      <xdr:colOff>314756</xdr:colOff>
      <xdr:row>2</xdr:row>
      <xdr:rowOff>2457757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ECE8316-561B-8E92-3F1E-93D6A36D7D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3825" y="638175"/>
          <a:ext cx="3086531" cy="2200582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11</xdr:row>
      <xdr:rowOff>85725</xdr:rowOff>
    </xdr:from>
    <xdr:to>
      <xdr:col>9</xdr:col>
      <xdr:colOff>486453</xdr:colOff>
      <xdr:row>14</xdr:row>
      <xdr:rowOff>152489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E559097-9EA3-B747-5ABA-B02620C73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4619625"/>
          <a:ext cx="4858428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16</xdr:row>
      <xdr:rowOff>238125</xdr:rowOff>
    </xdr:from>
    <xdr:to>
      <xdr:col>7</xdr:col>
      <xdr:colOff>162454</xdr:colOff>
      <xdr:row>16</xdr:row>
      <xdr:rowOff>1000231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90D41A6-9063-957D-2E01-A3205F10B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5724525"/>
          <a:ext cx="3791479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mailto:debora.onoda@quero-quero.com.br" TargetMode="External"/><Relationship Id="rId21" Type="http://schemas.openxmlformats.org/officeDocument/2006/relationships/hyperlink" Target="mailto:debora.onoda@quero-quero.com.br" TargetMode="External"/><Relationship Id="rId42" Type="http://schemas.openxmlformats.org/officeDocument/2006/relationships/hyperlink" Target="mailto:elias.gomes@quero-quero.com.br" TargetMode="External"/><Relationship Id="rId47" Type="http://schemas.openxmlformats.org/officeDocument/2006/relationships/hyperlink" Target="mailto:luckas.rossato@quero-quero.com.br" TargetMode="External"/><Relationship Id="rId63" Type="http://schemas.openxmlformats.org/officeDocument/2006/relationships/hyperlink" Target="mailto:caroline.lourenco@quero-quero.com.br" TargetMode="External"/><Relationship Id="rId68" Type="http://schemas.openxmlformats.org/officeDocument/2006/relationships/hyperlink" Target="mailto:thanny.rego@quero-quero.com.br" TargetMode="External"/><Relationship Id="rId84" Type="http://schemas.openxmlformats.org/officeDocument/2006/relationships/hyperlink" Target="mailto:fabiano.tillmann@quero-quero.com.br" TargetMode="External"/><Relationship Id="rId89" Type="http://schemas.openxmlformats.org/officeDocument/2006/relationships/hyperlink" Target="mailto:camila.carbonel@quero-quero.com.br" TargetMode="External"/><Relationship Id="rId112" Type="http://schemas.openxmlformats.org/officeDocument/2006/relationships/hyperlink" Target="mailto:cristian.santos@quero-quero.com.br" TargetMode="External"/><Relationship Id="rId16" Type="http://schemas.openxmlformats.org/officeDocument/2006/relationships/hyperlink" Target="mailto:cedenir.gallina@quero-quero.com.br" TargetMode="External"/><Relationship Id="rId107" Type="http://schemas.openxmlformats.org/officeDocument/2006/relationships/hyperlink" Target="mailto:jordan.wingert@quero-quero.com.br" TargetMode="External"/><Relationship Id="rId11" Type="http://schemas.openxmlformats.org/officeDocument/2006/relationships/hyperlink" Target="mailto:lista.rentabilidade@quero-quero.com.br" TargetMode="External"/><Relationship Id="rId32" Type="http://schemas.openxmlformats.org/officeDocument/2006/relationships/hyperlink" Target="mailto:cedenir.gallina@quero-quero.com.br" TargetMode="External"/><Relationship Id="rId37" Type="http://schemas.openxmlformats.org/officeDocument/2006/relationships/hyperlink" Target="mailto:debora.onoda@quero-quero.com.br" TargetMode="External"/><Relationship Id="rId53" Type="http://schemas.openxmlformats.org/officeDocument/2006/relationships/hyperlink" Target="mailto:eveline.thurow@quero-quero.com.br" TargetMode="External"/><Relationship Id="rId58" Type="http://schemas.openxmlformats.org/officeDocument/2006/relationships/hyperlink" Target="mailto:jordan.wingert@quero-quero.com.br" TargetMode="External"/><Relationship Id="rId74" Type="http://schemas.openxmlformats.org/officeDocument/2006/relationships/hyperlink" Target="mailto:leticia.costa@quero-quero.com.br" TargetMode="External"/><Relationship Id="rId79" Type="http://schemas.openxmlformats.org/officeDocument/2006/relationships/hyperlink" Target="mailto:angela.silva@quero-quero.com.br" TargetMode="External"/><Relationship Id="rId102" Type="http://schemas.openxmlformats.org/officeDocument/2006/relationships/hyperlink" Target="mailto:jordan.wingert@quero-quero.com.br" TargetMode="External"/><Relationship Id="rId5" Type="http://schemas.openxmlformats.org/officeDocument/2006/relationships/hyperlink" Target="mailto:lista.rentabilidade@quero-quero.com.br" TargetMode="External"/><Relationship Id="rId90" Type="http://schemas.openxmlformats.org/officeDocument/2006/relationships/hyperlink" Target="mailto:jordan.wingert@quero-quero.com.br" TargetMode="External"/><Relationship Id="rId95" Type="http://schemas.openxmlformats.org/officeDocument/2006/relationships/hyperlink" Target="mailto:cristian.santos@quero-quero.com.br" TargetMode="External"/><Relationship Id="rId22" Type="http://schemas.openxmlformats.org/officeDocument/2006/relationships/hyperlink" Target="mailto:cedenir.gallina@quero-quero.com.br" TargetMode="External"/><Relationship Id="rId27" Type="http://schemas.openxmlformats.org/officeDocument/2006/relationships/hyperlink" Target="mailto:lista.rentabilidade@quero-quero.com.br" TargetMode="External"/><Relationship Id="rId43" Type="http://schemas.openxmlformats.org/officeDocument/2006/relationships/hyperlink" Target="mailto:tatiele.barbosa@quero-quero.com.br" TargetMode="External"/><Relationship Id="rId48" Type="http://schemas.openxmlformats.org/officeDocument/2006/relationships/hyperlink" Target="mailto:tatiele.barbosa@quero-quero.com.br" TargetMode="External"/><Relationship Id="rId64" Type="http://schemas.openxmlformats.org/officeDocument/2006/relationships/hyperlink" Target="mailto:eduarda.roxo@quero-quero.com.br" TargetMode="External"/><Relationship Id="rId69" Type="http://schemas.openxmlformats.org/officeDocument/2006/relationships/hyperlink" Target="mailto:angela.silva@quero-quero.com.br" TargetMode="External"/><Relationship Id="rId113" Type="http://schemas.openxmlformats.org/officeDocument/2006/relationships/hyperlink" Target="mailto:marina.duarte@quero-quero.com.br" TargetMode="External"/><Relationship Id="rId80" Type="http://schemas.openxmlformats.org/officeDocument/2006/relationships/hyperlink" Target="mailto:denise.roedel@quero-quero.com.br" TargetMode="External"/><Relationship Id="rId85" Type="http://schemas.openxmlformats.org/officeDocument/2006/relationships/hyperlink" Target="mailto:camila.carbonel@quero-quero.com.br" TargetMode="External"/><Relationship Id="rId12" Type="http://schemas.openxmlformats.org/officeDocument/2006/relationships/hyperlink" Target="mailto:lista.rentabilidade@quero-quero.com.br" TargetMode="External"/><Relationship Id="rId17" Type="http://schemas.openxmlformats.org/officeDocument/2006/relationships/hyperlink" Target="mailto:facilitadores.lojas@quero-quero.com.br" TargetMode="External"/><Relationship Id="rId33" Type="http://schemas.openxmlformats.org/officeDocument/2006/relationships/hyperlink" Target="mailto:jair.zimmer@quero-quero.com.br" TargetMode="External"/><Relationship Id="rId38" Type="http://schemas.openxmlformats.org/officeDocument/2006/relationships/hyperlink" Target="mailto:eveline.thurow@quero-quero.com.br" TargetMode="External"/><Relationship Id="rId59" Type="http://schemas.openxmlformats.org/officeDocument/2006/relationships/hyperlink" Target="mailto:fabiano.tillmann@quero-quero.com.br" TargetMode="External"/><Relationship Id="rId103" Type="http://schemas.openxmlformats.org/officeDocument/2006/relationships/hyperlink" Target="mailto:monica.zandona@quero-quero.com.br" TargetMode="External"/><Relationship Id="rId108" Type="http://schemas.openxmlformats.org/officeDocument/2006/relationships/hyperlink" Target="mailto:jeferson.fischer@quero-quero.com.br" TargetMode="External"/><Relationship Id="rId54" Type="http://schemas.openxmlformats.org/officeDocument/2006/relationships/hyperlink" Target="mailto:tatiele.barbosa@quero-quero.com.br" TargetMode="External"/><Relationship Id="rId70" Type="http://schemas.openxmlformats.org/officeDocument/2006/relationships/hyperlink" Target="mailto:thanny.rego@quero-quero.com.br" TargetMode="External"/><Relationship Id="rId75" Type="http://schemas.openxmlformats.org/officeDocument/2006/relationships/hyperlink" Target="mailto:daniel.ribeiro@quero-quero.com.br" TargetMode="External"/><Relationship Id="rId91" Type="http://schemas.openxmlformats.org/officeDocument/2006/relationships/hyperlink" Target="mailto:daniela.oliveira@quero-quero.com.br" TargetMode="External"/><Relationship Id="rId96" Type="http://schemas.openxmlformats.org/officeDocument/2006/relationships/hyperlink" Target="mailto:cristian.santos@quero-quero.com.br" TargetMode="External"/><Relationship Id="rId1" Type="http://schemas.openxmlformats.org/officeDocument/2006/relationships/hyperlink" Target="mailto:mirson.engelmann@quero-quero.com.br" TargetMode="External"/><Relationship Id="rId6" Type="http://schemas.openxmlformats.org/officeDocument/2006/relationships/hyperlink" Target="mailto:ana.schio@quero-quero.com.br" TargetMode="External"/><Relationship Id="rId15" Type="http://schemas.openxmlformats.org/officeDocument/2006/relationships/hyperlink" Target="mailto:cedenir.gallina@quero-quero.com.br" TargetMode="External"/><Relationship Id="rId23" Type="http://schemas.openxmlformats.org/officeDocument/2006/relationships/hyperlink" Target="mailto:mirson.engelmann@quero-quero.com.br" TargetMode="External"/><Relationship Id="rId28" Type="http://schemas.openxmlformats.org/officeDocument/2006/relationships/hyperlink" Target="mailto:luckas.rossato@quero-quero.com.br" TargetMode="External"/><Relationship Id="rId36" Type="http://schemas.openxmlformats.org/officeDocument/2006/relationships/hyperlink" Target="mailto:cedenir.gallina@quero-quero.com.br" TargetMode="External"/><Relationship Id="rId49" Type="http://schemas.openxmlformats.org/officeDocument/2006/relationships/hyperlink" Target="mailto:luckas.rossato@quero-quero.com.br" TargetMode="External"/><Relationship Id="rId57" Type="http://schemas.openxmlformats.org/officeDocument/2006/relationships/hyperlink" Target="mailto:jordan.wingert@quero-quero.com.br" TargetMode="External"/><Relationship Id="rId106" Type="http://schemas.openxmlformats.org/officeDocument/2006/relationships/hyperlink" Target="mailto:michael.rosa@quero-quero.com.br" TargetMode="External"/><Relationship Id="rId10" Type="http://schemas.openxmlformats.org/officeDocument/2006/relationships/hyperlink" Target="mailto:lista.rentabilidade@quero-quero.com.br" TargetMode="External"/><Relationship Id="rId31" Type="http://schemas.openxmlformats.org/officeDocument/2006/relationships/hyperlink" Target="mailto:lista.rentabilidade@quero-quero.com.br" TargetMode="External"/><Relationship Id="rId44" Type="http://schemas.openxmlformats.org/officeDocument/2006/relationships/hyperlink" Target="mailto:tatiele.barbosa@quero-quero.com.br" TargetMode="External"/><Relationship Id="rId52" Type="http://schemas.openxmlformats.org/officeDocument/2006/relationships/hyperlink" Target="mailto:eveline.thurow@quero-quero.com.br" TargetMode="External"/><Relationship Id="rId60" Type="http://schemas.openxmlformats.org/officeDocument/2006/relationships/hyperlink" Target="mailto:denise.roedel@quero-quero.com.br" TargetMode="External"/><Relationship Id="rId65" Type="http://schemas.openxmlformats.org/officeDocument/2006/relationships/hyperlink" Target="mailto:caroline.lourenco@quero-quero.com.br" TargetMode="External"/><Relationship Id="rId73" Type="http://schemas.openxmlformats.org/officeDocument/2006/relationships/hyperlink" Target="mailto:camila.carbonel@quero-quero.com.br" TargetMode="External"/><Relationship Id="rId78" Type="http://schemas.openxmlformats.org/officeDocument/2006/relationships/hyperlink" Target="mailto:angela.silva@quero-quero.com.br" TargetMode="External"/><Relationship Id="rId81" Type="http://schemas.openxmlformats.org/officeDocument/2006/relationships/hyperlink" Target="mailto:salete.hillebrand@quero-quero.com.br" TargetMode="External"/><Relationship Id="rId86" Type="http://schemas.openxmlformats.org/officeDocument/2006/relationships/hyperlink" Target="mailto:angela.silva@quero-quero.com.br" TargetMode="External"/><Relationship Id="rId94" Type="http://schemas.openxmlformats.org/officeDocument/2006/relationships/hyperlink" Target="mailto:camila.carbonel@quero-quero.com.br" TargetMode="External"/><Relationship Id="rId99" Type="http://schemas.openxmlformats.org/officeDocument/2006/relationships/hyperlink" Target="mailto:salete.hillebrand@quero-quero.com.br" TargetMode="External"/><Relationship Id="rId101" Type="http://schemas.openxmlformats.org/officeDocument/2006/relationships/hyperlink" Target="mailto:daniela.oliveira@quero-quero.com.br" TargetMode="External"/><Relationship Id="rId4" Type="http://schemas.openxmlformats.org/officeDocument/2006/relationships/hyperlink" Target="mailto:lista.rentabilidade@quero-quero.com.br" TargetMode="External"/><Relationship Id="rId9" Type="http://schemas.openxmlformats.org/officeDocument/2006/relationships/hyperlink" Target="mailto:suelen.assis@quero-quero.com.br" TargetMode="External"/><Relationship Id="rId13" Type="http://schemas.openxmlformats.org/officeDocument/2006/relationships/hyperlink" Target="mailto:veridiana.ramos@quero-quero.com.br" TargetMode="External"/><Relationship Id="rId18" Type="http://schemas.openxmlformats.org/officeDocument/2006/relationships/hyperlink" Target="mailto:marcela.andreazi@quero-quero.com.br" TargetMode="External"/><Relationship Id="rId39" Type="http://schemas.openxmlformats.org/officeDocument/2006/relationships/hyperlink" Target="mailto:eveline.thurow@quero-quero.com.br" TargetMode="External"/><Relationship Id="rId109" Type="http://schemas.openxmlformats.org/officeDocument/2006/relationships/hyperlink" Target="mailto:gilda.rosa@quero-quero.com.br" TargetMode="External"/><Relationship Id="rId34" Type="http://schemas.openxmlformats.org/officeDocument/2006/relationships/hyperlink" Target="mailto:jair.zimmer@quero-quero.com.br" TargetMode="External"/><Relationship Id="rId50" Type="http://schemas.openxmlformats.org/officeDocument/2006/relationships/hyperlink" Target="mailto:jair.zimmer@quero-quero.com.br" TargetMode="External"/><Relationship Id="rId55" Type="http://schemas.openxmlformats.org/officeDocument/2006/relationships/hyperlink" Target="mailto:tatiele.barbosa@quero-quero.com.br" TargetMode="External"/><Relationship Id="rId76" Type="http://schemas.openxmlformats.org/officeDocument/2006/relationships/hyperlink" Target="mailto:denise.roedel@quero-quero.com.br" TargetMode="External"/><Relationship Id="rId97" Type="http://schemas.openxmlformats.org/officeDocument/2006/relationships/hyperlink" Target="mailto:salete.hillebrand@quero-quero.com.br" TargetMode="External"/><Relationship Id="rId104" Type="http://schemas.openxmlformats.org/officeDocument/2006/relationships/hyperlink" Target="mailto:jeferson.fischer@quero-quero.com.br" TargetMode="External"/><Relationship Id="rId7" Type="http://schemas.openxmlformats.org/officeDocument/2006/relationships/hyperlink" Target="mailto:ana.schio@quero-quero.com.br" TargetMode="External"/><Relationship Id="rId71" Type="http://schemas.openxmlformats.org/officeDocument/2006/relationships/hyperlink" Target="mailto:leticia.costa@quero-quero.com.br" TargetMode="External"/><Relationship Id="rId92" Type="http://schemas.openxmlformats.org/officeDocument/2006/relationships/hyperlink" Target="mailto:camila.carbonel@quero-quero.com.br" TargetMode="External"/><Relationship Id="rId2" Type="http://schemas.openxmlformats.org/officeDocument/2006/relationships/hyperlink" Target="mailto:mirson.engelmann@quero-quero.com.br" TargetMode="External"/><Relationship Id="rId29" Type="http://schemas.openxmlformats.org/officeDocument/2006/relationships/hyperlink" Target="mailto:luckas.rossato@quero-quero.com.br" TargetMode="External"/><Relationship Id="rId24" Type="http://schemas.openxmlformats.org/officeDocument/2006/relationships/hyperlink" Target="mailto:elias.gomes@quero-quero.com.br" TargetMode="External"/><Relationship Id="rId40" Type="http://schemas.openxmlformats.org/officeDocument/2006/relationships/hyperlink" Target="mailto:jair.zimmer@quero-quero.com.br" TargetMode="External"/><Relationship Id="rId45" Type="http://schemas.openxmlformats.org/officeDocument/2006/relationships/hyperlink" Target="mailto:eveline.thurow@quero-quero.com.br" TargetMode="External"/><Relationship Id="rId66" Type="http://schemas.openxmlformats.org/officeDocument/2006/relationships/hyperlink" Target="mailto:eduarda.roxo@quero-quero.com.br" TargetMode="External"/><Relationship Id="rId87" Type="http://schemas.openxmlformats.org/officeDocument/2006/relationships/hyperlink" Target="mailto:fabiano.tillmann@quero-quero.com.br" TargetMode="External"/><Relationship Id="rId110" Type="http://schemas.openxmlformats.org/officeDocument/2006/relationships/hyperlink" Target="mailto:gilberto.cruz@quero-quero.com.br" TargetMode="External"/><Relationship Id="rId61" Type="http://schemas.openxmlformats.org/officeDocument/2006/relationships/hyperlink" Target="mailto:joao.klein@quero-quero.com.br" TargetMode="External"/><Relationship Id="rId82" Type="http://schemas.openxmlformats.org/officeDocument/2006/relationships/hyperlink" Target="mailto:diana.lima@quero-quero.com.br" TargetMode="External"/><Relationship Id="rId19" Type="http://schemas.openxmlformats.org/officeDocument/2006/relationships/hyperlink" Target="mailto:marcela.andreazi@quero-quero.com.br" TargetMode="External"/><Relationship Id="rId14" Type="http://schemas.openxmlformats.org/officeDocument/2006/relationships/hyperlink" Target="mailto:veridiana.ramos@quero-quero.com.br" TargetMode="External"/><Relationship Id="rId30" Type="http://schemas.openxmlformats.org/officeDocument/2006/relationships/hyperlink" Target="mailto:elias.gomes@quero-quero.com.br" TargetMode="External"/><Relationship Id="rId35" Type="http://schemas.openxmlformats.org/officeDocument/2006/relationships/hyperlink" Target="mailto:luckas.rossato@quero-quero.com.br" TargetMode="External"/><Relationship Id="rId56" Type="http://schemas.openxmlformats.org/officeDocument/2006/relationships/hyperlink" Target="mailto:cristian.santos@quero-quero.com.br" TargetMode="External"/><Relationship Id="rId77" Type="http://schemas.openxmlformats.org/officeDocument/2006/relationships/hyperlink" Target="mailto:daniel.ribeiro@quero-quero.com.br" TargetMode="External"/><Relationship Id="rId100" Type="http://schemas.openxmlformats.org/officeDocument/2006/relationships/hyperlink" Target="mailto:rafael.wiedemann@quero-quero.com.br" TargetMode="External"/><Relationship Id="rId105" Type="http://schemas.openxmlformats.org/officeDocument/2006/relationships/hyperlink" Target="mailto:lista.rentabilidade@quero-quero.com.br" TargetMode="External"/><Relationship Id="rId8" Type="http://schemas.openxmlformats.org/officeDocument/2006/relationships/hyperlink" Target="mailto:suelen.assis@quero-quero.com.br" TargetMode="External"/><Relationship Id="rId51" Type="http://schemas.openxmlformats.org/officeDocument/2006/relationships/hyperlink" Target="mailto:jair.zimmer@quero-quero.com.br" TargetMode="External"/><Relationship Id="rId72" Type="http://schemas.openxmlformats.org/officeDocument/2006/relationships/hyperlink" Target="mailto:cristian.santos@quero-quero.com.br" TargetMode="External"/><Relationship Id="rId93" Type="http://schemas.openxmlformats.org/officeDocument/2006/relationships/hyperlink" Target="mailto:monica.zandona@quero-quero.com.br" TargetMode="External"/><Relationship Id="rId98" Type="http://schemas.openxmlformats.org/officeDocument/2006/relationships/hyperlink" Target="mailto:diana.lima@quero-quero.com.br" TargetMode="External"/><Relationship Id="rId3" Type="http://schemas.openxmlformats.org/officeDocument/2006/relationships/hyperlink" Target="mailto:mirson.engelmann@quero-quero.com.br" TargetMode="External"/><Relationship Id="rId25" Type="http://schemas.openxmlformats.org/officeDocument/2006/relationships/hyperlink" Target="mailto:elias.gomes@quero-quero.com.br" TargetMode="External"/><Relationship Id="rId46" Type="http://schemas.openxmlformats.org/officeDocument/2006/relationships/hyperlink" Target="mailto:elias.gomes@quero-quero.com.br" TargetMode="External"/><Relationship Id="rId67" Type="http://schemas.openxmlformats.org/officeDocument/2006/relationships/hyperlink" Target="mailto:eduarda.roxo@quero-quero.com.br" TargetMode="External"/><Relationship Id="rId20" Type="http://schemas.openxmlformats.org/officeDocument/2006/relationships/hyperlink" Target="mailto:debora.onoda@quero-quero.com.br" TargetMode="External"/><Relationship Id="rId41" Type="http://schemas.openxmlformats.org/officeDocument/2006/relationships/hyperlink" Target="mailto:debora.onoda@quero-quero.com.br" TargetMode="External"/><Relationship Id="rId62" Type="http://schemas.openxmlformats.org/officeDocument/2006/relationships/hyperlink" Target="mailto:joao.klein@quero-quero.com.br" TargetMode="External"/><Relationship Id="rId83" Type="http://schemas.openxmlformats.org/officeDocument/2006/relationships/hyperlink" Target="mailto:denise.roedel@quero-quero.com.br" TargetMode="External"/><Relationship Id="rId88" Type="http://schemas.openxmlformats.org/officeDocument/2006/relationships/hyperlink" Target="mailto:daniela.oliveira@quero-quero.com.br" TargetMode="External"/><Relationship Id="rId111" Type="http://schemas.openxmlformats.org/officeDocument/2006/relationships/hyperlink" Target="mailto:rafael.wiedemann@quero-quer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562F-0901-40FF-9F4A-604CC728CA10}">
  <sheetPr>
    <tabColor rgb="FFFFFF00"/>
  </sheetPr>
  <dimension ref="B2:D27"/>
  <sheetViews>
    <sheetView showGridLines="0" topLeftCell="A16" workbookViewId="0">
      <selection activeCell="D25" sqref="D25"/>
    </sheetView>
  </sheetViews>
  <sheetFormatPr defaultRowHeight="15" x14ac:dyDescent="0.25"/>
  <sheetData>
    <row r="2" spans="2:3" x14ac:dyDescent="0.25">
      <c r="B2" s="351" t="s">
        <v>272</v>
      </c>
      <c r="C2" t="s">
        <v>273</v>
      </c>
    </row>
    <row r="3" spans="2:3" s="353" customFormat="1" ht="207" customHeight="1" x14ac:dyDescent="0.25">
      <c r="B3" s="352" t="s">
        <v>274</v>
      </c>
      <c r="C3" s="353" t="s">
        <v>277</v>
      </c>
    </row>
    <row r="4" spans="2:3" x14ac:dyDescent="0.25">
      <c r="B4" s="351" t="s">
        <v>276</v>
      </c>
      <c r="C4" t="s">
        <v>275</v>
      </c>
    </row>
    <row r="5" spans="2:3" x14ac:dyDescent="0.25">
      <c r="B5" s="351" t="s">
        <v>278</v>
      </c>
      <c r="C5" t="s">
        <v>279</v>
      </c>
    </row>
    <row r="6" spans="2:3" x14ac:dyDescent="0.25">
      <c r="B6" s="351" t="s">
        <v>280</v>
      </c>
      <c r="C6" t="s">
        <v>281</v>
      </c>
    </row>
    <row r="7" spans="2:3" x14ac:dyDescent="0.25">
      <c r="B7" s="351" t="s">
        <v>282</v>
      </c>
      <c r="C7" t="s">
        <v>283</v>
      </c>
    </row>
    <row r="8" spans="2:3" x14ac:dyDescent="0.25">
      <c r="B8" s="351" t="s">
        <v>285</v>
      </c>
      <c r="C8" t="s">
        <v>284</v>
      </c>
    </row>
    <row r="9" spans="2:3" x14ac:dyDescent="0.25">
      <c r="B9" s="351" t="s">
        <v>286</v>
      </c>
      <c r="C9" t="s">
        <v>287</v>
      </c>
    </row>
    <row r="11" spans="2:3" x14ac:dyDescent="0.25">
      <c r="B11" s="351" t="s">
        <v>288</v>
      </c>
      <c r="C11" t="s">
        <v>289</v>
      </c>
    </row>
    <row r="16" spans="2:3" x14ac:dyDescent="0.25">
      <c r="B16" s="351" t="s">
        <v>290</v>
      </c>
      <c r="C16" t="s">
        <v>291</v>
      </c>
    </row>
    <row r="17" spans="2:4" s="353" customFormat="1" ht="83.25" customHeight="1" x14ac:dyDescent="0.25">
      <c r="B17" s="352" t="s">
        <v>292</v>
      </c>
      <c r="C17" s="353" t="s">
        <v>293</v>
      </c>
    </row>
    <row r="18" spans="2:4" x14ac:dyDescent="0.25">
      <c r="B18" s="351" t="s">
        <v>295</v>
      </c>
      <c r="C18" t="s">
        <v>294</v>
      </c>
    </row>
    <row r="19" spans="2:4" x14ac:dyDescent="0.25">
      <c r="B19" s="351" t="s">
        <v>296</v>
      </c>
      <c r="C19" t="s">
        <v>297</v>
      </c>
    </row>
    <row r="20" spans="2:4" x14ac:dyDescent="0.25">
      <c r="B20" s="351" t="s">
        <v>298</v>
      </c>
      <c r="C20" t="s">
        <v>299</v>
      </c>
    </row>
    <row r="21" spans="2:4" x14ac:dyDescent="0.25">
      <c r="B21" s="351" t="s">
        <v>305</v>
      </c>
      <c r="C21" t="s">
        <v>308</v>
      </c>
    </row>
    <row r="23" spans="2:4" x14ac:dyDescent="0.25">
      <c r="B23" s="351" t="s">
        <v>300</v>
      </c>
    </row>
    <row r="24" spans="2:4" x14ac:dyDescent="0.25">
      <c r="B24" s="351" t="s">
        <v>306</v>
      </c>
      <c r="D24" t="s">
        <v>307</v>
      </c>
    </row>
    <row r="25" spans="2:4" x14ac:dyDescent="0.25">
      <c r="B25" s="351" t="s">
        <v>309</v>
      </c>
      <c r="D25" t="s">
        <v>310</v>
      </c>
    </row>
    <row r="26" spans="2:4" x14ac:dyDescent="0.25">
      <c r="B26" s="351" t="s">
        <v>301</v>
      </c>
      <c r="D26" t="s">
        <v>302</v>
      </c>
    </row>
    <row r="27" spans="2:4" x14ac:dyDescent="0.25">
      <c r="B27" s="351" t="s">
        <v>303</v>
      </c>
      <c r="D27" t="s">
        <v>304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28DD-9FEE-4C18-9E06-395BC42D7959}">
  <sheetPr codeName="Planilha23"/>
  <dimension ref="B1:AB16"/>
  <sheetViews>
    <sheetView workbookViewId="0">
      <selection activeCell="B13" sqref="B13"/>
    </sheetView>
  </sheetViews>
  <sheetFormatPr defaultRowHeight="15" x14ac:dyDescent="0.25"/>
  <cols>
    <col min="2" max="2" width="26" bestFit="1" customWidth="1"/>
    <col min="3" max="4" width="10.7109375" customWidth="1"/>
    <col min="5" max="5" width="10.7109375" hidden="1" customWidth="1"/>
    <col min="6" max="9" width="10.7109375" customWidth="1"/>
    <col min="10" max="11" width="10.7109375" hidden="1" customWidth="1"/>
    <col min="12" max="12" width="10.7109375" customWidth="1"/>
    <col min="13" max="13" width="11.28515625" hidden="1" customWidth="1"/>
    <col min="14" max="14" width="10.7109375" customWidth="1"/>
    <col min="15" max="15" width="10.7109375" hidden="1" customWidth="1"/>
    <col min="16" max="16" width="10.7109375" customWidth="1"/>
    <col min="17" max="17" width="10.7109375" hidden="1" customWidth="1"/>
    <col min="18" max="18" width="11.85546875" customWidth="1"/>
    <col min="19" max="19" width="11.7109375" customWidth="1"/>
    <col min="20" max="20" width="10.7109375" hidden="1" customWidth="1"/>
    <col min="21" max="24" width="10.7109375" customWidth="1"/>
    <col min="25" max="25" width="10.7109375" hidden="1" customWidth="1"/>
    <col min="26" max="26" width="10.7109375" customWidth="1"/>
    <col min="27" max="27" width="11.7109375" hidden="1" customWidth="1"/>
    <col min="28" max="28" width="10.7109375" customWidth="1"/>
  </cols>
  <sheetData>
    <row r="1" spans="2:28" ht="15.75" thickBot="1" x14ac:dyDescent="0.3">
      <c r="B1" s="150">
        <v>0</v>
      </c>
    </row>
    <row r="2" spans="2:28" s="329" customFormat="1" x14ac:dyDescent="0.25">
      <c r="B2" s="238" t="s">
        <v>113</v>
      </c>
      <c r="C2" s="326" t="s">
        <v>114</v>
      </c>
      <c r="D2" s="326" t="s">
        <v>115</v>
      </c>
      <c r="E2" s="326" t="s">
        <v>116</v>
      </c>
      <c r="F2" s="326" t="s">
        <v>117</v>
      </c>
      <c r="G2" s="326" t="s">
        <v>258</v>
      </c>
      <c r="H2" s="326" t="s">
        <v>118</v>
      </c>
      <c r="I2" s="326" t="s">
        <v>261</v>
      </c>
      <c r="J2" s="326" t="s">
        <v>119</v>
      </c>
      <c r="K2" s="326" t="s">
        <v>120</v>
      </c>
      <c r="L2" s="326" t="s">
        <v>105</v>
      </c>
      <c r="M2" s="326" t="s">
        <v>121</v>
      </c>
      <c r="N2" s="326" t="s">
        <v>89</v>
      </c>
      <c r="O2" s="326" t="s">
        <v>99</v>
      </c>
      <c r="P2" s="326" t="s">
        <v>90</v>
      </c>
      <c r="Q2" s="326" t="s">
        <v>101</v>
      </c>
      <c r="R2" s="326" t="s">
        <v>122</v>
      </c>
      <c r="S2" s="326" t="s">
        <v>123</v>
      </c>
      <c r="T2" s="326" t="s">
        <v>100</v>
      </c>
      <c r="U2" s="326" t="s">
        <v>104</v>
      </c>
      <c r="V2" s="326" t="s">
        <v>102</v>
      </c>
      <c r="W2" s="326" t="s">
        <v>97</v>
      </c>
      <c r="X2" s="326" t="s">
        <v>124</v>
      </c>
      <c r="Y2" s="326" t="s">
        <v>260</v>
      </c>
      <c r="Z2" s="326" t="s">
        <v>256</v>
      </c>
      <c r="AA2" s="327" t="s">
        <v>259</v>
      </c>
      <c r="AB2" s="328" t="s">
        <v>257</v>
      </c>
    </row>
    <row r="3" spans="2:28" x14ac:dyDescent="0.25">
      <c r="B3" s="239" t="s">
        <v>125</v>
      </c>
      <c r="C3" s="240" t="str">
        <f ca="1">IFERROR(SUMIFS(BASE_CABECALHO!$C:$C,BASE_CABECALHO!$E:$E,"&lt;&gt;LN_2a",BASE_CABECALHO!$E:$E,"&lt;&gt;LN_1a",BASE_CABECALHO!$E:$E,"&lt;&gt;inaug",BASE_CABECALHO!$B:$B,CAB_1!C$2)/SUMIFS(BASE_CABECALHO!$D:$D,BASE_CABECALHO!$E:$E,"&lt;&gt;LN_2a",BASE_CABECALHO!$E:$E,"&lt;&gt;LN_1a",BASE_CABECALHO!$E:$E,"&lt;&gt;inaug",BASE_CABECALHO!$B:$B,CAB_1!C$2),"N/A")</f>
        <v>N/A</v>
      </c>
      <c r="D3" s="240" t="str">
        <f ca="1">IFERROR(SUMIFS(BASE_CABECALHO!$C:$C,BASE_CABECALHO!$E:$E,"&lt;&gt;LN_2a",BASE_CABECALHO!$E:$E,"&lt;&gt;LN_1a",BASE_CABECALHO!$E:$E,"&lt;&gt;inaug",BASE_CABECALHO!$B:$B,CAB_1!D$2)/SUMIFS(BASE_CABECALHO!$D:$D,BASE_CABECALHO!$E:$E,"&lt;&gt;LN_2a",BASE_CABECALHO!$E:$E,"&lt;&gt;LN_1a",BASE_CABECALHO!$E:$E,"&lt;&gt;inaug",BASE_CABECALHO!$B:$B,CAB_1!D$2),"N/A")</f>
        <v>N/A</v>
      </c>
      <c r="E3" s="240" t="str">
        <f ca="1">IFERROR(SUMIFS(BASE_CABECALHO!$C:$C,BASE_CABECALHO!$E:$E,"&lt;&gt;LN_2a",BASE_CABECALHO!$E:$E,"&lt;&gt;LN_1a",BASE_CABECALHO!$E:$E,"&lt;&gt;inaug",BASE_CABECALHO!$B:$B,CAB_1!E$2)/SUMIFS(BASE_CABECALHO!$D:$D,BASE_CABECALHO!$E:$E,"&lt;&gt;LN_2a",BASE_CABECALHO!$E:$E,"&lt;&gt;LN_1a",BASE_CABECALHO!$E:$E,"&lt;&gt;inaug",BASE_CABECALHO!$B:$B,CAB_1!E$2),"N/A")</f>
        <v>N/A</v>
      </c>
      <c r="F3" s="240" t="str">
        <f ca="1">IFERROR(SUMIFS(BASE_CABECALHO!$C:$C,BASE_CABECALHO!$E:$E,"&lt;&gt;LN_2a",BASE_CABECALHO!$E:$E,"&lt;&gt;LN_1a",BASE_CABECALHO!$E:$E,"&lt;&gt;inaug",BASE_CABECALHO!$B:$B,CAB_1!F$2)/SUMIFS(BASE_CABECALHO!$D:$D,BASE_CABECALHO!$E:$E,"&lt;&gt;LN_2a",BASE_CABECALHO!$E:$E,"&lt;&gt;LN_1a",BASE_CABECALHO!$E:$E,"&lt;&gt;inaug",BASE_CABECALHO!$B:$B,CAB_1!F$2),"N/A")</f>
        <v>N/A</v>
      </c>
      <c r="G3" s="240" t="str">
        <f ca="1">IFERROR(SUMIFS(BASE_CABECALHO!$C:$C,BASE_CABECALHO!$E:$E,"&lt;&gt;LN_2a",BASE_CABECALHO!$E:$E,"&lt;&gt;LN_1a",BASE_CABECALHO!$E:$E,"&lt;&gt;inaug",BASE_CABECALHO!$B:$B,CAB_1!G$2)/SUMIFS(BASE_CABECALHO!$D:$D,BASE_CABECALHO!$E:$E,"&lt;&gt;LN_2a",BASE_CABECALHO!$E:$E,"&lt;&gt;LN_1a",BASE_CABECALHO!$E:$E,"&lt;&gt;inaug",BASE_CABECALHO!$B:$B,CAB_1!G$2),"N/A")</f>
        <v>N/A</v>
      </c>
      <c r="H3" s="240" t="str">
        <f ca="1">IFERROR(SUMIFS(BASE_CABECALHO!$C:$C,BASE_CABECALHO!$E:$E,"&lt;&gt;LN_2a",BASE_CABECALHO!$E:$E,"&lt;&gt;LN_1a",BASE_CABECALHO!$E:$E,"&lt;&gt;inaug",BASE_CABECALHO!$B:$B,CAB_1!H$2)/SUMIFS(BASE_CABECALHO!$D:$D,BASE_CABECALHO!$E:$E,"&lt;&gt;LN_2a",BASE_CABECALHO!$E:$E,"&lt;&gt;LN_1a",BASE_CABECALHO!$E:$E,"&lt;&gt;inaug",BASE_CABECALHO!$B:$B,CAB_1!H$2),"N/A")</f>
        <v>N/A</v>
      </c>
      <c r="I3" s="240" t="str">
        <f ca="1">IFERROR(SUMIFS(BASE_CABECALHO!$C:$C,BASE_CABECALHO!$E:$E,"&lt;&gt;LN_2a",BASE_CABECALHO!$E:$E,"&lt;&gt;LN_1a",BASE_CABECALHO!$E:$E,"&lt;&gt;inaug",BASE_CABECALHO!$B:$B,CAB_1!I$2)/SUMIFS(BASE_CABECALHO!$D:$D,BASE_CABECALHO!$E:$E,"&lt;&gt;LN_2a",BASE_CABECALHO!$E:$E,"&lt;&gt;LN_1a",BASE_CABECALHO!$E:$E,"&lt;&gt;inaug",BASE_CABECALHO!$B:$B,CAB_1!I$2),"N/A")</f>
        <v>N/A</v>
      </c>
      <c r="J3" s="240" t="str">
        <f ca="1">IFERROR(SUMIFS(BASE_CABECALHO!$C:$C,BASE_CABECALHO!$E:$E,"&lt;&gt;LN_2a",BASE_CABECALHO!$E:$E,"&lt;&gt;LN_1a",BASE_CABECALHO!$E:$E,"&lt;&gt;inaug",BASE_CABECALHO!$B:$B,CAB_1!J$2)/SUMIFS(BASE_CABECALHO!$D:$D,BASE_CABECALHO!$E:$E,"&lt;&gt;LN_2a",BASE_CABECALHO!$E:$E,"&lt;&gt;LN_1a",BASE_CABECALHO!$E:$E,"&lt;&gt;inaug",BASE_CABECALHO!$B:$B,CAB_1!J$2),"N/A")</f>
        <v>N/A</v>
      </c>
      <c r="K3" s="240" t="str">
        <f ca="1">IFERROR(SUMIFS(BASE_CABECALHO!$C:$C,BASE_CABECALHO!$E:$E,"&lt;&gt;LN_2a",BASE_CABECALHO!$E:$E,"&lt;&gt;LN_1a",BASE_CABECALHO!$E:$E,"&lt;&gt;inaug",BASE_CABECALHO!$B:$B,CAB_1!K$2)/SUMIFS(BASE_CABECALHO!$D:$D,BASE_CABECALHO!$E:$E,"&lt;&gt;LN_2a",BASE_CABECALHO!$E:$E,"&lt;&gt;LN_1a",BASE_CABECALHO!$E:$E,"&lt;&gt;inaug",BASE_CABECALHO!$B:$B,CAB_1!K$2),"N/A")</f>
        <v>N/A</v>
      </c>
      <c r="L3" s="240" t="str">
        <f ca="1">IFERROR(SUMIFS(BASE_CABECALHO!$C:$C,BASE_CABECALHO!$E:$E,"&lt;&gt;LN_2a",BASE_CABECALHO!$E:$E,"&lt;&gt;LN_1a",BASE_CABECALHO!$E:$E,"&lt;&gt;inaug",BASE_CABECALHO!$B:$B,CAB_1!L$2)/SUMIFS(BASE_CABECALHO!$D:$D,BASE_CABECALHO!$E:$E,"&lt;&gt;LN_2a",BASE_CABECALHO!$E:$E,"&lt;&gt;LN_1a",BASE_CABECALHO!$E:$E,"&lt;&gt;inaug",BASE_CABECALHO!$B:$B,CAB_1!L$2),"N/A")</f>
        <v>N/A</v>
      </c>
      <c r="M3" s="240" t="str">
        <f ca="1">IFERROR(SUMIFS(BASE_CABECALHO!$C:$C,BASE_CABECALHO!$E:$E,"&lt;&gt;LN_2a",BASE_CABECALHO!$E:$E,"&lt;&gt;LN_1a",BASE_CABECALHO!$E:$E,"&lt;&gt;inaug",BASE_CABECALHO!$B:$B,CAB_1!M$2)/SUMIFS(BASE_CABECALHO!$D:$D,BASE_CABECALHO!$E:$E,"&lt;&gt;LN_2a",BASE_CABECALHO!$E:$E,"&lt;&gt;LN_1a",BASE_CABECALHO!$E:$E,"&lt;&gt;inaug",BASE_CABECALHO!$B:$B,CAB_1!M$2),"N/A")</f>
        <v>N/A</v>
      </c>
      <c r="N3" s="240" t="str">
        <f ca="1">IFERROR(SUMIFS(BASE_CABECALHO!$C:$C,BASE_CABECALHO!$E:$E,"&lt;&gt;LN_2a",BASE_CABECALHO!$E:$E,"&lt;&gt;LN_1a",BASE_CABECALHO!$E:$E,"&lt;&gt;inaug",BASE_CABECALHO!$B:$B,CAB_1!N$2)/SUMIFS(BASE_CABECALHO!$D:$D,BASE_CABECALHO!$E:$E,"&lt;&gt;LN_2a",BASE_CABECALHO!$E:$E,"&lt;&gt;LN_1a",BASE_CABECALHO!$E:$E,"&lt;&gt;inaug",BASE_CABECALHO!$B:$B,CAB_1!N$2),"N/A")</f>
        <v>N/A</v>
      </c>
      <c r="O3" s="240" t="str">
        <f ca="1">IFERROR(SUMIFS(BASE_CABECALHO!$C:$C,BASE_CABECALHO!$E:$E,"&lt;&gt;LN_2a",BASE_CABECALHO!$E:$E,"&lt;&gt;LN_1a",BASE_CABECALHO!$E:$E,"&lt;&gt;inaug",BASE_CABECALHO!$B:$B,CAB_1!O$2)/SUMIFS(BASE_CABECALHO!$D:$D,BASE_CABECALHO!$E:$E,"&lt;&gt;LN_2a",BASE_CABECALHO!$E:$E,"&lt;&gt;LN_1a",BASE_CABECALHO!$E:$E,"&lt;&gt;inaug",BASE_CABECALHO!$B:$B,CAB_1!O$2),"N/A")</f>
        <v>N/A</v>
      </c>
      <c r="P3" s="240" t="str">
        <f ca="1">IFERROR(SUMIFS(BASE_CABECALHO!$C:$C,BASE_CABECALHO!$E:$E,"&lt;&gt;LN_2a",BASE_CABECALHO!$E:$E,"&lt;&gt;LN_1a",BASE_CABECALHO!$E:$E,"&lt;&gt;inaug",BASE_CABECALHO!$B:$B,CAB_1!P$2)/SUMIFS(BASE_CABECALHO!$D:$D,BASE_CABECALHO!$E:$E,"&lt;&gt;LN_2a",BASE_CABECALHO!$E:$E,"&lt;&gt;LN_1a",BASE_CABECALHO!$E:$E,"&lt;&gt;inaug",BASE_CABECALHO!$B:$B,CAB_1!P$2),"N/A")</f>
        <v>N/A</v>
      </c>
      <c r="Q3" s="240" t="str">
        <f ca="1">IFERROR(SUMIFS(BASE_CABECALHO!$C:$C,BASE_CABECALHO!$E:$E,"&lt;&gt;LN_2a",BASE_CABECALHO!$E:$E,"&lt;&gt;LN_1a",BASE_CABECALHO!$E:$E,"&lt;&gt;inaug",BASE_CABECALHO!$B:$B,CAB_1!Q$2)/SUMIFS(BASE_CABECALHO!$D:$D,BASE_CABECALHO!$E:$E,"&lt;&gt;LN_2a",BASE_CABECALHO!$E:$E,"&lt;&gt;LN_1a",BASE_CABECALHO!$E:$E,"&lt;&gt;inaug",BASE_CABECALHO!$B:$B,CAB_1!Q$2),"N/A")</f>
        <v>N/A</v>
      </c>
      <c r="R3" s="240" t="str">
        <f ca="1">IFERROR(SUMIFS(BASE_CABECALHO!$C:$C,BASE_CABECALHO!$E:$E,"&lt;&gt;LN_2a",BASE_CABECALHO!$E:$E,"&lt;&gt;LN_1a",BASE_CABECALHO!$E:$E,"&lt;&gt;inaug",BASE_CABECALHO!$B:$B,CAB_1!R$2)/SUMIFS(BASE_CABECALHO!$D:$D,BASE_CABECALHO!$E:$E,"&lt;&gt;LN_2a",BASE_CABECALHO!$E:$E,"&lt;&gt;LN_1a",BASE_CABECALHO!$E:$E,"&lt;&gt;inaug",BASE_CABECALHO!$B:$B,CAB_1!R$2),"N/A")</f>
        <v>N/A</v>
      </c>
      <c r="S3" s="240" t="str">
        <f ca="1">IFERROR(SUMIFS(BASE_CABECALHO!$C:$C,BASE_CABECALHO!$E:$E,"&lt;&gt;LN_2a",BASE_CABECALHO!$E:$E,"&lt;&gt;LN_1a",BASE_CABECALHO!$E:$E,"&lt;&gt;inaug",BASE_CABECALHO!$B:$B,CAB_1!S$2)/SUMIFS(BASE_CABECALHO!$D:$D,BASE_CABECALHO!$E:$E,"&lt;&gt;LN_2a",BASE_CABECALHO!$E:$E,"&lt;&gt;LN_1a",BASE_CABECALHO!$E:$E,"&lt;&gt;inaug",BASE_CABECALHO!$B:$B,CAB_1!S$2),"N/A")</f>
        <v>N/A</v>
      </c>
      <c r="T3" s="240" t="str">
        <f ca="1">IFERROR(SUMIFS(BASE_CABECALHO!$C:$C,BASE_CABECALHO!$E:$E,"&lt;&gt;LN_2a",BASE_CABECALHO!$E:$E,"&lt;&gt;LN_1a",BASE_CABECALHO!$E:$E,"&lt;&gt;inaug",BASE_CABECALHO!$B:$B,CAB_1!T$2)/SUMIFS(BASE_CABECALHO!$D:$D,BASE_CABECALHO!$E:$E,"&lt;&gt;LN_2a",BASE_CABECALHO!$E:$E,"&lt;&gt;LN_1a",BASE_CABECALHO!$E:$E,"&lt;&gt;inaug",BASE_CABECALHO!$B:$B,CAB_1!T$2),"N/A")</f>
        <v>N/A</v>
      </c>
      <c r="U3" s="240" t="str">
        <f ca="1">IFERROR(SUMIFS(BASE_CABECALHO!$C:$C,BASE_CABECALHO!$E:$E,"&lt;&gt;LN_2a",BASE_CABECALHO!$E:$E,"&lt;&gt;LN_1a",BASE_CABECALHO!$E:$E,"&lt;&gt;inaug",BASE_CABECALHO!$B:$B,CAB_1!U$2)/SUMIFS(BASE_CABECALHO!$D:$D,BASE_CABECALHO!$E:$E,"&lt;&gt;LN_2a",BASE_CABECALHO!$E:$E,"&lt;&gt;LN_1a",BASE_CABECALHO!$E:$E,"&lt;&gt;inaug",BASE_CABECALHO!$B:$B,CAB_1!U$2),"N/A")</f>
        <v>N/A</v>
      </c>
      <c r="V3" s="240" t="str">
        <f ca="1">IFERROR(SUMIFS(BASE_CABECALHO!$C:$C,BASE_CABECALHO!$E:$E,"&lt;&gt;LN_2a",BASE_CABECALHO!$E:$E,"&lt;&gt;LN_1a",BASE_CABECALHO!$E:$E,"&lt;&gt;inaug",BASE_CABECALHO!$B:$B,CAB_1!V$2)/SUMIFS(BASE_CABECALHO!$D:$D,BASE_CABECALHO!$E:$E,"&lt;&gt;LN_2a",BASE_CABECALHO!$E:$E,"&lt;&gt;LN_1a",BASE_CABECALHO!$E:$E,"&lt;&gt;inaug",BASE_CABECALHO!$B:$B,CAB_1!V$2),"N/A")</f>
        <v>N/A</v>
      </c>
      <c r="W3" s="240" t="str">
        <f ca="1">IFERROR(SUMIFS(BASE_CABECALHO!$C:$C,BASE_CABECALHO!$E:$E,"&lt;&gt;LN_2a",BASE_CABECALHO!$E:$E,"&lt;&gt;LN_1a",BASE_CABECALHO!$E:$E,"&lt;&gt;inaug",BASE_CABECALHO!$B:$B,CAB_1!W$2)/SUMIFS(BASE_CABECALHO!$D:$D,BASE_CABECALHO!$E:$E,"&lt;&gt;LN_2a",BASE_CABECALHO!$E:$E,"&lt;&gt;LN_1a",BASE_CABECALHO!$E:$E,"&lt;&gt;inaug",BASE_CABECALHO!$B:$B,CAB_1!W$2),"N/A")</f>
        <v>N/A</v>
      </c>
      <c r="X3" s="240" t="str">
        <f ca="1">IFERROR(SUMIFS(BASE_CABECALHO!$C:$C,BASE_CABECALHO!$E:$E,"&lt;&gt;LN_2a",BASE_CABECALHO!$E:$E,"&lt;&gt;LN_1a",BASE_CABECALHO!$E:$E,"&lt;&gt;inaug",BASE_CABECALHO!$B:$B,CAB_1!X$2)/SUMIFS(BASE_CABECALHO!$D:$D,BASE_CABECALHO!$E:$E,"&lt;&gt;LN_2a",BASE_CABECALHO!$E:$E,"&lt;&gt;LN_1a",BASE_CABECALHO!$E:$E,"&lt;&gt;inaug",BASE_CABECALHO!$B:$B,CAB_1!X$2),"N/A")</f>
        <v>N/A</v>
      </c>
      <c r="Y3" s="240" t="str">
        <f ca="1">IFERROR(SUMIFS(BASE_CABECALHO!$C:$C,BASE_CABECALHO!$E:$E,"&lt;&gt;LN_2a",BASE_CABECALHO!$E:$E,"&lt;&gt;LN_1a",BASE_CABECALHO!$E:$E,"&lt;&gt;inaug",BASE_CABECALHO!$B:$B,CAB_1!Y$2)/SUMIFS(BASE_CABECALHO!$D:$D,BASE_CABECALHO!$E:$E,"&lt;&gt;LN_2a",BASE_CABECALHO!$E:$E,"&lt;&gt;LN_1a",BASE_CABECALHO!$E:$E,"&lt;&gt;inaug",BASE_CABECALHO!$B:$B,CAB_1!Y$2),"N/A")</f>
        <v>N/A</v>
      </c>
      <c r="Z3" s="240" t="str">
        <f ca="1">IFERROR(SUMIFS(BASE_CABECALHO!$C:$C,BASE_CABECALHO!$E:$E,"&lt;&gt;LN_2a",BASE_CABECALHO!$E:$E,"&lt;&gt;LN_1a",BASE_CABECALHO!$E:$E,"&lt;&gt;inaug",BASE_CABECALHO!$B:$B,CAB_1!Z$2)/SUMIFS(BASE_CABECALHO!$D:$D,BASE_CABECALHO!$E:$E,"&lt;&gt;LN_2a",BASE_CABECALHO!$E:$E,"&lt;&gt;LN_1a",BASE_CABECALHO!$E:$E,"&lt;&gt;inaug",BASE_CABECALHO!$B:$B,CAB_1!Z$2),"N/A")</f>
        <v>N/A</v>
      </c>
      <c r="AA3" s="240" t="str">
        <f ca="1">IFERROR(SUMIFS(BASE_CABECALHO!$C:$C,BASE_CABECALHO!$E:$E,"&lt;&gt;LN_2a",BASE_CABECALHO!$E:$E,"&lt;&gt;LN_1a",BASE_CABECALHO!$E:$E,"&lt;&gt;inaug",BASE_CABECALHO!$B:$B,CAB_1!AA$2)/SUMIFS(BASE_CABECALHO!$D:$D,BASE_CABECALHO!$E:$E,"&lt;&gt;LN_2a",BASE_CABECALHO!$E:$E,"&lt;&gt;LN_1a",BASE_CABECALHO!$E:$E,"&lt;&gt;inaug",BASE_CABECALHO!$B:$B,CAB_1!AA$2),"N/A")</f>
        <v>N/A</v>
      </c>
      <c r="AB3" s="324" t="str">
        <f ca="1">IFERROR(SUMIFS(BASE_CABECALHO!$C:$C,BASE_CABECALHO!$E:$E,"&lt;&gt;LN_2a",BASE_CABECALHO!$E:$E,"&lt;&gt;LN_1a",BASE_CABECALHO!$E:$E,"&lt;&gt;inaug",BASE_CABECALHO!$B:$B,CAB_1!AB$2)/SUMIFS(BASE_CABECALHO!$D:$D,BASE_CABECALHO!$E:$E,"&lt;&gt;LN_2a",BASE_CABECALHO!$E:$E,"&lt;&gt;LN_1a",BASE_CABECALHO!$E:$E,"&lt;&gt;inaug",BASE_CABECALHO!$B:$B,CAB_1!AB$2),"N/A")</f>
        <v>N/A</v>
      </c>
    </row>
    <row r="4" spans="2:28" x14ac:dyDescent="0.25">
      <c r="B4" s="241" t="s">
        <v>126</v>
      </c>
      <c r="C4" s="240" t="str">
        <f ca="1">IFERROR(SUMIFS(BASE_CABECALHO!$C:$C,BASE_CABECALHO!$E:$E,"LN_1a",BASE_CABECALHO!$B:$B,CAB_1!C$2)/SUMIFS(BASE_CABECALHO!$D:$D,BASE_CABECALHO!$E:$E,"LN_1a",BASE_CABECALHO!$B:$B,CAB_1!C$2),"N/A")</f>
        <v>N/A</v>
      </c>
      <c r="D4" s="240" t="str">
        <f ca="1">IFERROR(SUMIFS(BASE_CABECALHO!$C:$C,BASE_CABECALHO!$E:$E,"LN_1a",BASE_CABECALHO!$B:$B,CAB_1!D$2)/SUMIFS(BASE_CABECALHO!$D:$D,BASE_CABECALHO!$E:$E,"LN_1a",BASE_CABECALHO!$B:$B,CAB_1!D$2),"N/A")</f>
        <v>N/A</v>
      </c>
      <c r="E4" s="240" t="str">
        <f ca="1">IFERROR(SUMIFS(BASE_CABECALHO!$C:$C,BASE_CABECALHO!$E:$E,"LN_1a",BASE_CABECALHO!$B:$B,CAB_1!E$2)/SUMIFS(BASE_CABECALHO!$D:$D,BASE_CABECALHO!$E:$E,"LN_1a",BASE_CABECALHO!$B:$B,CAB_1!E$2),"N/A")</f>
        <v>N/A</v>
      </c>
      <c r="F4" s="240" t="str">
        <f ca="1">IFERROR(SUMIFS(BASE_CABECALHO!$C:$C,BASE_CABECALHO!$E:$E,"LN_1a",BASE_CABECALHO!$B:$B,CAB_1!F$2)/SUMIFS(BASE_CABECALHO!$D:$D,BASE_CABECALHO!$E:$E,"LN_1a",BASE_CABECALHO!$B:$B,CAB_1!F$2),"N/A")</f>
        <v>N/A</v>
      </c>
      <c r="G4" s="240" t="str">
        <f ca="1">IFERROR(SUMIFS(BASE_CABECALHO!$C:$C,BASE_CABECALHO!$E:$E,"LN_1a",BASE_CABECALHO!$B:$B,CAB_1!G$2)/SUMIFS(BASE_CABECALHO!$D:$D,BASE_CABECALHO!$E:$E,"LN_1a",BASE_CABECALHO!$B:$B,CAB_1!G$2),"N/A")</f>
        <v>N/A</v>
      </c>
      <c r="H4" s="240" t="str">
        <f ca="1">IFERROR(SUMIFS(BASE_CABECALHO!$C:$C,BASE_CABECALHO!$E:$E,"LN_1a",BASE_CABECALHO!$B:$B,CAB_1!H$2)/SUMIFS(BASE_CABECALHO!$D:$D,BASE_CABECALHO!$E:$E,"LN_1a",BASE_CABECALHO!$B:$B,CAB_1!H$2),"N/A")</f>
        <v>N/A</v>
      </c>
      <c r="I4" s="240" t="str">
        <f ca="1">IFERROR(SUMIFS(BASE_CABECALHO!$C:$C,BASE_CABECALHO!$E:$E,"LN_1a",BASE_CABECALHO!$B:$B,CAB_1!I$2)/SUMIFS(BASE_CABECALHO!$D:$D,BASE_CABECALHO!$E:$E,"LN_1a",BASE_CABECALHO!$B:$B,CAB_1!I$2),"N/A")</f>
        <v>N/A</v>
      </c>
      <c r="J4" s="240" t="str">
        <f ca="1">IFERROR(SUMIFS(BASE_CABECALHO!$C:$C,BASE_CABECALHO!$E:$E,"LN_1a",BASE_CABECALHO!$B:$B,CAB_1!J$2)/SUMIFS(BASE_CABECALHO!$D:$D,BASE_CABECALHO!$E:$E,"LN_1a",BASE_CABECALHO!$B:$B,CAB_1!J$2),"N/A")</f>
        <v>N/A</v>
      </c>
      <c r="K4" s="240" t="str">
        <f ca="1">IFERROR(SUMIFS(BASE_CABECALHO!$C:$C,BASE_CABECALHO!$E:$E,"LN_1a",BASE_CABECALHO!$B:$B,CAB_1!K$2)/SUMIFS(BASE_CABECALHO!$D:$D,BASE_CABECALHO!$E:$E,"LN_1a",BASE_CABECALHO!$B:$B,CAB_1!K$2),"N/A")</f>
        <v>N/A</v>
      </c>
      <c r="L4" s="240" t="str">
        <f ca="1">IFERROR(SUMIFS(BASE_CABECALHO!$C:$C,BASE_CABECALHO!$E:$E,"LN_1a",BASE_CABECALHO!$B:$B,CAB_1!L$2)/SUMIFS(BASE_CABECALHO!$D:$D,BASE_CABECALHO!$E:$E,"LN_1a",BASE_CABECALHO!$B:$B,CAB_1!L$2),"N/A")</f>
        <v>N/A</v>
      </c>
      <c r="M4" s="240" t="str">
        <f ca="1">IFERROR(SUMIFS(BASE_CABECALHO!$C:$C,BASE_CABECALHO!$E:$E,"LN_1a",BASE_CABECALHO!$B:$B,CAB_1!M$2)/SUMIFS(BASE_CABECALHO!$D:$D,BASE_CABECALHO!$E:$E,"LN_1a",BASE_CABECALHO!$B:$B,CAB_1!M$2),"N/A")</f>
        <v>N/A</v>
      </c>
      <c r="N4" s="240" t="str">
        <f ca="1">IFERROR(SUMIFS(BASE_CABECALHO!$C:$C,BASE_CABECALHO!$E:$E,"LN_1a",BASE_CABECALHO!$B:$B,CAB_1!N$2)/SUMIFS(BASE_CABECALHO!$D:$D,BASE_CABECALHO!$E:$E,"LN_1a",BASE_CABECALHO!$B:$B,CAB_1!N$2),"N/A")</f>
        <v>N/A</v>
      </c>
      <c r="O4" s="240" t="str">
        <f ca="1">IFERROR(SUMIFS(BASE_CABECALHO!$C:$C,BASE_CABECALHO!$E:$E,"LN_1a",BASE_CABECALHO!$B:$B,CAB_1!O$2)/SUMIFS(BASE_CABECALHO!$D:$D,BASE_CABECALHO!$E:$E,"LN_1a",BASE_CABECALHO!$B:$B,CAB_1!O$2),"N/A")</f>
        <v>N/A</v>
      </c>
      <c r="P4" s="240" t="str">
        <f ca="1">IFERROR(SUMIFS(BASE_CABECALHO!$C:$C,BASE_CABECALHO!$E:$E,"LN_1a",BASE_CABECALHO!$B:$B,CAB_1!P$2)/SUMIFS(BASE_CABECALHO!$D:$D,BASE_CABECALHO!$E:$E,"LN_1a",BASE_CABECALHO!$B:$B,CAB_1!P$2),"N/A")</f>
        <v>N/A</v>
      </c>
      <c r="Q4" s="240" t="str">
        <f ca="1">IFERROR(SUMIFS(BASE_CABECALHO!$C:$C,BASE_CABECALHO!$E:$E,"LN_1a",BASE_CABECALHO!$B:$B,CAB_1!Q$2)/SUMIFS(BASE_CABECALHO!$D:$D,BASE_CABECALHO!$E:$E,"LN_1a",BASE_CABECALHO!$B:$B,CAB_1!Q$2),"N/A")</f>
        <v>N/A</v>
      </c>
      <c r="R4" s="240" t="str">
        <f ca="1">IFERROR(SUMIFS(BASE_CABECALHO!$C:$C,BASE_CABECALHO!$E:$E,"LN_1a",BASE_CABECALHO!$B:$B,CAB_1!R$2)/SUMIFS(BASE_CABECALHO!$D:$D,BASE_CABECALHO!$E:$E,"LN_1a",BASE_CABECALHO!$B:$B,CAB_1!R$2),"N/A")</f>
        <v>N/A</v>
      </c>
      <c r="S4" s="240" t="str">
        <f ca="1">IFERROR(SUMIFS(BASE_CABECALHO!$C:$C,BASE_CABECALHO!$E:$E,"LN_1a",BASE_CABECALHO!$B:$B,CAB_1!S$2)/SUMIFS(BASE_CABECALHO!$D:$D,BASE_CABECALHO!$E:$E,"LN_1a",BASE_CABECALHO!$B:$B,CAB_1!S$2),"N/A")</f>
        <v>N/A</v>
      </c>
      <c r="T4" s="240" t="str">
        <f ca="1">IFERROR(SUMIFS(BASE_CABECALHO!$C:$C,BASE_CABECALHO!$E:$E,"LN_1a",BASE_CABECALHO!$B:$B,CAB_1!T$2)/SUMIFS(BASE_CABECALHO!$D:$D,BASE_CABECALHO!$E:$E,"LN_1a",BASE_CABECALHO!$B:$B,CAB_1!T$2),"N/A")</f>
        <v>N/A</v>
      </c>
      <c r="U4" s="240" t="str">
        <f ca="1">IFERROR(SUMIFS(BASE_CABECALHO!$C:$C,BASE_CABECALHO!$E:$E,"LN_1a",BASE_CABECALHO!$B:$B,CAB_1!U$2)/SUMIFS(BASE_CABECALHO!$D:$D,BASE_CABECALHO!$E:$E,"LN_1a",BASE_CABECALHO!$B:$B,CAB_1!U$2),"N/A")</f>
        <v>N/A</v>
      </c>
      <c r="V4" s="240" t="str">
        <f ca="1">IFERROR(SUMIFS(BASE_CABECALHO!$C:$C,BASE_CABECALHO!$E:$E,"LN_1a",BASE_CABECALHO!$B:$B,CAB_1!V$2)/SUMIFS(BASE_CABECALHO!$D:$D,BASE_CABECALHO!$E:$E,"LN_1a",BASE_CABECALHO!$B:$B,CAB_1!V$2),"N/A")</f>
        <v>N/A</v>
      </c>
      <c r="W4" s="240" t="str">
        <f ca="1">IFERROR(SUMIFS(BASE_CABECALHO!$C:$C,BASE_CABECALHO!$E:$E,"LN_1a",BASE_CABECALHO!$B:$B,CAB_1!W$2)/SUMIFS(BASE_CABECALHO!$D:$D,BASE_CABECALHO!$E:$E,"LN_1a",BASE_CABECALHO!$B:$B,CAB_1!W$2),"N/A")</f>
        <v>N/A</v>
      </c>
      <c r="X4" s="240" t="str">
        <f ca="1">IFERROR(SUMIFS(BASE_CABECALHO!$C:$C,BASE_CABECALHO!$E:$E,"LN_1a",BASE_CABECALHO!$B:$B,CAB_1!X$2)/SUMIFS(BASE_CABECALHO!$D:$D,BASE_CABECALHO!$E:$E,"LN_1a",BASE_CABECALHO!$B:$B,CAB_1!X$2),"N/A")</f>
        <v>N/A</v>
      </c>
      <c r="Y4" s="240" t="str">
        <f ca="1">IFERROR(SUMIFS(BASE_CABECALHO!$C:$C,BASE_CABECALHO!$E:$E,"LN_1a",BASE_CABECALHO!$B:$B,CAB_1!Y$2)/SUMIFS(BASE_CABECALHO!$D:$D,BASE_CABECALHO!$E:$E,"LN_1a",BASE_CABECALHO!$B:$B,CAB_1!Y$2),"N/A")</f>
        <v>N/A</v>
      </c>
      <c r="Z4" s="240" t="str">
        <f ca="1">IFERROR(SUMIFS(BASE_CABECALHO!$C:$C,BASE_CABECALHO!$E:$E,"LN_1a",BASE_CABECALHO!$B:$B,CAB_1!Z$2)/SUMIFS(BASE_CABECALHO!$D:$D,BASE_CABECALHO!$E:$E,"LN_1a",BASE_CABECALHO!$B:$B,CAB_1!Z$2),"N/A")</f>
        <v>N/A</v>
      </c>
      <c r="AA4" s="240" t="str">
        <f ca="1">IFERROR(SUMIFS(BASE_CABECALHO!$C:$C,BASE_CABECALHO!$E:$E,"LN_1a",BASE_CABECALHO!$B:$B,CAB_1!AA$2)/SUMIFS(BASE_CABECALHO!$D:$D,BASE_CABECALHO!$E:$E,"LN_1a",BASE_CABECALHO!$B:$B,CAB_1!AA$2),"N/A")</f>
        <v>N/A</v>
      </c>
      <c r="AB4" s="324" t="str">
        <f ca="1">IFERROR(SUMIFS(BASE_CABECALHO!$C:$C,BASE_CABECALHO!$E:$E,"LN_1a",BASE_CABECALHO!$B:$B,CAB_1!AB$2)/SUMIFS(BASE_CABECALHO!$D:$D,BASE_CABECALHO!$E:$E,"LN_1a",BASE_CABECALHO!$B:$B,CAB_1!AB$2),"N/A")</f>
        <v>N/A</v>
      </c>
    </row>
    <row r="5" spans="2:28" ht="15.75" thickBot="1" x14ac:dyDescent="0.3">
      <c r="B5" s="242" t="s">
        <v>127</v>
      </c>
      <c r="C5" s="243" t="str">
        <f ca="1">IFERROR(SUMIFS(BASE_CABECALHO!$C:$C,BASE_CABECALHO!$E:$E,"LN_2a",BASE_CABECALHO!$B:$B,CAB_1!C$2)/SUMIFS(BASE_CABECALHO!$D:$D,BASE_CABECALHO!$E:$E,"LN_2a",BASE_CABECALHO!$B:$B,CAB_1!C$2),"N/A")</f>
        <v>N/A</v>
      </c>
      <c r="D5" s="243" t="str">
        <f ca="1">IFERROR(SUMIFS(BASE_CABECALHO!$C:$C,BASE_CABECALHO!$E:$E,"LN_2a",BASE_CABECALHO!$B:$B,CAB_1!D$2)/SUMIFS(BASE_CABECALHO!$D:$D,BASE_CABECALHO!$E:$E,"LN_2a",BASE_CABECALHO!$B:$B,CAB_1!D$2),"N/A")</f>
        <v>N/A</v>
      </c>
      <c r="E5" s="243" t="str">
        <f ca="1">IFERROR(SUMIFS(BASE_CABECALHO!$C:$C,BASE_CABECALHO!$E:$E,"LN_2a",BASE_CABECALHO!$B:$B,CAB_1!E$2)/SUMIFS(BASE_CABECALHO!$D:$D,BASE_CABECALHO!$E:$E,"LN_2a",BASE_CABECALHO!$B:$B,CAB_1!E$2),"N/A")</f>
        <v>N/A</v>
      </c>
      <c r="F5" s="243" t="str">
        <f ca="1">IFERROR(SUMIFS(BASE_CABECALHO!$C:$C,BASE_CABECALHO!$E:$E,"LN_2a",BASE_CABECALHO!$B:$B,CAB_1!F$2)/SUMIFS(BASE_CABECALHO!$D:$D,BASE_CABECALHO!$E:$E,"LN_2a",BASE_CABECALHO!$B:$B,CAB_1!F$2),"N/A")</f>
        <v>N/A</v>
      </c>
      <c r="G5" s="243" t="str">
        <f ca="1">IFERROR(SUMIFS(BASE_CABECALHO!$C:$C,BASE_CABECALHO!$E:$E,"LN_2a",BASE_CABECALHO!$B:$B,CAB_1!G$2)/SUMIFS(BASE_CABECALHO!$D:$D,BASE_CABECALHO!$E:$E,"LN_2a",BASE_CABECALHO!$B:$B,CAB_1!G$2),"N/A")</f>
        <v>N/A</v>
      </c>
      <c r="H5" s="243" t="str">
        <f ca="1">IFERROR(SUMIFS(BASE_CABECALHO!$C:$C,BASE_CABECALHO!$E:$E,"LN_2a",BASE_CABECALHO!$B:$B,CAB_1!H$2)/SUMIFS(BASE_CABECALHO!$D:$D,BASE_CABECALHO!$E:$E,"LN_2a",BASE_CABECALHO!$B:$B,CAB_1!H$2),"N/A")</f>
        <v>N/A</v>
      </c>
      <c r="I5" s="243" t="str">
        <f ca="1">IFERROR(SUMIFS(BASE_CABECALHO!$C:$C,BASE_CABECALHO!$E:$E,"LN_2a",BASE_CABECALHO!$B:$B,CAB_1!I$2)/SUMIFS(BASE_CABECALHO!$D:$D,BASE_CABECALHO!$E:$E,"LN_2a",BASE_CABECALHO!$B:$B,CAB_1!I$2),"N/A")</f>
        <v>N/A</v>
      </c>
      <c r="J5" s="243" t="str">
        <f ca="1">IFERROR(SUMIFS(BASE_CABECALHO!$C:$C,BASE_CABECALHO!$E:$E,"LN_2a",BASE_CABECALHO!$B:$B,CAB_1!J$2)/SUMIFS(BASE_CABECALHO!$D:$D,BASE_CABECALHO!$E:$E,"LN_2a",BASE_CABECALHO!$B:$B,CAB_1!J$2),"N/A")</f>
        <v>N/A</v>
      </c>
      <c r="K5" s="243" t="str">
        <f ca="1">IFERROR(SUMIFS(BASE_CABECALHO!$C:$C,BASE_CABECALHO!$E:$E,"LN_2a",BASE_CABECALHO!$B:$B,CAB_1!K$2)/SUMIFS(BASE_CABECALHO!$D:$D,BASE_CABECALHO!$E:$E,"LN_2a",BASE_CABECALHO!$B:$B,CAB_1!K$2),"N/A")</f>
        <v>N/A</v>
      </c>
      <c r="L5" s="243" t="str">
        <f ca="1">IFERROR(SUMIFS(BASE_CABECALHO!$C:$C,BASE_CABECALHO!$E:$E,"LN_2a",BASE_CABECALHO!$B:$B,CAB_1!L$2)/SUMIFS(BASE_CABECALHO!$D:$D,BASE_CABECALHO!$E:$E,"LN_2a",BASE_CABECALHO!$B:$B,CAB_1!L$2),"N/A")</f>
        <v>N/A</v>
      </c>
      <c r="M5" s="243" t="str">
        <f ca="1">IFERROR(SUMIFS(BASE_CABECALHO!$C:$C,BASE_CABECALHO!$E:$E,"LN_2a",BASE_CABECALHO!$B:$B,CAB_1!M$2)/SUMIFS(BASE_CABECALHO!$D:$D,BASE_CABECALHO!$E:$E,"LN_2a",BASE_CABECALHO!$B:$B,CAB_1!M$2),"N/A")</f>
        <v>N/A</v>
      </c>
      <c r="N5" s="243" t="str">
        <f ca="1">IFERROR(SUMIFS(BASE_CABECALHO!$C:$C,BASE_CABECALHO!$E:$E,"LN_2a",BASE_CABECALHO!$B:$B,CAB_1!N$2)/SUMIFS(BASE_CABECALHO!$D:$D,BASE_CABECALHO!$E:$E,"LN_2a",BASE_CABECALHO!$B:$B,CAB_1!N$2),"N/A")</f>
        <v>N/A</v>
      </c>
      <c r="O5" s="243" t="str">
        <f ca="1">IFERROR(SUMIFS(BASE_CABECALHO!$C:$C,BASE_CABECALHO!$E:$E,"LN_2a",BASE_CABECALHO!$B:$B,CAB_1!O$2)/SUMIFS(BASE_CABECALHO!$D:$D,BASE_CABECALHO!$E:$E,"LN_2a",BASE_CABECALHO!$B:$B,CAB_1!O$2),"N/A")</f>
        <v>N/A</v>
      </c>
      <c r="P5" s="243" t="str">
        <f ca="1">IFERROR(SUMIFS(BASE_CABECALHO!$C:$C,BASE_CABECALHO!$E:$E,"LN_2a",BASE_CABECALHO!$B:$B,CAB_1!P$2)/SUMIFS(BASE_CABECALHO!$D:$D,BASE_CABECALHO!$E:$E,"LN_2a",BASE_CABECALHO!$B:$B,CAB_1!P$2),"N/A")</f>
        <v>N/A</v>
      </c>
      <c r="Q5" s="243" t="str">
        <f ca="1">IFERROR(SUMIFS(BASE_CABECALHO!$C:$C,BASE_CABECALHO!$E:$E,"LN_2a",BASE_CABECALHO!$B:$B,CAB_1!Q$2)/SUMIFS(BASE_CABECALHO!$D:$D,BASE_CABECALHO!$E:$E,"LN_2a",BASE_CABECALHO!$B:$B,CAB_1!Q$2),"N/A")</f>
        <v>N/A</v>
      </c>
      <c r="R5" s="243" t="str">
        <f ca="1">IFERROR(SUMIFS(BASE_CABECALHO!$C:$C,BASE_CABECALHO!$E:$E,"LN_2a",BASE_CABECALHO!$B:$B,CAB_1!R$2)/SUMIFS(BASE_CABECALHO!$D:$D,BASE_CABECALHO!$E:$E,"LN_2a",BASE_CABECALHO!$B:$B,CAB_1!R$2),"N/A")</f>
        <v>N/A</v>
      </c>
      <c r="S5" s="243" t="str">
        <f ca="1">IFERROR(SUMIFS(BASE_CABECALHO!$C:$C,BASE_CABECALHO!$E:$E,"LN_2a",BASE_CABECALHO!$B:$B,CAB_1!S$2)/SUMIFS(BASE_CABECALHO!$D:$D,BASE_CABECALHO!$E:$E,"LN_2a",BASE_CABECALHO!$B:$B,CAB_1!S$2),"N/A")</f>
        <v>N/A</v>
      </c>
      <c r="T5" s="243" t="str">
        <f ca="1">IFERROR(SUMIFS(BASE_CABECALHO!$C:$C,BASE_CABECALHO!$E:$E,"LN_2a",BASE_CABECALHO!$B:$B,CAB_1!T$2)/SUMIFS(BASE_CABECALHO!$D:$D,BASE_CABECALHO!$E:$E,"LN_2a",BASE_CABECALHO!$B:$B,CAB_1!T$2),"N/A")</f>
        <v>N/A</v>
      </c>
      <c r="U5" s="243" t="str">
        <f ca="1">IFERROR(SUMIFS(BASE_CABECALHO!$C:$C,BASE_CABECALHO!$E:$E,"LN_2a",BASE_CABECALHO!$B:$B,CAB_1!U$2)/SUMIFS(BASE_CABECALHO!$D:$D,BASE_CABECALHO!$E:$E,"LN_2a",BASE_CABECALHO!$B:$B,CAB_1!U$2),"N/A")</f>
        <v>N/A</v>
      </c>
      <c r="V5" s="243" t="str">
        <f ca="1">IFERROR(SUMIFS(BASE_CABECALHO!$C:$C,BASE_CABECALHO!$E:$E,"LN_2a",BASE_CABECALHO!$B:$B,CAB_1!V$2)/SUMIFS(BASE_CABECALHO!$D:$D,BASE_CABECALHO!$E:$E,"LN_2a",BASE_CABECALHO!$B:$B,CAB_1!V$2),"N/A")</f>
        <v>N/A</v>
      </c>
      <c r="W5" s="243" t="str">
        <f ca="1">IFERROR(SUMIFS(BASE_CABECALHO!$C:$C,BASE_CABECALHO!$E:$E,"LN_2a",BASE_CABECALHO!$B:$B,CAB_1!W$2)/SUMIFS(BASE_CABECALHO!$D:$D,BASE_CABECALHO!$E:$E,"LN_2a",BASE_CABECALHO!$B:$B,CAB_1!W$2),"N/A")</f>
        <v>N/A</v>
      </c>
      <c r="X5" s="251" t="str">
        <f ca="1">IFERROR(SUMIFS(BASE_CABECALHO!$C:$C,BASE_CABECALHO!$E:$E,"LN_2a",BASE_CABECALHO!$B:$B,CAB_1!X$2)/SUMIFS(BASE_CABECALHO!$D:$D,BASE_CABECALHO!$E:$E,"LN_2a",BASE_CABECALHO!$B:$B,CAB_1!X$2),"N/A")</f>
        <v>N/A</v>
      </c>
      <c r="Y5" s="251" t="str">
        <f ca="1">IFERROR(SUMIFS(BASE_CABECALHO!$C:$C,BASE_CABECALHO!$E:$E,"LN_2a",BASE_CABECALHO!$B:$B,CAB_1!Y$2)/SUMIFS(BASE_CABECALHO!$D:$D,BASE_CABECALHO!$E:$E,"LN_2a",BASE_CABECALHO!$B:$B,CAB_1!Y$2),"N/A")</f>
        <v>N/A</v>
      </c>
      <c r="Z5" s="251" t="str">
        <f ca="1">IFERROR(SUMIFS(BASE_CABECALHO!$C:$C,BASE_CABECALHO!$E:$E,"LN_2a",BASE_CABECALHO!$B:$B,CAB_1!Z$2)/SUMIFS(BASE_CABECALHO!$D:$D,BASE_CABECALHO!$E:$E,"LN_2a",BASE_CABECALHO!$B:$B,CAB_1!Z$2),"N/A")</f>
        <v>N/A</v>
      </c>
      <c r="AA5" s="251" t="str">
        <f ca="1">IFERROR(SUMIFS(BASE_CABECALHO!$C:$C,BASE_CABECALHO!$E:$E,"LN_2a",BASE_CABECALHO!$B:$B,CAB_1!AA$2)/SUMIFS(BASE_CABECALHO!$D:$D,BASE_CABECALHO!$E:$E,"LN_2a",BASE_CABECALHO!$B:$B,CAB_1!AA$2),"N/A")</f>
        <v>N/A</v>
      </c>
      <c r="AB5" s="325" t="str">
        <f ca="1">IFERROR(SUMIFS(BASE_CABECALHO!$C:$C,BASE_CABECALHO!$E:$E,"LN_2a",BASE_CABECALHO!$B:$B,CAB_1!AB$2)/SUMIFS(BASE_CABECALHO!$D:$D,BASE_CABECALHO!$E:$E,"LN_2a",BASE_CABECALHO!$B:$B,CAB_1!AB$2),"N/A")</f>
        <v>N/A</v>
      </c>
    </row>
    <row r="16" spans="2:28" x14ac:dyDescent="0.25">
      <c r="G16" s="151"/>
    </row>
  </sheetData>
  <conditionalFormatting sqref="C3:AB5">
    <cfRule type="containsText" dxfId="197" priority="1" operator="containsText" text="N/A">
      <formula>NOT(ISERROR(SEARCH("N/A",C3)))</formula>
    </cfRule>
    <cfRule type="cellIs" dxfId="196" priority="2" operator="lessThanOrEqual">
      <formula>0.9</formula>
    </cfRule>
    <cfRule type="cellIs" dxfId="195" priority="3" operator="between">
      <formula>0.9</formula>
      <formula>1</formula>
    </cfRule>
    <cfRule type="cellIs" dxfId="194" priority="4" operator="greaterThanOr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0A9C-DA96-4471-86CB-51C3BB1989C8}">
  <sheetPr codeName="Planilha24"/>
  <dimension ref="B1:F5"/>
  <sheetViews>
    <sheetView workbookViewId="0">
      <selection activeCell="E11" sqref="E11"/>
    </sheetView>
  </sheetViews>
  <sheetFormatPr defaultRowHeight="15" x14ac:dyDescent="0.25"/>
  <cols>
    <col min="2" max="2" width="12.42578125" bestFit="1" customWidth="1"/>
    <col min="3" max="3" width="13.28515625" bestFit="1" customWidth="1"/>
  </cols>
  <sheetData>
    <row r="1" spans="2:6" ht="15.75" thickBot="1" x14ac:dyDescent="0.3"/>
    <row r="2" spans="2:6" ht="15.75" thickBot="1" x14ac:dyDescent="0.3">
      <c r="C2" s="355" t="s">
        <v>128</v>
      </c>
      <c r="D2" s="356"/>
      <c r="E2" s="355" t="s">
        <v>129</v>
      </c>
      <c r="F2" s="357"/>
    </row>
    <row r="3" spans="2:6" x14ac:dyDescent="0.25">
      <c r="B3" s="244" t="s">
        <v>130</v>
      </c>
      <c r="C3" s="245" t="e">
        <f ca="1">SUMIFS(BASE_CABECALHO!$C:$C,BASE_CABECALHO!$F:$F,CAB_2!C$2,BASE_CABECALHO!$E:$E,"LN_1a",BASE_CABECALHO!$E:$E,"&lt;&gt;inaug")/SUMIFS(BASE_CABECALHO!$D:$D,BASE_CABECALHO!$F:$F,CAB_2!C$2,BASE_CABECALHO!$E:$E,"LN_1a",BASE_CABECALHO!$E:$E,"&lt;&gt;inaug")</f>
        <v>#DIV/0!</v>
      </c>
      <c r="D3" s="246">
        <f>COUNTIFS(BASE_CABECALHO!$F:$F,CAB_2!C$2,BASE_CABECALHO!$E:$E,"LN_1a")</f>
        <v>0</v>
      </c>
      <c r="E3" s="245" t="e">
        <f ca="1">SUMIFS(BASE_CABECALHO!$C:$C,BASE_CABECALHO!$F:$F,CAB_2!E$2,BASE_CABECALHO!$E:$E,"LN_1a",BASE_CABECALHO!$E:$E,"&lt;&gt;inaug")/SUMIFS(BASE_CABECALHO!$D:$D,BASE_CABECALHO!$F:$F,CAB_2!E$2,BASE_CABECALHO!$E:$E,"LN_1a",BASE_CABECALHO!$E:$E,"&lt;&gt;inaug")</f>
        <v>#DIV/0!</v>
      </c>
      <c r="F3" s="246">
        <f>COUNTIFS(BASE_CABECALHO!$F:$F,CAB_2!E$2,BASE_CABECALHO!$E:$E,"LN_1a")</f>
        <v>0</v>
      </c>
    </row>
    <row r="4" spans="2:6" x14ac:dyDescent="0.25">
      <c r="B4" s="247" t="s">
        <v>131</v>
      </c>
      <c r="C4" s="248" t="e">
        <f ca="1">SUMIFS(BASE_CABECALHO!$C:$C,BASE_CABECALHO!$F:$F,CAB_2!C$2,BASE_CABECALHO!$E:$E,"LN_2a",BASE_CABECALHO!$E:$E,"&lt;&gt;inaug")/SUMIFS(BASE_CABECALHO!$D:$D,BASE_CABECALHO!$F:$F,CAB_2!C$2,BASE_CABECALHO!$E:$E,"LN_2a",BASE_CABECALHO!$E:$E,"&lt;&gt;inaug")</f>
        <v>#DIV/0!</v>
      </c>
      <c r="D4" s="249">
        <f>COUNTIFS(BASE_CABECALHO!$F:$F,CAB_2!C$2,BASE_CABECALHO!$E:$E,"LN_2a")</f>
        <v>0</v>
      </c>
      <c r="E4" s="248" t="e">
        <f ca="1">SUMIFS(BASE_CABECALHO!$C:$C,BASE_CABECALHO!$F:$F,CAB_2!E$2,BASE_CABECALHO!$E:$E,"LN_2a",BASE_CABECALHO!$E:$E,"&lt;&gt;inaug")/SUMIFS(BASE_CABECALHO!$D:$D,BASE_CABECALHO!$F:$F,CAB_2!E$2,BASE_CABECALHO!$E:$E,"LN_2a",BASE_CABECALHO!$E:$E,"&lt;&gt;inaug")</f>
        <v>#DIV/0!</v>
      </c>
      <c r="F4" s="249">
        <f>COUNTIFS(BASE_CABECALHO!$F:$F,CAB_2!E$2,BASE_CABECALHO!$E:$E,"LN_2a")</f>
        <v>0</v>
      </c>
    </row>
    <row r="5" spans="2:6" ht="15.75" thickBot="1" x14ac:dyDescent="0.3">
      <c r="B5" s="250" t="s">
        <v>132</v>
      </c>
      <c r="C5" s="251" t="e">
        <f ca="1">SUMIFS(BASE_CABECALHO!$C:$C,BASE_CABECALHO!$F:$F,CAB_2!C$2,BASE_CABECALHO!$E:$E,"&lt;&gt;LN_1a",BASE_CABECALHO!$E:$E,"&lt;&gt;LN_2a",BASE_CABECALHO!$E:$E,"&lt;&gt;inaug")/SUMIFS(BASE_CABECALHO!$D:$D,BASE_CABECALHO!$F:$F,CAB_2!C$2,BASE_CABECALHO!$E:$E,"&lt;&gt;LN_1a",BASE_CABECALHO!$E:$E,"&lt;&gt;LN_2a",BASE_CABECALHO!$E:$E,"&lt;&gt;inaug")</f>
        <v>#DIV/0!</v>
      </c>
      <c r="D5" s="252">
        <f>COUNTIFS(BASE_CABECALHO!$F:$F,CAB_2!C$2,BASE_CABECALHO!$E:$E,"&lt;&gt;LN_1a",BASE_CABECALHO!$E:$E,"&lt;&gt;LN_2a",BASE_CABECALHO!$E:$E,"&lt;&gt;inaug",BASE_CABECALHO!$C:$C,"&lt;&gt;0")</f>
        <v>0</v>
      </c>
      <c r="E5" s="251" t="e">
        <f ca="1">SUMIFS(BASE_CABECALHO!$C:$C,BASE_CABECALHO!$F:$F,CAB_2!E$2,BASE_CABECALHO!$E:$E,"&lt;&gt;LN_1a",BASE_CABECALHO!$E:$E,"&lt;&gt;LN_2a",BASE_CABECALHO!$E:$E,"&lt;&gt;inaug")/SUMIFS(BASE_CABECALHO!$D:$D,BASE_CABECALHO!$F:$F,CAB_2!E$2,BASE_CABECALHO!$E:$E,"&lt;&gt;LN_1a",BASE_CABECALHO!$E:$E,"&lt;&gt;LN_2a",BASE_CABECALHO!$E:$E,"&lt;&gt;inaug")</f>
        <v>#DIV/0!</v>
      </c>
      <c r="F5" s="252">
        <f>COUNTIFS(BASE_CABECALHO!$F:$F,CAB_2!E$2,BASE_CABECALHO!$E:$E,"&lt;&gt;LN_1a",BASE_CABECALHO!$E:$E,"&lt;&gt;LN_2a",BASE_CABECALHO!$E:$E,"&lt;&gt;inaug",BASE_CABECALHO!$C:$C,"&lt;&gt;0")</f>
        <v>0</v>
      </c>
    </row>
  </sheetData>
  <mergeCells count="2">
    <mergeCell ref="C2:D2"/>
    <mergeCell ref="E2:F2"/>
  </mergeCells>
  <conditionalFormatting sqref="C3:C5 E3:E5">
    <cfRule type="containsText" dxfId="193" priority="1" operator="containsText" text="N/A">
      <formula>NOT(ISERROR(SEARCH("N/A",C3)))</formula>
    </cfRule>
    <cfRule type="cellIs" dxfId="192" priority="2" operator="lessThanOrEqual">
      <formula>0.9</formula>
    </cfRule>
    <cfRule type="cellIs" dxfId="191" priority="3" operator="between">
      <formula>0.9</formula>
      <formula>1</formula>
    </cfRule>
    <cfRule type="cellIs" dxfId="190" priority="4" operator="greaterThanOr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B6D-6DBF-4279-817D-E2A69CF77B49}">
  <sheetPr codeName="Planilha27"/>
  <dimension ref="B1:R65"/>
  <sheetViews>
    <sheetView showGridLines="0" workbookViewId="0">
      <selection activeCell="C16" sqref="C16"/>
    </sheetView>
  </sheetViews>
  <sheetFormatPr defaultRowHeight="15" x14ac:dyDescent="0.25"/>
  <cols>
    <col min="1" max="1" width="1" customWidth="1"/>
    <col min="2" max="2" width="23.42578125" bestFit="1" customWidth="1"/>
    <col min="3" max="10" width="8.85546875" style="300" customWidth="1"/>
    <col min="11" max="11" width="1" customWidth="1"/>
    <col min="12" max="12" width="23.42578125" bestFit="1" customWidth="1"/>
    <col min="13" max="18" width="8.85546875" style="300" customWidth="1"/>
  </cols>
  <sheetData>
    <row r="1" spans="2:18" ht="5.25" customHeight="1" thickBot="1" x14ac:dyDescent="0.3"/>
    <row r="2" spans="2:18" s="148" customFormat="1" ht="23.25" thickBot="1" x14ac:dyDescent="0.3">
      <c r="B2" s="301" t="s">
        <v>217</v>
      </c>
      <c r="C2" s="302" t="s">
        <v>218</v>
      </c>
      <c r="D2" s="303" t="s">
        <v>219</v>
      </c>
      <c r="E2" s="303" t="s">
        <v>220</v>
      </c>
      <c r="F2" s="304" t="s">
        <v>221</v>
      </c>
      <c r="G2" s="305"/>
      <c r="H2" s="305"/>
      <c r="I2" s="305"/>
      <c r="J2" s="305"/>
      <c r="L2" s="301" t="s">
        <v>217</v>
      </c>
      <c r="M2" s="302" t="s">
        <v>218</v>
      </c>
      <c r="N2" s="303" t="s">
        <v>219</v>
      </c>
      <c r="O2" s="303" t="s">
        <v>220</v>
      </c>
      <c r="P2" s="304" t="s">
        <v>221</v>
      </c>
      <c r="Q2" s="305"/>
      <c r="R2" s="305"/>
    </row>
    <row r="3" spans="2:18" s="148" customFormat="1" ht="6.75" customHeight="1" thickBot="1" x14ac:dyDescent="0.3">
      <c r="B3" s="301"/>
      <c r="C3" s="302"/>
      <c r="D3" s="303"/>
      <c r="E3" s="303"/>
      <c r="F3" s="304"/>
      <c r="G3" s="305"/>
      <c r="H3" s="305"/>
      <c r="I3" s="305"/>
      <c r="J3" s="305"/>
      <c r="L3" s="301"/>
      <c r="M3" s="302"/>
      <c r="N3" s="303"/>
      <c r="O3" s="303"/>
      <c r="P3" s="304"/>
      <c r="Q3" s="305"/>
      <c r="R3" s="305"/>
    </row>
    <row r="4" spans="2:18" x14ac:dyDescent="0.25">
      <c r="B4" s="306" t="s">
        <v>114</v>
      </c>
      <c r="C4" s="307">
        <f>COUNTIF('1a'!F:F,RE!B4)</f>
        <v>0</v>
      </c>
      <c r="D4" s="308">
        <f>IFERROR(SUMIF('1a'!F:F,RE!B4,'1a'!Q:Q)/C4,0)</f>
        <v>0</v>
      </c>
      <c r="E4" s="308">
        <f>IFERROR(SUMIF('1a'!F:F,RE!B4,'1a'!T:T)/C4,0)</f>
        <v>0</v>
      </c>
      <c r="F4" s="309" t="e">
        <f>SUMIF(Regionais1!F:F,RE!B4,Regionais1!S:S)/SUMIF(Regionais1!F:F,RE!B4,Regionais1!U:U)</f>
        <v>#DIV/0!</v>
      </c>
      <c r="L4" s="306" t="s">
        <v>114</v>
      </c>
      <c r="M4" s="307"/>
      <c r="N4" s="308"/>
      <c r="O4" s="308"/>
      <c r="P4" s="309"/>
    </row>
    <row r="5" spans="2:18" x14ac:dyDescent="0.25">
      <c r="B5" s="310" t="s">
        <v>115</v>
      </c>
      <c r="C5" s="311">
        <f>COUNTIF('1a'!F:F,RE!B5)</f>
        <v>0</v>
      </c>
      <c r="D5" s="312">
        <f>IFERROR(SUMIF('1a'!F:F,RE!B5,'1a'!Q:Q)/C5,0)</f>
        <v>0</v>
      </c>
      <c r="E5" s="312">
        <f>IFERROR(SUMIF('1a'!F:F,RE!B5,'1a'!T:T)/C5,0)</f>
        <v>0</v>
      </c>
      <c r="F5" s="313" t="e">
        <f>SUMIF(Regionais1!F:F,RE!B5,Regionais1!S:S)/SUMIF(Regionais1!F:F,RE!B5,Regionais1!U:U)</f>
        <v>#DIV/0!</v>
      </c>
      <c r="L5" s="310" t="s">
        <v>115</v>
      </c>
      <c r="M5" s="311"/>
      <c r="N5" s="312"/>
      <c r="O5" s="312"/>
      <c r="P5" s="313"/>
    </row>
    <row r="6" spans="2:18" x14ac:dyDescent="0.25">
      <c r="B6" s="310" t="s">
        <v>119</v>
      </c>
      <c r="C6" s="311">
        <f>COUNTIF('1a'!F:F,RE!B6)</f>
        <v>0</v>
      </c>
      <c r="D6" s="312">
        <f>IFERROR(SUMIF('1a'!F:F,RE!B6,'1a'!Q:Q)/C6,0)</f>
        <v>0</v>
      </c>
      <c r="E6" s="312">
        <f>IFERROR(SUMIF('1a'!F:F,RE!B6,'1a'!T:T)/C6,0)</f>
        <v>0</v>
      </c>
      <c r="F6" s="313" t="e">
        <f>SUMIF(Regionais1!F:F,RE!B6,Regionais1!S:S)/SUMIF(Regionais1!F:F,RE!B6,Regionais1!U:U)</f>
        <v>#DIV/0!</v>
      </c>
      <c r="L6" s="310" t="s">
        <v>119</v>
      </c>
      <c r="M6" s="311"/>
      <c r="N6" s="312"/>
      <c r="O6" s="312"/>
      <c r="P6" s="313"/>
    </row>
    <row r="7" spans="2:18" x14ac:dyDescent="0.25">
      <c r="B7" s="310" t="s">
        <v>116</v>
      </c>
      <c r="C7" s="311">
        <f>COUNTIF('1a'!F:F,RE!B7)</f>
        <v>0</v>
      </c>
      <c r="D7" s="312">
        <f>IFERROR(SUMIF('1a'!F:F,RE!B7,'1a'!Q:Q)/C7,0)</f>
        <v>0</v>
      </c>
      <c r="E7" s="312">
        <f>IFERROR(SUMIF('1a'!F:F,RE!B7,'1a'!T:T)/C7,0)</f>
        <v>0</v>
      </c>
      <c r="F7" s="313" t="e">
        <f>SUMIF(Regionais1!F:F,RE!B7,Regionais1!S:S)/SUMIF(Regionais1!F:F,RE!B7,Regionais1!U:U)</f>
        <v>#DIV/0!</v>
      </c>
      <c r="L7" s="310" t="s">
        <v>116</v>
      </c>
      <c r="M7" s="311"/>
      <c r="N7" s="312"/>
      <c r="O7" s="312"/>
      <c r="P7" s="313"/>
    </row>
    <row r="8" spans="2:18" x14ac:dyDescent="0.25">
      <c r="B8" s="310" t="s">
        <v>120</v>
      </c>
      <c r="C8" s="311">
        <f>COUNTIF('1a'!F:F,RE!B8)</f>
        <v>0</v>
      </c>
      <c r="D8" s="312">
        <f>IFERROR(SUMIF('1a'!F:F,RE!B8,'1a'!Q:Q)/C8,0)</f>
        <v>0</v>
      </c>
      <c r="E8" s="312">
        <f>IFERROR(SUMIF('1a'!F:F,RE!B8,'1a'!T:T)/C8,0)</f>
        <v>0</v>
      </c>
      <c r="F8" s="313" t="e">
        <f>SUMIF(Regionais1!F:F,RE!B8,Regionais1!S:S)/SUMIF(Regionais1!F:F,RE!B8,Regionais1!U:U)</f>
        <v>#DIV/0!</v>
      </c>
      <c r="L8" s="310" t="s">
        <v>120</v>
      </c>
      <c r="M8" s="311"/>
      <c r="N8" s="312"/>
      <c r="O8" s="312"/>
      <c r="P8" s="313"/>
    </row>
    <row r="9" spans="2:18" x14ac:dyDescent="0.25">
      <c r="B9" s="310" t="s">
        <v>117</v>
      </c>
      <c r="C9" s="311">
        <f>COUNTIF('1a'!F:F,RE!B9)</f>
        <v>0</v>
      </c>
      <c r="D9" s="312">
        <f>IFERROR(SUMIF('1a'!F:F,RE!B9,'1a'!Q:Q)/C9,0)</f>
        <v>0</v>
      </c>
      <c r="E9" s="312">
        <f>IFERROR(SUMIF('1a'!F:F,RE!B9,'1a'!T:T)/C9,0)</f>
        <v>0</v>
      </c>
      <c r="F9" s="313" t="e">
        <f>SUMIF(Regionais1!F:F,RE!B9,Regionais1!S:S)/SUMIF(Regionais1!F:F,RE!B9,Regionais1!U:U)</f>
        <v>#DIV/0!</v>
      </c>
      <c r="L9" s="310" t="s">
        <v>117</v>
      </c>
      <c r="M9" s="311"/>
      <c r="N9" s="312"/>
      <c r="O9" s="312"/>
      <c r="P9" s="313"/>
    </row>
    <row r="10" spans="2:18" x14ac:dyDescent="0.25">
      <c r="B10" s="310" t="s">
        <v>121</v>
      </c>
      <c r="C10" s="311">
        <f>COUNTIF('1a'!F:F,RE!B10)</f>
        <v>0</v>
      </c>
      <c r="D10" s="312">
        <f>IFERROR(SUMIF('1a'!F:F,RE!B10,'1a'!Q:Q)/C10,0)</f>
        <v>0</v>
      </c>
      <c r="E10" s="312">
        <f>IFERROR(SUMIF('1a'!F:F,RE!B10,'1a'!T:T)/C10,0)</f>
        <v>0</v>
      </c>
      <c r="F10" s="313" t="e">
        <f>SUMIF(Regionais1!F:F,RE!B10,Regionais1!S:S)/SUMIF(Regionais1!F:F,RE!B10,Regionais1!U:U)</f>
        <v>#DIV/0!</v>
      </c>
      <c r="L10" s="310" t="s">
        <v>121</v>
      </c>
      <c r="M10" s="311"/>
      <c r="N10" s="312"/>
      <c r="O10" s="312"/>
      <c r="P10" s="313"/>
    </row>
    <row r="11" spans="2:18" x14ac:dyDescent="0.25">
      <c r="B11" s="310" t="s">
        <v>258</v>
      </c>
      <c r="C11" s="311">
        <f>COUNTIF('1a'!F:F,RE!B11)</f>
        <v>0</v>
      </c>
      <c r="D11" s="312">
        <f>IFERROR(SUMIF('1a'!F:F,RE!B11,'1a'!Q:Q)/C11,0)</f>
        <v>0</v>
      </c>
      <c r="E11" s="312">
        <f>IFERROR(SUMIF('1a'!F:F,RE!B11,'1a'!T:T)/C11,0)</f>
        <v>0</v>
      </c>
      <c r="F11" s="313" t="e">
        <f>SUMIF(Regionais1!F:F,RE!B11,Regionais1!S:S)/SUMIF(Regionais1!F:F,RE!B11,Regionais1!U:U)</f>
        <v>#DIV/0!</v>
      </c>
      <c r="L11" s="310" t="s">
        <v>258</v>
      </c>
      <c r="M11" s="311"/>
      <c r="N11" s="312"/>
      <c r="O11" s="312"/>
      <c r="P11" s="313"/>
    </row>
    <row r="12" spans="2:18" x14ac:dyDescent="0.25">
      <c r="B12" s="310" t="s">
        <v>89</v>
      </c>
      <c r="C12" s="311">
        <f>COUNTIF('1a'!F:F,RE!B12)</f>
        <v>0</v>
      </c>
      <c r="D12" s="312">
        <f>IFERROR(SUMIF('1a'!F:F,RE!B12,'1a'!Q:Q)/C12,0)</f>
        <v>0</v>
      </c>
      <c r="E12" s="312">
        <f>IFERROR(SUMIF('1a'!F:F,RE!B12,'1a'!T:T)/C12,0)</f>
        <v>0</v>
      </c>
      <c r="F12" s="313" t="e">
        <f>SUMIF(Regionais1!F:F,RE!B12,Regionais1!S:S)/SUMIF(Regionais1!F:F,RE!B12,Regionais1!U:U)</f>
        <v>#DIV/0!</v>
      </c>
      <c r="L12" s="310" t="s">
        <v>89</v>
      </c>
      <c r="M12" s="311"/>
      <c r="N12" s="312"/>
      <c r="O12" s="312"/>
      <c r="P12" s="313"/>
    </row>
    <row r="13" spans="2:18" x14ac:dyDescent="0.25">
      <c r="B13" s="310" t="s">
        <v>118</v>
      </c>
      <c r="C13" s="311">
        <f>COUNTIF('1a'!F:F,RE!B13)</f>
        <v>0</v>
      </c>
      <c r="D13" s="312">
        <f>IFERROR(SUMIF('1a'!F:F,RE!B13,'1a'!Q:Q)/C13,0)</f>
        <v>0</v>
      </c>
      <c r="E13" s="312">
        <f>IFERROR(SUMIF('1a'!F:F,RE!B13,'1a'!T:T)/C13,0)</f>
        <v>0</v>
      </c>
      <c r="F13" s="313" t="e">
        <f>SUMIF(Regionais1!F:F,RE!B13,Regionais1!S:S)/SUMIF(Regionais1!F:F,RE!B13,Regionais1!U:U)</f>
        <v>#DIV/0!</v>
      </c>
      <c r="L13" s="310" t="s">
        <v>118</v>
      </c>
      <c r="M13" s="311"/>
      <c r="N13" s="312"/>
      <c r="O13" s="312"/>
      <c r="P13" s="313"/>
    </row>
    <row r="14" spans="2:18" x14ac:dyDescent="0.25">
      <c r="B14" s="310" t="s">
        <v>261</v>
      </c>
      <c r="C14" s="311">
        <f>COUNTIF('1a'!F:F,RE!B14)</f>
        <v>0</v>
      </c>
      <c r="D14" s="312">
        <f>IFERROR(SUMIF('1a'!F:F,RE!B14,'1a'!Q:Q)/C14,0)</f>
        <v>0</v>
      </c>
      <c r="E14" s="312">
        <f>IFERROR(SUMIF('1a'!F:F,RE!B14,'1a'!T:T)/C14,0)</f>
        <v>0</v>
      </c>
      <c r="F14" s="313" t="e">
        <f>SUMIF(Regionais1!F:F,RE!B14,Regionais1!S:S)/SUMIF(Regionais1!F:F,RE!B14,Regionais1!U:U)</f>
        <v>#DIV/0!</v>
      </c>
      <c r="L14" s="310" t="s">
        <v>261</v>
      </c>
      <c r="M14" s="311"/>
      <c r="N14" s="312"/>
      <c r="O14" s="312"/>
      <c r="P14" s="313"/>
    </row>
    <row r="15" spans="2:18" x14ac:dyDescent="0.25">
      <c r="B15" s="310" t="s">
        <v>99</v>
      </c>
      <c r="C15" s="311">
        <f>COUNTIF('1a'!F:F,RE!B15)</f>
        <v>0</v>
      </c>
      <c r="D15" s="312">
        <f>IFERROR(SUMIF('1a'!F:F,RE!B15,'1a'!Q:Q)/C15,0)</f>
        <v>0</v>
      </c>
      <c r="E15" s="312">
        <f>IFERROR(SUMIF('1a'!F:F,RE!B15,'1a'!T:T)/C15,0)</f>
        <v>0</v>
      </c>
      <c r="F15" s="313" t="e">
        <f>SUMIF(Regionais1!F:F,RE!B15,Regionais1!S:S)/SUMIF(Regionais1!F:F,RE!B15,Regionais1!U:U)</f>
        <v>#DIV/0!</v>
      </c>
      <c r="L15" s="310" t="s">
        <v>99</v>
      </c>
      <c r="M15" s="311"/>
      <c r="N15" s="312"/>
      <c r="O15" s="312"/>
      <c r="P15" s="313"/>
    </row>
    <row r="16" spans="2:18" x14ac:dyDescent="0.25">
      <c r="B16" s="310" t="s">
        <v>100</v>
      </c>
      <c r="C16" s="311">
        <f>COUNTIF('1a'!F:F,RE!B16)</f>
        <v>0</v>
      </c>
      <c r="D16" s="312">
        <f>IFERROR(SUMIF('1a'!F:F,RE!B16,'1a'!Q:Q)/C16,0)</f>
        <v>0</v>
      </c>
      <c r="E16" s="312">
        <f>IFERROR(SUMIF('1a'!F:F,RE!B16,'1a'!T:T)/C16,0)</f>
        <v>0</v>
      </c>
      <c r="F16" s="313" t="e">
        <f>SUMIF(Regionais1!F:F,RE!B16,Regionais1!S:S)/SUMIF(Regionais1!F:F,RE!B16,Regionais1!U:U)</f>
        <v>#DIV/0!</v>
      </c>
      <c r="L16" s="310" t="s">
        <v>100</v>
      </c>
      <c r="M16" s="311"/>
      <c r="N16" s="312"/>
      <c r="O16" s="312"/>
      <c r="P16" s="313"/>
    </row>
    <row r="17" spans="2:16" x14ac:dyDescent="0.25">
      <c r="B17" s="310" t="s">
        <v>105</v>
      </c>
      <c r="C17" s="311">
        <f>COUNTIF('1a'!F:F,RE!B17)</f>
        <v>0</v>
      </c>
      <c r="D17" s="312">
        <f>IFERROR(SUMIF('1a'!F:F,RE!B17,'1a'!Q:Q)/C17,0)</f>
        <v>0</v>
      </c>
      <c r="E17" s="312">
        <f>IFERROR(SUMIF('1a'!F:F,RE!B17,'1a'!T:T)/C17,0)</f>
        <v>0</v>
      </c>
      <c r="F17" s="313" t="e">
        <f>SUMIF(Regionais1!F:F,RE!B17,Regionais1!S:S)/SUMIF(Regionais1!F:F,RE!B17,Regionais1!U:U)</f>
        <v>#DIV/0!</v>
      </c>
      <c r="L17" s="310" t="s">
        <v>105</v>
      </c>
      <c r="M17" s="311"/>
      <c r="N17" s="312"/>
      <c r="O17" s="312"/>
      <c r="P17" s="313"/>
    </row>
    <row r="18" spans="2:16" x14ac:dyDescent="0.25">
      <c r="B18" s="310" t="s">
        <v>122</v>
      </c>
      <c r="C18" s="311">
        <f>COUNTIF('1a'!F:F,RE!B18)</f>
        <v>0</v>
      </c>
      <c r="D18" s="312">
        <f>IFERROR(SUMIF('1a'!F:F,RE!B18,'1a'!Q:Q)/C18,0)</f>
        <v>0</v>
      </c>
      <c r="E18" s="312">
        <f>IFERROR(SUMIF('1a'!F:F,RE!B18,'1a'!T:T)/C18,0)</f>
        <v>0</v>
      </c>
      <c r="F18" s="313" t="e">
        <f>SUMIF(Regionais1!F:F,RE!B18,Regionais1!S:S)/SUMIF(Regionais1!F:F,RE!B18,Regionais1!U:U)</f>
        <v>#DIV/0!</v>
      </c>
      <c r="L18" s="310" t="s">
        <v>122</v>
      </c>
      <c r="M18" s="311"/>
      <c r="N18" s="312"/>
      <c r="O18" s="312"/>
      <c r="P18" s="313"/>
    </row>
    <row r="19" spans="2:16" x14ac:dyDescent="0.25">
      <c r="B19" s="310" t="s">
        <v>123</v>
      </c>
      <c r="C19" s="311">
        <f>COUNTIF('1a'!F:F,RE!B19)</f>
        <v>0</v>
      </c>
      <c r="D19" s="312">
        <f>IFERROR(SUMIF('1a'!F:F,RE!B19,'1a'!Q:Q)/C19,0)</f>
        <v>0</v>
      </c>
      <c r="E19" s="312">
        <f>IFERROR(SUMIF('1a'!F:F,RE!B19,'1a'!T:T)/C19,0)</f>
        <v>0</v>
      </c>
      <c r="F19" s="313" t="e">
        <f>SUMIF(Regionais1!F:F,RE!B19,Regionais1!S:S)/SUMIF(Regionais1!F:F,RE!B19,Regionais1!U:U)</f>
        <v>#DIV/0!</v>
      </c>
      <c r="L19" s="310" t="s">
        <v>123</v>
      </c>
      <c r="M19" s="311"/>
      <c r="N19" s="312"/>
      <c r="O19" s="312"/>
      <c r="P19" s="313"/>
    </row>
    <row r="20" spans="2:16" x14ac:dyDescent="0.25">
      <c r="B20" s="310" t="s">
        <v>90</v>
      </c>
      <c r="C20" s="311">
        <f>COUNTIF('1a'!F:F,RE!B20)</f>
        <v>0</v>
      </c>
      <c r="D20" s="312">
        <f>IFERROR(SUMIF('1a'!F:F,RE!B20,'1a'!Q:Q)/C20,0)</f>
        <v>0</v>
      </c>
      <c r="E20" s="312">
        <f>IFERROR(SUMIF('1a'!F:F,RE!B20,'1a'!T:T)/C20,0)</f>
        <v>0</v>
      </c>
      <c r="F20" s="313" t="e">
        <f>SUMIF(Regionais1!F:F,RE!B20,Regionais1!S:S)/SUMIF(Regionais1!F:F,RE!B20,Regionais1!U:U)</f>
        <v>#DIV/0!</v>
      </c>
      <c r="L20" s="310" t="s">
        <v>90</v>
      </c>
      <c r="M20" s="311"/>
      <c r="N20" s="312"/>
      <c r="O20" s="312"/>
      <c r="P20" s="313"/>
    </row>
    <row r="21" spans="2:16" x14ac:dyDescent="0.25">
      <c r="B21" s="310" t="s">
        <v>101</v>
      </c>
      <c r="C21" s="311">
        <f>COUNTIF('1a'!F:F,RE!B21)</f>
        <v>0</v>
      </c>
      <c r="D21" s="312">
        <f>IFERROR(SUMIF('1a'!F:F,RE!B21,'1a'!Q:Q)/C21,0)</f>
        <v>0</v>
      </c>
      <c r="E21" s="312">
        <f>IFERROR(SUMIF('1a'!F:F,RE!B21,'1a'!T:T)/C21,0)</f>
        <v>0</v>
      </c>
      <c r="F21" s="313" t="e">
        <f>SUMIF(Regionais1!F:F,RE!B21,Regionais1!S:S)/SUMIF(Regionais1!F:F,RE!B21,Regionais1!U:U)</f>
        <v>#DIV/0!</v>
      </c>
      <c r="L21" s="310" t="s">
        <v>101</v>
      </c>
      <c r="M21" s="311"/>
      <c r="N21" s="312"/>
      <c r="O21" s="312"/>
      <c r="P21" s="313"/>
    </row>
    <row r="22" spans="2:16" x14ac:dyDescent="0.25">
      <c r="B22" s="310" t="s">
        <v>260</v>
      </c>
      <c r="C22" s="311">
        <f>COUNTIF('1a'!F:F,RE!B22)</f>
        <v>0</v>
      </c>
      <c r="D22" s="312">
        <f>IFERROR(SUMIF('1a'!F:F,RE!B22,'1a'!Q:Q)/C22,0)</f>
        <v>0</v>
      </c>
      <c r="E22" s="312">
        <f>IFERROR(SUMIF('1a'!F:F,RE!B22,'1a'!T:T)/C22,0)</f>
        <v>0</v>
      </c>
      <c r="F22" s="313" t="e">
        <f>SUMIF(Regionais1!F:F,RE!B22,Regionais1!S:S)/SUMIF(Regionais1!F:F,RE!B22,Regionais1!U:U)</f>
        <v>#DIV/0!</v>
      </c>
      <c r="L22" s="310" t="s">
        <v>260</v>
      </c>
      <c r="M22" s="311"/>
      <c r="N22" s="312"/>
      <c r="O22" s="312"/>
      <c r="P22" s="313"/>
    </row>
    <row r="23" spans="2:16" x14ac:dyDescent="0.25">
      <c r="B23" s="310" t="s">
        <v>256</v>
      </c>
      <c r="C23" s="311">
        <f>COUNTIF('1a'!F:F,RE!B23)</f>
        <v>0</v>
      </c>
      <c r="D23" s="312">
        <f>IFERROR(SUMIF('1a'!F:F,RE!B23,'1a'!Q:Q)/C23,0)</f>
        <v>0</v>
      </c>
      <c r="E23" s="312">
        <f>IFERROR(SUMIF('1a'!F:F,RE!B23,'1a'!T:T)/C23,0)</f>
        <v>0</v>
      </c>
      <c r="F23" s="313" t="e">
        <f>SUMIF(Regionais1!F:F,RE!B23,Regionais1!S:S)/SUMIF(Regionais1!F:F,RE!B23,Regionais1!U:U)</f>
        <v>#DIV/0!</v>
      </c>
      <c r="L23" s="310" t="s">
        <v>256</v>
      </c>
      <c r="M23" s="311"/>
      <c r="N23" s="312"/>
      <c r="O23" s="312"/>
      <c r="P23" s="313"/>
    </row>
    <row r="24" spans="2:16" x14ac:dyDescent="0.25">
      <c r="B24" s="310" t="s">
        <v>259</v>
      </c>
      <c r="C24" s="311">
        <f>COUNTIF('1a'!F:F,RE!B24)</f>
        <v>0</v>
      </c>
      <c r="D24" s="312">
        <f>IFERROR(SUMIF('1a'!F:F,RE!B24,'1a'!Q:Q)/C24,0)</f>
        <v>0</v>
      </c>
      <c r="E24" s="312">
        <f>IFERROR(SUMIF('1a'!F:F,RE!B24,'1a'!T:T)/C24,0)</f>
        <v>0</v>
      </c>
      <c r="F24" s="313" t="e">
        <f>SUMIF(Regionais1!F:F,RE!B24,Regionais1!S:S)/SUMIF(Regionais1!F:F,RE!B24,Regionais1!U:U)</f>
        <v>#DIV/0!</v>
      </c>
      <c r="L24" s="310" t="s">
        <v>259</v>
      </c>
      <c r="M24" s="311"/>
      <c r="N24" s="312"/>
      <c r="O24" s="312"/>
      <c r="P24" s="313"/>
    </row>
    <row r="25" spans="2:16" x14ac:dyDescent="0.25">
      <c r="B25" s="310" t="s">
        <v>257</v>
      </c>
      <c r="C25" s="311">
        <f>COUNTIF('1a'!F:F,RE!B25)</f>
        <v>0</v>
      </c>
      <c r="D25" s="312">
        <f>IFERROR(SUMIF('1a'!F:F,RE!B25,'1a'!Q:Q)/C25,0)</f>
        <v>0</v>
      </c>
      <c r="E25" s="312">
        <f>IFERROR(SUMIF('1a'!F:F,RE!B25,'1a'!T:T)/C25,0)</f>
        <v>0</v>
      </c>
      <c r="F25" s="313" t="e">
        <f>SUMIF(Regionais1!F:F,RE!B25,Regionais1!S:S)/SUMIF(Regionais1!F:F,RE!B25,Regionais1!U:U)</f>
        <v>#DIV/0!</v>
      </c>
      <c r="L25" s="310" t="s">
        <v>257</v>
      </c>
      <c r="M25" s="311"/>
      <c r="N25" s="312"/>
      <c r="O25" s="312"/>
      <c r="P25" s="313"/>
    </row>
    <row r="26" spans="2:16" x14ac:dyDescent="0.25">
      <c r="B26" s="310" t="s">
        <v>104</v>
      </c>
      <c r="C26" s="311">
        <f>COUNTIF('1a'!F:F,RE!B26)</f>
        <v>0</v>
      </c>
      <c r="D26" s="312">
        <f>IFERROR(SUMIF('1a'!F:F,RE!B26,'1a'!Q:Q)/C26,0)</f>
        <v>0</v>
      </c>
      <c r="E26" s="312">
        <f>IFERROR(SUMIF('1a'!F:F,RE!B26,'1a'!T:T)/C26,0)</f>
        <v>0</v>
      </c>
      <c r="F26" s="313" t="e">
        <f>SUMIF(Regionais1!F:F,RE!B26,Regionais1!S:S)/SUMIF(Regionais1!F:F,RE!B26,Regionais1!U:U)</f>
        <v>#DIV/0!</v>
      </c>
      <c r="L26" s="310" t="s">
        <v>104</v>
      </c>
      <c r="M26" s="311"/>
      <c r="N26" s="312"/>
      <c r="O26" s="312"/>
      <c r="P26" s="313"/>
    </row>
    <row r="27" spans="2:16" x14ac:dyDescent="0.25">
      <c r="B27" s="310" t="s">
        <v>97</v>
      </c>
      <c r="C27" s="311">
        <f>COUNTIF('1a'!F:F,RE!B27)</f>
        <v>0</v>
      </c>
      <c r="D27" s="312">
        <f>IFERROR(SUMIF('1a'!F:F,RE!B27,'1a'!Q:Q)/C27,0)</f>
        <v>0</v>
      </c>
      <c r="E27" s="312">
        <f>IFERROR(SUMIF('1a'!F:F,RE!B27,'1a'!T:T)/C27,0)</f>
        <v>0</v>
      </c>
      <c r="F27" s="313" t="e">
        <f>SUMIF(Regionais1!F:F,RE!B27,Regionais1!S:S)/SUMIF(Regionais1!F:F,RE!B27,Regionais1!U:U)</f>
        <v>#DIV/0!</v>
      </c>
      <c r="L27" s="310" t="s">
        <v>97</v>
      </c>
      <c r="M27" s="311"/>
      <c r="N27" s="312"/>
      <c r="O27" s="312"/>
      <c r="P27" s="313"/>
    </row>
    <row r="28" spans="2:16" x14ac:dyDescent="0.25">
      <c r="B28" s="310" t="s">
        <v>102</v>
      </c>
      <c r="C28" s="311">
        <f>COUNTIF('1a'!F:F,RE!B28)</f>
        <v>0</v>
      </c>
      <c r="D28" s="312">
        <f>IFERROR(SUMIF('1a'!F:F,RE!B28,'1a'!Q:Q)/C28,0)</f>
        <v>0</v>
      </c>
      <c r="E28" s="312">
        <f>IFERROR(SUMIF('1a'!F:F,RE!B28,'1a'!T:T)/C28,0)</f>
        <v>0</v>
      </c>
      <c r="F28" s="313" t="e">
        <f>SUMIF(Regionais1!F:F,RE!B28,Regionais1!S:S)/SUMIF(Regionais1!F:F,RE!B28,Regionais1!U:U)</f>
        <v>#DIV/0!</v>
      </c>
      <c r="L28" s="310" t="s">
        <v>102</v>
      </c>
      <c r="M28" s="311"/>
      <c r="N28" s="312"/>
      <c r="O28" s="312"/>
      <c r="P28" s="313"/>
    </row>
    <row r="29" spans="2:16" ht="15.75" thickBot="1" x14ac:dyDescent="0.3">
      <c r="B29" s="314" t="s">
        <v>124</v>
      </c>
      <c r="C29" s="315">
        <f>COUNTIF('1a'!F:F,RE!B29)</f>
        <v>0</v>
      </c>
      <c r="D29" s="316">
        <f>IFERROR(SUMIF('1a'!F:F,RE!B29,'1a'!Q:Q)/C29,0)</f>
        <v>0</v>
      </c>
      <c r="E29" s="316">
        <f>IFERROR(SUMIF('1a'!F:F,RE!B29,'1a'!T:T)/C29,0)</f>
        <v>0</v>
      </c>
      <c r="F29" s="317" t="e">
        <f>SUMIF(Regionais1!F:F,RE!B29,Regionais1!S:S)/SUMIF(Regionais1!F:F,RE!B29,Regionais1!U:U)</f>
        <v>#DIV/0!</v>
      </c>
      <c r="L29" s="314" t="s">
        <v>124</v>
      </c>
      <c r="M29" s="315"/>
      <c r="N29" s="316"/>
      <c r="O29" s="316"/>
      <c r="P29" s="317"/>
    </row>
    <row r="30" spans="2:16" ht="6.75" customHeight="1" thickBot="1" x14ac:dyDescent="0.3"/>
    <row r="31" spans="2:16" x14ac:dyDescent="0.25">
      <c r="B31" s="358" t="str">
        <f>"Lojas 1º Ano - "&amp;SUM(C4:C29)&amp;" filiais"</f>
        <v>Lojas 1º Ano - 0 filiais</v>
      </c>
      <c r="C31" s="359"/>
      <c r="D31" s="319">
        <f>'1a'!D3</f>
        <v>0</v>
      </c>
      <c r="E31" s="318">
        <f>'1a'!D4</f>
        <v>0</v>
      </c>
      <c r="L31" s="358" t="str">
        <f>"Lojas 1º Ano - "&amp;SUM(M4:M29)&amp;" filiais"</f>
        <v>Lojas 1º Ano - 0 filiais</v>
      </c>
      <c r="M31" s="359"/>
      <c r="N31" s="319">
        <f t="shared" ref="N31:O32" si="0">D31</f>
        <v>0</v>
      </c>
      <c r="O31" s="318">
        <f t="shared" si="0"/>
        <v>0</v>
      </c>
    </row>
    <row r="32" spans="2:16" ht="15.75" thickBot="1" x14ac:dyDescent="0.3">
      <c r="B32" s="360" t="s">
        <v>226</v>
      </c>
      <c r="C32" s="361"/>
      <c r="D32" s="316">
        <f>'1a'!F3</f>
        <v>0</v>
      </c>
      <c r="E32" s="317">
        <f>'1a'!F4</f>
        <v>0</v>
      </c>
      <c r="L32" s="360" t="s">
        <v>226</v>
      </c>
      <c r="M32" s="361"/>
      <c r="N32" s="316">
        <f t="shared" si="0"/>
        <v>0</v>
      </c>
      <c r="O32" s="317">
        <f t="shared" si="0"/>
        <v>0</v>
      </c>
    </row>
    <row r="34" spans="2:18" ht="15.75" thickBot="1" x14ac:dyDescent="0.3"/>
    <row r="35" spans="2:18" ht="23.25" thickBot="1" x14ac:dyDescent="0.3">
      <c r="B35" s="301" t="s">
        <v>217</v>
      </c>
      <c r="C35" s="302" t="s">
        <v>218</v>
      </c>
      <c r="D35" s="303" t="s">
        <v>222</v>
      </c>
      <c r="E35" s="303" t="s">
        <v>223</v>
      </c>
      <c r="F35" s="303" t="s">
        <v>224</v>
      </c>
      <c r="G35" s="303" t="s">
        <v>221</v>
      </c>
      <c r="H35" s="304" t="s">
        <v>225</v>
      </c>
      <c r="L35" s="301" t="s">
        <v>217</v>
      </c>
      <c r="M35" s="302" t="s">
        <v>218</v>
      </c>
      <c r="N35" s="303" t="s">
        <v>222</v>
      </c>
      <c r="O35" s="303" t="s">
        <v>223</v>
      </c>
      <c r="P35" s="303" t="s">
        <v>224</v>
      </c>
      <c r="Q35" s="303" t="s">
        <v>221</v>
      </c>
      <c r="R35" s="304" t="s">
        <v>225</v>
      </c>
    </row>
    <row r="36" spans="2:18" ht="6.75" customHeight="1" thickBot="1" x14ac:dyDescent="0.3">
      <c r="B36" s="301"/>
      <c r="C36" s="302"/>
      <c r="D36" s="303"/>
      <c r="E36" s="303"/>
      <c r="F36" s="303"/>
      <c r="G36" s="303"/>
      <c r="H36" s="304"/>
      <c r="L36" s="301"/>
      <c r="M36" s="302"/>
      <c r="N36" s="303"/>
      <c r="O36" s="303"/>
      <c r="P36" s="303"/>
      <c r="Q36" s="303"/>
      <c r="R36" s="304"/>
    </row>
    <row r="37" spans="2:18" x14ac:dyDescent="0.25">
      <c r="B37" s="306" t="s">
        <v>114</v>
      </c>
      <c r="C37" s="311">
        <f>COUNTIF('2a'!F:F,RE!B37)</f>
        <v>0</v>
      </c>
      <c r="D37" s="312">
        <f>IFERROR(SUMIF('2a'!F:F,RE!B37,'2a'!Q:Q)/C37,0)</f>
        <v>0</v>
      </c>
      <c r="E37" s="312">
        <f>IFERROR(SUMIF('2a'!F:F,RE!B37,'2a'!W:W)/C37,0)</f>
        <v>0</v>
      </c>
      <c r="F37" s="312">
        <f>IFERROR(SUMIF('2a'!F:F,RE!B37,'2a'!#REF!)/SUMIF('2a'!F:F,RE!B37,'2a'!#REF!),0)</f>
        <v>0</v>
      </c>
      <c r="G37" s="312" t="e">
        <f>SUMIF(Regionais1!F:F,RE!B37,Regionais1!S:S)/SUMIF(Regionais1!F:F,RE!B37,Regionais1!U:U)</f>
        <v>#DIV/0!</v>
      </c>
      <c r="H37" s="313" t="e">
        <f>SUMIF(Regionais1!F:F,RE!B37,Regionais1!J:J)/SUMIF(Regionais1!F:F,RE!B37,Regionais1!I:I)</f>
        <v>#DIV/0!</v>
      </c>
      <c r="L37" s="306" t="s">
        <v>114</v>
      </c>
      <c r="M37" s="311"/>
      <c r="N37" s="312"/>
      <c r="O37" s="312"/>
      <c r="P37" s="312"/>
      <c r="Q37" s="312"/>
      <c r="R37" s="313"/>
    </row>
    <row r="38" spans="2:18" x14ac:dyDescent="0.25">
      <c r="B38" s="310" t="s">
        <v>115</v>
      </c>
      <c r="C38" s="311">
        <f>COUNTIF('2a'!F:F,RE!B38)</f>
        <v>0</v>
      </c>
      <c r="D38" s="312">
        <f>IFERROR(SUMIF('2a'!F:F,RE!B38,'2a'!Q:Q)/C38,0)</f>
        <v>0</v>
      </c>
      <c r="E38" s="312">
        <f>IFERROR(SUMIF('2a'!F:F,RE!B38,'2a'!W:W)/C38,0)</f>
        <v>0</v>
      </c>
      <c r="F38" s="312">
        <f>IFERROR(SUMIF('2a'!F:F,RE!B38,'2a'!#REF!)/SUMIF('2a'!F:F,RE!B38,'2a'!#REF!),0)</f>
        <v>0</v>
      </c>
      <c r="G38" s="312" t="e">
        <f>SUMIF(Regionais1!F:F,RE!B38,Regionais1!S:S)/SUMIF(Regionais1!F:F,RE!B38,Regionais1!U:U)</f>
        <v>#DIV/0!</v>
      </c>
      <c r="H38" s="313" t="e">
        <f>SUMIF(Regionais1!F:F,RE!B38,Regionais1!J:J)/SUMIF(Regionais1!F:F,RE!B38,Regionais1!I:I)</f>
        <v>#DIV/0!</v>
      </c>
      <c r="L38" s="310" t="s">
        <v>115</v>
      </c>
      <c r="M38" s="311"/>
      <c r="N38" s="312"/>
      <c r="O38" s="312"/>
      <c r="P38" s="312"/>
      <c r="Q38" s="312"/>
      <c r="R38" s="313"/>
    </row>
    <row r="39" spans="2:18" x14ac:dyDescent="0.25">
      <c r="B39" s="310" t="s">
        <v>119</v>
      </c>
      <c r="C39" s="311">
        <f>COUNTIF('2a'!F:F,RE!B39)</f>
        <v>0</v>
      </c>
      <c r="D39" s="312">
        <f>IFERROR(SUMIF('2a'!F:F,RE!B39,'2a'!Q:Q)/C39,0)</f>
        <v>0</v>
      </c>
      <c r="E39" s="312">
        <f>IFERROR(SUMIF('2a'!F:F,RE!B39,'2a'!W:W)/C39,0)</f>
        <v>0</v>
      </c>
      <c r="F39" s="312">
        <f>IFERROR(SUMIF('2a'!F:F,RE!B39,'2a'!#REF!)/SUMIF('2a'!F:F,RE!B39,'2a'!#REF!),0)</f>
        <v>0</v>
      </c>
      <c r="G39" s="312" t="e">
        <f>SUMIF(Regionais1!F:F,RE!B39,Regionais1!S:S)/SUMIF(Regionais1!F:F,RE!B39,Regionais1!U:U)</f>
        <v>#DIV/0!</v>
      </c>
      <c r="H39" s="313" t="e">
        <f>SUMIF(Regionais1!F:F,RE!B39,Regionais1!J:J)/SUMIF(Regionais1!F:F,RE!B39,Regionais1!I:I)</f>
        <v>#DIV/0!</v>
      </c>
      <c r="L39" s="310" t="s">
        <v>119</v>
      </c>
      <c r="M39" s="311"/>
      <c r="N39" s="312"/>
      <c r="O39" s="312"/>
      <c r="P39" s="312"/>
      <c r="Q39" s="312"/>
      <c r="R39" s="313"/>
    </row>
    <row r="40" spans="2:18" x14ac:dyDescent="0.25">
      <c r="B40" s="310" t="s">
        <v>116</v>
      </c>
      <c r="C40" s="311">
        <f>COUNTIF('2a'!F:F,RE!B40)</f>
        <v>0</v>
      </c>
      <c r="D40" s="312">
        <f>IFERROR(SUMIF('2a'!F:F,RE!B40,'2a'!Q:Q)/C40,0)</f>
        <v>0</v>
      </c>
      <c r="E40" s="312">
        <f>IFERROR(SUMIF('2a'!F:F,RE!B40,'2a'!W:W)/C40,0)</f>
        <v>0</v>
      </c>
      <c r="F40" s="312">
        <f>IFERROR(SUMIF('2a'!F:F,RE!B40,'2a'!#REF!)/SUMIF('2a'!F:F,RE!B40,'2a'!#REF!),0)</f>
        <v>0</v>
      </c>
      <c r="G40" s="312" t="e">
        <f>SUMIF(Regionais1!F:F,RE!B40,Regionais1!S:S)/SUMIF(Regionais1!F:F,RE!B40,Regionais1!U:U)</f>
        <v>#DIV/0!</v>
      </c>
      <c r="H40" s="313" t="e">
        <f>SUMIF(Regionais1!F:F,RE!B40,Regionais1!J:J)/SUMIF(Regionais1!F:F,RE!B40,Regionais1!I:I)</f>
        <v>#DIV/0!</v>
      </c>
      <c r="L40" s="310" t="s">
        <v>116</v>
      </c>
      <c r="M40" s="311"/>
      <c r="N40" s="312"/>
      <c r="O40" s="312"/>
      <c r="P40" s="312"/>
      <c r="Q40" s="312"/>
      <c r="R40" s="313"/>
    </row>
    <row r="41" spans="2:18" x14ac:dyDescent="0.25">
      <c r="B41" s="310" t="s">
        <v>120</v>
      </c>
      <c r="C41" s="311">
        <f>COUNTIF('2a'!F:F,RE!B41)</f>
        <v>0</v>
      </c>
      <c r="D41" s="312">
        <f>IFERROR(SUMIF('2a'!F:F,RE!B41,'2a'!Q:Q)/C41,0)</f>
        <v>0</v>
      </c>
      <c r="E41" s="312">
        <f>IFERROR(SUMIF('2a'!F:F,RE!B41,'2a'!W:W)/C41,0)</f>
        <v>0</v>
      </c>
      <c r="F41" s="312">
        <f>IFERROR(SUMIF('2a'!F:F,RE!B41,'2a'!#REF!)/SUMIF('2a'!F:F,RE!B41,'2a'!#REF!),0)</f>
        <v>0</v>
      </c>
      <c r="G41" s="312" t="e">
        <f>SUMIF(Regionais1!F:F,RE!B41,Regionais1!S:S)/SUMIF(Regionais1!F:F,RE!B41,Regionais1!U:U)</f>
        <v>#DIV/0!</v>
      </c>
      <c r="H41" s="313" t="e">
        <f>SUMIF(Regionais1!F:F,RE!B41,Regionais1!J:J)/SUMIF(Regionais1!F:F,RE!B41,Regionais1!I:I)</f>
        <v>#DIV/0!</v>
      </c>
      <c r="L41" s="310" t="s">
        <v>120</v>
      </c>
      <c r="M41" s="311"/>
      <c r="N41" s="312"/>
      <c r="O41" s="312"/>
      <c r="P41" s="312"/>
      <c r="Q41" s="312"/>
      <c r="R41" s="313"/>
    </row>
    <row r="42" spans="2:18" x14ac:dyDescent="0.25">
      <c r="B42" s="310" t="s">
        <v>117</v>
      </c>
      <c r="C42" s="311">
        <f>COUNTIF('2a'!F:F,RE!B42)</f>
        <v>0</v>
      </c>
      <c r="D42" s="312">
        <f>IFERROR(SUMIF('2a'!F:F,RE!B42,'2a'!Q:Q)/C42,0)</f>
        <v>0</v>
      </c>
      <c r="E42" s="312">
        <f>IFERROR(SUMIF('2a'!F:F,RE!B42,'2a'!W:W)/C42,0)</f>
        <v>0</v>
      </c>
      <c r="F42" s="312">
        <f>IFERROR(SUMIF('2a'!F:F,RE!B42,'2a'!#REF!)/SUMIF('2a'!F:F,RE!B42,'2a'!#REF!),0)</f>
        <v>0</v>
      </c>
      <c r="G42" s="312" t="e">
        <f>SUMIF(Regionais1!F:F,RE!B42,Regionais1!S:S)/SUMIF(Regionais1!F:F,RE!B42,Regionais1!U:U)</f>
        <v>#DIV/0!</v>
      </c>
      <c r="H42" s="313" t="e">
        <f>SUMIF(Regionais1!F:F,RE!B42,Regionais1!J:J)/SUMIF(Regionais1!F:F,RE!B42,Regionais1!I:I)</f>
        <v>#DIV/0!</v>
      </c>
      <c r="L42" s="310" t="s">
        <v>117</v>
      </c>
      <c r="M42" s="311"/>
      <c r="N42" s="312"/>
      <c r="O42" s="312"/>
      <c r="P42" s="312"/>
      <c r="Q42" s="312"/>
      <c r="R42" s="313"/>
    </row>
    <row r="43" spans="2:18" x14ac:dyDescent="0.25">
      <c r="B43" s="310" t="s">
        <v>121</v>
      </c>
      <c r="C43" s="311">
        <f>COUNTIF('2a'!F:F,RE!B43)</f>
        <v>0</v>
      </c>
      <c r="D43" s="312">
        <f>IFERROR(SUMIF('2a'!F:F,RE!B43,'2a'!Q:Q)/C43,0)</f>
        <v>0</v>
      </c>
      <c r="E43" s="312">
        <f>IFERROR(SUMIF('2a'!F:F,RE!B43,'2a'!W:W)/C43,0)</f>
        <v>0</v>
      </c>
      <c r="F43" s="312">
        <f>IFERROR(SUMIF('2a'!F:F,RE!B43,'2a'!#REF!)/SUMIF('2a'!F:F,RE!B43,'2a'!#REF!),0)</f>
        <v>0</v>
      </c>
      <c r="G43" s="312" t="e">
        <f>SUMIF(Regionais1!F:F,RE!B43,Regionais1!S:S)/SUMIF(Regionais1!F:F,RE!B43,Regionais1!U:U)</f>
        <v>#DIV/0!</v>
      </c>
      <c r="H43" s="313" t="e">
        <f>SUMIF(Regionais1!F:F,RE!B43,Regionais1!J:J)/SUMIF(Regionais1!F:F,RE!B43,Regionais1!I:I)</f>
        <v>#DIV/0!</v>
      </c>
      <c r="L43" s="310" t="s">
        <v>121</v>
      </c>
      <c r="M43" s="311"/>
      <c r="N43" s="312"/>
      <c r="O43" s="312"/>
      <c r="P43" s="312"/>
      <c r="Q43" s="312"/>
      <c r="R43" s="313"/>
    </row>
    <row r="44" spans="2:18" x14ac:dyDescent="0.25">
      <c r="B44" s="310" t="s">
        <v>258</v>
      </c>
      <c r="C44" s="311">
        <f>COUNTIF('2a'!F:F,RE!B44)</f>
        <v>0</v>
      </c>
      <c r="D44" s="312">
        <f>IFERROR(SUMIF('2a'!F:F,RE!B44,'2a'!Q:Q)/C44,0)</f>
        <v>0</v>
      </c>
      <c r="E44" s="312">
        <f>IFERROR(SUMIF('2a'!F:F,RE!B44,'2a'!W:W)/C44,0)</f>
        <v>0</v>
      </c>
      <c r="F44" s="312">
        <f>IFERROR(SUMIF('2a'!F:F,RE!B44,'2a'!#REF!)/SUMIF('2a'!F:F,RE!B44,'2a'!#REF!),0)</f>
        <v>0</v>
      </c>
      <c r="G44" s="312" t="e">
        <f>SUMIF(Regionais1!F:F,RE!B44,Regionais1!S:S)/SUMIF(Regionais1!F:F,RE!B44,Regionais1!U:U)</f>
        <v>#DIV/0!</v>
      </c>
      <c r="H44" s="313" t="e">
        <f>SUMIF(Regionais1!F:F,RE!B44,Regionais1!J:J)/SUMIF(Regionais1!F:F,RE!B44,Regionais1!I:I)</f>
        <v>#DIV/0!</v>
      </c>
      <c r="L44" s="310" t="s">
        <v>258</v>
      </c>
      <c r="M44" s="311"/>
      <c r="N44" s="312"/>
      <c r="O44" s="312"/>
      <c r="P44" s="312"/>
      <c r="Q44" s="312"/>
      <c r="R44" s="313"/>
    </row>
    <row r="45" spans="2:18" x14ac:dyDescent="0.25">
      <c r="B45" s="310" t="s">
        <v>89</v>
      </c>
      <c r="C45" s="311">
        <f>COUNTIF('2a'!F:F,RE!B45)</f>
        <v>0</v>
      </c>
      <c r="D45" s="312">
        <f>IFERROR(SUMIF('2a'!F:F,RE!B45,'2a'!Q:Q)/C45,0)</f>
        <v>0</v>
      </c>
      <c r="E45" s="312">
        <f>IFERROR(SUMIF('2a'!F:F,RE!B45,'2a'!W:W)/C45,0)</f>
        <v>0</v>
      </c>
      <c r="F45" s="312">
        <f>IFERROR(SUMIF('2a'!F:F,RE!B45,'2a'!#REF!)/SUMIF('2a'!F:F,RE!B45,'2a'!#REF!),0)</f>
        <v>0</v>
      </c>
      <c r="G45" s="312" t="e">
        <f>SUMIF(Regionais1!F:F,RE!B45,Regionais1!S:S)/SUMIF(Regionais1!F:F,RE!B45,Regionais1!U:U)</f>
        <v>#DIV/0!</v>
      </c>
      <c r="H45" s="313" t="e">
        <f>SUMIF(Regionais1!F:F,RE!B45,Regionais1!J:J)/SUMIF(Regionais1!F:F,RE!B45,Regionais1!I:I)</f>
        <v>#DIV/0!</v>
      </c>
      <c r="L45" s="310" t="s">
        <v>89</v>
      </c>
      <c r="M45" s="311"/>
      <c r="N45" s="312"/>
      <c r="O45" s="312"/>
      <c r="P45" s="312"/>
      <c r="Q45" s="312"/>
      <c r="R45" s="313"/>
    </row>
    <row r="46" spans="2:18" x14ac:dyDescent="0.25">
      <c r="B46" s="310" t="s">
        <v>118</v>
      </c>
      <c r="C46" s="311">
        <f>COUNTIF('2a'!F:F,RE!B46)</f>
        <v>0</v>
      </c>
      <c r="D46" s="312">
        <f>IFERROR(SUMIF('2a'!F:F,RE!B46,'2a'!Q:Q)/C46,0)</f>
        <v>0</v>
      </c>
      <c r="E46" s="312">
        <f>IFERROR(SUMIF('2a'!F:F,RE!B46,'2a'!W:W)/C46,0)</f>
        <v>0</v>
      </c>
      <c r="F46" s="312">
        <f>IFERROR(SUMIF('2a'!F:F,RE!B46,'2a'!#REF!)/SUMIF('2a'!F:F,RE!B46,'2a'!#REF!),0)</f>
        <v>0</v>
      </c>
      <c r="G46" s="312" t="e">
        <f>SUMIF(Regionais1!F:F,RE!B46,Regionais1!S:S)/SUMIF(Regionais1!F:F,RE!B46,Regionais1!U:U)</f>
        <v>#DIV/0!</v>
      </c>
      <c r="H46" s="313" t="e">
        <f>SUMIF(Regionais1!F:F,RE!B46,Regionais1!J:J)/SUMIF(Regionais1!F:F,RE!B46,Regionais1!I:I)</f>
        <v>#DIV/0!</v>
      </c>
      <c r="L46" s="310" t="s">
        <v>118</v>
      </c>
      <c r="M46" s="311"/>
      <c r="N46" s="312"/>
      <c r="O46" s="312"/>
      <c r="P46" s="312"/>
      <c r="Q46" s="312"/>
      <c r="R46" s="313"/>
    </row>
    <row r="47" spans="2:18" x14ac:dyDescent="0.25">
      <c r="B47" s="310" t="s">
        <v>261</v>
      </c>
      <c r="C47" s="311">
        <f>COUNTIF('2a'!F:F,RE!B47)</f>
        <v>0</v>
      </c>
      <c r="D47" s="312">
        <f>IFERROR(SUMIF('2a'!F:F,RE!B47,'2a'!Q:Q)/C47,0)</f>
        <v>0</v>
      </c>
      <c r="E47" s="312">
        <f>IFERROR(SUMIF('2a'!F:F,RE!B47,'2a'!W:W)/C47,0)</f>
        <v>0</v>
      </c>
      <c r="F47" s="312">
        <f>IFERROR(SUMIF('2a'!F:F,RE!B47,'2a'!#REF!)/SUMIF('2a'!F:F,RE!B47,'2a'!#REF!),0)</f>
        <v>0</v>
      </c>
      <c r="G47" s="312" t="e">
        <f>SUMIF(Regionais1!F:F,RE!B47,Regionais1!S:S)/SUMIF(Regionais1!F:F,RE!B47,Regionais1!U:U)</f>
        <v>#DIV/0!</v>
      </c>
      <c r="H47" s="313" t="e">
        <f>SUMIF(Regionais1!F:F,RE!B47,Regionais1!J:J)/SUMIF(Regionais1!F:F,RE!B47,Regionais1!I:I)</f>
        <v>#DIV/0!</v>
      </c>
      <c r="L47" s="310" t="s">
        <v>261</v>
      </c>
      <c r="M47" s="311"/>
      <c r="N47" s="312"/>
      <c r="O47" s="312"/>
      <c r="P47" s="312"/>
      <c r="Q47" s="312"/>
      <c r="R47" s="313"/>
    </row>
    <row r="48" spans="2:18" x14ac:dyDescent="0.25">
      <c r="B48" s="310" t="s">
        <v>99</v>
      </c>
      <c r="C48" s="311">
        <f>COUNTIF('2a'!F:F,RE!B48)</f>
        <v>0</v>
      </c>
      <c r="D48" s="312">
        <f>IFERROR(SUMIF('2a'!F:F,RE!B48,'2a'!Q:Q)/C48,0)</f>
        <v>0</v>
      </c>
      <c r="E48" s="312">
        <f>IFERROR(SUMIF('2a'!F:F,RE!B48,'2a'!W:W)/C48,0)</f>
        <v>0</v>
      </c>
      <c r="F48" s="312">
        <f>IFERROR(SUMIF('2a'!F:F,RE!B48,'2a'!#REF!)/SUMIF('2a'!F:F,RE!B48,'2a'!#REF!),0)</f>
        <v>0</v>
      </c>
      <c r="G48" s="312" t="e">
        <f>SUMIF(Regionais1!F:F,RE!B48,Regionais1!S:S)/SUMIF(Regionais1!F:F,RE!B48,Regionais1!U:U)</f>
        <v>#DIV/0!</v>
      </c>
      <c r="H48" s="313" t="e">
        <f>SUMIF(Regionais1!F:F,RE!B48,Regionais1!J:J)/SUMIF(Regionais1!F:F,RE!B48,Regionais1!I:I)</f>
        <v>#DIV/0!</v>
      </c>
      <c r="L48" s="310" t="s">
        <v>99</v>
      </c>
      <c r="M48" s="311"/>
      <c r="N48" s="312"/>
      <c r="O48" s="312"/>
      <c r="P48" s="312"/>
      <c r="Q48" s="312"/>
      <c r="R48" s="313"/>
    </row>
    <row r="49" spans="2:18" x14ac:dyDescent="0.25">
      <c r="B49" s="310" t="s">
        <v>100</v>
      </c>
      <c r="C49" s="311">
        <f>COUNTIF('2a'!F:F,RE!B49)</f>
        <v>0</v>
      </c>
      <c r="D49" s="312">
        <f>IFERROR(SUMIF('2a'!F:F,RE!B49,'2a'!Q:Q)/C49,0)</f>
        <v>0</v>
      </c>
      <c r="E49" s="312">
        <f>IFERROR(SUMIF('2a'!F:F,RE!B49,'2a'!W:W)/C49,0)</f>
        <v>0</v>
      </c>
      <c r="F49" s="312">
        <f>IFERROR(SUMIF('2a'!F:F,RE!B49,'2a'!#REF!)/SUMIF('2a'!F:F,RE!B49,'2a'!#REF!),0)</f>
        <v>0</v>
      </c>
      <c r="G49" s="312" t="e">
        <f>SUMIF(Regionais1!F:F,RE!B49,Regionais1!S:S)/SUMIF(Regionais1!F:F,RE!B49,Regionais1!U:U)</f>
        <v>#DIV/0!</v>
      </c>
      <c r="H49" s="313" t="e">
        <f>SUMIF(Regionais1!F:F,RE!B49,Regionais1!J:J)/SUMIF(Regionais1!F:F,RE!B49,Regionais1!I:I)</f>
        <v>#DIV/0!</v>
      </c>
      <c r="L49" s="310" t="s">
        <v>100</v>
      </c>
      <c r="M49" s="311"/>
      <c r="N49" s="312"/>
      <c r="O49" s="312"/>
      <c r="P49" s="312"/>
      <c r="Q49" s="312"/>
      <c r="R49" s="313"/>
    </row>
    <row r="50" spans="2:18" x14ac:dyDescent="0.25">
      <c r="B50" s="310" t="s">
        <v>105</v>
      </c>
      <c r="C50" s="311">
        <f>COUNTIF('2a'!F:F,RE!B50)</f>
        <v>0</v>
      </c>
      <c r="D50" s="312">
        <f>IFERROR(SUMIF('2a'!F:F,RE!B50,'2a'!Q:Q)/C50,0)</f>
        <v>0</v>
      </c>
      <c r="E50" s="312">
        <f>IFERROR(SUMIF('2a'!F:F,RE!B50,'2a'!W:W)/C50,0)</f>
        <v>0</v>
      </c>
      <c r="F50" s="312">
        <f>IFERROR(SUMIF('2a'!F:F,RE!B50,'2a'!#REF!)/SUMIF('2a'!F:F,RE!B50,'2a'!#REF!),0)</f>
        <v>0</v>
      </c>
      <c r="G50" s="312" t="e">
        <f>SUMIF(Regionais1!F:F,RE!B50,Regionais1!S:S)/SUMIF(Regionais1!F:F,RE!B50,Regionais1!U:U)</f>
        <v>#DIV/0!</v>
      </c>
      <c r="H50" s="313" t="e">
        <f>SUMIF(Regionais1!F:F,RE!B50,Regionais1!J:J)/SUMIF(Regionais1!F:F,RE!B50,Regionais1!I:I)</f>
        <v>#DIV/0!</v>
      </c>
      <c r="L50" s="310" t="s">
        <v>105</v>
      </c>
      <c r="M50" s="311"/>
      <c r="N50" s="312"/>
      <c r="O50" s="312"/>
      <c r="P50" s="312"/>
      <c r="Q50" s="312"/>
      <c r="R50" s="313"/>
    </row>
    <row r="51" spans="2:18" x14ac:dyDescent="0.25">
      <c r="B51" s="310" t="s">
        <v>122</v>
      </c>
      <c r="C51" s="311">
        <f>COUNTIF('2a'!F:F,RE!B51)</f>
        <v>0</v>
      </c>
      <c r="D51" s="312">
        <f>IFERROR(SUMIF('2a'!F:F,RE!B51,'2a'!Q:Q)/C51,0)</f>
        <v>0</v>
      </c>
      <c r="E51" s="312">
        <f>IFERROR(SUMIF('2a'!F:F,RE!B51,'2a'!W:W)/C51,0)</f>
        <v>0</v>
      </c>
      <c r="F51" s="312">
        <f>IFERROR(SUMIF('2a'!F:F,RE!B51,'2a'!#REF!)/SUMIF('2a'!F:F,RE!B51,'2a'!#REF!),0)</f>
        <v>0</v>
      </c>
      <c r="G51" s="312" t="e">
        <f>SUMIF(Regionais1!F:F,RE!B51,Regionais1!S:S)/SUMIF(Regionais1!F:F,RE!B51,Regionais1!U:U)</f>
        <v>#DIV/0!</v>
      </c>
      <c r="H51" s="313" t="e">
        <f>SUMIF(Regionais1!F:F,RE!B51,Regionais1!J:J)/SUMIF(Regionais1!F:F,RE!B51,Regionais1!I:I)</f>
        <v>#DIV/0!</v>
      </c>
      <c r="L51" s="310" t="s">
        <v>122</v>
      </c>
      <c r="M51" s="311"/>
      <c r="N51" s="312"/>
      <c r="O51" s="312"/>
      <c r="P51" s="312"/>
      <c r="Q51" s="312"/>
      <c r="R51" s="313"/>
    </row>
    <row r="52" spans="2:18" x14ac:dyDescent="0.25">
      <c r="B52" s="310" t="s">
        <v>123</v>
      </c>
      <c r="C52" s="311">
        <f>COUNTIF('2a'!F:F,RE!B52)</f>
        <v>0</v>
      </c>
      <c r="D52" s="312">
        <f>IFERROR(SUMIF('2a'!F:F,RE!B52,'2a'!Q:Q)/C52,0)</f>
        <v>0</v>
      </c>
      <c r="E52" s="312">
        <f>IFERROR(SUMIF('2a'!F:F,RE!B52,'2a'!W:W)/C52,0)</f>
        <v>0</v>
      </c>
      <c r="F52" s="312">
        <f>IFERROR(SUMIF('2a'!F:F,RE!B52,'2a'!#REF!)/SUMIF('2a'!F:F,RE!B52,'2a'!#REF!),0)</f>
        <v>0</v>
      </c>
      <c r="G52" s="312" t="e">
        <f>SUMIF(Regionais1!F:F,RE!B52,Regionais1!S:S)/SUMIF(Regionais1!F:F,RE!B52,Regionais1!U:U)</f>
        <v>#DIV/0!</v>
      </c>
      <c r="H52" s="313" t="e">
        <f>SUMIF(Regionais1!F:F,RE!B52,Regionais1!J:J)/SUMIF(Regionais1!F:F,RE!B52,Regionais1!I:I)</f>
        <v>#DIV/0!</v>
      </c>
      <c r="L52" s="310" t="s">
        <v>123</v>
      </c>
      <c r="M52" s="311"/>
      <c r="N52" s="312"/>
      <c r="O52" s="312"/>
      <c r="P52" s="312"/>
      <c r="Q52" s="312"/>
      <c r="R52" s="313"/>
    </row>
    <row r="53" spans="2:18" x14ac:dyDescent="0.25">
      <c r="B53" s="310" t="s">
        <v>90</v>
      </c>
      <c r="C53" s="311">
        <f>COUNTIF('2a'!F:F,RE!B53)</f>
        <v>0</v>
      </c>
      <c r="D53" s="312">
        <f>IFERROR(SUMIF('2a'!F:F,RE!B53,'2a'!Q:Q)/C53,0)</f>
        <v>0</v>
      </c>
      <c r="E53" s="312">
        <f>IFERROR(SUMIF('2a'!F:F,RE!B53,'2a'!W:W)/C53,0)</f>
        <v>0</v>
      </c>
      <c r="F53" s="312">
        <f>IFERROR(SUMIF('2a'!F:F,RE!B53,'2a'!#REF!)/SUMIF('2a'!F:F,RE!B53,'2a'!#REF!),0)</f>
        <v>0</v>
      </c>
      <c r="G53" s="312" t="e">
        <f>SUMIF(Regionais1!F:F,RE!B53,Regionais1!S:S)/SUMIF(Regionais1!F:F,RE!B53,Regionais1!U:U)</f>
        <v>#DIV/0!</v>
      </c>
      <c r="H53" s="313" t="e">
        <f>SUMIF(Regionais1!F:F,RE!B53,Regionais1!J:J)/SUMIF(Regionais1!F:F,RE!B53,Regionais1!I:I)</f>
        <v>#DIV/0!</v>
      </c>
      <c r="L53" s="310" t="s">
        <v>90</v>
      </c>
      <c r="M53" s="311"/>
      <c r="N53" s="312"/>
      <c r="O53" s="312"/>
      <c r="P53" s="312"/>
      <c r="Q53" s="312"/>
      <c r="R53" s="313"/>
    </row>
    <row r="54" spans="2:18" x14ac:dyDescent="0.25">
      <c r="B54" s="310" t="s">
        <v>101</v>
      </c>
      <c r="C54" s="311">
        <f>COUNTIF('2a'!F:F,RE!B54)</f>
        <v>0</v>
      </c>
      <c r="D54" s="312">
        <f>IFERROR(SUMIF('2a'!F:F,RE!B54,'2a'!Q:Q)/C54,0)</f>
        <v>0</v>
      </c>
      <c r="E54" s="312">
        <f>IFERROR(SUMIF('2a'!F:F,RE!B54,'2a'!W:W)/C54,0)</f>
        <v>0</v>
      </c>
      <c r="F54" s="312">
        <f>IFERROR(SUMIF('2a'!F:F,RE!B54,'2a'!#REF!)/SUMIF('2a'!F:F,RE!B54,'2a'!#REF!),0)</f>
        <v>0</v>
      </c>
      <c r="G54" s="312" t="e">
        <f>SUMIF(Regionais1!F:F,RE!B54,Regionais1!S:S)/SUMIF(Regionais1!F:F,RE!B54,Regionais1!U:U)</f>
        <v>#DIV/0!</v>
      </c>
      <c r="H54" s="313" t="e">
        <f>SUMIF(Regionais1!F:F,RE!B54,Regionais1!J:J)/SUMIF(Regionais1!F:F,RE!B54,Regionais1!I:I)</f>
        <v>#DIV/0!</v>
      </c>
      <c r="L54" s="310" t="s">
        <v>101</v>
      </c>
      <c r="M54" s="311"/>
      <c r="N54" s="312"/>
      <c r="O54" s="312"/>
      <c r="P54" s="312"/>
      <c r="Q54" s="312"/>
      <c r="R54" s="313"/>
    </row>
    <row r="55" spans="2:18" x14ac:dyDescent="0.25">
      <c r="B55" s="310" t="s">
        <v>260</v>
      </c>
      <c r="C55" s="311">
        <f>COUNTIF('2a'!F:F,RE!B55)</f>
        <v>0</v>
      </c>
      <c r="D55" s="312">
        <f>IFERROR(SUMIF('2a'!F:F,RE!B55,'2a'!Q:Q)/C55,0)</f>
        <v>0</v>
      </c>
      <c r="E55" s="312">
        <f>IFERROR(SUMIF('2a'!F:F,RE!B55,'2a'!W:W)/C55,0)</f>
        <v>0</v>
      </c>
      <c r="F55" s="312">
        <f>IFERROR(SUMIF('2a'!F:F,RE!B55,'2a'!#REF!)/SUMIF('2a'!F:F,RE!B55,'2a'!#REF!),0)</f>
        <v>0</v>
      </c>
      <c r="G55" s="312" t="e">
        <f>SUMIF(Regionais1!F:F,RE!B55,Regionais1!S:S)/SUMIF(Regionais1!F:F,RE!B55,Regionais1!U:U)</f>
        <v>#DIV/0!</v>
      </c>
      <c r="H55" s="313" t="e">
        <f>SUMIF(Regionais1!F:F,RE!B55,Regionais1!J:J)/SUMIF(Regionais1!F:F,RE!B55,Regionais1!I:I)</f>
        <v>#DIV/0!</v>
      </c>
      <c r="L55" s="310" t="s">
        <v>260</v>
      </c>
      <c r="M55" s="311"/>
      <c r="N55" s="312"/>
      <c r="O55" s="312"/>
      <c r="P55" s="312"/>
      <c r="Q55" s="312"/>
      <c r="R55" s="313"/>
    </row>
    <row r="56" spans="2:18" x14ac:dyDescent="0.25">
      <c r="B56" s="310" t="s">
        <v>256</v>
      </c>
      <c r="C56" s="311">
        <f>COUNTIF('2a'!F:F,RE!B56)</f>
        <v>0</v>
      </c>
      <c r="D56" s="312">
        <f>IFERROR(SUMIF('2a'!F:F,RE!B56,'2a'!Q:Q)/C56,0)</f>
        <v>0</v>
      </c>
      <c r="E56" s="312">
        <f>IFERROR(SUMIF('2a'!F:F,RE!B56,'2a'!W:W)/C56,0)</f>
        <v>0</v>
      </c>
      <c r="F56" s="312">
        <f>IFERROR(SUMIF('2a'!F:F,RE!B56,'2a'!#REF!)/SUMIF('2a'!F:F,RE!B56,'2a'!#REF!),0)</f>
        <v>0</v>
      </c>
      <c r="G56" s="312" t="e">
        <f>SUMIF(Regionais1!F:F,RE!B56,Regionais1!S:S)/SUMIF(Regionais1!F:F,RE!B56,Regionais1!U:U)</f>
        <v>#DIV/0!</v>
      </c>
      <c r="H56" s="313" t="e">
        <f>SUMIF(Regionais1!F:F,RE!B56,Regionais1!J:J)/SUMIF(Regionais1!F:F,RE!B56,Regionais1!I:I)</f>
        <v>#DIV/0!</v>
      </c>
      <c r="L56" s="310" t="s">
        <v>256</v>
      </c>
      <c r="M56" s="311"/>
      <c r="N56" s="312"/>
      <c r="O56" s="312"/>
      <c r="P56" s="312"/>
      <c r="Q56" s="312"/>
      <c r="R56" s="313"/>
    </row>
    <row r="57" spans="2:18" x14ac:dyDescent="0.25">
      <c r="B57" s="310" t="s">
        <v>259</v>
      </c>
      <c r="C57" s="311">
        <f>COUNTIF('2a'!F:F,RE!B57)</f>
        <v>0</v>
      </c>
      <c r="D57" s="312">
        <f>IFERROR(SUMIF('2a'!F:F,RE!B57,'2a'!Q:Q)/C57,0)</f>
        <v>0</v>
      </c>
      <c r="E57" s="312">
        <f>IFERROR(SUMIF('2a'!F:F,RE!B57,'2a'!W:W)/C57,0)</f>
        <v>0</v>
      </c>
      <c r="F57" s="312">
        <f>IFERROR(SUMIF('2a'!F:F,RE!B57,'2a'!#REF!)/SUMIF('2a'!F:F,RE!B57,'2a'!#REF!),0)</f>
        <v>0</v>
      </c>
      <c r="G57" s="312" t="e">
        <f>SUMIF(Regionais1!F:F,RE!B57,Regionais1!S:S)/SUMIF(Regionais1!F:F,RE!B57,Regionais1!U:U)</f>
        <v>#DIV/0!</v>
      </c>
      <c r="H57" s="313" t="e">
        <f>SUMIF(Regionais1!F:F,RE!B57,Regionais1!J:J)/SUMIF(Regionais1!F:F,RE!B57,Regionais1!I:I)</f>
        <v>#DIV/0!</v>
      </c>
      <c r="L57" s="310" t="s">
        <v>259</v>
      </c>
      <c r="M57" s="311"/>
      <c r="N57" s="312"/>
      <c r="O57" s="312"/>
      <c r="P57" s="312"/>
      <c r="Q57" s="312"/>
      <c r="R57" s="313"/>
    </row>
    <row r="58" spans="2:18" x14ac:dyDescent="0.25">
      <c r="B58" s="310" t="s">
        <v>257</v>
      </c>
      <c r="C58" s="311">
        <f>COUNTIF('2a'!F:F,RE!B58)</f>
        <v>0</v>
      </c>
      <c r="D58" s="312">
        <f>IFERROR(SUMIF('2a'!F:F,RE!B58,'2a'!Q:Q)/C58,0)</f>
        <v>0</v>
      </c>
      <c r="E58" s="312">
        <f>IFERROR(SUMIF('2a'!F:F,RE!B58,'2a'!W:W)/C58,0)</f>
        <v>0</v>
      </c>
      <c r="F58" s="312">
        <f>IFERROR(SUMIF('2a'!F:F,RE!B58,'2a'!#REF!)/SUMIF('2a'!F:F,RE!B58,'2a'!#REF!),0)</f>
        <v>0</v>
      </c>
      <c r="G58" s="312" t="e">
        <f>SUMIF(Regionais1!F:F,RE!B58,Regionais1!S:S)/SUMIF(Regionais1!F:F,RE!B58,Regionais1!U:U)</f>
        <v>#DIV/0!</v>
      </c>
      <c r="H58" s="313" t="e">
        <f>SUMIF(Regionais1!F:F,RE!B58,Regionais1!J:J)/SUMIF(Regionais1!F:F,RE!B58,Regionais1!I:I)</f>
        <v>#DIV/0!</v>
      </c>
      <c r="L58" s="310" t="s">
        <v>257</v>
      </c>
      <c r="M58" s="311"/>
      <c r="N58" s="312"/>
      <c r="O58" s="312"/>
      <c r="P58" s="312"/>
      <c r="Q58" s="312"/>
      <c r="R58" s="313"/>
    </row>
    <row r="59" spans="2:18" x14ac:dyDescent="0.25">
      <c r="B59" s="310" t="s">
        <v>104</v>
      </c>
      <c r="C59" s="311">
        <f>COUNTIF('2a'!F:F,RE!B59)</f>
        <v>0</v>
      </c>
      <c r="D59" s="312">
        <f>IFERROR(SUMIF('2a'!F:F,RE!B59,'2a'!Q:Q)/C59,0)</f>
        <v>0</v>
      </c>
      <c r="E59" s="312">
        <f>IFERROR(SUMIF('2a'!F:F,RE!B59,'2a'!W:W)/C59,0)</f>
        <v>0</v>
      </c>
      <c r="F59" s="312">
        <f>IFERROR(SUMIF('2a'!F:F,RE!B59,'2a'!#REF!)/SUMIF('2a'!F:F,RE!B59,'2a'!#REF!),0)</f>
        <v>0</v>
      </c>
      <c r="G59" s="312" t="e">
        <f>SUMIF(Regionais1!F:F,RE!B59,Regionais1!S:S)/SUMIF(Regionais1!F:F,RE!B59,Regionais1!U:U)</f>
        <v>#DIV/0!</v>
      </c>
      <c r="H59" s="313" t="e">
        <f>SUMIF(Regionais1!F:F,RE!B59,Regionais1!J:J)/SUMIF(Regionais1!F:F,RE!B59,Regionais1!I:I)</f>
        <v>#DIV/0!</v>
      </c>
      <c r="L59" s="310" t="s">
        <v>104</v>
      </c>
      <c r="M59" s="311"/>
      <c r="N59" s="312"/>
      <c r="O59" s="312"/>
      <c r="P59" s="312"/>
      <c r="Q59" s="312"/>
      <c r="R59" s="313"/>
    </row>
    <row r="60" spans="2:18" x14ac:dyDescent="0.25">
      <c r="B60" s="310" t="s">
        <v>97</v>
      </c>
      <c r="C60" s="311">
        <f>COUNTIF('2a'!F:F,RE!B60)</f>
        <v>0</v>
      </c>
      <c r="D60" s="312">
        <f>IFERROR(SUMIF('2a'!F:F,RE!B60,'2a'!Q:Q)/C60,0)</f>
        <v>0</v>
      </c>
      <c r="E60" s="312">
        <f>IFERROR(SUMIF('2a'!F:F,RE!B60,'2a'!W:W)/C60,0)</f>
        <v>0</v>
      </c>
      <c r="F60" s="312">
        <f>IFERROR(SUMIF('2a'!F:F,RE!B60,'2a'!#REF!)/SUMIF('2a'!F:F,RE!B60,'2a'!#REF!),0)</f>
        <v>0</v>
      </c>
      <c r="G60" s="312" t="e">
        <f>SUMIF(Regionais1!F:F,RE!B60,Regionais1!S:S)/SUMIF(Regionais1!F:F,RE!B60,Regionais1!U:U)</f>
        <v>#DIV/0!</v>
      </c>
      <c r="H60" s="313" t="e">
        <f>SUMIF(Regionais1!F:F,RE!B60,Regionais1!J:J)/SUMIF(Regionais1!F:F,RE!B60,Regionais1!I:I)</f>
        <v>#DIV/0!</v>
      </c>
      <c r="L60" s="310" t="s">
        <v>97</v>
      </c>
      <c r="M60" s="311"/>
      <c r="N60" s="312"/>
      <c r="O60" s="312"/>
      <c r="P60" s="312"/>
      <c r="Q60" s="312"/>
      <c r="R60" s="313"/>
    </row>
    <row r="61" spans="2:18" x14ac:dyDescent="0.25">
      <c r="B61" s="310" t="s">
        <v>102</v>
      </c>
      <c r="C61" s="311">
        <f>COUNTIF('2a'!F:F,RE!B61)</f>
        <v>0</v>
      </c>
      <c r="D61" s="312">
        <f>IFERROR(SUMIF('2a'!F:F,RE!B61,'2a'!Q:Q)/C61,0)</f>
        <v>0</v>
      </c>
      <c r="E61" s="312">
        <f>IFERROR(SUMIF('2a'!F:F,RE!B61,'2a'!W:W)/C61,0)</f>
        <v>0</v>
      </c>
      <c r="F61" s="312">
        <f>IFERROR(SUMIF('2a'!F:F,RE!B61,'2a'!#REF!)/SUMIF('2a'!F:F,RE!B61,'2a'!#REF!),0)</f>
        <v>0</v>
      </c>
      <c r="G61" s="312" t="e">
        <f>SUMIF(Regionais1!F:F,RE!B61,Regionais1!S:S)/SUMIF(Regionais1!F:F,RE!B61,Regionais1!U:U)</f>
        <v>#DIV/0!</v>
      </c>
      <c r="H61" s="313" t="e">
        <f>SUMIF(Regionais1!F:F,RE!B61,Regionais1!J:J)/SUMIF(Regionais1!F:F,RE!B61,Regionais1!I:I)</f>
        <v>#DIV/0!</v>
      </c>
      <c r="L61" s="310" t="s">
        <v>102</v>
      </c>
      <c r="M61" s="311"/>
      <c r="N61" s="312"/>
      <c r="O61" s="312"/>
      <c r="P61" s="312"/>
      <c r="Q61" s="312"/>
      <c r="R61" s="313"/>
    </row>
    <row r="62" spans="2:18" ht="15.75" thickBot="1" x14ac:dyDescent="0.3">
      <c r="B62" s="314" t="s">
        <v>124</v>
      </c>
      <c r="C62" s="315">
        <f>COUNTIF('2a'!F:F,RE!B62)</f>
        <v>0</v>
      </c>
      <c r="D62" s="316">
        <f>IFERROR(SUMIF('2a'!F:F,RE!B62,'2a'!Q:Q)/C62,0)</f>
        <v>0</v>
      </c>
      <c r="E62" s="316">
        <f>IFERROR(SUMIF('2a'!F:F,RE!B62,'2a'!W:W)/C62,0)</f>
        <v>0</v>
      </c>
      <c r="F62" s="316">
        <f>IFERROR(SUMIF('2a'!F:F,RE!B62,'2a'!#REF!)/SUMIF('2a'!F:F,RE!B62,'2a'!#REF!),0)</f>
        <v>0</v>
      </c>
      <c r="G62" s="316" t="e">
        <f>SUMIF(Regionais1!F:F,RE!B62,Regionais1!S:S)/SUMIF(Regionais1!F:F,RE!B62,Regionais1!U:U)</f>
        <v>#DIV/0!</v>
      </c>
      <c r="H62" s="317" t="e">
        <f>SUMIF(Regionais1!F:F,RE!B62,Regionais1!J:J)/SUMIF(Regionais1!F:F,RE!B62,Regionais1!I:I)</f>
        <v>#DIV/0!</v>
      </c>
      <c r="L62" s="314" t="s">
        <v>124</v>
      </c>
      <c r="M62" s="315"/>
      <c r="N62" s="316"/>
      <c r="O62" s="316"/>
      <c r="P62" s="316"/>
      <c r="Q62" s="316"/>
      <c r="R62" s="317"/>
    </row>
    <row r="63" spans="2:18" ht="6.75" customHeight="1" thickBot="1" x14ac:dyDescent="0.3"/>
    <row r="64" spans="2:18" x14ac:dyDescent="0.25">
      <c r="B64" s="358" t="str">
        <f>"Lojas 2º Ano - "&amp;SUM(C37:C62)&amp;" filiais"</f>
        <v>Lojas 2º Ano - 0 filiais</v>
      </c>
      <c r="C64" s="359"/>
      <c r="D64" s="319">
        <f>'2a'!D5</f>
        <v>0</v>
      </c>
      <c r="E64" s="319">
        <f>'2a'!D6</f>
        <v>0</v>
      </c>
      <c r="F64" s="318">
        <f>'2a'!D3</f>
        <v>0</v>
      </c>
      <c r="L64" s="358" t="str">
        <f>"Lojas 2º Ano - "&amp;SUM(M37:M62)&amp;" filiais"</f>
        <v>Lojas 2º Ano - 0 filiais</v>
      </c>
      <c r="M64" s="359"/>
      <c r="N64" s="319">
        <f t="shared" ref="N64:P65" si="1">D64</f>
        <v>0</v>
      </c>
      <c r="O64" s="319">
        <f t="shared" si="1"/>
        <v>0</v>
      </c>
      <c r="P64" s="318">
        <f t="shared" si="1"/>
        <v>0</v>
      </c>
    </row>
    <row r="65" spans="2:16" ht="15.75" thickBot="1" x14ac:dyDescent="0.3">
      <c r="B65" s="360" t="s">
        <v>226</v>
      </c>
      <c r="C65" s="361"/>
      <c r="D65" s="316">
        <f>'2a'!F5</f>
        <v>0</v>
      </c>
      <c r="E65" s="316">
        <f>'2a'!F6</f>
        <v>0</v>
      </c>
      <c r="F65" s="317">
        <f>'2a'!F3</f>
        <v>0</v>
      </c>
      <c r="L65" s="360" t="s">
        <v>226</v>
      </c>
      <c r="M65" s="361"/>
      <c r="N65" s="316">
        <f t="shared" si="1"/>
        <v>0</v>
      </c>
      <c r="O65" s="316">
        <f t="shared" si="1"/>
        <v>0</v>
      </c>
      <c r="P65" s="317">
        <f t="shared" si="1"/>
        <v>0</v>
      </c>
    </row>
  </sheetData>
  <mergeCells count="8">
    <mergeCell ref="B31:C31"/>
    <mergeCell ref="B32:C32"/>
    <mergeCell ref="B64:C64"/>
    <mergeCell ref="B65:C65"/>
    <mergeCell ref="L31:M31"/>
    <mergeCell ref="L32:M32"/>
    <mergeCell ref="L64:M64"/>
    <mergeCell ref="L65:M65"/>
  </mergeCells>
  <conditionalFormatting sqref="D4:D29">
    <cfRule type="iconSet" priority="29">
      <iconSet>
        <cfvo type="percent" val="0"/>
        <cfvo type="num" val="0.9"/>
        <cfvo type="num" val="1"/>
      </iconSet>
    </cfRule>
  </conditionalFormatting>
  <conditionalFormatting sqref="D31:D32">
    <cfRule type="iconSet" priority="11">
      <iconSet>
        <cfvo type="percent" val="0"/>
        <cfvo type="num" val="0.9"/>
        <cfvo type="num" val="1"/>
      </iconSet>
    </cfRule>
  </conditionalFormatting>
  <conditionalFormatting sqref="D37:D62">
    <cfRule type="iconSet" priority="30">
      <iconSet>
        <cfvo type="percent" val="0"/>
        <cfvo type="num" val="0.9"/>
        <cfvo type="num" val="1"/>
      </iconSet>
    </cfRule>
  </conditionalFormatting>
  <conditionalFormatting sqref="D64:D65">
    <cfRule type="iconSet" priority="14">
      <iconSet>
        <cfvo type="percent" val="0"/>
        <cfvo type="num" val="0.9"/>
        <cfvo type="num" val="1"/>
      </iconSet>
    </cfRule>
  </conditionalFormatting>
  <conditionalFormatting sqref="E4:E29">
    <cfRule type="cellIs" dxfId="189" priority="34" operator="greaterThan">
      <formula>0.2</formula>
    </cfRule>
  </conditionalFormatting>
  <conditionalFormatting sqref="E31:E32">
    <cfRule type="cellIs" dxfId="188" priority="12" operator="greaterThan">
      <formula>0.2</formula>
    </cfRule>
  </conditionalFormatting>
  <conditionalFormatting sqref="E37:E62">
    <cfRule type="cellIs" dxfId="187" priority="32" operator="greaterThan">
      <formula>0.2</formula>
    </cfRule>
  </conditionalFormatting>
  <conditionalFormatting sqref="E64:E65">
    <cfRule type="cellIs" dxfId="186" priority="15" operator="greaterThan">
      <formula>0.2</formula>
    </cfRule>
  </conditionalFormatting>
  <conditionalFormatting sqref="N4:N29">
    <cfRule type="iconSet" priority="9">
      <iconSet>
        <cfvo type="percent" val="0"/>
        <cfvo type="num" val="0.9"/>
        <cfvo type="num" val="1"/>
      </iconSet>
    </cfRule>
  </conditionalFormatting>
  <conditionalFormatting sqref="N31:N32">
    <cfRule type="iconSet" priority="7">
      <iconSet>
        <cfvo type="percent" val="0"/>
        <cfvo type="num" val="0.9"/>
        <cfvo type="num" val="1"/>
      </iconSet>
    </cfRule>
  </conditionalFormatting>
  <conditionalFormatting sqref="N37:N62">
    <cfRule type="iconSet" priority="5">
      <iconSet>
        <cfvo type="percent" val="0"/>
        <cfvo type="num" val="0.9"/>
        <cfvo type="num" val="1"/>
      </iconSet>
    </cfRule>
  </conditionalFormatting>
  <conditionalFormatting sqref="N64:N65">
    <cfRule type="iconSet" priority="2">
      <iconSet>
        <cfvo type="percent" val="0"/>
        <cfvo type="num" val="0.9"/>
        <cfvo type="num" val="1"/>
      </iconSet>
    </cfRule>
  </conditionalFormatting>
  <conditionalFormatting sqref="O4:O29">
    <cfRule type="cellIs" dxfId="185" priority="10" operator="greaterThan">
      <formula>0.2</formula>
    </cfRule>
  </conditionalFormatting>
  <conditionalFormatting sqref="O31:O32">
    <cfRule type="cellIs" dxfId="184" priority="8" operator="greaterThan">
      <formula>0.2</formula>
    </cfRule>
  </conditionalFormatting>
  <conditionalFormatting sqref="O37:O62">
    <cfRule type="cellIs" dxfId="183" priority="6" operator="greaterThan">
      <formula>0.2</formula>
    </cfRule>
  </conditionalFormatting>
  <conditionalFormatting sqref="O64:O65">
    <cfRule type="cellIs" dxfId="182" priority="3" operator="greaterThan">
      <formula>0.2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0C6BB78-280A-4A18-92F0-0C88B8AC753A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F37:F62</xm:sqref>
        </x14:conditionalFormatting>
        <x14:conditionalFormatting xmlns:xm="http://schemas.microsoft.com/office/excel/2006/main">
          <x14:cfRule type="iconSet" priority="13" id="{F8C9BDE8-C938-4182-B3B9-951988F39CBC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F64:F65</xm:sqref>
        </x14:conditionalFormatting>
        <x14:conditionalFormatting xmlns:xm="http://schemas.microsoft.com/office/excel/2006/main">
          <x14:cfRule type="iconSet" priority="4" id="{8C65F6E1-F71A-471C-AEC6-F30922214942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P37:P62</xm:sqref>
        </x14:conditionalFormatting>
        <x14:conditionalFormatting xmlns:xm="http://schemas.microsoft.com/office/excel/2006/main">
          <x14:cfRule type="iconSet" priority="1" id="{FE875665-C670-48A7-8E73-1405FF408F2E}">
            <x14:iconSet iconSet="3Triangles">
              <x14:cfvo type="percent">
                <xm:f>0</xm:f>
              </x14:cfvo>
              <x14:cfvo type="num">
                <xm:f>-0.01</xm:f>
              </x14:cfvo>
              <x14:cfvo type="num">
                <xm:f>0.01</xm:f>
              </x14:cfvo>
            </x14:iconSet>
          </x14:cfRule>
          <xm:sqref>P64:P65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38D2-8EF4-42FD-9A9D-71304C4B17DC}">
  <sheetPr codeName="Planilha28"/>
  <dimension ref="A1:AQ202"/>
  <sheetViews>
    <sheetView showGridLines="0" topLeftCell="A62" zoomScaleNormal="100" workbookViewId="0">
      <selection activeCell="A85" sqref="A85"/>
    </sheetView>
  </sheetViews>
  <sheetFormatPr defaultRowHeight="15" outlineLevelCol="1" x14ac:dyDescent="0.25"/>
  <cols>
    <col min="1" max="1" width="0.7109375" customWidth="1"/>
    <col min="2" max="2" width="4" style="181" bestFit="1" customWidth="1"/>
    <col min="3" max="3" width="17.42578125" style="181" bestFit="1" customWidth="1"/>
    <col min="4" max="5" width="9.140625" style="181"/>
    <col min="6" max="6" width="23.42578125" style="181" bestFit="1" customWidth="1"/>
    <col min="7" max="7" width="0" style="181" hidden="1" customWidth="1" outlineLevel="1"/>
    <col min="8" max="8" width="9.85546875" style="181" bestFit="1" customWidth="1" collapsed="1"/>
    <col min="9" max="9" width="10.85546875" style="212" bestFit="1" customWidth="1"/>
    <col min="10" max="10" width="8.140625" style="212" bestFit="1" customWidth="1"/>
    <col min="11" max="20" width="9.140625" style="181"/>
    <col min="21" max="21" width="11" style="181" customWidth="1"/>
    <col min="22" max="26" width="9.140625" style="181"/>
    <col min="27" max="27" width="0" style="181" hidden="1" customWidth="1" outlineLevel="1"/>
    <col min="28" max="28" width="9.140625" style="181" collapsed="1"/>
    <col min="29" max="30" width="0" style="181" hidden="1" customWidth="1" outlineLevel="1"/>
    <col min="31" max="31" width="9.140625" style="181" collapsed="1"/>
    <col min="32" max="37" width="9.140625" style="181"/>
    <col min="38" max="16384" width="9.140625" style="2"/>
  </cols>
  <sheetData>
    <row r="1" spans="2:43" customFormat="1" ht="3" customHeight="1" thickBot="1" x14ac:dyDescent="0.3">
      <c r="I1" s="154"/>
      <c r="J1" s="154"/>
    </row>
    <row r="2" spans="2:43" customFormat="1" ht="15.75" thickBot="1" x14ac:dyDescent="0.3">
      <c r="D2" s="400" t="s">
        <v>59</v>
      </c>
      <c r="E2" s="401"/>
      <c r="F2" s="213" t="s">
        <v>60</v>
      </c>
    </row>
    <row r="3" spans="2:43" customFormat="1" ht="15.75" thickBot="1" x14ac:dyDescent="0.3">
      <c r="B3" s="402" t="s">
        <v>61</v>
      </c>
      <c r="C3" s="403"/>
      <c r="D3" s="404"/>
      <c r="E3" s="405"/>
      <c r="F3" s="299"/>
    </row>
    <row r="4" spans="2:43" customFormat="1" ht="15.75" thickBot="1" x14ac:dyDescent="0.3">
      <c r="B4" s="406"/>
      <c r="C4" s="407"/>
      <c r="D4" s="400" t="s">
        <v>59</v>
      </c>
      <c r="E4" s="401"/>
      <c r="F4" s="213" t="s">
        <v>56</v>
      </c>
      <c r="AO4" s="408" t="s">
        <v>59</v>
      </c>
      <c r="AP4" s="409"/>
      <c r="AQ4" s="133" t="s">
        <v>60</v>
      </c>
    </row>
    <row r="5" spans="2:43" customFormat="1" ht="15.75" thickBot="1" x14ac:dyDescent="0.3">
      <c r="B5" s="400" t="s">
        <v>62</v>
      </c>
      <c r="C5" s="410"/>
      <c r="D5" s="411"/>
      <c r="E5" s="412"/>
      <c r="F5" s="220"/>
      <c r="N5" s="390" t="s">
        <v>0</v>
      </c>
      <c r="O5" s="380"/>
      <c r="P5" s="380"/>
      <c r="Q5" s="389"/>
      <c r="AM5" s="408" t="s">
        <v>61</v>
      </c>
      <c r="AN5" s="413"/>
      <c r="AO5" s="414"/>
      <c r="AP5" s="415"/>
      <c r="AQ5" s="134"/>
    </row>
    <row r="6" spans="2:43" customFormat="1" ht="15.75" thickBot="1" x14ac:dyDescent="0.3">
      <c r="B6" s="394" t="s">
        <v>63</v>
      </c>
      <c r="C6" s="395"/>
      <c r="D6" s="396"/>
      <c r="E6" s="397"/>
      <c r="F6" s="221">
        <f>'1a'!F4</f>
        <v>0</v>
      </c>
      <c r="N6" s="214" t="s">
        <v>1</v>
      </c>
      <c r="O6" s="191" t="s">
        <v>2</v>
      </c>
      <c r="P6" s="192" t="s">
        <v>3</v>
      </c>
      <c r="Q6" s="215" t="s">
        <v>4</v>
      </c>
      <c r="AM6" s="375"/>
      <c r="AN6" s="376"/>
      <c r="AO6" s="398" t="s">
        <v>59</v>
      </c>
      <c r="AP6" s="399"/>
      <c r="AQ6" s="135" t="s">
        <v>56</v>
      </c>
    </row>
    <row r="7" spans="2:43" customFormat="1" ht="15.75" thickBot="1" x14ac:dyDescent="0.3">
      <c r="N7" s="218"/>
      <c r="O7" s="218"/>
      <c r="P7" s="218"/>
      <c r="Q7" s="219"/>
      <c r="AM7" s="375" t="s">
        <v>62</v>
      </c>
      <c r="AN7" s="376"/>
      <c r="AO7" s="377"/>
      <c r="AP7" s="378"/>
      <c r="AQ7" s="129"/>
    </row>
    <row r="8" spans="2:43" customFormat="1" ht="15.75" thickBot="1" x14ac:dyDescent="0.3">
      <c r="B8" s="379" t="s">
        <v>5</v>
      </c>
      <c r="C8" s="380"/>
      <c r="D8" s="382" t="s">
        <v>6</v>
      </c>
      <c r="E8" s="382" t="s">
        <v>7</v>
      </c>
      <c r="F8" s="383" t="s">
        <v>8</v>
      </c>
      <c r="G8" s="196" t="s">
        <v>9</v>
      </c>
      <c r="H8" s="384" t="s">
        <v>33</v>
      </c>
      <c r="I8" s="386" t="s">
        <v>34</v>
      </c>
      <c r="J8" s="366" t="s">
        <v>35</v>
      </c>
      <c r="K8" s="366" t="s">
        <v>10</v>
      </c>
      <c r="L8" s="380"/>
      <c r="M8" s="389"/>
      <c r="N8" s="390" t="s">
        <v>11</v>
      </c>
      <c r="O8" s="380"/>
      <c r="P8" s="380"/>
      <c r="Q8" s="389"/>
      <c r="R8" s="391" t="s">
        <v>12</v>
      </c>
      <c r="S8" s="380"/>
      <c r="T8" s="380"/>
      <c r="U8" s="380"/>
      <c r="V8" s="380"/>
      <c r="W8" s="380"/>
      <c r="X8" s="384" t="s">
        <v>13</v>
      </c>
      <c r="Y8" s="393" t="s">
        <v>14</v>
      </c>
      <c r="Z8" s="364" t="s">
        <v>15</v>
      </c>
      <c r="AA8" s="364" t="s">
        <v>16</v>
      </c>
      <c r="AB8" s="364" t="s">
        <v>17</v>
      </c>
      <c r="AC8" s="364" t="s">
        <v>18</v>
      </c>
      <c r="AD8" s="364" t="s">
        <v>19</v>
      </c>
      <c r="AE8" s="366" t="s">
        <v>20</v>
      </c>
      <c r="AF8" s="364" t="s">
        <v>21</v>
      </c>
      <c r="AG8" s="364" t="s">
        <v>22</v>
      </c>
      <c r="AH8" s="368" t="s">
        <v>23</v>
      </c>
      <c r="AI8" s="369" t="s">
        <v>24</v>
      </c>
      <c r="AJ8" s="368" t="s">
        <v>25</v>
      </c>
      <c r="AK8" s="371" t="s">
        <v>26</v>
      </c>
      <c r="AM8" s="373" t="s">
        <v>63</v>
      </c>
      <c r="AN8" s="374"/>
      <c r="AO8" s="362"/>
      <c r="AP8" s="363"/>
      <c r="AQ8" s="130"/>
    </row>
    <row r="9" spans="2:43" customFormat="1" ht="15.75" thickBot="1" x14ac:dyDescent="0.3">
      <c r="B9" s="381"/>
      <c r="C9" s="370"/>
      <c r="D9" s="370"/>
      <c r="E9" s="370"/>
      <c r="F9" s="367"/>
      <c r="G9" s="216" t="s">
        <v>27</v>
      </c>
      <c r="H9" s="385"/>
      <c r="I9" s="387"/>
      <c r="J9" s="388"/>
      <c r="K9" s="198">
        <f ca="1">DATE(YEAR(L9),MONTH(L9)-1,1)</f>
        <v>45689</v>
      </c>
      <c r="L9" s="199">
        <f ca="1">DATE(YEAR(M9),MONTH(M9)-1,1)</f>
        <v>45717</v>
      </c>
      <c r="M9" s="200">
        <f ca="1">DATE(YEAR(S9),MONTH(S9)-1,1)</f>
        <v>45748</v>
      </c>
      <c r="N9" s="201" t="s">
        <v>1</v>
      </c>
      <c r="O9" s="202" t="s">
        <v>2</v>
      </c>
      <c r="P9" s="203" t="s">
        <v>3</v>
      </c>
      <c r="Q9" s="201" t="s">
        <v>4</v>
      </c>
      <c r="R9" s="204" t="s">
        <v>28</v>
      </c>
      <c r="S9" s="198">
        <f ca="1">TODAY()</f>
        <v>45800</v>
      </c>
      <c r="T9" s="198" t="s">
        <v>29</v>
      </c>
      <c r="U9" s="205" t="s">
        <v>30</v>
      </c>
      <c r="V9" s="205" t="s">
        <v>31</v>
      </c>
      <c r="W9" s="198" t="s">
        <v>32</v>
      </c>
      <c r="X9" s="392"/>
      <c r="Y9" s="367"/>
      <c r="Z9" s="365"/>
      <c r="AA9" s="365"/>
      <c r="AB9" s="365"/>
      <c r="AC9" s="365"/>
      <c r="AD9" s="365"/>
      <c r="AE9" s="367"/>
      <c r="AF9" s="365"/>
      <c r="AG9" s="365"/>
      <c r="AH9" s="365"/>
      <c r="AI9" s="370"/>
      <c r="AJ9" s="365"/>
      <c r="AK9" s="372"/>
    </row>
    <row r="10" spans="2:43" customFormat="1" ht="15.75" thickBot="1" x14ac:dyDescent="0.3">
      <c r="B10" s="183"/>
      <c r="C10" s="184"/>
      <c r="D10" s="184"/>
      <c r="E10" s="184"/>
      <c r="F10" s="184"/>
      <c r="G10" s="185"/>
      <c r="H10" s="185"/>
      <c r="I10" s="185"/>
      <c r="J10" s="217"/>
      <c r="K10" s="185"/>
      <c r="L10" s="185"/>
      <c r="M10" s="185"/>
      <c r="N10" s="184"/>
      <c r="O10" s="186"/>
      <c r="P10" s="187"/>
      <c r="Q10" s="184"/>
      <c r="R10" s="185"/>
      <c r="S10" s="185"/>
      <c r="T10" s="185"/>
      <c r="U10" s="186"/>
      <c r="V10" s="186"/>
      <c r="W10" s="185"/>
      <c r="X10" s="185"/>
      <c r="Y10" s="185"/>
      <c r="Z10" s="185"/>
      <c r="AA10" s="185"/>
      <c r="AB10" s="185"/>
      <c r="AC10" s="185"/>
      <c r="AD10" s="185"/>
      <c r="AE10" s="185"/>
      <c r="AF10" s="185"/>
      <c r="AG10" s="185"/>
      <c r="AH10" s="185"/>
      <c r="AI10" s="185"/>
      <c r="AJ10" s="185"/>
      <c r="AK10" s="189"/>
    </row>
    <row r="11" spans="2:43" x14ac:dyDescent="0.25">
      <c r="B11" s="155"/>
      <c r="C11" s="156"/>
      <c r="D11" s="157"/>
      <c r="E11" s="157"/>
      <c r="F11" s="158"/>
      <c r="G11" s="159"/>
      <c r="H11" s="160"/>
      <c r="I11" s="206"/>
      <c r="J11" s="207"/>
      <c r="K11" s="160"/>
      <c r="L11" s="160"/>
      <c r="M11" s="160"/>
      <c r="N11" s="208"/>
      <c r="O11" s="208"/>
      <c r="P11" s="209"/>
      <c r="Q11" s="208"/>
      <c r="R11" s="164"/>
      <c r="S11" s="165"/>
      <c r="T11" s="160"/>
      <c r="U11" s="166"/>
      <c r="V11" s="165"/>
      <c r="W11" s="160"/>
      <c r="X11" s="210"/>
      <c r="Y11" s="168"/>
      <c r="Z11" s="169"/>
      <c r="AA11" s="169"/>
      <c r="AB11" s="170"/>
      <c r="AC11" s="170"/>
      <c r="AD11" s="170"/>
      <c r="AE11" s="160"/>
      <c r="AF11" s="159"/>
      <c r="AG11" s="159"/>
      <c r="AH11" s="159"/>
      <c r="AI11" s="171"/>
      <c r="AJ11" s="172"/>
      <c r="AK11" s="173"/>
    </row>
    <row r="12" spans="2:43" x14ac:dyDescent="0.25">
      <c r="B12" s="174"/>
      <c r="C12" s="175"/>
      <c r="D12" s="157"/>
      <c r="E12" s="157"/>
      <c r="F12" s="158"/>
      <c r="G12" s="159"/>
      <c r="H12" s="160"/>
      <c r="I12" s="206"/>
      <c r="J12" s="207"/>
      <c r="K12" s="160"/>
      <c r="L12" s="160"/>
      <c r="M12" s="160"/>
      <c r="N12" s="162"/>
      <c r="O12" s="162"/>
      <c r="P12" s="163"/>
      <c r="Q12" s="162"/>
      <c r="R12" s="164"/>
      <c r="S12" s="165"/>
      <c r="T12" s="160"/>
      <c r="U12" s="166"/>
      <c r="V12" s="165"/>
      <c r="W12" s="160"/>
      <c r="X12" s="211"/>
      <c r="Y12" s="177"/>
      <c r="Z12" s="169"/>
      <c r="AA12" s="169"/>
      <c r="AB12" s="170"/>
      <c r="AC12" s="170"/>
      <c r="AD12" s="170"/>
      <c r="AE12" s="178"/>
      <c r="AF12" s="159"/>
      <c r="AG12" s="159"/>
      <c r="AH12" s="179"/>
      <c r="AI12" s="180"/>
      <c r="AJ12" s="172"/>
      <c r="AK12" s="173"/>
    </row>
    <row r="13" spans="2:43" x14ac:dyDescent="0.25">
      <c r="B13" s="174"/>
      <c r="C13" s="175"/>
      <c r="D13" s="157"/>
      <c r="E13" s="157"/>
      <c r="F13" s="158"/>
      <c r="G13" s="159"/>
      <c r="H13" s="160"/>
      <c r="I13" s="206"/>
      <c r="J13" s="207"/>
      <c r="K13" s="160"/>
      <c r="L13" s="160"/>
      <c r="M13" s="160"/>
      <c r="N13" s="162"/>
      <c r="O13" s="162"/>
      <c r="P13" s="163"/>
      <c r="Q13" s="162"/>
      <c r="R13" s="164"/>
      <c r="S13" s="165"/>
      <c r="T13" s="160"/>
      <c r="U13" s="166"/>
      <c r="V13" s="165"/>
      <c r="W13" s="160"/>
      <c r="X13" s="211"/>
      <c r="Y13" s="177"/>
      <c r="Z13" s="169"/>
      <c r="AA13" s="169"/>
      <c r="AB13" s="170"/>
      <c r="AC13" s="170"/>
      <c r="AD13" s="170"/>
      <c r="AE13" s="178"/>
      <c r="AF13" s="159"/>
      <c r="AG13" s="159"/>
      <c r="AH13" s="179"/>
      <c r="AI13" s="180"/>
      <c r="AJ13" s="172"/>
      <c r="AK13" s="173"/>
    </row>
    <row r="14" spans="2:43" x14ac:dyDescent="0.25">
      <c r="B14" s="174"/>
      <c r="C14" s="175"/>
      <c r="D14" s="157"/>
      <c r="E14" s="157"/>
      <c r="F14" s="158"/>
      <c r="G14" s="159"/>
      <c r="H14" s="160"/>
      <c r="I14" s="206"/>
      <c r="J14" s="207"/>
      <c r="K14" s="160"/>
      <c r="L14" s="160"/>
      <c r="M14" s="160"/>
      <c r="N14" s="162"/>
      <c r="O14" s="162"/>
      <c r="P14" s="163"/>
      <c r="Q14" s="162"/>
      <c r="R14" s="164"/>
      <c r="S14" s="165"/>
      <c r="T14" s="160"/>
      <c r="U14" s="166"/>
      <c r="V14" s="165"/>
      <c r="W14" s="160"/>
      <c r="X14" s="211"/>
      <c r="Y14" s="177"/>
      <c r="Z14" s="169"/>
      <c r="AA14" s="169"/>
      <c r="AB14" s="170"/>
      <c r="AC14" s="170"/>
      <c r="AD14" s="170"/>
      <c r="AE14" s="178"/>
      <c r="AF14" s="159"/>
      <c r="AG14" s="159"/>
      <c r="AH14" s="179"/>
      <c r="AI14" s="180"/>
      <c r="AJ14" s="172"/>
      <c r="AK14" s="173"/>
    </row>
    <row r="15" spans="2:43" x14ac:dyDescent="0.25">
      <c r="B15" s="174"/>
      <c r="C15" s="175"/>
      <c r="D15" s="157"/>
      <c r="E15" s="157"/>
      <c r="F15" s="158"/>
      <c r="G15" s="159"/>
      <c r="H15" s="160"/>
      <c r="I15" s="206"/>
      <c r="J15" s="207"/>
      <c r="K15" s="160"/>
      <c r="L15" s="160"/>
      <c r="M15" s="160"/>
      <c r="N15" s="162"/>
      <c r="O15" s="162"/>
      <c r="P15" s="163"/>
      <c r="Q15" s="162"/>
      <c r="R15" s="164"/>
      <c r="S15" s="165"/>
      <c r="T15" s="160"/>
      <c r="U15" s="166"/>
      <c r="V15" s="165"/>
      <c r="W15" s="160"/>
      <c r="X15" s="211"/>
      <c r="Y15" s="177"/>
      <c r="Z15" s="169"/>
      <c r="AA15" s="169"/>
      <c r="AB15" s="170"/>
      <c r="AC15" s="170"/>
      <c r="AD15" s="170"/>
      <c r="AE15" s="178"/>
      <c r="AF15" s="159"/>
      <c r="AG15" s="159"/>
      <c r="AH15" s="179"/>
      <c r="AI15" s="180"/>
      <c r="AJ15" s="172"/>
      <c r="AK15" s="173"/>
    </row>
    <row r="16" spans="2:43" x14ac:dyDescent="0.25">
      <c r="B16" s="174"/>
      <c r="C16" s="175"/>
      <c r="D16" s="157"/>
      <c r="E16" s="157"/>
      <c r="F16" s="158"/>
      <c r="G16" s="159"/>
      <c r="H16" s="160"/>
      <c r="I16" s="206"/>
      <c r="J16" s="207"/>
      <c r="K16" s="160"/>
      <c r="L16" s="160"/>
      <c r="M16" s="160"/>
      <c r="N16" s="162"/>
      <c r="O16" s="162"/>
      <c r="P16" s="163"/>
      <c r="Q16" s="162"/>
      <c r="R16" s="164"/>
      <c r="S16" s="165"/>
      <c r="T16" s="160"/>
      <c r="U16" s="166"/>
      <c r="V16" s="165"/>
      <c r="W16" s="160"/>
      <c r="X16" s="211"/>
      <c r="Y16" s="177"/>
      <c r="Z16" s="169"/>
      <c r="AA16" s="169"/>
      <c r="AB16" s="170"/>
      <c r="AC16" s="170"/>
      <c r="AD16" s="170"/>
      <c r="AE16" s="178"/>
      <c r="AF16" s="159"/>
      <c r="AG16" s="159"/>
      <c r="AH16" s="179"/>
      <c r="AI16" s="180"/>
      <c r="AJ16" s="172"/>
      <c r="AK16" s="173"/>
    </row>
    <row r="17" spans="2:37" x14ac:dyDescent="0.25">
      <c r="B17" s="174"/>
      <c r="C17" s="175"/>
      <c r="D17" s="157"/>
      <c r="E17" s="157"/>
      <c r="F17" s="158"/>
      <c r="G17" s="159"/>
      <c r="H17" s="160"/>
      <c r="I17" s="206"/>
      <c r="J17" s="207"/>
      <c r="K17" s="160"/>
      <c r="L17" s="160"/>
      <c r="M17" s="160"/>
      <c r="N17" s="162"/>
      <c r="O17" s="162"/>
      <c r="P17" s="163"/>
      <c r="Q17" s="162"/>
      <c r="R17" s="164"/>
      <c r="S17" s="165"/>
      <c r="T17" s="160"/>
      <c r="U17" s="166"/>
      <c r="V17" s="165"/>
      <c r="W17" s="160"/>
      <c r="X17" s="211"/>
      <c r="Y17" s="177"/>
      <c r="Z17" s="169"/>
      <c r="AA17" s="169"/>
      <c r="AB17" s="170"/>
      <c r="AC17" s="170"/>
      <c r="AD17" s="170"/>
      <c r="AE17" s="178"/>
      <c r="AF17" s="159"/>
      <c r="AG17" s="159"/>
      <c r="AH17" s="179"/>
      <c r="AI17" s="180"/>
      <c r="AJ17" s="172"/>
      <c r="AK17" s="173"/>
    </row>
    <row r="18" spans="2:37" x14ac:dyDescent="0.25">
      <c r="B18" s="174"/>
      <c r="C18" s="175"/>
      <c r="D18" s="157"/>
      <c r="E18" s="157"/>
      <c r="F18" s="158"/>
      <c r="G18" s="159"/>
      <c r="H18" s="160"/>
      <c r="I18" s="206"/>
      <c r="J18" s="207"/>
      <c r="K18" s="160"/>
      <c r="L18" s="160"/>
      <c r="M18" s="160"/>
      <c r="N18" s="162"/>
      <c r="O18" s="162"/>
      <c r="P18" s="163"/>
      <c r="Q18" s="162"/>
      <c r="R18" s="164"/>
      <c r="S18" s="165"/>
      <c r="T18" s="160"/>
      <c r="U18" s="166"/>
      <c r="V18" s="165"/>
      <c r="W18" s="160"/>
      <c r="X18" s="211"/>
      <c r="Y18" s="177"/>
      <c r="Z18" s="169"/>
      <c r="AA18" s="169"/>
      <c r="AB18" s="170"/>
      <c r="AC18" s="170"/>
      <c r="AD18" s="170"/>
      <c r="AE18" s="178"/>
      <c r="AF18" s="159"/>
      <c r="AG18" s="159"/>
      <c r="AH18" s="179"/>
      <c r="AI18" s="180"/>
      <c r="AJ18" s="172"/>
      <c r="AK18" s="173"/>
    </row>
    <row r="19" spans="2:37" x14ac:dyDescent="0.25">
      <c r="B19" s="174"/>
      <c r="C19" s="175"/>
      <c r="D19" s="157"/>
      <c r="E19" s="157"/>
      <c r="F19" s="158"/>
      <c r="G19" s="159"/>
      <c r="H19" s="160"/>
      <c r="I19" s="206"/>
      <c r="J19" s="207"/>
      <c r="K19" s="160"/>
      <c r="L19" s="160"/>
      <c r="M19" s="160"/>
      <c r="N19" s="162"/>
      <c r="O19" s="162"/>
      <c r="P19" s="163"/>
      <c r="Q19" s="162"/>
      <c r="R19" s="164"/>
      <c r="S19" s="165"/>
      <c r="T19" s="160"/>
      <c r="U19" s="166"/>
      <c r="V19" s="165"/>
      <c r="W19" s="160"/>
      <c r="X19" s="211"/>
      <c r="Y19" s="177"/>
      <c r="Z19" s="169"/>
      <c r="AA19" s="169"/>
      <c r="AB19" s="170"/>
      <c r="AC19" s="170"/>
      <c r="AD19" s="170"/>
      <c r="AE19" s="178"/>
      <c r="AF19" s="159"/>
      <c r="AG19" s="159"/>
      <c r="AH19" s="179"/>
      <c r="AI19" s="180"/>
      <c r="AJ19" s="172"/>
      <c r="AK19" s="173"/>
    </row>
    <row r="20" spans="2:37" x14ac:dyDescent="0.25">
      <c r="B20" s="174"/>
      <c r="C20" s="175"/>
      <c r="D20" s="157"/>
      <c r="E20" s="157"/>
      <c r="F20" s="158"/>
      <c r="G20" s="159"/>
      <c r="H20" s="160"/>
      <c r="I20" s="206"/>
      <c r="J20" s="207"/>
      <c r="K20" s="160"/>
      <c r="L20" s="160"/>
      <c r="M20" s="160"/>
      <c r="N20" s="162"/>
      <c r="O20" s="162"/>
      <c r="P20" s="163"/>
      <c r="Q20" s="162"/>
      <c r="R20" s="164"/>
      <c r="S20" s="165"/>
      <c r="T20" s="160"/>
      <c r="U20" s="166"/>
      <c r="V20" s="165"/>
      <c r="W20" s="160"/>
      <c r="X20" s="211"/>
      <c r="Y20" s="177"/>
      <c r="Z20" s="169"/>
      <c r="AA20" s="169"/>
      <c r="AB20" s="170"/>
      <c r="AC20" s="170"/>
      <c r="AD20" s="170"/>
      <c r="AE20" s="178"/>
      <c r="AF20" s="159"/>
      <c r="AG20" s="159"/>
      <c r="AH20" s="179"/>
      <c r="AI20" s="180"/>
      <c r="AJ20" s="172"/>
      <c r="AK20" s="173"/>
    </row>
    <row r="21" spans="2:37" x14ac:dyDescent="0.25">
      <c r="B21" s="174"/>
      <c r="C21" s="175"/>
      <c r="D21" s="157"/>
      <c r="E21" s="157"/>
      <c r="F21" s="158"/>
      <c r="G21" s="159"/>
      <c r="H21" s="160"/>
      <c r="I21" s="206"/>
      <c r="J21" s="207"/>
      <c r="K21" s="160"/>
      <c r="L21" s="160"/>
      <c r="M21" s="160"/>
      <c r="N21" s="162"/>
      <c r="O21" s="162"/>
      <c r="P21" s="163"/>
      <c r="Q21" s="162"/>
      <c r="R21" s="164"/>
      <c r="S21" s="165"/>
      <c r="T21" s="160"/>
      <c r="U21" s="166"/>
      <c r="V21" s="165"/>
      <c r="W21" s="160"/>
      <c r="X21" s="211"/>
      <c r="Y21" s="177"/>
      <c r="Z21" s="169"/>
      <c r="AA21" s="169"/>
      <c r="AB21" s="170"/>
      <c r="AC21" s="170"/>
      <c r="AD21" s="170"/>
      <c r="AE21" s="178"/>
      <c r="AF21" s="159"/>
      <c r="AG21" s="159"/>
      <c r="AH21" s="179"/>
      <c r="AI21" s="180"/>
      <c r="AJ21" s="172"/>
      <c r="AK21" s="173"/>
    </row>
    <row r="22" spans="2:37" x14ac:dyDescent="0.25">
      <c r="B22" s="174"/>
      <c r="C22" s="175"/>
      <c r="D22" s="157"/>
      <c r="E22" s="157"/>
      <c r="F22" s="158"/>
      <c r="G22" s="159"/>
      <c r="H22" s="160"/>
      <c r="I22" s="206"/>
      <c r="J22" s="207"/>
      <c r="K22" s="160"/>
      <c r="L22" s="160"/>
      <c r="M22" s="160"/>
      <c r="N22" s="162"/>
      <c r="O22" s="162"/>
      <c r="P22" s="163"/>
      <c r="Q22" s="162"/>
      <c r="R22" s="164"/>
      <c r="S22" s="165"/>
      <c r="T22" s="160"/>
      <c r="U22" s="166"/>
      <c r="V22" s="165"/>
      <c r="W22" s="160"/>
      <c r="X22" s="211"/>
      <c r="Y22" s="177"/>
      <c r="Z22" s="169"/>
      <c r="AA22" s="169"/>
      <c r="AB22" s="170"/>
      <c r="AC22" s="170"/>
      <c r="AD22" s="170"/>
      <c r="AE22" s="178"/>
      <c r="AF22" s="159"/>
      <c r="AG22" s="159"/>
      <c r="AH22" s="179"/>
      <c r="AI22" s="180"/>
      <c r="AJ22" s="172"/>
      <c r="AK22" s="173"/>
    </row>
    <row r="23" spans="2:37" x14ac:dyDescent="0.25">
      <c r="B23" s="174"/>
      <c r="C23" s="175"/>
      <c r="D23" s="157"/>
      <c r="E23" s="157"/>
      <c r="F23" s="158"/>
      <c r="G23" s="159"/>
      <c r="H23" s="160"/>
      <c r="I23" s="206"/>
      <c r="J23" s="207"/>
      <c r="K23" s="160"/>
      <c r="L23" s="160"/>
      <c r="M23" s="160"/>
      <c r="N23" s="162"/>
      <c r="O23" s="162"/>
      <c r="P23" s="163"/>
      <c r="Q23" s="162"/>
      <c r="R23" s="164"/>
      <c r="S23" s="165"/>
      <c r="T23" s="160"/>
      <c r="U23" s="166"/>
      <c r="V23" s="165"/>
      <c r="W23" s="160"/>
      <c r="X23" s="211"/>
      <c r="Y23" s="177"/>
      <c r="Z23" s="169"/>
      <c r="AA23" s="169"/>
      <c r="AB23" s="170"/>
      <c r="AC23" s="170"/>
      <c r="AD23" s="170"/>
      <c r="AE23" s="178"/>
      <c r="AF23" s="159"/>
      <c r="AG23" s="159"/>
      <c r="AH23" s="179"/>
      <c r="AI23" s="180"/>
      <c r="AJ23" s="172"/>
      <c r="AK23" s="173"/>
    </row>
    <row r="24" spans="2:37" x14ac:dyDescent="0.25">
      <c r="B24" s="174"/>
      <c r="C24" s="175"/>
      <c r="D24" s="157"/>
      <c r="E24" s="157"/>
      <c r="F24" s="158"/>
      <c r="G24" s="159"/>
      <c r="H24" s="160"/>
      <c r="I24" s="206"/>
      <c r="J24" s="207"/>
      <c r="K24" s="160"/>
      <c r="L24" s="160"/>
      <c r="M24" s="160"/>
      <c r="N24" s="162"/>
      <c r="O24" s="162"/>
      <c r="P24" s="163"/>
      <c r="Q24" s="162"/>
      <c r="R24" s="164"/>
      <c r="S24" s="165"/>
      <c r="T24" s="160"/>
      <c r="U24" s="166"/>
      <c r="V24" s="165"/>
      <c r="W24" s="160"/>
      <c r="X24" s="211"/>
      <c r="Y24" s="177"/>
      <c r="Z24" s="169"/>
      <c r="AA24" s="169"/>
      <c r="AB24" s="170"/>
      <c r="AC24" s="170"/>
      <c r="AD24" s="170"/>
      <c r="AE24" s="178"/>
      <c r="AF24" s="159"/>
      <c r="AG24" s="159"/>
      <c r="AH24" s="179"/>
      <c r="AI24" s="180"/>
      <c r="AJ24" s="172"/>
      <c r="AK24" s="173"/>
    </row>
    <row r="25" spans="2:37" x14ac:dyDescent="0.25">
      <c r="B25" s="174"/>
      <c r="C25" s="175"/>
      <c r="D25" s="157"/>
      <c r="E25" s="157"/>
      <c r="F25" s="158"/>
      <c r="G25" s="159"/>
      <c r="H25" s="160"/>
      <c r="I25" s="206"/>
      <c r="J25" s="207"/>
      <c r="K25" s="160"/>
      <c r="L25" s="160"/>
      <c r="M25" s="160"/>
      <c r="N25" s="162"/>
      <c r="O25" s="162"/>
      <c r="P25" s="163"/>
      <c r="Q25" s="162"/>
      <c r="R25" s="164"/>
      <c r="S25" s="165"/>
      <c r="T25" s="160"/>
      <c r="U25" s="166"/>
      <c r="V25" s="165"/>
      <c r="W25" s="160"/>
      <c r="X25" s="211"/>
      <c r="Y25" s="177"/>
      <c r="Z25" s="169"/>
      <c r="AA25" s="169"/>
      <c r="AB25" s="170"/>
      <c r="AC25" s="170"/>
      <c r="AD25" s="170"/>
      <c r="AE25" s="178"/>
      <c r="AF25" s="159"/>
      <c r="AG25" s="159"/>
      <c r="AH25" s="179"/>
      <c r="AI25" s="180"/>
      <c r="AJ25" s="172"/>
      <c r="AK25" s="173"/>
    </row>
    <row r="26" spans="2:37" x14ac:dyDescent="0.25">
      <c r="B26" s="174"/>
      <c r="C26" s="175"/>
      <c r="D26" s="157"/>
      <c r="E26" s="157"/>
      <c r="F26" s="158"/>
      <c r="G26" s="159"/>
      <c r="H26" s="160"/>
      <c r="I26" s="206"/>
      <c r="J26" s="207"/>
      <c r="K26" s="160"/>
      <c r="L26" s="160"/>
      <c r="M26" s="160"/>
      <c r="N26" s="162"/>
      <c r="O26" s="162"/>
      <c r="P26" s="163"/>
      <c r="Q26" s="162"/>
      <c r="R26" s="164"/>
      <c r="S26" s="165"/>
      <c r="T26" s="160"/>
      <c r="U26" s="166"/>
      <c r="V26" s="165"/>
      <c r="W26" s="160"/>
      <c r="X26" s="211"/>
      <c r="Y26" s="177"/>
      <c r="Z26" s="169"/>
      <c r="AA26" s="169"/>
      <c r="AB26" s="170"/>
      <c r="AC26" s="170"/>
      <c r="AD26" s="170"/>
      <c r="AE26" s="178"/>
      <c r="AF26" s="159"/>
      <c r="AG26" s="159"/>
      <c r="AH26" s="179"/>
      <c r="AI26" s="180"/>
      <c r="AJ26" s="172"/>
      <c r="AK26" s="173"/>
    </row>
    <row r="27" spans="2:37" x14ac:dyDescent="0.25">
      <c r="B27" s="174"/>
      <c r="C27" s="175"/>
      <c r="D27" s="157"/>
      <c r="E27" s="157"/>
      <c r="F27" s="158"/>
      <c r="G27" s="159"/>
      <c r="H27" s="160"/>
      <c r="I27" s="206"/>
      <c r="J27" s="207"/>
      <c r="K27" s="160"/>
      <c r="L27" s="160"/>
      <c r="M27" s="160"/>
      <c r="N27" s="162"/>
      <c r="O27" s="162"/>
      <c r="P27" s="163"/>
      <c r="Q27" s="162"/>
      <c r="R27" s="164"/>
      <c r="S27" s="165"/>
      <c r="T27" s="160"/>
      <c r="U27" s="166"/>
      <c r="V27" s="165"/>
      <c r="W27" s="160"/>
      <c r="X27" s="211"/>
      <c r="Y27" s="177"/>
      <c r="Z27" s="169"/>
      <c r="AA27" s="169"/>
      <c r="AB27" s="170"/>
      <c r="AC27" s="170"/>
      <c r="AD27" s="170"/>
      <c r="AE27" s="178"/>
      <c r="AF27" s="159"/>
      <c r="AG27" s="159"/>
      <c r="AH27" s="179"/>
      <c r="AI27" s="180"/>
      <c r="AJ27" s="172"/>
      <c r="AK27" s="173"/>
    </row>
    <row r="28" spans="2:37" x14ac:dyDescent="0.25">
      <c r="B28" s="174"/>
      <c r="C28" s="175"/>
      <c r="D28" s="157"/>
      <c r="E28" s="157"/>
      <c r="F28" s="158"/>
      <c r="G28" s="159"/>
      <c r="H28" s="160"/>
      <c r="I28" s="206"/>
      <c r="J28" s="207"/>
      <c r="K28" s="160"/>
      <c r="L28" s="160"/>
      <c r="M28" s="160"/>
      <c r="N28" s="162"/>
      <c r="O28" s="162"/>
      <c r="P28" s="163"/>
      <c r="Q28" s="162"/>
      <c r="R28" s="164"/>
      <c r="S28" s="165"/>
      <c r="T28" s="160"/>
      <c r="U28" s="166"/>
      <c r="V28" s="165"/>
      <c r="W28" s="160"/>
      <c r="X28" s="211"/>
      <c r="Y28" s="177"/>
      <c r="Z28" s="169"/>
      <c r="AA28" s="169"/>
      <c r="AB28" s="170"/>
      <c r="AC28" s="170"/>
      <c r="AD28" s="170"/>
      <c r="AE28" s="178"/>
      <c r="AF28" s="159"/>
      <c r="AG28" s="159"/>
      <c r="AH28" s="179"/>
      <c r="AI28" s="180"/>
      <c r="AJ28" s="172"/>
      <c r="AK28" s="173"/>
    </row>
    <row r="29" spans="2:37" x14ac:dyDescent="0.25">
      <c r="B29" s="174"/>
      <c r="C29" s="175"/>
      <c r="D29" s="157"/>
      <c r="E29" s="157"/>
      <c r="F29" s="158"/>
      <c r="G29" s="159"/>
      <c r="H29" s="160"/>
      <c r="I29" s="206"/>
      <c r="J29" s="207"/>
      <c r="K29" s="160"/>
      <c r="L29" s="160"/>
      <c r="M29" s="160"/>
      <c r="N29" s="162"/>
      <c r="O29" s="162"/>
      <c r="P29" s="163"/>
      <c r="Q29" s="162"/>
      <c r="R29" s="164"/>
      <c r="S29" s="165"/>
      <c r="T29" s="160"/>
      <c r="U29" s="166"/>
      <c r="V29" s="165"/>
      <c r="W29" s="160"/>
      <c r="X29" s="211"/>
      <c r="Y29" s="177"/>
      <c r="Z29" s="169"/>
      <c r="AA29" s="169"/>
      <c r="AB29" s="170"/>
      <c r="AC29" s="170"/>
      <c r="AD29" s="170"/>
      <c r="AE29" s="178"/>
      <c r="AF29" s="159"/>
      <c r="AG29" s="159"/>
      <c r="AH29" s="179"/>
      <c r="AI29" s="180"/>
      <c r="AJ29" s="172"/>
      <c r="AK29" s="173"/>
    </row>
    <row r="30" spans="2:37" x14ac:dyDescent="0.25">
      <c r="B30" s="174"/>
      <c r="C30" s="175"/>
      <c r="D30" s="157"/>
      <c r="E30" s="157"/>
      <c r="F30" s="158"/>
      <c r="G30" s="159"/>
      <c r="H30" s="160"/>
      <c r="I30" s="206"/>
      <c r="J30" s="207"/>
      <c r="K30" s="160"/>
      <c r="L30" s="160"/>
      <c r="M30" s="160"/>
      <c r="N30" s="162"/>
      <c r="O30" s="162"/>
      <c r="P30" s="163"/>
      <c r="Q30" s="162"/>
      <c r="R30" s="164"/>
      <c r="S30" s="165"/>
      <c r="T30" s="160"/>
      <c r="U30" s="166"/>
      <c r="V30" s="165"/>
      <c r="W30" s="160"/>
      <c r="X30" s="211"/>
      <c r="Y30" s="177"/>
      <c r="Z30" s="169"/>
      <c r="AA30" s="169"/>
      <c r="AB30" s="170"/>
      <c r="AC30" s="170"/>
      <c r="AD30" s="170"/>
      <c r="AE30" s="178"/>
      <c r="AF30" s="159"/>
      <c r="AG30" s="159"/>
      <c r="AH30" s="179"/>
      <c r="AI30" s="180"/>
      <c r="AJ30" s="172"/>
      <c r="AK30" s="173"/>
    </row>
    <row r="31" spans="2:37" x14ac:dyDescent="0.25">
      <c r="B31" s="174"/>
      <c r="C31" s="175"/>
      <c r="D31" s="157"/>
      <c r="E31" s="157"/>
      <c r="F31" s="158"/>
      <c r="G31" s="159"/>
      <c r="H31" s="160"/>
      <c r="I31" s="206"/>
      <c r="J31" s="207"/>
      <c r="K31" s="160"/>
      <c r="L31" s="160"/>
      <c r="M31" s="160"/>
      <c r="N31" s="162"/>
      <c r="O31" s="162"/>
      <c r="P31" s="163"/>
      <c r="Q31" s="162"/>
      <c r="R31" s="164"/>
      <c r="S31" s="165"/>
      <c r="T31" s="160"/>
      <c r="U31" s="166"/>
      <c r="V31" s="165"/>
      <c r="W31" s="160"/>
      <c r="X31" s="211"/>
      <c r="Y31" s="177"/>
      <c r="Z31" s="169"/>
      <c r="AA31" s="169"/>
      <c r="AB31" s="170"/>
      <c r="AC31" s="170"/>
      <c r="AD31" s="170"/>
      <c r="AE31" s="178"/>
      <c r="AF31" s="159"/>
      <c r="AG31" s="159"/>
      <c r="AH31" s="179"/>
      <c r="AI31" s="180"/>
      <c r="AJ31" s="172"/>
      <c r="AK31" s="173"/>
    </row>
    <row r="32" spans="2:37" x14ac:dyDescent="0.25">
      <c r="B32" s="174"/>
      <c r="C32" s="175"/>
      <c r="D32" s="157"/>
      <c r="E32" s="157"/>
      <c r="F32" s="158"/>
      <c r="G32" s="159"/>
      <c r="H32" s="160"/>
      <c r="I32" s="206"/>
      <c r="J32" s="207"/>
      <c r="K32" s="160"/>
      <c r="L32" s="160"/>
      <c r="M32" s="160"/>
      <c r="N32" s="162"/>
      <c r="O32" s="162"/>
      <c r="P32" s="163"/>
      <c r="Q32" s="162"/>
      <c r="R32" s="164"/>
      <c r="S32" s="165"/>
      <c r="T32" s="160"/>
      <c r="U32" s="166"/>
      <c r="V32" s="165"/>
      <c r="W32" s="160"/>
      <c r="X32" s="211"/>
      <c r="Y32" s="177"/>
      <c r="Z32" s="169"/>
      <c r="AA32" s="169"/>
      <c r="AB32" s="170"/>
      <c r="AC32" s="170"/>
      <c r="AD32" s="170"/>
      <c r="AE32" s="178"/>
      <c r="AF32" s="159"/>
      <c r="AG32" s="159"/>
      <c r="AH32" s="179"/>
      <c r="AI32" s="180"/>
      <c r="AJ32" s="172"/>
      <c r="AK32" s="173"/>
    </row>
    <row r="33" spans="2:37" x14ac:dyDescent="0.25">
      <c r="B33" s="174"/>
      <c r="C33" s="175"/>
      <c r="D33" s="157"/>
      <c r="E33" s="157"/>
      <c r="F33" s="158"/>
      <c r="G33" s="159"/>
      <c r="H33" s="160"/>
      <c r="I33" s="206"/>
      <c r="J33" s="207"/>
      <c r="K33" s="160"/>
      <c r="L33" s="160"/>
      <c r="M33" s="160"/>
      <c r="N33" s="162"/>
      <c r="O33" s="162"/>
      <c r="P33" s="163"/>
      <c r="Q33" s="162"/>
      <c r="R33" s="164"/>
      <c r="S33" s="165"/>
      <c r="T33" s="160"/>
      <c r="U33" s="166"/>
      <c r="V33" s="165"/>
      <c r="W33" s="160"/>
      <c r="X33" s="211"/>
      <c r="Y33" s="177"/>
      <c r="Z33" s="169"/>
      <c r="AA33" s="169"/>
      <c r="AB33" s="170"/>
      <c r="AC33" s="170"/>
      <c r="AD33" s="170"/>
      <c r="AE33" s="178"/>
      <c r="AF33" s="159"/>
      <c r="AG33" s="159"/>
      <c r="AH33" s="179"/>
      <c r="AI33" s="180"/>
      <c r="AJ33" s="172"/>
      <c r="AK33" s="173"/>
    </row>
    <row r="34" spans="2:37" x14ac:dyDescent="0.25">
      <c r="B34" s="174"/>
      <c r="C34" s="175"/>
      <c r="D34" s="157"/>
      <c r="E34" s="157"/>
      <c r="F34" s="158"/>
      <c r="G34" s="159"/>
      <c r="H34" s="160"/>
      <c r="I34" s="206"/>
      <c r="J34" s="207"/>
      <c r="K34" s="160"/>
      <c r="L34" s="160"/>
      <c r="M34" s="160"/>
      <c r="N34" s="162"/>
      <c r="O34" s="162"/>
      <c r="P34" s="163"/>
      <c r="Q34" s="162"/>
      <c r="R34" s="164"/>
      <c r="S34" s="165"/>
      <c r="T34" s="160"/>
      <c r="U34" s="166"/>
      <c r="V34" s="165"/>
      <c r="W34" s="160"/>
      <c r="X34" s="211"/>
      <c r="Y34" s="177"/>
      <c r="Z34" s="169"/>
      <c r="AA34" s="169"/>
      <c r="AB34" s="170"/>
      <c r="AC34" s="170"/>
      <c r="AD34" s="170"/>
      <c r="AE34" s="178"/>
      <c r="AF34" s="159"/>
      <c r="AG34" s="159"/>
      <c r="AH34" s="179"/>
      <c r="AI34" s="180"/>
      <c r="AJ34" s="172"/>
      <c r="AK34" s="173"/>
    </row>
    <row r="35" spans="2:37" x14ac:dyDescent="0.25">
      <c r="B35" s="174"/>
      <c r="C35" s="175"/>
      <c r="D35" s="157"/>
      <c r="E35" s="157"/>
      <c r="F35" s="158"/>
      <c r="G35" s="159"/>
      <c r="H35" s="160"/>
      <c r="I35" s="206"/>
      <c r="J35" s="207"/>
      <c r="K35" s="160"/>
      <c r="L35" s="160"/>
      <c r="M35" s="160"/>
      <c r="N35" s="162"/>
      <c r="O35" s="162"/>
      <c r="P35" s="163"/>
      <c r="Q35" s="162"/>
      <c r="R35" s="164"/>
      <c r="S35" s="165"/>
      <c r="T35" s="160"/>
      <c r="U35" s="166"/>
      <c r="V35" s="165"/>
      <c r="W35" s="160"/>
      <c r="X35" s="211"/>
      <c r="Y35" s="177"/>
      <c r="Z35" s="169"/>
      <c r="AA35" s="169"/>
      <c r="AB35" s="170"/>
      <c r="AC35" s="170"/>
      <c r="AD35" s="170"/>
      <c r="AE35" s="178"/>
      <c r="AF35" s="159"/>
      <c r="AG35" s="159"/>
      <c r="AH35" s="179"/>
      <c r="AI35" s="180"/>
      <c r="AJ35" s="172"/>
      <c r="AK35" s="173"/>
    </row>
    <row r="36" spans="2:37" x14ac:dyDescent="0.25">
      <c r="B36" s="174"/>
      <c r="C36" s="175"/>
      <c r="D36" s="157"/>
      <c r="E36" s="157"/>
      <c r="F36" s="158"/>
      <c r="G36" s="159"/>
      <c r="H36" s="160"/>
      <c r="I36" s="206"/>
      <c r="J36" s="207"/>
      <c r="K36" s="160"/>
      <c r="L36" s="160"/>
      <c r="M36" s="160"/>
      <c r="N36" s="162"/>
      <c r="O36" s="162"/>
      <c r="P36" s="163"/>
      <c r="Q36" s="162"/>
      <c r="R36" s="164"/>
      <c r="S36" s="165"/>
      <c r="T36" s="160"/>
      <c r="U36" s="166"/>
      <c r="V36" s="165"/>
      <c r="W36" s="160"/>
      <c r="X36" s="211"/>
      <c r="Y36" s="177"/>
      <c r="Z36" s="169"/>
      <c r="AA36" s="169"/>
      <c r="AB36" s="170"/>
      <c r="AC36" s="170"/>
      <c r="AD36" s="170"/>
      <c r="AE36" s="178"/>
      <c r="AF36" s="159"/>
      <c r="AG36" s="159"/>
      <c r="AH36" s="179"/>
      <c r="AI36" s="180"/>
      <c r="AJ36" s="172"/>
      <c r="AK36" s="173"/>
    </row>
    <row r="37" spans="2:37" x14ac:dyDescent="0.25">
      <c r="B37" s="174"/>
      <c r="C37" s="175"/>
      <c r="D37" s="157"/>
      <c r="E37" s="157"/>
      <c r="F37" s="158"/>
      <c r="G37" s="159"/>
      <c r="H37" s="160"/>
      <c r="I37" s="206"/>
      <c r="J37" s="207"/>
      <c r="K37" s="160"/>
      <c r="L37" s="160"/>
      <c r="M37" s="160"/>
      <c r="N37" s="162"/>
      <c r="O37" s="162"/>
      <c r="P37" s="163"/>
      <c r="Q37" s="162"/>
      <c r="R37" s="164"/>
      <c r="S37" s="165"/>
      <c r="T37" s="160"/>
      <c r="U37" s="166"/>
      <c r="V37" s="165"/>
      <c r="W37" s="160"/>
      <c r="X37" s="211"/>
      <c r="Y37" s="177"/>
      <c r="Z37" s="169"/>
      <c r="AA37" s="169"/>
      <c r="AB37" s="170"/>
      <c r="AC37" s="170"/>
      <c r="AD37" s="170"/>
      <c r="AE37" s="178"/>
      <c r="AF37" s="159"/>
      <c r="AG37" s="159"/>
      <c r="AH37" s="179"/>
      <c r="AI37" s="180"/>
      <c r="AJ37" s="172"/>
      <c r="AK37" s="173"/>
    </row>
    <row r="38" spans="2:37" x14ac:dyDescent="0.25">
      <c r="B38" s="174"/>
      <c r="C38" s="175"/>
      <c r="D38" s="157"/>
      <c r="E38" s="157"/>
      <c r="F38" s="158"/>
      <c r="G38" s="159"/>
      <c r="H38" s="160"/>
      <c r="I38" s="206"/>
      <c r="J38" s="207"/>
      <c r="K38" s="160"/>
      <c r="L38" s="160"/>
      <c r="M38" s="160"/>
      <c r="N38" s="162"/>
      <c r="O38" s="162"/>
      <c r="P38" s="163"/>
      <c r="Q38" s="162"/>
      <c r="R38" s="164"/>
      <c r="S38" s="165"/>
      <c r="T38" s="160"/>
      <c r="U38" s="166"/>
      <c r="V38" s="165"/>
      <c r="W38" s="160"/>
      <c r="X38" s="211"/>
      <c r="Y38" s="177"/>
      <c r="Z38" s="169"/>
      <c r="AA38" s="169"/>
      <c r="AB38" s="170"/>
      <c r="AC38" s="170"/>
      <c r="AD38" s="170"/>
      <c r="AE38" s="178"/>
      <c r="AF38" s="159"/>
      <c r="AG38" s="159"/>
      <c r="AH38" s="179"/>
      <c r="AI38" s="180"/>
      <c r="AJ38" s="172"/>
      <c r="AK38" s="173"/>
    </row>
    <row r="39" spans="2:37" x14ac:dyDescent="0.25">
      <c r="B39" s="174"/>
      <c r="C39" s="175"/>
      <c r="D39" s="157"/>
      <c r="E39" s="157"/>
      <c r="F39" s="158"/>
      <c r="G39" s="159"/>
      <c r="H39" s="160"/>
      <c r="I39" s="206"/>
      <c r="J39" s="207"/>
      <c r="K39" s="160"/>
      <c r="L39" s="160"/>
      <c r="M39" s="160"/>
      <c r="N39" s="162"/>
      <c r="O39" s="162"/>
      <c r="P39" s="163"/>
      <c r="Q39" s="162"/>
      <c r="R39" s="164"/>
      <c r="S39" s="165"/>
      <c r="T39" s="160"/>
      <c r="U39" s="166"/>
      <c r="V39" s="165"/>
      <c r="W39" s="160"/>
      <c r="X39" s="211"/>
      <c r="Y39" s="177"/>
      <c r="Z39" s="169"/>
      <c r="AA39" s="169"/>
      <c r="AB39" s="170"/>
      <c r="AC39" s="170"/>
      <c r="AD39" s="170"/>
      <c r="AE39" s="178"/>
      <c r="AF39" s="159"/>
      <c r="AG39" s="159"/>
      <c r="AH39" s="179"/>
      <c r="AI39" s="180"/>
      <c r="AJ39" s="172"/>
      <c r="AK39" s="173"/>
    </row>
    <row r="40" spans="2:37" x14ac:dyDescent="0.25">
      <c r="B40" s="174"/>
      <c r="C40" s="175"/>
      <c r="D40" s="157"/>
      <c r="E40" s="157"/>
      <c r="F40" s="158"/>
      <c r="G40" s="159"/>
      <c r="H40" s="160"/>
      <c r="I40" s="206"/>
      <c r="J40" s="207"/>
      <c r="K40" s="160"/>
      <c r="L40" s="160"/>
      <c r="M40" s="160"/>
      <c r="N40" s="162"/>
      <c r="O40" s="162"/>
      <c r="P40" s="163"/>
      <c r="Q40" s="162"/>
      <c r="R40" s="164"/>
      <c r="S40" s="165"/>
      <c r="T40" s="160"/>
      <c r="U40" s="166"/>
      <c r="V40" s="165"/>
      <c r="W40" s="160"/>
      <c r="X40" s="211"/>
      <c r="Y40" s="177"/>
      <c r="Z40" s="169"/>
      <c r="AA40" s="169"/>
      <c r="AB40" s="170"/>
      <c r="AC40" s="170"/>
      <c r="AD40" s="170"/>
      <c r="AE40" s="178"/>
      <c r="AF40" s="159"/>
      <c r="AG40" s="159"/>
      <c r="AH40" s="179"/>
      <c r="AI40" s="180"/>
      <c r="AJ40" s="172"/>
      <c r="AK40" s="173"/>
    </row>
    <row r="41" spans="2:37" x14ac:dyDescent="0.25">
      <c r="B41" s="174"/>
      <c r="C41" s="175"/>
      <c r="D41" s="157"/>
      <c r="E41" s="157"/>
      <c r="F41" s="158"/>
      <c r="G41" s="159"/>
      <c r="H41" s="160"/>
      <c r="I41" s="206"/>
      <c r="J41" s="207"/>
      <c r="K41" s="160"/>
      <c r="L41" s="160"/>
      <c r="M41" s="160"/>
      <c r="N41" s="162"/>
      <c r="O41" s="162"/>
      <c r="P41" s="163"/>
      <c r="Q41" s="162"/>
      <c r="R41" s="164"/>
      <c r="S41" s="165"/>
      <c r="T41" s="160"/>
      <c r="U41" s="166"/>
      <c r="V41" s="165"/>
      <c r="W41" s="160"/>
      <c r="X41" s="211"/>
      <c r="Y41" s="177"/>
      <c r="Z41" s="169"/>
      <c r="AA41" s="169"/>
      <c r="AB41" s="170"/>
      <c r="AC41" s="170"/>
      <c r="AD41" s="170"/>
      <c r="AE41" s="178"/>
      <c r="AF41" s="159"/>
      <c r="AG41" s="159"/>
      <c r="AH41" s="179"/>
      <c r="AI41" s="180"/>
      <c r="AJ41" s="172"/>
      <c r="AK41" s="173"/>
    </row>
    <row r="42" spans="2:37" x14ac:dyDescent="0.25">
      <c r="B42" s="174"/>
      <c r="C42" s="175"/>
      <c r="D42" s="157"/>
      <c r="E42" s="157"/>
      <c r="F42" s="158"/>
      <c r="G42" s="159"/>
      <c r="H42" s="160"/>
      <c r="I42" s="206"/>
      <c r="J42" s="207"/>
      <c r="K42" s="160"/>
      <c r="L42" s="160"/>
      <c r="M42" s="160"/>
      <c r="N42" s="162"/>
      <c r="O42" s="162"/>
      <c r="P42" s="163"/>
      <c r="Q42" s="162"/>
      <c r="R42" s="164"/>
      <c r="S42" s="165"/>
      <c r="T42" s="160"/>
      <c r="U42" s="166"/>
      <c r="V42" s="165"/>
      <c r="W42" s="160"/>
      <c r="X42" s="211"/>
      <c r="Y42" s="177"/>
      <c r="Z42" s="169"/>
      <c r="AA42" s="169"/>
      <c r="AB42" s="170"/>
      <c r="AC42" s="170"/>
      <c r="AD42" s="170"/>
      <c r="AE42" s="178"/>
      <c r="AF42" s="159"/>
      <c r="AG42" s="159"/>
      <c r="AH42" s="179"/>
      <c r="AI42" s="180"/>
      <c r="AJ42" s="172"/>
      <c r="AK42" s="173"/>
    </row>
    <row r="43" spans="2:37" x14ac:dyDescent="0.25">
      <c r="B43" s="174"/>
      <c r="C43" s="175"/>
      <c r="D43" s="157"/>
      <c r="E43" s="157"/>
      <c r="F43" s="158"/>
      <c r="G43" s="159"/>
      <c r="H43" s="160"/>
      <c r="I43" s="206"/>
      <c r="J43" s="207"/>
      <c r="K43" s="160"/>
      <c r="L43" s="160"/>
      <c r="M43" s="160"/>
      <c r="N43" s="162"/>
      <c r="O43" s="162"/>
      <c r="P43" s="163"/>
      <c r="Q43" s="162"/>
      <c r="R43" s="164"/>
      <c r="S43" s="165"/>
      <c r="T43" s="160"/>
      <c r="U43" s="166"/>
      <c r="V43" s="165"/>
      <c r="W43" s="160"/>
      <c r="X43" s="211"/>
      <c r="Y43" s="177"/>
      <c r="Z43" s="169"/>
      <c r="AA43" s="169"/>
      <c r="AB43" s="170"/>
      <c r="AC43" s="170"/>
      <c r="AD43" s="170"/>
      <c r="AE43" s="178"/>
      <c r="AF43" s="159"/>
      <c r="AG43" s="159"/>
      <c r="AH43" s="179"/>
      <c r="AI43" s="180"/>
      <c r="AJ43" s="172"/>
      <c r="AK43" s="173"/>
    </row>
    <row r="44" spans="2:37" x14ac:dyDescent="0.25">
      <c r="B44" s="174"/>
      <c r="C44" s="175"/>
      <c r="D44" s="157"/>
      <c r="E44" s="157"/>
      <c r="F44" s="158"/>
      <c r="G44" s="159"/>
      <c r="H44" s="160"/>
      <c r="I44" s="206"/>
      <c r="J44" s="207"/>
      <c r="K44" s="160"/>
      <c r="L44" s="160"/>
      <c r="M44" s="160"/>
      <c r="N44" s="162"/>
      <c r="O44" s="162"/>
      <c r="P44" s="163"/>
      <c r="Q44" s="162"/>
      <c r="R44" s="164"/>
      <c r="S44" s="165"/>
      <c r="T44" s="160"/>
      <c r="U44" s="166"/>
      <c r="V44" s="165"/>
      <c r="W44" s="160"/>
      <c r="X44" s="211"/>
      <c r="Y44" s="177"/>
      <c r="Z44" s="169"/>
      <c r="AA44" s="169"/>
      <c r="AB44" s="170"/>
      <c r="AC44" s="170"/>
      <c r="AD44" s="170"/>
      <c r="AE44" s="178"/>
      <c r="AF44" s="159"/>
      <c r="AG44" s="159"/>
      <c r="AH44" s="179"/>
      <c r="AI44" s="180"/>
      <c r="AJ44" s="172"/>
      <c r="AK44" s="173"/>
    </row>
    <row r="45" spans="2:37" x14ac:dyDescent="0.25">
      <c r="B45" s="174"/>
      <c r="C45" s="175"/>
      <c r="D45" s="157"/>
      <c r="E45" s="157"/>
      <c r="F45" s="158"/>
      <c r="G45" s="159"/>
      <c r="H45" s="160"/>
      <c r="I45" s="206"/>
      <c r="J45" s="207"/>
      <c r="K45" s="160"/>
      <c r="L45" s="160"/>
      <c r="M45" s="160"/>
      <c r="N45" s="162"/>
      <c r="O45" s="162"/>
      <c r="P45" s="163"/>
      <c r="Q45" s="162"/>
      <c r="R45" s="164"/>
      <c r="S45" s="165"/>
      <c r="T45" s="160"/>
      <c r="U45" s="166"/>
      <c r="V45" s="165"/>
      <c r="W45" s="160"/>
      <c r="X45" s="211"/>
      <c r="Y45" s="177"/>
      <c r="Z45" s="169"/>
      <c r="AA45" s="169"/>
      <c r="AB45" s="170"/>
      <c r="AC45" s="170"/>
      <c r="AD45" s="170"/>
      <c r="AE45" s="178"/>
      <c r="AF45" s="159"/>
      <c r="AG45" s="159"/>
      <c r="AH45" s="179"/>
      <c r="AI45" s="180"/>
      <c r="AJ45" s="172"/>
      <c r="AK45" s="173"/>
    </row>
    <row r="46" spans="2:37" x14ac:dyDescent="0.25">
      <c r="B46" s="174"/>
      <c r="C46" s="175"/>
      <c r="D46" s="157"/>
      <c r="E46" s="157"/>
      <c r="F46" s="158"/>
      <c r="G46" s="159"/>
      <c r="H46" s="160"/>
      <c r="I46" s="206"/>
      <c r="J46" s="207"/>
      <c r="K46" s="160"/>
      <c r="L46" s="160"/>
      <c r="M46" s="160"/>
      <c r="N46" s="162"/>
      <c r="O46" s="162"/>
      <c r="P46" s="163"/>
      <c r="Q46" s="162"/>
      <c r="R46" s="164"/>
      <c r="S46" s="165"/>
      <c r="T46" s="160"/>
      <c r="U46" s="166"/>
      <c r="V46" s="165"/>
      <c r="W46" s="160"/>
      <c r="X46" s="211"/>
      <c r="Y46" s="177"/>
      <c r="Z46" s="169"/>
      <c r="AA46" s="169"/>
      <c r="AB46" s="170"/>
      <c r="AC46" s="170"/>
      <c r="AD46" s="170"/>
      <c r="AE46" s="178"/>
      <c r="AF46" s="159"/>
      <c r="AG46" s="159"/>
      <c r="AH46" s="179"/>
      <c r="AI46" s="180"/>
      <c r="AJ46" s="172"/>
      <c r="AK46" s="173"/>
    </row>
    <row r="47" spans="2:37" x14ac:dyDescent="0.25">
      <c r="B47" s="174"/>
      <c r="C47" s="175"/>
      <c r="D47" s="157"/>
      <c r="E47" s="157"/>
      <c r="F47" s="158"/>
      <c r="G47" s="159"/>
      <c r="H47" s="160"/>
      <c r="I47" s="206"/>
      <c r="J47" s="207"/>
      <c r="K47" s="160"/>
      <c r="L47" s="160"/>
      <c r="M47" s="160"/>
      <c r="N47" s="162"/>
      <c r="O47" s="162"/>
      <c r="P47" s="163"/>
      <c r="Q47" s="162"/>
      <c r="R47" s="164"/>
      <c r="S47" s="165"/>
      <c r="T47" s="160"/>
      <c r="U47" s="166"/>
      <c r="V47" s="165"/>
      <c r="W47" s="160"/>
      <c r="X47" s="211"/>
      <c r="Y47" s="177"/>
      <c r="Z47" s="169"/>
      <c r="AA47" s="169"/>
      <c r="AB47" s="170"/>
      <c r="AC47" s="170"/>
      <c r="AD47" s="170"/>
      <c r="AE47" s="178"/>
      <c r="AF47" s="159"/>
      <c r="AG47" s="159"/>
      <c r="AH47" s="179"/>
      <c r="AI47" s="180"/>
      <c r="AJ47" s="172"/>
      <c r="AK47" s="173"/>
    </row>
    <row r="48" spans="2:37" x14ac:dyDescent="0.25">
      <c r="B48" s="174"/>
      <c r="C48" s="175"/>
      <c r="D48" s="157"/>
      <c r="E48" s="157"/>
      <c r="F48" s="158"/>
      <c r="G48" s="159"/>
      <c r="H48" s="160"/>
      <c r="I48" s="206"/>
      <c r="J48" s="207"/>
      <c r="K48" s="160"/>
      <c r="L48" s="160"/>
      <c r="M48" s="160"/>
      <c r="N48" s="162"/>
      <c r="O48" s="162"/>
      <c r="P48" s="163"/>
      <c r="Q48" s="162"/>
      <c r="R48" s="164"/>
      <c r="S48" s="165"/>
      <c r="T48" s="160"/>
      <c r="U48" s="166"/>
      <c r="V48" s="165"/>
      <c r="W48" s="160"/>
      <c r="X48" s="211"/>
      <c r="Y48" s="177"/>
      <c r="Z48" s="169"/>
      <c r="AA48" s="169"/>
      <c r="AB48" s="170"/>
      <c r="AC48" s="170"/>
      <c r="AD48" s="170"/>
      <c r="AE48" s="178"/>
      <c r="AF48" s="159"/>
      <c r="AG48" s="159"/>
      <c r="AH48" s="179"/>
      <c r="AI48" s="180"/>
      <c r="AJ48" s="172"/>
      <c r="AK48" s="173"/>
    </row>
    <row r="49" spans="2:37" x14ac:dyDescent="0.25">
      <c r="B49" s="174"/>
      <c r="C49" s="175"/>
      <c r="D49" s="157"/>
      <c r="E49" s="157"/>
      <c r="F49" s="158"/>
      <c r="G49" s="159"/>
      <c r="H49" s="160"/>
      <c r="I49" s="206"/>
      <c r="J49" s="207"/>
      <c r="K49" s="160"/>
      <c r="L49" s="160"/>
      <c r="M49" s="160"/>
      <c r="N49" s="162"/>
      <c r="O49" s="162"/>
      <c r="P49" s="163"/>
      <c r="Q49" s="162"/>
      <c r="R49" s="164"/>
      <c r="S49" s="165"/>
      <c r="T49" s="160"/>
      <c r="U49" s="166"/>
      <c r="V49" s="165"/>
      <c r="W49" s="160"/>
      <c r="X49" s="211"/>
      <c r="Y49" s="177"/>
      <c r="Z49" s="169"/>
      <c r="AA49" s="169"/>
      <c r="AB49" s="170"/>
      <c r="AC49" s="170"/>
      <c r="AD49" s="170"/>
      <c r="AE49" s="178"/>
      <c r="AF49" s="159"/>
      <c r="AG49" s="159"/>
      <c r="AH49" s="179"/>
      <c r="AI49" s="180"/>
      <c r="AJ49" s="172"/>
      <c r="AK49" s="173"/>
    </row>
    <row r="50" spans="2:37" x14ac:dyDescent="0.25">
      <c r="B50" s="174"/>
      <c r="C50" s="175"/>
      <c r="D50" s="157"/>
      <c r="E50" s="157"/>
      <c r="F50" s="158"/>
      <c r="G50" s="159"/>
      <c r="H50" s="160"/>
      <c r="I50" s="206"/>
      <c r="J50" s="207"/>
      <c r="K50" s="160"/>
      <c r="L50" s="160"/>
      <c r="M50" s="160"/>
      <c r="N50" s="162"/>
      <c r="O50" s="162"/>
      <c r="P50" s="163"/>
      <c r="Q50" s="162"/>
      <c r="R50" s="164"/>
      <c r="S50" s="165"/>
      <c r="T50" s="160"/>
      <c r="U50" s="166"/>
      <c r="V50" s="165"/>
      <c r="W50" s="160"/>
      <c r="X50" s="211"/>
      <c r="Y50" s="177"/>
      <c r="Z50" s="169"/>
      <c r="AA50" s="169"/>
      <c r="AB50" s="170"/>
      <c r="AC50" s="170"/>
      <c r="AD50" s="170"/>
      <c r="AE50" s="178"/>
      <c r="AF50" s="159"/>
      <c r="AG50" s="159"/>
      <c r="AH50" s="179"/>
      <c r="AI50" s="180"/>
      <c r="AJ50" s="172"/>
      <c r="AK50" s="173"/>
    </row>
    <row r="51" spans="2:37" x14ac:dyDescent="0.25">
      <c r="B51" s="174"/>
      <c r="C51" s="175"/>
      <c r="D51" s="157"/>
      <c r="E51" s="157"/>
      <c r="F51" s="158"/>
      <c r="G51" s="159"/>
      <c r="H51" s="160"/>
      <c r="I51" s="206"/>
      <c r="J51" s="207"/>
      <c r="K51" s="160"/>
      <c r="L51" s="160"/>
      <c r="M51" s="160"/>
      <c r="N51" s="162"/>
      <c r="O51" s="162"/>
      <c r="P51" s="163"/>
      <c r="Q51" s="162"/>
      <c r="R51" s="164"/>
      <c r="S51" s="165"/>
      <c r="T51" s="160"/>
      <c r="U51" s="166"/>
      <c r="V51" s="165"/>
      <c r="W51" s="160"/>
      <c r="X51" s="211"/>
      <c r="Y51" s="177"/>
      <c r="Z51" s="169"/>
      <c r="AA51" s="169"/>
      <c r="AB51" s="170"/>
      <c r="AC51" s="170"/>
      <c r="AD51" s="170"/>
      <c r="AE51" s="178"/>
      <c r="AF51" s="159"/>
      <c r="AG51" s="159"/>
      <c r="AH51" s="179"/>
      <c r="AI51" s="180"/>
      <c r="AJ51" s="172"/>
      <c r="AK51" s="173"/>
    </row>
    <row r="52" spans="2:37" x14ac:dyDescent="0.25">
      <c r="B52" s="174"/>
      <c r="C52" s="175"/>
      <c r="D52" s="157"/>
      <c r="E52" s="157"/>
      <c r="F52" s="158"/>
      <c r="G52" s="159"/>
      <c r="H52" s="160"/>
      <c r="I52" s="206"/>
      <c r="J52" s="207"/>
      <c r="K52" s="160"/>
      <c r="L52" s="160"/>
      <c r="M52" s="160"/>
      <c r="N52" s="162"/>
      <c r="O52" s="162"/>
      <c r="P52" s="163"/>
      <c r="Q52" s="162"/>
      <c r="R52" s="164"/>
      <c r="S52" s="165"/>
      <c r="T52" s="160"/>
      <c r="U52" s="166"/>
      <c r="V52" s="165"/>
      <c r="W52" s="160"/>
      <c r="X52" s="211"/>
      <c r="Y52" s="177"/>
      <c r="Z52" s="169"/>
      <c r="AA52" s="169"/>
      <c r="AB52" s="170"/>
      <c r="AC52" s="170"/>
      <c r="AD52" s="170"/>
      <c r="AE52" s="178"/>
      <c r="AF52" s="159"/>
      <c r="AG52" s="159"/>
      <c r="AH52" s="179"/>
      <c r="AI52" s="180"/>
      <c r="AJ52" s="172"/>
      <c r="AK52" s="173"/>
    </row>
    <row r="53" spans="2:37" x14ac:dyDescent="0.25">
      <c r="B53" s="174"/>
      <c r="C53" s="175"/>
      <c r="D53" s="157"/>
      <c r="E53" s="157"/>
      <c r="F53" s="158"/>
      <c r="G53" s="159"/>
      <c r="H53" s="160"/>
      <c r="I53" s="206"/>
      <c r="J53" s="207"/>
      <c r="K53" s="160"/>
      <c r="L53" s="160"/>
      <c r="M53" s="160"/>
      <c r="N53" s="162"/>
      <c r="O53" s="162"/>
      <c r="P53" s="163"/>
      <c r="Q53" s="162"/>
      <c r="R53" s="164"/>
      <c r="S53" s="165"/>
      <c r="T53" s="160"/>
      <c r="U53" s="166"/>
      <c r="V53" s="165"/>
      <c r="W53" s="160"/>
      <c r="X53" s="211"/>
      <c r="Y53" s="177"/>
      <c r="Z53" s="169"/>
      <c r="AA53" s="169"/>
      <c r="AB53" s="170"/>
      <c r="AC53" s="170"/>
      <c r="AD53" s="170"/>
      <c r="AE53" s="178"/>
      <c r="AF53" s="159"/>
      <c r="AG53" s="159"/>
      <c r="AH53" s="179"/>
      <c r="AI53" s="180"/>
      <c r="AJ53" s="172"/>
      <c r="AK53" s="173"/>
    </row>
    <row r="54" spans="2:37" x14ac:dyDescent="0.25">
      <c r="B54" s="174"/>
      <c r="C54" s="175"/>
      <c r="D54" s="157"/>
      <c r="E54" s="157"/>
      <c r="F54" s="158"/>
      <c r="G54" s="159"/>
      <c r="H54" s="160"/>
      <c r="I54" s="206"/>
      <c r="J54" s="207"/>
      <c r="K54" s="160"/>
      <c r="L54" s="160"/>
      <c r="M54" s="160"/>
      <c r="N54" s="162"/>
      <c r="O54" s="162"/>
      <c r="P54" s="163"/>
      <c r="Q54" s="162"/>
      <c r="R54" s="164"/>
      <c r="S54" s="165"/>
      <c r="T54" s="160"/>
      <c r="U54" s="166"/>
      <c r="V54" s="165"/>
      <c r="W54" s="160"/>
      <c r="X54" s="211"/>
      <c r="Y54" s="177"/>
      <c r="Z54" s="169"/>
      <c r="AA54" s="169"/>
      <c r="AB54" s="170"/>
      <c r="AC54" s="170"/>
      <c r="AD54" s="170"/>
      <c r="AE54" s="178"/>
      <c r="AF54" s="159"/>
      <c r="AG54" s="159"/>
      <c r="AH54" s="179"/>
      <c r="AI54" s="180"/>
      <c r="AJ54" s="172"/>
      <c r="AK54" s="173"/>
    </row>
    <row r="55" spans="2:37" x14ac:dyDescent="0.25">
      <c r="B55" s="174"/>
      <c r="C55" s="175"/>
      <c r="D55" s="157"/>
      <c r="E55" s="157"/>
      <c r="F55" s="158"/>
      <c r="G55" s="159"/>
      <c r="H55" s="160"/>
      <c r="I55" s="206"/>
      <c r="J55" s="207"/>
      <c r="K55" s="160"/>
      <c r="L55" s="160"/>
      <c r="M55" s="160"/>
      <c r="N55" s="162"/>
      <c r="O55" s="162"/>
      <c r="P55" s="163"/>
      <c r="Q55" s="162"/>
      <c r="R55" s="164"/>
      <c r="S55" s="165"/>
      <c r="T55" s="160"/>
      <c r="U55" s="166"/>
      <c r="V55" s="165"/>
      <c r="W55" s="160"/>
      <c r="X55" s="211"/>
      <c r="Y55" s="177"/>
      <c r="Z55" s="169"/>
      <c r="AA55" s="169"/>
      <c r="AB55" s="170"/>
      <c r="AC55" s="170"/>
      <c r="AD55" s="170"/>
      <c r="AE55" s="178"/>
      <c r="AF55" s="159"/>
      <c r="AG55" s="159"/>
      <c r="AH55" s="179"/>
      <c r="AI55" s="180"/>
      <c r="AJ55" s="172"/>
      <c r="AK55" s="173"/>
    </row>
    <row r="56" spans="2:37" x14ac:dyDescent="0.25">
      <c r="B56" s="174"/>
      <c r="C56" s="175"/>
      <c r="D56" s="157"/>
      <c r="E56" s="157"/>
      <c r="F56" s="158"/>
      <c r="G56" s="159"/>
      <c r="H56" s="160"/>
      <c r="I56" s="206"/>
      <c r="J56" s="207"/>
      <c r="K56" s="160"/>
      <c r="L56" s="160"/>
      <c r="M56" s="160"/>
      <c r="N56" s="162"/>
      <c r="O56" s="162"/>
      <c r="P56" s="163"/>
      <c r="Q56" s="162"/>
      <c r="R56" s="164"/>
      <c r="S56" s="165"/>
      <c r="T56" s="160"/>
      <c r="U56" s="166"/>
      <c r="V56" s="165"/>
      <c r="W56" s="160"/>
      <c r="X56" s="211"/>
      <c r="Y56" s="177"/>
      <c r="Z56" s="169"/>
      <c r="AA56" s="169"/>
      <c r="AB56" s="170"/>
      <c r="AC56" s="170"/>
      <c r="AD56" s="170"/>
      <c r="AE56" s="178"/>
      <c r="AF56" s="159"/>
      <c r="AG56" s="159"/>
      <c r="AH56" s="179"/>
      <c r="AI56" s="180"/>
      <c r="AJ56" s="172"/>
      <c r="AK56" s="173"/>
    </row>
    <row r="57" spans="2:37" x14ac:dyDescent="0.25">
      <c r="B57" s="174"/>
      <c r="C57" s="175"/>
      <c r="D57" s="157"/>
      <c r="E57" s="157"/>
      <c r="F57" s="158"/>
      <c r="G57" s="159"/>
      <c r="H57" s="160"/>
      <c r="I57" s="206"/>
      <c r="J57" s="207"/>
      <c r="K57" s="160"/>
      <c r="L57" s="160"/>
      <c r="M57" s="160"/>
      <c r="N57" s="162"/>
      <c r="O57" s="162"/>
      <c r="P57" s="163"/>
      <c r="Q57" s="162"/>
      <c r="R57" s="164"/>
      <c r="S57" s="165"/>
      <c r="T57" s="160"/>
      <c r="U57" s="166"/>
      <c r="V57" s="165"/>
      <c r="W57" s="160"/>
      <c r="X57" s="211"/>
      <c r="Y57" s="177"/>
      <c r="Z57" s="169"/>
      <c r="AA57" s="169"/>
      <c r="AB57" s="170"/>
      <c r="AC57" s="170"/>
      <c r="AD57" s="170"/>
      <c r="AE57" s="178"/>
      <c r="AF57" s="159"/>
      <c r="AG57" s="159"/>
      <c r="AH57" s="179"/>
      <c r="AI57" s="180"/>
      <c r="AJ57" s="172"/>
      <c r="AK57" s="173"/>
    </row>
    <row r="58" spans="2:37" x14ac:dyDescent="0.25">
      <c r="B58" s="174"/>
      <c r="C58" s="175"/>
      <c r="D58" s="157"/>
      <c r="E58" s="157"/>
      <c r="F58" s="158"/>
      <c r="G58" s="159"/>
      <c r="H58" s="160"/>
      <c r="I58" s="206"/>
      <c r="J58" s="207"/>
      <c r="K58" s="160"/>
      <c r="L58" s="160"/>
      <c r="M58" s="160"/>
      <c r="N58" s="162"/>
      <c r="O58" s="162"/>
      <c r="P58" s="163"/>
      <c r="Q58" s="162"/>
      <c r="R58" s="164"/>
      <c r="S58" s="165"/>
      <c r="T58" s="160"/>
      <c r="U58" s="166"/>
      <c r="V58" s="165"/>
      <c r="W58" s="160"/>
      <c r="X58" s="211"/>
      <c r="Y58" s="177"/>
      <c r="Z58" s="169"/>
      <c r="AA58" s="169"/>
      <c r="AB58" s="170"/>
      <c r="AC58" s="170"/>
      <c r="AD58" s="170"/>
      <c r="AE58" s="178"/>
      <c r="AF58" s="159"/>
      <c r="AG58" s="159"/>
      <c r="AH58" s="179"/>
      <c r="AI58" s="180"/>
      <c r="AJ58" s="172"/>
      <c r="AK58" s="173"/>
    </row>
    <row r="59" spans="2:37" x14ac:dyDescent="0.25">
      <c r="B59" s="174"/>
      <c r="C59" s="175"/>
      <c r="D59" s="157"/>
      <c r="E59" s="157"/>
      <c r="F59" s="158"/>
      <c r="G59" s="159"/>
      <c r="H59" s="160"/>
      <c r="I59" s="206"/>
      <c r="J59" s="207"/>
      <c r="K59" s="160"/>
      <c r="L59" s="160"/>
      <c r="M59" s="160"/>
      <c r="N59" s="162"/>
      <c r="O59" s="162"/>
      <c r="P59" s="163"/>
      <c r="Q59" s="162"/>
      <c r="R59" s="164"/>
      <c r="S59" s="165"/>
      <c r="T59" s="160"/>
      <c r="U59" s="166"/>
      <c r="V59" s="165"/>
      <c r="W59" s="160"/>
      <c r="X59" s="211"/>
      <c r="Y59" s="177"/>
      <c r="Z59" s="169"/>
      <c r="AA59" s="169"/>
      <c r="AB59" s="170"/>
      <c r="AC59" s="170"/>
      <c r="AD59" s="170"/>
      <c r="AE59" s="178"/>
      <c r="AF59" s="159"/>
      <c r="AG59" s="159"/>
      <c r="AH59" s="179"/>
      <c r="AI59" s="180"/>
      <c r="AJ59" s="172"/>
      <c r="AK59" s="173"/>
    </row>
    <row r="60" spans="2:37" x14ac:dyDescent="0.25">
      <c r="B60" s="174"/>
      <c r="C60" s="175"/>
      <c r="D60" s="157"/>
      <c r="E60" s="157"/>
      <c r="F60" s="158"/>
      <c r="G60" s="159"/>
      <c r="H60" s="160"/>
      <c r="I60" s="206"/>
      <c r="J60" s="207"/>
      <c r="K60" s="160"/>
      <c r="L60" s="160"/>
      <c r="M60" s="160"/>
      <c r="N60" s="162"/>
      <c r="O60" s="162"/>
      <c r="P60" s="163"/>
      <c r="Q60" s="162"/>
      <c r="R60" s="164"/>
      <c r="S60" s="165"/>
      <c r="T60" s="160"/>
      <c r="U60" s="166"/>
      <c r="V60" s="165"/>
      <c r="W60" s="160"/>
      <c r="X60" s="211"/>
      <c r="Y60" s="177"/>
      <c r="Z60" s="169"/>
      <c r="AA60" s="169"/>
      <c r="AB60" s="170"/>
      <c r="AC60" s="170"/>
      <c r="AD60" s="170"/>
      <c r="AE60" s="178"/>
      <c r="AF60" s="159"/>
      <c r="AG60" s="159"/>
      <c r="AH60" s="179"/>
      <c r="AI60" s="180"/>
      <c r="AJ60" s="172"/>
      <c r="AK60" s="173"/>
    </row>
    <row r="61" spans="2:37" x14ac:dyDescent="0.25">
      <c r="B61" s="174"/>
      <c r="C61" s="175"/>
      <c r="D61" s="157"/>
      <c r="E61" s="157"/>
      <c r="F61" s="158"/>
      <c r="G61" s="159"/>
      <c r="H61" s="160"/>
      <c r="I61" s="206"/>
      <c r="J61" s="207"/>
      <c r="K61" s="160"/>
      <c r="L61" s="160"/>
      <c r="M61" s="160"/>
      <c r="N61" s="162"/>
      <c r="O61" s="162"/>
      <c r="P61" s="163"/>
      <c r="Q61" s="162"/>
      <c r="R61" s="164"/>
      <c r="S61" s="165"/>
      <c r="T61" s="160"/>
      <c r="U61" s="166"/>
      <c r="V61" s="165"/>
      <c r="W61" s="160"/>
      <c r="X61" s="211"/>
      <c r="Y61" s="177"/>
      <c r="Z61" s="169"/>
      <c r="AA61" s="169"/>
      <c r="AB61" s="170"/>
      <c r="AC61" s="170"/>
      <c r="AD61" s="170"/>
      <c r="AE61" s="178"/>
      <c r="AF61" s="159"/>
      <c r="AG61" s="159"/>
      <c r="AH61" s="179"/>
      <c r="AI61" s="180"/>
      <c r="AJ61" s="172"/>
      <c r="AK61" s="173"/>
    </row>
    <row r="62" spans="2:37" x14ac:dyDescent="0.25">
      <c r="B62" s="174"/>
      <c r="C62" s="175"/>
      <c r="D62" s="157"/>
      <c r="E62" s="157"/>
      <c r="F62" s="158"/>
      <c r="G62" s="159"/>
      <c r="H62" s="160"/>
      <c r="I62" s="206"/>
      <c r="J62" s="207"/>
      <c r="K62" s="160"/>
      <c r="L62" s="160"/>
      <c r="M62" s="160"/>
      <c r="N62" s="162"/>
      <c r="O62" s="162"/>
      <c r="P62" s="163"/>
      <c r="Q62" s="162"/>
      <c r="R62" s="164"/>
      <c r="S62" s="165"/>
      <c r="T62" s="160"/>
      <c r="U62" s="166"/>
      <c r="V62" s="165"/>
      <c r="W62" s="160"/>
      <c r="X62" s="211"/>
      <c r="Y62" s="177"/>
      <c r="Z62" s="169"/>
      <c r="AA62" s="169"/>
      <c r="AB62" s="170"/>
      <c r="AC62" s="170"/>
      <c r="AD62" s="170"/>
      <c r="AE62" s="178"/>
      <c r="AF62" s="159"/>
      <c r="AG62" s="159"/>
      <c r="AH62" s="179"/>
      <c r="AI62" s="180"/>
      <c r="AJ62" s="172"/>
      <c r="AK62" s="173"/>
    </row>
    <row r="63" spans="2:37" x14ac:dyDescent="0.25">
      <c r="B63" s="174"/>
      <c r="C63" s="175"/>
      <c r="D63" s="157"/>
      <c r="E63" s="157"/>
      <c r="F63" s="158"/>
      <c r="G63" s="159"/>
      <c r="H63" s="160"/>
      <c r="I63" s="206"/>
      <c r="J63" s="207"/>
      <c r="K63" s="160"/>
      <c r="L63" s="160"/>
      <c r="M63" s="160"/>
      <c r="N63" s="162"/>
      <c r="O63" s="162"/>
      <c r="P63" s="163"/>
      <c r="Q63" s="162"/>
      <c r="R63" s="164"/>
      <c r="S63" s="165"/>
      <c r="T63" s="160"/>
      <c r="U63" s="166"/>
      <c r="V63" s="165"/>
      <c r="W63" s="160"/>
      <c r="X63" s="211"/>
      <c r="Y63" s="177"/>
      <c r="Z63" s="169"/>
      <c r="AA63" s="169"/>
      <c r="AB63" s="170"/>
      <c r="AC63" s="170"/>
      <c r="AD63" s="170"/>
      <c r="AE63" s="178"/>
      <c r="AF63" s="159"/>
      <c r="AG63" s="159"/>
      <c r="AH63" s="179"/>
      <c r="AI63" s="180"/>
      <c r="AJ63" s="172"/>
      <c r="AK63" s="173"/>
    </row>
    <row r="64" spans="2:37" x14ac:dyDescent="0.25">
      <c r="B64" s="174"/>
      <c r="C64" s="175"/>
      <c r="D64" s="157"/>
      <c r="E64" s="157"/>
      <c r="F64" s="158"/>
      <c r="G64" s="159"/>
      <c r="H64" s="160"/>
      <c r="I64" s="206"/>
      <c r="J64" s="207"/>
      <c r="K64" s="160"/>
      <c r="L64" s="160"/>
      <c r="M64" s="160"/>
      <c r="N64" s="162"/>
      <c r="O64" s="162"/>
      <c r="P64" s="163"/>
      <c r="Q64" s="162"/>
      <c r="R64" s="164"/>
      <c r="S64" s="165"/>
      <c r="T64" s="160"/>
      <c r="U64" s="166"/>
      <c r="V64" s="165"/>
      <c r="W64" s="160"/>
      <c r="X64" s="211"/>
      <c r="Y64" s="177"/>
      <c r="Z64" s="169"/>
      <c r="AA64" s="169"/>
      <c r="AB64" s="170"/>
      <c r="AC64" s="170"/>
      <c r="AD64" s="170"/>
      <c r="AE64" s="178"/>
      <c r="AF64" s="159"/>
      <c r="AG64" s="159"/>
      <c r="AH64" s="179"/>
      <c r="AI64" s="180"/>
      <c r="AJ64" s="172"/>
      <c r="AK64" s="173"/>
    </row>
    <row r="65" spans="2:37" x14ac:dyDescent="0.25">
      <c r="B65" s="174"/>
      <c r="C65" s="175"/>
      <c r="D65" s="157"/>
      <c r="E65" s="157"/>
      <c r="F65" s="158"/>
      <c r="G65" s="159"/>
      <c r="H65" s="160"/>
      <c r="I65" s="206"/>
      <c r="J65" s="207"/>
      <c r="K65" s="160"/>
      <c r="L65" s="160"/>
      <c r="M65" s="160"/>
      <c r="N65" s="162"/>
      <c r="O65" s="162"/>
      <c r="P65" s="163"/>
      <c r="Q65" s="162"/>
      <c r="R65" s="164"/>
      <c r="S65" s="165"/>
      <c r="T65" s="160"/>
      <c r="U65" s="166"/>
      <c r="V65" s="165"/>
      <c r="W65" s="160"/>
      <c r="X65" s="211"/>
      <c r="Y65" s="177"/>
      <c r="Z65" s="169"/>
      <c r="AA65" s="169"/>
      <c r="AB65" s="170"/>
      <c r="AC65" s="170"/>
      <c r="AD65" s="170"/>
      <c r="AE65" s="178"/>
      <c r="AF65" s="159"/>
      <c r="AG65" s="159"/>
      <c r="AH65" s="179"/>
      <c r="AI65" s="180"/>
      <c r="AJ65" s="172"/>
      <c r="AK65" s="173"/>
    </row>
    <row r="66" spans="2:37" x14ac:dyDescent="0.25">
      <c r="B66" s="174"/>
      <c r="C66" s="175"/>
      <c r="D66" s="157"/>
      <c r="E66" s="157"/>
      <c r="F66" s="158"/>
      <c r="G66" s="159"/>
      <c r="H66" s="160"/>
      <c r="I66" s="206"/>
      <c r="J66" s="207"/>
      <c r="K66" s="160"/>
      <c r="L66" s="160"/>
      <c r="M66" s="160"/>
      <c r="N66" s="162"/>
      <c r="O66" s="162"/>
      <c r="P66" s="163"/>
      <c r="Q66" s="162"/>
      <c r="R66" s="164"/>
      <c r="S66" s="165"/>
      <c r="T66" s="160"/>
      <c r="U66" s="166"/>
      <c r="V66" s="165"/>
      <c r="W66" s="160"/>
      <c r="X66" s="211"/>
      <c r="Y66" s="177"/>
      <c r="Z66" s="169"/>
      <c r="AA66" s="169"/>
      <c r="AB66" s="170"/>
      <c r="AC66" s="170"/>
      <c r="AD66" s="170"/>
      <c r="AE66" s="178"/>
      <c r="AF66" s="159"/>
      <c r="AG66" s="159"/>
      <c r="AH66" s="179"/>
      <c r="AI66" s="180"/>
      <c r="AJ66" s="172"/>
      <c r="AK66" s="173"/>
    </row>
    <row r="67" spans="2:37" x14ac:dyDescent="0.25">
      <c r="B67" s="174"/>
      <c r="C67" s="175"/>
      <c r="D67" s="157"/>
      <c r="E67" s="157"/>
      <c r="F67" s="158"/>
      <c r="G67" s="159"/>
      <c r="H67" s="160"/>
      <c r="I67" s="206"/>
      <c r="J67" s="207"/>
      <c r="K67" s="160"/>
      <c r="L67" s="160"/>
      <c r="M67" s="160"/>
      <c r="N67" s="162"/>
      <c r="O67" s="162"/>
      <c r="P67" s="163"/>
      <c r="Q67" s="162"/>
      <c r="R67" s="164"/>
      <c r="S67" s="165"/>
      <c r="T67" s="160"/>
      <c r="U67" s="166"/>
      <c r="V67" s="165"/>
      <c r="W67" s="160"/>
      <c r="X67" s="211"/>
      <c r="Y67" s="177"/>
      <c r="Z67" s="169"/>
      <c r="AA67" s="169"/>
      <c r="AB67" s="170"/>
      <c r="AC67" s="170"/>
      <c r="AD67" s="170"/>
      <c r="AE67" s="178"/>
      <c r="AF67" s="159"/>
      <c r="AG67" s="159"/>
      <c r="AH67" s="179"/>
      <c r="AI67" s="180"/>
      <c r="AJ67" s="172"/>
      <c r="AK67" s="173"/>
    </row>
    <row r="68" spans="2:37" x14ac:dyDescent="0.25">
      <c r="B68" s="174"/>
      <c r="C68" s="175"/>
      <c r="D68" s="157"/>
      <c r="E68" s="157"/>
      <c r="F68" s="158"/>
      <c r="G68" s="159"/>
      <c r="H68" s="160"/>
      <c r="I68" s="206"/>
      <c r="J68" s="207"/>
      <c r="K68" s="160"/>
      <c r="L68" s="160"/>
      <c r="M68" s="160"/>
      <c r="N68" s="162"/>
      <c r="O68" s="162"/>
      <c r="P68" s="163"/>
      <c r="Q68" s="162"/>
      <c r="R68" s="164"/>
      <c r="S68" s="165"/>
      <c r="T68" s="160"/>
      <c r="U68" s="166"/>
      <c r="V68" s="165"/>
      <c r="W68" s="160"/>
      <c r="X68" s="211"/>
      <c r="Y68" s="177"/>
      <c r="Z68" s="169"/>
      <c r="AA68" s="169"/>
      <c r="AB68" s="170"/>
      <c r="AC68" s="170"/>
      <c r="AD68" s="170"/>
      <c r="AE68" s="178"/>
      <c r="AF68" s="159"/>
      <c r="AG68" s="159"/>
      <c r="AH68" s="179"/>
      <c r="AI68" s="180"/>
      <c r="AJ68" s="172"/>
      <c r="AK68" s="173"/>
    </row>
    <row r="69" spans="2:37" x14ac:dyDescent="0.25">
      <c r="B69" s="174"/>
      <c r="C69" s="175"/>
      <c r="D69" s="157"/>
      <c r="E69" s="157"/>
      <c r="F69" s="158"/>
      <c r="G69" s="159"/>
      <c r="H69" s="160"/>
      <c r="I69" s="206"/>
      <c r="J69" s="207"/>
      <c r="K69" s="160"/>
      <c r="L69" s="160"/>
      <c r="M69" s="160"/>
      <c r="N69" s="162"/>
      <c r="O69" s="162"/>
      <c r="P69" s="163"/>
      <c r="Q69" s="162"/>
      <c r="R69" s="164"/>
      <c r="S69" s="165"/>
      <c r="T69" s="160"/>
      <c r="U69" s="166"/>
      <c r="V69" s="165"/>
      <c r="W69" s="160"/>
      <c r="X69" s="211"/>
      <c r="Y69" s="177"/>
      <c r="Z69" s="169"/>
      <c r="AA69" s="169"/>
      <c r="AB69" s="170"/>
      <c r="AC69" s="170"/>
      <c r="AD69" s="170"/>
      <c r="AE69" s="178"/>
      <c r="AF69" s="159"/>
      <c r="AG69" s="159"/>
      <c r="AH69" s="179"/>
      <c r="AI69" s="180"/>
      <c r="AJ69" s="172"/>
      <c r="AK69" s="173"/>
    </row>
    <row r="70" spans="2:37" x14ac:dyDescent="0.25">
      <c r="B70" s="174"/>
      <c r="C70" s="175"/>
      <c r="D70" s="157"/>
      <c r="E70" s="157"/>
      <c r="F70" s="158"/>
      <c r="G70" s="159"/>
      <c r="H70" s="160"/>
      <c r="I70" s="206"/>
      <c r="J70" s="207"/>
      <c r="K70" s="160"/>
      <c r="L70" s="160"/>
      <c r="M70" s="160"/>
      <c r="N70" s="162"/>
      <c r="O70" s="162"/>
      <c r="P70" s="163"/>
      <c r="Q70" s="162"/>
      <c r="R70" s="164"/>
      <c r="S70" s="165"/>
      <c r="T70" s="160"/>
      <c r="U70" s="166"/>
      <c r="V70" s="165"/>
      <c r="W70" s="160"/>
      <c r="X70" s="211"/>
      <c r="Y70" s="177"/>
      <c r="Z70" s="169"/>
      <c r="AA70" s="169"/>
      <c r="AB70" s="170"/>
      <c r="AC70" s="170"/>
      <c r="AD70" s="170"/>
      <c r="AE70" s="178"/>
      <c r="AF70" s="159"/>
      <c r="AG70" s="159"/>
      <c r="AH70" s="179"/>
      <c r="AI70" s="180"/>
      <c r="AJ70" s="172"/>
      <c r="AK70" s="173"/>
    </row>
    <row r="71" spans="2:37" x14ac:dyDescent="0.25">
      <c r="B71" s="174"/>
      <c r="C71" s="175"/>
      <c r="D71" s="157"/>
      <c r="E71" s="157"/>
      <c r="F71" s="158"/>
      <c r="G71" s="159"/>
      <c r="H71" s="160"/>
      <c r="I71" s="206"/>
      <c r="J71" s="207"/>
      <c r="K71" s="160"/>
      <c r="L71" s="160"/>
      <c r="M71" s="160"/>
      <c r="N71" s="162"/>
      <c r="O71" s="162"/>
      <c r="P71" s="163"/>
      <c r="Q71" s="162"/>
      <c r="R71" s="164"/>
      <c r="S71" s="165"/>
      <c r="T71" s="160"/>
      <c r="U71" s="166"/>
      <c r="V71" s="165"/>
      <c r="W71" s="160"/>
      <c r="X71" s="211"/>
      <c r="Y71" s="177"/>
      <c r="Z71" s="169"/>
      <c r="AA71" s="169"/>
      <c r="AB71" s="170"/>
      <c r="AC71" s="170"/>
      <c r="AD71" s="170"/>
      <c r="AE71" s="178"/>
      <c r="AF71" s="159"/>
      <c r="AG71" s="159"/>
      <c r="AH71" s="179"/>
      <c r="AI71" s="180"/>
      <c r="AJ71" s="172"/>
      <c r="AK71" s="173"/>
    </row>
    <row r="72" spans="2:37" x14ac:dyDescent="0.25">
      <c r="B72" s="174"/>
      <c r="C72" s="175"/>
      <c r="D72" s="157"/>
      <c r="E72" s="157"/>
      <c r="F72" s="158"/>
      <c r="G72" s="159"/>
      <c r="H72" s="160"/>
      <c r="I72" s="206"/>
      <c r="J72" s="207"/>
      <c r="K72" s="160"/>
      <c r="L72" s="160"/>
      <c r="M72" s="160"/>
      <c r="N72" s="162"/>
      <c r="O72" s="162"/>
      <c r="P72" s="163"/>
      <c r="Q72" s="162"/>
      <c r="R72" s="164"/>
      <c r="S72" s="165"/>
      <c r="T72" s="160"/>
      <c r="U72" s="166"/>
      <c r="V72" s="165"/>
      <c r="W72" s="160"/>
      <c r="X72" s="211"/>
      <c r="Y72" s="177"/>
      <c r="Z72" s="169"/>
      <c r="AA72" s="169"/>
      <c r="AB72" s="170"/>
      <c r="AC72" s="170"/>
      <c r="AD72" s="170"/>
      <c r="AE72" s="178"/>
      <c r="AF72" s="159"/>
      <c r="AG72" s="159"/>
      <c r="AH72" s="179"/>
      <c r="AI72" s="180"/>
      <c r="AJ72" s="172"/>
      <c r="AK72" s="173"/>
    </row>
    <row r="73" spans="2:37" x14ac:dyDescent="0.25">
      <c r="B73" s="174"/>
      <c r="C73" s="175"/>
      <c r="D73" s="157"/>
      <c r="E73" s="157"/>
      <c r="F73" s="158"/>
      <c r="G73" s="159"/>
      <c r="H73" s="160"/>
      <c r="I73" s="206"/>
      <c r="J73" s="207"/>
      <c r="K73" s="160"/>
      <c r="L73" s="160"/>
      <c r="M73" s="160"/>
      <c r="N73" s="162"/>
      <c r="O73" s="162"/>
      <c r="P73" s="163"/>
      <c r="Q73" s="162"/>
      <c r="R73" s="164"/>
      <c r="S73" s="165"/>
      <c r="T73" s="160"/>
      <c r="U73" s="166"/>
      <c r="V73" s="165"/>
      <c r="W73" s="160"/>
      <c r="X73" s="211"/>
      <c r="Y73" s="177"/>
      <c r="Z73" s="169"/>
      <c r="AA73" s="169"/>
      <c r="AB73" s="170"/>
      <c r="AC73" s="170"/>
      <c r="AD73" s="170"/>
      <c r="AE73" s="178"/>
      <c r="AF73" s="159"/>
      <c r="AG73" s="159"/>
      <c r="AH73" s="179"/>
      <c r="AI73" s="180"/>
      <c r="AJ73" s="172"/>
      <c r="AK73" s="173"/>
    </row>
    <row r="74" spans="2:37" x14ac:dyDescent="0.25">
      <c r="B74" s="174"/>
      <c r="C74" s="175"/>
      <c r="D74" s="157"/>
      <c r="E74" s="157"/>
      <c r="F74" s="158"/>
      <c r="G74" s="159"/>
      <c r="H74" s="160"/>
      <c r="I74" s="206"/>
      <c r="J74" s="207"/>
      <c r="K74" s="160"/>
      <c r="L74" s="160"/>
      <c r="M74" s="160"/>
      <c r="N74" s="162"/>
      <c r="O74" s="162"/>
      <c r="P74" s="163"/>
      <c r="Q74" s="162"/>
      <c r="R74" s="164"/>
      <c r="S74" s="165"/>
      <c r="T74" s="160"/>
      <c r="U74" s="166"/>
      <c r="V74" s="165"/>
      <c r="W74" s="160"/>
      <c r="X74" s="211"/>
      <c r="Y74" s="177"/>
      <c r="Z74" s="169"/>
      <c r="AA74" s="169"/>
      <c r="AB74" s="170"/>
      <c r="AC74" s="170"/>
      <c r="AD74" s="170"/>
      <c r="AE74" s="178"/>
      <c r="AF74" s="159"/>
      <c r="AG74" s="159"/>
      <c r="AH74" s="179"/>
      <c r="AI74" s="180"/>
      <c r="AJ74" s="172"/>
      <c r="AK74" s="173"/>
    </row>
    <row r="75" spans="2:37" x14ac:dyDescent="0.25">
      <c r="B75" s="174"/>
      <c r="C75" s="175"/>
      <c r="D75" s="157"/>
      <c r="E75" s="157"/>
      <c r="F75" s="158"/>
      <c r="G75" s="159"/>
      <c r="H75" s="160"/>
      <c r="I75" s="206"/>
      <c r="J75" s="207"/>
      <c r="K75" s="160"/>
      <c r="L75" s="160"/>
      <c r="M75" s="160"/>
      <c r="N75" s="162"/>
      <c r="O75" s="162"/>
      <c r="P75" s="163"/>
      <c r="Q75" s="162"/>
      <c r="R75" s="164"/>
      <c r="S75" s="165"/>
      <c r="T75" s="160"/>
      <c r="U75" s="166"/>
      <c r="V75" s="165"/>
      <c r="W75" s="160"/>
      <c r="X75" s="211"/>
      <c r="Y75" s="177"/>
      <c r="Z75" s="169"/>
      <c r="AA75" s="169"/>
      <c r="AB75" s="170"/>
      <c r="AC75" s="170"/>
      <c r="AD75" s="170"/>
      <c r="AE75" s="178"/>
      <c r="AF75" s="159"/>
      <c r="AG75" s="159"/>
      <c r="AH75" s="179"/>
      <c r="AI75" s="180"/>
      <c r="AJ75" s="172"/>
      <c r="AK75" s="173"/>
    </row>
    <row r="76" spans="2:37" x14ac:dyDescent="0.25">
      <c r="B76" s="174"/>
      <c r="C76" s="175"/>
      <c r="D76" s="157"/>
      <c r="E76" s="157"/>
      <c r="F76" s="158"/>
      <c r="G76" s="159"/>
      <c r="H76" s="160"/>
      <c r="I76" s="206"/>
      <c r="J76" s="207"/>
      <c r="K76" s="160"/>
      <c r="L76" s="160"/>
      <c r="M76" s="160"/>
      <c r="N76" s="162"/>
      <c r="O76" s="162"/>
      <c r="P76" s="163"/>
      <c r="Q76" s="162"/>
      <c r="R76" s="164"/>
      <c r="S76" s="165"/>
      <c r="T76" s="160"/>
      <c r="U76" s="166"/>
      <c r="V76" s="165"/>
      <c r="W76" s="160"/>
      <c r="X76" s="211"/>
      <c r="Y76" s="177"/>
      <c r="Z76" s="169"/>
      <c r="AA76" s="169"/>
      <c r="AB76" s="170"/>
      <c r="AC76" s="170"/>
      <c r="AD76" s="170"/>
      <c r="AE76" s="178"/>
      <c r="AF76" s="159"/>
      <c r="AG76" s="159"/>
      <c r="AH76" s="179"/>
      <c r="AI76" s="180"/>
      <c r="AJ76" s="172"/>
      <c r="AK76" s="173"/>
    </row>
    <row r="77" spans="2:37" x14ac:dyDescent="0.25">
      <c r="B77" s="174"/>
      <c r="C77" s="175"/>
      <c r="D77" s="157"/>
      <c r="E77" s="157"/>
      <c r="F77" s="158"/>
      <c r="G77" s="159"/>
      <c r="H77" s="160"/>
      <c r="I77" s="206"/>
      <c r="J77" s="207"/>
      <c r="K77" s="160"/>
      <c r="L77" s="160"/>
      <c r="M77" s="160"/>
      <c r="N77" s="162"/>
      <c r="O77" s="162"/>
      <c r="P77" s="163"/>
      <c r="Q77" s="162"/>
      <c r="R77" s="164"/>
      <c r="S77" s="165"/>
      <c r="T77" s="160"/>
      <c r="U77" s="166"/>
      <c r="V77" s="165"/>
      <c r="W77" s="160"/>
      <c r="X77" s="211"/>
      <c r="Y77" s="177"/>
      <c r="Z77" s="169"/>
      <c r="AA77" s="169"/>
      <c r="AB77" s="170"/>
      <c r="AC77" s="170"/>
      <c r="AD77" s="170"/>
      <c r="AE77" s="178"/>
      <c r="AF77" s="159"/>
      <c r="AG77" s="159"/>
      <c r="AH77" s="179"/>
      <c r="AI77" s="180"/>
      <c r="AJ77" s="172"/>
      <c r="AK77" s="173"/>
    </row>
    <row r="78" spans="2:37" x14ac:dyDescent="0.25">
      <c r="B78" s="174"/>
      <c r="C78" s="175"/>
      <c r="D78" s="157"/>
      <c r="E78" s="157"/>
      <c r="F78" s="158"/>
      <c r="G78" s="159"/>
      <c r="H78" s="160"/>
      <c r="I78" s="206"/>
      <c r="J78" s="207"/>
      <c r="K78" s="160"/>
      <c r="L78" s="160"/>
      <c r="M78" s="160"/>
      <c r="N78" s="162"/>
      <c r="O78" s="162"/>
      <c r="P78" s="163"/>
      <c r="Q78" s="162"/>
      <c r="R78" s="164"/>
      <c r="S78" s="165"/>
      <c r="T78" s="160"/>
      <c r="U78" s="166"/>
      <c r="V78" s="165"/>
      <c r="W78" s="160"/>
      <c r="X78" s="211"/>
      <c r="Y78" s="177"/>
      <c r="Z78" s="169"/>
      <c r="AA78" s="169"/>
      <c r="AB78" s="170"/>
      <c r="AC78" s="170"/>
      <c r="AD78" s="170"/>
      <c r="AE78" s="178"/>
      <c r="AF78" s="159"/>
      <c r="AG78" s="159"/>
      <c r="AH78" s="179"/>
      <c r="AI78" s="180"/>
      <c r="AJ78" s="172"/>
      <c r="AK78" s="173"/>
    </row>
    <row r="79" spans="2:37" x14ac:dyDescent="0.25">
      <c r="B79" s="174"/>
      <c r="C79" s="175"/>
      <c r="D79" s="157"/>
      <c r="E79" s="157"/>
      <c r="F79" s="158"/>
      <c r="G79" s="159"/>
      <c r="H79" s="160"/>
      <c r="I79" s="206"/>
      <c r="J79" s="207"/>
      <c r="K79" s="160"/>
      <c r="L79" s="160"/>
      <c r="M79" s="160"/>
      <c r="N79" s="162"/>
      <c r="O79" s="162"/>
      <c r="P79" s="163"/>
      <c r="Q79" s="162"/>
      <c r="R79" s="164"/>
      <c r="S79" s="165"/>
      <c r="T79" s="160"/>
      <c r="U79" s="166"/>
      <c r="V79" s="165"/>
      <c r="W79" s="160"/>
      <c r="X79" s="211"/>
      <c r="Y79" s="177"/>
      <c r="Z79" s="169"/>
      <c r="AA79" s="169"/>
      <c r="AB79" s="170"/>
      <c r="AC79" s="170"/>
      <c r="AD79" s="170"/>
      <c r="AE79" s="178"/>
      <c r="AF79" s="159"/>
      <c r="AG79" s="159"/>
      <c r="AH79" s="179"/>
      <c r="AI79" s="180"/>
      <c r="AJ79" s="172"/>
      <c r="AK79" s="173"/>
    </row>
    <row r="80" spans="2:37" x14ac:dyDescent="0.25">
      <c r="B80" s="174"/>
      <c r="C80" s="175"/>
      <c r="D80" s="157"/>
      <c r="E80" s="157"/>
      <c r="F80" s="158"/>
      <c r="G80" s="159"/>
      <c r="H80" s="160"/>
      <c r="I80" s="206"/>
      <c r="J80" s="207"/>
      <c r="K80" s="160"/>
      <c r="L80" s="160"/>
      <c r="M80" s="160"/>
      <c r="N80" s="162"/>
      <c r="O80" s="162"/>
      <c r="P80" s="163"/>
      <c r="Q80" s="162"/>
      <c r="R80" s="164"/>
      <c r="S80" s="165"/>
      <c r="T80" s="160"/>
      <c r="U80" s="166"/>
      <c r="V80" s="165"/>
      <c r="W80" s="160"/>
      <c r="X80" s="211"/>
      <c r="Y80" s="177"/>
      <c r="Z80" s="169"/>
      <c r="AA80" s="169"/>
      <c r="AB80" s="170"/>
      <c r="AC80" s="170"/>
      <c r="AD80" s="170"/>
      <c r="AE80" s="178"/>
      <c r="AF80" s="159"/>
      <c r="AG80" s="159"/>
      <c r="AH80" s="179"/>
      <c r="AI80" s="180"/>
      <c r="AJ80" s="172"/>
      <c r="AK80" s="173"/>
    </row>
    <row r="81" spans="2:37" x14ac:dyDescent="0.25">
      <c r="B81" s="174"/>
      <c r="C81" s="175"/>
      <c r="D81" s="157"/>
      <c r="E81" s="157"/>
      <c r="F81" s="158"/>
      <c r="G81" s="159"/>
      <c r="H81" s="160"/>
      <c r="I81" s="206"/>
      <c r="J81" s="207"/>
      <c r="K81" s="160"/>
      <c r="L81" s="160"/>
      <c r="M81" s="160"/>
      <c r="N81" s="162"/>
      <c r="O81" s="162"/>
      <c r="P81" s="163"/>
      <c r="Q81" s="162"/>
      <c r="R81" s="164"/>
      <c r="S81" s="165"/>
      <c r="T81" s="160"/>
      <c r="U81" s="166"/>
      <c r="V81" s="165"/>
      <c r="W81" s="160"/>
      <c r="X81" s="211"/>
      <c r="Y81" s="177"/>
      <c r="Z81" s="169"/>
      <c r="AA81" s="169"/>
      <c r="AB81" s="170"/>
      <c r="AC81" s="170"/>
      <c r="AD81" s="170"/>
      <c r="AE81" s="178"/>
      <c r="AF81" s="159"/>
      <c r="AG81" s="159"/>
      <c r="AH81" s="179"/>
      <c r="AI81" s="180"/>
      <c r="AJ81" s="172"/>
      <c r="AK81" s="173"/>
    </row>
    <row r="82" spans="2:37" x14ac:dyDescent="0.25">
      <c r="B82" s="174"/>
      <c r="C82" s="175"/>
      <c r="D82" s="157"/>
      <c r="E82" s="157"/>
      <c r="F82" s="158"/>
      <c r="G82" s="159"/>
      <c r="H82" s="160"/>
      <c r="I82" s="206"/>
      <c r="J82" s="207"/>
      <c r="K82" s="160"/>
      <c r="L82" s="160"/>
      <c r="M82" s="160"/>
      <c r="N82" s="162"/>
      <c r="O82" s="162"/>
      <c r="P82" s="163"/>
      <c r="Q82" s="162"/>
      <c r="R82" s="164"/>
      <c r="S82" s="165"/>
      <c r="T82" s="160"/>
      <c r="U82" s="166"/>
      <c r="V82" s="165"/>
      <c r="W82" s="160"/>
      <c r="X82" s="211"/>
      <c r="Y82" s="177"/>
      <c r="Z82" s="169"/>
      <c r="AA82" s="169"/>
      <c r="AB82" s="170"/>
      <c r="AC82" s="170"/>
      <c r="AD82" s="170"/>
      <c r="AE82" s="178"/>
      <c r="AF82" s="159"/>
      <c r="AG82" s="159"/>
      <c r="AH82" s="179"/>
      <c r="AI82" s="180"/>
      <c r="AJ82" s="172"/>
      <c r="AK82" s="173"/>
    </row>
    <row r="83" spans="2:37" x14ac:dyDescent="0.25">
      <c r="B83" s="174"/>
      <c r="C83" s="175"/>
      <c r="D83" s="157"/>
      <c r="E83" s="157"/>
      <c r="F83" s="158"/>
      <c r="G83" s="159"/>
      <c r="H83" s="160"/>
      <c r="I83" s="206"/>
      <c r="J83" s="207"/>
      <c r="K83" s="160"/>
      <c r="L83" s="160"/>
      <c r="M83" s="160"/>
      <c r="N83" s="162"/>
      <c r="O83" s="162"/>
      <c r="P83" s="163"/>
      <c r="Q83" s="162"/>
      <c r="R83" s="164"/>
      <c r="S83" s="165"/>
      <c r="T83" s="160"/>
      <c r="U83" s="166"/>
      <c r="V83" s="165"/>
      <c r="W83" s="160"/>
      <c r="X83" s="211"/>
      <c r="Y83" s="177"/>
      <c r="Z83" s="169"/>
      <c r="AA83" s="169"/>
      <c r="AB83" s="170"/>
      <c r="AC83" s="170"/>
      <c r="AD83" s="170"/>
      <c r="AE83" s="178"/>
      <c r="AF83" s="159"/>
      <c r="AG83" s="159"/>
      <c r="AH83" s="179"/>
      <c r="AI83" s="180"/>
      <c r="AJ83" s="172"/>
      <c r="AK83" s="173"/>
    </row>
    <row r="84" spans="2:37" x14ac:dyDescent="0.25">
      <c r="B84" s="174"/>
      <c r="C84" s="175"/>
      <c r="D84" s="157"/>
      <c r="E84" s="157"/>
      <c r="F84" s="158"/>
      <c r="G84" s="159"/>
      <c r="H84" s="160"/>
      <c r="I84" s="206"/>
      <c r="J84" s="207"/>
      <c r="K84" s="160"/>
      <c r="L84" s="160"/>
      <c r="M84" s="160"/>
      <c r="N84" s="162"/>
      <c r="O84" s="162"/>
      <c r="P84" s="163"/>
      <c r="Q84" s="162"/>
      <c r="R84" s="164"/>
      <c r="S84" s="165"/>
      <c r="T84" s="160"/>
      <c r="U84" s="166"/>
      <c r="V84" s="165"/>
      <c r="W84" s="160"/>
      <c r="X84" s="211"/>
      <c r="Y84" s="177"/>
      <c r="Z84" s="169"/>
      <c r="AA84" s="169"/>
      <c r="AB84" s="170"/>
      <c r="AC84" s="170"/>
      <c r="AD84" s="170"/>
      <c r="AE84" s="178"/>
      <c r="AF84" s="159"/>
      <c r="AG84" s="159"/>
      <c r="AH84" s="179"/>
      <c r="AI84" s="180"/>
      <c r="AJ84" s="172"/>
      <c r="AK84" s="173"/>
    </row>
    <row r="85" spans="2:37" x14ac:dyDescent="0.25">
      <c r="B85" s="174"/>
      <c r="C85" s="175"/>
      <c r="D85" s="157"/>
      <c r="E85" s="157"/>
      <c r="F85" s="158"/>
      <c r="G85" s="159"/>
      <c r="H85" s="160"/>
      <c r="I85" s="206"/>
      <c r="J85" s="207"/>
      <c r="K85" s="160"/>
      <c r="L85" s="160"/>
      <c r="M85" s="160"/>
      <c r="N85" s="162"/>
      <c r="O85" s="162"/>
      <c r="P85" s="163"/>
      <c r="Q85" s="162"/>
      <c r="R85" s="164"/>
      <c r="S85" s="165"/>
      <c r="T85" s="160"/>
      <c r="U85" s="166"/>
      <c r="V85" s="165"/>
      <c r="W85" s="160"/>
      <c r="X85" s="211"/>
      <c r="Y85" s="177"/>
      <c r="Z85" s="169"/>
      <c r="AA85" s="169"/>
      <c r="AB85" s="170"/>
      <c r="AC85" s="170"/>
      <c r="AD85" s="170"/>
      <c r="AE85" s="178"/>
      <c r="AF85" s="159"/>
      <c r="AG85" s="159"/>
      <c r="AH85" s="179"/>
      <c r="AI85" s="180"/>
      <c r="AJ85" s="172"/>
      <c r="AK85" s="173"/>
    </row>
    <row r="86" spans="2:37" x14ac:dyDescent="0.25">
      <c r="B86" s="174"/>
      <c r="C86" s="175"/>
      <c r="D86" s="157"/>
      <c r="E86" s="157"/>
      <c r="F86" s="158"/>
      <c r="G86" s="159"/>
      <c r="H86" s="160"/>
      <c r="I86" s="206"/>
      <c r="J86" s="207"/>
      <c r="K86" s="160"/>
      <c r="L86" s="160"/>
      <c r="M86" s="160"/>
      <c r="N86" s="162"/>
      <c r="O86" s="162"/>
      <c r="P86" s="163"/>
      <c r="Q86" s="162"/>
      <c r="R86" s="164"/>
      <c r="S86" s="165"/>
      <c r="T86" s="160"/>
      <c r="U86" s="166"/>
      <c r="V86" s="165"/>
      <c r="W86" s="160"/>
      <c r="X86" s="211"/>
      <c r="Y86" s="177"/>
      <c r="Z86" s="169"/>
      <c r="AA86" s="169"/>
      <c r="AB86" s="170"/>
      <c r="AC86" s="170"/>
      <c r="AD86" s="170"/>
      <c r="AE86" s="178"/>
      <c r="AF86" s="159"/>
      <c r="AG86" s="159"/>
      <c r="AH86" s="179"/>
      <c r="AI86" s="180"/>
      <c r="AJ86" s="172"/>
      <c r="AK86" s="173"/>
    </row>
    <row r="87" spans="2:37" x14ac:dyDescent="0.25">
      <c r="B87" s="174"/>
      <c r="C87" s="175"/>
      <c r="D87" s="157"/>
      <c r="E87" s="157"/>
      <c r="F87" s="158"/>
      <c r="G87" s="159"/>
      <c r="H87" s="160"/>
      <c r="I87" s="206"/>
      <c r="J87" s="207"/>
      <c r="K87" s="160"/>
      <c r="L87" s="160"/>
      <c r="M87" s="160"/>
      <c r="N87" s="162"/>
      <c r="O87" s="162"/>
      <c r="P87" s="163"/>
      <c r="Q87" s="162"/>
      <c r="R87" s="164"/>
      <c r="S87" s="165"/>
      <c r="T87" s="160"/>
      <c r="U87" s="166"/>
      <c r="V87" s="165"/>
      <c r="W87" s="160"/>
      <c r="X87" s="211"/>
      <c r="Y87" s="177"/>
      <c r="Z87" s="169"/>
      <c r="AA87" s="169"/>
      <c r="AB87" s="170"/>
      <c r="AC87" s="170"/>
      <c r="AD87" s="170"/>
      <c r="AE87" s="178"/>
      <c r="AF87" s="159"/>
      <c r="AG87" s="159"/>
      <c r="AH87" s="179"/>
      <c r="AI87" s="180"/>
      <c r="AJ87" s="172"/>
      <c r="AK87" s="173"/>
    </row>
    <row r="88" spans="2:37" x14ac:dyDescent="0.25">
      <c r="B88" s="174"/>
      <c r="C88" s="175"/>
      <c r="D88" s="157"/>
      <c r="E88" s="157"/>
      <c r="F88" s="158"/>
      <c r="G88" s="159"/>
      <c r="H88" s="160"/>
      <c r="I88" s="206"/>
      <c r="J88" s="207"/>
      <c r="K88" s="160"/>
      <c r="L88" s="160"/>
      <c r="M88" s="160"/>
      <c r="N88" s="162"/>
      <c r="O88" s="162"/>
      <c r="P88" s="163"/>
      <c r="Q88" s="162"/>
      <c r="R88" s="164"/>
      <c r="S88" s="165"/>
      <c r="T88" s="160"/>
      <c r="U88" s="166"/>
      <c r="V88" s="165"/>
      <c r="W88" s="160"/>
      <c r="X88" s="211"/>
      <c r="Y88" s="177"/>
      <c r="Z88" s="169"/>
      <c r="AA88" s="169"/>
      <c r="AB88" s="170"/>
      <c r="AC88" s="170"/>
      <c r="AD88" s="170"/>
      <c r="AE88" s="178"/>
      <c r="AF88" s="159"/>
      <c r="AG88" s="159"/>
      <c r="AH88" s="179"/>
      <c r="AI88" s="180"/>
      <c r="AJ88" s="172"/>
      <c r="AK88" s="173"/>
    </row>
    <row r="89" spans="2:37" x14ac:dyDescent="0.25">
      <c r="B89" s="174"/>
      <c r="C89" s="175"/>
      <c r="D89" s="157"/>
      <c r="E89" s="157"/>
      <c r="F89" s="158"/>
      <c r="G89" s="159"/>
      <c r="H89" s="160"/>
      <c r="I89" s="206"/>
      <c r="J89" s="207"/>
      <c r="K89" s="160"/>
      <c r="L89" s="160"/>
      <c r="M89" s="160"/>
      <c r="N89" s="162"/>
      <c r="O89" s="162"/>
      <c r="P89" s="163"/>
      <c r="Q89" s="162"/>
      <c r="R89" s="164"/>
      <c r="S89" s="165"/>
      <c r="T89" s="160"/>
      <c r="U89" s="166"/>
      <c r="V89" s="165"/>
      <c r="W89" s="160"/>
      <c r="X89" s="211"/>
      <c r="Y89" s="177"/>
      <c r="Z89" s="169"/>
      <c r="AA89" s="169"/>
      <c r="AB89" s="170"/>
      <c r="AC89" s="170"/>
      <c r="AD89" s="170"/>
      <c r="AE89" s="178"/>
      <c r="AF89" s="159"/>
      <c r="AG89" s="159"/>
      <c r="AH89" s="179"/>
      <c r="AI89" s="180"/>
      <c r="AJ89" s="172"/>
      <c r="AK89" s="173"/>
    </row>
    <row r="90" spans="2:37" x14ac:dyDescent="0.25">
      <c r="B90" s="174"/>
      <c r="C90" s="175"/>
      <c r="D90" s="157"/>
      <c r="E90" s="157"/>
      <c r="F90" s="158"/>
      <c r="G90" s="159"/>
      <c r="H90" s="160"/>
      <c r="I90" s="206"/>
      <c r="J90" s="207"/>
      <c r="K90" s="160"/>
      <c r="L90" s="160"/>
      <c r="M90" s="160"/>
      <c r="N90" s="162"/>
      <c r="O90" s="162"/>
      <c r="P90" s="163"/>
      <c r="Q90" s="162"/>
      <c r="R90" s="164"/>
      <c r="S90" s="165"/>
      <c r="T90" s="160"/>
      <c r="U90" s="166"/>
      <c r="V90" s="165"/>
      <c r="W90" s="160"/>
      <c r="X90" s="211"/>
      <c r="Y90" s="177"/>
      <c r="Z90" s="169"/>
      <c r="AA90" s="169"/>
      <c r="AB90" s="170"/>
      <c r="AC90" s="170"/>
      <c r="AD90" s="170"/>
      <c r="AE90" s="178"/>
      <c r="AF90" s="159"/>
      <c r="AG90" s="159"/>
      <c r="AH90" s="179"/>
      <c r="AI90" s="180"/>
      <c r="AJ90" s="172"/>
      <c r="AK90" s="173"/>
    </row>
    <row r="91" spans="2:37" x14ac:dyDescent="0.25">
      <c r="B91" s="174"/>
      <c r="C91" s="175"/>
      <c r="D91" s="157"/>
      <c r="E91" s="157"/>
      <c r="F91" s="158"/>
      <c r="G91" s="159"/>
      <c r="H91" s="160"/>
      <c r="I91" s="206"/>
      <c r="J91" s="207"/>
      <c r="K91" s="160"/>
      <c r="L91" s="160"/>
      <c r="M91" s="160"/>
      <c r="N91" s="162"/>
      <c r="O91" s="162"/>
      <c r="P91" s="163"/>
      <c r="Q91" s="162"/>
      <c r="R91" s="164"/>
      <c r="S91" s="165"/>
      <c r="T91" s="160"/>
      <c r="U91" s="166"/>
      <c r="V91" s="165"/>
      <c r="W91" s="160"/>
      <c r="X91" s="211"/>
      <c r="Y91" s="177"/>
      <c r="Z91" s="169"/>
      <c r="AA91" s="169"/>
      <c r="AB91" s="170"/>
      <c r="AC91" s="170"/>
      <c r="AD91" s="170"/>
      <c r="AE91" s="178"/>
      <c r="AF91" s="159"/>
      <c r="AG91" s="159"/>
      <c r="AH91" s="179"/>
      <c r="AI91" s="180"/>
      <c r="AJ91" s="172"/>
      <c r="AK91" s="173"/>
    </row>
    <row r="92" spans="2:37" x14ac:dyDescent="0.25">
      <c r="B92" s="174"/>
      <c r="C92" s="175"/>
      <c r="D92" s="157"/>
      <c r="E92" s="157"/>
      <c r="F92" s="158"/>
      <c r="G92" s="159"/>
      <c r="H92" s="160"/>
      <c r="I92" s="206"/>
      <c r="J92" s="207"/>
      <c r="K92" s="160"/>
      <c r="L92" s="160"/>
      <c r="M92" s="160"/>
      <c r="N92" s="162"/>
      <c r="O92" s="162"/>
      <c r="P92" s="163"/>
      <c r="Q92" s="162"/>
      <c r="R92" s="164"/>
      <c r="S92" s="165"/>
      <c r="T92" s="160"/>
      <c r="U92" s="166"/>
      <c r="V92" s="165"/>
      <c r="W92" s="160"/>
      <c r="X92" s="211"/>
      <c r="Y92" s="177"/>
      <c r="Z92" s="169"/>
      <c r="AA92" s="169"/>
      <c r="AB92" s="170"/>
      <c r="AC92" s="170"/>
      <c r="AD92" s="170"/>
      <c r="AE92" s="178"/>
      <c r="AF92" s="159"/>
      <c r="AG92" s="159"/>
      <c r="AH92" s="179"/>
      <c r="AI92" s="180"/>
      <c r="AJ92" s="172"/>
      <c r="AK92" s="173"/>
    </row>
    <row r="93" spans="2:37" x14ac:dyDescent="0.25">
      <c r="B93" s="174"/>
      <c r="C93" s="175"/>
      <c r="D93" s="157"/>
      <c r="E93" s="157"/>
      <c r="F93" s="158"/>
      <c r="G93" s="159"/>
      <c r="H93" s="160"/>
      <c r="I93" s="206"/>
      <c r="J93" s="207"/>
      <c r="K93" s="160"/>
      <c r="L93" s="160"/>
      <c r="M93" s="160"/>
      <c r="N93" s="162"/>
      <c r="O93" s="162"/>
      <c r="P93" s="163"/>
      <c r="Q93" s="162"/>
      <c r="R93" s="164"/>
      <c r="S93" s="165"/>
      <c r="T93" s="160"/>
      <c r="U93" s="166"/>
      <c r="V93" s="165"/>
      <c r="W93" s="160"/>
      <c r="X93" s="211"/>
      <c r="Y93" s="177"/>
      <c r="Z93" s="169"/>
      <c r="AA93" s="169"/>
      <c r="AB93" s="170"/>
      <c r="AC93" s="170"/>
      <c r="AD93" s="170"/>
      <c r="AE93" s="178"/>
      <c r="AF93" s="159"/>
      <c r="AG93" s="159"/>
      <c r="AH93" s="179"/>
      <c r="AI93" s="180"/>
      <c r="AJ93" s="172"/>
      <c r="AK93" s="173"/>
    </row>
    <row r="94" spans="2:37" x14ac:dyDescent="0.25">
      <c r="B94" s="174"/>
      <c r="C94" s="175"/>
      <c r="D94" s="157"/>
      <c r="E94" s="157"/>
      <c r="F94" s="158"/>
      <c r="G94" s="159"/>
      <c r="H94" s="160"/>
      <c r="I94" s="206"/>
      <c r="J94" s="207"/>
      <c r="K94" s="160"/>
      <c r="L94" s="160"/>
      <c r="M94" s="160"/>
      <c r="N94" s="162"/>
      <c r="O94" s="162"/>
      <c r="P94" s="163"/>
      <c r="Q94" s="162"/>
      <c r="R94" s="164"/>
      <c r="S94" s="165"/>
      <c r="T94" s="160"/>
      <c r="U94" s="166"/>
      <c r="V94" s="165"/>
      <c r="W94" s="160"/>
      <c r="X94" s="211"/>
      <c r="Y94" s="177"/>
      <c r="Z94" s="169"/>
      <c r="AA94" s="169"/>
      <c r="AB94" s="170"/>
      <c r="AC94" s="170"/>
      <c r="AD94" s="170"/>
      <c r="AE94" s="178"/>
      <c r="AF94" s="159"/>
      <c r="AG94" s="159"/>
      <c r="AH94" s="179"/>
      <c r="AI94" s="180"/>
      <c r="AJ94" s="172"/>
      <c r="AK94" s="173"/>
    </row>
    <row r="95" spans="2:37" x14ac:dyDescent="0.25">
      <c r="B95" s="174"/>
      <c r="C95" s="175"/>
      <c r="D95" s="157"/>
      <c r="E95" s="157"/>
      <c r="F95" s="158"/>
      <c r="G95" s="159"/>
      <c r="H95" s="160"/>
      <c r="I95" s="206"/>
      <c r="J95" s="207"/>
      <c r="K95" s="160"/>
      <c r="L95" s="160"/>
      <c r="M95" s="160"/>
      <c r="N95" s="162"/>
      <c r="O95" s="162"/>
      <c r="P95" s="163"/>
      <c r="Q95" s="162"/>
      <c r="R95" s="164"/>
      <c r="S95" s="165"/>
      <c r="T95" s="160"/>
      <c r="U95" s="166"/>
      <c r="V95" s="165"/>
      <c r="W95" s="160"/>
      <c r="X95" s="211"/>
      <c r="Y95" s="177"/>
      <c r="Z95" s="169"/>
      <c r="AA95" s="169"/>
      <c r="AB95" s="170"/>
      <c r="AC95" s="170"/>
      <c r="AD95" s="170"/>
      <c r="AE95" s="178"/>
      <c r="AF95" s="159"/>
      <c r="AG95" s="159"/>
      <c r="AH95" s="179"/>
      <c r="AI95" s="180"/>
      <c r="AJ95" s="172"/>
      <c r="AK95" s="173"/>
    </row>
    <row r="96" spans="2:37" x14ac:dyDescent="0.25">
      <c r="B96" s="174"/>
      <c r="C96" s="175"/>
      <c r="D96" s="157"/>
      <c r="E96" s="157"/>
      <c r="F96" s="158"/>
      <c r="G96" s="159"/>
      <c r="H96" s="160"/>
      <c r="I96" s="206"/>
      <c r="J96" s="207"/>
      <c r="K96" s="160"/>
      <c r="L96" s="160"/>
      <c r="M96" s="160"/>
      <c r="N96" s="162"/>
      <c r="O96" s="162"/>
      <c r="P96" s="163"/>
      <c r="Q96" s="162"/>
      <c r="R96" s="164"/>
      <c r="S96" s="165"/>
      <c r="T96" s="160"/>
      <c r="U96" s="166"/>
      <c r="V96" s="165"/>
      <c r="W96" s="160"/>
      <c r="X96" s="211"/>
      <c r="Y96" s="177"/>
      <c r="Z96" s="169"/>
      <c r="AA96" s="169"/>
      <c r="AB96" s="170"/>
      <c r="AC96" s="170"/>
      <c r="AD96" s="170"/>
      <c r="AE96" s="178"/>
      <c r="AF96" s="159"/>
      <c r="AG96" s="159"/>
      <c r="AH96" s="179"/>
      <c r="AI96" s="180"/>
      <c r="AJ96" s="172"/>
      <c r="AK96" s="173"/>
    </row>
    <row r="97" spans="2:37" x14ac:dyDescent="0.25">
      <c r="B97" s="174"/>
      <c r="C97" s="175"/>
      <c r="D97" s="157"/>
      <c r="E97" s="157"/>
      <c r="F97" s="158"/>
      <c r="G97" s="159"/>
      <c r="H97" s="160"/>
      <c r="I97" s="206"/>
      <c r="J97" s="207"/>
      <c r="K97" s="160"/>
      <c r="L97" s="160"/>
      <c r="M97" s="160"/>
      <c r="N97" s="162"/>
      <c r="O97" s="162"/>
      <c r="P97" s="163"/>
      <c r="Q97" s="162"/>
      <c r="R97" s="164"/>
      <c r="S97" s="165"/>
      <c r="T97" s="160"/>
      <c r="U97" s="166"/>
      <c r="V97" s="165"/>
      <c r="W97" s="160"/>
      <c r="X97" s="211"/>
      <c r="Y97" s="177"/>
      <c r="Z97" s="169"/>
      <c r="AA97" s="169"/>
      <c r="AB97" s="170"/>
      <c r="AC97" s="170"/>
      <c r="AD97" s="170"/>
      <c r="AE97" s="178"/>
      <c r="AF97" s="159"/>
      <c r="AG97" s="159"/>
      <c r="AH97" s="179"/>
      <c r="AI97" s="180"/>
      <c r="AJ97" s="172"/>
      <c r="AK97" s="173"/>
    </row>
    <row r="98" spans="2:37" x14ac:dyDescent="0.25">
      <c r="B98" s="174"/>
      <c r="C98" s="175"/>
      <c r="D98" s="157"/>
      <c r="E98" s="157"/>
      <c r="F98" s="158"/>
      <c r="G98" s="159"/>
      <c r="H98" s="160"/>
      <c r="I98" s="206"/>
      <c r="J98" s="207"/>
      <c r="K98" s="160"/>
      <c r="L98" s="160"/>
      <c r="M98" s="160"/>
      <c r="N98" s="162"/>
      <c r="O98" s="162"/>
      <c r="P98" s="163"/>
      <c r="Q98" s="162"/>
      <c r="R98" s="164"/>
      <c r="S98" s="165"/>
      <c r="T98" s="160"/>
      <c r="U98" s="166"/>
      <c r="V98" s="165"/>
      <c r="W98" s="160"/>
      <c r="X98" s="211"/>
      <c r="Y98" s="177"/>
      <c r="Z98" s="169"/>
      <c r="AA98" s="169"/>
      <c r="AB98" s="170"/>
      <c r="AC98" s="170"/>
      <c r="AD98" s="170"/>
      <c r="AE98" s="178"/>
      <c r="AF98" s="159"/>
      <c r="AG98" s="159"/>
      <c r="AH98" s="179"/>
      <c r="AI98" s="180"/>
      <c r="AJ98" s="172"/>
      <c r="AK98" s="173"/>
    </row>
    <row r="99" spans="2:37" x14ac:dyDescent="0.25">
      <c r="B99" s="174"/>
      <c r="C99" s="175"/>
      <c r="D99" s="157"/>
      <c r="E99" s="157"/>
      <c r="F99" s="158"/>
      <c r="G99" s="159"/>
      <c r="H99" s="160"/>
      <c r="I99" s="206"/>
      <c r="J99" s="207"/>
      <c r="K99" s="160"/>
      <c r="L99" s="160"/>
      <c r="M99" s="160"/>
      <c r="N99" s="162"/>
      <c r="O99" s="162"/>
      <c r="P99" s="163"/>
      <c r="Q99" s="162"/>
      <c r="R99" s="164"/>
      <c r="S99" s="165"/>
      <c r="T99" s="160"/>
      <c r="U99" s="166"/>
      <c r="V99" s="165"/>
      <c r="W99" s="160"/>
      <c r="X99" s="211"/>
      <c r="Y99" s="177"/>
      <c r="Z99" s="169"/>
      <c r="AA99" s="169"/>
      <c r="AB99" s="170"/>
      <c r="AC99" s="170"/>
      <c r="AD99" s="170"/>
      <c r="AE99" s="178"/>
      <c r="AF99" s="159"/>
      <c r="AG99" s="159"/>
      <c r="AH99" s="179"/>
      <c r="AI99" s="180"/>
      <c r="AJ99" s="172"/>
      <c r="AK99" s="173"/>
    </row>
    <row r="100" spans="2:37" x14ac:dyDescent="0.25">
      <c r="B100" s="174"/>
      <c r="C100" s="175"/>
      <c r="D100" s="157"/>
      <c r="E100" s="157"/>
      <c r="F100" s="158"/>
      <c r="G100" s="159"/>
      <c r="H100" s="160"/>
      <c r="I100" s="206"/>
      <c r="J100" s="207"/>
      <c r="K100" s="160"/>
      <c r="L100" s="160"/>
      <c r="M100" s="160"/>
      <c r="N100" s="162"/>
      <c r="O100" s="162"/>
      <c r="P100" s="163"/>
      <c r="Q100" s="162"/>
      <c r="R100" s="164"/>
      <c r="S100" s="165"/>
      <c r="T100" s="160"/>
      <c r="U100" s="166"/>
      <c r="V100" s="165"/>
      <c r="W100" s="160"/>
      <c r="X100" s="211"/>
      <c r="Y100" s="177"/>
      <c r="Z100" s="169"/>
      <c r="AA100" s="169"/>
      <c r="AB100" s="170"/>
      <c r="AC100" s="170"/>
      <c r="AD100" s="170"/>
      <c r="AE100" s="178"/>
      <c r="AF100" s="159"/>
      <c r="AG100" s="159"/>
      <c r="AH100" s="179"/>
      <c r="AI100" s="180"/>
      <c r="AJ100" s="172"/>
      <c r="AK100" s="173"/>
    </row>
    <row r="101" spans="2:37" x14ac:dyDescent="0.25">
      <c r="B101" s="174"/>
      <c r="C101" s="175"/>
      <c r="D101" s="157"/>
      <c r="E101" s="157"/>
      <c r="F101" s="158"/>
      <c r="G101" s="159"/>
      <c r="H101" s="160"/>
      <c r="I101" s="206"/>
      <c r="J101" s="207"/>
      <c r="K101" s="160"/>
      <c r="L101" s="160"/>
      <c r="M101" s="160"/>
      <c r="N101" s="162"/>
      <c r="O101" s="162"/>
      <c r="P101" s="163"/>
      <c r="Q101" s="162"/>
      <c r="R101" s="164"/>
      <c r="S101" s="165"/>
      <c r="T101" s="160"/>
      <c r="U101" s="166"/>
      <c r="V101" s="165"/>
      <c r="W101" s="160"/>
      <c r="X101" s="211"/>
      <c r="Y101" s="177"/>
      <c r="Z101" s="169"/>
      <c r="AA101" s="169"/>
      <c r="AB101" s="170"/>
      <c r="AC101" s="170"/>
      <c r="AD101" s="170"/>
      <c r="AE101" s="178"/>
      <c r="AF101" s="159"/>
      <c r="AG101" s="159"/>
      <c r="AH101" s="179"/>
      <c r="AI101" s="180"/>
      <c r="AJ101" s="172"/>
      <c r="AK101" s="173"/>
    </row>
    <row r="102" spans="2:37" x14ac:dyDescent="0.25">
      <c r="B102" s="174"/>
      <c r="C102" s="175"/>
      <c r="D102" s="157"/>
      <c r="E102" s="157"/>
      <c r="F102" s="158"/>
      <c r="G102" s="159"/>
      <c r="H102" s="160"/>
      <c r="I102" s="206"/>
      <c r="J102" s="207"/>
      <c r="K102" s="160"/>
      <c r="L102" s="160"/>
      <c r="M102" s="160"/>
      <c r="N102" s="162"/>
      <c r="O102" s="162"/>
      <c r="P102" s="163"/>
      <c r="Q102" s="162"/>
      <c r="R102" s="164"/>
      <c r="S102" s="165"/>
      <c r="T102" s="160"/>
      <c r="U102" s="166"/>
      <c r="V102" s="165"/>
      <c r="W102" s="160"/>
      <c r="X102" s="211"/>
      <c r="Y102" s="177"/>
      <c r="Z102" s="169"/>
      <c r="AA102" s="169"/>
      <c r="AB102" s="170"/>
      <c r="AC102" s="170"/>
      <c r="AD102" s="170"/>
      <c r="AE102" s="178"/>
      <c r="AF102" s="159"/>
      <c r="AG102" s="159"/>
      <c r="AH102" s="179"/>
      <c r="AI102" s="180"/>
      <c r="AJ102" s="172"/>
      <c r="AK102" s="173"/>
    </row>
    <row r="103" spans="2:37" x14ac:dyDescent="0.25">
      <c r="B103" s="174"/>
      <c r="C103" s="175"/>
      <c r="D103" s="157"/>
      <c r="E103" s="157"/>
      <c r="F103" s="158"/>
      <c r="G103" s="159"/>
      <c r="H103" s="160"/>
      <c r="I103" s="206"/>
      <c r="J103" s="207"/>
      <c r="K103" s="160"/>
      <c r="L103" s="160"/>
      <c r="M103" s="160"/>
      <c r="N103" s="162"/>
      <c r="O103" s="162"/>
      <c r="P103" s="163"/>
      <c r="Q103" s="162"/>
      <c r="R103" s="164"/>
      <c r="S103" s="165"/>
      <c r="T103" s="160"/>
      <c r="U103" s="166"/>
      <c r="V103" s="165"/>
      <c r="W103" s="160"/>
      <c r="X103" s="211"/>
      <c r="Y103" s="177"/>
      <c r="Z103" s="169"/>
      <c r="AA103" s="169"/>
      <c r="AB103" s="170"/>
      <c r="AC103" s="170"/>
      <c r="AD103" s="170"/>
      <c r="AE103" s="178"/>
      <c r="AF103" s="159"/>
      <c r="AG103" s="159"/>
      <c r="AH103" s="179"/>
      <c r="AI103" s="180"/>
      <c r="AJ103" s="172"/>
      <c r="AK103" s="173"/>
    </row>
    <row r="104" spans="2:37" x14ac:dyDescent="0.25">
      <c r="B104" s="174"/>
      <c r="C104" s="175"/>
      <c r="D104" s="157"/>
      <c r="E104" s="157"/>
      <c r="F104" s="158"/>
      <c r="G104" s="159"/>
      <c r="H104" s="160"/>
      <c r="I104" s="206"/>
      <c r="J104" s="207"/>
      <c r="K104" s="160"/>
      <c r="L104" s="160"/>
      <c r="M104" s="160"/>
      <c r="N104" s="162"/>
      <c r="O104" s="162"/>
      <c r="P104" s="163"/>
      <c r="Q104" s="162"/>
      <c r="R104" s="164"/>
      <c r="S104" s="165"/>
      <c r="T104" s="160"/>
      <c r="U104" s="166"/>
      <c r="V104" s="165"/>
      <c r="W104" s="160"/>
      <c r="X104" s="211"/>
      <c r="Y104" s="177"/>
      <c r="Z104" s="169"/>
      <c r="AA104" s="169"/>
      <c r="AB104" s="170"/>
      <c r="AC104" s="170"/>
      <c r="AD104" s="170"/>
      <c r="AE104" s="178"/>
      <c r="AF104" s="159"/>
      <c r="AG104" s="159"/>
      <c r="AH104" s="179"/>
      <c r="AI104" s="180"/>
      <c r="AJ104" s="172"/>
      <c r="AK104" s="173"/>
    </row>
    <row r="105" spans="2:37" x14ac:dyDescent="0.25">
      <c r="B105" s="174"/>
      <c r="C105" s="175"/>
      <c r="D105" s="157"/>
      <c r="E105" s="157"/>
      <c r="F105" s="158"/>
      <c r="G105" s="159"/>
      <c r="H105" s="160"/>
      <c r="I105" s="206"/>
      <c r="J105" s="207"/>
      <c r="K105" s="160"/>
      <c r="L105" s="160"/>
      <c r="M105" s="160"/>
      <c r="N105" s="162"/>
      <c r="O105" s="162"/>
      <c r="P105" s="163"/>
      <c r="Q105" s="162"/>
      <c r="R105" s="164"/>
      <c r="S105" s="165"/>
      <c r="T105" s="160"/>
      <c r="U105" s="166"/>
      <c r="V105" s="165"/>
      <c r="W105" s="160"/>
      <c r="X105" s="211"/>
      <c r="Y105" s="177"/>
      <c r="Z105" s="169"/>
      <c r="AA105" s="169"/>
      <c r="AB105" s="170"/>
      <c r="AC105" s="170"/>
      <c r="AD105" s="170"/>
      <c r="AE105" s="178"/>
      <c r="AF105" s="159"/>
      <c r="AG105" s="159"/>
      <c r="AH105" s="179"/>
      <c r="AI105" s="180"/>
      <c r="AJ105" s="172"/>
      <c r="AK105" s="173"/>
    </row>
    <row r="106" spans="2:37" x14ac:dyDescent="0.25">
      <c r="B106" s="174"/>
      <c r="C106" s="175"/>
      <c r="D106" s="157"/>
      <c r="E106" s="157"/>
      <c r="F106" s="158"/>
      <c r="G106" s="159"/>
      <c r="H106" s="160"/>
      <c r="I106" s="206"/>
      <c r="J106" s="207"/>
      <c r="K106" s="160"/>
      <c r="L106" s="160"/>
      <c r="M106" s="160"/>
      <c r="N106" s="162"/>
      <c r="O106" s="162"/>
      <c r="P106" s="163"/>
      <c r="Q106" s="162"/>
      <c r="R106" s="164"/>
      <c r="S106" s="165"/>
      <c r="T106" s="160"/>
      <c r="U106" s="166"/>
      <c r="V106" s="165"/>
      <c r="W106" s="160"/>
      <c r="X106" s="211"/>
      <c r="Y106" s="177"/>
      <c r="Z106" s="169"/>
      <c r="AA106" s="169"/>
      <c r="AB106" s="170"/>
      <c r="AC106" s="170"/>
      <c r="AD106" s="170"/>
      <c r="AE106" s="178"/>
      <c r="AF106" s="159"/>
      <c r="AG106" s="159"/>
      <c r="AH106" s="179"/>
      <c r="AI106" s="180"/>
      <c r="AJ106" s="172"/>
      <c r="AK106" s="173"/>
    </row>
    <row r="107" spans="2:37" x14ac:dyDescent="0.25">
      <c r="B107" s="174"/>
      <c r="C107" s="175"/>
      <c r="D107" s="157"/>
      <c r="E107" s="157"/>
      <c r="F107" s="158"/>
      <c r="G107" s="159"/>
      <c r="H107" s="160"/>
      <c r="I107" s="206"/>
      <c r="J107" s="207"/>
      <c r="K107" s="160"/>
      <c r="L107" s="160"/>
      <c r="M107" s="160"/>
      <c r="N107" s="162"/>
      <c r="O107" s="162"/>
      <c r="P107" s="163"/>
      <c r="Q107" s="162"/>
      <c r="R107" s="164"/>
      <c r="S107" s="165"/>
      <c r="T107" s="160"/>
      <c r="U107" s="166"/>
      <c r="V107" s="165"/>
      <c r="W107" s="160"/>
      <c r="X107" s="211"/>
      <c r="Y107" s="177"/>
      <c r="Z107" s="169"/>
      <c r="AA107" s="169"/>
      <c r="AB107" s="170"/>
      <c r="AC107" s="170"/>
      <c r="AD107" s="170"/>
      <c r="AE107" s="178"/>
      <c r="AF107" s="159"/>
      <c r="AG107" s="159"/>
      <c r="AH107" s="179"/>
      <c r="AI107" s="180"/>
      <c r="AJ107" s="172"/>
      <c r="AK107" s="173"/>
    </row>
    <row r="108" spans="2:37" x14ac:dyDescent="0.25">
      <c r="B108" s="174"/>
      <c r="C108" s="175"/>
      <c r="D108" s="157"/>
      <c r="E108" s="157"/>
      <c r="F108" s="158"/>
      <c r="G108" s="159"/>
      <c r="H108" s="160"/>
      <c r="I108" s="206"/>
      <c r="J108" s="207"/>
      <c r="K108" s="160"/>
      <c r="L108" s="160"/>
      <c r="M108" s="160"/>
      <c r="N108" s="162"/>
      <c r="O108" s="162"/>
      <c r="P108" s="163"/>
      <c r="Q108" s="162"/>
      <c r="R108" s="164"/>
      <c r="S108" s="165"/>
      <c r="T108" s="160"/>
      <c r="U108" s="166"/>
      <c r="V108" s="165"/>
      <c r="W108" s="160"/>
      <c r="X108" s="211"/>
      <c r="Y108" s="177"/>
      <c r="Z108" s="169"/>
      <c r="AA108" s="169"/>
      <c r="AB108" s="170"/>
      <c r="AC108" s="170"/>
      <c r="AD108" s="170"/>
      <c r="AE108" s="178"/>
      <c r="AF108" s="159"/>
      <c r="AG108" s="159"/>
      <c r="AH108" s="179"/>
      <c r="AI108" s="180"/>
      <c r="AJ108" s="172"/>
      <c r="AK108" s="173"/>
    </row>
    <row r="109" spans="2:37" x14ac:dyDescent="0.25">
      <c r="B109" s="174"/>
      <c r="C109" s="175"/>
      <c r="D109" s="157"/>
      <c r="E109" s="157"/>
      <c r="F109" s="158"/>
      <c r="G109" s="159"/>
      <c r="H109" s="160"/>
      <c r="I109" s="206"/>
      <c r="J109" s="207"/>
      <c r="K109" s="160"/>
      <c r="L109" s="160"/>
      <c r="M109" s="160"/>
      <c r="N109" s="162"/>
      <c r="O109" s="162"/>
      <c r="P109" s="163"/>
      <c r="Q109" s="162"/>
      <c r="R109" s="164"/>
      <c r="S109" s="165"/>
      <c r="T109" s="160"/>
      <c r="U109" s="166"/>
      <c r="V109" s="165"/>
      <c r="W109" s="160"/>
      <c r="X109" s="211"/>
      <c r="Y109" s="177"/>
      <c r="Z109" s="169"/>
      <c r="AA109" s="169"/>
      <c r="AB109" s="170"/>
      <c r="AC109" s="170"/>
      <c r="AD109" s="170"/>
      <c r="AE109" s="178"/>
      <c r="AF109" s="159"/>
      <c r="AG109" s="159"/>
      <c r="AH109" s="179"/>
      <c r="AI109" s="180"/>
      <c r="AJ109" s="172"/>
      <c r="AK109" s="173"/>
    </row>
    <row r="110" spans="2:37" x14ac:dyDescent="0.25">
      <c r="B110" s="174"/>
      <c r="C110" s="175"/>
      <c r="D110" s="157"/>
      <c r="E110" s="157"/>
      <c r="F110" s="158"/>
      <c r="G110" s="159"/>
      <c r="H110" s="160"/>
      <c r="I110" s="206"/>
      <c r="J110" s="207"/>
      <c r="K110" s="160"/>
      <c r="L110" s="160"/>
      <c r="M110" s="160"/>
      <c r="N110" s="162"/>
      <c r="O110" s="162"/>
      <c r="P110" s="163"/>
      <c r="Q110" s="162"/>
      <c r="R110" s="164"/>
      <c r="S110" s="165"/>
      <c r="T110" s="160"/>
      <c r="U110" s="166"/>
      <c r="V110" s="165"/>
      <c r="W110" s="160"/>
      <c r="X110" s="211"/>
      <c r="Y110" s="177"/>
      <c r="Z110" s="169"/>
      <c r="AA110" s="169"/>
      <c r="AB110" s="170"/>
      <c r="AC110" s="170"/>
      <c r="AD110" s="170"/>
      <c r="AE110" s="178"/>
      <c r="AF110" s="159"/>
      <c r="AG110" s="159"/>
      <c r="AH110" s="179"/>
      <c r="AI110" s="180"/>
      <c r="AJ110" s="172"/>
      <c r="AK110" s="173"/>
    </row>
    <row r="111" spans="2:37" x14ac:dyDescent="0.25">
      <c r="B111" s="174"/>
      <c r="C111" s="175"/>
      <c r="D111" s="157"/>
      <c r="E111" s="157"/>
      <c r="F111" s="158"/>
      <c r="G111" s="159"/>
      <c r="H111" s="160"/>
      <c r="I111" s="206"/>
      <c r="J111" s="207"/>
      <c r="K111" s="160"/>
      <c r="L111" s="160"/>
      <c r="M111" s="160"/>
      <c r="N111" s="162"/>
      <c r="O111" s="162"/>
      <c r="P111" s="163"/>
      <c r="Q111" s="162"/>
      <c r="R111" s="164"/>
      <c r="S111" s="165"/>
      <c r="T111" s="160"/>
      <c r="U111" s="166"/>
      <c r="V111" s="165"/>
      <c r="W111" s="160"/>
      <c r="X111" s="211"/>
      <c r="Y111" s="177"/>
      <c r="Z111" s="169"/>
      <c r="AA111" s="169"/>
      <c r="AB111" s="170"/>
      <c r="AC111" s="170"/>
      <c r="AD111" s="170"/>
      <c r="AE111" s="178"/>
      <c r="AF111" s="159"/>
      <c r="AG111" s="159"/>
      <c r="AH111" s="179"/>
      <c r="AI111" s="180"/>
      <c r="AJ111" s="172"/>
      <c r="AK111" s="173"/>
    </row>
    <row r="112" spans="2:37" x14ac:dyDescent="0.25">
      <c r="B112" s="174"/>
      <c r="C112" s="175"/>
      <c r="D112" s="157"/>
      <c r="E112" s="157"/>
      <c r="F112" s="158"/>
      <c r="G112" s="159"/>
      <c r="H112" s="160"/>
      <c r="I112" s="206"/>
      <c r="J112" s="207"/>
      <c r="K112" s="160"/>
      <c r="L112" s="160"/>
      <c r="M112" s="160"/>
      <c r="N112" s="162"/>
      <c r="O112" s="162"/>
      <c r="P112" s="163"/>
      <c r="Q112" s="162"/>
      <c r="R112" s="164"/>
      <c r="S112" s="165"/>
      <c r="T112" s="160"/>
      <c r="U112" s="166"/>
      <c r="V112" s="165"/>
      <c r="W112" s="160"/>
      <c r="X112" s="211"/>
      <c r="Y112" s="177"/>
      <c r="Z112" s="169"/>
      <c r="AA112" s="169"/>
      <c r="AB112" s="170"/>
      <c r="AC112" s="170"/>
      <c r="AD112" s="170"/>
      <c r="AE112" s="178"/>
      <c r="AF112" s="159"/>
      <c r="AG112" s="159"/>
      <c r="AH112" s="179"/>
      <c r="AI112" s="180"/>
      <c r="AJ112" s="172"/>
      <c r="AK112" s="173"/>
    </row>
    <row r="113" spans="2:37" x14ac:dyDescent="0.25">
      <c r="B113" s="174"/>
      <c r="C113" s="175"/>
      <c r="D113" s="157"/>
      <c r="E113" s="157"/>
      <c r="F113" s="158"/>
      <c r="G113" s="159"/>
      <c r="H113" s="160"/>
      <c r="I113" s="206"/>
      <c r="J113" s="207"/>
      <c r="K113" s="160"/>
      <c r="L113" s="160"/>
      <c r="M113" s="160"/>
      <c r="N113" s="162"/>
      <c r="O113" s="162"/>
      <c r="P113" s="163"/>
      <c r="Q113" s="162"/>
      <c r="R113" s="164"/>
      <c r="S113" s="165"/>
      <c r="T113" s="160"/>
      <c r="U113" s="166"/>
      <c r="V113" s="165"/>
      <c r="W113" s="160"/>
      <c r="X113" s="211"/>
      <c r="Y113" s="177"/>
      <c r="Z113" s="169"/>
      <c r="AA113" s="169"/>
      <c r="AB113" s="170"/>
      <c r="AC113" s="170"/>
      <c r="AD113" s="170"/>
      <c r="AE113" s="178"/>
      <c r="AF113" s="159"/>
      <c r="AG113" s="159"/>
      <c r="AH113" s="179"/>
      <c r="AI113" s="180"/>
      <c r="AJ113" s="172"/>
      <c r="AK113" s="173"/>
    </row>
    <row r="114" spans="2:37" x14ac:dyDescent="0.25">
      <c r="B114" s="174"/>
      <c r="C114" s="175"/>
      <c r="D114" s="157"/>
      <c r="E114" s="157"/>
      <c r="F114" s="158"/>
      <c r="G114" s="159"/>
      <c r="H114" s="160"/>
      <c r="I114" s="206"/>
      <c r="J114" s="207"/>
      <c r="K114" s="160"/>
      <c r="L114" s="160"/>
      <c r="M114" s="160"/>
      <c r="N114" s="162"/>
      <c r="O114" s="162"/>
      <c r="P114" s="163"/>
      <c r="Q114" s="162"/>
      <c r="R114" s="164"/>
      <c r="S114" s="165"/>
      <c r="T114" s="160"/>
      <c r="U114" s="166"/>
      <c r="V114" s="165"/>
      <c r="W114" s="160"/>
      <c r="X114" s="211"/>
      <c r="Y114" s="177"/>
      <c r="Z114" s="169"/>
      <c r="AA114" s="169"/>
      <c r="AB114" s="170"/>
      <c r="AC114" s="170"/>
      <c r="AD114" s="170"/>
      <c r="AE114" s="178"/>
      <c r="AF114" s="159"/>
      <c r="AG114" s="159"/>
      <c r="AH114" s="179"/>
      <c r="AI114" s="180"/>
      <c r="AJ114" s="172"/>
      <c r="AK114" s="173"/>
    </row>
    <row r="115" spans="2:37" x14ac:dyDescent="0.25">
      <c r="B115" s="174"/>
      <c r="C115" s="175"/>
      <c r="D115" s="157"/>
      <c r="E115" s="157"/>
      <c r="F115" s="158"/>
      <c r="G115" s="159"/>
      <c r="H115" s="160"/>
      <c r="I115" s="206"/>
      <c r="J115" s="207"/>
      <c r="K115" s="160"/>
      <c r="L115" s="160"/>
      <c r="M115" s="160"/>
      <c r="N115" s="162"/>
      <c r="O115" s="162"/>
      <c r="P115" s="163"/>
      <c r="Q115" s="162"/>
      <c r="R115" s="164"/>
      <c r="S115" s="165"/>
      <c r="T115" s="160"/>
      <c r="U115" s="166"/>
      <c r="V115" s="165"/>
      <c r="W115" s="160"/>
      <c r="X115" s="211"/>
      <c r="Y115" s="177"/>
      <c r="Z115" s="169"/>
      <c r="AA115" s="169"/>
      <c r="AB115" s="170"/>
      <c r="AC115" s="170"/>
      <c r="AD115" s="170"/>
      <c r="AE115" s="178"/>
      <c r="AF115" s="159"/>
      <c r="AG115" s="159"/>
      <c r="AH115" s="179"/>
      <c r="AI115" s="180"/>
      <c r="AJ115" s="172"/>
      <c r="AK115" s="173"/>
    </row>
    <row r="116" spans="2:37" x14ac:dyDescent="0.25">
      <c r="B116" s="174"/>
      <c r="C116" s="175"/>
      <c r="D116" s="157"/>
      <c r="E116" s="157"/>
      <c r="F116" s="158"/>
      <c r="G116" s="159"/>
      <c r="H116" s="160"/>
      <c r="I116" s="206"/>
      <c r="J116" s="207"/>
      <c r="K116" s="160"/>
      <c r="L116" s="160"/>
      <c r="M116" s="160"/>
      <c r="N116" s="162"/>
      <c r="O116" s="162"/>
      <c r="P116" s="163"/>
      <c r="Q116" s="162"/>
      <c r="R116" s="164"/>
      <c r="S116" s="165"/>
      <c r="T116" s="160"/>
      <c r="U116" s="166"/>
      <c r="V116" s="165"/>
      <c r="W116" s="160"/>
      <c r="X116" s="211"/>
      <c r="Y116" s="177"/>
      <c r="Z116" s="169"/>
      <c r="AA116" s="169"/>
      <c r="AB116" s="170"/>
      <c r="AC116" s="170"/>
      <c r="AD116" s="170"/>
      <c r="AE116" s="178"/>
      <c r="AF116" s="159"/>
      <c r="AG116" s="159"/>
      <c r="AH116" s="179"/>
      <c r="AI116" s="180"/>
      <c r="AJ116" s="172"/>
      <c r="AK116" s="173"/>
    </row>
    <row r="117" spans="2:37" x14ac:dyDescent="0.25">
      <c r="B117" s="174"/>
      <c r="C117" s="175"/>
      <c r="D117" s="157"/>
      <c r="E117" s="157"/>
      <c r="F117" s="158"/>
      <c r="G117" s="159"/>
      <c r="H117" s="160"/>
      <c r="I117" s="206"/>
      <c r="J117" s="207"/>
      <c r="K117" s="160"/>
      <c r="L117" s="160"/>
      <c r="M117" s="160"/>
      <c r="N117" s="162"/>
      <c r="O117" s="162"/>
      <c r="P117" s="163"/>
      <c r="Q117" s="162"/>
      <c r="R117" s="164"/>
      <c r="S117" s="165"/>
      <c r="T117" s="160"/>
      <c r="U117" s="166"/>
      <c r="V117" s="165"/>
      <c r="W117" s="160"/>
      <c r="X117" s="211"/>
      <c r="Y117" s="177"/>
      <c r="Z117" s="169"/>
      <c r="AA117" s="169"/>
      <c r="AB117" s="170"/>
      <c r="AC117" s="170"/>
      <c r="AD117" s="170"/>
      <c r="AE117" s="178"/>
      <c r="AF117" s="159"/>
      <c r="AG117" s="159"/>
      <c r="AH117" s="179"/>
      <c r="AI117" s="180"/>
      <c r="AJ117" s="172"/>
      <c r="AK117" s="173"/>
    </row>
    <row r="118" spans="2:37" x14ac:dyDescent="0.25">
      <c r="B118" s="174"/>
      <c r="C118" s="175"/>
      <c r="D118" s="157"/>
      <c r="E118" s="157"/>
      <c r="F118" s="158"/>
      <c r="G118" s="159"/>
      <c r="H118" s="160"/>
      <c r="I118" s="206"/>
      <c r="J118" s="207"/>
      <c r="K118" s="160"/>
      <c r="L118" s="160"/>
      <c r="M118" s="160"/>
      <c r="N118" s="162"/>
      <c r="O118" s="162"/>
      <c r="P118" s="163"/>
      <c r="Q118" s="162"/>
      <c r="R118" s="164"/>
      <c r="S118" s="165"/>
      <c r="T118" s="160"/>
      <c r="U118" s="166"/>
      <c r="V118" s="165"/>
      <c r="W118" s="160"/>
      <c r="X118" s="211"/>
      <c r="Y118" s="177"/>
      <c r="Z118" s="169"/>
      <c r="AA118" s="169"/>
      <c r="AB118" s="170"/>
      <c r="AC118" s="170"/>
      <c r="AD118" s="170"/>
      <c r="AE118" s="178"/>
      <c r="AF118" s="159"/>
      <c r="AG118" s="159"/>
      <c r="AH118" s="179"/>
      <c r="AI118" s="180"/>
      <c r="AJ118" s="172"/>
      <c r="AK118" s="173"/>
    </row>
    <row r="119" spans="2:37" x14ac:dyDescent="0.25">
      <c r="B119" s="174"/>
      <c r="C119" s="175"/>
      <c r="D119" s="157"/>
      <c r="E119" s="157"/>
      <c r="F119" s="158"/>
      <c r="G119" s="159"/>
      <c r="H119" s="160"/>
      <c r="I119" s="206"/>
      <c r="J119" s="207"/>
      <c r="K119" s="160"/>
      <c r="L119" s="160"/>
      <c r="M119" s="160"/>
      <c r="N119" s="162"/>
      <c r="O119" s="162"/>
      <c r="P119" s="163"/>
      <c r="Q119" s="162"/>
      <c r="R119" s="164"/>
      <c r="S119" s="165"/>
      <c r="T119" s="160"/>
      <c r="U119" s="166"/>
      <c r="V119" s="165"/>
      <c r="W119" s="160"/>
      <c r="X119" s="211"/>
      <c r="Y119" s="177"/>
      <c r="Z119" s="169"/>
      <c r="AA119" s="169"/>
      <c r="AB119" s="170"/>
      <c r="AC119" s="170"/>
      <c r="AD119" s="170"/>
      <c r="AE119" s="178"/>
      <c r="AF119" s="159"/>
      <c r="AG119" s="159"/>
      <c r="AH119" s="179"/>
      <c r="AI119" s="180"/>
      <c r="AJ119" s="172"/>
      <c r="AK119" s="173"/>
    </row>
    <row r="120" spans="2:37" x14ac:dyDescent="0.25">
      <c r="B120" s="174"/>
      <c r="C120" s="175"/>
      <c r="D120" s="157"/>
      <c r="E120" s="157"/>
      <c r="F120" s="158"/>
      <c r="G120" s="159"/>
      <c r="H120" s="160"/>
      <c r="I120" s="206"/>
      <c r="J120" s="207"/>
      <c r="K120" s="160"/>
      <c r="L120" s="160"/>
      <c r="M120" s="160"/>
      <c r="N120" s="162"/>
      <c r="O120" s="162"/>
      <c r="P120" s="163"/>
      <c r="Q120" s="162"/>
      <c r="R120" s="164"/>
      <c r="S120" s="165"/>
      <c r="T120" s="160"/>
      <c r="U120" s="166"/>
      <c r="V120" s="165"/>
      <c r="W120" s="160"/>
      <c r="X120" s="211"/>
      <c r="Y120" s="177"/>
      <c r="Z120" s="169"/>
      <c r="AA120" s="169"/>
      <c r="AB120" s="170"/>
      <c r="AC120" s="170"/>
      <c r="AD120" s="170"/>
      <c r="AE120" s="178"/>
      <c r="AF120" s="159"/>
      <c r="AG120" s="159"/>
      <c r="AH120" s="179"/>
      <c r="AI120" s="180"/>
      <c r="AJ120" s="172"/>
      <c r="AK120" s="173"/>
    </row>
    <row r="121" spans="2:37" x14ac:dyDescent="0.25">
      <c r="B121" s="174"/>
      <c r="C121" s="175"/>
      <c r="D121" s="157"/>
      <c r="E121" s="157"/>
      <c r="F121" s="158"/>
      <c r="G121" s="159"/>
      <c r="H121" s="160"/>
      <c r="I121" s="206"/>
      <c r="J121" s="207"/>
      <c r="K121" s="160"/>
      <c r="L121" s="160"/>
      <c r="M121" s="160"/>
      <c r="N121" s="162"/>
      <c r="O121" s="162"/>
      <c r="P121" s="163"/>
      <c r="Q121" s="162"/>
      <c r="R121" s="164"/>
      <c r="S121" s="165"/>
      <c r="T121" s="160"/>
      <c r="U121" s="166"/>
      <c r="V121" s="165"/>
      <c r="W121" s="160"/>
      <c r="X121" s="211"/>
      <c r="Y121" s="177"/>
      <c r="Z121" s="169"/>
      <c r="AA121" s="169"/>
      <c r="AB121" s="170"/>
      <c r="AC121" s="170"/>
      <c r="AD121" s="170"/>
      <c r="AE121" s="178"/>
      <c r="AF121" s="159"/>
      <c r="AG121" s="159"/>
      <c r="AH121" s="179"/>
      <c r="AI121" s="180"/>
      <c r="AJ121" s="172"/>
      <c r="AK121" s="173"/>
    </row>
    <row r="122" spans="2:37" x14ac:dyDescent="0.25">
      <c r="B122" s="174"/>
      <c r="C122" s="175"/>
      <c r="D122" s="157"/>
      <c r="E122" s="157"/>
      <c r="F122" s="158"/>
      <c r="G122" s="159"/>
      <c r="H122" s="160"/>
      <c r="I122" s="206"/>
      <c r="J122" s="207"/>
      <c r="K122" s="160"/>
      <c r="L122" s="160"/>
      <c r="M122" s="160"/>
      <c r="N122" s="162"/>
      <c r="O122" s="162"/>
      <c r="P122" s="163"/>
      <c r="Q122" s="162"/>
      <c r="R122" s="164"/>
      <c r="S122" s="165"/>
      <c r="T122" s="160"/>
      <c r="U122" s="166"/>
      <c r="V122" s="165"/>
      <c r="W122" s="160"/>
      <c r="X122" s="211"/>
      <c r="Y122" s="177"/>
      <c r="Z122" s="169"/>
      <c r="AA122" s="169"/>
      <c r="AB122" s="170"/>
      <c r="AC122" s="170"/>
      <c r="AD122" s="170"/>
      <c r="AE122" s="178"/>
      <c r="AF122" s="159"/>
      <c r="AG122" s="159"/>
      <c r="AH122" s="179"/>
      <c r="AI122" s="180"/>
      <c r="AJ122" s="172"/>
      <c r="AK122" s="173"/>
    </row>
    <row r="123" spans="2:37" x14ac:dyDescent="0.25">
      <c r="B123" s="174"/>
      <c r="C123" s="175"/>
      <c r="D123" s="157"/>
      <c r="E123" s="157"/>
      <c r="F123" s="158"/>
      <c r="G123" s="159"/>
      <c r="H123" s="160"/>
      <c r="I123" s="206"/>
      <c r="J123" s="207"/>
      <c r="K123" s="160"/>
      <c r="L123" s="160"/>
      <c r="M123" s="160"/>
      <c r="N123" s="162"/>
      <c r="O123" s="162"/>
      <c r="P123" s="163"/>
      <c r="Q123" s="162"/>
      <c r="R123" s="164"/>
      <c r="S123" s="165"/>
      <c r="T123" s="160"/>
      <c r="U123" s="166"/>
      <c r="V123" s="165"/>
      <c r="W123" s="160"/>
      <c r="X123" s="211"/>
      <c r="Y123" s="177"/>
      <c r="Z123" s="169"/>
      <c r="AA123" s="169"/>
      <c r="AB123" s="170"/>
      <c r="AC123" s="170"/>
      <c r="AD123" s="170"/>
      <c r="AE123" s="178"/>
      <c r="AF123" s="159"/>
      <c r="AG123" s="159"/>
      <c r="AH123" s="179"/>
      <c r="AI123" s="180"/>
      <c r="AJ123" s="172"/>
      <c r="AK123" s="173"/>
    </row>
    <row r="124" spans="2:37" x14ac:dyDescent="0.25">
      <c r="B124" s="174"/>
      <c r="C124" s="175"/>
      <c r="D124" s="157"/>
      <c r="E124" s="157"/>
      <c r="F124" s="158"/>
      <c r="G124" s="159"/>
      <c r="H124" s="160"/>
      <c r="I124" s="206"/>
      <c r="J124" s="207"/>
      <c r="K124" s="160"/>
      <c r="L124" s="160"/>
      <c r="M124" s="160"/>
      <c r="N124" s="162"/>
      <c r="O124" s="162"/>
      <c r="P124" s="163"/>
      <c r="Q124" s="162"/>
      <c r="R124" s="164"/>
      <c r="S124" s="165"/>
      <c r="T124" s="160"/>
      <c r="U124" s="166"/>
      <c r="V124" s="165"/>
      <c r="W124" s="160"/>
      <c r="X124" s="211"/>
      <c r="Y124" s="177"/>
      <c r="Z124" s="169"/>
      <c r="AA124" s="169"/>
      <c r="AB124" s="170"/>
      <c r="AC124" s="170"/>
      <c r="AD124" s="170"/>
      <c r="AE124" s="178"/>
      <c r="AF124" s="159"/>
      <c r="AG124" s="159"/>
      <c r="AH124" s="179"/>
      <c r="AI124" s="180"/>
      <c r="AJ124" s="172"/>
      <c r="AK124" s="173"/>
    </row>
    <row r="125" spans="2:37" x14ac:dyDescent="0.25">
      <c r="B125" s="174"/>
      <c r="C125" s="175"/>
      <c r="D125" s="157"/>
      <c r="E125" s="157"/>
      <c r="F125" s="158"/>
      <c r="G125" s="159"/>
      <c r="H125" s="160"/>
      <c r="I125" s="206"/>
      <c r="J125" s="207"/>
      <c r="K125" s="160"/>
      <c r="L125" s="160"/>
      <c r="M125" s="160"/>
      <c r="N125" s="162"/>
      <c r="O125" s="162"/>
      <c r="P125" s="163"/>
      <c r="Q125" s="162"/>
      <c r="R125" s="164"/>
      <c r="S125" s="165"/>
      <c r="T125" s="160"/>
      <c r="U125" s="166"/>
      <c r="V125" s="165"/>
      <c r="W125" s="160"/>
      <c r="X125" s="211"/>
      <c r="Y125" s="177"/>
      <c r="Z125" s="169"/>
      <c r="AA125" s="169"/>
      <c r="AB125" s="170"/>
      <c r="AC125" s="170"/>
      <c r="AD125" s="170"/>
      <c r="AE125" s="178"/>
      <c r="AF125" s="159"/>
      <c r="AG125" s="159"/>
      <c r="AH125" s="179"/>
      <c r="AI125" s="180"/>
      <c r="AJ125" s="172"/>
      <c r="AK125" s="173"/>
    </row>
    <row r="126" spans="2:37" x14ac:dyDescent="0.25">
      <c r="B126" s="174"/>
      <c r="C126" s="175"/>
      <c r="D126" s="157"/>
      <c r="E126" s="157"/>
      <c r="F126" s="158"/>
      <c r="G126" s="159"/>
      <c r="H126" s="160"/>
      <c r="I126" s="206"/>
      <c r="J126" s="207"/>
      <c r="K126" s="160"/>
      <c r="L126" s="160"/>
      <c r="M126" s="160"/>
      <c r="N126" s="162"/>
      <c r="O126" s="162"/>
      <c r="P126" s="163"/>
      <c r="Q126" s="162"/>
      <c r="R126" s="164"/>
      <c r="S126" s="165"/>
      <c r="T126" s="160"/>
      <c r="U126" s="166"/>
      <c r="V126" s="165"/>
      <c r="W126" s="160"/>
      <c r="X126" s="211"/>
      <c r="Y126" s="177"/>
      <c r="Z126" s="169"/>
      <c r="AA126" s="169"/>
      <c r="AB126" s="170"/>
      <c r="AC126" s="170"/>
      <c r="AD126" s="170"/>
      <c r="AE126" s="178"/>
      <c r="AF126" s="159"/>
      <c r="AG126" s="159"/>
      <c r="AH126" s="179"/>
      <c r="AI126" s="180"/>
      <c r="AJ126" s="172"/>
      <c r="AK126" s="173"/>
    </row>
    <row r="127" spans="2:37" x14ac:dyDescent="0.25">
      <c r="B127" s="174"/>
      <c r="C127" s="175"/>
      <c r="D127" s="157"/>
      <c r="E127" s="157"/>
      <c r="F127" s="158"/>
      <c r="G127" s="159"/>
      <c r="H127" s="160"/>
      <c r="I127" s="206"/>
      <c r="J127" s="207"/>
      <c r="K127" s="160"/>
      <c r="L127" s="160"/>
      <c r="M127" s="160"/>
      <c r="N127" s="162"/>
      <c r="O127" s="162"/>
      <c r="P127" s="163"/>
      <c r="Q127" s="162"/>
      <c r="R127" s="164"/>
      <c r="S127" s="165"/>
      <c r="T127" s="160"/>
      <c r="U127" s="166"/>
      <c r="V127" s="165"/>
      <c r="W127" s="160"/>
      <c r="X127" s="211"/>
      <c r="Y127" s="177"/>
      <c r="Z127" s="169"/>
      <c r="AA127" s="169"/>
      <c r="AB127" s="170"/>
      <c r="AC127" s="170"/>
      <c r="AD127" s="170"/>
      <c r="AE127" s="178"/>
      <c r="AF127" s="159"/>
      <c r="AG127" s="159"/>
      <c r="AH127" s="179"/>
      <c r="AI127" s="180"/>
      <c r="AJ127" s="172"/>
      <c r="AK127" s="173"/>
    </row>
    <row r="128" spans="2:37" x14ac:dyDescent="0.25">
      <c r="B128" s="174"/>
      <c r="C128" s="175"/>
      <c r="D128" s="157"/>
      <c r="E128" s="157"/>
      <c r="F128" s="158"/>
      <c r="G128" s="159"/>
      <c r="H128" s="160"/>
      <c r="I128" s="206"/>
      <c r="J128" s="207"/>
      <c r="K128" s="160"/>
      <c r="L128" s="160"/>
      <c r="M128" s="160"/>
      <c r="N128" s="162"/>
      <c r="O128" s="162"/>
      <c r="P128" s="163"/>
      <c r="Q128" s="162"/>
      <c r="R128" s="164"/>
      <c r="S128" s="165"/>
      <c r="T128" s="160"/>
      <c r="U128" s="166"/>
      <c r="V128" s="165"/>
      <c r="W128" s="160"/>
      <c r="X128" s="211"/>
      <c r="Y128" s="177"/>
      <c r="Z128" s="169"/>
      <c r="AA128" s="169"/>
      <c r="AB128" s="170"/>
      <c r="AC128" s="170"/>
      <c r="AD128" s="170"/>
      <c r="AE128" s="178"/>
      <c r="AF128" s="159"/>
      <c r="AG128" s="159"/>
      <c r="AH128" s="179"/>
      <c r="AI128" s="180"/>
      <c r="AJ128" s="172"/>
      <c r="AK128" s="173"/>
    </row>
    <row r="129" spans="2:37" x14ac:dyDescent="0.25">
      <c r="B129" s="174"/>
      <c r="C129" s="175"/>
      <c r="D129" s="157"/>
      <c r="E129" s="157"/>
      <c r="F129" s="158"/>
      <c r="G129" s="159"/>
      <c r="H129" s="160"/>
      <c r="I129" s="206"/>
      <c r="J129" s="207"/>
      <c r="K129" s="160"/>
      <c r="L129" s="160"/>
      <c r="M129" s="160"/>
      <c r="N129" s="162"/>
      <c r="O129" s="162"/>
      <c r="P129" s="163"/>
      <c r="Q129" s="162"/>
      <c r="R129" s="164"/>
      <c r="S129" s="165"/>
      <c r="T129" s="160"/>
      <c r="U129" s="166"/>
      <c r="V129" s="165"/>
      <c r="W129" s="160"/>
      <c r="X129" s="211"/>
      <c r="Y129" s="177"/>
      <c r="Z129" s="169"/>
      <c r="AA129" s="169"/>
      <c r="AB129" s="170"/>
      <c r="AC129" s="170"/>
      <c r="AD129" s="170"/>
      <c r="AE129" s="178"/>
      <c r="AF129" s="159"/>
      <c r="AG129" s="159"/>
      <c r="AH129" s="179"/>
      <c r="AI129" s="180"/>
      <c r="AJ129" s="172"/>
      <c r="AK129" s="173"/>
    </row>
    <row r="130" spans="2:37" x14ac:dyDescent="0.25">
      <c r="B130" s="174"/>
      <c r="C130" s="175"/>
      <c r="D130" s="157"/>
      <c r="E130" s="157"/>
      <c r="F130" s="158"/>
      <c r="G130" s="159"/>
      <c r="H130" s="160"/>
      <c r="I130" s="206"/>
      <c r="J130" s="207"/>
      <c r="K130" s="160"/>
      <c r="L130" s="160"/>
      <c r="M130" s="160"/>
      <c r="N130" s="162"/>
      <c r="O130" s="162"/>
      <c r="P130" s="163"/>
      <c r="Q130" s="162"/>
      <c r="R130" s="164"/>
      <c r="S130" s="165"/>
      <c r="T130" s="160"/>
      <c r="U130" s="166"/>
      <c r="V130" s="165"/>
      <c r="W130" s="160"/>
      <c r="X130" s="211"/>
      <c r="Y130" s="177"/>
      <c r="Z130" s="169"/>
      <c r="AA130" s="169"/>
      <c r="AB130" s="170"/>
      <c r="AC130" s="170"/>
      <c r="AD130" s="170"/>
      <c r="AE130" s="178"/>
      <c r="AF130" s="159"/>
      <c r="AG130" s="159"/>
      <c r="AH130" s="179"/>
      <c r="AI130" s="180"/>
      <c r="AJ130" s="172"/>
      <c r="AK130" s="173"/>
    </row>
    <row r="131" spans="2:37" x14ac:dyDescent="0.25">
      <c r="B131" s="174"/>
      <c r="C131" s="175"/>
      <c r="D131" s="157"/>
      <c r="E131" s="157"/>
      <c r="F131" s="158"/>
      <c r="G131" s="159"/>
      <c r="H131" s="160"/>
      <c r="I131" s="206"/>
      <c r="J131" s="207"/>
      <c r="K131" s="160"/>
      <c r="L131" s="160"/>
      <c r="M131" s="160"/>
      <c r="N131" s="162"/>
      <c r="O131" s="162"/>
      <c r="P131" s="163"/>
      <c r="Q131" s="162"/>
      <c r="R131" s="164"/>
      <c r="S131" s="165"/>
      <c r="T131" s="160"/>
      <c r="U131" s="166"/>
      <c r="V131" s="165"/>
      <c r="W131" s="160"/>
      <c r="X131" s="211"/>
      <c r="Y131" s="177"/>
      <c r="Z131" s="169"/>
      <c r="AA131" s="169"/>
      <c r="AB131" s="170"/>
      <c r="AC131" s="170"/>
      <c r="AD131" s="170"/>
      <c r="AE131" s="178"/>
      <c r="AF131" s="159"/>
      <c r="AG131" s="159"/>
      <c r="AH131" s="179"/>
      <c r="AI131" s="180"/>
      <c r="AJ131" s="172"/>
      <c r="AK131" s="173"/>
    </row>
    <row r="132" spans="2:37" x14ac:dyDescent="0.25">
      <c r="B132" s="174"/>
      <c r="C132" s="175"/>
      <c r="D132" s="157"/>
      <c r="E132" s="157"/>
      <c r="F132" s="158"/>
      <c r="G132" s="159"/>
      <c r="H132" s="160"/>
      <c r="I132" s="206"/>
      <c r="J132" s="207"/>
      <c r="K132" s="160"/>
      <c r="L132" s="160"/>
      <c r="M132" s="160"/>
      <c r="N132" s="162"/>
      <c r="O132" s="162"/>
      <c r="P132" s="163"/>
      <c r="Q132" s="162"/>
      <c r="R132" s="164"/>
      <c r="S132" s="165"/>
      <c r="T132" s="160"/>
      <c r="U132" s="166"/>
      <c r="V132" s="165"/>
      <c r="W132" s="160"/>
      <c r="X132" s="211"/>
      <c r="Y132" s="177"/>
      <c r="Z132" s="169"/>
      <c r="AA132" s="169"/>
      <c r="AB132" s="170"/>
      <c r="AC132" s="170"/>
      <c r="AD132" s="170"/>
      <c r="AE132" s="178"/>
      <c r="AF132" s="159"/>
      <c r="AG132" s="159"/>
      <c r="AH132" s="179"/>
      <c r="AI132" s="180"/>
      <c r="AJ132" s="172"/>
      <c r="AK132" s="173"/>
    </row>
    <row r="133" spans="2:37" x14ac:dyDescent="0.25">
      <c r="B133" s="174"/>
      <c r="C133" s="175"/>
      <c r="D133" s="157"/>
      <c r="E133" s="157"/>
      <c r="F133" s="158"/>
      <c r="G133" s="159"/>
      <c r="H133" s="160"/>
      <c r="I133" s="206"/>
      <c r="J133" s="207"/>
      <c r="K133" s="160"/>
      <c r="L133" s="160"/>
      <c r="M133" s="160"/>
      <c r="N133" s="162"/>
      <c r="O133" s="162"/>
      <c r="P133" s="163"/>
      <c r="Q133" s="162"/>
      <c r="R133" s="164"/>
      <c r="S133" s="165"/>
      <c r="T133" s="160"/>
      <c r="U133" s="166"/>
      <c r="V133" s="165"/>
      <c r="W133" s="160"/>
      <c r="X133" s="211"/>
      <c r="Y133" s="177"/>
      <c r="Z133" s="169"/>
      <c r="AA133" s="169"/>
      <c r="AB133" s="170"/>
      <c r="AC133" s="170"/>
      <c r="AD133" s="170"/>
      <c r="AE133" s="178"/>
      <c r="AF133" s="159"/>
      <c r="AG133" s="159"/>
      <c r="AH133" s="179"/>
      <c r="AI133" s="180"/>
      <c r="AJ133" s="172"/>
      <c r="AK133" s="173"/>
    </row>
    <row r="134" spans="2:37" x14ac:dyDescent="0.25">
      <c r="B134" s="174"/>
      <c r="C134" s="175"/>
      <c r="D134" s="157"/>
      <c r="E134" s="157"/>
      <c r="F134" s="158"/>
      <c r="G134" s="159"/>
      <c r="H134" s="160"/>
      <c r="I134" s="206"/>
      <c r="J134" s="207"/>
      <c r="K134" s="160"/>
      <c r="L134" s="160"/>
      <c r="M134" s="160"/>
      <c r="N134" s="162"/>
      <c r="O134" s="162"/>
      <c r="P134" s="163"/>
      <c r="Q134" s="162"/>
      <c r="R134" s="164"/>
      <c r="S134" s="165"/>
      <c r="T134" s="160"/>
      <c r="U134" s="166"/>
      <c r="V134" s="165"/>
      <c r="W134" s="160"/>
      <c r="X134" s="211"/>
      <c r="Y134" s="177"/>
      <c r="Z134" s="169"/>
      <c r="AA134" s="169"/>
      <c r="AB134" s="170"/>
      <c r="AC134" s="170"/>
      <c r="AD134" s="170"/>
      <c r="AE134" s="178"/>
      <c r="AF134" s="159"/>
      <c r="AG134" s="159"/>
      <c r="AH134" s="179"/>
      <c r="AI134" s="180"/>
      <c r="AJ134" s="172"/>
      <c r="AK134" s="173"/>
    </row>
    <row r="135" spans="2:37" x14ac:dyDescent="0.25">
      <c r="B135" s="174"/>
      <c r="C135" s="175"/>
      <c r="D135" s="157"/>
      <c r="E135" s="157"/>
      <c r="F135" s="158"/>
      <c r="G135" s="159"/>
      <c r="H135" s="160"/>
      <c r="I135" s="206"/>
      <c r="J135" s="207"/>
      <c r="K135" s="160"/>
      <c r="L135" s="160"/>
      <c r="M135" s="160"/>
      <c r="N135" s="162"/>
      <c r="O135" s="162"/>
      <c r="P135" s="163"/>
      <c r="Q135" s="162"/>
      <c r="R135" s="164"/>
      <c r="S135" s="165"/>
      <c r="T135" s="160"/>
      <c r="U135" s="166"/>
      <c r="V135" s="165"/>
      <c r="W135" s="160"/>
      <c r="X135" s="211"/>
      <c r="Y135" s="177"/>
      <c r="Z135" s="169"/>
      <c r="AA135" s="169"/>
      <c r="AB135" s="170"/>
      <c r="AC135" s="170"/>
      <c r="AD135" s="170"/>
      <c r="AE135" s="178"/>
      <c r="AF135" s="159"/>
      <c r="AG135" s="159"/>
      <c r="AH135" s="179"/>
      <c r="AI135" s="180"/>
      <c r="AJ135" s="172"/>
      <c r="AK135" s="173"/>
    </row>
    <row r="136" spans="2:37" x14ac:dyDescent="0.25">
      <c r="B136" s="174"/>
      <c r="C136" s="175"/>
      <c r="D136" s="157"/>
      <c r="E136" s="157"/>
      <c r="F136" s="158"/>
      <c r="G136" s="159"/>
      <c r="H136" s="160"/>
      <c r="I136" s="206"/>
      <c r="J136" s="207"/>
      <c r="K136" s="160"/>
      <c r="L136" s="160"/>
      <c r="M136" s="160"/>
      <c r="N136" s="162"/>
      <c r="O136" s="162"/>
      <c r="P136" s="163"/>
      <c r="Q136" s="162"/>
      <c r="R136" s="164"/>
      <c r="S136" s="165"/>
      <c r="T136" s="160"/>
      <c r="U136" s="166"/>
      <c r="V136" s="165"/>
      <c r="W136" s="160"/>
      <c r="X136" s="211"/>
      <c r="Y136" s="177"/>
      <c r="Z136" s="169"/>
      <c r="AA136" s="169"/>
      <c r="AB136" s="170"/>
      <c r="AC136" s="170"/>
      <c r="AD136" s="170"/>
      <c r="AE136" s="178"/>
      <c r="AF136" s="159"/>
      <c r="AG136" s="159"/>
      <c r="AH136" s="179"/>
      <c r="AI136" s="180"/>
      <c r="AJ136" s="172"/>
      <c r="AK136" s="173"/>
    </row>
    <row r="137" spans="2:37" x14ac:dyDescent="0.25">
      <c r="B137" s="174"/>
      <c r="C137" s="175"/>
      <c r="D137" s="157"/>
      <c r="E137" s="157"/>
      <c r="F137" s="158"/>
      <c r="G137" s="159"/>
      <c r="H137" s="160"/>
      <c r="I137" s="206"/>
      <c r="J137" s="207"/>
      <c r="K137" s="160"/>
      <c r="L137" s="160"/>
      <c r="M137" s="160"/>
      <c r="N137" s="162"/>
      <c r="O137" s="162"/>
      <c r="P137" s="163"/>
      <c r="Q137" s="162"/>
      <c r="R137" s="164"/>
      <c r="S137" s="165"/>
      <c r="T137" s="160"/>
      <c r="U137" s="166"/>
      <c r="V137" s="165"/>
      <c r="W137" s="160"/>
      <c r="X137" s="211"/>
      <c r="Y137" s="177"/>
      <c r="Z137" s="169"/>
      <c r="AA137" s="169"/>
      <c r="AB137" s="170"/>
      <c r="AC137" s="170"/>
      <c r="AD137" s="170"/>
      <c r="AE137" s="178"/>
      <c r="AF137" s="159"/>
      <c r="AG137" s="159"/>
      <c r="AH137" s="179"/>
      <c r="AI137" s="180"/>
      <c r="AJ137" s="172"/>
      <c r="AK137" s="173"/>
    </row>
    <row r="138" spans="2:37" x14ac:dyDescent="0.25">
      <c r="B138" s="174"/>
      <c r="C138" s="175"/>
      <c r="D138" s="157"/>
      <c r="E138" s="157"/>
      <c r="F138" s="158"/>
      <c r="G138" s="159"/>
      <c r="H138" s="160"/>
      <c r="I138" s="206"/>
      <c r="J138" s="207"/>
      <c r="K138" s="160"/>
      <c r="L138" s="160"/>
      <c r="M138" s="160"/>
      <c r="N138" s="162"/>
      <c r="O138" s="162"/>
      <c r="P138" s="163"/>
      <c r="Q138" s="162"/>
      <c r="R138" s="164"/>
      <c r="S138" s="165"/>
      <c r="T138" s="160"/>
      <c r="U138" s="166"/>
      <c r="V138" s="165"/>
      <c r="W138" s="160"/>
      <c r="X138" s="211"/>
      <c r="Y138" s="177"/>
      <c r="Z138" s="169"/>
      <c r="AA138" s="169"/>
      <c r="AB138" s="170"/>
      <c r="AC138" s="170"/>
      <c r="AD138" s="170"/>
      <c r="AE138" s="178"/>
      <c r="AF138" s="159"/>
      <c r="AG138" s="159"/>
      <c r="AH138" s="179"/>
      <c r="AI138" s="180"/>
      <c r="AJ138" s="172"/>
      <c r="AK138" s="173"/>
    </row>
    <row r="139" spans="2:37" x14ac:dyDescent="0.25">
      <c r="B139" s="174"/>
      <c r="C139" s="175"/>
      <c r="D139" s="157"/>
      <c r="E139" s="157"/>
      <c r="F139" s="158"/>
      <c r="G139" s="159"/>
      <c r="H139" s="160"/>
      <c r="I139" s="206"/>
      <c r="J139" s="207"/>
      <c r="K139" s="160"/>
      <c r="L139" s="160"/>
      <c r="M139" s="160"/>
      <c r="N139" s="162"/>
      <c r="O139" s="162"/>
      <c r="P139" s="163"/>
      <c r="Q139" s="162"/>
      <c r="R139" s="164"/>
      <c r="S139" s="165"/>
      <c r="T139" s="160"/>
      <c r="U139" s="166"/>
      <c r="V139" s="165"/>
      <c r="W139" s="160"/>
      <c r="X139" s="211"/>
      <c r="Y139" s="177"/>
      <c r="Z139" s="169"/>
      <c r="AA139" s="169"/>
      <c r="AB139" s="170"/>
      <c r="AC139" s="170"/>
      <c r="AD139" s="170"/>
      <c r="AE139" s="178"/>
      <c r="AF139" s="159"/>
      <c r="AG139" s="159"/>
      <c r="AH139" s="179"/>
      <c r="AI139" s="180"/>
      <c r="AJ139" s="172"/>
      <c r="AK139" s="173"/>
    </row>
    <row r="140" spans="2:37" x14ac:dyDescent="0.25">
      <c r="B140" s="174"/>
      <c r="C140" s="175"/>
      <c r="D140" s="157"/>
      <c r="E140" s="157"/>
      <c r="F140" s="158"/>
      <c r="G140" s="159"/>
      <c r="H140" s="160"/>
      <c r="I140" s="206"/>
      <c r="J140" s="207"/>
      <c r="K140" s="160"/>
      <c r="L140" s="160"/>
      <c r="M140" s="160"/>
      <c r="N140" s="162"/>
      <c r="O140" s="162"/>
      <c r="P140" s="163"/>
      <c r="Q140" s="162"/>
      <c r="R140" s="164"/>
      <c r="S140" s="165"/>
      <c r="T140" s="160"/>
      <c r="U140" s="166"/>
      <c r="V140" s="165"/>
      <c r="W140" s="160"/>
      <c r="X140" s="211"/>
      <c r="Y140" s="177"/>
      <c r="Z140" s="169"/>
      <c r="AA140" s="169"/>
      <c r="AB140" s="170"/>
      <c r="AC140" s="170"/>
      <c r="AD140" s="170"/>
      <c r="AE140" s="178"/>
      <c r="AF140" s="159"/>
      <c r="AG140" s="159"/>
      <c r="AH140" s="179"/>
      <c r="AI140" s="180"/>
      <c r="AJ140" s="172"/>
      <c r="AK140" s="173"/>
    </row>
    <row r="141" spans="2:37" x14ac:dyDescent="0.25">
      <c r="B141" s="174"/>
      <c r="C141" s="175"/>
      <c r="D141" s="157"/>
      <c r="E141" s="157"/>
      <c r="F141" s="158"/>
      <c r="G141" s="159"/>
      <c r="H141" s="160"/>
      <c r="I141" s="206"/>
      <c r="J141" s="207"/>
      <c r="K141" s="160"/>
      <c r="L141" s="160"/>
      <c r="M141" s="160"/>
      <c r="N141" s="162"/>
      <c r="O141" s="162"/>
      <c r="P141" s="163"/>
      <c r="Q141" s="162"/>
      <c r="R141" s="164"/>
      <c r="S141" s="165"/>
      <c r="T141" s="160"/>
      <c r="U141" s="166"/>
      <c r="V141" s="165"/>
      <c r="W141" s="160"/>
      <c r="X141" s="211"/>
      <c r="Y141" s="177"/>
      <c r="Z141" s="169"/>
      <c r="AA141" s="169"/>
      <c r="AB141" s="170"/>
      <c r="AC141" s="170"/>
      <c r="AD141" s="170"/>
      <c r="AE141" s="178"/>
      <c r="AF141" s="159"/>
      <c r="AG141" s="159"/>
      <c r="AH141" s="179"/>
      <c r="AI141" s="180"/>
      <c r="AJ141" s="172"/>
      <c r="AK141" s="173"/>
    </row>
    <row r="142" spans="2:37" x14ac:dyDescent="0.25">
      <c r="B142" s="174"/>
      <c r="C142" s="175"/>
      <c r="D142" s="157"/>
      <c r="E142" s="157"/>
      <c r="F142" s="158"/>
      <c r="G142" s="159"/>
      <c r="H142" s="160"/>
      <c r="I142" s="206"/>
      <c r="J142" s="207"/>
      <c r="K142" s="160"/>
      <c r="L142" s="160"/>
      <c r="M142" s="160"/>
      <c r="N142" s="162"/>
      <c r="O142" s="162"/>
      <c r="P142" s="163"/>
      <c r="Q142" s="162"/>
      <c r="R142" s="164"/>
      <c r="S142" s="165"/>
      <c r="T142" s="160"/>
      <c r="U142" s="166"/>
      <c r="V142" s="165"/>
      <c r="W142" s="160"/>
      <c r="X142" s="211"/>
      <c r="Y142" s="177"/>
      <c r="Z142" s="169"/>
      <c r="AA142" s="169"/>
      <c r="AB142" s="170"/>
      <c r="AC142" s="170"/>
      <c r="AD142" s="170"/>
      <c r="AE142" s="178"/>
      <c r="AF142" s="159"/>
      <c r="AG142" s="159"/>
      <c r="AH142" s="179"/>
      <c r="AI142" s="180"/>
      <c r="AJ142" s="172"/>
      <c r="AK142" s="173"/>
    </row>
    <row r="143" spans="2:37" x14ac:dyDescent="0.25">
      <c r="B143" s="174"/>
      <c r="C143" s="175"/>
      <c r="D143" s="157"/>
      <c r="E143" s="157"/>
      <c r="F143" s="158"/>
      <c r="G143" s="159"/>
      <c r="H143" s="160"/>
      <c r="I143" s="206"/>
      <c r="J143" s="207"/>
      <c r="K143" s="160"/>
      <c r="L143" s="160"/>
      <c r="M143" s="160"/>
      <c r="N143" s="162"/>
      <c r="O143" s="162"/>
      <c r="P143" s="163"/>
      <c r="Q143" s="162"/>
      <c r="R143" s="164"/>
      <c r="S143" s="165"/>
      <c r="T143" s="160"/>
      <c r="U143" s="166"/>
      <c r="V143" s="165"/>
      <c r="W143" s="160"/>
      <c r="X143" s="211"/>
      <c r="Y143" s="177"/>
      <c r="Z143" s="169"/>
      <c r="AA143" s="169"/>
      <c r="AB143" s="170"/>
      <c r="AC143" s="170"/>
      <c r="AD143" s="170"/>
      <c r="AE143" s="178"/>
      <c r="AF143" s="159"/>
      <c r="AG143" s="159"/>
      <c r="AH143" s="179"/>
      <c r="AI143" s="180"/>
      <c r="AJ143" s="172"/>
      <c r="AK143" s="173"/>
    </row>
    <row r="144" spans="2:37" x14ac:dyDescent="0.25">
      <c r="B144" s="174"/>
      <c r="C144" s="175"/>
      <c r="D144" s="157"/>
      <c r="E144" s="157"/>
      <c r="F144" s="158"/>
      <c r="G144" s="159"/>
      <c r="H144" s="160"/>
      <c r="I144" s="206"/>
      <c r="J144" s="207"/>
      <c r="K144" s="160"/>
      <c r="L144" s="160"/>
      <c r="M144" s="160"/>
      <c r="N144" s="162"/>
      <c r="O144" s="162"/>
      <c r="P144" s="163"/>
      <c r="Q144" s="162"/>
      <c r="R144" s="164"/>
      <c r="S144" s="165"/>
      <c r="T144" s="160"/>
      <c r="U144" s="166"/>
      <c r="V144" s="165"/>
      <c r="W144" s="160"/>
      <c r="X144" s="211"/>
      <c r="Y144" s="177"/>
      <c r="Z144" s="169"/>
      <c r="AA144" s="169"/>
      <c r="AB144" s="170"/>
      <c r="AC144" s="170"/>
      <c r="AD144" s="170"/>
      <c r="AE144" s="178"/>
      <c r="AF144" s="159"/>
      <c r="AG144" s="159"/>
      <c r="AH144" s="179"/>
      <c r="AI144" s="180"/>
      <c r="AJ144" s="172"/>
      <c r="AK144" s="173"/>
    </row>
    <row r="145" spans="2:37" x14ac:dyDescent="0.25">
      <c r="B145" s="174"/>
      <c r="C145" s="175"/>
      <c r="D145" s="157"/>
      <c r="E145" s="157"/>
      <c r="F145" s="158"/>
      <c r="G145" s="159"/>
      <c r="H145" s="160"/>
      <c r="I145" s="206"/>
      <c r="J145" s="207"/>
      <c r="K145" s="160"/>
      <c r="L145" s="160"/>
      <c r="M145" s="160"/>
      <c r="N145" s="162"/>
      <c r="O145" s="162"/>
      <c r="P145" s="163"/>
      <c r="Q145" s="162"/>
      <c r="R145" s="164"/>
      <c r="S145" s="165"/>
      <c r="T145" s="160"/>
      <c r="U145" s="166"/>
      <c r="V145" s="165"/>
      <c r="W145" s="160"/>
      <c r="X145" s="211"/>
      <c r="Y145" s="177"/>
      <c r="Z145" s="169"/>
      <c r="AA145" s="169"/>
      <c r="AB145" s="170"/>
      <c r="AC145" s="170"/>
      <c r="AD145" s="170"/>
      <c r="AE145" s="178"/>
      <c r="AF145" s="159"/>
      <c r="AG145" s="159"/>
      <c r="AH145" s="179"/>
      <c r="AI145" s="180"/>
      <c r="AJ145" s="172"/>
      <c r="AK145" s="173"/>
    </row>
    <row r="146" spans="2:37" x14ac:dyDescent="0.25">
      <c r="B146" s="174"/>
      <c r="C146" s="175"/>
      <c r="D146" s="157"/>
      <c r="E146" s="157"/>
      <c r="F146" s="158"/>
      <c r="G146" s="159"/>
      <c r="H146" s="160"/>
      <c r="I146" s="206"/>
      <c r="J146" s="207"/>
      <c r="K146" s="160"/>
      <c r="L146" s="160"/>
      <c r="M146" s="160"/>
      <c r="N146" s="162"/>
      <c r="O146" s="162"/>
      <c r="P146" s="163"/>
      <c r="Q146" s="162"/>
      <c r="R146" s="164"/>
      <c r="S146" s="165"/>
      <c r="T146" s="160"/>
      <c r="U146" s="166"/>
      <c r="V146" s="165"/>
      <c r="W146" s="160"/>
      <c r="X146" s="211"/>
      <c r="Y146" s="177"/>
      <c r="Z146" s="169"/>
      <c r="AA146" s="169"/>
      <c r="AB146" s="170"/>
      <c r="AC146" s="170"/>
      <c r="AD146" s="170"/>
      <c r="AE146" s="178"/>
      <c r="AF146" s="159"/>
      <c r="AG146" s="159"/>
      <c r="AH146" s="179"/>
      <c r="AI146" s="180"/>
      <c r="AJ146" s="172"/>
      <c r="AK146" s="173"/>
    </row>
    <row r="147" spans="2:37" x14ac:dyDescent="0.25">
      <c r="B147" s="174"/>
      <c r="C147" s="175"/>
      <c r="D147" s="157"/>
      <c r="E147" s="157"/>
      <c r="F147" s="158"/>
      <c r="G147" s="159"/>
      <c r="H147" s="160"/>
      <c r="I147" s="206"/>
      <c r="J147" s="207"/>
      <c r="K147" s="160"/>
      <c r="L147" s="160"/>
      <c r="M147" s="160"/>
      <c r="N147" s="162"/>
      <c r="O147" s="162"/>
      <c r="P147" s="163"/>
      <c r="Q147" s="162"/>
      <c r="R147" s="164"/>
      <c r="S147" s="165"/>
      <c r="T147" s="160"/>
      <c r="U147" s="166"/>
      <c r="V147" s="165"/>
      <c r="W147" s="160"/>
      <c r="X147" s="211"/>
      <c r="Y147" s="177"/>
      <c r="Z147" s="169"/>
      <c r="AA147" s="169"/>
      <c r="AB147" s="170"/>
      <c r="AC147" s="170"/>
      <c r="AD147" s="170"/>
      <c r="AE147" s="178"/>
      <c r="AF147" s="159"/>
      <c r="AG147" s="159"/>
      <c r="AH147" s="179"/>
      <c r="AI147" s="180"/>
      <c r="AJ147" s="172"/>
      <c r="AK147" s="173"/>
    </row>
    <row r="148" spans="2:37" x14ac:dyDescent="0.25">
      <c r="B148" s="174"/>
      <c r="C148" s="175"/>
      <c r="D148" s="157"/>
      <c r="E148" s="157"/>
      <c r="F148" s="158"/>
      <c r="G148" s="159"/>
      <c r="H148" s="160"/>
      <c r="I148" s="206"/>
      <c r="J148" s="207"/>
      <c r="K148" s="160"/>
      <c r="L148" s="160"/>
      <c r="M148" s="160"/>
      <c r="N148" s="162"/>
      <c r="O148" s="162"/>
      <c r="P148" s="163"/>
      <c r="Q148" s="162"/>
      <c r="R148" s="164"/>
      <c r="S148" s="165"/>
      <c r="T148" s="160"/>
      <c r="U148" s="166"/>
      <c r="V148" s="165"/>
      <c r="W148" s="160"/>
      <c r="X148" s="211"/>
      <c r="Y148" s="177"/>
      <c r="Z148" s="169"/>
      <c r="AA148" s="169"/>
      <c r="AB148" s="170"/>
      <c r="AC148" s="170"/>
      <c r="AD148" s="170"/>
      <c r="AE148" s="178"/>
      <c r="AF148" s="159"/>
      <c r="AG148" s="159"/>
      <c r="AH148" s="179"/>
      <c r="AI148" s="180"/>
      <c r="AJ148" s="172"/>
      <c r="AK148" s="173"/>
    </row>
    <row r="149" spans="2:37" x14ac:dyDescent="0.25">
      <c r="B149" s="174"/>
      <c r="C149" s="175"/>
      <c r="D149" s="157"/>
      <c r="E149" s="157"/>
      <c r="F149" s="158"/>
      <c r="G149" s="159"/>
      <c r="H149" s="160"/>
      <c r="I149" s="206"/>
      <c r="J149" s="207"/>
      <c r="K149" s="160"/>
      <c r="L149" s="160"/>
      <c r="M149" s="160"/>
      <c r="N149" s="162"/>
      <c r="O149" s="162"/>
      <c r="P149" s="163"/>
      <c r="Q149" s="162"/>
      <c r="R149" s="164"/>
      <c r="S149" s="165"/>
      <c r="T149" s="160"/>
      <c r="U149" s="166"/>
      <c r="V149" s="165"/>
      <c r="W149" s="160"/>
      <c r="X149" s="211"/>
      <c r="Y149" s="177"/>
      <c r="Z149" s="169"/>
      <c r="AA149" s="169"/>
      <c r="AB149" s="170"/>
      <c r="AC149" s="170"/>
      <c r="AD149" s="170"/>
      <c r="AE149" s="178"/>
      <c r="AF149" s="159"/>
      <c r="AG149" s="159"/>
      <c r="AH149" s="179"/>
      <c r="AI149" s="180"/>
      <c r="AJ149" s="172"/>
      <c r="AK149" s="173"/>
    </row>
    <row r="150" spans="2:37" x14ac:dyDescent="0.25">
      <c r="B150" s="174"/>
      <c r="C150" s="175"/>
      <c r="D150" s="157"/>
      <c r="E150" s="157"/>
      <c r="F150" s="158"/>
      <c r="G150" s="159"/>
      <c r="H150" s="160"/>
      <c r="I150" s="206"/>
      <c r="J150" s="207"/>
      <c r="K150" s="160"/>
      <c r="L150" s="160"/>
      <c r="M150" s="160"/>
      <c r="N150" s="162"/>
      <c r="O150" s="162"/>
      <c r="P150" s="163"/>
      <c r="Q150" s="162"/>
      <c r="R150" s="164"/>
      <c r="S150" s="165"/>
      <c r="T150" s="160"/>
      <c r="U150" s="166"/>
      <c r="V150" s="165"/>
      <c r="W150" s="160"/>
      <c r="X150" s="211"/>
      <c r="Y150" s="177"/>
      <c r="Z150" s="169"/>
      <c r="AA150" s="169"/>
      <c r="AB150" s="170"/>
      <c r="AC150" s="170"/>
      <c r="AD150" s="170"/>
      <c r="AE150" s="178"/>
      <c r="AF150" s="159"/>
      <c r="AG150" s="159"/>
      <c r="AH150" s="179"/>
      <c r="AI150" s="180"/>
      <c r="AJ150" s="172"/>
      <c r="AK150" s="173"/>
    </row>
    <row r="151" spans="2:37" x14ac:dyDescent="0.25">
      <c r="B151" s="174"/>
      <c r="C151" s="175"/>
      <c r="D151" s="157"/>
      <c r="E151" s="157"/>
      <c r="F151" s="158"/>
      <c r="G151" s="159"/>
      <c r="H151" s="160"/>
      <c r="I151" s="206"/>
      <c r="J151" s="207"/>
      <c r="K151" s="160"/>
      <c r="L151" s="160"/>
      <c r="M151" s="160"/>
      <c r="N151" s="162"/>
      <c r="O151" s="162"/>
      <c r="P151" s="163"/>
      <c r="Q151" s="162"/>
      <c r="R151" s="164"/>
      <c r="S151" s="165"/>
      <c r="T151" s="160"/>
      <c r="U151" s="166"/>
      <c r="V151" s="165"/>
      <c r="W151" s="160"/>
      <c r="X151" s="211"/>
      <c r="Y151" s="177"/>
      <c r="Z151" s="169"/>
      <c r="AA151" s="169"/>
      <c r="AB151" s="170"/>
      <c r="AC151" s="170"/>
      <c r="AD151" s="170"/>
      <c r="AE151" s="178"/>
      <c r="AF151" s="159"/>
      <c r="AG151" s="159"/>
      <c r="AH151" s="179"/>
      <c r="AI151" s="180"/>
      <c r="AJ151" s="172"/>
      <c r="AK151" s="173"/>
    </row>
    <row r="152" spans="2:37" x14ac:dyDescent="0.25">
      <c r="B152" s="174"/>
      <c r="C152" s="175"/>
      <c r="D152" s="157"/>
      <c r="E152" s="157"/>
      <c r="F152" s="158"/>
      <c r="G152" s="159"/>
      <c r="H152" s="160"/>
      <c r="I152" s="206"/>
      <c r="J152" s="207"/>
      <c r="K152" s="160"/>
      <c r="L152" s="160"/>
      <c r="M152" s="160"/>
      <c r="N152" s="162"/>
      <c r="O152" s="162"/>
      <c r="P152" s="163"/>
      <c r="Q152" s="162"/>
      <c r="R152" s="164"/>
      <c r="S152" s="165"/>
      <c r="T152" s="160"/>
      <c r="U152" s="166"/>
      <c r="V152" s="165"/>
      <c r="W152" s="160"/>
      <c r="X152" s="211"/>
      <c r="Y152" s="177"/>
      <c r="Z152" s="169"/>
      <c r="AA152" s="169"/>
      <c r="AB152" s="170"/>
      <c r="AC152" s="170"/>
      <c r="AD152" s="170"/>
      <c r="AE152" s="178"/>
      <c r="AF152" s="159"/>
      <c r="AG152" s="159"/>
      <c r="AH152" s="179"/>
      <c r="AI152" s="180"/>
      <c r="AJ152" s="172"/>
      <c r="AK152" s="173"/>
    </row>
    <row r="153" spans="2:37" x14ac:dyDescent="0.25">
      <c r="B153" s="174"/>
      <c r="C153" s="175"/>
      <c r="D153" s="157"/>
      <c r="E153" s="157"/>
      <c r="F153" s="158"/>
      <c r="G153" s="159"/>
      <c r="H153" s="160"/>
      <c r="I153" s="206"/>
      <c r="J153" s="207"/>
      <c r="K153" s="160"/>
      <c r="L153" s="160"/>
      <c r="M153" s="160"/>
      <c r="N153" s="162"/>
      <c r="O153" s="162"/>
      <c r="P153" s="163"/>
      <c r="Q153" s="162"/>
      <c r="R153" s="164"/>
      <c r="S153" s="165"/>
      <c r="T153" s="160"/>
      <c r="U153" s="166"/>
      <c r="V153" s="165"/>
      <c r="W153" s="160"/>
      <c r="X153" s="211"/>
      <c r="Y153" s="177"/>
      <c r="Z153" s="169"/>
      <c r="AA153" s="169"/>
      <c r="AB153" s="170"/>
      <c r="AC153" s="170"/>
      <c r="AD153" s="170"/>
      <c r="AE153" s="178"/>
      <c r="AF153" s="159"/>
      <c r="AG153" s="159"/>
      <c r="AH153" s="179"/>
      <c r="AI153" s="180"/>
      <c r="AJ153" s="172"/>
      <c r="AK153" s="173"/>
    </row>
    <row r="154" spans="2:37" x14ac:dyDescent="0.25">
      <c r="B154" s="174"/>
      <c r="C154" s="175"/>
      <c r="D154" s="157"/>
      <c r="E154" s="157"/>
      <c r="F154" s="158"/>
      <c r="G154" s="159"/>
      <c r="H154" s="160"/>
      <c r="I154" s="206"/>
      <c r="J154" s="207"/>
      <c r="K154" s="160"/>
      <c r="L154" s="160"/>
      <c r="M154" s="160"/>
      <c r="N154" s="162"/>
      <c r="O154" s="162"/>
      <c r="P154" s="163"/>
      <c r="Q154" s="162"/>
      <c r="R154" s="164"/>
      <c r="S154" s="165"/>
      <c r="T154" s="160"/>
      <c r="U154" s="166"/>
      <c r="V154" s="165"/>
      <c r="W154" s="160"/>
      <c r="X154" s="211"/>
      <c r="Y154" s="177"/>
      <c r="Z154" s="169"/>
      <c r="AA154" s="169"/>
      <c r="AB154" s="170"/>
      <c r="AC154" s="170"/>
      <c r="AD154" s="170"/>
      <c r="AE154" s="178"/>
      <c r="AF154" s="159"/>
      <c r="AG154" s="159"/>
      <c r="AH154" s="179"/>
      <c r="AI154" s="180"/>
      <c r="AJ154" s="172"/>
      <c r="AK154" s="173"/>
    </row>
    <row r="155" spans="2:37" x14ac:dyDescent="0.25">
      <c r="B155" s="174"/>
      <c r="C155" s="175"/>
      <c r="D155" s="157"/>
      <c r="E155" s="157"/>
      <c r="F155" s="158"/>
      <c r="G155" s="159"/>
      <c r="H155" s="160"/>
      <c r="I155" s="206"/>
      <c r="J155" s="207"/>
      <c r="K155" s="160"/>
      <c r="L155" s="160"/>
      <c r="M155" s="160"/>
      <c r="N155" s="162"/>
      <c r="O155" s="162"/>
      <c r="P155" s="163"/>
      <c r="Q155" s="162"/>
      <c r="R155" s="164"/>
      <c r="S155" s="165"/>
      <c r="T155" s="160"/>
      <c r="U155" s="166"/>
      <c r="V155" s="165"/>
      <c r="W155" s="160"/>
      <c r="X155" s="211"/>
      <c r="Y155" s="177"/>
      <c r="Z155" s="169"/>
      <c r="AA155" s="169"/>
      <c r="AB155" s="170"/>
      <c r="AC155" s="170"/>
      <c r="AD155" s="170"/>
      <c r="AE155" s="178"/>
      <c r="AF155" s="159"/>
      <c r="AG155" s="159"/>
      <c r="AH155" s="179"/>
      <c r="AI155" s="180"/>
      <c r="AJ155" s="172"/>
      <c r="AK155" s="173"/>
    </row>
    <row r="156" spans="2:37" x14ac:dyDescent="0.25">
      <c r="B156" s="174"/>
      <c r="C156" s="175"/>
      <c r="D156" s="157"/>
      <c r="E156" s="157"/>
      <c r="F156" s="158"/>
      <c r="G156" s="159"/>
      <c r="H156" s="160"/>
      <c r="I156" s="206"/>
      <c r="J156" s="207"/>
      <c r="K156" s="160"/>
      <c r="L156" s="160"/>
      <c r="M156" s="160"/>
      <c r="N156" s="162"/>
      <c r="O156" s="162"/>
      <c r="P156" s="163"/>
      <c r="Q156" s="162"/>
      <c r="R156" s="164"/>
      <c r="S156" s="165"/>
      <c r="T156" s="160"/>
      <c r="U156" s="166"/>
      <c r="V156" s="165"/>
      <c r="W156" s="160"/>
      <c r="X156" s="211"/>
      <c r="Y156" s="177"/>
      <c r="Z156" s="169"/>
      <c r="AA156" s="169"/>
      <c r="AB156" s="170"/>
      <c r="AC156" s="170"/>
      <c r="AD156" s="170"/>
      <c r="AE156" s="178"/>
      <c r="AF156" s="159"/>
      <c r="AG156" s="159"/>
      <c r="AH156" s="179"/>
      <c r="AI156" s="180"/>
      <c r="AJ156" s="172"/>
      <c r="AK156" s="173"/>
    </row>
    <row r="157" spans="2:37" x14ac:dyDescent="0.25">
      <c r="B157" s="174"/>
      <c r="C157" s="175"/>
      <c r="D157" s="157"/>
      <c r="E157" s="157"/>
      <c r="F157" s="158"/>
      <c r="G157" s="159"/>
      <c r="H157" s="160"/>
      <c r="I157" s="206"/>
      <c r="J157" s="207"/>
      <c r="K157" s="160"/>
      <c r="L157" s="160"/>
      <c r="M157" s="160"/>
      <c r="N157" s="162"/>
      <c r="O157" s="162"/>
      <c r="P157" s="163"/>
      <c r="Q157" s="162"/>
      <c r="R157" s="164"/>
      <c r="S157" s="165"/>
      <c r="T157" s="160"/>
      <c r="U157" s="166"/>
      <c r="V157" s="165"/>
      <c r="W157" s="160"/>
      <c r="X157" s="211"/>
      <c r="Y157" s="177"/>
      <c r="Z157" s="169"/>
      <c r="AA157" s="169"/>
      <c r="AB157" s="170"/>
      <c r="AC157" s="170"/>
      <c r="AD157" s="170"/>
      <c r="AE157" s="178"/>
      <c r="AF157" s="159"/>
      <c r="AG157" s="159"/>
      <c r="AH157" s="179"/>
      <c r="AI157" s="180"/>
      <c r="AJ157" s="172"/>
      <c r="AK157" s="173"/>
    </row>
    <row r="158" spans="2:37" x14ac:dyDescent="0.25">
      <c r="B158" s="174"/>
      <c r="C158" s="175"/>
      <c r="D158" s="157"/>
      <c r="E158" s="157"/>
      <c r="F158" s="158"/>
      <c r="G158" s="159"/>
      <c r="H158" s="160"/>
      <c r="I158" s="206"/>
      <c r="J158" s="207"/>
      <c r="K158" s="160"/>
      <c r="L158" s="160"/>
      <c r="M158" s="160"/>
      <c r="N158" s="162"/>
      <c r="O158" s="162"/>
      <c r="P158" s="163"/>
      <c r="Q158" s="162"/>
      <c r="R158" s="164"/>
      <c r="S158" s="165"/>
      <c r="T158" s="160"/>
      <c r="U158" s="166"/>
      <c r="V158" s="165"/>
      <c r="W158" s="160"/>
      <c r="X158" s="211"/>
      <c r="Y158" s="177"/>
      <c r="Z158" s="169"/>
      <c r="AA158" s="169"/>
      <c r="AB158" s="170"/>
      <c r="AC158" s="170"/>
      <c r="AD158" s="170"/>
      <c r="AE158" s="178"/>
      <c r="AF158" s="159"/>
      <c r="AG158" s="159"/>
      <c r="AH158" s="179"/>
      <c r="AI158" s="180"/>
      <c r="AJ158" s="172"/>
      <c r="AK158" s="173"/>
    </row>
    <row r="159" spans="2:37" x14ac:dyDescent="0.25">
      <c r="B159" s="174"/>
      <c r="C159" s="175"/>
      <c r="D159" s="157"/>
      <c r="E159" s="157"/>
      <c r="F159" s="158"/>
      <c r="G159" s="159"/>
      <c r="H159" s="160"/>
      <c r="I159" s="206"/>
      <c r="J159" s="207"/>
      <c r="K159" s="160"/>
      <c r="L159" s="160"/>
      <c r="M159" s="160"/>
      <c r="N159" s="162"/>
      <c r="O159" s="162"/>
      <c r="P159" s="163"/>
      <c r="Q159" s="162"/>
      <c r="R159" s="164"/>
      <c r="S159" s="165"/>
      <c r="T159" s="160"/>
      <c r="U159" s="166"/>
      <c r="V159" s="165"/>
      <c r="W159" s="160"/>
      <c r="X159" s="211"/>
      <c r="Y159" s="177"/>
      <c r="Z159" s="169"/>
      <c r="AA159" s="169"/>
      <c r="AB159" s="170"/>
      <c r="AC159" s="170"/>
      <c r="AD159" s="170"/>
      <c r="AE159" s="178"/>
      <c r="AF159" s="159"/>
      <c r="AG159" s="159"/>
      <c r="AH159" s="179"/>
      <c r="AI159" s="180"/>
      <c r="AJ159" s="172"/>
      <c r="AK159" s="173"/>
    </row>
    <row r="160" spans="2:37" x14ac:dyDescent="0.25">
      <c r="B160" s="174"/>
      <c r="C160" s="175"/>
      <c r="D160" s="157"/>
      <c r="E160" s="157"/>
      <c r="F160" s="158"/>
      <c r="G160" s="159"/>
      <c r="H160" s="160"/>
      <c r="I160" s="206"/>
      <c r="J160" s="207"/>
      <c r="K160" s="160"/>
      <c r="L160" s="160"/>
      <c r="M160" s="160"/>
      <c r="N160" s="162"/>
      <c r="O160" s="162"/>
      <c r="P160" s="163"/>
      <c r="Q160" s="162"/>
      <c r="R160" s="164"/>
      <c r="S160" s="165"/>
      <c r="T160" s="160"/>
      <c r="U160" s="166"/>
      <c r="V160" s="165"/>
      <c r="W160" s="160"/>
      <c r="X160" s="211"/>
      <c r="Y160" s="177"/>
      <c r="Z160" s="169"/>
      <c r="AA160" s="169"/>
      <c r="AB160" s="170"/>
      <c r="AC160" s="170"/>
      <c r="AD160" s="170"/>
      <c r="AE160" s="178"/>
      <c r="AF160" s="159"/>
      <c r="AG160" s="159"/>
      <c r="AH160" s="179"/>
      <c r="AI160" s="180"/>
      <c r="AJ160" s="172"/>
      <c r="AK160" s="173"/>
    </row>
    <row r="161" spans="2:37" x14ac:dyDescent="0.25">
      <c r="B161" s="174"/>
      <c r="C161" s="175"/>
      <c r="D161" s="157"/>
      <c r="E161" s="157"/>
      <c r="F161" s="158"/>
      <c r="G161" s="159"/>
      <c r="H161" s="160"/>
      <c r="I161" s="206"/>
      <c r="J161" s="207"/>
      <c r="K161" s="160"/>
      <c r="L161" s="160"/>
      <c r="M161" s="160"/>
      <c r="N161" s="162"/>
      <c r="O161" s="162"/>
      <c r="P161" s="163"/>
      <c r="Q161" s="162"/>
      <c r="R161" s="164"/>
      <c r="S161" s="165"/>
      <c r="T161" s="160"/>
      <c r="U161" s="166"/>
      <c r="V161" s="165"/>
      <c r="W161" s="160"/>
      <c r="X161" s="211"/>
      <c r="Y161" s="177"/>
      <c r="Z161" s="169"/>
      <c r="AA161" s="169"/>
      <c r="AB161" s="170"/>
      <c r="AC161" s="170"/>
      <c r="AD161" s="170"/>
      <c r="AE161" s="178"/>
      <c r="AF161" s="159"/>
      <c r="AG161" s="159"/>
      <c r="AH161" s="179"/>
      <c r="AI161" s="180"/>
      <c r="AJ161" s="172"/>
      <c r="AK161" s="173"/>
    </row>
    <row r="162" spans="2:37" x14ac:dyDescent="0.25">
      <c r="B162" s="174"/>
      <c r="C162" s="175"/>
      <c r="D162" s="157"/>
      <c r="E162" s="157"/>
      <c r="F162" s="158"/>
      <c r="G162" s="159"/>
      <c r="H162" s="160"/>
      <c r="I162" s="206"/>
      <c r="J162" s="207"/>
      <c r="K162" s="160"/>
      <c r="L162" s="160"/>
      <c r="M162" s="160"/>
      <c r="N162" s="162"/>
      <c r="O162" s="162"/>
      <c r="P162" s="163"/>
      <c r="Q162" s="162"/>
      <c r="R162" s="164"/>
      <c r="S162" s="165"/>
      <c r="T162" s="160"/>
      <c r="U162" s="166"/>
      <c r="V162" s="165"/>
      <c r="W162" s="160"/>
      <c r="X162" s="211"/>
      <c r="Y162" s="177"/>
      <c r="Z162" s="169"/>
      <c r="AA162" s="169"/>
      <c r="AB162" s="170"/>
      <c r="AC162" s="170"/>
      <c r="AD162" s="170"/>
      <c r="AE162" s="178"/>
      <c r="AF162" s="159"/>
      <c r="AG162" s="159"/>
      <c r="AH162" s="179"/>
      <c r="AI162" s="180"/>
      <c r="AJ162" s="172"/>
      <c r="AK162" s="173"/>
    </row>
    <row r="163" spans="2:37" x14ac:dyDescent="0.25">
      <c r="B163" s="174"/>
      <c r="C163" s="175"/>
      <c r="D163" s="157"/>
      <c r="E163" s="157"/>
      <c r="F163" s="158"/>
      <c r="G163" s="159"/>
      <c r="H163" s="160"/>
      <c r="I163" s="206"/>
      <c r="J163" s="207"/>
      <c r="K163" s="160"/>
      <c r="L163" s="160"/>
      <c r="M163" s="160"/>
      <c r="N163" s="162"/>
      <c r="O163" s="162"/>
      <c r="P163" s="163"/>
      <c r="Q163" s="162"/>
      <c r="R163" s="164"/>
      <c r="S163" s="165"/>
      <c r="T163" s="160"/>
      <c r="U163" s="166"/>
      <c r="V163" s="165"/>
      <c r="W163" s="160"/>
      <c r="X163" s="211"/>
      <c r="Y163" s="177"/>
      <c r="Z163" s="169"/>
      <c r="AA163" s="169"/>
      <c r="AB163" s="170"/>
      <c r="AC163" s="170"/>
      <c r="AD163" s="170"/>
      <c r="AE163" s="178"/>
      <c r="AF163" s="159"/>
      <c r="AG163" s="159"/>
      <c r="AH163" s="179"/>
      <c r="AI163" s="180"/>
      <c r="AJ163" s="172"/>
      <c r="AK163" s="173"/>
    </row>
    <row r="164" spans="2:37" x14ac:dyDescent="0.25">
      <c r="B164" s="174"/>
      <c r="C164" s="175"/>
      <c r="D164" s="157"/>
      <c r="E164" s="157"/>
      <c r="F164" s="158"/>
      <c r="G164" s="159"/>
      <c r="H164" s="160"/>
      <c r="I164" s="206"/>
      <c r="J164" s="207"/>
      <c r="K164" s="160"/>
      <c r="L164" s="160"/>
      <c r="M164" s="160"/>
      <c r="N164" s="162"/>
      <c r="O164" s="162"/>
      <c r="P164" s="163"/>
      <c r="Q164" s="162"/>
      <c r="R164" s="164"/>
      <c r="S164" s="165"/>
      <c r="T164" s="160"/>
      <c r="U164" s="166"/>
      <c r="V164" s="165"/>
      <c r="W164" s="160"/>
      <c r="X164" s="211"/>
      <c r="Y164" s="177"/>
      <c r="Z164" s="169"/>
      <c r="AA164" s="169"/>
      <c r="AB164" s="170"/>
      <c r="AC164" s="170"/>
      <c r="AD164" s="170"/>
      <c r="AE164" s="178"/>
      <c r="AF164" s="159"/>
      <c r="AG164" s="159"/>
      <c r="AH164" s="179"/>
      <c r="AI164" s="180"/>
      <c r="AJ164" s="172"/>
      <c r="AK164" s="173"/>
    </row>
    <row r="165" spans="2:37" x14ac:dyDescent="0.25">
      <c r="B165" s="174"/>
      <c r="C165" s="175"/>
      <c r="D165" s="157"/>
      <c r="E165" s="157"/>
      <c r="F165" s="158"/>
      <c r="G165" s="159"/>
      <c r="H165" s="160"/>
      <c r="I165" s="206"/>
      <c r="J165" s="207"/>
      <c r="K165" s="160"/>
      <c r="L165" s="160"/>
      <c r="M165" s="160"/>
      <c r="N165" s="162"/>
      <c r="O165" s="162"/>
      <c r="P165" s="163"/>
      <c r="Q165" s="162"/>
      <c r="R165" s="164"/>
      <c r="S165" s="165"/>
      <c r="T165" s="160"/>
      <c r="U165" s="166"/>
      <c r="V165" s="165"/>
      <c r="W165" s="160"/>
      <c r="X165" s="211"/>
      <c r="Y165" s="177"/>
      <c r="Z165" s="169"/>
      <c r="AA165" s="169"/>
      <c r="AB165" s="170"/>
      <c r="AC165" s="170"/>
      <c r="AD165" s="170"/>
      <c r="AE165" s="178"/>
      <c r="AF165" s="159"/>
      <c r="AG165" s="159"/>
      <c r="AH165" s="179"/>
      <c r="AI165" s="180"/>
      <c r="AJ165" s="172"/>
      <c r="AK165" s="173"/>
    </row>
    <row r="166" spans="2:37" x14ac:dyDescent="0.25">
      <c r="B166" s="174"/>
      <c r="C166" s="175"/>
      <c r="D166" s="157"/>
      <c r="E166" s="157"/>
      <c r="F166" s="158"/>
      <c r="G166" s="159"/>
      <c r="H166" s="160"/>
      <c r="I166" s="206"/>
      <c r="J166" s="207"/>
      <c r="K166" s="160"/>
      <c r="L166" s="160"/>
      <c r="M166" s="160"/>
      <c r="N166" s="162"/>
      <c r="O166" s="162"/>
      <c r="P166" s="163"/>
      <c r="Q166" s="162"/>
      <c r="R166" s="164"/>
      <c r="S166" s="165"/>
      <c r="T166" s="160"/>
      <c r="U166" s="166"/>
      <c r="V166" s="165"/>
      <c r="W166" s="160"/>
      <c r="X166" s="211"/>
      <c r="Y166" s="177"/>
      <c r="Z166" s="169"/>
      <c r="AA166" s="169"/>
      <c r="AB166" s="170"/>
      <c r="AC166" s="170"/>
      <c r="AD166" s="170"/>
      <c r="AE166" s="178"/>
      <c r="AF166" s="159"/>
      <c r="AG166" s="159"/>
      <c r="AH166" s="179"/>
      <c r="AI166" s="180"/>
      <c r="AJ166" s="172"/>
      <c r="AK166" s="173"/>
    </row>
    <row r="167" spans="2:37" x14ac:dyDescent="0.25">
      <c r="B167" s="174"/>
      <c r="C167" s="175"/>
      <c r="D167" s="157"/>
      <c r="E167" s="157"/>
      <c r="F167" s="158"/>
      <c r="G167" s="159"/>
      <c r="H167" s="160"/>
      <c r="I167" s="206"/>
      <c r="J167" s="207"/>
      <c r="K167" s="160"/>
      <c r="L167" s="160"/>
      <c r="M167" s="160"/>
      <c r="N167" s="162"/>
      <c r="O167" s="162"/>
      <c r="P167" s="163"/>
      <c r="Q167" s="162"/>
      <c r="R167" s="164"/>
      <c r="S167" s="165"/>
      <c r="T167" s="160"/>
      <c r="U167" s="166"/>
      <c r="V167" s="165"/>
      <c r="W167" s="160"/>
      <c r="X167" s="211"/>
      <c r="Y167" s="177"/>
      <c r="Z167" s="169"/>
      <c r="AA167" s="169"/>
      <c r="AB167" s="170"/>
      <c r="AC167" s="170"/>
      <c r="AD167" s="170"/>
      <c r="AE167" s="178"/>
      <c r="AF167" s="159"/>
      <c r="AG167" s="159"/>
      <c r="AH167" s="179"/>
      <c r="AI167" s="180"/>
      <c r="AJ167" s="172"/>
      <c r="AK167" s="173"/>
    </row>
    <row r="168" spans="2:37" x14ac:dyDescent="0.25">
      <c r="B168" s="174"/>
      <c r="C168" s="175"/>
      <c r="D168" s="157"/>
      <c r="E168" s="157"/>
      <c r="F168" s="158"/>
      <c r="G168" s="159"/>
      <c r="H168" s="160"/>
      <c r="I168" s="206"/>
      <c r="J168" s="207"/>
      <c r="K168" s="160"/>
      <c r="L168" s="160"/>
      <c r="M168" s="160"/>
      <c r="N168" s="162"/>
      <c r="O168" s="162"/>
      <c r="P168" s="163"/>
      <c r="Q168" s="162"/>
      <c r="R168" s="164"/>
      <c r="S168" s="165"/>
      <c r="T168" s="160"/>
      <c r="U168" s="166"/>
      <c r="V168" s="165"/>
      <c r="W168" s="160"/>
      <c r="X168" s="211"/>
      <c r="Y168" s="177"/>
      <c r="Z168" s="169"/>
      <c r="AA168" s="169"/>
      <c r="AB168" s="170"/>
      <c r="AC168" s="170"/>
      <c r="AD168" s="170"/>
      <c r="AE168" s="178"/>
      <c r="AF168" s="159"/>
      <c r="AG168" s="159"/>
      <c r="AH168" s="179"/>
      <c r="AI168" s="180"/>
      <c r="AJ168" s="172"/>
      <c r="AK168" s="173"/>
    </row>
    <row r="169" spans="2:37" x14ac:dyDescent="0.25">
      <c r="B169" s="174"/>
      <c r="C169" s="175"/>
      <c r="D169" s="157"/>
      <c r="E169" s="157"/>
      <c r="F169" s="158"/>
      <c r="G169" s="159"/>
      <c r="H169" s="160"/>
      <c r="I169" s="206"/>
      <c r="J169" s="207"/>
      <c r="K169" s="160"/>
      <c r="L169" s="160"/>
      <c r="M169" s="160"/>
      <c r="N169" s="162"/>
      <c r="O169" s="162"/>
      <c r="P169" s="163"/>
      <c r="Q169" s="162"/>
      <c r="R169" s="164"/>
      <c r="S169" s="165"/>
      <c r="T169" s="160"/>
      <c r="U169" s="166"/>
      <c r="V169" s="165"/>
      <c r="W169" s="160"/>
      <c r="X169" s="211"/>
      <c r="Y169" s="177"/>
      <c r="Z169" s="169"/>
      <c r="AA169" s="169"/>
      <c r="AB169" s="170"/>
      <c r="AC169" s="170"/>
      <c r="AD169" s="170"/>
      <c r="AE169" s="178"/>
      <c r="AF169" s="159"/>
      <c r="AG169" s="159"/>
      <c r="AH169" s="179"/>
      <c r="AI169" s="180"/>
      <c r="AJ169" s="172"/>
      <c r="AK169" s="173"/>
    </row>
    <row r="170" spans="2:37" x14ac:dyDescent="0.25">
      <c r="B170" s="174"/>
      <c r="C170" s="175"/>
      <c r="D170" s="157"/>
      <c r="E170" s="157"/>
      <c r="F170" s="158"/>
      <c r="G170" s="159"/>
      <c r="H170" s="160"/>
      <c r="I170" s="206"/>
      <c r="J170" s="207"/>
      <c r="K170" s="160"/>
      <c r="L170" s="160"/>
      <c r="M170" s="160"/>
      <c r="N170" s="162"/>
      <c r="O170" s="162"/>
      <c r="P170" s="163"/>
      <c r="Q170" s="162"/>
      <c r="R170" s="164"/>
      <c r="S170" s="165"/>
      <c r="T170" s="160"/>
      <c r="U170" s="166"/>
      <c r="V170" s="165"/>
      <c r="W170" s="160"/>
      <c r="X170" s="211"/>
      <c r="Y170" s="177"/>
      <c r="Z170" s="169"/>
      <c r="AA170" s="169"/>
      <c r="AB170" s="170"/>
      <c r="AC170" s="170"/>
      <c r="AD170" s="170"/>
      <c r="AE170" s="178"/>
      <c r="AF170" s="159"/>
      <c r="AG170" s="159"/>
      <c r="AH170" s="179"/>
      <c r="AI170" s="180"/>
      <c r="AJ170" s="172"/>
      <c r="AK170" s="173"/>
    </row>
    <row r="171" spans="2:37" x14ac:dyDescent="0.25">
      <c r="B171" s="174"/>
      <c r="C171" s="175"/>
      <c r="D171" s="157"/>
      <c r="E171" s="157"/>
      <c r="F171" s="158"/>
      <c r="G171" s="159"/>
      <c r="H171" s="160"/>
      <c r="I171" s="206"/>
      <c r="J171" s="207"/>
      <c r="K171" s="160"/>
      <c r="L171" s="160"/>
      <c r="M171" s="160"/>
      <c r="N171" s="162"/>
      <c r="O171" s="162"/>
      <c r="P171" s="163"/>
      <c r="Q171" s="162"/>
      <c r="R171" s="164"/>
      <c r="S171" s="165"/>
      <c r="T171" s="160"/>
      <c r="U171" s="166"/>
      <c r="V171" s="165"/>
      <c r="W171" s="160"/>
      <c r="X171" s="211"/>
      <c r="Y171" s="177"/>
      <c r="Z171" s="169"/>
      <c r="AA171" s="169"/>
      <c r="AB171" s="170"/>
      <c r="AC171" s="170"/>
      <c r="AD171" s="170"/>
      <c r="AE171" s="178"/>
      <c r="AF171" s="159"/>
      <c r="AG171" s="159"/>
      <c r="AH171" s="179"/>
      <c r="AI171" s="180"/>
      <c r="AJ171" s="172"/>
      <c r="AK171" s="173"/>
    </row>
    <row r="172" spans="2:37" x14ac:dyDescent="0.25">
      <c r="B172" s="174"/>
      <c r="C172" s="175"/>
      <c r="D172" s="157"/>
      <c r="E172" s="157"/>
      <c r="F172" s="158"/>
      <c r="G172" s="159"/>
      <c r="H172" s="160"/>
      <c r="I172" s="206"/>
      <c r="J172" s="207"/>
      <c r="K172" s="160"/>
      <c r="L172" s="160"/>
      <c r="M172" s="160"/>
      <c r="N172" s="162"/>
      <c r="O172" s="162"/>
      <c r="P172" s="163"/>
      <c r="Q172" s="162"/>
      <c r="R172" s="164"/>
      <c r="S172" s="165"/>
      <c r="T172" s="160"/>
      <c r="U172" s="166"/>
      <c r="V172" s="165"/>
      <c r="W172" s="160"/>
      <c r="X172" s="211"/>
      <c r="Y172" s="177"/>
      <c r="Z172" s="169"/>
      <c r="AA172" s="169"/>
      <c r="AB172" s="170"/>
      <c r="AC172" s="170"/>
      <c r="AD172" s="170"/>
      <c r="AE172" s="178"/>
      <c r="AF172" s="159"/>
      <c r="AG172" s="159"/>
      <c r="AH172" s="179"/>
      <c r="AI172" s="180"/>
      <c r="AJ172" s="172"/>
      <c r="AK172" s="173"/>
    </row>
    <row r="173" spans="2:37" x14ac:dyDescent="0.25">
      <c r="B173" s="174"/>
      <c r="C173" s="175"/>
      <c r="D173" s="157"/>
      <c r="E173" s="157"/>
      <c r="F173" s="158"/>
      <c r="G173" s="159"/>
      <c r="H173" s="160"/>
      <c r="I173" s="206"/>
      <c r="J173" s="207"/>
      <c r="K173" s="160"/>
      <c r="L173" s="160"/>
      <c r="M173" s="160"/>
      <c r="N173" s="162"/>
      <c r="O173" s="162"/>
      <c r="P173" s="163"/>
      <c r="Q173" s="162"/>
      <c r="R173" s="164"/>
      <c r="S173" s="165"/>
      <c r="T173" s="160"/>
      <c r="U173" s="166"/>
      <c r="V173" s="165"/>
      <c r="W173" s="160"/>
      <c r="X173" s="211"/>
      <c r="Y173" s="177"/>
      <c r="Z173" s="169"/>
      <c r="AA173" s="169"/>
      <c r="AB173" s="170"/>
      <c r="AC173" s="170"/>
      <c r="AD173" s="170"/>
      <c r="AE173" s="178"/>
      <c r="AF173" s="159"/>
      <c r="AG173" s="159"/>
      <c r="AH173" s="179"/>
      <c r="AI173" s="180"/>
      <c r="AJ173" s="172"/>
      <c r="AK173" s="173"/>
    </row>
    <row r="174" spans="2:37" x14ac:dyDescent="0.25">
      <c r="B174" s="174"/>
      <c r="C174" s="175"/>
      <c r="D174" s="157"/>
      <c r="E174" s="157"/>
      <c r="F174" s="158"/>
      <c r="G174" s="159"/>
      <c r="H174" s="160"/>
      <c r="I174" s="206"/>
      <c r="J174" s="207"/>
      <c r="K174" s="160"/>
      <c r="L174" s="160"/>
      <c r="M174" s="160"/>
      <c r="N174" s="162"/>
      <c r="O174" s="162"/>
      <c r="P174" s="163"/>
      <c r="Q174" s="162"/>
      <c r="R174" s="164"/>
      <c r="S174" s="165"/>
      <c r="T174" s="160"/>
      <c r="U174" s="166"/>
      <c r="V174" s="165"/>
      <c r="W174" s="160"/>
      <c r="X174" s="211"/>
      <c r="Y174" s="177"/>
      <c r="Z174" s="169"/>
      <c r="AA174" s="169"/>
      <c r="AB174" s="170"/>
      <c r="AC174" s="170"/>
      <c r="AD174" s="170"/>
      <c r="AE174" s="178"/>
      <c r="AF174" s="159"/>
      <c r="AG174" s="159"/>
      <c r="AH174" s="179"/>
      <c r="AI174" s="180"/>
      <c r="AJ174" s="172"/>
      <c r="AK174" s="173"/>
    </row>
    <row r="175" spans="2:37" x14ac:dyDescent="0.25">
      <c r="B175" s="174"/>
      <c r="C175" s="175"/>
      <c r="D175" s="157"/>
      <c r="E175" s="157"/>
      <c r="F175" s="158"/>
      <c r="G175" s="159"/>
      <c r="H175" s="160"/>
      <c r="I175" s="206"/>
      <c r="J175" s="207"/>
      <c r="K175" s="160"/>
      <c r="L175" s="160"/>
      <c r="M175" s="160"/>
      <c r="N175" s="162"/>
      <c r="O175" s="162"/>
      <c r="P175" s="163"/>
      <c r="Q175" s="162"/>
      <c r="R175" s="164"/>
      <c r="S175" s="165"/>
      <c r="T175" s="160"/>
      <c r="U175" s="166"/>
      <c r="V175" s="165"/>
      <c r="W175" s="160"/>
      <c r="X175" s="211"/>
      <c r="Y175" s="177"/>
      <c r="Z175" s="169"/>
      <c r="AA175" s="169"/>
      <c r="AB175" s="170"/>
      <c r="AC175" s="170"/>
      <c r="AD175" s="170"/>
      <c r="AE175" s="178"/>
      <c r="AF175" s="159"/>
      <c r="AG175" s="159"/>
      <c r="AH175" s="179"/>
      <c r="AI175" s="180"/>
      <c r="AJ175" s="172"/>
      <c r="AK175" s="173"/>
    </row>
    <row r="176" spans="2:37" x14ac:dyDescent="0.25">
      <c r="B176" s="174"/>
      <c r="C176" s="175"/>
      <c r="D176" s="157"/>
      <c r="E176" s="157"/>
      <c r="F176" s="158"/>
      <c r="G176" s="159"/>
      <c r="H176" s="160"/>
      <c r="I176" s="206"/>
      <c r="J176" s="207"/>
      <c r="K176" s="160"/>
      <c r="L176" s="160"/>
      <c r="M176" s="160"/>
      <c r="N176" s="162"/>
      <c r="O176" s="162"/>
      <c r="P176" s="163"/>
      <c r="Q176" s="162"/>
      <c r="R176" s="164"/>
      <c r="S176" s="165"/>
      <c r="T176" s="160"/>
      <c r="U176" s="166"/>
      <c r="V176" s="165"/>
      <c r="W176" s="160"/>
      <c r="X176" s="211"/>
      <c r="Y176" s="177"/>
      <c r="Z176" s="169"/>
      <c r="AA176" s="169"/>
      <c r="AB176" s="170"/>
      <c r="AC176" s="170"/>
      <c r="AD176" s="170"/>
      <c r="AE176" s="178"/>
      <c r="AF176" s="159"/>
      <c r="AG176" s="159"/>
      <c r="AH176" s="179"/>
      <c r="AI176" s="180"/>
      <c r="AJ176" s="172"/>
      <c r="AK176" s="173"/>
    </row>
    <row r="177" spans="2:37" x14ac:dyDescent="0.25">
      <c r="B177" s="174"/>
      <c r="C177" s="175"/>
      <c r="D177" s="157"/>
      <c r="E177" s="157"/>
      <c r="F177" s="158"/>
      <c r="G177" s="159"/>
      <c r="H177" s="160"/>
      <c r="I177" s="206"/>
      <c r="J177" s="207"/>
      <c r="K177" s="160"/>
      <c r="L177" s="160"/>
      <c r="M177" s="160"/>
      <c r="N177" s="162"/>
      <c r="O177" s="162"/>
      <c r="P177" s="163"/>
      <c r="Q177" s="162"/>
      <c r="R177" s="164"/>
      <c r="S177" s="165"/>
      <c r="T177" s="160"/>
      <c r="U177" s="166"/>
      <c r="V177" s="165"/>
      <c r="W177" s="160"/>
      <c r="X177" s="211"/>
      <c r="Y177" s="177"/>
      <c r="Z177" s="169"/>
      <c r="AA177" s="169"/>
      <c r="AB177" s="170"/>
      <c r="AC177" s="170"/>
      <c r="AD177" s="170"/>
      <c r="AE177" s="178"/>
      <c r="AF177" s="159"/>
      <c r="AG177" s="159"/>
      <c r="AH177" s="179"/>
      <c r="AI177" s="180"/>
      <c r="AJ177" s="172"/>
      <c r="AK177" s="173"/>
    </row>
    <row r="178" spans="2:37" x14ac:dyDescent="0.25">
      <c r="B178" s="174"/>
      <c r="C178" s="175"/>
      <c r="D178" s="157"/>
      <c r="E178" s="157"/>
      <c r="F178" s="158"/>
      <c r="G178" s="159"/>
      <c r="H178" s="160"/>
      <c r="I178" s="206"/>
      <c r="J178" s="207"/>
      <c r="K178" s="160"/>
      <c r="L178" s="160"/>
      <c r="M178" s="160"/>
      <c r="N178" s="162"/>
      <c r="O178" s="162"/>
      <c r="P178" s="163"/>
      <c r="Q178" s="162"/>
      <c r="R178" s="164"/>
      <c r="S178" s="165"/>
      <c r="T178" s="160"/>
      <c r="U178" s="166"/>
      <c r="V178" s="165"/>
      <c r="W178" s="160"/>
      <c r="X178" s="211"/>
      <c r="Y178" s="177"/>
      <c r="Z178" s="169"/>
      <c r="AA178" s="169"/>
      <c r="AB178" s="170"/>
      <c r="AC178" s="170"/>
      <c r="AD178" s="170"/>
      <c r="AE178" s="178"/>
      <c r="AF178" s="159"/>
      <c r="AG178" s="159"/>
      <c r="AH178" s="179"/>
      <c r="AI178" s="180"/>
      <c r="AJ178" s="172"/>
      <c r="AK178" s="173"/>
    </row>
    <row r="179" spans="2:37" x14ac:dyDescent="0.25">
      <c r="B179" s="174"/>
      <c r="C179" s="175"/>
      <c r="D179" s="157"/>
      <c r="E179" s="157"/>
      <c r="F179" s="158"/>
      <c r="G179" s="159"/>
      <c r="H179" s="160"/>
      <c r="I179" s="206"/>
      <c r="J179" s="207"/>
      <c r="K179" s="160"/>
      <c r="L179" s="160"/>
      <c r="M179" s="160"/>
      <c r="N179" s="162"/>
      <c r="O179" s="162"/>
      <c r="P179" s="163"/>
      <c r="Q179" s="162"/>
      <c r="R179" s="164"/>
      <c r="S179" s="165"/>
      <c r="T179" s="160"/>
      <c r="U179" s="166"/>
      <c r="V179" s="165"/>
      <c r="W179" s="160"/>
      <c r="X179" s="211"/>
      <c r="Y179" s="177"/>
      <c r="Z179" s="169"/>
      <c r="AA179" s="169"/>
      <c r="AB179" s="170"/>
      <c r="AC179" s="170"/>
      <c r="AD179" s="170"/>
      <c r="AE179" s="178"/>
      <c r="AF179" s="159"/>
      <c r="AG179" s="159"/>
      <c r="AH179" s="179"/>
      <c r="AI179" s="180"/>
      <c r="AJ179" s="172"/>
      <c r="AK179" s="173"/>
    </row>
    <row r="180" spans="2:37" x14ac:dyDescent="0.25">
      <c r="B180" s="174"/>
      <c r="C180" s="175"/>
      <c r="D180" s="157"/>
      <c r="E180" s="157"/>
      <c r="F180" s="158"/>
      <c r="G180" s="159"/>
      <c r="H180" s="160"/>
      <c r="I180" s="206"/>
      <c r="J180" s="207"/>
      <c r="K180" s="160"/>
      <c r="L180" s="160"/>
      <c r="M180" s="160"/>
      <c r="N180" s="162"/>
      <c r="O180" s="162"/>
      <c r="P180" s="163"/>
      <c r="Q180" s="162"/>
      <c r="R180" s="164"/>
      <c r="S180" s="165"/>
      <c r="T180" s="160"/>
      <c r="U180" s="166"/>
      <c r="V180" s="165"/>
      <c r="W180" s="160"/>
      <c r="X180" s="211"/>
      <c r="Y180" s="177"/>
      <c r="Z180" s="169"/>
      <c r="AA180" s="169"/>
      <c r="AB180" s="170"/>
      <c r="AC180" s="170"/>
      <c r="AD180" s="170"/>
      <c r="AE180" s="178"/>
      <c r="AF180" s="159"/>
      <c r="AG180" s="159"/>
      <c r="AH180" s="179"/>
      <c r="AI180" s="180"/>
      <c r="AJ180" s="172"/>
      <c r="AK180" s="173"/>
    </row>
    <row r="181" spans="2:37" x14ac:dyDescent="0.25">
      <c r="B181" s="174"/>
      <c r="C181" s="175"/>
      <c r="D181" s="157"/>
      <c r="E181" s="157"/>
      <c r="F181" s="158"/>
      <c r="G181" s="159"/>
      <c r="H181" s="160"/>
      <c r="I181" s="206"/>
      <c r="J181" s="207"/>
      <c r="K181" s="160"/>
      <c r="L181" s="160"/>
      <c r="M181" s="160"/>
      <c r="N181" s="162"/>
      <c r="O181" s="162"/>
      <c r="P181" s="163"/>
      <c r="Q181" s="162"/>
      <c r="R181" s="164"/>
      <c r="S181" s="165"/>
      <c r="T181" s="160"/>
      <c r="U181" s="166"/>
      <c r="V181" s="165"/>
      <c r="W181" s="160"/>
      <c r="X181" s="211"/>
      <c r="Y181" s="177"/>
      <c r="Z181" s="169"/>
      <c r="AA181" s="169"/>
      <c r="AB181" s="170"/>
      <c r="AC181" s="170"/>
      <c r="AD181" s="170"/>
      <c r="AE181" s="178"/>
      <c r="AF181" s="159"/>
      <c r="AG181" s="159"/>
      <c r="AH181" s="179"/>
      <c r="AI181" s="180"/>
      <c r="AJ181" s="172"/>
      <c r="AK181" s="173"/>
    </row>
    <row r="182" spans="2:37" x14ac:dyDescent="0.25">
      <c r="B182" s="174"/>
      <c r="C182" s="175"/>
      <c r="D182" s="157"/>
      <c r="E182" s="157"/>
      <c r="F182" s="158"/>
      <c r="G182" s="159"/>
      <c r="H182" s="160"/>
      <c r="I182" s="206"/>
      <c r="J182" s="207"/>
      <c r="K182" s="160"/>
      <c r="L182" s="160"/>
      <c r="M182" s="160"/>
      <c r="N182" s="162"/>
      <c r="O182" s="162"/>
      <c r="P182" s="163"/>
      <c r="Q182" s="162"/>
      <c r="R182" s="164"/>
      <c r="S182" s="165"/>
      <c r="T182" s="160"/>
      <c r="U182" s="166"/>
      <c r="V182" s="165"/>
      <c r="W182" s="160"/>
      <c r="X182" s="211"/>
      <c r="Y182" s="177"/>
      <c r="Z182" s="169"/>
      <c r="AA182" s="169"/>
      <c r="AB182" s="170"/>
      <c r="AC182" s="170"/>
      <c r="AD182" s="170"/>
      <c r="AE182" s="178"/>
      <c r="AF182" s="159"/>
      <c r="AG182" s="159"/>
      <c r="AH182" s="179"/>
      <c r="AI182" s="180"/>
      <c r="AJ182" s="172"/>
      <c r="AK182" s="173"/>
    </row>
    <row r="183" spans="2:37" x14ac:dyDescent="0.25">
      <c r="B183" s="174"/>
      <c r="C183" s="175"/>
      <c r="D183" s="157"/>
      <c r="E183" s="157"/>
      <c r="F183" s="158"/>
      <c r="G183" s="159"/>
      <c r="H183" s="160"/>
      <c r="I183" s="206"/>
      <c r="J183" s="207"/>
      <c r="K183" s="160"/>
      <c r="L183" s="160"/>
      <c r="M183" s="160"/>
      <c r="N183" s="162"/>
      <c r="O183" s="162"/>
      <c r="P183" s="163"/>
      <c r="Q183" s="162"/>
      <c r="R183" s="164"/>
      <c r="S183" s="165"/>
      <c r="T183" s="160"/>
      <c r="U183" s="166"/>
      <c r="V183" s="165"/>
      <c r="W183" s="160"/>
      <c r="X183" s="211"/>
      <c r="Y183" s="177"/>
      <c r="Z183" s="169"/>
      <c r="AA183" s="169"/>
      <c r="AB183" s="170"/>
      <c r="AC183" s="170"/>
      <c r="AD183" s="170"/>
      <c r="AE183" s="178"/>
      <c r="AF183" s="159"/>
      <c r="AG183" s="159"/>
      <c r="AH183" s="179"/>
      <c r="AI183" s="180"/>
      <c r="AJ183" s="172"/>
      <c r="AK183" s="173"/>
    </row>
    <row r="184" spans="2:37" x14ac:dyDescent="0.25">
      <c r="B184" s="174"/>
      <c r="C184" s="175"/>
      <c r="D184" s="157"/>
      <c r="E184" s="157"/>
      <c r="F184" s="158"/>
      <c r="G184" s="159"/>
      <c r="H184" s="160"/>
      <c r="I184" s="206"/>
      <c r="J184" s="207"/>
      <c r="K184" s="160"/>
      <c r="L184" s="160"/>
      <c r="M184" s="160"/>
      <c r="N184" s="162"/>
      <c r="O184" s="162"/>
      <c r="P184" s="163"/>
      <c r="Q184" s="162"/>
      <c r="R184" s="164"/>
      <c r="S184" s="165"/>
      <c r="T184" s="160"/>
      <c r="U184" s="166"/>
      <c r="V184" s="165"/>
      <c r="W184" s="160"/>
      <c r="X184" s="211"/>
      <c r="Y184" s="177"/>
      <c r="Z184" s="169"/>
      <c r="AA184" s="169"/>
      <c r="AB184" s="170"/>
      <c r="AC184" s="170"/>
      <c r="AD184" s="170"/>
      <c r="AE184" s="178"/>
      <c r="AF184" s="159"/>
      <c r="AG184" s="159"/>
      <c r="AH184" s="179"/>
      <c r="AI184" s="180"/>
      <c r="AJ184" s="172"/>
      <c r="AK184" s="173"/>
    </row>
    <row r="185" spans="2:37" x14ac:dyDescent="0.25">
      <c r="B185" s="174"/>
      <c r="C185" s="175"/>
      <c r="D185" s="157"/>
      <c r="E185" s="157"/>
      <c r="F185" s="158"/>
      <c r="G185" s="159"/>
      <c r="H185" s="160"/>
      <c r="I185" s="206"/>
      <c r="J185" s="207"/>
      <c r="K185" s="160"/>
      <c r="L185" s="160"/>
      <c r="M185" s="160"/>
      <c r="N185" s="162"/>
      <c r="O185" s="162"/>
      <c r="P185" s="163"/>
      <c r="Q185" s="162"/>
      <c r="R185" s="164"/>
      <c r="S185" s="165"/>
      <c r="T185" s="160"/>
      <c r="U185" s="166"/>
      <c r="V185" s="165"/>
      <c r="W185" s="160"/>
      <c r="X185" s="211"/>
      <c r="Y185" s="177"/>
      <c r="Z185" s="169"/>
      <c r="AA185" s="169"/>
      <c r="AB185" s="170"/>
      <c r="AC185" s="170"/>
      <c r="AD185" s="170"/>
      <c r="AE185" s="178"/>
      <c r="AF185" s="159"/>
      <c r="AG185" s="159"/>
      <c r="AH185" s="179"/>
      <c r="AI185" s="180"/>
      <c r="AJ185" s="172"/>
      <c r="AK185" s="173"/>
    </row>
    <row r="186" spans="2:37" x14ac:dyDescent="0.25">
      <c r="B186" s="174"/>
      <c r="C186" s="175"/>
      <c r="D186" s="157"/>
      <c r="E186" s="157"/>
      <c r="F186" s="158"/>
      <c r="G186" s="159"/>
      <c r="H186" s="160"/>
      <c r="I186" s="206"/>
      <c r="J186" s="207"/>
      <c r="K186" s="160"/>
      <c r="L186" s="160"/>
      <c r="M186" s="160"/>
      <c r="N186" s="162"/>
      <c r="O186" s="162"/>
      <c r="P186" s="163"/>
      <c r="Q186" s="162"/>
      <c r="R186" s="164"/>
      <c r="S186" s="165"/>
      <c r="T186" s="160"/>
      <c r="U186" s="166"/>
      <c r="V186" s="165"/>
      <c r="W186" s="160"/>
      <c r="X186" s="211"/>
      <c r="Y186" s="177"/>
      <c r="Z186" s="169"/>
      <c r="AA186" s="169"/>
      <c r="AB186" s="170"/>
      <c r="AC186" s="170"/>
      <c r="AD186" s="170"/>
      <c r="AE186" s="178"/>
      <c r="AF186" s="159"/>
      <c r="AG186" s="159"/>
      <c r="AH186" s="179"/>
      <c r="AI186" s="180"/>
      <c r="AJ186" s="172"/>
      <c r="AK186" s="173"/>
    </row>
    <row r="187" spans="2:37" x14ac:dyDescent="0.25">
      <c r="B187" s="174"/>
      <c r="C187" s="175"/>
      <c r="D187" s="157"/>
      <c r="E187" s="157"/>
      <c r="F187" s="158"/>
      <c r="G187" s="159"/>
      <c r="H187" s="160"/>
      <c r="I187" s="206"/>
      <c r="J187" s="207"/>
      <c r="K187" s="160"/>
      <c r="L187" s="160"/>
      <c r="M187" s="160"/>
      <c r="N187" s="162"/>
      <c r="O187" s="162"/>
      <c r="P187" s="163"/>
      <c r="Q187" s="162"/>
      <c r="R187" s="164"/>
      <c r="S187" s="165"/>
      <c r="T187" s="160"/>
      <c r="U187" s="166"/>
      <c r="V187" s="165"/>
      <c r="W187" s="160"/>
      <c r="X187" s="211"/>
      <c r="Y187" s="177"/>
      <c r="Z187" s="169"/>
      <c r="AA187" s="169"/>
      <c r="AB187" s="170"/>
      <c r="AC187" s="170"/>
      <c r="AD187" s="170"/>
      <c r="AE187" s="178"/>
      <c r="AF187" s="159"/>
      <c r="AG187" s="159"/>
      <c r="AH187" s="179"/>
      <c r="AI187" s="180"/>
      <c r="AJ187" s="172"/>
      <c r="AK187" s="173"/>
    </row>
    <row r="188" spans="2:37" x14ac:dyDescent="0.25">
      <c r="B188" s="174"/>
      <c r="C188" s="175"/>
      <c r="D188" s="157"/>
      <c r="E188" s="157"/>
      <c r="F188" s="158"/>
      <c r="G188" s="159"/>
      <c r="H188" s="160"/>
      <c r="I188" s="206"/>
      <c r="J188" s="207"/>
      <c r="K188" s="160"/>
      <c r="L188" s="160"/>
      <c r="M188" s="160"/>
      <c r="N188" s="162"/>
      <c r="O188" s="162"/>
      <c r="P188" s="163"/>
      <c r="Q188" s="162"/>
      <c r="R188" s="164"/>
      <c r="S188" s="165"/>
      <c r="T188" s="160"/>
      <c r="U188" s="166"/>
      <c r="V188" s="165"/>
      <c r="W188" s="160"/>
      <c r="X188" s="211"/>
      <c r="Y188" s="177"/>
      <c r="Z188" s="169"/>
      <c r="AA188" s="169"/>
      <c r="AB188" s="170"/>
      <c r="AC188" s="170"/>
      <c r="AD188" s="170"/>
      <c r="AE188" s="178"/>
      <c r="AF188" s="159"/>
      <c r="AG188" s="159"/>
      <c r="AH188" s="179"/>
      <c r="AI188" s="180"/>
      <c r="AJ188" s="172"/>
      <c r="AK188" s="173"/>
    </row>
    <row r="189" spans="2:37" x14ac:dyDescent="0.25">
      <c r="B189" s="174"/>
      <c r="C189" s="175"/>
      <c r="D189" s="157"/>
      <c r="E189" s="157"/>
      <c r="F189" s="158"/>
      <c r="G189" s="159"/>
      <c r="H189" s="160"/>
      <c r="I189" s="206"/>
      <c r="J189" s="207"/>
      <c r="K189" s="160"/>
      <c r="L189" s="160"/>
      <c r="M189" s="160"/>
      <c r="N189" s="162"/>
      <c r="O189" s="162"/>
      <c r="P189" s="163"/>
      <c r="Q189" s="162"/>
      <c r="R189" s="164"/>
      <c r="S189" s="165"/>
      <c r="T189" s="160"/>
      <c r="U189" s="166"/>
      <c r="V189" s="165"/>
      <c r="W189" s="160"/>
      <c r="X189" s="211"/>
      <c r="Y189" s="177"/>
      <c r="Z189" s="169"/>
      <c r="AA189" s="169"/>
      <c r="AB189" s="170"/>
      <c r="AC189" s="170"/>
      <c r="AD189" s="170"/>
      <c r="AE189" s="178"/>
      <c r="AF189" s="159"/>
      <c r="AG189" s="159"/>
      <c r="AH189" s="179"/>
      <c r="AI189" s="180"/>
      <c r="AJ189" s="172"/>
      <c r="AK189" s="173"/>
    </row>
    <row r="190" spans="2:37" x14ac:dyDescent="0.25">
      <c r="B190" s="174"/>
      <c r="C190" s="175"/>
      <c r="D190" s="157"/>
      <c r="E190" s="157"/>
      <c r="F190" s="158"/>
      <c r="G190" s="159"/>
      <c r="H190" s="160"/>
      <c r="I190" s="206"/>
      <c r="J190" s="207"/>
      <c r="K190" s="160"/>
      <c r="L190" s="160"/>
      <c r="M190" s="160"/>
      <c r="N190" s="162"/>
      <c r="O190" s="162"/>
      <c r="P190" s="163"/>
      <c r="Q190" s="162"/>
      <c r="R190" s="164"/>
      <c r="S190" s="165"/>
      <c r="T190" s="160"/>
      <c r="U190" s="166"/>
      <c r="V190" s="165"/>
      <c r="W190" s="160"/>
      <c r="X190" s="211"/>
      <c r="Y190" s="177"/>
      <c r="Z190" s="169"/>
      <c r="AA190" s="169"/>
      <c r="AB190" s="170"/>
      <c r="AC190" s="170"/>
      <c r="AD190" s="170"/>
      <c r="AE190" s="178"/>
      <c r="AF190" s="159"/>
      <c r="AG190" s="159"/>
      <c r="AH190" s="179"/>
      <c r="AI190" s="180"/>
      <c r="AJ190" s="172"/>
      <c r="AK190" s="173"/>
    </row>
    <row r="191" spans="2:37" x14ac:dyDescent="0.25">
      <c r="B191" s="174"/>
      <c r="C191" s="175"/>
      <c r="D191" s="157"/>
      <c r="E191" s="157"/>
      <c r="F191" s="158"/>
      <c r="G191" s="159"/>
      <c r="H191" s="160"/>
      <c r="I191" s="206"/>
      <c r="J191" s="207"/>
      <c r="K191" s="160"/>
      <c r="L191" s="160"/>
      <c r="M191" s="160"/>
      <c r="N191" s="162"/>
      <c r="O191" s="162"/>
      <c r="P191" s="163"/>
      <c r="Q191" s="162"/>
      <c r="R191" s="164"/>
      <c r="S191" s="165"/>
      <c r="T191" s="160"/>
      <c r="U191" s="166"/>
      <c r="V191" s="165"/>
      <c r="W191" s="160"/>
      <c r="X191" s="211"/>
      <c r="Y191" s="177"/>
      <c r="Z191" s="169"/>
      <c r="AA191" s="169"/>
      <c r="AB191" s="170"/>
      <c r="AC191" s="170"/>
      <c r="AD191" s="170"/>
      <c r="AE191" s="178"/>
      <c r="AF191" s="159"/>
      <c r="AG191" s="159"/>
      <c r="AH191" s="179"/>
      <c r="AI191" s="180"/>
      <c r="AJ191" s="172"/>
      <c r="AK191" s="173"/>
    </row>
    <row r="192" spans="2:37" x14ac:dyDescent="0.25">
      <c r="B192" s="174"/>
      <c r="C192" s="175"/>
      <c r="D192" s="157"/>
      <c r="E192" s="157"/>
      <c r="F192" s="158"/>
      <c r="G192" s="159"/>
      <c r="H192" s="160"/>
      <c r="I192" s="206"/>
      <c r="J192" s="207"/>
      <c r="K192" s="160"/>
      <c r="L192" s="160"/>
      <c r="M192" s="160"/>
      <c r="N192" s="162"/>
      <c r="O192" s="162"/>
      <c r="P192" s="163"/>
      <c r="Q192" s="162"/>
      <c r="R192" s="164"/>
      <c r="S192" s="165"/>
      <c r="T192" s="160"/>
      <c r="U192" s="166"/>
      <c r="V192" s="165"/>
      <c r="W192" s="160"/>
      <c r="X192" s="211"/>
      <c r="Y192" s="177"/>
      <c r="Z192" s="169"/>
      <c r="AA192" s="169"/>
      <c r="AB192" s="170"/>
      <c r="AC192" s="170"/>
      <c r="AD192" s="170"/>
      <c r="AE192" s="178"/>
      <c r="AF192" s="159"/>
      <c r="AG192" s="159"/>
      <c r="AH192" s="179"/>
      <c r="AI192" s="180"/>
      <c r="AJ192" s="172"/>
      <c r="AK192" s="173"/>
    </row>
    <row r="193" spans="2:37" x14ac:dyDescent="0.25">
      <c r="B193" s="174"/>
      <c r="C193" s="175"/>
      <c r="D193" s="157"/>
      <c r="E193" s="157"/>
      <c r="F193" s="158"/>
      <c r="G193" s="159"/>
      <c r="H193" s="160"/>
      <c r="I193" s="206"/>
      <c r="J193" s="207"/>
      <c r="K193" s="160"/>
      <c r="L193" s="160"/>
      <c r="M193" s="160"/>
      <c r="N193" s="162"/>
      <c r="O193" s="162"/>
      <c r="P193" s="163"/>
      <c r="Q193" s="162"/>
      <c r="R193" s="164"/>
      <c r="S193" s="165"/>
      <c r="T193" s="160"/>
      <c r="U193" s="166"/>
      <c r="V193" s="165"/>
      <c r="W193" s="160"/>
      <c r="X193" s="211"/>
      <c r="Y193" s="177"/>
      <c r="Z193" s="169"/>
      <c r="AA193" s="169"/>
      <c r="AB193" s="170"/>
      <c r="AC193" s="170"/>
      <c r="AD193" s="170"/>
      <c r="AE193" s="178"/>
      <c r="AF193" s="159"/>
      <c r="AG193" s="159"/>
      <c r="AH193" s="179"/>
      <c r="AI193" s="180"/>
      <c r="AJ193" s="172"/>
      <c r="AK193" s="173"/>
    </row>
    <row r="194" spans="2:37" x14ac:dyDescent="0.25">
      <c r="B194" s="174"/>
      <c r="C194" s="175"/>
      <c r="D194" s="157"/>
      <c r="E194" s="157"/>
      <c r="F194" s="158"/>
      <c r="G194" s="159"/>
      <c r="H194" s="160"/>
      <c r="I194" s="206"/>
      <c r="J194" s="207"/>
      <c r="K194" s="160"/>
      <c r="L194" s="160"/>
      <c r="M194" s="160"/>
      <c r="N194" s="162"/>
      <c r="O194" s="162"/>
      <c r="P194" s="163"/>
      <c r="Q194" s="162"/>
      <c r="R194" s="164"/>
      <c r="S194" s="165"/>
      <c r="T194" s="160"/>
      <c r="U194" s="166"/>
      <c r="V194" s="165"/>
      <c r="W194" s="160"/>
      <c r="X194" s="211"/>
      <c r="Y194" s="177"/>
      <c r="Z194" s="169"/>
      <c r="AA194" s="169"/>
      <c r="AB194" s="170"/>
      <c r="AC194" s="170"/>
      <c r="AD194" s="170"/>
      <c r="AE194" s="178"/>
      <c r="AF194" s="159"/>
      <c r="AG194" s="159"/>
      <c r="AH194" s="179"/>
      <c r="AI194" s="180"/>
      <c r="AJ194" s="172"/>
      <c r="AK194" s="173"/>
    </row>
    <row r="195" spans="2:37" x14ac:dyDescent="0.25">
      <c r="B195" s="174"/>
      <c r="C195" s="175"/>
      <c r="D195" s="157"/>
      <c r="E195" s="157"/>
      <c r="F195" s="158"/>
      <c r="G195" s="159"/>
      <c r="H195" s="160"/>
      <c r="I195" s="206"/>
      <c r="J195" s="207"/>
      <c r="K195" s="160"/>
      <c r="L195" s="160"/>
      <c r="M195" s="160"/>
      <c r="N195" s="162"/>
      <c r="O195" s="162"/>
      <c r="P195" s="163"/>
      <c r="Q195" s="162"/>
      <c r="R195" s="164"/>
      <c r="S195" s="165"/>
      <c r="T195" s="160"/>
      <c r="U195" s="166"/>
      <c r="V195" s="165"/>
      <c r="W195" s="160"/>
      <c r="X195" s="211"/>
      <c r="Y195" s="177"/>
      <c r="Z195" s="169"/>
      <c r="AA195" s="169"/>
      <c r="AB195" s="170"/>
      <c r="AC195" s="170"/>
      <c r="AD195" s="170"/>
      <c r="AE195" s="178"/>
      <c r="AF195" s="159"/>
      <c r="AG195" s="159"/>
      <c r="AH195" s="179"/>
      <c r="AI195" s="180"/>
      <c r="AJ195" s="172"/>
      <c r="AK195" s="173"/>
    </row>
    <row r="196" spans="2:37" x14ac:dyDescent="0.25">
      <c r="B196" s="174"/>
      <c r="C196" s="175"/>
      <c r="D196" s="157"/>
      <c r="E196" s="157"/>
      <c r="F196" s="158"/>
      <c r="G196" s="159"/>
      <c r="H196" s="160"/>
      <c r="I196" s="206"/>
      <c r="J196" s="207"/>
      <c r="K196" s="160"/>
      <c r="L196" s="160"/>
      <c r="M196" s="160"/>
      <c r="N196" s="162"/>
      <c r="O196" s="162"/>
      <c r="P196" s="163"/>
      <c r="Q196" s="162"/>
      <c r="R196" s="164"/>
      <c r="S196" s="165"/>
      <c r="T196" s="160"/>
      <c r="U196" s="166"/>
      <c r="V196" s="165"/>
      <c r="W196" s="160"/>
      <c r="X196" s="211"/>
      <c r="Y196" s="177"/>
      <c r="Z196" s="169"/>
      <c r="AA196" s="169"/>
      <c r="AB196" s="170"/>
      <c r="AC196" s="170"/>
      <c r="AD196" s="170"/>
      <c r="AE196" s="178"/>
      <c r="AF196" s="159"/>
      <c r="AG196" s="159"/>
      <c r="AH196" s="179"/>
      <c r="AI196" s="180"/>
      <c r="AJ196" s="172"/>
      <c r="AK196" s="173"/>
    </row>
    <row r="197" spans="2:37" x14ac:dyDescent="0.25">
      <c r="B197" s="174"/>
      <c r="C197" s="175"/>
      <c r="D197" s="157"/>
      <c r="E197" s="157"/>
      <c r="F197" s="158"/>
      <c r="G197" s="159"/>
      <c r="H197" s="160"/>
      <c r="I197" s="206"/>
      <c r="J197" s="207"/>
      <c r="K197" s="160"/>
      <c r="L197" s="160"/>
      <c r="M197" s="160"/>
      <c r="N197" s="162"/>
      <c r="O197" s="162"/>
      <c r="P197" s="163"/>
      <c r="Q197" s="162"/>
      <c r="R197" s="164"/>
      <c r="S197" s="165"/>
      <c r="T197" s="160"/>
      <c r="U197" s="166"/>
      <c r="V197" s="165"/>
      <c r="W197" s="160"/>
      <c r="X197" s="211"/>
      <c r="Y197" s="177"/>
      <c r="Z197" s="169"/>
      <c r="AA197" s="169"/>
      <c r="AB197" s="170"/>
      <c r="AC197" s="170"/>
      <c r="AD197" s="170"/>
      <c r="AE197" s="178"/>
      <c r="AF197" s="159"/>
      <c r="AG197" s="159"/>
      <c r="AH197" s="179"/>
      <c r="AI197" s="180"/>
      <c r="AJ197" s="172"/>
      <c r="AK197" s="173"/>
    </row>
    <row r="198" spans="2:37" x14ac:dyDescent="0.25">
      <c r="B198" s="174"/>
      <c r="C198" s="175"/>
      <c r="D198" s="157"/>
      <c r="E198" s="157"/>
      <c r="F198" s="158"/>
      <c r="G198" s="159"/>
      <c r="H198" s="160"/>
      <c r="I198" s="206"/>
      <c r="J198" s="207"/>
      <c r="K198" s="160"/>
      <c r="L198" s="160"/>
      <c r="M198" s="160"/>
      <c r="N198" s="162"/>
      <c r="O198" s="162"/>
      <c r="P198" s="163"/>
      <c r="Q198" s="162"/>
      <c r="R198" s="164"/>
      <c r="S198" s="165"/>
      <c r="T198" s="160"/>
      <c r="U198" s="166"/>
      <c r="V198" s="165"/>
      <c r="W198" s="160"/>
      <c r="X198" s="211"/>
      <c r="Y198" s="177"/>
      <c r="Z198" s="169"/>
      <c r="AA198" s="169"/>
      <c r="AB198" s="170"/>
      <c r="AC198" s="170"/>
      <c r="AD198" s="170"/>
      <c r="AE198" s="178"/>
      <c r="AF198" s="159"/>
      <c r="AG198" s="159"/>
      <c r="AH198" s="179"/>
      <c r="AI198" s="180"/>
      <c r="AJ198" s="172"/>
      <c r="AK198" s="173"/>
    </row>
    <row r="199" spans="2:37" x14ac:dyDescent="0.25">
      <c r="B199" s="174"/>
      <c r="C199" s="175"/>
      <c r="D199" s="157"/>
      <c r="E199" s="157"/>
      <c r="F199" s="158"/>
      <c r="G199" s="159"/>
      <c r="H199" s="160"/>
      <c r="I199" s="206"/>
      <c r="J199" s="207"/>
      <c r="K199" s="160"/>
      <c r="L199" s="160"/>
      <c r="M199" s="160"/>
      <c r="N199" s="162"/>
      <c r="O199" s="162"/>
      <c r="P199" s="163"/>
      <c r="Q199" s="162"/>
      <c r="R199" s="164"/>
      <c r="S199" s="165"/>
      <c r="T199" s="160"/>
      <c r="U199" s="166"/>
      <c r="V199" s="165"/>
      <c r="W199" s="160"/>
      <c r="X199" s="211"/>
      <c r="Y199" s="177"/>
      <c r="Z199" s="169"/>
      <c r="AA199" s="169"/>
      <c r="AB199" s="170"/>
      <c r="AC199" s="170"/>
      <c r="AD199" s="170"/>
      <c r="AE199" s="178"/>
      <c r="AF199" s="159"/>
      <c r="AG199" s="159"/>
      <c r="AH199" s="179"/>
      <c r="AI199" s="180"/>
      <c r="AJ199" s="172"/>
      <c r="AK199" s="173"/>
    </row>
    <row r="200" spans="2:37" x14ac:dyDescent="0.25">
      <c r="B200" s="174"/>
      <c r="C200" s="175"/>
      <c r="D200" s="157"/>
      <c r="E200" s="157"/>
      <c r="F200" s="158"/>
      <c r="G200" s="159"/>
      <c r="H200" s="160"/>
      <c r="I200" s="206"/>
      <c r="J200" s="207"/>
      <c r="K200" s="160"/>
      <c r="L200" s="160"/>
      <c r="M200" s="160"/>
      <c r="N200" s="162"/>
      <c r="O200" s="162"/>
      <c r="P200" s="163"/>
      <c r="Q200" s="162"/>
      <c r="R200" s="164"/>
      <c r="S200" s="165"/>
      <c r="T200" s="160"/>
      <c r="U200" s="166"/>
      <c r="V200" s="165"/>
      <c r="W200" s="160"/>
      <c r="X200" s="211"/>
      <c r="Y200" s="177"/>
      <c r="Z200" s="169"/>
      <c r="AA200" s="169"/>
      <c r="AB200" s="170"/>
      <c r="AC200" s="170"/>
      <c r="AD200" s="170"/>
      <c r="AE200" s="178"/>
      <c r="AF200" s="159"/>
      <c r="AG200" s="159"/>
      <c r="AH200" s="179"/>
      <c r="AI200" s="180"/>
      <c r="AJ200" s="172"/>
      <c r="AK200" s="173"/>
    </row>
    <row r="201" spans="2:37" x14ac:dyDescent="0.25">
      <c r="B201" s="174"/>
      <c r="C201" s="175"/>
      <c r="D201" s="157"/>
      <c r="E201" s="157"/>
      <c r="F201" s="158"/>
      <c r="G201" s="159"/>
      <c r="H201" s="160"/>
      <c r="I201" s="206"/>
      <c r="J201" s="207"/>
      <c r="K201" s="160"/>
      <c r="L201" s="160"/>
      <c r="M201" s="160"/>
      <c r="N201" s="162"/>
      <c r="O201" s="162"/>
      <c r="P201" s="163"/>
      <c r="Q201" s="162"/>
      <c r="R201" s="164"/>
      <c r="S201" s="165"/>
      <c r="T201" s="160"/>
      <c r="U201" s="166"/>
      <c r="V201" s="165"/>
      <c r="W201" s="160"/>
      <c r="X201" s="211"/>
      <c r="Y201" s="177"/>
      <c r="Z201" s="169"/>
      <c r="AA201" s="169"/>
      <c r="AB201" s="170"/>
      <c r="AC201" s="170"/>
      <c r="AD201" s="170"/>
      <c r="AE201" s="178"/>
      <c r="AF201" s="159"/>
      <c r="AG201" s="159"/>
      <c r="AH201" s="179"/>
      <c r="AI201" s="180"/>
      <c r="AJ201" s="172"/>
      <c r="AK201" s="173"/>
    </row>
    <row r="202" spans="2:37" x14ac:dyDescent="0.25">
      <c r="B202" s="174"/>
      <c r="C202" s="175"/>
      <c r="D202" s="157"/>
      <c r="E202" s="157"/>
      <c r="F202" s="158"/>
      <c r="G202" s="159"/>
      <c r="H202" s="160"/>
      <c r="I202" s="206"/>
      <c r="J202" s="207"/>
      <c r="K202" s="160"/>
      <c r="L202" s="160"/>
      <c r="M202" s="160"/>
      <c r="N202" s="162"/>
      <c r="O202" s="162"/>
      <c r="P202" s="163"/>
      <c r="Q202" s="162"/>
      <c r="R202" s="164"/>
      <c r="S202" s="165"/>
      <c r="T202" s="160"/>
      <c r="U202" s="166"/>
      <c r="V202" s="165"/>
      <c r="W202" s="160"/>
      <c r="X202" s="211"/>
      <c r="Y202" s="177"/>
      <c r="Z202" s="169"/>
      <c r="AA202" s="169"/>
      <c r="AB202" s="170"/>
      <c r="AC202" s="170"/>
      <c r="AD202" s="170"/>
      <c r="AE202" s="178"/>
      <c r="AF202" s="159"/>
      <c r="AG202" s="159"/>
      <c r="AH202" s="179"/>
      <c r="AI202" s="180"/>
      <c r="AJ202" s="172"/>
      <c r="AK202" s="173"/>
    </row>
  </sheetData>
  <autoFilter ref="A10:AQ10" xr:uid="{C4B9A11A-0418-462E-A3FB-6EC468D41500}"/>
  <mergeCells count="43">
    <mergeCell ref="B6:C6"/>
    <mergeCell ref="D6:E6"/>
    <mergeCell ref="AM6:AN6"/>
    <mergeCell ref="AO6:AP6"/>
    <mergeCell ref="D2:E2"/>
    <mergeCell ref="B3:C3"/>
    <mergeCell ref="D3:E3"/>
    <mergeCell ref="B4:C4"/>
    <mergeCell ref="D4:E4"/>
    <mergeCell ref="AO4:AP4"/>
    <mergeCell ref="B5:C5"/>
    <mergeCell ref="D5:E5"/>
    <mergeCell ref="N5:Q5"/>
    <mergeCell ref="AM5:AN5"/>
    <mergeCell ref="AO5:AP5"/>
    <mergeCell ref="AA8:AA9"/>
    <mergeCell ref="AM7:AN7"/>
    <mergeCell ref="AO7:AP7"/>
    <mergeCell ref="B8:C9"/>
    <mergeCell ref="D8:D9"/>
    <mergeCell ref="E8:E9"/>
    <mergeCell ref="F8:F9"/>
    <mergeCell ref="H8:H9"/>
    <mergeCell ref="I8:I9"/>
    <mergeCell ref="J8:J9"/>
    <mergeCell ref="K8:M8"/>
    <mergeCell ref="N8:Q8"/>
    <mergeCell ref="R8:W8"/>
    <mergeCell ref="X8:X9"/>
    <mergeCell ref="Y8:Y9"/>
    <mergeCell ref="Z8:Z9"/>
    <mergeCell ref="AO8:AP8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M8:AN8"/>
  </mergeCells>
  <conditionalFormatting sqref="D3:F3">
    <cfRule type="iconSet" priority="2">
      <iconSet iconSet="3Arrows">
        <cfvo type="percent" val="0"/>
        <cfvo type="num" val="-0.01"/>
        <cfvo type="num" val="0.01"/>
      </iconSet>
    </cfRule>
  </conditionalFormatting>
  <conditionalFormatting sqref="H11:H1048576">
    <cfRule type="iconSet" priority="1">
      <iconSet iconSet="3Arrows">
        <cfvo type="percent" val="0"/>
        <cfvo type="num" val="-0.01"/>
        <cfvo type="num" val="0.01"/>
      </iconSet>
    </cfRule>
  </conditionalFormatting>
  <conditionalFormatting sqref="K11:K202">
    <cfRule type="top10" dxfId="181" priority="31" percent="1" bottom="1" rank="25"/>
    <cfRule type="top10" dxfId="180" priority="32" percent="1" rank="25"/>
  </conditionalFormatting>
  <conditionalFormatting sqref="L11:L202">
    <cfRule type="top10" dxfId="179" priority="41" percent="1" bottom="1" rank="25"/>
    <cfRule type="top10" dxfId="178" priority="42" percent="1" rank="25"/>
  </conditionalFormatting>
  <conditionalFormatting sqref="M11:M202">
    <cfRule type="top10" dxfId="177" priority="10" percent="1" bottom="1" rank="25"/>
    <cfRule type="top10" dxfId="176" priority="11" percent="1" rank="25"/>
  </conditionalFormatting>
  <conditionalFormatting sqref="N11:N202">
    <cfRule type="cellIs" dxfId="175" priority="7" operator="greaterThan">
      <formula>N$7+(N$7*0.1)</formula>
    </cfRule>
    <cfRule type="cellIs" dxfId="174" priority="8" operator="lessThan">
      <formula>N$7-(N$7*0.1)</formula>
    </cfRule>
  </conditionalFormatting>
  <conditionalFormatting sqref="O11:P202">
    <cfRule type="cellIs" dxfId="173" priority="5" operator="lessThanOrEqual">
      <formula>O$7+(O$7*0.1)</formula>
    </cfRule>
    <cfRule type="cellIs" dxfId="172" priority="6" operator="greaterThanOrEqual">
      <formula>O$7-(O$7*0.1)</formula>
    </cfRule>
  </conditionalFormatting>
  <conditionalFormatting sqref="Q11:Q202">
    <cfRule type="cellIs" dxfId="171" priority="3" operator="greaterThan">
      <formula>Q$7+(Q$7*0.1)</formula>
    </cfRule>
    <cfRule type="cellIs" dxfId="170" priority="4" operator="lessThan">
      <formula>Q$7-(Q$7*0.1)</formula>
    </cfRule>
  </conditionalFormatting>
  <conditionalFormatting sqref="R11:R202">
    <cfRule type="top10" dxfId="169" priority="33" percent="1" bottom="1" rank="25"/>
    <cfRule type="top10" dxfId="168" priority="34" percent="1" rank="25"/>
  </conditionalFormatting>
  <conditionalFormatting sqref="S11:S202">
    <cfRule type="top10" dxfId="167" priority="35" percent="1" bottom="1" rank="25"/>
    <cfRule type="top10" dxfId="166" priority="36" percent="1" rank="25"/>
  </conditionalFormatting>
  <conditionalFormatting sqref="T11:T202">
    <cfRule type="top10" dxfId="165" priority="43" percent="1" bottom="1" rank="25"/>
    <cfRule type="top10" dxfId="164" priority="44" percent="1" rank="25"/>
  </conditionalFormatting>
  <conditionalFormatting sqref="U11:U202">
    <cfRule type="top10" dxfId="163" priority="37" percent="1" bottom="1" rank="25"/>
    <cfRule type="top10" dxfId="162" priority="38" percent="1" rank="25"/>
  </conditionalFormatting>
  <conditionalFormatting sqref="V11:V202">
    <cfRule type="top10" dxfId="161" priority="39" percent="1" bottom="1" rank="25"/>
    <cfRule type="top10" dxfId="160" priority="40" percent="1" rank="25"/>
  </conditionalFormatting>
  <conditionalFormatting sqref="W11:W202">
    <cfRule type="cellIs" dxfId="159" priority="13" operator="lessThan">
      <formula>0.2</formula>
    </cfRule>
  </conditionalFormatting>
  <conditionalFormatting sqref="X11:X202">
    <cfRule type="cellIs" dxfId="158" priority="12" operator="greaterThanOrEqual">
      <formula>1</formula>
    </cfRule>
  </conditionalFormatting>
  <conditionalFormatting sqref="AB11:AB202">
    <cfRule type="top10" dxfId="157" priority="26" percent="1" bottom="1" rank="25"/>
    <cfRule type="top10" dxfId="156" priority="27" percent="1" rank="25"/>
  </conditionalFormatting>
  <conditionalFormatting sqref="AC11:AD11">
    <cfRule type="iconSet" priority="30">
      <iconSet>
        <cfvo type="percent" val="0"/>
        <cfvo type="num" val="0.9"/>
        <cfvo type="num" val="1"/>
      </iconSet>
    </cfRule>
  </conditionalFormatting>
  <conditionalFormatting sqref="AC12:AD202">
    <cfRule type="iconSet" priority="9">
      <iconSet>
        <cfvo type="percent" val="0"/>
        <cfvo type="num" val="0.9"/>
        <cfvo type="num" val="1"/>
      </iconSet>
    </cfRule>
  </conditionalFormatting>
  <conditionalFormatting sqref="AE11:AE202">
    <cfRule type="top10" dxfId="155" priority="22" percent="1" bottom="1" rank="25"/>
    <cfRule type="top10" dxfId="154" priority="23" percent="1" rank="25"/>
  </conditionalFormatting>
  <conditionalFormatting sqref="AF11:AF202">
    <cfRule type="top10" dxfId="153" priority="18" percent="1" bottom="1" rank="25"/>
    <cfRule type="top10" dxfId="152" priority="19" percent="1" rank="25"/>
  </conditionalFormatting>
  <conditionalFormatting sqref="AG11:AG202">
    <cfRule type="top10" dxfId="151" priority="28" percent="1" bottom="1" rank="25"/>
    <cfRule type="top10" dxfId="150" priority="29" percent="1" rank="25"/>
  </conditionalFormatting>
  <conditionalFormatting sqref="AH11:AH202">
    <cfRule type="top10" dxfId="149" priority="16" percent="1" bottom="1" rank="25"/>
    <cfRule type="top10" dxfId="148" priority="17" percent="1" rank="25"/>
  </conditionalFormatting>
  <conditionalFormatting sqref="AI11:AI202">
    <cfRule type="top10" dxfId="147" priority="14" percent="1" bottom="1" rank="25"/>
    <cfRule type="top10" dxfId="146" priority="15" percent="1" rank="25"/>
  </conditionalFormatting>
  <conditionalFormatting sqref="AJ11:AJ202">
    <cfRule type="top10" dxfId="145" priority="20" percent="1" bottom="1" rank="25"/>
    <cfRule type="top10" dxfId="144" priority="21" percent="1" rank="25"/>
  </conditionalFormatting>
  <conditionalFormatting sqref="AK11:AK202">
    <cfRule type="top10" dxfId="143" priority="24" percent="1" bottom="1" rank="25"/>
    <cfRule type="top10" dxfId="142" priority="25" percent="1" rank="25"/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1:AB200"/>
  <sheetViews>
    <sheetView showGridLines="0" tabSelected="1" zoomScaleNormal="100" workbookViewId="0">
      <selection activeCell="Z6" sqref="Z6:Z7"/>
    </sheetView>
  </sheetViews>
  <sheetFormatPr defaultRowHeight="15" outlineLevelCol="2" x14ac:dyDescent="0.25"/>
  <cols>
    <col min="1" max="1" width="0.7109375" customWidth="1"/>
    <col min="2" max="2" width="4.140625" style="181" bestFit="1" customWidth="1"/>
    <col min="3" max="3" width="24.42578125" style="181" bestFit="1" customWidth="1"/>
    <col min="4" max="5" width="10.42578125" style="181" customWidth="1"/>
    <col min="6" max="6" width="21.140625" style="181" bestFit="1" customWidth="1"/>
    <col min="7" max="7" width="24.85546875" style="181" customWidth="1" outlineLevel="1"/>
    <col min="8" max="8" width="9.140625" style="181" customWidth="1"/>
    <col min="9" max="10" width="9.140625" style="181"/>
    <col min="11" max="14" width="9.140625" style="181" customWidth="1" outlineLevel="1"/>
    <col min="15" max="17" width="9.140625" style="181"/>
    <col min="18" max="18" width="12" style="181" customWidth="1" outlineLevel="1"/>
    <col min="19" max="19" width="9.140625" style="181" customWidth="1" outlineLevel="1"/>
    <col min="20" max="20" width="9.140625" style="181"/>
    <col min="21" max="21" width="11.7109375" style="182" customWidth="1"/>
    <col min="22" max="22" width="10.28515625" style="181" customWidth="1"/>
    <col min="23" max="23" width="10.7109375" style="181" customWidth="1" outlineLevel="1"/>
    <col min="24" max="24" width="9.140625" style="181" customWidth="1" outlineLevel="2"/>
    <col min="25" max="25" width="9.140625" style="181" customWidth="1" outlineLevel="1"/>
    <col min="26" max="27" width="9.7109375" style="181" customWidth="1"/>
    <col min="28" max="28" width="9.140625" style="181"/>
  </cols>
  <sheetData>
    <row r="1" spans="2:28" ht="3.75" customHeight="1" thickBot="1" x14ac:dyDescent="0.3">
      <c r="B1" s="114"/>
      <c r="C1" s="115"/>
      <c r="D1" s="114"/>
      <c r="E1" s="114"/>
      <c r="F1" s="132"/>
      <c r="G1"/>
      <c r="H1"/>
      <c r="I1"/>
      <c r="J1"/>
      <c r="K1"/>
      <c r="L1"/>
      <c r="M1"/>
      <c r="N1"/>
      <c r="O1"/>
      <c r="P1"/>
      <c r="Q1"/>
      <c r="R1"/>
      <c r="S1"/>
      <c r="T1"/>
      <c r="U1" s="148"/>
      <c r="V1"/>
      <c r="W1"/>
      <c r="X1"/>
      <c r="Y1"/>
      <c r="Z1"/>
      <c r="AA1"/>
      <c r="AB1"/>
    </row>
    <row r="2" spans="2:28" ht="15.75" customHeight="1" thickBot="1" x14ac:dyDescent="0.3">
      <c r="B2" s="114"/>
      <c r="C2" s="114"/>
      <c r="D2" s="416" t="s">
        <v>55</v>
      </c>
      <c r="E2" s="417"/>
      <c r="F2" s="194" t="s">
        <v>56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s="148"/>
      <c r="V2" s="456"/>
      <c r="W2" t="s">
        <v>316</v>
      </c>
      <c r="X2"/>
      <c r="Y2"/>
      <c r="Z2"/>
      <c r="AA2"/>
      <c r="AB2"/>
    </row>
    <row r="3" spans="2:28" ht="15.75" thickBot="1" x14ac:dyDescent="0.3">
      <c r="B3" s="418" t="s">
        <v>57</v>
      </c>
      <c r="C3" s="419"/>
      <c r="D3" s="420"/>
      <c r="E3" s="421"/>
      <c r="F3" s="233"/>
      <c r="G3"/>
      <c r="H3"/>
      <c r="I3"/>
      <c r="J3"/>
      <c r="K3" s="425" t="s">
        <v>0</v>
      </c>
      <c r="L3" s="380"/>
      <c r="M3" s="380"/>
      <c r="N3" s="426"/>
      <c r="O3"/>
      <c r="P3"/>
      <c r="Q3"/>
      <c r="R3"/>
      <c r="S3"/>
      <c r="T3"/>
      <c r="U3" s="148"/>
      <c r="V3" s="457"/>
      <c r="W3" t="s">
        <v>315</v>
      </c>
      <c r="X3"/>
      <c r="Y3"/>
      <c r="Z3"/>
      <c r="AA3"/>
      <c r="AB3"/>
    </row>
    <row r="4" spans="2:28" ht="15.75" thickBot="1" x14ac:dyDescent="0.3">
      <c r="B4" s="422" t="s">
        <v>58</v>
      </c>
      <c r="C4" s="423"/>
      <c r="D4" s="397"/>
      <c r="E4" s="424"/>
      <c r="F4" s="221"/>
      <c r="G4"/>
      <c r="H4"/>
      <c r="I4"/>
      <c r="J4"/>
      <c r="K4" s="190" t="s">
        <v>1</v>
      </c>
      <c r="L4" s="191" t="s">
        <v>2</v>
      </c>
      <c r="M4" s="192" t="s">
        <v>3</v>
      </c>
      <c r="N4" s="193" t="s">
        <v>4</v>
      </c>
      <c r="O4"/>
      <c r="P4"/>
      <c r="Q4"/>
      <c r="R4"/>
      <c r="S4"/>
      <c r="V4" s="458"/>
      <c r="W4" t="s">
        <v>314</v>
      </c>
      <c r="X4"/>
      <c r="Y4"/>
      <c r="Z4"/>
      <c r="AA4" t="s">
        <v>321</v>
      </c>
      <c r="AB4" t="s">
        <v>322</v>
      </c>
    </row>
    <row r="5" spans="2:28" ht="15.75" customHeight="1" thickBot="1" x14ac:dyDescent="0.3">
      <c r="B5"/>
      <c r="C5" s="131"/>
      <c r="D5"/>
      <c r="E5"/>
      <c r="F5"/>
      <c r="G5"/>
      <c r="H5"/>
      <c r="I5"/>
      <c r="J5"/>
      <c r="K5" s="117"/>
      <c r="L5" s="1"/>
      <c r="M5" s="1"/>
      <c r="N5" s="116"/>
      <c r="O5"/>
      <c r="P5"/>
      <c r="Q5"/>
      <c r="R5"/>
      <c r="S5"/>
      <c r="T5"/>
      <c r="U5" s="148"/>
      <c r="V5"/>
      <c r="W5"/>
      <c r="X5"/>
      <c r="Y5"/>
      <c r="Z5"/>
      <c r="AA5"/>
      <c r="AB5"/>
    </row>
    <row r="6" spans="2:28" x14ac:dyDescent="0.25">
      <c r="B6" s="379" t="s">
        <v>5</v>
      </c>
      <c r="C6" s="380"/>
      <c r="D6" s="382" t="s">
        <v>6</v>
      </c>
      <c r="E6" s="382" t="s">
        <v>7</v>
      </c>
      <c r="F6" s="383" t="s">
        <v>8</v>
      </c>
      <c r="G6" s="196" t="s">
        <v>9</v>
      </c>
      <c r="H6" s="366" t="s">
        <v>10</v>
      </c>
      <c r="I6" s="380"/>
      <c r="J6" s="389"/>
      <c r="K6" s="390" t="s">
        <v>11</v>
      </c>
      <c r="L6" s="380"/>
      <c r="M6" s="380"/>
      <c r="N6" s="389"/>
      <c r="O6" s="391" t="s">
        <v>12</v>
      </c>
      <c r="P6" s="380"/>
      <c r="Q6" s="380"/>
      <c r="R6" s="380"/>
      <c r="S6" s="380"/>
      <c r="T6" s="380"/>
      <c r="U6" s="320" t="s">
        <v>10</v>
      </c>
      <c r="V6" s="393" t="s">
        <v>14</v>
      </c>
      <c r="W6" s="364" t="s">
        <v>15</v>
      </c>
      <c r="X6" s="364" t="s">
        <v>21</v>
      </c>
      <c r="Y6" s="364" t="s">
        <v>22</v>
      </c>
      <c r="Z6" s="368" t="s">
        <v>255</v>
      </c>
      <c r="AA6" s="368" t="s">
        <v>25</v>
      </c>
      <c r="AB6" s="371" t="s">
        <v>26</v>
      </c>
    </row>
    <row r="7" spans="2:28" ht="22.5" customHeight="1" thickBot="1" x14ac:dyDescent="0.3">
      <c r="B7" s="381"/>
      <c r="C7" s="370"/>
      <c r="D7" s="370"/>
      <c r="E7" s="370"/>
      <c r="F7" s="367"/>
      <c r="G7" s="197" t="s">
        <v>27</v>
      </c>
      <c r="H7" s="198">
        <f ca="1">DATE(YEAR(I7),MONTH(I7)-1,1)</f>
        <v>45689</v>
      </c>
      <c r="I7" s="199">
        <f ca="1">DATE(YEAR(J7),MONTH(J7)-1,1)</f>
        <v>45717</v>
      </c>
      <c r="J7" s="200">
        <f ca="1">DATE(YEAR(P7),MONTH(P7)-1,1)</f>
        <v>45748</v>
      </c>
      <c r="K7" s="201" t="s">
        <v>1</v>
      </c>
      <c r="L7" s="202" t="s">
        <v>2</v>
      </c>
      <c r="M7" s="203" t="s">
        <v>3</v>
      </c>
      <c r="N7" s="201" t="s">
        <v>4</v>
      </c>
      <c r="O7" s="204" t="s">
        <v>28</v>
      </c>
      <c r="P7" s="198">
        <f ca="1">TODAY()</f>
        <v>45800</v>
      </c>
      <c r="Q7" s="198" t="s">
        <v>29</v>
      </c>
      <c r="R7" s="205" t="s">
        <v>30</v>
      </c>
      <c r="S7" s="205" t="s">
        <v>31</v>
      </c>
      <c r="T7" s="198" t="s">
        <v>32</v>
      </c>
      <c r="U7" s="323" t="s">
        <v>29</v>
      </c>
      <c r="V7" s="367"/>
      <c r="W7" s="365"/>
      <c r="X7" s="365"/>
      <c r="Y7" s="365"/>
      <c r="Z7" s="365"/>
      <c r="AA7" s="365"/>
      <c r="AB7" s="372"/>
    </row>
    <row r="8" spans="2:28" ht="15.75" thickBot="1" x14ac:dyDescent="0.3">
      <c r="B8" s="183"/>
      <c r="C8" s="184"/>
      <c r="D8" s="184"/>
      <c r="E8" s="184"/>
      <c r="F8" s="184"/>
      <c r="G8" s="185"/>
      <c r="H8" s="185"/>
      <c r="I8" s="185"/>
      <c r="J8" s="185"/>
      <c r="K8" s="184"/>
      <c r="L8" s="186"/>
      <c r="M8" s="187"/>
      <c r="N8" s="184"/>
      <c r="O8" s="185"/>
      <c r="P8" s="185"/>
      <c r="Q8" s="185"/>
      <c r="R8" s="186"/>
      <c r="S8" s="186"/>
      <c r="T8" s="185"/>
      <c r="U8" s="188"/>
      <c r="V8" s="185"/>
      <c r="W8" s="185"/>
      <c r="X8" s="185"/>
      <c r="Y8" s="185"/>
      <c r="Z8" s="185"/>
      <c r="AA8" s="185"/>
      <c r="AB8" s="189"/>
    </row>
    <row r="9" spans="2:28" x14ac:dyDescent="0.25">
      <c r="B9" s="155"/>
      <c r="C9" s="156"/>
      <c r="D9" s="157"/>
      <c r="E9" s="157"/>
      <c r="F9" s="158"/>
      <c r="G9" s="159"/>
      <c r="H9" s="160"/>
      <c r="I9" s="160"/>
      <c r="J9" s="160"/>
      <c r="K9" s="161"/>
      <c r="L9" s="162"/>
      <c r="M9" s="163"/>
      <c r="N9" s="161"/>
      <c r="O9" s="164"/>
      <c r="P9" s="165"/>
      <c r="Q9" s="160"/>
      <c r="R9" s="166"/>
      <c r="S9" s="165"/>
      <c r="T9" s="160"/>
      <c r="U9" s="167"/>
      <c r="V9" s="168"/>
      <c r="W9" s="169"/>
      <c r="X9" s="159"/>
      <c r="Y9" s="159"/>
      <c r="Z9" s="159"/>
      <c r="AA9" s="172"/>
      <c r="AB9" s="173"/>
    </row>
    <row r="10" spans="2:28" x14ac:dyDescent="0.25">
      <c r="B10" s="174"/>
      <c r="C10" s="175"/>
      <c r="D10" s="157"/>
      <c r="E10" s="157"/>
      <c r="F10" s="158"/>
      <c r="G10" s="159"/>
      <c r="H10" s="160"/>
      <c r="I10" s="160"/>
      <c r="J10" s="160"/>
      <c r="K10" s="162"/>
      <c r="L10" s="162"/>
      <c r="M10" s="163"/>
      <c r="N10" s="162"/>
      <c r="O10" s="164"/>
      <c r="P10" s="165"/>
      <c r="Q10" s="160"/>
      <c r="R10" s="166"/>
      <c r="S10" s="165"/>
      <c r="T10" s="160"/>
      <c r="U10" s="176"/>
      <c r="V10" s="177"/>
      <c r="W10" s="169"/>
      <c r="X10" s="159"/>
      <c r="Y10" s="159"/>
      <c r="Z10" s="179"/>
      <c r="AA10" s="172"/>
      <c r="AB10" s="173"/>
    </row>
    <row r="11" spans="2:28" x14ac:dyDescent="0.25">
      <c r="B11" s="174"/>
      <c r="C11" s="175"/>
      <c r="D11" s="157"/>
      <c r="E11" s="157"/>
      <c r="F11" s="158"/>
      <c r="G11" s="159"/>
      <c r="H11" s="160"/>
      <c r="I11" s="160"/>
      <c r="J11" s="160"/>
      <c r="K11" s="162"/>
      <c r="L11" s="162"/>
      <c r="M11" s="163"/>
      <c r="N11" s="162"/>
      <c r="O11" s="164"/>
      <c r="P11" s="165"/>
      <c r="Q11" s="160"/>
      <c r="R11" s="166"/>
      <c r="S11" s="165"/>
      <c r="T11" s="160"/>
      <c r="U11" s="176"/>
      <c r="V11" s="177"/>
      <c r="W11" s="169"/>
      <c r="X11" s="159"/>
      <c r="Y11" s="159"/>
      <c r="Z11" s="179"/>
      <c r="AA11" s="172"/>
      <c r="AB11" s="173"/>
    </row>
    <row r="12" spans="2:28" x14ac:dyDescent="0.25">
      <c r="B12" s="174"/>
      <c r="C12" s="175"/>
      <c r="D12" s="157"/>
      <c r="E12" s="157"/>
      <c r="F12" s="158"/>
      <c r="G12" s="159"/>
      <c r="H12" s="160"/>
      <c r="I12" s="160"/>
      <c r="J12" s="160"/>
      <c r="K12" s="162"/>
      <c r="L12" s="162"/>
      <c r="M12" s="163"/>
      <c r="N12" s="162"/>
      <c r="O12" s="164"/>
      <c r="P12" s="165"/>
      <c r="Q12" s="160"/>
      <c r="R12" s="166"/>
      <c r="S12" s="165"/>
      <c r="T12" s="160"/>
      <c r="U12" s="176"/>
      <c r="V12" s="177"/>
      <c r="W12" s="169"/>
      <c r="X12" s="159"/>
      <c r="Y12" s="159"/>
      <c r="Z12" s="179"/>
      <c r="AA12" s="172"/>
      <c r="AB12" s="173"/>
    </row>
    <row r="13" spans="2:28" x14ac:dyDescent="0.25">
      <c r="B13" s="174"/>
      <c r="C13" s="175"/>
      <c r="D13" s="157"/>
      <c r="E13" s="157"/>
      <c r="F13" s="158"/>
      <c r="G13" s="159"/>
      <c r="H13" s="160"/>
      <c r="I13" s="160"/>
      <c r="J13" s="160"/>
      <c r="K13" s="162"/>
      <c r="L13" s="162"/>
      <c r="M13" s="163"/>
      <c r="N13" s="162"/>
      <c r="O13" s="164"/>
      <c r="P13" s="165"/>
      <c r="Q13" s="160"/>
      <c r="R13" s="166"/>
      <c r="S13" s="165"/>
      <c r="T13" s="160"/>
      <c r="U13" s="176"/>
      <c r="V13" s="177"/>
      <c r="W13" s="169"/>
      <c r="X13" s="159"/>
      <c r="Y13" s="159"/>
      <c r="Z13" s="179"/>
      <c r="AA13" s="172"/>
      <c r="AB13" s="173"/>
    </row>
    <row r="14" spans="2:28" x14ac:dyDescent="0.25">
      <c r="B14" s="174"/>
      <c r="C14" s="175"/>
      <c r="D14" s="157"/>
      <c r="E14" s="157"/>
      <c r="F14" s="158"/>
      <c r="G14" s="159"/>
      <c r="H14" s="160"/>
      <c r="I14" s="160"/>
      <c r="J14" s="160"/>
      <c r="K14" s="162"/>
      <c r="L14" s="162"/>
      <c r="M14" s="163"/>
      <c r="N14" s="162"/>
      <c r="O14" s="164"/>
      <c r="P14" s="165"/>
      <c r="Q14" s="160"/>
      <c r="R14" s="166"/>
      <c r="S14" s="165"/>
      <c r="T14" s="160"/>
      <c r="U14" s="176"/>
      <c r="V14" s="177"/>
      <c r="W14" s="169"/>
      <c r="X14" s="159"/>
      <c r="Y14" s="159"/>
      <c r="Z14" s="179"/>
      <c r="AA14" s="172"/>
      <c r="AB14" s="173"/>
    </row>
    <row r="15" spans="2:28" x14ac:dyDescent="0.25">
      <c r="B15" s="174"/>
      <c r="C15" s="175"/>
      <c r="D15" s="157"/>
      <c r="E15" s="157"/>
      <c r="F15" s="158"/>
      <c r="G15" s="159"/>
      <c r="H15" s="160"/>
      <c r="I15" s="160"/>
      <c r="J15" s="160"/>
      <c r="K15" s="162"/>
      <c r="L15" s="162"/>
      <c r="M15" s="163"/>
      <c r="N15" s="162"/>
      <c r="O15" s="164"/>
      <c r="P15" s="165"/>
      <c r="Q15" s="160"/>
      <c r="R15" s="166"/>
      <c r="S15" s="165"/>
      <c r="T15" s="160"/>
      <c r="U15" s="176"/>
      <c r="V15" s="177"/>
      <c r="W15" s="169"/>
      <c r="X15" s="159"/>
      <c r="Y15" s="159"/>
      <c r="Z15" s="179"/>
      <c r="AA15" s="172"/>
      <c r="AB15" s="173"/>
    </row>
    <row r="16" spans="2:28" x14ac:dyDescent="0.25">
      <c r="B16" s="174"/>
      <c r="C16" s="175"/>
      <c r="D16" s="157"/>
      <c r="E16" s="157"/>
      <c r="F16" s="158"/>
      <c r="G16" s="159"/>
      <c r="H16" s="160"/>
      <c r="I16" s="160"/>
      <c r="J16" s="160"/>
      <c r="K16" s="162"/>
      <c r="L16" s="162"/>
      <c r="M16" s="163"/>
      <c r="N16" s="162"/>
      <c r="O16" s="164"/>
      <c r="P16" s="165"/>
      <c r="Q16" s="160"/>
      <c r="R16" s="166"/>
      <c r="S16" s="165"/>
      <c r="T16" s="160"/>
      <c r="U16" s="176"/>
      <c r="V16" s="177"/>
      <c r="W16" s="169"/>
      <c r="X16" s="159"/>
      <c r="Y16" s="159"/>
      <c r="Z16" s="179"/>
      <c r="AA16" s="172"/>
      <c r="AB16" s="173"/>
    </row>
    <row r="17" spans="2:28" x14ac:dyDescent="0.25">
      <c r="B17" s="174"/>
      <c r="C17" s="175"/>
      <c r="D17" s="157"/>
      <c r="E17" s="157"/>
      <c r="F17" s="158"/>
      <c r="G17" s="159"/>
      <c r="H17" s="160"/>
      <c r="I17" s="160"/>
      <c r="J17" s="160"/>
      <c r="K17" s="162"/>
      <c r="L17" s="162"/>
      <c r="M17" s="163"/>
      <c r="N17" s="162"/>
      <c r="O17" s="164"/>
      <c r="P17" s="165"/>
      <c r="Q17" s="160"/>
      <c r="R17" s="166"/>
      <c r="S17" s="165"/>
      <c r="T17" s="160"/>
      <c r="U17" s="176"/>
      <c r="V17" s="177"/>
      <c r="W17" s="169"/>
      <c r="X17" s="159"/>
      <c r="Y17" s="159"/>
      <c r="Z17" s="179"/>
      <c r="AA17" s="172"/>
      <c r="AB17" s="173"/>
    </row>
    <row r="18" spans="2:28" x14ac:dyDescent="0.25">
      <c r="B18" s="174"/>
      <c r="C18" s="175"/>
      <c r="D18" s="157"/>
      <c r="E18" s="157"/>
      <c r="F18" s="158"/>
      <c r="G18" s="159"/>
      <c r="H18" s="160"/>
      <c r="I18" s="160"/>
      <c r="J18" s="160"/>
      <c r="K18" s="162"/>
      <c r="L18" s="162"/>
      <c r="M18" s="163"/>
      <c r="N18" s="162"/>
      <c r="O18" s="164"/>
      <c r="P18" s="165"/>
      <c r="Q18" s="160"/>
      <c r="R18" s="166"/>
      <c r="S18" s="165"/>
      <c r="T18" s="160"/>
      <c r="U18" s="176"/>
      <c r="V18" s="177"/>
      <c r="W18" s="169"/>
      <c r="X18" s="159"/>
      <c r="Y18" s="159"/>
      <c r="Z18" s="179"/>
      <c r="AA18" s="172"/>
      <c r="AB18" s="173"/>
    </row>
    <row r="19" spans="2:28" x14ac:dyDescent="0.25">
      <c r="B19" s="174"/>
      <c r="C19" s="175"/>
      <c r="D19" s="157"/>
      <c r="E19" s="157"/>
      <c r="F19" s="158"/>
      <c r="G19" s="159"/>
      <c r="H19" s="160"/>
      <c r="I19" s="160"/>
      <c r="J19" s="160"/>
      <c r="K19" s="162"/>
      <c r="L19" s="162"/>
      <c r="M19" s="163"/>
      <c r="N19" s="162"/>
      <c r="O19" s="164"/>
      <c r="P19" s="165"/>
      <c r="Q19" s="160"/>
      <c r="R19" s="166"/>
      <c r="S19" s="165"/>
      <c r="T19" s="160"/>
      <c r="U19" s="176"/>
      <c r="V19" s="177"/>
      <c r="W19" s="169"/>
      <c r="X19" s="159"/>
      <c r="Y19" s="159"/>
      <c r="Z19" s="179"/>
      <c r="AA19" s="172"/>
      <c r="AB19" s="173"/>
    </row>
    <row r="20" spans="2:28" x14ac:dyDescent="0.25">
      <c r="B20" s="174"/>
      <c r="C20" s="175"/>
      <c r="D20" s="157"/>
      <c r="E20" s="157"/>
      <c r="F20" s="158"/>
      <c r="G20" s="159"/>
      <c r="H20" s="160"/>
      <c r="I20" s="160"/>
      <c r="J20" s="160"/>
      <c r="K20" s="162"/>
      <c r="L20" s="162"/>
      <c r="M20" s="163"/>
      <c r="N20" s="162"/>
      <c r="O20" s="164"/>
      <c r="P20" s="165"/>
      <c r="Q20" s="160"/>
      <c r="R20" s="166"/>
      <c r="S20" s="165"/>
      <c r="T20" s="160"/>
      <c r="U20" s="176"/>
      <c r="V20" s="177"/>
      <c r="W20" s="169"/>
      <c r="X20" s="159"/>
      <c r="Y20" s="159"/>
      <c r="Z20" s="179"/>
      <c r="AA20" s="172"/>
      <c r="AB20" s="173"/>
    </row>
    <row r="21" spans="2:28" x14ac:dyDescent="0.25">
      <c r="B21" s="174"/>
      <c r="C21" s="175"/>
      <c r="D21" s="157"/>
      <c r="E21" s="157"/>
      <c r="F21" s="158"/>
      <c r="G21" s="159"/>
      <c r="H21" s="160"/>
      <c r="I21" s="160"/>
      <c r="J21" s="160"/>
      <c r="K21" s="162"/>
      <c r="L21" s="162"/>
      <c r="M21" s="163"/>
      <c r="N21" s="162"/>
      <c r="O21" s="164"/>
      <c r="P21" s="165"/>
      <c r="Q21" s="160"/>
      <c r="R21" s="166"/>
      <c r="S21" s="165"/>
      <c r="T21" s="160"/>
      <c r="U21" s="176"/>
      <c r="V21" s="177"/>
      <c r="W21" s="169"/>
      <c r="X21" s="159"/>
      <c r="Y21" s="159"/>
      <c r="Z21" s="179"/>
      <c r="AA21" s="172"/>
      <c r="AB21" s="173"/>
    </row>
    <row r="22" spans="2:28" x14ac:dyDescent="0.25">
      <c r="B22" s="174"/>
      <c r="C22" s="175"/>
      <c r="D22" s="157"/>
      <c r="E22" s="157"/>
      <c r="F22" s="158"/>
      <c r="G22" s="159"/>
      <c r="H22" s="160"/>
      <c r="I22" s="160"/>
      <c r="J22" s="160"/>
      <c r="K22" s="162"/>
      <c r="L22" s="162"/>
      <c r="M22" s="163"/>
      <c r="N22" s="162"/>
      <c r="O22" s="164"/>
      <c r="P22" s="165"/>
      <c r="Q22" s="160"/>
      <c r="R22" s="166"/>
      <c r="S22" s="165"/>
      <c r="T22" s="160"/>
      <c r="U22" s="176"/>
      <c r="V22" s="177"/>
      <c r="W22" s="169"/>
      <c r="X22" s="159"/>
      <c r="Y22" s="159"/>
      <c r="Z22" s="179"/>
      <c r="AA22" s="172"/>
      <c r="AB22" s="173"/>
    </row>
    <row r="23" spans="2:28" x14ac:dyDescent="0.25">
      <c r="B23" s="174"/>
      <c r="C23" s="175"/>
      <c r="D23" s="157"/>
      <c r="E23" s="157"/>
      <c r="F23" s="158"/>
      <c r="G23" s="159"/>
      <c r="H23" s="160"/>
      <c r="I23" s="160"/>
      <c r="J23" s="160"/>
      <c r="K23" s="162"/>
      <c r="L23" s="162"/>
      <c r="M23" s="163"/>
      <c r="N23" s="162"/>
      <c r="O23" s="164"/>
      <c r="P23" s="165"/>
      <c r="Q23" s="160"/>
      <c r="R23" s="166"/>
      <c r="S23" s="165"/>
      <c r="T23" s="160"/>
      <c r="U23" s="176"/>
      <c r="V23" s="177"/>
      <c r="W23" s="169"/>
      <c r="X23" s="159"/>
      <c r="Y23" s="159"/>
      <c r="Z23" s="179"/>
      <c r="AA23" s="172"/>
      <c r="AB23" s="173"/>
    </row>
    <row r="24" spans="2:28" x14ac:dyDescent="0.25">
      <c r="B24" s="174"/>
      <c r="C24" s="175"/>
      <c r="D24" s="157"/>
      <c r="E24" s="157"/>
      <c r="F24" s="158"/>
      <c r="G24" s="159"/>
      <c r="H24" s="160"/>
      <c r="I24" s="160"/>
      <c r="J24" s="160"/>
      <c r="K24" s="162"/>
      <c r="L24" s="162"/>
      <c r="M24" s="163"/>
      <c r="N24" s="162"/>
      <c r="O24" s="164"/>
      <c r="P24" s="165"/>
      <c r="Q24" s="160"/>
      <c r="R24" s="166"/>
      <c r="S24" s="165"/>
      <c r="T24" s="160"/>
      <c r="U24" s="176"/>
      <c r="V24" s="177"/>
      <c r="W24" s="169"/>
      <c r="X24" s="159"/>
      <c r="Y24" s="159"/>
      <c r="Z24" s="179"/>
      <c r="AA24" s="172"/>
      <c r="AB24" s="173"/>
    </row>
    <row r="25" spans="2:28" x14ac:dyDescent="0.25">
      <c r="B25" s="174"/>
      <c r="C25" s="175"/>
      <c r="D25" s="157"/>
      <c r="E25" s="157"/>
      <c r="F25" s="158"/>
      <c r="G25" s="159"/>
      <c r="H25" s="160"/>
      <c r="I25" s="160"/>
      <c r="J25" s="160"/>
      <c r="K25" s="162"/>
      <c r="L25" s="162"/>
      <c r="M25" s="163"/>
      <c r="N25" s="162"/>
      <c r="O25" s="164"/>
      <c r="P25" s="165"/>
      <c r="Q25" s="160"/>
      <c r="R25" s="166"/>
      <c r="S25" s="165"/>
      <c r="T25" s="160"/>
      <c r="U25" s="176"/>
      <c r="V25" s="177"/>
      <c r="W25" s="169"/>
      <c r="X25" s="159"/>
      <c r="Y25" s="159"/>
      <c r="Z25" s="179"/>
      <c r="AA25" s="172"/>
      <c r="AB25" s="173"/>
    </row>
    <row r="26" spans="2:28" x14ac:dyDescent="0.25">
      <c r="B26" s="174"/>
      <c r="C26" s="175"/>
      <c r="D26" s="157"/>
      <c r="E26" s="157"/>
      <c r="F26" s="158"/>
      <c r="G26" s="159"/>
      <c r="H26" s="160"/>
      <c r="I26" s="160"/>
      <c r="J26" s="160"/>
      <c r="K26" s="162"/>
      <c r="L26" s="162"/>
      <c r="M26" s="163"/>
      <c r="N26" s="162"/>
      <c r="O26" s="164"/>
      <c r="P26" s="165"/>
      <c r="Q26" s="160"/>
      <c r="R26" s="166"/>
      <c r="S26" s="165"/>
      <c r="T26" s="160"/>
      <c r="U26" s="176"/>
      <c r="V26" s="177"/>
      <c r="W26" s="169"/>
      <c r="X26" s="159"/>
      <c r="Y26" s="159"/>
      <c r="Z26" s="179"/>
      <c r="AA26" s="172"/>
      <c r="AB26" s="173"/>
    </row>
    <row r="27" spans="2:28" x14ac:dyDescent="0.25">
      <c r="B27" s="174"/>
      <c r="C27" s="175"/>
      <c r="D27" s="157"/>
      <c r="E27" s="157"/>
      <c r="F27" s="158"/>
      <c r="G27" s="159"/>
      <c r="H27" s="160"/>
      <c r="I27" s="160"/>
      <c r="J27" s="160"/>
      <c r="K27" s="162"/>
      <c r="L27" s="162"/>
      <c r="M27" s="163"/>
      <c r="N27" s="162"/>
      <c r="O27" s="164"/>
      <c r="P27" s="165"/>
      <c r="Q27" s="160"/>
      <c r="R27" s="166"/>
      <c r="S27" s="165"/>
      <c r="T27" s="160"/>
      <c r="U27" s="176"/>
      <c r="V27" s="177"/>
      <c r="W27" s="169"/>
      <c r="X27" s="159"/>
      <c r="Y27" s="159"/>
      <c r="Z27" s="179"/>
      <c r="AA27" s="172"/>
      <c r="AB27" s="173"/>
    </row>
    <row r="28" spans="2:28" x14ac:dyDescent="0.25">
      <c r="B28" s="174"/>
      <c r="C28" s="175"/>
      <c r="D28" s="157"/>
      <c r="E28" s="157"/>
      <c r="F28" s="158"/>
      <c r="G28" s="159"/>
      <c r="H28" s="160"/>
      <c r="I28" s="160"/>
      <c r="J28" s="160"/>
      <c r="K28" s="162"/>
      <c r="L28" s="162"/>
      <c r="M28" s="163"/>
      <c r="N28" s="162"/>
      <c r="O28" s="164"/>
      <c r="P28" s="165"/>
      <c r="Q28" s="160"/>
      <c r="R28" s="166"/>
      <c r="S28" s="165"/>
      <c r="T28" s="160"/>
      <c r="U28" s="176"/>
      <c r="V28" s="177"/>
      <c r="W28" s="169"/>
      <c r="X28" s="159"/>
      <c r="Y28" s="159"/>
      <c r="Z28" s="179"/>
      <c r="AA28" s="172"/>
      <c r="AB28" s="173"/>
    </row>
    <row r="29" spans="2:28" x14ac:dyDescent="0.25">
      <c r="B29" s="174"/>
      <c r="C29" s="175"/>
      <c r="D29" s="157"/>
      <c r="E29" s="157"/>
      <c r="F29" s="158"/>
      <c r="G29" s="159"/>
      <c r="H29" s="160"/>
      <c r="I29" s="160"/>
      <c r="J29" s="160"/>
      <c r="K29" s="162"/>
      <c r="L29" s="162"/>
      <c r="M29" s="163"/>
      <c r="N29" s="162"/>
      <c r="O29" s="164"/>
      <c r="P29" s="165"/>
      <c r="Q29" s="160"/>
      <c r="R29" s="166"/>
      <c r="S29" s="165"/>
      <c r="T29" s="160"/>
      <c r="U29" s="176"/>
      <c r="V29" s="177"/>
      <c r="W29" s="169"/>
      <c r="X29" s="159"/>
      <c r="Y29" s="159"/>
      <c r="Z29" s="179"/>
      <c r="AA29" s="172"/>
      <c r="AB29" s="173"/>
    </row>
    <row r="30" spans="2:28" x14ac:dyDescent="0.25">
      <c r="B30" s="174"/>
      <c r="C30" s="175"/>
      <c r="D30" s="157"/>
      <c r="E30" s="157"/>
      <c r="F30" s="158"/>
      <c r="G30" s="159"/>
      <c r="H30" s="160"/>
      <c r="I30" s="160"/>
      <c r="J30" s="160"/>
      <c r="K30" s="162"/>
      <c r="L30" s="162"/>
      <c r="M30" s="163"/>
      <c r="N30" s="162"/>
      <c r="O30" s="164"/>
      <c r="P30" s="165"/>
      <c r="Q30" s="160"/>
      <c r="R30" s="166"/>
      <c r="S30" s="165"/>
      <c r="T30" s="160"/>
      <c r="U30" s="176"/>
      <c r="V30" s="177"/>
      <c r="W30" s="169"/>
      <c r="X30" s="159"/>
      <c r="Y30" s="159"/>
      <c r="Z30" s="179"/>
      <c r="AA30" s="172"/>
      <c r="AB30" s="173"/>
    </row>
    <row r="31" spans="2:28" x14ac:dyDescent="0.25">
      <c r="B31" s="174"/>
      <c r="C31" s="175"/>
      <c r="D31" s="157"/>
      <c r="E31" s="157"/>
      <c r="F31" s="158"/>
      <c r="G31" s="159"/>
      <c r="H31" s="160"/>
      <c r="I31" s="160"/>
      <c r="J31" s="160"/>
      <c r="K31" s="162"/>
      <c r="L31" s="162"/>
      <c r="M31" s="163"/>
      <c r="N31" s="162"/>
      <c r="O31" s="164"/>
      <c r="P31" s="165"/>
      <c r="Q31" s="160"/>
      <c r="R31" s="166"/>
      <c r="S31" s="165"/>
      <c r="T31" s="160"/>
      <c r="U31" s="176"/>
      <c r="V31" s="177"/>
      <c r="W31" s="169"/>
      <c r="X31" s="159"/>
      <c r="Y31" s="159"/>
      <c r="Z31" s="179"/>
      <c r="AA31" s="172"/>
      <c r="AB31" s="173"/>
    </row>
    <row r="32" spans="2:28" x14ac:dyDescent="0.25">
      <c r="B32" s="174"/>
      <c r="C32" s="175"/>
      <c r="D32" s="157"/>
      <c r="E32" s="157"/>
      <c r="F32" s="158"/>
      <c r="G32" s="159"/>
      <c r="H32" s="160"/>
      <c r="I32" s="160"/>
      <c r="J32" s="160"/>
      <c r="K32" s="162"/>
      <c r="L32" s="162"/>
      <c r="M32" s="163"/>
      <c r="N32" s="162"/>
      <c r="O32" s="164"/>
      <c r="P32" s="165"/>
      <c r="Q32" s="160"/>
      <c r="R32" s="166"/>
      <c r="S32" s="165"/>
      <c r="T32" s="160"/>
      <c r="U32" s="176"/>
      <c r="V32" s="177"/>
      <c r="W32" s="169"/>
      <c r="X32" s="159"/>
      <c r="Y32" s="159"/>
      <c r="Z32" s="179"/>
      <c r="AA32" s="172"/>
      <c r="AB32" s="173"/>
    </row>
    <row r="33" spans="2:28" x14ac:dyDescent="0.25">
      <c r="B33" s="174"/>
      <c r="C33" s="175"/>
      <c r="D33" s="157"/>
      <c r="E33" s="157"/>
      <c r="F33" s="158"/>
      <c r="G33" s="159"/>
      <c r="H33" s="160"/>
      <c r="I33" s="160"/>
      <c r="J33" s="160"/>
      <c r="K33" s="162"/>
      <c r="L33" s="162"/>
      <c r="M33" s="163"/>
      <c r="N33" s="162"/>
      <c r="O33" s="164"/>
      <c r="P33" s="165"/>
      <c r="Q33" s="160"/>
      <c r="R33" s="166"/>
      <c r="S33" s="165"/>
      <c r="T33" s="160"/>
      <c r="U33" s="176"/>
      <c r="V33" s="177"/>
      <c r="W33" s="169"/>
      <c r="X33" s="159"/>
      <c r="Y33" s="159"/>
      <c r="Z33" s="179"/>
      <c r="AA33" s="172"/>
      <c r="AB33" s="173"/>
    </row>
    <row r="34" spans="2:28" x14ac:dyDescent="0.25">
      <c r="B34" s="174"/>
      <c r="C34" s="175"/>
      <c r="D34" s="157"/>
      <c r="E34" s="157"/>
      <c r="F34" s="158"/>
      <c r="G34" s="159"/>
      <c r="H34" s="160"/>
      <c r="I34" s="160"/>
      <c r="J34" s="160"/>
      <c r="K34" s="162"/>
      <c r="L34" s="162"/>
      <c r="M34" s="163"/>
      <c r="N34" s="162"/>
      <c r="O34" s="164"/>
      <c r="P34" s="165"/>
      <c r="Q34" s="160"/>
      <c r="R34" s="166"/>
      <c r="S34" s="165"/>
      <c r="T34" s="160"/>
      <c r="U34" s="176"/>
      <c r="V34" s="177"/>
      <c r="W34" s="169"/>
      <c r="X34" s="159"/>
      <c r="Y34" s="159"/>
      <c r="Z34" s="179"/>
      <c r="AA34" s="172"/>
      <c r="AB34" s="173"/>
    </row>
    <row r="35" spans="2:28" x14ac:dyDescent="0.25">
      <c r="B35" s="174"/>
      <c r="C35" s="175"/>
      <c r="D35" s="157"/>
      <c r="E35" s="157"/>
      <c r="F35" s="158"/>
      <c r="G35" s="159"/>
      <c r="H35" s="160"/>
      <c r="I35" s="160"/>
      <c r="J35" s="160"/>
      <c r="K35" s="162"/>
      <c r="L35" s="162"/>
      <c r="M35" s="163"/>
      <c r="N35" s="162"/>
      <c r="O35" s="164"/>
      <c r="P35" s="165"/>
      <c r="Q35" s="160"/>
      <c r="R35" s="166"/>
      <c r="S35" s="165"/>
      <c r="T35" s="160"/>
      <c r="U35" s="176"/>
      <c r="V35" s="177"/>
      <c r="W35" s="169"/>
      <c r="X35" s="159"/>
      <c r="Y35" s="159"/>
      <c r="Z35" s="179"/>
      <c r="AA35" s="172"/>
      <c r="AB35" s="173"/>
    </row>
    <row r="36" spans="2:28" x14ac:dyDescent="0.25">
      <c r="B36" s="174"/>
      <c r="C36" s="175"/>
      <c r="D36" s="157"/>
      <c r="E36" s="157"/>
      <c r="F36" s="158"/>
      <c r="G36" s="159"/>
      <c r="H36" s="160"/>
      <c r="I36" s="160"/>
      <c r="J36" s="160"/>
      <c r="K36" s="162"/>
      <c r="L36" s="162"/>
      <c r="M36" s="163"/>
      <c r="N36" s="162"/>
      <c r="O36" s="164"/>
      <c r="P36" s="165"/>
      <c r="Q36" s="160"/>
      <c r="R36" s="166"/>
      <c r="S36" s="165"/>
      <c r="T36" s="160"/>
      <c r="U36" s="176"/>
      <c r="V36" s="177"/>
      <c r="W36" s="169"/>
      <c r="X36" s="159"/>
      <c r="Y36" s="159"/>
      <c r="Z36" s="179"/>
      <c r="AA36" s="172"/>
      <c r="AB36" s="173"/>
    </row>
    <row r="37" spans="2:28" x14ac:dyDescent="0.25">
      <c r="B37" s="174"/>
      <c r="C37" s="175"/>
      <c r="D37" s="157"/>
      <c r="E37" s="157"/>
      <c r="F37" s="158"/>
      <c r="G37" s="159"/>
      <c r="H37" s="160"/>
      <c r="I37" s="160"/>
      <c r="J37" s="160"/>
      <c r="K37" s="162"/>
      <c r="L37" s="162"/>
      <c r="M37" s="163"/>
      <c r="N37" s="162"/>
      <c r="O37" s="164"/>
      <c r="P37" s="165"/>
      <c r="Q37" s="160"/>
      <c r="R37" s="166"/>
      <c r="S37" s="165"/>
      <c r="T37" s="160"/>
      <c r="U37" s="176"/>
      <c r="V37" s="177"/>
      <c r="W37" s="169"/>
      <c r="X37" s="159"/>
      <c r="Y37" s="159"/>
      <c r="Z37" s="179"/>
      <c r="AA37" s="172"/>
      <c r="AB37" s="173"/>
    </row>
    <row r="38" spans="2:28" x14ac:dyDescent="0.25">
      <c r="B38" s="174"/>
      <c r="C38" s="175"/>
      <c r="D38" s="157"/>
      <c r="E38" s="157"/>
      <c r="F38" s="158"/>
      <c r="G38" s="159"/>
      <c r="H38" s="160"/>
      <c r="I38" s="160"/>
      <c r="J38" s="160"/>
      <c r="K38" s="162"/>
      <c r="L38" s="162"/>
      <c r="M38" s="163"/>
      <c r="N38" s="162"/>
      <c r="O38" s="164"/>
      <c r="P38" s="165"/>
      <c r="Q38" s="160"/>
      <c r="R38" s="166"/>
      <c r="S38" s="165"/>
      <c r="T38" s="160"/>
      <c r="U38" s="176"/>
      <c r="V38" s="177"/>
      <c r="W38" s="169"/>
      <c r="X38" s="159"/>
      <c r="Y38" s="159"/>
      <c r="Z38" s="179"/>
      <c r="AA38" s="172"/>
      <c r="AB38" s="173"/>
    </row>
    <row r="39" spans="2:28" x14ac:dyDescent="0.25">
      <c r="B39" s="174"/>
      <c r="C39" s="175"/>
      <c r="D39" s="157"/>
      <c r="E39" s="157"/>
      <c r="F39" s="158"/>
      <c r="G39" s="159"/>
      <c r="H39" s="160"/>
      <c r="I39" s="160"/>
      <c r="J39" s="160"/>
      <c r="K39" s="162"/>
      <c r="L39" s="162"/>
      <c r="M39" s="163"/>
      <c r="N39" s="162"/>
      <c r="O39" s="164"/>
      <c r="P39" s="165"/>
      <c r="Q39" s="160"/>
      <c r="R39" s="166"/>
      <c r="S39" s="165"/>
      <c r="T39" s="160"/>
      <c r="U39" s="176"/>
      <c r="V39" s="177"/>
      <c r="W39" s="169"/>
      <c r="X39" s="159"/>
      <c r="Y39" s="159"/>
      <c r="Z39" s="179"/>
      <c r="AA39" s="172"/>
      <c r="AB39" s="173"/>
    </row>
    <row r="40" spans="2:28" x14ac:dyDescent="0.25">
      <c r="B40" s="174"/>
      <c r="C40" s="175"/>
      <c r="D40" s="157"/>
      <c r="E40" s="157"/>
      <c r="F40" s="158"/>
      <c r="G40" s="159"/>
      <c r="H40" s="160"/>
      <c r="I40" s="160"/>
      <c r="J40" s="160"/>
      <c r="K40" s="162"/>
      <c r="L40" s="162"/>
      <c r="M40" s="163"/>
      <c r="N40" s="162"/>
      <c r="O40" s="164"/>
      <c r="P40" s="165"/>
      <c r="Q40" s="160"/>
      <c r="R40" s="166"/>
      <c r="S40" s="165"/>
      <c r="T40" s="160"/>
      <c r="U40" s="176"/>
      <c r="V40" s="177"/>
      <c r="W40" s="169"/>
      <c r="X40" s="159"/>
      <c r="Y40" s="159"/>
      <c r="Z40" s="179"/>
      <c r="AA40" s="172"/>
      <c r="AB40" s="173"/>
    </row>
    <row r="41" spans="2:28" x14ac:dyDescent="0.25">
      <c r="B41" s="174"/>
      <c r="C41" s="175"/>
      <c r="D41" s="157"/>
      <c r="E41" s="157"/>
      <c r="F41" s="158"/>
      <c r="G41" s="159"/>
      <c r="H41" s="160"/>
      <c r="I41" s="160"/>
      <c r="J41" s="160"/>
      <c r="K41" s="162"/>
      <c r="L41" s="162"/>
      <c r="M41" s="163"/>
      <c r="N41" s="162"/>
      <c r="O41" s="164"/>
      <c r="P41" s="165"/>
      <c r="Q41" s="160"/>
      <c r="R41" s="166"/>
      <c r="S41" s="165"/>
      <c r="T41" s="160"/>
      <c r="U41" s="176"/>
      <c r="V41" s="177"/>
      <c r="W41" s="169"/>
      <c r="X41" s="159"/>
      <c r="Y41" s="159"/>
      <c r="Z41" s="179"/>
      <c r="AA41" s="172"/>
      <c r="AB41" s="173"/>
    </row>
    <row r="42" spans="2:28" x14ac:dyDescent="0.25">
      <c r="B42" s="174"/>
      <c r="C42" s="175"/>
      <c r="D42" s="157"/>
      <c r="E42" s="157"/>
      <c r="F42" s="158"/>
      <c r="G42" s="159"/>
      <c r="H42" s="160"/>
      <c r="I42" s="160"/>
      <c r="J42" s="160"/>
      <c r="K42" s="162"/>
      <c r="L42" s="162"/>
      <c r="M42" s="163"/>
      <c r="N42" s="162"/>
      <c r="O42" s="164"/>
      <c r="P42" s="165"/>
      <c r="Q42" s="160"/>
      <c r="R42" s="166"/>
      <c r="S42" s="165"/>
      <c r="T42" s="160"/>
      <c r="U42" s="176"/>
      <c r="V42" s="177"/>
      <c r="W42" s="169"/>
      <c r="X42" s="159"/>
      <c r="Y42" s="159"/>
      <c r="Z42" s="179"/>
      <c r="AA42" s="172"/>
      <c r="AB42" s="173"/>
    </row>
    <row r="43" spans="2:28" x14ac:dyDescent="0.25">
      <c r="B43" s="174"/>
      <c r="C43" s="175"/>
      <c r="D43" s="157"/>
      <c r="E43" s="157"/>
      <c r="F43" s="158"/>
      <c r="G43" s="159"/>
      <c r="H43" s="160"/>
      <c r="I43" s="160"/>
      <c r="J43" s="160"/>
      <c r="K43" s="162"/>
      <c r="L43" s="162"/>
      <c r="M43" s="163"/>
      <c r="N43" s="162"/>
      <c r="O43" s="164"/>
      <c r="P43" s="165"/>
      <c r="Q43" s="160"/>
      <c r="R43" s="166"/>
      <c r="S43" s="165"/>
      <c r="T43" s="160"/>
      <c r="U43" s="176"/>
      <c r="V43" s="177"/>
      <c r="W43" s="169"/>
      <c r="X43" s="159"/>
      <c r="Y43" s="159"/>
      <c r="Z43" s="179"/>
      <c r="AA43" s="172"/>
      <c r="AB43" s="173"/>
    </row>
    <row r="44" spans="2:28" x14ac:dyDescent="0.25">
      <c r="B44" s="174"/>
      <c r="C44" s="175"/>
      <c r="D44" s="157"/>
      <c r="E44" s="157"/>
      <c r="F44" s="158"/>
      <c r="G44" s="159"/>
      <c r="H44" s="160"/>
      <c r="I44" s="160"/>
      <c r="J44" s="160"/>
      <c r="K44" s="162"/>
      <c r="L44" s="162"/>
      <c r="M44" s="163"/>
      <c r="N44" s="162"/>
      <c r="O44" s="164"/>
      <c r="P44" s="165"/>
      <c r="Q44" s="160"/>
      <c r="R44" s="166"/>
      <c r="S44" s="165"/>
      <c r="T44" s="160"/>
      <c r="U44" s="176"/>
      <c r="V44" s="177"/>
      <c r="W44" s="169"/>
      <c r="X44" s="159"/>
      <c r="Y44" s="159"/>
      <c r="Z44" s="179"/>
      <c r="AA44" s="172"/>
      <c r="AB44" s="173"/>
    </row>
    <row r="45" spans="2:28" x14ac:dyDescent="0.25">
      <c r="B45" s="174"/>
      <c r="C45" s="175"/>
      <c r="D45" s="157"/>
      <c r="E45" s="157"/>
      <c r="F45" s="158"/>
      <c r="G45" s="159"/>
      <c r="H45" s="160"/>
      <c r="I45" s="160"/>
      <c r="J45" s="160"/>
      <c r="K45" s="162"/>
      <c r="L45" s="162"/>
      <c r="M45" s="163"/>
      <c r="N45" s="162"/>
      <c r="O45" s="164"/>
      <c r="P45" s="165"/>
      <c r="Q45" s="160"/>
      <c r="R45" s="166"/>
      <c r="S45" s="165"/>
      <c r="T45" s="160"/>
      <c r="U45" s="176"/>
      <c r="V45" s="177"/>
      <c r="W45" s="169"/>
      <c r="X45" s="159"/>
      <c r="Y45" s="159"/>
      <c r="Z45" s="179"/>
      <c r="AA45" s="172"/>
      <c r="AB45" s="173"/>
    </row>
    <row r="46" spans="2:28" x14ac:dyDescent="0.25">
      <c r="B46" s="174"/>
      <c r="C46" s="175"/>
      <c r="D46" s="157"/>
      <c r="E46" s="157"/>
      <c r="F46" s="158"/>
      <c r="G46" s="159"/>
      <c r="H46" s="160"/>
      <c r="I46" s="160"/>
      <c r="J46" s="160"/>
      <c r="K46" s="162"/>
      <c r="L46" s="162"/>
      <c r="M46" s="163"/>
      <c r="N46" s="162"/>
      <c r="O46" s="164"/>
      <c r="P46" s="165"/>
      <c r="Q46" s="160"/>
      <c r="R46" s="166"/>
      <c r="S46" s="165"/>
      <c r="T46" s="160"/>
      <c r="U46" s="176"/>
      <c r="V46" s="177"/>
      <c r="W46" s="169"/>
      <c r="X46" s="159"/>
      <c r="Y46" s="159"/>
      <c r="Z46" s="179"/>
      <c r="AA46" s="172"/>
      <c r="AB46" s="173"/>
    </row>
    <row r="47" spans="2:28" x14ac:dyDescent="0.25">
      <c r="B47" s="174"/>
      <c r="C47" s="175"/>
      <c r="D47" s="157"/>
      <c r="E47" s="157"/>
      <c r="F47" s="158"/>
      <c r="G47" s="159"/>
      <c r="H47" s="160"/>
      <c r="I47" s="160"/>
      <c r="J47" s="160"/>
      <c r="K47" s="162"/>
      <c r="L47" s="162"/>
      <c r="M47" s="163"/>
      <c r="N47" s="162"/>
      <c r="O47" s="164"/>
      <c r="P47" s="165"/>
      <c r="Q47" s="160"/>
      <c r="R47" s="166"/>
      <c r="S47" s="165"/>
      <c r="T47" s="160"/>
      <c r="U47" s="176"/>
      <c r="V47" s="177"/>
      <c r="W47" s="169"/>
      <c r="X47" s="159"/>
      <c r="Y47" s="159"/>
      <c r="Z47" s="179"/>
      <c r="AA47" s="172"/>
      <c r="AB47" s="173"/>
    </row>
    <row r="48" spans="2:28" x14ac:dyDescent="0.25">
      <c r="B48" s="174"/>
      <c r="C48" s="175"/>
      <c r="D48" s="157"/>
      <c r="E48" s="157"/>
      <c r="F48" s="158"/>
      <c r="G48" s="159"/>
      <c r="H48" s="160"/>
      <c r="I48" s="160"/>
      <c r="J48" s="160"/>
      <c r="K48" s="162"/>
      <c r="L48" s="162"/>
      <c r="M48" s="163"/>
      <c r="N48" s="162"/>
      <c r="O48" s="164"/>
      <c r="P48" s="165"/>
      <c r="Q48" s="160"/>
      <c r="R48" s="166"/>
      <c r="S48" s="165"/>
      <c r="T48" s="160"/>
      <c r="U48" s="176"/>
      <c r="V48" s="177"/>
      <c r="W48" s="169"/>
      <c r="X48" s="159"/>
      <c r="Y48" s="159"/>
      <c r="Z48" s="179"/>
      <c r="AA48" s="172"/>
      <c r="AB48" s="173"/>
    </row>
    <row r="49" spans="2:28" x14ac:dyDescent="0.25">
      <c r="B49" s="174"/>
      <c r="C49" s="175"/>
      <c r="D49" s="157"/>
      <c r="E49" s="157"/>
      <c r="F49" s="158"/>
      <c r="G49" s="159"/>
      <c r="H49" s="160"/>
      <c r="I49" s="160"/>
      <c r="J49" s="160"/>
      <c r="K49" s="162"/>
      <c r="L49" s="162"/>
      <c r="M49" s="163"/>
      <c r="N49" s="162"/>
      <c r="O49" s="164"/>
      <c r="P49" s="165"/>
      <c r="Q49" s="160"/>
      <c r="R49" s="166"/>
      <c r="S49" s="165"/>
      <c r="T49" s="160"/>
      <c r="U49" s="176"/>
      <c r="V49" s="177"/>
      <c r="W49" s="169"/>
      <c r="X49" s="159"/>
      <c r="Y49" s="159"/>
      <c r="Z49" s="179"/>
      <c r="AA49" s="172"/>
      <c r="AB49" s="173"/>
    </row>
    <row r="50" spans="2:28" x14ac:dyDescent="0.25">
      <c r="B50" s="174"/>
      <c r="C50" s="175"/>
      <c r="D50" s="157"/>
      <c r="E50" s="157"/>
      <c r="F50" s="158"/>
      <c r="G50" s="159"/>
      <c r="H50" s="160"/>
      <c r="I50" s="160"/>
      <c r="J50" s="160"/>
      <c r="K50" s="162"/>
      <c r="L50" s="162"/>
      <c r="M50" s="163"/>
      <c r="N50" s="162"/>
      <c r="O50" s="164"/>
      <c r="P50" s="165"/>
      <c r="Q50" s="160"/>
      <c r="R50" s="166"/>
      <c r="S50" s="165"/>
      <c r="T50" s="160"/>
      <c r="U50" s="176"/>
      <c r="V50" s="177"/>
      <c r="W50" s="169"/>
      <c r="X50" s="159"/>
      <c r="Y50" s="159"/>
      <c r="Z50" s="179"/>
      <c r="AA50" s="172"/>
      <c r="AB50" s="173"/>
    </row>
    <row r="51" spans="2:28" x14ac:dyDescent="0.25">
      <c r="B51" s="174"/>
      <c r="C51" s="175"/>
      <c r="D51" s="157"/>
      <c r="E51" s="157"/>
      <c r="F51" s="158"/>
      <c r="G51" s="159"/>
      <c r="H51" s="160"/>
      <c r="I51" s="160"/>
      <c r="J51" s="160"/>
      <c r="K51" s="162"/>
      <c r="L51" s="162"/>
      <c r="M51" s="163"/>
      <c r="N51" s="162"/>
      <c r="O51" s="164"/>
      <c r="P51" s="165"/>
      <c r="Q51" s="160"/>
      <c r="R51" s="166"/>
      <c r="S51" s="165"/>
      <c r="T51" s="160"/>
      <c r="U51" s="176"/>
      <c r="V51" s="177"/>
      <c r="W51" s="169"/>
      <c r="X51" s="159"/>
      <c r="Y51" s="159"/>
      <c r="Z51" s="179"/>
      <c r="AA51" s="172"/>
      <c r="AB51" s="173"/>
    </row>
    <row r="52" spans="2:28" x14ac:dyDescent="0.25">
      <c r="B52" s="174"/>
      <c r="C52" s="175"/>
      <c r="D52" s="157"/>
      <c r="E52" s="157"/>
      <c r="F52" s="158"/>
      <c r="G52" s="159"/>
      <c r="H52" s="160"/>
      <c r="I52" s="160"/>
      <c r="J52" s="160"/>
      <c r="K52" s="162"/>
      <c r="L52" s="162"/>
      <c r="M52" s="163"/>
      <c r="N52" s="162"/>
      <c r="O52" s="164"/>
      <c r="P52" s="165"/>
      <c r="Q52" s="160"/>
      <c r="R52" s="166"/>
      <c r="S52" s="165"/>
      <c r="T52" s="160"/>
      <c r="U52" s="176"/>
      <c r="V52" s="177"/>
      <c r="W52" s="169"/>
      <c r="X52" s="159"/>
      <c r="Y52" s="159"/>
      <c r="Z52" s="179"/>
      <c r="AA52" s="172"/>
      <c r="AB52" s="173"/>
    </row>
    <row r="53" spans="2:28" x14ac:dyDescent="0.25">
      <c r="B53" s="174"/>
      <c r="C53" s="175"/>
      <c r="D53" s="157"/>
      <c r="E53" s="157"/>
      <c r="F53" s="158"/>
      <c r="G53" s="159"/>
      <c r="H53" s="160"/>
      <c r="I53" s="160"/>
      <c r="J53" s="160"/>
      <c r="K53" s="162"/>
      <c r="L53" s="162"/>
      <c r="M53" s="163"/>
      <c r="N53" s="162"/>
      <c r="O53" s="164"/>
      <c r="P53" s="165"/>
      <c r="Q53" s="160"/>
      <c r="R53" s="166"/>
      <c r="S53" s="165"/>
      <c r="T53" s="160"/>
      <c r="U53" s="176"/>
      <c r="V53" s="177"/>
      <c r="W53" s="169"/>
      <c r="X53" s="159"/>
      <c r="Y53" s="159"/>
      <c r="Z53" s="179"/>
      <c r="AA53" s="172"/>
      <c r="AB53" s="173"/>
    </row>
    <row r="54" spans="2:28" x14ac:dyDescent="0.25">
      <c r="B54" s="174"/>
      <c r="C54" s="175"/>
      <c r="D54" s="157"/>
      <c r="E54" s="157"/>
      <c r="F54" s="158"/>
      <c r="G54" s="159"/>
      <c r="H54" s="160"/>
      <c r="I54" s="160"/>
      <c r="J54" s="160"/>
      <c r="K54" s="162"/>
      <c r="L54" s="162"/>
      <c r="M54" s="163"/>
      <c r="N54" s="162"/>
      <c r="O54" s="164"/>
      <c r="P54" s="165"/>
      <c r="Q54" s="160"/>
      <c r="R54" s="166"/>
      <c r="S54" s="165"/>
      <c r="T54" s="160"/>
      <c r="U54" s="176"/>
      <c r="V54" s="177"/>
      <c r="W54" s="169"/>
      <c r="X54" s="159"/>
      <c r="Y54" s="159"/>
      <c r="Z54" s="179"/>
      <c r="AA54" s="172"/>
      <c r="AB54" s="173"/>
    </row>
    <row r="55" spans="2:28" x14ac:dyDescent="0.25">
      <c r="B55" s="174"/>
      <c r="C55" s="175"/>
      <c r="D55" s="157"/>
      <c r="E55" s="157"/>
      <c r="F55" s="158"/>
      <c r="G55" s="159"/>
      <c r="H55" s="160"/>
      <c r="I55" s="160"/>
      <c r="J55" s="160"/>
      <c r="K55" s="162"/>
      <c r="L55" s="162"/>
      <c r="M55" s="163"/>
      <c r="N55" s="162"/>
      <c r="O55" s="164"/>
      <c r="P55" s="165"/>
      <c r="Q55" s="160"/>
      <c r="R55" s="166"/>
      <c r="S55" s="165"/>
      <c r="T55" s="160"/>
      <c r="U55" s="176"/>
      <c r="V55" s="177"/>
      <c r="W55" s="169"/>
      <c r="X55" s="159"/>
      <c r="Y55" s="159"/>
      <c r="Z55" s="179"/>
      <c r="AA55" s="172"/>
      <c r="AB55" s="173"/>
    </row>
    <row r="56" spans="2:28" x14ac:dyDescent="0.25">
      <c r="B56" s="174"/>
      <c r="C56" s="175"/>
      <c r="D56" s="157"/>
      <c r="E56" s="157"/>
      <c r="F56" s="158"/>
      <c r="G56" s="159"/>
      <c r="H56" s="160"/>
      <c r="I56" s="160"/>
      <c r="J56" s="160"/>
      <c r="K56" s="162"/>
      <c r="L56" s="162"/>
      <c r="M56" s="163"/>
      <c r="N56" s="162"/>
      <c r="O56" s="164"/>
      <c r="P56" s="165"/>
      <c r="Q56" s="160"/>
      <c r="R56" s="166"/>
      <c r="S56" s="165"/>
      <c r="T56" s="160"/>
      <c r="U56" s="176"/>
      <c r="V56" s="177"/>
      <c r="W56" s="169"/>
      <c r="X56" s="159"/>
      <c r="Y56" s="159"/>
      <c r="Z56" s="179"/>
      <c r="AA56" s="172"/>
      <c r="AB56" s="173"/>
    </row>
    <row r="57" spans="2:28" x14ac:dyDescent="0.25">
      <c r="B57" s="174"/>
      <c r="C57" s="175"/>
      <c r="D57" s="157"/>
      <c r="E57" s="157"/>
      <c r="F57" s="158"/>
      <c r="G57" s="159"/>
      <c r="H57" s="160"/>
      <c r="I57" s="160"/>
      <c r="J57" s="160"/>
      <c r="K57" s="162"/>
      <c r="L57" s="162"/>
      <c r="M57" s="163"/>
      <c r="N57" s="162"/>
      <c r="O57" s="164"/>
      <c r="P57" s="165"/>
      <c r="Q57" s="160"/>
      <c r="R57" s="166"/>
      <c r="S57" s="165"/>
      <c r="T57" s="160"/>
      <c r="U57" s="176"/>
      <c r="V57" s="177"/>
      <c r="W57" s="169"/>
      <c r="X57" s="159"/>
      <c r="Y57" s="159"/>
      <c r="Z57" s="179"/>
      <c r="AA57" s="172"/>
      <c r="AB57" s="173"/>
    </row>
    <row r="58" spans="2:28" x14ac:dyDescent="0.25">
      <c r="B58" s="174"/>
      <c r="C58" s="175"/>
      <c r="D58" s="157"/>
      <c r="E58" s="157"/>
      <c r="F58" s="158"/>
      <c r="G58" s="159"/>
      <c r="H58" s="160"/>
      <c r="I58" s="160"/>
      <c r="J58" s="160"/>
      <c r="K58" s="162"/>
      <c r="L58" s="162"/>
      <c r="M58" s="163"/>
      <c r="N58" s="162"/>
      <c r="O58" s="164"/>
      <c r="P58" s="165"/>
      <c r="Q58" s="160"/>
      <c r="R58" s="166"/>
      <c r="S58" s="165"/>
      <c r="T58" s="160"/>
      <c r="U58" s="176"/>
      <c r="V58" s="177"/>
      <c r="W58" s="169"/>
      <c r="X58" s="159"/>
      <c r="Y58" s="159"/>
      <c r="Z58" s="179"/>
      <c r="AA58" s="172"/>
      <c r="AB58" s="173"/>
    </row>
    <row r="59" spans="2:28" x14ac:dyDescent="0.25">
      <c r="B59" s="174"/>
      <c r="C59" s="175"/>
      <c r="D59" s="157"/>
      <c r="E59" s="157"/>
      <c r="F59" s="158"/>
      <c r="G59" s="159"/>
      <c r="H59" s="160"/>
      <c r="I59" s="160"/>
      <c r="J59" s="160"/>
      <c r="K59" s="162"/>
      <c r="L59" s="162"/>
      <c r="M59" s="163"/>
      <c r="N59" s="162"/>
      <c r="O59" s="164"/>
      <c r="P59" s="165"/>
      <c r="Q59" s="160"/>
      <c r="R59" s="166"/>
      <c r="S59" s="165"/>
      <c r="T59" s="160"/>
      <c r="U59" s="176"/>
      <c r="V59" s="177"/>
      <c r="W59" s="169"/>
      <c r="X59" s="159"/>
      <c r="Y59" s="159"/>
      <c r="Z59" s="179"/>
      <c r="AA59" s="172"/>
      <c r="AB59" s="173"/>
    </row>
    <row r="60" spans="2:28" x14ac:dyDescent="0.25">
      <c r="B60" s="174"/>
      <c r="C60" s="175"/>
      <c r="D60" s="157"/>
      <c r="E60" s="157"/>
      <c r="F60" s="158"/>
      <c r="G60" s="159"/>
      <c r="H60" s="160"/>
      <c r="I60" s="160"/>
      <c r="J60" s="160"/>
      <c r="K60" s="162"/>
      <c r="L60" s="162"/>
      <c r="M60" s="163"/>
      <c r="N60" s="162"/>
      <c r="O60" s="164"/>
      <c r="P60" s="165"/>
      <c r="Q60" s="160"/>
      <c r="R60" s="166"/>
      <c r="S60" s="165"/>
      <c r="T60" s="160"/>
      <c r="U60" s="176"/>
      <c r="V60" s="177"/>
      <c r="W60" s="169"/>
      <c r="X60" s="159"/>
      <c r="Y60" s="159"/>
      <c r="Z60" s="179"/>
      <c r="AA60" s="172"/>
      <c r="AB60" s="173"/>
    </row>
    <row r="61" spans="2:28" x14ac:dyDescent="0.25">
      <c r="B61" s="174"/>
      <c r="C61" s="175"/>
      <c r="D61" s="157"/>
      <c r="E61" s="157"/>
      <c r="F61" s="158"/>
      <c r="G61" s="159"/>
      <c r="H61" s="160"/>
      <c r="I61" s="160"/>
      <c r="J61" s="160"/>
      <c r="K61" s="162"/>
      <c r="L61" s="162"/>
      <c r="M61" s="163"/>
      <c r="N61" s="162"/>
      <c r="O61" s="164"/>
      <c r="P61" s="165"/>
      <c r="Q61" s="160"/>
      <c r="R61" s="166"/>
      <c r="S61" s="165"/>
      <c r="T61" s="160"/>
      <c r="U61" s="176"/>
      <c r="V61" s="177"/>
      <c r="W61" s="169"/>
      <c r="X61" s="159"/>
      <c r="Y61" s="159"/>
      <c r="Z61" s="179"/>
      <c r="AA61" s="172"/>
      <c r="AB61" s="173"/>
    </row>
    <row r="62" spans="2:28" x14ac:dyDescent="0.25">
      <c r="B62" s="174"/>
      <c r="C62" s="175"/>
      <c r="D62" s="157"/>
      <c r="E62" s="157"/>
      <c r="F62" s="158"/>
      <c r="G62" s="159"/>
      <c r="H62" s="160"/>
      <c r="I62" s="160"/>
      <c r="J62" s="160"/>
      <c r="K62" s="162"/>
      <c r="L62" s="162"/>
      <c r="M62" s="163"/>
      <c r="N62" s="162"/>
      <c r="O62" s="164"/>
      <c r="P62" s="165"/>
      <c r="Q62" s="160"/>
      <c r="R62" s="166"/>
      <c r="S62" s="165"/>
      <c r="T62" s="160"/>
      <c r="U62" s="176"/>
      <c r="V62" s="177"/>
      <c r="W62" s="169"/>
      <c r="X62" s="159"/>
      <c r="Y62" s="159"/>
      <c r="Z62" s="179"/>
      <c r="AA62" s="172"/>
      <c r="AB62" s="173"/>
    </row>
    <row r="63" spans="2:28" x14ac:dyDescent="0.25">
      <c r="B63" s="174"/>
      <c r="C63" s="175"/>
      <c r="D63" s="157"/>
      <c r="E63" s="157"/>
      <c r="F63" s="158"/>
      <c r="G63" s="159"/>
      <c r="H63" s="160"/>
      <c r="I63" s="160"/>
      <c r="J63" s="160"/>
      <c r="K63" s="162"/>
      <c r="L63" s="162"/>
      <c r="M63" s="163"/>
      <c r="N63" s="162"/>
      <c r="O63" s="164"/>
      <c r="P63" s="165"/>
      <c r="Q63" s="160"/>
      <c r="R63" s="166"/>
      <c r="S63" s="165"/>
      <c r="T63" s="160"/>
      <c r="U63" s="176"/>
      <c r="V63" s="177"/>
      <c r="W63" s="169"/>
      <c r="X63" s="159"/>
      <c r="Y63" s="159"/>
      <c r="Z63" s="179"/>
      <c r="AA63" s="172"/>
      <c r="AB63" s="173"/>
    </row>
    <row r="64" spans="2:28" x14ac:dyDescent="0.25">
      <c r="B64" s="174"/>
      <c r="C64" s="175"/>
      <c r="D64" s="157"/>
      <c r="E64" s="157"/>
      <c r="F64" s="158"/>
      <c r="G64" s="159"/>
      <c r="H64" s="160"/>
      <c r="I64" s="160"/>
      <c r="J64" s="160"/>
      <c r="K64" s="162"/>
      <c r="L64" s="162"/>
      <c r="M64" s="163"/>
      <c r="N64" s="162"/>
      <c r="O64" s="164"/>
      <c r="P64" s="165"/>
      <c r="Q64" s="160"/>
      <c r="R64" s="166"/>
      <c r="S64" s="165"/>
      <c r="T64" s="160"/>
      <c r="U64" s="176"/>
      <c r="V64" s="177"/>
      <c r="W64" s="169"/>
      <c r="X64" s="159"/>
      <c r="Y64" s="159"/>
      <c r="Z64" s="179"/>
      <c r="AA64" s="172"/>
      <c r="AB64" s="173"/>
    </row>
    <row r="65" spans="2:28" x14ac:dyDescent="0.25">
      <c r="B65" s="174"/>
      <c r="C65" s="175"/>
      <c r="D65" s="157"/>
      <c r="E65" s="157"/>
      <c r="F65" s="158"/>
      <c r="G65" s="159"/>
      <c r="H65" s="160"/>
      <c r="I65" s="160"/>
      <c r="J65" s="160"/>
      <c r="K65" s="162"/>
      <c r="L65" s="162"/>
      <c r="M65" s="163"/>
      <c r="N65" s="162"/>
      <c r="O65" s="164"/>
      <c r="P65" s="165"/>
      <c r="Q65" s="160"/>
      <c r="R65" s="166"/>
      <c r="S65" s="165"/>
      <c r="T65" s="160"/>
      <c r="U65" s="176"/>
      <c r="V65" s="177"/>
      <c r="W65" s="169"/>
      <c r="X65" s="159"/>
      <c r="Y65" s="159"/>
      <c r="Z65" s="179"/>
      <c r="AA65" s="172"/>
      <c r="AB65" s="173"/>
    </row>
    <row r="66" spans="2:28" x14ac:dyDescent="0.25">
      <c r="B66" s="174"/>
      <c r="C66" s="175"/>
      <c r="D66" s="157"/>
      <c r="E66" s="157"/>
      <c r="F66" s="158"/>
      <c r="G66" s="159"/>
      <c r="H66" s="160"/>
      <c r="I66" s="160"/>
      <c r="J66" s="160"/>
      <c r="K66" s="162"/>
      <c r="L66" s="162"/>
      <c r="M66" s="163"/>
      <c r="N66" s="162"/>
      <c r="O66" s="164"/>
      <c r="P66" s="165"/>
      <c r="Q66" s="160"/>
      <c r="R66" s="166"/>
      <c r="S66" s="165"/>
      <c r="T66" s="160"/>
      <c r="U66" s="176"/>
      <c r="V66" s="177"/>
      <c r="W66" s="169"/>
      <c r="X66" s="159"/>
      <c r="Y66" s="159"/>
      <c r="Z66" s="179"/>
      <c r="AA66" s="172"/>
      <c r="AB66" s="173"/>
    </row>
    <row r="67" spans="2:28" x14ac:dyDescent="0.25">
      <c r="B67" s="174"/>
      <c r="C67" s="175"/>
      <c r="D67" s="157"/>
      <c r="E67" s="157"/>
      <c r="F67" s="158"/>
      <c r="G67" s="159"/>
      <c r="H67" s="160"/>
      <c r="I67" s="160"/>
      <c r="J67" s="160"/>
      <c r="K67" s="162"/>
      <c r="L67" s="162"/>
      <c r="M67" s="163"/>
      <c r="N67" s="162"/>
      <c r="O67" s="164"/>
      <c r="P67" s="165"/>
      <c r="Q67" s="160"/>
      <c r="R67" s="166"/>
      <c r="S67" s="165"/>
      <c r="T67" s="160"/>
      <c r="U67" s="176"/>
      <c r="V67" s="177"/>
      <c r="W67" s="169"/>
      <c r="X67" s="159"/>
      <c r="Y67" s="159"/>
      <c r="Z67" s="179"/>
      <c r="AA67" s="172"/>
      <c r="AB67" s="173"/>
    </row>
    <row r="68" spans="2:28" x14ac:dyDescent="0.25">
      <c r="B68" s="174"/>
      <c r="C68" s="175"/>
      <c r="D68" s="157"/>
      <c r="E68" s="157"/>
      <c r="F68" s="158"/>
      <c r="G68" s="159"/>
      <c r="H68" s="160"/>
      <c r="I68" s="160"/>
      <c r="J68" s="160"/>
      <c r="K68" s="162"/>
      <c r="L68" s="162"/>
      <c r="M68" s="163"/>
      <c r="N68" s="162"/>
      <c r="O68" s="164"/>
      <c r="P68" s="165"/>
      <c r="Q68" s="160"/>
      <c r="R68" s="166"/>
      <c r="S68" s="165"/>
      <c r="T68" s="160"/>
      <c r="U68" s="176"/>
      <c r="V68" s="177"/>
      <c r="W68" s="169"/>
      <c r="X68" s="159"/>
      <c r="Y68" s="159"/>
      <c r="Z68" s="179"/>
      <c r="AA68" s="172"/>
      <c r="AB68" s="173"/>
    </row>
    <row r="69" spans="2:28" x14ac:dyDescent="0.25">
      <c r="B69" s="174"/>
      <c r="C69" s="175"/>
      <c r="D69" s="157"/>
      <c r="E69" s="157"/>
      <c r="F69" s="158"/>
      <c r="G69" s="159"/>
      <c r="H69" s="160"/>
      <c r="I69" s="160"/>
      <c r="J69" s="160"/>
      <c r="K69" s="162"/>
      <c r="L69" s="162"/>
      <c r="M69" s="163"/>
      <c r="N69" s="162"/>
      <c r="O69" s="164"/>
      <c r="P69" s="165"/>
      <c r="Q69" s="160"/>
      <c r="R69" s="166"/>
      <c r="S69" s="165"/>
      <c r="T69" s="160"/>
      <c r="U69" s="176"/>
      <c r="V69" s="177"/>
      <c r="W69" s="169"/>
      <c r="X69" s="159"/>
      <c r="Y69" s="159"/>
      <c r="Z69" s="179"/>
      <c r="AA69" s="172"/>
      <c r="AB69" s="173"/>
    </row>
    <row r="70" spans="2:28" x14ac:dyDescent="0.25">
      <c r="B70" s="174"/>
      <c r="C70" s="175"/>
      <c r="D70" s="157"/>
      <c r="E70" s="157"/>
      <c r="F70" s="158"/>
      <c r="G70" s="159"/>
      <c r="H70" s="160"/>
      <c r="I70" s="160"/>
      <c r="J70" s="160"/>
      <c r="K70" s="162"/>
      <c r="L70" s="162"/>
      <c r="M70" s="163"/>
      <c r="N70" s="162"/>
      <c r="O70" s="164"/>
      <c r="P70" s="165"/>
      <c r="Q70" s="160"/>
      <c r="R70" s="166"/>
      <c r="S70" s="165"/>
      <c r="T70" s="160"/>
      <c r="U70" s="176"/>
      <c r="V70" s="177"/>
      <c r="W70" s="169"/>
      <c r="X70" s="159"/>
      <c r="Y70" s="159"/>
      <c r="Z70" s="179"/>
      <c r="AA70" s="172"/>
      <c r="AB70" s="173"/>
    </row>
    <row r="71" spans="2:28" x14ac:dyDescent="0.25">
      <c r="B71" s="174"/>
      <c r="C71" s="175"/>
      <c r="D71" s="157"/>
      <c r="E71" s="157"/>
      <c r="F71" s="158"/>
      <c r="G71" s="159"/>
      <c r="H71" s="160"/>
      <c r="I71" s="160"/>
      <c r="J71" s="160"/>
      <c r="K71" s="162"/>
      <c r="L71" s="162"/>
      <c r="M71" s="163"/>
      <c r="N71" s="162"/>
      <c r="O71" s="164"/>
      <c r="P71" s="165"/>
      <c r="Q71" s="160"/>
      <c r="R71" s="166"/>
      <c r="S71" s="165"/>
      <c r="T71" s="160"/>
      <c r="U71" s="176"/>
      <c r="V71" s="177"/>
      <c r="W71" s="169"/>
      <c r="X71" s="159"/>
      <c r="Y71" s="159"/>
      <c r="Z71" s="179"/>
      <c r="AA71" s="172"/>
      <c r="AB71" s="173"/>
    </row>
    <row r="72" spans="2:28" x14ac:dyDescent="0.25">
      <c r="B72" s="174"/>
      <c r="C72" s="175"/>
      <c r="D72" s="157"/>
      <c r="E72" s="157"/>
      <c r="F72" s="158"/>
      <c r="G72" s="159"/>
      <c r="H72" s="160"/>
      <c r="I72" s="160"/>
      <c r="J72" s="160"/>
      <c r="K72" s="162"/>
      <c r="L72" s="162"/>
      <c r="M72" s="163"/>
      <c r="N72" s="162"/>
      <c r="O72" s="164"/>
      <c r="P72" s="165"/>
      <c r="Q72" s="160"/>
      <c r="R72" s="166"/>
      <c r="S72" s="165"/>
      <c r="T72" s="160"/>
      <c r="U72" s="176"/>
      <c r="V72" s="177"/>
      <c r="W72" s="169"/>
      <c r="X72" s="159"/>
      <c r="Y72" s="159"/>
      <c r="Z72" s="179"/>
      <c r="AA72" s="172"/>
      <c r="AB72" s="173"/>
    </row>
    <row r="73" spans="2:28" x14ac:dyDescent="0.25">
      <c r="B73" s="174"/>
      <c r="C73" s="175"/>
      <c r="D73" s="157"/>
      <c r="E73" s="157"/>
      <c r="F73" s="158"/>
      <c r="G73" s="159"/>
      <c r="H73" s="160"/>
      <c r="I73" s="160"/>
      <c r="J73" s="160"/>
      <c r="K73" s="162"/>
      <c r="L73" s="162"/>
      <c r="M73" s="163"/>
      <c r="N73" s="162"/>
      <c r="O73" s="164"/>
      <c r="P73" s="165"/>
      <c r="Q73" s="160"/>
      <c r="R73" s="166"/>
      <c r="S73" s="165"/>
      <c r="T73" s="160"/>
      <c r="U73" s="176"/>
      <c r="V73" s="177"/>
      <c r="W73" s="169"/>
      <c r="X73" s="159"/>
      <c r="Y73" s="159"/>
      <c r="Z73" s="179"/>
      <c r="AA73" s="172"/>
      <c r="AB73" s="173"/>
    </row>
    <row r="74" spans="2:28" x14ac:dyDescent="0.25">
      <c r="B74" s="174"/>
      <c r="C74" s="175"/>
      <c r="D74" s="157"/>
      <c r="E74" s="157"/>
      <c r="F74" s="158"/>
      <c r="G74" s="159"/>
      <c r="H74" s="160"/>
      <c r="I74" s="160"/>
      <c r="J74" s="160"/>
      <c r="K74" s="162"/>
      <c r="L74" s="162"/>
      <c r="M74" s="163"/>
      <c r="N74" s="162"/>
      <c r="O74" s="164"/>
      <c r="P74" s="165"/>
      <c r="Q74" s="160"/>
      <c r="R74" s="166"/>
      <c r="S74" s="165"/>
      <c r="T74" s="160"/>
      <c r="U74" s="176"/>
      <c r="V74" s="177"/>
      <c r="W74" s="169"/>
      <c r="X74" s="159"/>
      <c r="Y74" s="159"/>
      <c r="Z74" s="179"/>
      <c r="AA74" s="172"/>
      <c r="AB74" s="173"/>
    </row>
    <row r="75" spans="2:28" x14ac:dyDescent="0.25">
      <c r="B75" s="174"/>
      <c r="C75" s="175"/>
      <c r="D75" s="157"/>
      <c r="E75" s="157"/>
      <c r="F75" s="158"/>
      <c r="G75" s="159"/>
      <c r="H75" s="160"/>
      <c r="I75" s="160"/>
      <c r="J75" s="160"/>
      <c r="K75" s="162"/>
      <c r="L75" s="162"/>
      <c r="M75" s="163"/>
      <c r="N75" s="162"/>
      <c r="O75" s="164"/>
      <c r="P75" s="165"/>
      <c r="Q75" s="160"/>
      <c r="R75" s="166"/>
      <c r="S75" s="165"/>
      <c r="T75" s="160"/>
      <c r="U75" s="176"/>
      <c r="V75" s="177"/>
      <c r="W75" s="169"/>
      <c r="X75" s="159"/>
      <c r="Y75" s="159"/>
      <c r="Z75" s="179"/>
      <c r="AA75" s="172"/>
      <c r="AB75" s="173"/>
    </row>
    <row r="76" spans="2:28" x14ac:dyDescent="0.25">
      <c r="B76" s="174"/>
      <c r="C76" s="175"/>
      <c r="D76" s="157"/>
      <c r="E76" s="157"/>
      <c r="F76" s="158"/>
      <c r="G76" s="159"/>
      <c r="H76" s="160"/>
      <c r="I76" s="160"/>
      <c r="J76" s="160"/>
      <c r="K76" s="162"/>
      <c r="L76" s="162"/>
      <c r="M76" s="163"/>
      <c r="N76" s="162"/>
      <c r="O76" s="164"/>
      <c r="P76" s="165"/>
      <c r="Q76" s="160"/>
      <c r="R76" s="166"/>
      <c r="S76" s="165"/>
      <c r="T76" s="160"/>
      <c r="U76" s="176"/>
      <c r="V76" s="177"/>
      <c r="W76" s="169"/>
      <c r="X76" s="159"/>
      <c r="Y76" s="159"/>
      <c r="Z76" s="179"/>
      <c r="AA76" s="172"/>
      <c r="AB76" s="173"/>
    </row>
    <row r="77" spans="2:28" x14ac:dyDescent="0.25">
      <c r="B77" s="174"/>
      <c r="C77" s="175"/>
      <c r="D77" s="157"/>
      <c r="E77" s="157"/>
      <c r="F77" s="158"/>
      <c r="G77" s="159"/>
      <c r="H77" s="160"/>
      <c r="I77" s="160"/>
      <c r="J77" s="160"/>
      <c r="K77" s="162"/>
      <c r="L77" s="162"/>
      <c r="M77" s="163"/>
      <c r="N77" s="162"/>
      <c r="O77" s="164"/>
      <c r="P77" s="165"/>
      <c r="Q77" s="160"/>
      <c r="R77" s="166"/>
      <c r="S77" s="165"/>
      <c r="T77" s="160"/>
      <c r="U77" s="176"/>
      <c r="V77" s="177"/>
      <c r="W77" s="169"/>
      <c r="X77" s="159"/>
      <c r="Y77" s="159"/>
      <c r="Z77" s="179"/>
      <c r="AA77" s="172"/>
      <c r="AB77" s="173"/>
    </row>
    <row r="78" spans="2:28" x14ac:dyDescent="0.25">
      <c r="B78" s="174"/>
      <c r="C78" s="175"/>
      <c r="D78" s="157"/>
      <c r="E78" s="157"/>
      <c r="F78" s="158"/>
      <c r="G78" s="159"/>
      <c r="H78" s="160"/>
      <c r="I78" s="160"/>
      <c r="J78" s="160"/>
      <c r="K78" s="162"/>
      <c r="L78" s="162"/>
      <c r="M78" s="163"/>
      <c r="N78" s="162"/>
      <c r="O78" s="164"/>
      <c r="P78" s="165"/>
      <c r="Q78" s="160"/>
      <c r="R78" s="166"/>
      <c r="S78" s="165"/>
      <c r="T78" s="160"/>
      <c r="U78" s="176"/>
      <c r="V78" s="177"/>
      <c r="W78" s="169"/>
      <c r="X78" s="159"/>
      <c r="Y78" s="159"/>
      <c r="Z78" s="179"/>
      <c r="AA78" s="172"/>
      <c r="AB78" s="173"/>
    </row>
    <row r="79" spans="2:28" x14ac:dyDescent="0.25">
      <c r="B79" s="174"/>
      <c r="C79" s="175"/>
      <c r="D79" s="157"/>
      <c r="E79" s="157"/>
      <c r="F79" s="158"/>
      <c r="G79" s="159"/>
      <c r="H79" s="160"/>
      <c r="I79" s="160"/>
      <c r="J79" s="160"/>
      <c r="K79" s="162"/>
      <c r="L79" s="162"/>
      <c r="M79" s="163"/>
      <c r="N79" s="162"/>
      <c r="O79" s="164"/>
      <c r="P79" s="165"/>
      <c r="Q79" s="160"/>
      <c r="R79" s="166"/>
      <c r="S79" s="165"/>
      <c r="T79" s="160"/>
      <c r="U79" s="176"/>
      <c r="V79" s="177"/>
      <c r="W79" s="169"/>
      <c r="X79" s="159"/>
      <c r="Y79" s="159"/>
      <c r="Z79" s="179"/>
      <c r="AA79" s="172"/>
      <c r="AB79" s="173"/>
    </row>
    <row r="80" spans="2:28" x14ac:dyDescent="0.25">
      <c r="B80" s="174"/>
      <c r="C80" s="175"/>
      <c r="D80" s="157"/>
      <c r="E80" s="157"/>
      <c r="F80" s="158"/>
      <c r="G80" s="159"/>
      <c r="H80" s="160"/>
      <c r="I80" s="160"/>
      <c r="J80" s="160"/>
      <c r="K80" s="162"/>
      <c r="L80" s="162"/>
      <c r="M80" s="163"/>
      <c r="N80" s="162"/>
      <c r="O80" s="164"/>
      <c r="P80" s="165"/>
      <c r="Q80" s="160"/>
      <c r="R80" s="166"/>
      <c r="S80" s="165"/>
      <c r="T80" s="160"/>
      <c r="U80" s="176"/>
      <c r="V80" s="177"/>
      <c r="W80" s="169"/>
      <c r="X80" s="159"/>
      <c r="Y80" s="159"/>
      <c r="Z80" s="179"/>
      <c r="AA80" s="172"/>
      <c r="AB80" s="173"/>
    </row>
    <row r="81" spans="2:28" x14ac:dyDescent="0.25">
      <c r="B81" s="174"/>
      <c r="C81" s="175"/>
      <c r="D81" s="157"/>
      <c r="E81" s="157"/>
      <c r="F81" s="158"/>
      <c r="G81" s="159"/>
      <c r="H81" s="160"/>
      <c r="I81" s="160"/>
      <c r="J81" s="160"/>
      <c r="K81" s="162"/>
      <c r="L81" s="162"/>
      <c r="M81" s="163"/>
      <c r="N81" s="162"/>
      <c r="O81" s="164"/>
      <c r="P81" s="165"/>
      <c r="Q81" s="160"/>
      <c r="R81" s="166"/>
      <c r="S81" s="165"/>
      <c r="T81" s="160"/>
      <c r="U81" s="176"/>
      <c r="V81" s="177"/>
      <c r="W81" s="169"/>
      <c r="X81" s="159"/>
      <c r="Y81" s="159"/>
      <c r="Z81" s="179"/>
      <c r="AA81" s="172"/>
      <c r="AB81" s="173"/>
    </row>
    <row r="82" spans="2:28" x14ac:dyDescent="0.25">
      <c r="B82" s="174"/>
      <c r="C82" s="175"/>
      <c r="D82" s="157"/>
      <c r="E82" s="157"/>
      <c r="F82" s="158"/>
      <c r="G82" s="159"/>
      <c r="H82" s="160"/>
      <c r="I82" s="160"/>
      <c r="J82" s="160"/>
      <c r="K82" s="162"/>
      <c r="L82" s="162"/>
      <c r="M82" s="163"/>
      <c r="N82" s="162"/>
      <c r="O82" s="164"/>
      <c r="P82" s="165"/>
      <c r="Q82" s="160"/>
      <c r="R82" s="166"/>
      <c r="S82" s="165"/>
      <c r="T82" s="160"/>
      <c r="U82" s="176"/>
      <c r="V82" s="177"/>
      <c r="W82" s="169"/>
      <c r="X82" s="159"/>
      <c r="Y82" s="159"/>
      <c r="Z82" s="179"/>
      <c r="AA82" s="172"/>
      <c r="AB82" s="173"/>
    </row>
    <row r="83" spans="2:28" x14ac:dyDescent="0.25">
      <c r="B83" s="174"/>
      <c r="C83" s="175"/>
      <c r="D83" s="157"/>
      <c r="E83" s="157"/>
      <c r="F83" s="158"/>
      <c r="G83" s="159"/>
      <c r="H83" s="160"/>
      <c r="I83" s="160"/>
      <c r="J83" s="160"/>
      <c r="K83" s="162"/>
      <c r="L83" s="162"/>
      <c r="M83" s="163"/>
      <c r="N83" s="162"/>
      <c r="O83" s="164"/>
      <c r="P83" s="165"/>
      <c r="Q83" s="160"/>
      <c r="R83" s="166"/>
      <c r="S83" s="165"/>
      <c r="T83" s="160"/>
      <c r="U83" s="176"/>
      <c r="V83" s="177"/>
      <c r="W83" s="169"/>
      <c r="X83" s="159"/>
      <c r="Y83" s="159"/>
      <c r="Z83" s="179"/>
      <c r="AA83" s="172"/>
      <c r="AB83" s="173"/>
    </row>
    <row r="84" spans="2:28" x14ac:dyDescent="0.25">
      <c r="B84" s="174"/>
      <c r="C84" s="175"/>
      <c r="D84" s="157"/>
      <c r="E84" s="157"/>
      <c r="F84" s="158"/>
      <c r="G84" s="159"/>
      <c r="H84" s="160"/>
      <c r="I84" s="160"/>
      <c r="J84" s="160"/>
      <c r="K84" s="162"/>
      <c r="L84" s="162"/>
      <c r="M84" s="163"/>
      <c r="N84" s="162"/>
      <c r="O84" s="164"/>
      <c r="P84" s="165"/>
      <c r="Q84" s="160"/>
      <c r="R84" s="166"/>
      <c r="S84" s="165"/>
      <c r="T84" s="160"/>
      <c r="U84" s="176"/>
      <c r="V84" s="177"/>
      <c r="W84" s="169"/>
      <c r="X84" s="159"/>
      <c r="Y84" s="159"/>
      <c r="Z84" s="179"/>
      <c r="AA84" s="172"/>
      <c r="AB84" s="173"/>
    </row>
    <row r="85" spans="2:28" x14ac:dyDescent="0.25">
      <c r="B85" s="174"/>
      <c r="C85" s="175"/>
      <c r="D85" s="157"/>
      <c r="E85" s="157"/>
      <c r="F85" s="158"/>
      <c r="G85" s="159"/>
      <c r="H85" s="160"/>
      <c r="I85" s="160"/>
      <c r="J85" s="160"/>
      <c r="K85" s="162"/>
      <c r="L85" s="162"/>
      <c r="M85" s="163"/>
      <c r="N85" s="162"/>
      <c r="O85" s="164"/>
      <c r="P85" s="165"/>
      <c r="Q85" s="160"/>
      <c r="R85" s="166"/>
      <c r="S85" s="165"/>
      <c r="T85" s="160"/>
      <c r="U85" s="176"/>
      <c r="V85" s="177"/>
      <c r="W85" s="169"/>
      <c r="X85" s="159"/>
      <c r="Y85" s="159"/>
      <c r="Z85" s="179"/>
      <c r="AA85" s="172"/>
      <c r="AB85" s="173"/>
    </row>
    <row r="86" spans="2:28" x14ac:dyDescent="0.25">
      <c r="B86" s="174"/>
      <c r="C86" s="175"/>
      <c r="D86" s="157"/>
      <c r="E86" s="157"/>
      <c r="F86" s="158"/>
      <c r="G86" s="159"/>
      <c r="H86" s="160"/>
      <c r="I86" s="160"/>
      <c r="J86" s="160"/>
      <c r="K86" s="162"/>
      <c r="L86" s="162"/>
      <c r="M86" s="163"/>
      <c r="N86" s="162"/>
      <c r="O86" s="164"/>
      <c r="P86" s="165"/>
      <c r="Q86" s="160"/>
      <c r="R86" s="166"/>
      <c r="S86" s="165"/>
      <c r="T86" s="160"/>
      <c r="U86" s="176"/>
      <c r="V86" s="177"/>
      <c r="W86" s="169"/>
      <c r="X86" s="159"/>
      <c r="Y86" s="159"/>
      <c r="Z86" s="179"/>
      <c r="AA86" s="172"/>
      <c r="AB86" s="173"/>
    </row>
    <row r="87" spans="2:28" x14ac:dyDescent="0.25">
      <c r="B87" s="174"/>
      <c r="C87" s="175"/>
      <c r="D87" s="157"/>
      <c r="E87" s="157"/>
      <c r="F87" s="158"/>
      <c r="G87" s="159"/>
      <c r="H87" s="160"/>
      <c r="I87" s="160"/>
      <c r="J87" s="160"/>
      <c r="K87" s="162"/>
      <c r="L87" s="162"/>
      <c r="M87" s="163"/>
      <c r="N87" s="162"/>
      <c r="O87" s="164"/>
      <c r="P87" s="165"/>
      <c r="Q87" s="160"/>
      <c r="R87" s="166"/>
      <c r="S87" s="165"/>
      <c r="T87" s="160"/>
      <c r="U87" s="176"/>
      <c r="V87" s="177"/>
      <c r="W87" s="169"/>
      <c r="X87" s="159"/>
      <c r="Y87" s="159"/>
      <c r="Z87" s="179"/>
      <c r="AA87" s="172"/>
      <c r="AB87" s="173"/>
    </row>
    <row r="88" spans="2:28" x14ac:dyDescent="0.25">
      <c r="B88" s="174"/>
      <c r="C88" s="175"/>
      <c r="D88" s="157"/>
      <c r="E88" s="157"/>
      <c r="F88" s="158"/>
      <c r="G88" s="159"/>
      <c r="H88" s="160"/>
      <c r="I88" s="160"/>
      <c r="J88" s="160"/>
      <c r="K88" s="162"/>
      <c r="L88" s="162"/>
      <c r="M88" s="163"/>
      <c r="N88" s="162"/>
      <c r="O88" s="164"/>
      <c r="P88" s="165"/>
      <c r="Q88" s="160"/>
      <c r="R88" s="166"/>
      <c r="S88" s="165"/>
      <c r="T88" s="160"/>
      <c r="U88" s="176"/>
      <c r="V88" s="177"/>
      <c r="W88" s="169"/>
      <c r="X88" s="159"/>
      <c r="Y88" s="159"/>
      <c r="Z88" s="179"/>
      <c r="AA88" s="172"/>
      <c r="AB88" s="173"/>
    </row>
    <row r="89" spans="2:28" x14ac:dyDescent="0.25">
      <c r="B89" s="174"/>
      <c r="C89" s="175"/>
      <c r="D89" s="157"/>
      <c r="E89" s="157"/>
      <c r="F89" s="158"/>
      <c r="G89" s="159"/>
      <c r="H89" s="160"/>
      <c r="I89" s="160"/>
      <c r="J89" s="160"/>
      <c r="K89" s="162"/>
      <c r="L89" s="162"/>
      <c r="M89" s="163"/>
      <c r="N89" s="162"/>
      <c r="O89" s="164"/>
      <c r="P89" s="165"/>
      <c r="Q89" s="160"/>
      <c r="R89" s="166"/>
      <c r="S89" s="165"/>
      <c r="T89" s="160"/>
      <c r="U89" s="176"/>
      <c r="V89" s="177"/>
      <c r="W89" s="169"/>
      <c r="X89" s="159"/>
      <c r="Y89" s="159"/>
      <c r="Z89" s="179"/>
      <c r="AA89" s="172"/>
      <c r="AB89" s="173"/>
    </row>
    <row r="90" spans="2:28" x14ac:dyDescent="0.25">
      <c r="B90" s="174"/>
      <c r="C90" s="175"/>
      <c r="D90" s="157"/>
      <c r="E90" s="157"/>
      <c r="F90" s="158"/>
      <c r="G90" s="159"/>
      <c r="H90" s="160"/>
      <c r="I90" s="160"/>
      <c r="J90" s="160"/>
      <c r="K90" s="162"/>
      <c r="L90" s="162"/>
      <c r="M90" s="163"/>
      <c r="N90" s="162"/>
      <c r="O90" s="164"/>
      <c r="P90" s="165"/>
      <c r="Q90" s="160"/>
      <c r="R90" s="166"/>
      <c r="S90" s="165"/>
      <c r="T90" s="160"/>
      <c r="U90" s="176"/>
      <c r="V90" s="177"/>
      <c r="W90" s="169"/>
      <c r="X90" s="159"/>
      <c r="Y90" s="159"/>
      <c r="Z90" s="179"/>
      <c r="AA90" s="172"/>
      <c r="AB90" s="173"/>
    </row>
    <row r="91" spans="2:28" x14ac:dyDescent="0.25">
      <c r="B91" s="174"/>
      <c r="C91" s="175"/>
      <c r="D91" s="157"/>
      <c r="E91" s="157"/>
      <c r="F91" s="158"/>
      <c r="G91" s="159"/>
      <c r="H91" s="160"/>
      <c r="I91" s="160"/>
      <c r="J91" s="160"/>
      <c r="K91" s="162"/>
      <c r="L91" s="162"/>
      <c r="M91" s="163"/>
      <c r="N91" s="162"/>
      <c r="O91" s="164"/>
      <c r="P91" s="165"/>
      <c r="Q91" s="160"/>
      <c r="R91" s="166"/>
      <c r="S91" s="165"/>
      <c r="T91" s="160"/>
      <c r="U91" s="176"/>
      <c r="V91" s="177"/>
      <c r="W91" s="169"/>
      <c r="X91" s="159"/>
      <c r="Y91" s="159"/>
      <c r="Z91" s="179"/>
      <c r="AA91" s="172"/>
      <c r="AB91" s="173"/>
    </row>
    <row r="92" spans="2:28" x14ac:dyDescent="0.25">
      <c r="B92" s="174"/>
      <c r="C92" s="175"/>
      <c r="D92" s="157"/>
      <c r="E92" s="157"/>
      <c r="F92" s="158"/>
      <c r="G92" s="159"/>
      <c r="H92" s="160"/>
      <c r="I92" s="160"/>
      <c r="J92" s="160"/>
      <c r="K92" s="162"/>
      <c r="L92" s="162"/>
      <c r="M92" s="163"/>
      <c r="N92" s="162"/>
      <c r="O92" s="164"/>
      <c r="P92" s="165"/>
      <c r="Q92" s="160"/>
      <c r="R92" s="166"/>
      <c r="S92" s="165"/>
      <c r="T92" s="160"/>
      <c r="U92" s="176"/>
      <c r="V92" s="177"/>
      <c r="W92" s="169"/>
      <c r="X92" s="159"/>
      <c r="Y92" s="159"/>
      <c r="Z92" s="179"/>
      <c r="AA92" s="172"/>
      <c r="AB92" s="173"/>
    </row>
    <row r="93" spans="2:28" x14ac:dyDescent="0.25">
      <c r="B93" s="174"/>
      <c r="C93" s="175"/>
      <c r="D93" s="157"/>
      <c r="E93" s="157"/>
      <c r="F93" s="158"/>
      <c r="G93" s="159"/>
      <c r="H93" s="160"/>
      <c r="I93" s="160"/>
      <c r="J93" s="160"/>
      <c r="K93" s="162"/>
      <c r="L93" s="162"/>
      <c r="M93" s="163"/>
      <c r="N93" s="162"/>
      <c r="O93" s="164"/>
      <c r="P93" s="165"/>
      <c r="Q93" s="160"/>
      <c r="R93" s="166"/>
      <c r="S93" s="165"/>
      <c r="T93" s="160"/>
      <c r="U93" s="176"/>
      <c r="V93" s="177"/>
      <c r="W93" s="169"/>
      <c r="X93" s="159"/>
      <c r="Y93" s="159"/>
      <c r="Z93" s="179"/>
      <c r="AA93" s="172"/>
      <c r="AB93" s="173"/>
    </row>
    <row r="94" spans="2:28" x14ac:dyDescent="0.25">
      <c r="B94" s="174"/>
      <c r="C94" s="175"/>
      <c r="D94" s="157"/>
      <c r="E94" s="157"/>
      <c r="F94" s="158"/>
      <c r="G94" s="159"/>
      <c r="H94" s="160"/>
      <c r="I94" s="160"/>
      <c r="J94" s="160"/>
      <c r="K94" s="162"/>
      <c r="L94" s="162"/>
      <c r="M94" s="163"/>
      <c r="N94" s="162"/>
      <c r="O94" s="164"/>
      <c r="P94" s="165"/>
      <c r="Q94" s="160"/>
      <c r="R94" s="166"/>
      <c r="S94" s="165"/>
      <c r="T94" s="160"/>
      <c r="U94" s="176"/>
      <c r="V94" s="177"/>
      <c r="W94" s="169"/>
      <c r="X94" s="159"/>
      <c r="Y94" s="159"/>
      <c r="Z94" s="179"/>
      <c r="AA94" s="172"/>
      <c r="AB94" s="173"/>
    </row>
    <row r="95" spans="2:28" x14ac:dyDescent="0.25">
      <c r="B95" s="174"/>
      <c r="C95" s="175"/>
      <c r="D95" s="157"/>
      <c r="E95" s="157"/>
      <c r="F95" s="158"/>
      <c r="G95" s="159"/>
      <c r="H95" s="160"/>
      <c r="I95" s="160"/>
      <c r="J95" s="160"/>
      <c r="K95" s="162"/>
      <c r="L95" s="162"/>
      <c r="M95" s="163"/>
      <c r="N95" s="162"/>
      <c r="O95" s="164"/>
      <c r="P95" s="165"/>
      <c r="Q95" s="160"/>
      <c r="R95" s="166"/>
      <c r="S95" s="165"/>
      <c r="T95" s="160"/>
      <c r="U95" s="176"/>
      <c r="V95" s="177"/>
      <c r="W95" s="169"/>
      <c r="X95" s="159"/>
      <c r="Y95" s="159"/>
      <c r="Z95" s="179"/>
      <c r="AA95" s="172"/>
      <c r="AB95" s="173"/>
    </row>
    <row r="96" spans="2:28" x14ac:dyDescent="0.25">
      <c r="B96" s="174"/>
      <c r="C96" s="175"/>
      <c r="D96" s="157"/>
      <c r="E96" s="157"/>
      <c r="F96" s="158"/>
      <c r="G96" s="159"/>
      <c r="H96" s="160"/>
      <c r="I96" s="160"/>
      <c r="J96" s="160"/>
      <c r="K96" s="162"/>
      <c r="L96" s="162"/>
      <c r="M96" s="163"/>
      <c r="N96" s="162"/>
      <c r="O96" s="164"/>
      <c r="P96" s="165"/>
      <c r="Q96" s="160"/>
      <c r="R96" s="166"/>
      <c r="S96" s="165"/>
      <c r="T96" s="160"/>
      <c r="U96" s="176"/>
      <c r="V96" s="177"/>
      <c r="W96" s="169"/>
      <c r="X96" s="159"/>
      <c r="Y96" s="159"/>
      <c r="Z96" s="179"/>
      <c r="AA96" s="172"/>
      <c r="AB96" s="173"/>
    </row>
    <row r="97" spans="2:28" x14ac:dyDescent="0.25">
      <c r="B97" s="174"/>
      <c r="C97" s="175"/>
      <c r="D97" s="157"/>
      <c r="E97" s="157"/>
      <c r="F97" s="158"/>
      <c r="G97" s="159"/>
      <c r="H97" s="160"/>
      <c r="I97" s="160"/>
      <c r="J97" s="160"/>
      <c r="K97" s="162"/>
      <c r="L97" s="162"/>
      <c r="M97" s="163"/>
      <c r="N97" s="162"/>
      <c r="O97" s="164"/>
      <c r="P97" s="165"/>
      <c r="Q97" s="160"/>
      <c r="R97" s="166"/>
      <c r="S97" s="165"/>
      <c r="T97" s="160"/>
      <c r="U97" s="176"/>
      <c r="V97" s="177"/>
      <c r="W97" s="169"/>
      <c r="X97" s="159"/>
      <c r="Y97" s="159"/>
      <c r="Z97" s="179"/>
      <c r="AA97" s="172"/>
      <c r="AB97" s="173"/>
    </row>
    <row r="98" spans="2:28" x14ac:dyDescent="0.25">
      <c r="B98" s="174"/>
      <c r="C98" s="175"/>
      <c r="D98" s="157"/>
      <c r="E98" s="157"/>
      <c r="F98" s="158"/>
      <c r="G98" s="159"/>
      <c r="H98" s="160"/>
      <c r="I98" s="160"/>
      <c r="J98" s="160"/>
      <c r="K98" s="162"/>
      <c r="L98" s="162"/>
      <c r="M98" s="163"/>
      <c r="N98" s="162"/>
      <c r="O98" s="164"/>
      <c r="P98" s="165"/>
      <c r="Q98" s="160"/>
      <c r="R98" s="166"/>
      <c r="S98" s="165"/>
      <c r="T98" s="160"/>
      <c r="U98" s="176"/>
      <c r="V98" s="177"/>
      <c r="W98" s="169"/>
      <c r="X98" s="159"/>
      <c r="Y98" s="159"/>
      <c r="Z98" s="179"/>
      <c r="AA98" s="172"/>
      <c r="AB98" s="173"/>
    </row>
    <row r="99" spans="2:28" x14ac:dyDescent="0.25">
      <c r="B99" s="174"/>
      <c r="C99" s="175"/>
      <c r="D99" s="157"/>
      <c r="E99" s="157"/>
      <c r="F99" s="158"/>
      <c r="G99" s="159"/>
      <c r="H99" s="160"/>
      <c r="I99" s="160"/>
      <c r="J99" s="160"/>
      <c r="K99" s="162"/>
      <c r="L99" s="162"/>
      <c r="M99" s="163"/>
      <c r="N99" s="162"/>
      <c r="O99" s="164"/>
      <c r="P99" s="165"/>
      <c r="Q99" s="160"/>
      <c r="R99" s="166"/>
      <c r="S99" s="165"/>
      <c r="T99" s="160"/>
      <c r="U99" s="176"/>
      <c r="V99" s="177"/>
      <c r="W99" s="169"/>
      <c r="X99" s="159"/>
      <c r="Y99" s="159"/>
      <c r="Z99" s="179"/>
      <c r="AA99" s="172"/>
      <c r="AB99" s="173"/>
    </row>
    <row r="100" spans="2:28" x14ac:dyDescent="0.25">
      <c r="B100" s="174"/>
      <c r="C100" s="175"/>
      <c r="D100" s="157"/>
      <c r="E100" s="157"/>
      <c r="F100" s="158"/>
      <c r="G100" s="159"/>
      <c r="H100" s="160"/>
      <c r="I100" s="160"/>
      <c r="J100" s="160"/>
      <c r="K100" s="162"/>
      <c r="L100" s="162"/>
      <c r="M100" s="163"/>
      <c r="N100" s="162"/>
      <c r="O100" s="164"/>
      <c r="P100" s="165"/>
      <c r="Q100" s="160"/>
      <c r="R100" s="166"/>
      <c r="S100" s="165"/>
      <c r="T100" s="160"/>
      <c r="U100" s="176"/>
      <c r="V100" s="177"/>
      <c r="W100" s="169"/>
      <c r="X100" s="159"/>
      <c r="Y100" s="159"/>
      <c r="Z100" s="179"/>
      <c r="AA100" s="172"/>
      <c r="AB100" s="173"/>
    </row>
    <row r="101" spans="2:28" x14ac:dyDescent="0.25">
      <c r="B101" s="174"/>
      <c r="C101" s="175"/>
      <c r="D101" s="157"/>
      <c r="E101" s="157"/>
      <c r="F101" s="158"/>
      <c r="G101" s="159"/>
      <c r="H101" s="160"/>
      <c r="I101" s="160"/>
      <c r="J101" s="160"/>
      <c r="K101" s="162"/>
      <c r="L101" s="162"/>
      <c r="M101" s="163"/>
      <c r="N101" s="162"/>
      <c r="O101" s="164"/>
      <c r="P101" s="165"/>
      <c r="Q101" s="160"/>
      <c r="R101" s="166"/>
      <c r="S101" s="165"/>
      <c r="T101" s="160"/>
      <c r="U101" s="176"/>
      <c r="V101" s="177"/>
      <c r="W101" s="169"/>
      <c r="X101" s="159"/>
      <c r="Y101" s="159"/>
      <c r="Z101" s="179"/>
      <c r="AA101" s="172"/>
      <c r="AB101" s="173"/>
    </row>
    <row r="102" spans="2:28" x14ac:dyDescent="0.25">
      <c r="B102" s="174"/>
      <c r="C102" s="175"/>
      <c r="D102" s="157"/>
      <c r="E102" s="157"/>
      <c r="F102" s="158"/>
      <c r="G102" s="159"/>
      <c r="H102" s="160"/>
      <c r="I102" s="160"/>
      <c r="J102" s="160"/>
      <c r="K102" s="162"/>
      <c r="L102" s="162"/>
      <c r="M102" s="163"/>
      <c r="N102" s="162"/>
      <c r="O102" s="164"/>
      <c r="P102" s="165"/>
      <c r="Q102" s="160"/>
      <c r="R102" s="166"/>
      <c r="S102" s="165"/>
      <c r="T102" s="160"/>
      <c r="U102" s="176"/>
      <c r="V102" s="177"/>
      <c r="W102" s="169"/>
      <c r="X102" s="159"/>
      <c r="Y102" s="159"/>
      <c r="Z102" s="179"/>
      <c r="AA102" s="172"/>
      <c r="AB102" s="173"/>
    </row>
    <row r="103" spans="2:28" x14ac:dyDescent="0.25">
      <c r="B103" s="174"/>
      <c r="C103" s="175"/>
      <c r="D103" s="157"/>
      <c r="E103" s="157"/>
      <c r="F103" s="158"/>
      <c r="G103" s="159"/>
      <c r="H103" s="160"/>
      <c r="I103" s="160"/>
      <c r="J103" s="160"/>
      <c r="K103" s="162"/>
      <c r="L103" s="162"/>
      <c r="M103" s="163"/>
      <c r="N103" s="162"/>
      <c r="O103" s="164"/>
      <c r="P103" s="165"/>
      <c r="Q103" s="160"/>
      <c r="R103" s="166"/>
      <c r="S103" s="165"/>
      <c r="T103" s="160"/>
      <c r="U103" s="176"/>
      <c r="V103" s="177"/>
      <c r="W103" s="169"/>
      <c r="X103" s="159"/>
      <c r="Y103" s="159"/>
      <c r="Z103" s="179"/>
      <c r="AA103" s="172"/>
      <c r="AB103" s="173"/>
    </row>
    <row r="104" spans="2:28" x14ac:dyDescent="0.25">
      <c r="B104" s="174"/>
      <c r="C104" s="175"/>
      <c r="D104" s="157"/>
      <c r="E104" s="157"/>
      <c r="F104" s="158"/>
      <c r="G104" s="159"/>
      <c r="H104" s="160"/>
      <c r="I104" s="160"/>
      <c r="J104" s="160"/>
      <c r="K104" s="162"/>
      <c r="L104" s="162"/>
      <c r="M104" s="163"/>
      <c r="N104" s="162"/>
      <c r="O104" s="164"/>
      <c r="P104" s="165"/>
      <c r="Q104" s="160"/>
      <c r="R104" s="166"/>
      <c r="S104" s="165"/>
      <c r="T104" s="160"/>
      <c r="U104" s="176"/>
      <c r="V104" s="177"/>
      <c r="W104" s="169"/>
      <c r="X104" s="159"/>
      <c r="Y104" s="159"/>
      <c r="Z104" s="179"/>
      <c r="AA104" s="172"/>
      <c r="AB104" s="173"/>
    </row>
    <row r="105" spans="2:28" x14ac:dyDescent="0.25">
      <c r="B105" s="174"/>
      <c r="C105" s="175"/>
      <c r="D105" s="157"/>
      <c r="E105" s="157"/>
      <c r="F105" s="158"/>
      <c r="G105" s="159"/>
      <c r="H105" s="160"/>
      <c r="I105" s="160"/>
      <c r="J105" s="160"/>
      <c r="K105" s="162"/>
      <c r="L105" s="162"/>
      <c r="M105" s="163"/>
      <c r="N105" s="162"/>
      <c r="O105" s="164"/>
      <c r="P105" s="165"/>
      <c r="Q105" s="160"/>
      <c r="R105" s="166"/>
      <c r="S105" s="165"/>
      <c r="T105" s="160"/>
      <c r="U105" s="176"/>
      <c r="V105" s="177"/>
      <c r="W105" s="169"/>
      <c r="X105" s="159"/>
      <c r="Y105" s="159"/>
      <c r="Z105" s="179"/>
      <c r="AA105" s="172"/>
      <c r="AB105" s="173"/>
    </row>
    <row r="106" spans="2:28" x14ac:dyDescent="0.25">
      <c r="B106" s="174"/>
      <c r="C106" s="175"/>
      <c r="D106" s="157"/>
      <c r="E106" s="157"/>
      <c r="F106" s="158"/>
      <c r="G106" s="159"/>
      <c r="H106" s="160"/>
      <c r="I106" s="160"/>
      <c r="J106" s="160"/>
      <c r="K106" s="162"/>
      <c r="L106" s="162"/>
      <c r="M106" s="163"/>
      <c r="N106" s="162"/>
      <c r="O106" s="164"/>
      <c r="P106" s="165"/>
      <c r="Q106" s="160"/>
      <c r="R106" s="166"/>
      <c r="S106" s="165"/>
      <c r="T106" s="160"/>
      <c r="U106" s="176"/>
      <c r="V106" s="177"/>
      <c r="W106" s="169"/>
      <c r="X106" s="159"/>
      <c r="Y106" s="159"/>
      <c r="Z106" s="179"/>
      <c r="AA106" s="172"/>
      <c r="AB106" s="173"/>
    </row>
    <row r="107" spans="2:28" x14ac:dyDescent="0.25">
      <c r="B107" s="174"/>
      <c r="C107" s="175"/>
      <c r="D107" s="157"/>
      <c r="E107" s="157"/>
      <c r="F107" s="158"/>
      <c r="G107" s="159"/>
      <c r="H107" s="160"/>
      <c r="I107" s="160"/>
      <c r="J107" s="160"/>
      <c r="K107" s="162"/>
      <c r="L107" s="162"/>
      <c r="M107" s="163"/>
      <c r="N107" s="162"/>
      <c r="O107" s="164"/>
      <c r="P107" s="165"/>
      <c r="Q107" s="160"/>
      <c r="R107" s="166"/>
      <c r="S107" s="165"/>
      <c r="T107" s="160"/>
      <c r="U107" s="176"/>
      <c r="V107" s="177"/>
      <c r="W107" s="169"/>
      <c r="X107" s="159"/>
      <c r="Y107" s="159"/>
      <c r="Z107" s="179"/>
      <c r="AA107" s="172"/>
      <c r="AB107" s="173"/>
    </row>
    <row r="108" spans="2:28" x14ac:dyDescent="0.25">
      <c r="B108" s="174"/>
      <c r="C108" s="175"/>
      <c r="D108" s="157"/>
      <c r="E108" s="157"/>
      <c r="F108" s="158"/>
      <c r="G108" s="159"/>
      <c r="H108" s="160"/>
      <c r="I108" s="160"/>
      <c r="J108" s="160"/>
      <c r="K108" s="162"/>
      <c r="L108" s="162"/>
      <c r="M108" s="163"/>
      <c r="N108" s="162"/>
      <c r="O108" s="164"/>
      <c r="P108" s="165"/>
      <c r="Q108" s="160"/>
      <c r="R108" s="166"/>
      <c r="S108" s="165"/>
      <c r="T108" s="160"/>
      <c r="U108" s="176"/>
      <c r="V108" s="177"/>
      <c r="W108" s="169"/>
      <c r="X108" s="159"/>
      <c r="Y108" s="159"/>
      <c r="Z108" s="179"/>
      <c r="AA108" s="172"/>
      <c r="AB108" s="173"/>
    </row>
    <row r="109" spans="2:28" x14ac:dyDescent="0.25">
      <c r="B109" s="174"/>
      <c r="C109" s="175"/>
      <c r="D109" s="157"/>
      <c r="E109" s="157"/>
      <c r="F109" s="158"/>
      <c r="G109" s="159"/>
      <c r="H109" s="160"/>
      <c r="I109" s="160"/>
      <c r="J109" s="160"/>
      <c r="K109" s="162"/>
      <c r="L109" s="162"/>
      <c r="M109" s="163"/>
      <c r="N109" s="162"/>
      <c r="O109" s="164"/>
      <c r="P109" s="165"/>
      <c r="Q109" s="160"/>
      <c r="R109" s="166"/>
      <c r="S109" s="165"/>
      <c r="T109" s="160"/>
      <c r="U109" s="176"/>
      <c r="V109" s="177"/>
      <c r="W109" s="169"/>
      <c r="X109" s="159"/>
      <c r="Y109" s="159"/>
      <c r="Z109" s="179"/>
      <c r="AA109" s="172"/>
      <c r="AB109" s="173"/>
    </row>
    <row r="110" spans="2:28" x14ac:dyDescent="0.25">
      <c r="B110" s="174"/>
      <c r="C110" s="175"/>
      <c r="D110" s="157"/>
      <c r="E110" s="157"/>
      <c r="F110" s="158"/>
      <c r="G110" s="159"/>
      <c r="H110" s="160"/>
      <c r="I110" s="160"/>
      <c r="J110" s="160"/>
      <c r="K110" s="162"/>
      <c r="L110" s="162"/>
      <c r="M110" s="163"/>
      <c r="N110" s="162"/>
      <c r="O110" s="164"/>
      <c r="P110" s="165"/>
      <c r="Q110" s="160"/>
      <c r="R110" s="166"/>
      <c r="S110" s="165"/>
      <c r="T110" s="160"/>
      <c r="U110" s="176"/>
      <c r="V110" s="177"/>
      <c r="W110" s="169"/>
      <c r="X110" s="159"/>
      <c r="Y110" s="159"/>
      <c r="Z110" s="179"/>
      <c r="AA110" s="172"/>
      <c r="AB110" s="173"/>
    </row>
    <row r="111" spans="2:28" x14ac:dyDescent="0.25">
      <c r="B111" s="174"/>
      <c r="C111" s="175"/>
      <c r="D111" s="157"/>
      <c r="E111" s="157"/>
      <c r="F111" s="158"/>
      <c r="G111" s="159"/>
      <c r="H111" s="160"/>
      <c r="I111" s="160"/>
      <c r="J111" s="160"/>
      <c r="K111" s="162"/>
      <c r="L111" s="162"/>
      <c r="M111" s="163"/>
      <c r="N111" s="162"/>
      <c r="O111" s="164"/>
      <c r="P111" s="165"/>
      <c r="Q111" s="160"/>
      <c r="R111" s="166"/>
      <c r="S111" s="165"/>
      <c r="T111" s="160"/>
      <c r="U111" s="176"/>
      <c r="V111" s="177"/>
      <c r="W111" s="169"/>
      <c r="X111" s="159"/>
      <c r="Y111" s="159"/>
      <c r="Z111" s="179"/>
      <c r="AA111" s="172"/>
      <c r="AB111" s="173"/>
    </row>
    <row r="112" spans="2:28" x14ac:dyDescent="0.25">
      <c r="B112" s="174"/>
      <c r="C112" s="175"/>
      <c r="D112" s="157"/>
      <c r="E112" s="157"/>
      <c r="F112" s="158"/>
      <c r="G112" s="159"/>
      <c r="H112" s="160"/>
      <c r="I112" s="160"/>
      <c r="J112" s="160"/>
      <c r="K112" s="162"/>
      <c r="L112" s="162"/>
      <c r="M112" s="163"/>
      <c r="N112" s="162"/>
      <c r="O112" s="164"/>
      <c r="P112" s="165"/>
      <c r="Q112" s="160"/>
      <c r="R112" s="166"/>
      <c r="S112" s="165"/>
      <c r="T112" s="160"/>
      <c r="U112" s="176"/>
      <c r="V112" s="177"/>
      <c r="W112" s="169"/>
      <c r="X112" s="159"/>
      <c r="Y112" s="159"/>
      <c r="Z112" s="179"/>
      <c r="AA112" s="172"/>
      <c r="AB112" s="173"/>
    </row>
    <row r="113" spans="2:28" x14ac:dyDescent="0.25">
      <c r="B113" s="174"/>
      <c r="C113" s="175"/>
      <c r="D113" s="157"/>
      <c r="E113" s="157"/>
      <c r="F113" s="158"/>
      <c r="G113" s="159"/>
      <c r="H113" s="160"/>
      <c r="I113" s="160"/>
      <c r="J113" s="160"/>
      <c r="K113" s="162"/>
      <c r="L113" s="162"/>
      <c r="M113" s="163"/>
      <c r="N113" s="162"/>
      <c r="O113" s="164"/>
      <c r="P113" s="165"/>
      <c r="Q113" s="160"/>
      <c r="R113" s="166"/>
      <c r="S113" s="165"/>
      <c r="T113" s="160"/>
      <c r="U113" s="176"/>
      <c r="V113" s="177"/>
      <c r="W113" s="169"/>
      <c r="X113" s="159"/>
      <c r="Y113" s="159"/>
      <c r="Z113" s="179"/>
      <c r="AA113" s="172"/>
      <c r="AB113" s="173"/>
    </row>
    <row r="114" spans="2:28" x14ac:dyDescent="0.25">
      <c r="B114" s="174"/>
      <c r="C114" s="175"/>
      <c r="D114" s="157"/>
      <c r="E114" s="157"/>
      <c r="F114" s="158"/>
      <c r="G114" s="159"/>
      <c r="H114" s="160"/>
      <c r="I114" s="160"/>
      <c r="J114" s="160"/>
      <c r="K114" s="162"/>
      <c r="L114" s="162"/>
      <c r="M114" s="163"/>
      <c r="N114" s="162"/>
      <c r="O114" s="164"/>
      <c r="P114" s="165"/>
      <c r="Q114" s="160"/>
      <c r="R114" s="166"/>
      <c r="S114" s="165"/>
      <c r="T114" s="160"/>
      <c r="U114" s="176"/>
      <c r="V114" s="177"/>
      <c r="W114" s="169"/>
      <c r="X114" s="159"/>
      <c r="Y114" s="159"/>
      <c r="Z114" s="179"/>
      <c r="AA114" s="172"/>
      <c r="AB114" s="173"/>
    </row>
    <row r="115" spans="2:28" x14ac:dyDescent="0.25">
      <c r="B115" s="174"/>
      <c r="C115" s="175"/>
      <c r="D115" s="157"/>
      <c r="E115" s="157"/>
      <c r="F115" s="158"/>
      <c r="G115" s="159"/>
      <c r="H115" s="160"/>
      <c r="I115" s="160"/>
      <c r="J115" s="160"/>
      <c r="K115" s="162"/>
      <c r="L115" s="162"/>
      <c r="M115" s="163"/>
      <c r="N115" s="162"/>
      <c r="O115" s="164"/>
      <c r="P115" s="165"/>
      <c r="Q115" s="160"/>
      <c r="R115" s="166"/>
      <c r="S115" s="165"/>
      <c r="T115" s="160"/>
      <c r="U115" s="176"/>
      <c r="V115" s="177"/>
      <c r="W115" s="169"/>
      <c r="X115" s="159"/>
      <c r="Y115" s="159"/>
      <c r="Z115" s="179"/>
      <c r="AA115" s="172"/>
      <c r="AB115" s="173"/>
    </row>
    <row r="116" spans="2:28" x14ac:dyDescent="0.25">
      <c r="B116" s="174"/>
      <c r="C116" s="175"/>
      <c r="D116" s="157"/>
      <c r="E116" s="157"/>
      <c r="F116" s="158"/>
      <c r="G116" s="159"/>
      <c r="H116" s="160"/>
      <c r="I116" s="160"/>
      <c r="J116" s="160"/>
      <c r="K116" s="162"/>
      <c r="L116" s="162"/>
      <c r="M116" s="163"/>
      <c r="N116" s="162"/>
      <c r="O116" s="164"/>
      <c r="P116" s="165"/>
      <c r="Q116" s="160"/>
      <c r="R116" s="166"/>
      <c r="S116" s="165"/>
      <c r="T116" s="160"/>
      <c r="U116" s="176"/>
      <c r="V116" s="177"/>
      <c r="W116" s="169"/>
      <c r="X116" s="159"/>
      <c r="Y116" s="159"/>
      <c r="Z116" s="179"/>
      <c r="AA116" s="172"/>
      <c r="AB116" s="173"/>
    </row>
    <row r="117" spans="2:28" x14ac:dyDescent="0.25">
      <c r="B117" s="174"/>
      <c r="C117" s="175"/>
      <c r="D117" s="157"/>
      <c r="E117" s="157"/>
      <c r="F117" s="158"/>
      <c r="G117" s="159"/>
      <c r="H117" s="160"/>
      <c r="I117" s="160"/>
      <c r="J117" s="160"/>
      <c r="K117" s="162"/>
      <c r="L117" s="162"/>
      <c r="M117" s="163"/>
      <c r="N117" s="162"/>
      <c r="O117" s="164"/>
      <c r="P117" s="165"/>
      <c r="Q117" s="160"/>
      <c r="R117" s="166"/>
      <c r="S117" s="165"/>
      <c r="T117" s="160"/>
      <c r="U117" s="176"/>
      <c r="V117" s="177"/>
      <c r="W117" s="169"/>
      <c r="X117" s="159"/>
      <c r="Y117" s="159"/>
      <c r="Z117" s="179"/>
      <c r="AA117" s="172"/>
      <c r="AB117" s="173"/>
    </row>
    <row r="118" spans="2:28" x14ac:dyDescent="0.25">
      <c r="B118" s="174"/>
      <c r="C118" s="175"/>
      <c r="D118" s="157"/>
      <c r="E118" s="157"/>
      <c r="F118" s="158"/>
      <c r="G118" s="159"/>
      <c r="H118" s="160"/>
      <c r="I118" s="160"/>
      <c r="J118" s="160"/>
      <c r="K118" s="162"/>
      <c r="L118" s="162"/>
      <c r="M118" s="163"/>
      <c r="N118" s="162"/>
      <c r="O118" s="164"/>
      <c r="P118" s="165"/>
      <c r="Q118" s="160"/>
      <c r="R118" s="166"/>
      <c r="S118" s="165"/>
      <c r="T118" s="160"/>
      <c r="U118" s="176"/>
      <c r="V118" s="177"/>
      <c r="W118" s="169"/>
      <c r="X118" s="159"/>
      <c r="Y118" s="159"/>
      <c r="Z118" s="179"/>
      <c r="AA118" s="172"/>
      <c r="AB118" s="173"/>
    </row>
    <row r="119" spans="2:28" x14ac:dyDescent="0.25">
      <c r="B119" s="174"/>
      <c r="C119" s="175"/>
      <c r="D119" s="157"/>
      <c r="E119" s="157"/>
      <c r="F119" s="158"/>
      <c r="G119" s="159"/>
      <c r="H119" s="160"/>
      <c r="I119" s="160"/>
      <c r="J119" s="160"/>
      <c r="K119" s="162"/>
      <c r="L119" s="162"/>
      <c r="M119" s="163"/>
      <c r="N119" s="162"/>
      <c r="O119" s="164"/>
      <c r="P119" s="165"/>
      <c r="Q119" s="160"/>
      <c r="R119" s="166"/>
      <c r="S119" s="165"/>
      <c r="T119" s="160"/>
      <c r="U119" s="176"/>
      <c r="V119" s="177"/>
      <c r="W119" s="169"/>
      <c r="X119" s="159"/>
      <c r="Y119" s="159"/>
      <c r="Z119" s="179"/>
      <c r="AA119" s="172"/>
      <c r="AB119" s="173"/>
    </row>
    <row r="120" spans="2:28" x14ac:dyDescent="0.25">
      <c r="B120" s="174"/>
      <c r="C120" s="175"/>
      <c r="D120" s="157"/>
      <c r="E120" s="157"/>
      <c r="F120" s="158"/>
      <c r="G120" s="159"/>
      <c r="H120" s="160"/>
      <c r="I120" s="160"/>
      <c r="J120" s="160"/>
      <c r="K120" s="162"/>
      <c r="L120" s="162"/>
      <c r="M120" s="163"/>
      <c r="N120" s="162"/>
      <c r="O120" s="164"/>
      <c r="P120" s="165"/>
      <c r="Q120" s="160"/>
      <c r="R120" s="166"/>
      <c r="S120" s="165"/>
      <c r="T120" s="160"/>
      <c r="U120" s="176"/>
      <c r="V120" s="177"/>
      <c r="W120" s="169"/>
      <c r="X120" s="159"/>
      <c r="Y120" s="159"/>
      <c r="Z120" s="179"/>
      <c r="AA120" s="172"/>
      <c r="AB120" s="173"/>
    </row>
    <row r="121" spans="2:28" x14ac:dyDescent="0.25">
      <c r="B121" s="174"/>
      <c r="C121" s="175"/>
      <c r="D121" s="157"/>
      <c r="E121" s="157"/>
      <c r="F121" s="158"/>
      <c r="G121" s="159"/>
      <c r="H121" s="160"/>
      <c r="I121" s="160"/>
      <c r="J121" s="160"/>
      <c r="K121" s="162"/>
      <c r="L121" s="162"/>
      <c r="M121" s="163"/>
      <c r="N121" s="162"/>
      <c r="O121" s="164"/>
      <c r="P121" s="165"/>
      <c r="Q121" s="160"/>
      <c r="R121" s="166"/>
      <c r="S121" s="165"/>
      <c r="T121" s="160"/>
      <c r="U121" s="176"/>
      <c r="V121" s="177"/>
      <c r="W121" s="169"/>
      <c r="X121" s="159"/>
      <c r="Y121" s="159"/>
      <c r="Z121" s="179"/>
      <c r="AA121" s="172"/>
      <c r="AB121" s="173"/>
    </row>
    <row r="122" spans="2:28" x14ac:dyDescent="0.25">
      <c r="B122" s="174"/>
      <c r="C122" s="175"/>
      <c r="D122" s="157"/>
      <c r="E122" s="157"/>
      <c r="F122" s="158"/>
      <c r="G122" s="159"/>
      <c r="H122" s="160"/>
      <c r="I122" s="160"/>
      <c r="J122" s="160"/>
      <c r="K122" s="162"/>
      <c r="L122" s="162"/>
      <c r="M122" s="163"/>
      <c r="N122" s="162"/>
      <c r="O122" s="164"/>
      <c r="P122" s="165"/>
      <c r="Q122" s="160"/>
      <c r="R122" s="166"/>
      <c r="S122" s="165"/>
      <c r="T122" s="160"/>
      <c r="U122" s="176"/>
      <c r="V122" s="177"/>
      <c r="W122" s="169"/>
      <c r="X122" s="159"/>
      <c r="Y122" s="159"/>
      <c r="Z122" s="179"/>
      <c r="AA122" s="172"/>
      <c r="AB122" s="173"/>
    </row>
    <row r="123" spans="2:28" x14ac:dyDescent="0.25">
      <c r="B123" s="174"/>
      <c r="C123" s="175"/>
      <c r="D123" s="157"/>
      <c r="E123" s="157"/>
      <c r="F123" s="158"/>
      <c r="G123" s="159"/>
      <c r="H123" s="160"/>
      <c r="I123" s="160"/>
      <c r="J123" s="160"/>
      <c r="K123" s="162"/>
      <c r="L123" s="162"/>
      <c r="M123" s="163"/>
      <c r="N123" s="162"/>
      <c r="O123" s="164"/>
      <c r="P123" s="165"/>
      <c r="Q123" s="160"/>
      <c r="R123" s="166"/>
      <c r="S123" s="165"/>
      <c r="T123" s="160"/>
      <c r="U123" s="176"/>
      <c r="V123" s="177"/>
      <c r="W123" s="169"/>
      <c r="X123" s="159"/>
      <c r="Y123" s="159"/>
      <c r="Z123" s="179"/>
      <c r="AA123" s="172"/>
      <c r="AB123" s="173"/>
    </row>
    <row r="124" spans="2:28" x14ac:dyDescent="0.25">
      <c r="B124" s="174"/>
      <c r="C124" s="175"/>
      <c r="D124" s="157"/>
      <c r="E124" s="157"/>
      <c r="F124" s="158"/>
      <c r="G124" s="159"/>
      <c r="H124" s="160"/>
      <c r="I124" s="160"/>
      <c r="J124" s="160"/>
      <c r="K124" s="162"/>
      <c r="L124" s="162"/>
      <c r="M124" s="163"/>
      <c r="N124" s="162"/>
      <c r="O124" s="164"/>
      <c r="P124" s="165"/>
      <c r="Q124" s="160"/>
      <c r="R124" s="166"/>
      <c r="S124" s="165"/>
      <c r="T124" s="160"/>
      <c r="U124" s="176"/>
      <c r="V124" s="177"/>
      <c r="W124" s="169"/>
      <c r="X124" s="159"/>
      <c r="Y124" s="159"/>
      <c r="Z124" s="179"/>
      <c r="AA124" s="172"/>
      <c r="AB124" s="173"/>
    </row>
    <row r="125" spans="2:28" x14ac:dyDescent="0.25">
      <c r="B125" s="174"/>
      <c r="C125" s="175"/>
      <c r="D125" s="157"/>
      <c r="E125" s="157"/>
      <c r="F125" s="158"/>
      <c r="G125" s="159"/>
      <c r="H125" s="160"/>
      <c r="I125" s="160"/>
      <c r="J125" s="160"/>
      <c r="K125" s="162"/>
      <c r="L125" s="162"/>
      <c r="M125" s="163"/>
      <c r="N125" s="162"/>
      <c r="O125" s="164"/>
      <c r="P125" s="165"/>
      <c r="Q125" s="160"/>
      <c r="R125" s="166"/>
      <c r="S125" s="165"/>
      <c r="T125" s="160"/>
      <c r="U125" s="176"/>
      <c r="V125" s="177"/>
      <c r="W125" s="169"/>
      <c r="X125" s="159"/>
      <c r="Y125" s="159"/>
      <c r="Z125" s="179"/>
      <c r="AA125" s="172"/>
      <c r="AB125" s="173"/>
    </row>
    <row r="126" spans="2:28" x14ac:dyDescent="0.25">
      <c r="B126" s="174"/>
      <c r="C126" s="175"/>
      <c r="D126" s="157"/>
      <c r="E126" s="157"/>
      <c r="F126" s="158"/>
      <c r="G126" s="159"/>
      <c r="H126" s="160"/>
      <c r="I126" s="160"/>
      <c r="J126" s="160"/>
      <c r="K126" s="162"/>
      <c r="L126" s="162"/>
      <c r="M126" s="163"/>
      <c r="N126" s="162"/>
      <c r="O126" s="164"/>
      <c r="P126" s="165"/>
      <c r="Q126" s="160"/>
      <c r="R126" s="166"/>
      <c r="S126" s="165"/>
      <c r="T126" s="160"/>
      <c r="U126" s="176"/>
      <c r="V126" s="177"/>
      <c r="W126" s="169"/>
      <c r="X126" s="159"/>
      <c r="Y126" s="159"/>
      <c r="Z126" s="179"/>
      <c r="AA126" s="172"/>
      <c r="AB126" s="173"/>
    </row>
    <row r="127" spans="2:28" x14ac:dyDescent="0.25">
      <c r="B127" s="174"/>
      <c r="C127" s="175"/>
      <c r="D127" s="157"/>
      <c r="E127" s="157"/>
      <c r="F127" s="158"/>
      <c r="G127" s="159"/>
      <c r="H127" s="160"/>
      <c r="I127" s="160"/>
      <c r="J127" s="160"/>
      <c r="K127" s="162"/>
      <c r="L127" s="162"/>
      <c r="M127" s="163"/>
      <c r="N127" s="162"/>
      <c r="O127" s="164"/>
      <c r="P127" s="165"/>
      <c r="Q127" s="160"/>
      <c r="R127" s="166"/>
      <c r="S127" s="165"/>
      <c r="T127" s="160"/>
      <c r="U127" s="176"/>
      <c r="V127" s="177"/>
      <c r="W127" s="169"/>
      <c r="X127" s="159"/>
      <c r="Y127" s="159"/>
      <c r="Z127" s="179"/>
      <c r="AA127" s="172"/>
      <c r="AB127" s="173"/>
    </row>
    <row r="128" spans="2:28" x14ac:dyDescent="0.25">
      <c r="B128" s="174"/>
      <c r="C128" s="175"/>
      <c r="D128" s="157"/>
      <c r="E128" s="157"/>
      <c r="F128" s="158"/>
      <c r="G128" s="159"/>
      <c r="H128" s="160"/>
      <c r="I128" s="160"/>
      <c r="J128" s="160"/>
      <c r="K128" s="162"/>
      <c r="L128" s="162"/>
      <c r="M128" s="163"/>
      <c r="N128" s="162"/>
      <c r="O128" s="164"/>
      <c r="P128" s="165"/>
      <c r="Q128" s="160"/>
      <c r="R128" s="166"/>
      <c r="S128" s="165"/>
      <c r="T128" s="160"/>
      <c r="U128" s="176"/>
      <c r="V128" s="177"/>
      <c r="W128" s="169"/>
      <c r="X128" s="159"/>
      <c r="Y128" s="159"/>
      <c r="Z128" s="179"/>
      <c r="AA128" s="172"/>
      <c r="AB128" s="173"/>
    </row>
    <row r="129" spans="2:28" x14ac:dyDescent="0.25">
      <c r="B129" s="174"/>
      <c r="C129" s="175"/>
      <c r="D129" s="157"/>
      <c r="E129" s="157"/>
      <c r="F129" s="158"/>
      <c r="G129" s="159"/>
      <c r="H129" s="160"/>
      <c r="I129" s="160"/>
      <c r="J129" s="160"/>
      <c r="K129" s="162"/>
      <c r="L129" s="162"/>
      <c r="M129" s="163"/>
      <c r="N129" s="162"/>
      <c r="O129" s="164"/>
      <c r="P129" s="165"/>
      <c r="Q129" s="160"/>
      <c r="R129" s="166"/>
      <c r="S129" s="165"/>
      <c r="T129" s="160"/>
      <c r="U129" s="176"/>
      <c r="V129" s="177"/>
      <c r="W129" s="169"/>
      <c r="X129" s="159"/>
      <c r="Y129" s="159"/>
      <c r="Z129" s="179"/>
      <c r="AA129" s="172"/>
      <c r="AB129" s="173"/>
    </row>
    <row r="130" spans="2:28" x14ac:dyDescent="0.25">
      <c r="B130" s="174"/>
      <c r="C130" s="175"/>
      <c r="D130" s="157"/>
      <c r="E130" s="157"/>
      <c r="F130" s="158"/>
      <c r="G130" s="159"/>
      <c r="H130" s="160"/>
      <c r="I130" s="160"/>
      <c r="J130" s="160"/>
      <c r="K130" s="162"/>
      <c r="L130" s="162"/>
      <c r="M130" s="163"/>
      <c r="N130" s="162"/>
      <c r="O130" s="164"/>
      <c r="P130" s="165"/>
      <c r="Q130" s="160"/>
      <c r="R130" s="166"/>
      <c r="S130" s="165"/>
      <c r="T130" s="160"/>
      <c r="U130" s="176"/>
      <c r="V130" s="177"/>
      <c r="W130" s="169"/>
      <c r="X130" s="159"/>
      <c r="Y130" s="159"/>
      <c r="Z130" s="179"/>
      <c r="AA130" s="172"/>
      <c r="AB130" s="173"/>
    </row>
    <row r="131" spans="2:28" x14ac:dyDescent="0.25">
      <c r="B131" s="174"/>
      <c r="C131" s="175"/>
      <c r="D131" s="157"/>
      <c r="E131" s="157"/>
      <c r="F131" s="158"/>
      <c r="G131" s="159"/>
      <c r="H131" s="160"/>
      <c r="I131" s="160"/>
      <c r="J131" s="160"/>
      <c r="K131" s="162"/>
      <c r="L131" s="162"/>
      <c r="M131" s="163"/>
      <c r="N131" s="162"/>
      <c r="O131" s="164"/>
      <c r="P131" s="165"/>
      <c r="Q131" s="160"/>
      <c r="R131" s="166"/>
      <c r="S131" s="165"/>
      <c r="T131" s="160"/>
      <c r="U131" s="176"/>
      <c r="V131" s="177"/>
      <c r="W131" s="169"/>
      <c r="X131" s="159"/>
      <c r="Y131" s="159"/>
      <c r="Z131" s="179"/>
      <c r="AA131" s="172"/>
      <c r="AB131" s="173"/>
    </row>
    <row r="132" spans="2:28" x14ac:dyDescent="0.25">
      <c r="B132" s="174"/>
      <c r="C132" s="175"/>
      <c r="D132" s="157"/>
      <c r="E132" s="157"/>
      <c r="F132" s="158"/>
      <c r="G132" s="159"/>
      <c r="H132" s="160"/>
      <c r="I132" s="160"/>
      <c r="J132" s="160"/>
      <c r="K132" s="162"/>
      <c r="L132" s="162"/>
      <c r="M132" s="163"/>
      <c r="N132" s="162"/>
      <c r="O132" s="164"/>
      <c r="P132" s="165"/>
      <c r="Q132" s="160"/>
      <c r="R132" s="166"/>
      <c r="S132" s="165"/>
      <c r="T132" s="160"/>
      <c r="U132" s="176"/>
      <c r="V132" s="177"/>
      <c r="W132" s="169"/>
      <c r="X132" s="159"/>
      <c r="Y132" s="159"/>
      <c r="Z132" s="179"/>
      <c r="AA132" s="172"/>
      <c r="AB132" s="173"/>
    </row>
    <row r="133" spans="2:28" x14ac:dyDescent="0.25">
      <c r="B133" s="174"/>
      <c r="C133" s="175"/>
      <c r="D133" s="157"/>
      <c r="E133" s="157"/>
      <c r="F133" s="158"/>
      <c r="G133" s="159"/>
      <c r="H133" s="160"/>
      <c r="I133" s="160"/>
      <c r="J133" s="160"/>
      <c r="K133" s="162"/>
      <c r="L133" s="162"/>
      <c r="M133" s="163"/>
      <c r="N133" s="162"/>
      <c r="O133" s="164"/>
      <c r="P133" s="165"/>
      <c r="Q133" s="160"/>
      <c r="R133" s="166"/>
      <c r="S133" s="165"/>
      <c r="T133" s="160"/>
      <c r="U133" s="176"/>
      <c r="V133" s="177"/>
      <c r="W133" s="169"/>
      <c r="X133" s="159"/>
      <c r="Y133" s="159"/>
      <c r="Z133" s="179"/>
      <c r="AA133" s="172"/>
      <c r="AB133" s="173"/>
    </row>
    <row r="134" spans="2:28" x14ac:dyDescent="0.25">
      <c r="B134" s="174"/>
      <c r="C134" s="175"/>
      <c r="D134" s="157"/>
      <c r="E134" s="157"/>
      <c r="F134" s="158"/>
      <c r="G134" s="159"/>
      <c r="H134" s="160"/>
      <c r="I134" s="160"/>
      <c r="J134" s="160"/>
      <c r="K134" s="162"/>
      <c r="L134" s="162"/>
      <c r="M134" s="163"/>
      <c r="N134" s="162"/>
      <c r="O134" s="164"/>
      <c r="P134" s="165"/>
      <c r="Q134" s="160"/>
      <c r="R134" s="166"/>
      <c r="S134" s="165"/>
      <c r="T134" s="160"/>
      <c r="U134" s="176"/>
      <c r="V134" s="177"/>
      <c r="W134" s="169"/>
      <c r="X134" s="159"/>
      <c r="Y134" s="159"/>
      <c r="Z134" s="179"/>
      <c r="AA134" s="172"/>
      <c r="AB134" s="173"/>
    </row>
    <row r="135" spans="2:28" x14ac:dyDescent="0.25">
      <c r="B135" s="174"/>
      <c r="C135" s="175"/>
      <c r="D135" s="157"/>
      <c r="E135" s="157"/>
      <c r="F135" s="158"/>
      <c r="G135" s="159"/>
      <c r="H135" s="160"/>
      <c r="I135" s="160"/>
      <c r="J135" s="160"/>
      <c r="K135" s="162"/>
      <c r="L135" s="162"/>
      <c r="M135" s="163"/>
      <c r="N135" s="162"/>
      <c r="O135" s="164"/>
      <c r="P135" s="165"/>
      <c r="Q135" s="160"/>
      <c r="R135" s="166"/>
      <c r="S135" s="165"/>
      <c r="T135" s="160"/>
      <c r="U135" s="176"/>
      <c r="V135" s="177"/>
      <c r="W135" s="169"/>
      <c r="X135" s="159"/>
      <c r="Y135" s="159"/>
      <c r="Z135" s="179"/>
      <c r="AA135" s="172"/>
      <c r="AB135" s="173"/>
    </row>
    <row r="136" spans="2:28" x14ac:dyDescent="0.25">
      <c r="B136" s="174"/>
      <c r="C136" s="175"/>
      <c r="D136" s="157"/>
      <c r="E136" s="157"/>
      <c r="F136" s="158"/>
      <c r="G136" s="159"/>
      <c r="H136" s="160"/>
      <c r="I136" s="160"/>
      <c r="J136" s="160"/>
      <c r="K136" s="162"/>
      <c r="L136" s="162"/>
      <c r="M136" s="163"/>
      <c r="N136" s="162"/>
      <c r="O136" s="164"/>
      <c r="P136" s="165"/>
      <c r="Q136" s="160"/>
      <c r="R136" s="166"/>
      <c r="S136" s="165"/>
      <c r="T136" s="160"/>
      <c r="U136" s="176"/>
      <c r="V136" s="177"/>
      <c r="W136" s="169"/>
      <c r="X136" s="159"/>
      <c r="Y136" s="159"/>
      <c r="Z136" s="179"/>
      <c r="AA136" s="172"/>
      <c r="AB136" s="173"/>
    </row>
    <row r="137" spans="2:28" x14ac:dyDescent="0.25">
      <c r="B137" s="174"/>
      <c r="C137" s="175"/>
      <c r="D137" s="157"/>
      <c r="E137" s="157"/>
      <c r="F137" s="158"/>
      <c r="G137" s="159"/>
      <c r="H137" s="160"/>
      <c r="I137" s="160"/>
      <c r="J137" s="160"/>
      <c r="K137" s="162"/>
      <c r="L137" s="162"/>
      <c r="M137" s="163"/>
      <c r="N137" s="162"/>
      <c r="O137" s="164"/>
      <c r="P137" s="165"/>
      <c r="Q137" s="160"/>
      <c r="R137" s="166"/>
      <c r="S137" s="165"/>
      <c r="T137" s="160"/>
      <c r="U137" s="176"/>
      <c r="V137" s="177"/>
      <c r="W137" s="169"/>
      <c r="X137" s="159"/>
      <c r="Y137" s="159"/>
      <c r="Z137" s="179"/>
      <c r="AA137" s="172"/>
      <c r="AB137" s="173"/>
    </row>
    <row r="138" spans="2:28" x14ac:dyDescent="0.25">
      <c r="B138" s="174"/>
      <c r="C138" s="175"/>
      <c r="D138" s="157"/>
      <c r="E138" s="157"/>
      <c r="F138" s="158"/>
      <c r="G138" s="159"/>
      <c r="H138" s="160"/>
      <c r="I138" s="160"/>
      <c r="J138" s="160"/>
      <c r="K138" s="162"/>
      <c r="L138" s="162"/>
      <c r="M138" s="163"/>
      <c r="N138" s="162"/>
      <c r="O138" s="164"/>
      <c r="P138" s="165"/>
      <c r="Q138" s="160"/>
      <c r="R138" s="166"/>
      <c r="S138" s="165"/>
      <c r="T138" s="160"/>
      <c r="U138" s="176"/>
      <c r="V138" s="177"/>
      <c r="W138" s="169"/>
      <c r="X138" s="159"/>
      <c r="Y138" s="159"/>
      <c r="Z138" s="179"/>
      <c r="AA138" s="172"/>
      <c r="AB138" s="173"/>
    </row>
    <row r="139" spans="2:28" x14ac:dyDescent="0.25">
      <c r="B139" s="174"/>
      <c r="C139" s="175"/>
      <c r="D139" s="157"/>
      <c r="E139" s="157"/>
      <c r="F139" s="158"/>
      <c r="G139" s="159"/>
      <c r="H139" s="160"/>
      <c r="I139" s="160"/>
      <c r="J139" s="160"/>
      <c r="K139" s="162"/>
      <c r="L139" s="162"/>
      <c r="M139" s="163"/>
      <c r="N139" s="162"/>
      <c r="O139" s="164"/>
      <c r="P139" s="165"/>
      <c r="Q139" s="160"/>
      <c r="R139" s="166"/>
      <c r="S139" s="165"/>
      <c r="T139" s="160"/>
      <c r="U139" s="176"/>
      <c r="V139" s="177"/>
      <c r="W139" s="169"/>
      <c r="X139" s="159"/>
      <c r="Y139" s="159"/>
      <c r="Z139" s="179"/>
      <c r="AA139" s="172"/>
      <c r="AB139" s="173"/>
    </row>
    <row r="140" spans="2:28" x14ac:dyDescent="0.25">
      <c r="B140" s="174"/>
      <c r="C140" s="175"/>
      <c r="D140" s="157"/>
      <c r="E140" s="157"/>
      <c r="F140" s="158"/>
      <c r="G140" s="159"/>
      <c r="H140" s="160"/>
      <c r="I140" s="160"/>
      <c r="J140" s="160"/>
      <c r="K140" s="162"/>
      <c r="L140" s="162"/>
      <c r="M140" s="163"/>
      <c r="N140" s="162"/>
      <c r="O140" s="164"/>
      <c r="P140" s="165"/>
      <c r="Q140" s="160"/>
      <c r="R140" s="166"/>
      <c r="S140" s="165"/>
      <c r="T140" s="160"/>
      <c r="U140" s="176"/>
      <c r="V140" s="177"/>
      <c r="W140" s="169"/>
      <c r="X140" s="159"/>
      <c r="Y140" s="159"/>
      <c r="Z140" s="179"/>
      <c r="AA140" s="172"/>
      <c r="AB140" s="173"/>
    </row>
    <row r="141" spans="2:28" x14ac:dyDescent="0.25">
      <c r="B141" s="174"/>
      <c r="C141" s="175"/>
      <c r="D141" s="157"/>
      <c r="E141" s="157"/>
      <c r="F141" s="158"/>
      <c r="G141" s="159"/>
      <c r="H141" s="160"/>
      <c r="I141" s="160"/>
      <c r="J141" s="160"/>
      <c r="K141" s="162"/>
      <c r="L141" s="162"/>
      <c r="M141" s="163"/>
      <c r="N141" s="162"/>
      <c r="O141" s="164"/>
      <c r="P141" s="165"/>
      <c r="Q141" s="160"/>
      <c r="R141" s="166"/>
      <c r="S141" s="165"/>
      <c r="T141" s="160"/>
      <c r="U141" s="176"/>
      <c r="V141" s="177"/>
      <c r="W141" s="169"/>
      <c r="X141" s="159"/>
      <c r="Y141" s="159"/>
      <c r="Z141" s="179"/>
      <c r="AA141" s="172"/>
      <c r="AB141" s="173"/>
    </row>
    <row r="142" spans="2:28" x14ac:dyDescent="0.25">
      <c r="B142" s="174"/>
      <c r="C142" s="175"/>
      <c r="D142" s="157"/>
      <c r="E142" s="157"/>
      <c r="F142" s="158"/>
      <c r="G142" s="159"/>
      <c r="H142" s="160"/>
      <c r="I142" s="160"/>
      <c r="J142" s="160"/>
      <c r="K142" s="162"/>
      <c r="L142" s="162"/>
      <c r="M142" s="163"/>
      <c r="N142" s="162"/>
      <c r="O142" s="164"/>
      <c r="P142" s="165"/>
      <c r="Q142" s="160"/>
      <c r="R142" s="166"/>
      <c r="S142" s="165"/>
      <c r="T142" s="160"/>
      <c r="U142" s="176"/>
      <c r="V142" s="177"/>
      <c r="W142" s="169"/>
      <c r="X142" s="159"/>
      <c r="Y142" s="159"/>
      <c r="Z142" s="179"/>
      <c r="AA142" s="172"/>
      <c r="AB142" s="173"/>
    </row>
    <row r="143" spans="2:28" x14ac:dyDescent="0.25">
      <c r="B143" s="174"/>
      <c r="C143" s="175"/>
      <c r="D143" s="157"/>
      <c r="E143" s="157"/>
      <c r="F143" s="158"/>
      <c r="G143" s="159"/>
      <c r="H143" s="160"/>
      <c r="I143" s="160"/>
      <c r="J143" s="160"/>
      <c r="K143" s="162"/>
      <c r="L143" s="162"/>
      <c r="M143" s="163"/>
      <c r="N143" s="162"/>
      <c r="O143" s="164"/>
      <c r="P143" s="165"/>
      <c r="Q143" s="160"/>
      <c r="R143" s="166"/>
      <c r="S143" s="165"/>
      <c r="T143" s="160"/>
      <c r="U143" s="176"/>
      <c r="V143" s="177"/>
      <c r="W143" s="169"/>
      <c r="X143" s="159"/>
      <c r="Y143" s="159"/>
      <c r="Z143" s="179"/>
      <c r="AA143" s="172"/>
      <c r="AB143" s="173"/>
    </row>
    <row r="144" spans="2:28" x14ac:dyDescent="0.25">
      <c r="B144" s="174"/>
      <c r="C144" s="175"/>
      <c r="D144" s="157"/>
      <c r="E144" s="157"/>
      <c r="F144" s="158"/>
      <c r="G144" s="159"/>
      <c r="H144" s="160"/>
      <c r="I144" s="160"/>
      <c r="J144" s="160"/>
      <c r="K144" s="162"/>
      <c r="L144" s="162"/>
      <c r="M144" s="163"/>
      <c r="N144" s="162"/>
      <c r="O144" s="164"/>
      <c r="P144" s="165"/>
      <c r="Q144" s="160"/>
      <c r="R144" s="166"/>
      <c r="S144" s="165"/>
      <c r="T144" s="160"/>
      <c r="U144" s="176"/>
      <c r="V144" s="177"/>
      <c r="W144" s="169"/>
      <c r="X144" s="159"/>
      <c r="Y144" s="159"/>
      <c r="Z144" s="179"/>
      <c r="AA144" s="172"/>
      <c r="AB144" s="173"/>
    </row>
    <row r="145" spans="2:28" x14ac:dyDescent="0.25">
      <c r="B145" s="174"/>
      <c r="C145" s="175"/>
      <c r="D145" s="157"/>
      <c r="E145" s="157"/>
      <c r="F145" s="158"/>
      <c r="G145" s="159"/>
      <c r="H145" s="160"/>
      <c r="I145" s="160"/>
      <c r="J145" s="160"/>
      <c r="K145" s="162"/>
      <c r="L145" s="162"/>
      <c r="M145" s="163"/>
      <c r="N145" s="162"/>
      <c r="O145" s="164"/>
      <c r="P145" s="165"/>
      <c r="Q145" s="160"/>
      <c r="R145" s="166"/>
      <c r="S145" s="165"/>
      <c r="T145" s="160"/>
      <c r="U145" s="176"/>
      <c r="V145" s="177"/>
      <c r="W145" s="169"/>
      <c r="X145" s="159"/>
      <c r="Y145" s="159"/>
      <c r="Z145" s="179"/>
      <c r="AA145" s="172"/>
      <c r="AB145" s="173"/>
    </row>
    <row r="146" spans="2:28" x14ac:dyDescent="0.25">
      <c r="B146" s="174"/>
      <c r="C146" s="175"/>
      <c r="D146" s="157"/>
      <c r="E146" s="157"/>
      <c r="F146" s="158"/>
      <c r="G146" s="159"/>
      <c r="H146" s="160"/>
      <c r="I146" s="160"/>
      <c r="J146" s="160"/>
      <c r="K146" s="162"/>
      <c r="L146" s="162"/>
      <c r="M146" s="163"/>
      <c r="N146" s="162"/>
      <c r="O146" s="164"/>
      <c r="P146" s="165"/>
      <c r="Q146" s="160"/>
      <c r="R146" s="166"/>
      <c r="S146" s="165"/>
      <c r="T146" s="160"/>
      <c r="U146" s="176"/>
      <c r="V146" s="177"/>
      <c r="W146" s="169"/>
      <c r="X146" s="159"/>
      <c r="Y146" s="159"/>
      <c r="Z146" s="179"/>
      <c r="AA146" s="172"/>
      <c r="AB146" s="173"/>
    </row>
    <row r="147" spans="2:28" x14ac:dyDescent="0.25">
      <c r="B147" s="174"/>
      <c r="C147" s="175"/>
      <c r="D147" s="157"/>
      <c r="E147" s="157"/>
      <c r="F147" s="158"/>
      <c r="G147" s="159"/>
      <c r="H147" s="160"/>
      <c r="I147" s="160"/>
      <c r="J147" s="160"/>
      <c r="K147" s="162"/>
      <c r="L147" s="162"/>
      <c r="M147" s="163"/>
      <c r="N147" s="162"/>
      <c r="O147" s="164"/>
      <c r="P147" s="165"/>
      <c r="Q147" s="160"/>
      <c r="R147" s="166"/>
      <c r="S147" s="165"/>
      <c r="T147" s="160"/>
      <c r="U147" s="176"/>
      <c r="V147" s="177"/>
      <c r="W147" s="169"/>
      <c r="X147" s="159"/>
      <c r="Y147" s="159"/>
      <c r="Z147" s="179"/>
      <c r="AA147" s="172"/>
      <c r="AB147" s="173"/>
    </row>
    <row r="148" spans="2:28" x14ac:dyDescent="0.25">
      <c r="B148" s="174"/>
      <c r="C148" s="175"/>
      <c r="D148" s="157"/>
      <c r="E148" s="157"/>
      <c r="F148" s="158"/>
      <c r="G148" s="159"/>
      <c r="H148" s="160"/>
      <c r="I148" s="160"/>
      <c r="J148" s="160"/>
      <c r="K148" s="162"/>
      <c r="L148" s="162"/>
      <c r="M148" s="163"/>
      <c r="N148" s="162"/>
      <c r="O148" s="164"/>
      <c r="P148" s="165"/>
      <c r="Q148" s="160"/>
      <c r="R148" s="166"/>
      <c r="S148" s="165"/>
      <c r="T148" s="160"/>
      <c r="U148" s="176"/>
      <c r="V148" s="177"/>
      <c r="W148" s="169"/>
      <c r="X148" s="159"/>
      <c r="Y148" s="159"/>
      <c r="Z148" s="179"/>
      <c r="AA148" s="172"/>
      <c r="AB148" s="173"/>
    </row>
    <row r="149" spans="2:28" x14ac:dyDescent="0.25">
      <c r="B149" s="174"/>
      <c r="C149" s="175"/>
      <c r="D149" s="157"/>
      <c r="E149" s="157"/>
      <c r="F149" s="158"/>
      <c r="G149" s="159"/>
      <c r="H149" s="160"/>
      <c r="I149" s="160"/>
      <c r="J149" s="160"/>
      <c r="K149" s="162"/>
      <c r="L149" s="162"/>
      <c r="M149" s="163"/>
      <c r="N149" s="162"/>
      <c r="O149" s="164"/>
      <c r="P149" s="165"/>
      <c r="Q149" s="160"/>
      <c r="R149" s="166"/>
      <c r="S149" s="165"/>
      <c r="T149" s="160"/>
      <c r="U149" s="176"/>
      <c r="V149" s="177"/>
      <c r="W149" s="169"/>
      <c r="X149" s="159"/>
      <c r="Y149" s="159"/>
      <c r="Z149" s="179"/>
      <c r="AA149" s="172"/>
      <c r="AB149" s="173"/>
    </row>
    <row r="150" spans="2:28" x14ac:dyDescent="0.25">
      <c r="B150" s="174"/>
      <c r="C150" s="175"/>
      <c r="D150" s="157"/>
      <c r="E150" s="157"/>
      <c r="F150" s="158"/>
      <c r="G150" s="159"/>
      <c r="H150" s="160"/>
      <c r="I150" s="160"/>
      <c r="J150" s="160"/>
      <c r="K150" s="162"/>
      <c r="L150" s="162"/>
      <c r="M150" s="163"/>
      <c r="N150" s="162"/>
      <c r="O150" s="164"/>
      <c r="P150" s="165"/>
      <c r="Q150" s="160"/>
      <c r="R150" s="166"/>
      <c r="S150" s="165"/>
      <c r="T150" s="160"/>
      <c r="U150" s="176"/>
      <c r="V150" s="177"/>
      <c r="W150" s="169"/>
      <c r="X150" s="159"/>
      <c r="Y150" s="159"/>
      <c r="Z150" s="179"/>
      <c r="AA150" s="172"/>
      <c r="AB150" s="173"/>
    </row>
    <row r="151" spans="2:28" x14ac:dyDescent="0.25">
      <c r="B151" s="174"/>
      <c r="C151" s="175"/>
      <c r="D151" s="157"/>
      <c r="E151" s="157"/>
      <c r="F151" s="158"/>
      <c r="G151" s="159"/>
      <c r="H151" s="160"/>
      <c r="I151" s="160"/>
      <c r="J151" s="160"/>
      <c r="K151" s="162"/>
      <c r="L151" s="162"/>
      <c r="M151" s="163"/>
      <c r="N151" s="162"/>
      <c r="O151" s="164"/>
      <c r="P151" s="165"/>
      <c r="Q151" s="160"/>
      <c r="R151" s="166"/>
      <c r="S151" s="165"/>
      <c r="T151" s="160"/>
      <c r="U151" s="176"/>
      <c r="V151" s="177"/>
      <c r="W151" s="169"/>
      <c r="X151" s="159"/>
      <c r="Y151" s="159"/>
      <c r="Z151" s="179"/>
      <c r="AA151" s="172"/>
      <c r="AB151" s="173"/>
    </row>
    <row r="152" spans="2:28" x14ac:dyDescent="0.25">
      <c r="B152" s="174"/>
      <c r="C152" s="175"/>
      <c r="D152" s="157"/>
      <c r="E152" s="157"/>
      <c r="F152" s="158"/>
      <c r="G152" s="159"/>
      <c r="H152" s="160"/>
      <c r="I152" s="160"/>
      <c r="J152" s="160"/>
      <c r="K152" s="162"/>
      <c r="L152" s="162"/>
      <c r="M152" s="163"/>
      <c r="N152" s="162"/>
      <c r="O152" s="164"/>
      <c r="P152" s="165"/>
      <c r="Q152" s="160"/>
      <c r="R152" s="166"/>
      <c r="S152" s="165"/>
      <c r="T152" s="160"/>
      <c r="U152" s="176"/>
      <c r="V152" s="177"/>
      <c r="W152" s="169"/>
      <c r="X152" s="159"/>
      <c r="Y152" s="159"/>
      <c r="Z152" s="179"/>
      <c r="AA152" s="172"/>
      <c r="AB152" s="173"/>
    </row>
    <row r="153" spans="2:28" x14ac:dyDescent="0.25">
      <c r="B153" s="174"/>
      <c r="C153" s="175"/>
      <c r="D153" s="157"/>
      <c r="E153" s="157"/>
      <c r="F153" s="158"/>
      <c r="G153" s="159"/>
      <c r="H153" s="160"/>
      <c r="I153" s="160"/>
      <c r="J153" s="160"/>
      <c r="K153" s="162"/>
      <c r="L153" s="162"/>
      <c r="M153" s="163"/>
      <c r="N153" s="162"/>
      <c r="O153" s="164"/>
      <c r="P153" s="165"/>
      <c r="Q153" s="160"/>
      <c r="R153" s="166"/>
      <c r="S153" s="165"/>
      <c r="T153" s="160"/>
      <c r="U153" s="176"/>
      <c r="V153" s="177"/>
      <c r="W153" s="169"/>
      <c r="X153" s="159"/>
      <c r="Y153" s="159"/>
      <c r="Z153" s="179"/>
      <c r="AA153" s="172"/>
      <c r="AB153" s="173"/>
    </row>
    <row r="154" spans="2:28" x14ac:dyDescent="0.25">
      <c r="B154" s="174"/>
      <c r="C154" s="175"/>
      <c r="D154" s="157"/>
      <c r="E154" s="157"/>
      <c r="F154" s="158"/>
      <c r="G154" s="159"/>
      <c r="H154" s="160"/>
      <c r="I154" s="160"/>
      <c r="J154" s="160"/>
      <c r="K154" s="162"/>
      <c r="L154" s="162"/>
      <c r="M154" s="163"/>
      <c r="N154" s="162"/>
      <c r="O154" s="164"/>
      <c r="P154" s="165"/>
      <c r="Q154" s="160"/>
      <c r="R154" s="166"/>
      <c r="S154" s="165"/>
      <c r="T154" s="160"/>
      <c r="U154" s="176"/>
      <c r="V154" s="177"/>
      <c r="W154" s="169"/>
      <c r="X154" s="159"/>
      <c r="Y154" s="159"/>
      <c r="Z154" s="179"/>
      <c r="AA154" s="172"/>
      <c r="AB154" s="173"/>
    </row>
    <row r="155" spans="2:28" x14ac:dyDescent="0.25">
      <c r="B155" s="174"/>
      <c r="C155" s="175"/>
      <c r="D155" s="157"/>
      <c r="E155" s="157"/>
      <c r="F155" s="158"/>
      <c r="G155" s="159"/>
      <c r="H155" s="160"/>
      <c r="I155" s="160"/>
      <c r="J155" s="160"/>
      <c r="K155" s="162"/>
      <c r="L155" s="162"/>
      <c r="M155" s="163"/>
      <c r="N155" s="162"/>
      <c r="O155" s="164"/>
      <c r="P155" s="165"/>
      <c r="Q155" s="160"/>
      <c r="R155" s="166"/>
      <c r="S155" s="165"/>
      <c r="T155" s="160"/>
      <c r="U155" s="176"/>
      <c r="V155" s="177"/>
      <c r="W155" s="169"/>
      <c r="X155" s="159"/>
      <c r="Y155" s="159"/>
      <c r="Z155" s="179"/>
      <c r="AA155" s="172"/>
      <c r="AB155" s="173"/>
    </row>
    <row r="156" spans="2:28" x14ac:dyDescent="0.25">
      <c r="B156" s="174"/>
      <c r="C156" s="175"/>
      <c r="D156" s="157"/>
      <c r="E156" s="157"/>
      <c r="F156" s="158"/>
      <c r="G156" s="159"/>
      <c r="H156" s="160"/>
      <c r="I156" s="160"/>
      <c r="J156" s="160"/>
      <c r="K156" s="162"/>
      <c r="L156" s="162"/>
      <c r="M156" s="163"/>
      <c r="N156" s="162"/>
      <c r="O156" s="164"/>
      <c r="P156" s="165"/>
      <c r="Q156" s="160"/>
      <c r="R156" s="166"/>
      <c r="S156" s="165"/>
      <c r="T156" s="160"/>
      <c r="U156" s="176"/>
      <c r="V156" s="177"/>
      <c r="W156" s="169"/>
      <c r="X156" s="159"/>
      <c r="Y156" s="159"/>
      <c r="Z156" s="179"/>
      <c r="AA156" s="172"/>
      <c r="AB156" s="173"/>
    </row>
    <row r="157" spans="2:28" x14ac:dyDescent="0.25">
      <c r="B157" s="174"/>
      <c r="C157" s="175"/>
      <c r="D157" s="157"/>
      <c r="E157" s="157"/>
      <c r="F157" s="158"/>
      <c r="G157" s="159"/>
      <c r="H157" s="160"/>
      <c r="I157" s="160"/>
      <c r="J157" s="160"/>
      <c r="K157" s="162"/>
      <c r="L157" s="162"/>
      <c r="M157" s="163"/>
      <c r="N157" s="162"/>
      <c r="O157" s="164"/>
      <c r="P157" s="165"/>
      <c r="Q157" s="160"/>
      <c r="R157" s="166"/>
      <c r="S157" s="165"/>
      <c r="T157" s="160"/>
      <c r="U157" s="176"/>
      <c r="V157" s="177"/>
      <c r="W157" s="169"/>
      <c r="X157" s="159"/>
      <c r="Y157" s="159"/>
      <c r="Z157" s="179"/>
      <c r="AA157" s="172"/>
      <c r="AB157" s="173"/>
    </row>
    <row r="158" spans="2:28" x14ac:dyDescent="0.25">
      <c r="B158" s="174"/>
      <c r="C158" s="175"/>
      <c r="D158" s="157"/>
      <c r="E158" s="157"/>
      <c r="F158" s="158"/>
      <c r="G158" s="159"/>
      <c r="H158" s="160"/>
      <c r="I158" s="160"/>
      <c r="J158" s="160"/>
      <c r="K158" s="162"/>
      <c r="L158" s="162"/>
      <c r="M158" s="163"/>
      <c r="N158" s="162"/>
      <c r="O158" s="164"/>
      <c r="P158" s="165"/>
      <c r="Q158" s="160"/>
      <c r="R158" s="166"/>
      <c r="S158" s="165"/>
      <c r="T158" s="160"/>
      <c r="U158" s="176"/>
      <c r="V158" s="177"/>
      <c r="W158" s="169"/>
      <c r="X158" s="159"/>
      <c r="Y158" s="159"/>
      <c r="Z158" s="179"/>
      <c r="AA158" s="172"/>
      <c r="AB158" s="173"/>
    </row>
    <row r="159" spans="2:28" x14ac:dyDescent="0.25">
      <c r="B159" s="174"/>
      <c r="C159" s="175"/>
      <c r="D159" s="157"/>
      <c r="E159" s="157"/>
      <c r="F159" s="158"/>
      <c r="G159" s="159"/>
      <c r="H159" s="160"/>
      <c r="I159" s="160"/>
      <c r="J159" s="160"/>
      <c r="K159" s="162"/>
      <c r="L159" s="162"/>
      <c r="M159" s="163"/>
      <c r="N159" s="162"/>
      <c r="O159" s="164"/>
      <c r="P159" s="165"/>
      <c r="Q159" s="160"/>
      <c r="R159" s="166"/>
      <c r="S159" s="165"/>
      <c r="T159" s="160"/>
      <c r="U159" s="176"/>
      <c r="V159" s="177"/>
      <c r="W159" s="169"/>
      <c r="X159" s="159"/>
      <c r="Y159" s="159"/>
      <c r="Z159" s="179"/>
      <c r="AA159" s="172"/>
      <c r="AB159" s="173"/>
    </row>
    <row r="160" spans="2:28" x14ac:dyDescent="0.25">
      <c r="B160" s="174"/>
      <c r="C160" s="175"/>
      <c r="D160" s="157"/>
      <c r="E160" s="157"/>
      <c r="F160" s="158"/>
      <c r="G160" s="159"/>
      <c r="H160" s="160"/>
      <c r="I160" s="160"/>
      <c r="J160" s="160"/>
      <c r="K160" s="162"/>
      <c r="L160" s="162"/>
      <c r="M160" s="163"/>
      <c r="N160" s="162"/>
      <c r="O160" s="164"/>
      <c r="P160" s="165"/>
      <c r="Q160" s="160"/>
      <c r="R160" s="166"/>
      <c r="S160" s="165"/>
      <c r="T160" s="160"/>
      <c r="U160" s="176"/>
      <c r="V160" s="177"/>
      <c r="W160" s="169"/>
      <c r="X160" s="159"/>
      <c r="Y160" s="159"/>
      <c r="Z160" s="179"/>
      <c r="AA160" s="172"/>
      <c r="AB160" s="173"/>
    </row>
    <row r="161" spans="2:28" x14ac:dyDescent="0.25">
      <c r="B161" s="174"/>
      <c r="C161" s="175"/>
      <c r="D161" s="157"/>
      <c r="E161" s="157"/>
      <c r="F161" s="158"/>
      <c r="G161" s="159"/>
      <c r="H161" s="160"/>
      <c r="I161" s="160"/>
      <c r="J161" s="160"/>
      <c r="K161" s="162"/>
      <c r="L161" s="162"/>
      <c r="M161" s="163"/>
      <c r="N161" s="162"/>
      <c r="O161" s="164"/>
      <c r="P161" s="165"/>
      <c r="Q161" s="160"/>
      <c r="R161" s="166"/>
      <c r="S161" s="165"/>
      <c r="T161" s="160"/>
      <c r="U161" s="176"/>
      <c r="V161" s="177"/>
      <c r="W161" s="169"/>
      <c r="X161" s="159"/>
      <c r="Y161" s="159"/>
      <c r="Z161" s="179"/>
      <c r="AA161" s="172"/>
      <c r="AB161" s="173"/>
    </row>
    <row r="162" spans="2:28" x14ac:dyDescent="0.25">
      <c r="B162" s="174"/>
      <c r="C162" s="175"/>
      <c r="D162" s="157"/>
      <c r="E162" s="157"/>
      <c r="F162" s="158"/>
      <c r="G162" s="159"/>
      <c r="H162" s="160"/>
      <c r="I162" s="160"/>
      <c r="J162" s="160"/>
      <c r="K162" s="162"/>
      <c r="L162" s="162"/>
      <c r="M162" s="163"/>
      <c r="N162" s="162"/>
      <c r="O162" s="164"/>
      <c r="P162" s="165"/>
      <c r="Q162" s="160"/>
      <c r="R162" s="166"/>
      <c r="S162" s="165"/>
      <c r="T162" s="160"/>
      <c r="U162" s="176"/>
      <c r="V162" s="177"/>
      <c r="W162" s="169"/>
      <c r="X162" s="159"/>
      <c r="Y162" s="159"/>
      <c r="Z162" s="179"/>
      <c r="AA162" s="172"/>
      <c r="AB162" s="173"/>
    </row>
    <row r="163" spans="2:28" x14ac:dyDescent="0.25">
      <c r="B163" s="174"/>
      <c r="C163" s="175"/>
      <c r="D163" s="157"/>
      <c r="E163" s="157"/>
      <c r="F163" s="158"/>
      <c r="G163" s="159"/>
      <c r="H163" s="160"/>
      <c r="I163" s="160"/>
      <c r="J163" s="160"/>
      <c r="K163" s="162"/>
      <c r="L163" s="162"/>
      <c r="M163" s="163"/>
      <c r="N163" s="162"/>
      <c r="O163" s="164"/>
      <c r="P163" s="165"/>
      <c r="Q163" s="160"/>
      <c r="R163" s="166"/>
      <c r="S163" s="165"/>
      <c r="T163" s="160"/>
      <c r="U163" s="176"/>
      <c r="V163" s="177"/>
      <c r="W163" s="169"/>
      <c r="X163" s="159"/>
      <c r="Y163" s="159"/>
      <c r="Z163" s="179"/>
      <c r="AA163" s="172"/>
      <c r="AB163" s="173"/>
    </row>
    <row r="164" spans="2:28" x14ac:dyDescent="0.25">
      <c r="B164" s="174"/>
      <c r="C164" s="175"/>
      <c r="D164" s="157"/>
      <c r="E164" s="157"/>
      <c r="F164" s="158"/>
      <c r="G164" s="159"/>
      <c r="H164" s="160"/>
      <c r="I164" s="160"/>
      <c r="J164" s="160"/>
      <c r="K164" s="162"/>
      <c r="L164" s="162"/>
      <c r="M164" s="163"/>
      <c r="N164" s="162"/>
      <c r="O164" s="164"/>
      <c r="P164" s="165"/>
      <c r="Q164" s="160"/>
      <c r="R164" s="166"/>
      <c r="S164" s="165"/>
      <c r="T164" s="160"/>
      <c r="U164" s="176"/>
      <c r="V164" s="177"/>
      <c r="W164" s="169"/>
      <c r="X164" s="159"/>
      <c r="Y164" s="159"/>
      <c r="Z164" s="179"/>
      <c r="AA164" s="172"/>
      <c r="AB164" s="173"/>
    </row>
    <row r="165" spans="2:28" x14ac:dyDescent="0.25">
      <c r="B165" s="174"/>
      <c r="C165" s="175"/>
      <c r="D165" s="157"/>
      <c r="E165" s="157"/>
      <c r="F165" s="158"/>
      <c r="G165" s="159"/>
      <c r="H165" s="160"/>
      <c r="I165" s="160"/>
      <c r="J165" s="160"/>
      <c r="K165" s="162"/>
      <c r="L165" s="162"/>
      <c r="M165" s="163"/>
      <c r="N165" s="162"/>
      <c r="O165" s="164"/>
      <c r="P165" s="165"/>
      <c r="Q165" s="160"/>
      <c r="R165" s="166"/>
      <c r="S165" s="165"/>
      <c r="T165" s="160"/>
      <c r="U165" s="176"/>
      <c r="V165" s="177"/>
      <c r="W165" s="169"/>
      <c r="X165" s="159"/>
      <c r="Y165" s="159"/>
      <c r="Z165" s="179"/>
      <c r="AA165" s="172"/>
      <c r="AB165" s="173"/>
    </row>
    <row r="166" spans="2:28" x14ac:dyDescent="0.25">
      <c r="B166" s="174"/>
      <c r="C166" s="175"/>
      <c r="D166" s="157"/>
      <c r="E166" s="157"/>
      <c r="F166" s="158"/>
      <c r="G166" s="159"/>
      <c r="H166" s="160"/>
      <c r="I166" s="160"/>
      <c r="J166" s="160"/>
      <c r="K166" s="162"/>
      <c r="L166" s="162"/>
      <c r="M166" s="163"/>
      <c r="N166" s="162"/>
      <c r="O166" s="164"/>
      <c r="P166" s="165"/>
      <c r="Q166" s="160"/>
      <c r="R166" s="166"/>
      <c r="S166" s="165"/>
      <c r="T166" s="160"/>
      <c r="U166" s="176"/>
      <c r="V166" s="177"/>
      <c r="W166" s="169"/>
      <c r="X166" s="159"/>
      <c r="Y166" s="159"/>
      <c r="Z166" s="179"/>
      <c r="AA166" s="172"/>
      <c r="AB166" s="173"/>
    </row>
    <row r="167" spans="2:28" x14ac:dyDescent="0.25">
      <c r="B167" s="174"/>
      <c r="C167" s="175"/>
      <c r="D167" s="157"/>
      <c r="E167" s="157"/>
      <c r="F167" s="158"/>
      <c r="G167" s="159"/>
      <c r="H167" s="160"/>
      <c r="I167" s="160"/>
      <c r="J167" s="160"/>
      <c r="K167" s="162"/>
      <c r="L167" s="162"/>
      <c r="M167" s="163"/>
      <c r="N167" s="162"/>
      <c r="O167" s="164"/>
      <c r="P167" s="165"/>
      <c r="Q167" s="160"/>
      <c r="R167" s="166"/>
      <c r="S167" s="165"/>
      <c r="T167" s="160"/>
      <c r="U167" s="176"/>
      <c r="V167" s="177"/>
      <c r="W167" s="169"/>
      <c r="X167" s="159"/>
      <c r="Y167" s="159"/>
      <c r="Z167" s="179"/>
      <c r="AA167" s="172"/>
      <c r="AB167" s="173"/>
    </row>
    <row r="168" spans="2:28" x14ac:dyDescent="0.25">
      <c r="B168" s="174"/>
      <c r="C168" s="175"/>
      <c r="D168" s="157"/>
      <c r="E168" s="157"/>
      <c r="F168" s="158"/>
      <c r="G168" s="159"/>
      <c r="H168" s="160"/>
      <c r="I168" s="160"/>
      <c r="J168" s="160"/>
      <c r="K168" s="162"/>
      <c r="L168" s="162"/>
      <c r="M168" s="163"/>
      <c r="N168" s="162"/>
      <c r="O168" s="164"/>
      <c r="P168" s="165"/>
      <c r="Q168" s="160"/>
      <c r="R168" s="166"/>
      <c r="S168" s="165"/>
      <c r="T168" s="160"/>
      <c r="U168" s="176"/>
      <c r="V168" s="177"/>
      <c r="W168" s="169"/>
      <c r="X168" s="159"/>
      <c r="Y168" s="159"/>
      <c r="Z168" s="179"/>
      <c r="AA168" s="172"/>
      <c r="AB168" s="173"/>
    </row>
    <row r="169" spans="2:28" x14ac:dyDescent="0.25">
      <c r="B169" s="174"/>
      <c r="C169" s="175"/>
      <c r="D169" s="157"/>
      <c r="E169" s="157"/>
      <c r="F169" s="158"/>
      <c r="G169" s="159"/>
      <c r="H169" s="160"/>
      <c r="I169" s="160"/>
      <c r="J169" s="160"/>
      <c r="K169" s="162"/>
      <c r="L169" s="162"/>
      <c r="M169" s="163"/>
      <c r="N169" s="162"/>
      <c r="O169" s="164"/>
      <c r="P169" s="165"/>
      <c r="Q169" s="160"/>
      <c r="R169" s="166"/>
      <c r="S169" s="165"/>
      <c r="T169" s="160"/>
      <c r="U169" s="176"/>
      <c r="V169" s="177"/>
      <c r="W169" s="169"/>
      <c r="X169" s="159"/>
      <c r="Y169" s="159"/>
      <c r="Z169" s="179"/>
      <c r="AA169" s="172"/>
      <c r="AB169" s="173"/>
    </row>
    <row r="170" spans="2:28" x14ac:dyDescent="0.25">
      <c r="B170" s="174"/>
      <c r="C170" s="175"/>
      <c r="D170" s="157"/>
      <c r="E170" s="157"/>
      <c r="F170" s="158"/>
      <c r="G170" s="159"/>
      <c r="H170" s="160"/>
      <c r="I170" s="160"/>
      <c r="J170" s="160"/>
      <c r="K170" s="162"/>
      <c r="L170" s="162"/>
      <c r="M170" s="163"/>
      <c r="N170" s="162"/>
      <c r="O170" s="164"/>
      <c r="P170" s="165"/>
      <c r="Q170" s="160"/>
      <c r="R170" s="166"/>
      <c r="S170" s="165"/>
      <c r="T170" s="160"/>
      <c r="U170" s="176"/>
      <c r="V170" s="177"/>
      <c r="W170" s="169"/>
      <c r="X170" s="159"/>
      <c r="Y170" s="159"/>
      <c r="Z170" s="179"/>
      <c r="AA170" s="172"/>
      <c r="AB170" s="173"/>
    </row>
    <row r="171" spans="2:28" x14ac:dyDescent="0.25">
      <c r="B171" s="174"/>
      <c r="C171" s="175"/>
      <c r="D171" s="157"/>
      <c r="E171" s="157"/>
      <c r="F171" s="158"/>
      <c r="G171" s="159"/>
      <c r="H171" s="160"/>
      <c r="I171" s="160"/>
      <c r="J171" s="160"/>
      <c r="K171" s="162"/>
      <c r="L171" s="162"/>
      <c r="M171" s="163"/>
      <c r="N171" s="162"/>
      <c r="O171" s="164"/>
      <c r="P171" s="165"/>
      <c r="Q171" s="160"/>
      <c r="R171" s="166"/>
      <c r="S171" s="165"/>
      <c r="T171" s="160"/>
      <c r="U171" s="176"/>
      <c r="V171" s="177"/>
      <c r="W171" s="169"/>
      <c r="X171" s="159"/>
      <c r="Y171" s="159"/>
      <c r="Z171" s="179"/>
      <c r="AA171" s="172"/>
      <c r="AB171" s="173"/>
    </row>
    <row r="172" spans="2:28" x14ac:dyDescent="0.25">
      <c r="B172" s="174"/>
      <c r="C172" s="175"/>
      <c r="D172" s="157"/>
      <c r="E172" s="157"/>
      <c r="F172" s="158"/>
      <c r="G172" s="159"/>
      <c r="H172" s="160"/>
      <c r="I172" s="160"/>
      <c r="J172" s="160"/>
      <c r="K172" s="162"/>
      <c r="L172" s="162"/>
      <c r="M172" s="163"/>
      <c r="N172" s="162"/>
      <c r="O172" s="164"/>
      <c r="P172" s="165"/>
      <c r="Q172" s="160"/>
      <c r="R172" s="166"/>
      <c r="S172" s="165"/>
      <c r="T172" s="160"/>
      <c r="U172" s="176"/>
      <c r="V172" s="177"/>
      <c r="W172" s="169"/>
      <c r="X172" s="159"/>
      <c r="Y172" s="159"/>
      <c r="Z172" s="179"/>
      <c r="AA172" s="172"/>
      <c r="AB172" s="173"/>
    </row>
    <row r="173" spans="2:28" x14ac:dyDescent="0.25">
      <c r="B173" s="174"/>
      <c r="C173" s="175"/>
      <c r="D173" s="157"/>
      <c r="E173" s="157"/>
      <c r="F173" s="158"/>
      <c r="G173" s="159"/>
      <c r="H173" s="160"/>
      <c r="I173" s="160"/>
      <c r="J173" s="160"/>
      <c r="K173" s="162"/>
      <c r="L173" s="162"/>
      <c r="M173" s="163"/>
      <c r="N173" s="162"/>
      <c r="O173" s="164"/>
      <c r="P173" s="165"/>
      <c r="Q173" s="160"/>
      <c r="R173" s="166"/>
      <c r="S173" s="165"/>
      <c r="T173" s="160"/>
      <c r="U173" s="176"/>
      <c r="V173" s="177"/>
      <c r="W173" s="169"/>
      <c r="X173" s="159"/>
      <c r="Y173" s="159"/>
      <c r="Z173" s="179"/>
      <c r="AA173" s="172"/>
      <c r="AB173" s="173"/>
    </row>
    <row r="174" spans="2:28" x14ac:dyDescent="0.25">
      <c r="B174" s="174"/>
      <c r="C174" s="175"/>
      <c r="D174" s="157"/>
      <c r="E174" s="157"/>
      <c r="F174" s="158"/>
      <c r="G174" s="159"/>
      <c r="H174" s="160"/>
      <c r="I174" s="160"/>
      <c r="J174" s="160"/>
      <c r="K174" s="162"/>
      <c r="L174" s="162"/>
      <c r="M174" s="163"/>
      <c r="N174" s="162"/>
      <c r="O174" s="164"/>
      <c r="P174" s="165"/>
      <c r="Q174" s="160"/>
      <c r="R174" s="166"/>
      <c r="S174" s="165"/>
      <c r="T174" s="160"/>
      <c r="U174" s="176"/>
      <c r="V174" s="177"/>
      <c r="W174" s="169"/>
      <c r="X174" s="159"/>
      <c r="Y174" s="159"/>
      <c r="Z174" s="179"/>
      <c r="AA174" s="172"/>
      <c r="AB174" s="173"/>
    </row>
    <row r="175" spans="2:28" x14ac:dyDescent="0.25">
      <c r="B175" s="174"/>
      <c r="C175" s="175"/>
      <c r="D175" s="157"/>
      <c r="E175" s="157"/>
      <c r="F175" s="158"/>
      <c r="G175" s="159"/>
      <c r="H175" s="160"/>
      <c r="I175" s="160"/>
      <c r="J175" s="160"/>
      <c r="K175" s="162"/>
      <c r="L175" s="162"/>
      <c r="M175" s="163"/>
      <c r="N175" s="162"/>
      <c r="O175" s="164"/>
      <c r="P175" s="165"/>
      <c r="Q175" s="160"/>
      <c r="R175" s="166"/>
      <c r="S175" s="165"/>
      <c r="T175" s="160"/>
      <c r="U175" s="176"/>
      <c r="V175" s="177"/>
      <c r="W175" s="169"/>
      <c r="X175" s="159"/>
      <c r="Y175" s="159"/>
      <c r="Z175" s="179"/>
      <c r="AA175" s="172"/>
      <c r="AB175" s="173"/>
    </row>
    <row r="176" spans="2:28" x14ac:dyDescent="0.25">
      <c r="B176" s="174"/>
      <c r="C176" s="175"/>
      <c r="D176" s="157"/>
      <c r="E176" s="157"/>
      <c r="F176" s="158"/>
      <c r="G176" s="159"/>
      <c r="H176" s="160"/>
      <c r="I176" s="160"/>
      <c r="J176" s="160"/>
      <c r="K176" s="162"/>
      <c r="L176" s="162"/>
      <c r="M176" s="163"/>
      <c r="N176" s="162"/>
      <c r="O176" s="164"/>
      <c r="P176" s="165"/>
      <c r="Q176" s="160"/>
      <c r="R176" s="166"/>
      <c r="S176" s="165"/>
      <c r="T176" s="160"/>
      <c r="U176" s="176"/>
      <c r="V176" s="177"/>
      <c r="W176" s="169"/>
      <c r="X176" s="159"/>
      <c r="Y176" s="159"/>
      <c r="Z176" s="179"/>
      <c r="AA176" s="172"/>
      <c r="AB176" s="173"/>
    </row>
    <row r="177" spans="2:28" x14ac:dyDescent="0.25">
      <c r="B177" s="174"/>
      <c r="C177" s="175"/>
      <c r="D177" s="157"/>
      <c r="E177" s="157"/>
      <c r="F177" s="158"/>
      <c r="G177" s="159"/>
      <c r="H177" s="160"/>
      <c r="I177" s="160"/>
      <c r="J177" s="160"/>
      <c r="K177" s="162"/>
      <c r="L177" s="162"/>
      <c r="M177" s="163"/>
      <c r="N177" s="162"/>
      <c r="O177" s="164"/>
      <c r="P177" s="165"/>
      <c r="Q177" s="160"/>
      <c r="R177" s="166"/>
      <c r="S177" s="165"/>
      <c r="T177" s="160"/>
      <c r="U177" s="176"/>
      <c r="V177" s="177"/>
      <c r="W177" s="169"/>
      <c r="X177" s="159"/>
      <c r="Y177" s="159"/>
      <c r="Z177" s="179"/>
      <c r="AA177" s="172"/>
      <c r="AB177" s="173"/>
    </row>
    <row r="178" spans="2:28" x14ac:dyDescent="0.25">
      <c r="B178" s="174"/>
      <c r="C178" s="175"/>
      <c r="D178" s="157"/>
      <c r="E178" s="157"/>
      <c r="F178" s="158"/>
      <c r="G178" s="159"/>
      <c r="H178" s="160"/>
      <c r="I178" s="160"/>
      <c r="J178" s="160"/>
      <c r="K178" s="162"/>
      <c r="L178" s="162"/>
      <c r="M178" s="163"/>
      <c r="N178" s="162"/>
      <c r="O178" s="164"/>
      <c r="P178" s="165"/>
      <c r="Q178" s="160"/>
      <c r="R178" s="166"/>
      <c r="S178" s="165"/>
      <c r="T178" s="160"/>
      <c r="U178" s="176"/>
      <c r="V178" s="177"/>
      <c r="W178" s="169"/>
      <c r="X178" s="159"/>
      <c r="Y178" s="159"/>
      <c r="Z178" s="179"/>
      <c r="AA178" s="172"/>
      <c r="AB178" s="173"/>
    </row>
    <row r="179" spans="2:28" x14ac:dyDescent="0.25">
      <c r="B179" s="174"/>
      <c r="C179" s="175"/>
      <c r="D179" s="157"/>
      <c r="E179" s="157"/>
      <c r="F179" s="158"/>
      <c r="G179" s="159"/>
      <c r="H179" s="160"/>
      <c r="I179" s="160"/>
      <c r="J179" s="160"/>
      <c r="K179" s="162"/>
      <c r="L179" s="162"/>
      <c r="M179" s="163"/>
      <c r="N179" s="162"/>
      <c r="O179" s="164"/>
      <c r="P179" s="165"/>
      <c r="Q179" s="160"/>
      <c r="R179" s="166"/>
      <c r="S179" s="165"/>
      <c r="T179" s="160"/>
      <c r="U179" s="176"/>
      <c r="V179" s="177"/>
      <c r="W179" s="169"/>
      <c r="X179" s="159"/>
      <c r="Y179" s="159"/>
      <c r="Z179" s="179"/>
      <c r="AA179" s="172"/>
      <c r="AB179" s="173"/>
    </row>
    <row r="180" spans="2:28" x14ac:dyDescent="0.25">
      <c r="B180" s="174"/>
      <c r="C180" s="175"/>
      <c r="D180" s="157"/>
      <c r="E180" s="157"/>
      <c r="F180" s="158"/>
      <c r="G180" s="159"/>
      <c r="H180" s="160"/>
      <c r="I180" s="160"/>
      <c r="J180" s="160"/>
      <c r="K180" s="162"/>
      <c r="L180" s="162"/>
      <c r="M180" s="163"/>
      <c r="N180" s="162"/>
      <c r="O180" s="164"/>
      <c r="P180" s="165"/>
      <c r="Q180" s="160"/>
      <c r="R180" s="166"/>
      <c r="S180" s="165"/>
      <c r="T180" s="160"/>
      <c r="U180" s="176"/>
      <c r="V180" s="177"/>
      <c r="W180" s="169"/>
      <c r="X180" s="159"/>
      <c r="Y180" s="159"/>
      <c r="Z180" s="179"/>
      <c r="AA180" s="172"/>
      <c r="AB180" s="173"/>
    </row>
    <row r="181" spans="2:28" x14ac:dyDescent="0.25">
      <c r="B181" s="174"/>
      <c r="C181" s="175"/>
      <c r="D181" s="157"/>
      <c r="E181" s="157"/>
      <c r="F181" s="158"/>
      <c r="G181" s="159"/>
      <c r="H181" s="160"/>
      <c r="I181" s="160"/>
      <c r="J181" s="160"/>
      <c r="K181" s="162"/>
      <c r="L181" s="162"/>
      <c r="M181" s="163"/>
      <c r="N181" s="162"/>
      <c r="O181" s="164"/>
      <c r="P181" s="165"/>
      <c r="Q181" s="160"/>
      <c r="R181" s="166"/>
      <c r="S181" s="165"/>
      <c r="T181" s="160"/>
      <c r="U181" s="176"/>
      <c r="V181" s="177"/>
      <c r="W181" s="169"/>
      <c r="X181" s="159"/>
      <c r="Y181" s="159"/>
      <c r="Z181" s="179"/>
      <c r="AA181" s="172"/>
      <c r="AB181" s="173"/>
    </row>
    <row r="182" spans="2:28" x14ac:dyDescent="0.25">
      <c r="B182" s="174"/>
      <c r="C182" s="175"/>
      <c r="D182" s="157"/>
      <c r="E182" s="157"/>
      <c r="F182" s="158"/>
      <c r="G182" s="159"/>
      <c r="H182" s="160"/>
      <c r="I182" s="160"/>
      <c r="J182" s="160"/>
      <c r="K182" s="162"/>
      <c r="L182" s="162"/>
      <c r="M182" s="163"/>
      <c r="N182" s="162"/>
      <c r="O182" s="164"/>
      <c r="P182" s="165"/>
      <c r="Q182" s="160"/>
      <c r="R182" s="166"/>
      <c r="S182" s="165"/>
      <c r="T182" s="160"/>
      <c r="U182" s="176"/>
      <c r="V182" s="177"/>
      <c r="W182" s="169"/>
      <c r="X182" s="159"/>
      <c r="Y182" s="159"/>
      <c r="Z182" s="179"/>
      <c r="AA182" s="172"/>
      <c r="AB182" s="173"/>
    </row>
    <row r="183" spans="2:28" x14ac:dyDescent="0.25">
      <c r="B183" s="174"/>
      <c r="C183" s="175"/>
      <c r="D183" s="157"/>
      <c r="E183" s="157"/>
      <c r="F183" s="158"/>
      <c r="G183" s="159"/>
      <c r="H183" s="160"/>
      <c r="I183" s="160"/>
      <c r="J183" s="160"/>
      <c r="K183" s="162"/>
      <c r="L183" s="162"/>
      <c r="M183" s="163"/>
      <c r="N183" s="162"/>
      <c r="O183" s="164"/>
      <c r="P183" s="165"/>
      <c r="Q183" s="160"/>
      <c r="R183" s="166"/>
      <c r="S183" s="165"/>
      <c r="T183" s="160"/>
      <c r="U183" s="176"/>
      <c r="V183" s="177"/>
      <c r="W183" s="169"/>
      <c r="X183" s="159"/>
      <c r="Y183" s="159"/>
      <c r="Z183" s="179"/>
      <c r="AA183" s="172"/>
      <c r="AB183" s="173"/>
    </row>
    <row r="184" spans="2:28" x14ac:dyDescent="0.25">
      <c r="B184" s="174"/>
      <c r="C184" s="175"/>
      <c r="D184" s="157"/>
      <c r="E184" s="157"/>
      <c r="F184" s="158"/>
      <c r="G184" s="159"/>
      <c r="H184" s="160"/>
      <c r="I184" s="160"/>
      <c r="J184" s="160"/>
      <c r="K184" s="162"/>
      <c r="L184" s="162"/>
      <c r="M184" s="163"/>
      <c r="N184" s="162"/>
      <c r="O184" s="164"/>
      <c r="P184" s="165"/>
      <c r="Q184" s="160"/>
      <c r="R184" s="166"/>
      <c r="S184" s="165"/>
      <c r="T184" s="160"/>
      <c r="U184" s="176"/>
      <c r="V184" s="177"/>
      <c r="W184" s="169"/>
      <c r="X184" s="159"/>
      <c r="Y184" s="159"/>
      <c r="Z184" s="179"/>
      <c r="AA184" s="172"/>
      <c r="AB184" s="173"/>
    </row>
    <row r="185" spans="2:28" x14ac:dyDescent="0.25">
      <c r="B185" s="174"/>
      <c r="C185" s="175"/>
      <c r="D185" s="157"/>
      <c r="E185" s="157"/>
      <c r="F185" s="158"/>
      <c r="G185" s="159"/>
      <c r="H185" s="160"/>
      <c r="I185" s="160"/>
      <c r="J185" s="160"/>
      <c r="K185" s="162"/>
      <c r="L185" s="162"/>
      <c r="M185" s="163"/>
      <c r="N185" s="162"/>
      <c r="O185" s="164"/>
      <c r="P185" s="165"/>
      <c r="Q185" s="160"/>
      <c r="R185" s="166"/>
      <c r="S185" s="165"/>
      <c r="T185" s="160"/>
      <c r="U185" s="176"/>
      <c r="V185" s="177"/>
      <c r="W185" s="169"/>
      <c r="X185" s="159"/>
      <c r="Y185" s="159"/>
      <c r="Z185" s="179"/>
      <c r="AA185" s="172"/>
      <c r="AB185" s="173"/>
    </row>
    <row r="186" spans="2:28" x14ac:dyDescent="0.25">
      <c r="B186" s="174"/>
      <c r="C186" s="175"/>
      <c r="D186" s="157"/>
      <c r="E186" s="157"/>
      <c r="F186" s="158"/>
      <c r="G186" s="159"/>
      <c r="H186" s="160"/>
      <c r="I186" s="160"/>
      <c r="J186" s="160"/>
      <c r="K186" s="162"/>
      <c r="L186" s="162"/>
      <c r="M186" s="163"/>
      <c r="N186" s="162"/>
      <c r="O186" s="164"/>
      <c r="P186" s="165"/>
      <c r="Q186" s="160"/>
      <c r="R186" s="166"/>
      <c r="S186" s="165"/>
      <c r="T186" s="160"/>
      <c r="U186" s="176"/>
      <c r="V186" s="177"/>
      <c r="W186" s="169"/>
      <c r="X186" s="159"/>
      <c r="Y186" s="159"/>
      <c r="Z186" s="179"/>
      <c r="AA186" s="172"/>
      <c r="AB186" s="173"/>
    </row>
    <row r="187" spans="2:28" x14ac:dyDescent="0.25">
      <c r="B187" s="174"/>
      <c r="C187" s="175"/>
      <c r="D187" s="157"/>
      <c r="E187" s="157"/>
      <c r="F187" s="158"/>
      <c r="G187" s="159"/>
      <c r="H187" s="160"/>
      <c r="I187" s="160"/>
      <c r="J187" s="160"/>
      <c r="K187" s="162"/>
      <c r="L187" s="162"/>
      <c r="M187" s="163"/>
      <c r="N187" s="162"/>
      <c r="O187" s="164"/>
      <c r="P187" s="165"/>
      <c r="Q187" s="160"/>
      <c r="R187" s="166"/>
      <c r="S187" s="165"/>
      <c r="T187" s="160"/>
      <c r="U187" s="176"/>
      <c r="V187" s="177"/>
      <c r="W187" s="169"/>
      <c r="X187" s="159"/>
      <c r="Y187" s="159"/>
      <c r="Z187" s="179"/>
      <c r="AA187" s="172"/>
      <c r="AB187" s="173"/>
    </row>
    <row r="188" spans="2:28" x14ac:dyDescent="0.25">
      <c r="B188" s="174"/>
      <c r="C188" s="175"/>
      <c r="D188" s="157"/>
      <c r="E188" s="157"/>
      <c r="F188" s="158"/>
      <c r="G188" s="159"/>
      <c r="H188" s="160"/>
      <c r="I188" s="160"/>
      <c r="J188" s="160"/>
      <c r="K188" s="162"/>
      <c r="L188" s="162"/>
      <c r="M188" s="163"/>
      <c r="N188" s="162"/>
      <c r="O188" s="164"/>
      <c r="P188" s="165"/>
      <c r="Q188" s="160"/>
      <c r="R188" s="166"/>
      <c r="S188" s="165"/>
      <c r="T188" s="160"/>
      <c r="U188" s="176"/>
      <c r="V188" s="177"/>
      <c r="W188" s="169"/>
      <c r="X188" s="159"/>
      <c r="Y188" s="159"/>
      <c r="Z188" s="179"/>
      <c r="AA188" s="172"/>
      <c r="AB188" s="173"/>
    </row>
    <row r="189" spans="2:28" x14ac:dyDescent="0.25">
      <c r="B189" s="174"/>
      <c r="C189" s="175"/>
      <c r="D189" s="157"/>
      <c r="E189" s="157"/>
      <c r="F189" s="158"/>
      <c r="G189" s="159"/>
      <c r="H189" s="160"/>
      <c r="I189" s="160"/>
      <c r="J189" s="160"/>
      <c r="K189" s="162"/>
      <c r="L189" s="162"/>
      <c r="M189" s="163"/>
      <c r="N189" s="162"/>
      <c r="O189" s="164"/>
      <c r="P189" s="165"/>
      <c r="Q189" s="160"/>
      <c r="R189" s="166"/>
      <c r="S189" s="165"/>
      <c r="T189" s="160"/>
      <c r="U189" s="176"/>
      <c r="V189" s="177"/>
      <c r="W189" s="169"/>
      <c r="X189" s="159"/>
      <c r="Y189" s="159"/>
      <c r="Z189" s="179"/>
      <c r="AA189" s="172"/>
      <c r="AB189" s="173"/>
    </row>
    <row r="190" spans="2:28" x14ac:dyDescent="0.25">
      <c r="B190" s="174"/>
      <c r="C190" s="175"/>
      <c r="D190" s="157"/>
      <c r="E190" s="157"/>
      <c r="F190" s="158"/>
      <c r="G190" s="159"/>
      <c r="H190" s="160"/>
      <c r="I190" s="160"/>
      <c r="J190" s="160"/>
      <c r="K190" s="162"/>
      <c r="L190" s="162"/>
      <c r="M190" s="163"/>
      <c r="N190" s="162"/>
      <c r="O190" s="164"/>
      <c r="P190" s="165"/>
      <c r="Q190" s="160"/>
      <c r="R190" s="166"/>
      <c r="S190" s="165"/>
      <c r="T190" s="160"/>
      <c r="U190" s="176"/>
      <c r="V190" s="177"/>
      <c r="W190" s="169"/>
      <c r="X190" s="159"/>
      <c r="Y190" s="159"/>
      <c r="Z190" s="179"/>
      <c r="AA190" s="172"/>
      <c r="AB190" s="173"/>
    </row>
    <row r="191" spans="2:28" x14ac:dyDescent="0.25">
      <c r="B191" s="174"/>
      <c r="C191" s="175"/>
      <c r="D191" s="157"/>
      <c r="E191" s="157"/>
      <c r="F191" s="158"/>
      <c r="G191" s="159"/>
      <c r="H191" s="160"/>
      <c r="I191" s="160"/>
      <c r="J191" s="160"/>
      <c r="K191" s="162"/>
      <c r="L191" s="162"/>
      <c r="M191" s="163"/>
      <c r="N191" s="162"/>
      <c r="O191" s="164"/>
      <c r="P191" s="165"/>
      <c r="Q191" s="160"/>
      <c r="R191" s="166"/>
      <c r="S191" s="165"/>
      <c r="T191" s="160"/>
      <c r="U191" s="176"/>
      <c r="V191" s="177"/>
      <c r="W191" s="169"/>
      <c r="X191" s="159"/>
      <c r="Y191" s="159"/>
      <c r="Z191" s="179"/>
      <c r="AA191" s="172"/>
      <c r="AB191" s="173"/>
    </row>
    <row r="192" spans="2:28" x14ac:dyDescent="0.25">
      <c r="B192" s="174"/>
      <c r="C192" s="175"/>
      <c r="D192" s="157"/>
      <c r="E192" s="157"/>
      <c r="F192" s="158"/>
      <c r="G192" s="159"/>
      <c r="H192" s="160"/>
      <c r="I192" s="160"/>
      <c r="J192" s="160"/>
      <c r="K192" s="162"/>
      <c r="L192" s="162"/>
      <c r="M192" s="163"/>
      <c r="N192" s="162"/>
      <c r="O192" s="164"/>
      <c r="P192" s="165"/>
      <c r="Q192" s="160"/>
      <c r="R192" s="166"/>
      <c r="S192" s="165"/>
      <c r="T192" s="160"/>
      <c r="U192" s="176"/>
      <c r="V192" s="177"/>
      <c r="W192" s="169"/>
      <c r="X192" s="159"/>
      <c r="Y192" s="159"/>
      <c r="Z192" s="179"/>
      <c r="AA192" s="172"/>
      <c r="AB192" s="173"/>
    </row>
    <row r="193" spans="2:28" x14ac:dyDescent="0.25">
      <c r="B193" s="174"/>
      <c r="C193" s="175"/>
      <c r="D193" s="157"/>
      <c r="E193" s="157"/>
      <c r="F193" s="158"/>
      <c r="G193" s="159"/>
      <c r="H193" s="160"/>
      <c r="I193" s="160"/>
      <c r="J193" s="160"/>
      <c r="K193" s="162"/>
      <c r="L193" s="162"/>
      <c r="M193" s="163"/>
      <c r="N193" s="162"/>
      <c r="O193" s="164"/>
      <c r="P193" s="165"/>
      <c r="Q193" s="160"/>
      <c r="R193" s="166"/>
      <c r="S193" s="165"/>
      <c r="T193" s="160"/>
      <c r="U193" s="176"/>
      <c r="V193" s="177"/>
      <c r="W193" s="169"/>
      <c r="X193" s="159"/>
      <c r="Y193" s="159"/>
      <c r="Z193" s="179"/>
      <c r="AA193" s="172"/>
      <c r="AB193" s="173"/>
    </row>
    <row r="194" spans="2:28" x14ac:dyDescent="0.25">
      <c r="B194" s="174"/>
      <c r="C194" s="175"/>
      <c r="D194" s="157"/>
      <c r="E194" s="157"/>
      <c r="F194" s="158"/>
      <c r="G194" s="159"/>
      <c r="H194" s="160"/>
      <c r="I194" s="160"/>
      <c r="J194" s="160"/>
      <c r="K194" s="162"/>
      <c r="L194" s="162"/>
      <c r="M194" s="163"/>
      <c r="N194" s="162"/>
      <c r="O194" s="164"/>
      <c r="P194" s="165"/>
      <c r="Q194" s="160"/>
      <c r="R194" s="166"/>
      <c r="S194" s="165"/>
      <c r="T194" s="160"/>
      <c r="U194" s="176"/>
      <c r="V194" s="177"/>
      <c r="W194" s="169"/>
      <c r="X194" s="159"/>
      <c r="Y194" s="159"/>
      <c r="Z194" s="179"/>
      <c r="AA194" s="172"/>
      <c r="AB194" s="173"/>
    </row>
    <row r="195" spans="2:28" x14ac:dyDescent="0.25">
      <c r="B195" s="174"/>
      <c r="C195" s="175"/>
      <c r="D195" s="157"/>
      <c r="E195" s="157"/>
      <c r="F195" s="158"/>
      <c r="G195" s="159"/>
      <c r="H195" s="160"/>
      <c r="I195" s="160"/>
      <c r="J195" s="160"/>
      <c r="K195" s="162"/>
      <c r="L195" s="162"/>
      <c r="M195" s="163"/>
      <c r="N195" s="162"/>
      <c r="O195" s="164"/>
      <c r="P195" s="165"/>
      <c r="Q195" s="160"/>
      <c r="R195" s="166"/>
      <c r="S195" s="165"/>
      <c r="T195" s="160"/>
      <c r="U195" s="176"/>
      <c r="V195" s="177"/>
      <c r="W195" s="169"/>
      <c r="X195" s="159"/>
      <c r="Y195" s="159"/>
      <c r="Z195" s="179"/>
      <c r="AA195" s="172"/>
      <c r="AB195" s="173"/>
    </row>
    <row r="196" spans="2:28" x14ac:dyDescent="0.25">
      <c r="B196" s="174"/>
      <c r="C196" s="175"/>
      <c r="D196" s="157"/>
      <c r="E196" s="157"/>
      <c r="F196" s="158"/>
      <c r="G196" s="159"/>
      <c r="H196" s="160"/>
      <c r="I196" s="160"/>
      <c r="J196" s="160"/>
      <c r="K196" s="162"/>
      <c r="L196" s="162"/>
      <c r="M196" s="163"/>
      <c r="N196" s="162"/>
      <c r="O196" s="164"/>
      <c r="P196" s="165"/>
      <c r="Q196" s="160"/>
      <c r="R196" s="166"/>
      <c r="S196" s="165"/>
      <c r="T196" s="160"/>
      <c r="U196" s="176"/>
      <c r="V196" s="177"/>
      <c r="W196" s="169"/>
      <c r="X196" s="159"/>
      <c r="Y196" s="159"/>
      <c r="Z196" s="179"/>
      <c r="AA196" s="172"/>
      <c r="AB196" s="173"/>
    </row>
    <row r="197" spans="2:28" x14ac:dyDescent="0.25">
      <c r="B197" s="174"/>
      <c r="C197" s="175"/>
      <c r="D197" s="157"/>
      <c r="E197" s="157"/>
      <c r="F197" s="158"/>
      <c r="G197" s="159"/>
      <c r="H197" s="160"/>
      <c r="I197" s="160"/>
      <c r="J197" s="160"/>
      <c r="K197" s="162"/>
      <c r="L197" s="162"/>
      <c r="M197" s="163"/>
      <c r="N197" s="162"/>
      <c r="O197" s="164"/>
      <c r="P197" s="165"/>
      <c r="Q197" s="160"/>
      <c r="R197" s="166"/>
      <c r="S197" s="165"/>
      <c r="T197" s="160"/>
      <c r="U197" s="176"/>
      <c r="V197" s="177"/>
      <c r="W197" s="169"/>
      <c r="X197" s="159"/>
      <c r="Y197" s="159"/>
      <c r="Z197" s="179"/>
      <c r="AA197" s="172"/>
      <c r="AB197" s="173"/>
    </row>
    <row r="198" spans="2:28" x14ac:dyDescent="0.25">
      <c r="B198" s="174"/>
      <c r="C198" s="175"/>
      <c r="D198" s="157"/>
      <c r="E198" s="157"/>
      <c r="F198" s="158"/>
      <c r="G198" s="159"/>
      <c r="H198" s="160"/>
      <c r="I198" s="160"/>
      <c r="J198" s="160"/>
      <c r="K198" s="162"/>
      <c r="L198" s="162"/>
      <c r="M198" s="163"/>
      <c r="N198" s="162"/>
      <c r="O198" s="164"/>
      <c r="P198" s="165"/>
      <c r="Q198" s="160"/>
      <c r="R198" s="166"/>
      <c r="S198" s="165"/>
      <c r="T198" s="160"/>
      <c r="U198" s="176"/>
      <c r="V198" s="177"/>
      <c r="W198" s="169"/>
      <c r="X198" s="159"/>
      <c r="Y198" s="159"/>
      <c r="Z198" s="179"/>
      <c r="AA198" s="172"/>
      <c r="AB198" s="173"/>
    </row>
    <row r="199" spans="2:28" x14ac:dyDescent="0.25">
      <c r="B199" s="174"/>
      <c r="C199" s="175"/>
      <c r="D199" s="157"/>
      <c r="E199" s="157"/>
      <c r="F199" s="158"/>
      <c r="G199" s="159"/>
      <c r="H199" s="160"/>
      <c r="I199" s="160"/>
      <c r="J199" s="160"/>
      <c r="K199" s="162"/>
      <c r="L199" s="162"/>
      <c r="M199" s="163"/>
      <c r="N199" s="162"/>
      <c r="O199" s="164"/>
      <c r="P199" s="165"/>
      <c r="Q199" s="160"/>
      <c r="R199" s="166"/>
      <c r="S199" s="165"/>
      <c r="T199" s="160"/>
      <c r="U199" s="176"/>
      <c r="V199" s="177"/>
      <c r="W199" s="169"/>
      <c r="X199" s="159"/>
      <c r="Y199" s="159"/>
      <c r="Z199" s="179"/>
      <c r="AA199" s="172"/>
      <c r="AB199" s="173"/>
    </row>
    <row r="200" spans="2:28" x14ac:dyDescent="0.25">
      <c r="B200" s="174"/>
      <c r="C200" s="175"/>
      <c r="D200" s="157"/>
      <c r="E200" s="157"/>
      <c r="F200" s="158"/>
      <c r="G200" s="159"/>
      <c r="H200" s="160"/>
      <c r="I200" s="160"/>
      <c r="J200" s="160"/>
      <c r="K200" s="162"/>
      <c r="L200" s="162"/>
      <c r="M200" s="163"/>
      <c r="N200" s="162"/>
      <c r="O200" s="164"/>
      <c r="P200" s="165"/>
      <c r="Q200" s="160"/>
      <c r="R200" s="166"/>
      <c r="S200" s="165"/>
      <c r="T200" s="160"/>
      <c r="U200" s="176"/>
      <c r="V200" s="177"/>
      <c r="W200" s="169"/>
      <c r="X200" s="159"/>
      <c r="Y200" s="159"/>
      <c r="Z200" s="179"/>
      <c r="AA200" s="172"/>
      <c r="AB200" s="173"/>
    </row>
  </sheetData>
  <autoFilter ref="B8:AB8" xr:uid="{00000000-0001-0000-0000-000000000000}"/>
  <mergeCells count="20">
    <mergeCell ref="Z6:Z7"/>
    <mergeCell ref="AA6:AA7"/>
    <mergeCell ref="AB6:AB7"/>
    <mergeCell ref="X6:X7"/>
    <mergeCell ref="Y6:Y7"/>
    <mergeCell ref="K3:N3"/>
    <mergeCell ref="O6:T6"/>
    <mergeCell ref="V6:V7"/>
    <mergeCell ref="K6:N6"/>
    <mergeCell ref="W6:W7"/>
    <mergeCell ref="B6:C7"/>
    <mergeCell ref="D6:D7"/>
    <mergeCell ref="E6:E7"/>
    <mergeCell ref="F6:F7"/>
    <mergeCell ref="H6:J6"/>
    <mergeCell ref="D2:E2"/>
    <mergeCell ref="B3:C3"/>
    <mergeCell ref="D3:E3"/>
    <mergeCell ref="B4:C4"/>
    <mergeCell ref="D4:E4"/>
  </mergeCells>
  <conditionalFormatting sqref="G9:G200">
    <cfRule type="top10" dxfId="141" priority="24" percent="1" bottom="1" rank="25"/>
    <cfRule type="top10" dxfId="140" priority="25" percent="1" rank="25"/>
  </conditionalFormatting>
  <conditionalFormatting sqref="H9:H200">
    <cfRule type="top10" dxfId="139" priority="43" percent="1" bottom="1" rank="25"/>
    <cfRule type="top10" dxfId="138" priority="44" percent="1" rank="25"/>
  </conditionalFormatting>
  <conditionalFormatting sqref="I9:I200">
    <cfRule type="top10" dxfId="137" priority="53" percent="1" bottom="1" rank="25"/>
    <cfRule type="top10" dxfId="136" priority="54" percent="1" rank="25"/>
  </conditionalFormatting>
  <conditionalFormatting sqref="J9:J200">
    <cfRule type="top10" dxfId="135" priority="12" percent="1" bottom="1" rank="25"/>
    <cfRule type="top10" dxfId="134" priority="13" percent="1" rank="25"/>
  </conditionalFormatting>
  <conditionalFormatting sqref="K9:K200">
    <cfRule type="cellIs" dxfId="133" priority="9" operator="greaterThan">
      <formula>K$5+(K$5*0.1)</formula>
    </cfRule>
    <cfRule type="cellIs" dxfId="132" priority="10" operator="lessThan">
      <formula>K$5-(K$5*0.1)</formula>
    </cfRule>
  </conditionalFormatting>
  <conditionalFormatting sqref="L9:M200">
    <cfRule type="cellIs" dxfId="131" priority="3" operator="lessThanOrEqual">
      <formula>L$5+(L$5*0.1)</formula>
    </cfRule>
    <cfRule type="cellIs" dxfId="130" priority="4" operator="greaterThanOrEqual">
      <formula>L$5-(L$5*0.1)</formula>
    </cfRule>
  </conditionalFormatting>
  <conditionalFormatting sqref="N9:N200">
    <cfRule type="cellIs" dxfId="129" priority="1" operator="greaterThan">
      <formula>N$5+(N$5*0.1)</formula>
    </cfRule>
    <cfRule type="cellIs" dxfId="128" priority="2" operator="lessThan">
      <formula>N$5-(N$5*0.1)</formula>
    </cfRule>
  </conditionalFormatting>
  <conditionalFormatting sqref="O9:O200">
    <cfRule type="top10" dxfId="127" priority="45" percent="1" bottom="1" rank="25"/>
    <cfRule type="top10" dxfId="126" priority="46" percent="1" rank="25"/>
  </conditionalFormatting>
  <conditionalFormatting sqref="P9:P200">
    <cfRule type="top10" dxfId="125" priority="47" percent="1" bottom="1" rank="25"/>
    <cfRule type="top10" dxfId="124" priority="48" percent="1" rank="25"/>
  </conditionalFormatting>
  <conditionalFormatting sqref="Q9:Q200">
    <cfRule type="top10" dxfId="123" priority="55" percent="1" bottom="1" rank="25"/>
    <cfRule type="top10" dxfId="122" priority="56" percent="1" rank="25"/>
  </conditionalFormatting>
  <conditionalFormatting sqref="R9:R200">
    <cfRule type="top10" dxfId="121" priority="49" percent="1" bottom="1" rank="25"/>
    <cfRule type="top10" dxfId="120" priority="50" percent="1" rank="25"/>
  </conditionalFormatting>
  <conditionalFormatting sqref="S9:S200">
    <cfRule type="top10" dxfId="119" priority="51" percent="1" bottom="1" rank="25"/>
    <cfRule type="top10" dxfId="118" priority="52" percent="1" rank="25"/>
  </conditionalFormatting>
  <conditionalFormatting sqref="T9:T200">
    <cfRule type="cellIs" dxfId="117" priority="15" operator="lessThan">
      <formula>0.2</formula>
    </cfRule>
  </conditionalFormatting>
  <conditionalFormatting sqref="U9:U200">
    <cfRule type="cellIs" dxfId="116" priority="14" operator="greaterThanOrEqual">
      <formula>1</formula>
    </cfRule>
  </conditionalFormatting>
  <conditionalFormatting sqref="X9:X200">
    <cfRule type="top10" dxfId="115" priority="30" percent="1" bottom="1" rank="25"/>
    <cfRule type="top10" dxfId="114" priority="31" percent="1" rank="25"/>
  </conditionalFormatting>
  <conditionalFormatting sqref="Y9:Y200">
    <cfRule type="top10" dxfId="113" priority="40" percent="1" bottom="1" rank="25"/>
    <cfRule type="top10" dxfId="112" priority="41" percent="1" rank="25"/>
  </conditionalFormatting>
  <conditionalFormatting sqref="Z9:Z200">
    <cfRule type="top10" dxfId="111" priority="28" percent="1" bottom="1" rank="25"/>
    <cfRule type="top10" dxfId="110" priority="29" percent="1" rank="25"/>
  </conditionalFormatting>
  <conditionalFormatting sqref="AA9:AA200">
    <cfRule type="top10" dxfId="109" priority="32" percent="1" bottom="1" rank="25"/>
    <cfRule type="top10" dxfId="108" priority="33" percent="1" rank="25"/>
  </conditionalFormatting>
  <conditionalFormatting sqref="AB9:AB200">
    <cfRule type="top10" dxfId="107" priority="36" percent="1" bottom="1" rank="25"/>
    <cfRule type="top10" dxfId="106" priority="37" percent="1" rank="25"/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A11A-0418-462E-A3FB-6EC468D41500}">
  <sheetPr codeName="Planilha2"/>
  <dimension ref="A1:AK214"/>
  <sheetViews>
    <sheetView showGridLines="0" topLeftCell="O7" zoomScaleNormal="100" workbookViewId="0">
      <selection activeCell="AD10" sqref="AD10"/>
    </sheetView>
  </sheetViews>
  <sheetFormatPr defaultRowHeight="15" outlineLevelCol="2" x14ac:dyDescent="0.25"/>
  <cols>
    <col min="1" max="1" width="0.7109375" customWidth="1"/>
    <col min="2" max="2" width="4" style="181" bestFit="1" customWidth="1"/>
    <col min="3" max="3" width="17.42578125" style="181" bestFit="1" customWidth="1"/>
    <col min="4" max="5" width="9.140625" style="181"/>
    <col min="6" max="6" width="23.42578125" style="181" bestFit="1" customWidth="1"/>
    <col min="7" max="7" width="9.140625" style="181" customWidth="1" outlineLevel="1"/>
    <col min="8" max="10" width="9.140625" style="181"/>
    <col min="11" max="14" width="9.140625" style="181" customWidth="1" outlineLevel="1"/>
    <col min="15" max="17" width="9.140625" style="181"/>
    <col min="18" max="19" width="9.140625" style="181" customWidth="1" outlineLevel="1"/>
    <col min="20" max="20" width="9.140625" style="181" customWidth="1"/>
    <col min="21" max="21" width="11" style="342" customWidth="1"/>
    <col min="22" max="22" width="10.85546875" style="181" customWidth="1" outlineLevel="2"/>
    <col min="23" max="23" width="9.140625" style="181" customWidth="1" outlineLevel="2"/>
    <col min="24" max="24" width="11.28515625" style="181" customWidth="1"/>
    <col min="25" max="25" width="10.28515625" style="181" customWidth="1" outlineLevel="1"/>
    <col min="26" max="26" width="9.7109375" style="181" customWidth="1"/>
    <col min="27" max="28" width="9.140625" style="181" customWidth="1" outlineLevel="1"/>
    <col min="29" max="31" width="9.140625" style="181"/>
    <col min="32" max="16384" width="9.140625" style="2"/>
  </cols>
  <sheetData>
    <row r="1" spans="2:37" customFormat="1" ht="3" customHeight="1" thickBot="1" x14ac:dyDescent="0.3"/>
    <row r="2" spans="2:37" customFormat="1" ht="15.75" thickBot="1" x14ac:dyDescent="0.3">
      <c r="D2" s="400" t="s">
        <v>59</v>
      </c>
      <c r="E2" s="401"/>
      <c r="F2" s="213" t="s">
        <v>60</v>
      </c>
    </row>
    <row r="3" spans="2:37" customFormat="1" ht="15.75" thickBot="1" x14ac:dyDescent="0.3">
      <c r="B3" s="402" t="s">
        <v>61</v>
      </c>
      <c r="C3" s="403"/>
      <c r="D3" s="404"/>
      <c r="E3" s="405"/>
      <c r="F3" s="299"/>
    </row>
    <row r="4" spans="2:37" customFormat="1" ht="15.75" thickBot="1" x14ac:dyDescent="0.3">
      <c r="B4" s="406"/>
      <c r="C4" s="407"/>
      <c r="D4" s="400" t="s">
        <v>59</v>
      </c>
      <c r="E4" s="401"/>
      <c r="F4" s="213" t="s">
        <v>56</v>
      </c>
      <c r="R4" s="350"/>
      <c r="S4" s="350"/>
      <c r="T4" s="350"/>
      <c r="AI4" s="408" t="s">
        <v>59</v>
      </c>
      <c r="AJ4" s="409"/>
      <c r="AK4" s="133" t="s">
        <v>60</v>
      </c>
    </row>
    <row r="5" spans="2:37" customFormat="1" ht="15.75" thickBot="1" x14ac:dyDescent="0.3">
      <c r="B5" s="400" t="s">
        <v>62</v>
      </c>
      <c r="C5" s="410"/>
      <c r="D5" s="411"/>
      <c r="E5" s="412"/>
      <c r="F5" s="220">
        <f>'1a'!F3</f>
        <v>0</v>
      </c>
      <c r="K5" s="390" t="s">
        <v>0</v>
      </c>
      <c r="L5" s="380"/>
      <c r="M5" s="380"/>
      <c r="N5" s="389"/>
      <c r="AG5" s="408" t="s">
        <v>61</v>
      </c>
      <c r="AH5" s="413"/>
      <c r="AI5" s="414"/>
      <c r="AJ5" s="415"/>
      <c r="AK5" s="134"/>
    </row>
    <row r="6" spans="2:37" customFormat="1" ht="15.75" thickBot="1" x14ac:dyDescent="0.3">
      <c r="B6" s="394" t="s">
        <v>63</v>
      </c>
      <c r="C6" s="395"/>
      <c r="D6" s="396"/>
      <c r="E6" s="397"/>
      <c r="F6" s="221">
        <f>'1a'!F4</f>
        <v>0</v>
      </c>
      <c r="K6" s="214" t="s">
        <v>1</v>
      </c>
      <c r="L6" s="191" t="s">
        <v>2</v>
      </c>
      <c r="M6" s="192" t="s">
        <v>3</v>
      </c>
      <c r="N6" s="215" t="s">
        <v>4</v>
      </c>
      <c r="AG6" s="375"/>
      <c r="AH6" s="376"/>
      <c r="AI6" s="398" t="s">
        <v>59</v>
      </c>
      <c r="AJ6" s="399"/>
      <c r="AK6" s="135" t="s">
        <v>56</v>
      </c>
    </row>
    <row r="7" spans="2:37" customFormat="1" ht="15.75" thickBot="1" x14ac:dyDescent="0.3">
      <c r="K7" s="218"/>
      <c r="L7" s="218"/>
      <c r="M7" s="218"/>
      <c r="N7" s="219"/>
      <c r="AG7" s="375" t="s">
        <v>62</v>
      </c>
      <c r="AH7" s="376"/>
      <c r="AI7" s="377"/>
      <c r="AJ7" s="378"/>
      <c r="AK7" s="129"/>
    </row>
    <row r="8" spans="2:37" customFormat="1" ht="15.75" thickBot="1" x14ac:dyDescent="0.3">
      <c r="B8" s="379" t="s">
        <v>5</v>
      </c>
      <c r="C8" s="380"/>
      <c r="D8" s="382" t="s">
        <v>6</v>
      </c>
      <c r="E8" s="382" t="s">
        <v>7</v>
      </c>
      <c r="F8" s="383" t="s">
        <v>8</v>
      </c>
      <c r="G8" s="196" t="s">
        <v>9</v>
      </c>
      <c r="H8" s="366" t="s">
        <v>10</v>
      </c>
      <c r="I8" s="380"/>
      <c r="J8" s="389"/>
      <c r="K8" s="390" t="s">
        <v>11</v>
      </c>
      <c r="L8" s="380"/>
      <c r="M8" s="380"/>
      <c r="N8" s="389"/>
      <c r="O8" s="391" t="s">
        <v>12</v>
      </c>
      <c r="P8" s="427"/>
      <c r="Q8" s="427"/>
      <c r="R8" s="427"/>
      <c r="S8" s="427"/>
      <c r="T8" s="427"/>
      <c r="U8" s="427"/>
      <c r="V8" s="427"/>
      <c r="W8" s="427"/>
      <c r="X8" s="320" t="s">
        <v>10</v>
      </c>
      <c r="Y8" s="393" t="s">
        <v>14</v>
      </c>
      <c r="Z8" s="364" t="s">
        <v>15</v>
      </c>
      <c r="AA8" s="364" t="s">
        <v>21</v>
      </c>
      <c r="AB8" s="364" t="s">
        <v>22</v>
      </c>
      <c r="AC8" s="368" t="s">
        <v>255</v>
      </c>
      <c r="AD8" s="368" t="s">
        <v>25</v>
      </c>
      <c r="AE8" s="371" t="s">
        <v>26</v>
      </c>
      <c r="AG8" s="373" t="s">
        <v>63</v>
      </c>
      <c r="AH8" s="374"/>
      <c r="AI8" s="362"/>
      <c r="AJ8" s="363"/>
      <c r="AK8" s="130"/>
    </row>
    <row r="9" spans="2:37" customFormat="1" ht="18.75" customHeight="1" thickBot="1" x14ac:dyDescent="0.3">
      <c r="B9" s="381"/>
      <c r="C9" s="370"/>
      <c r="D9" s="370"/>
      <c r="E9" s="370"/>
      <c r="F9" s="367"/>
      <c r="G9" s="216" t="s">
        <v>27</v>
      </c>
      <c r="H9" s="198">
        <f ca="1">DATE(YEAR(I9),MONTH(I9)-1,1)</f>
        <v>45689</v>
      </c>
      <c r="I9" s="199">
        <f ca="1">DATE(YEAR(J9),MONTH(J9)-1,1)</f>
        <v>45717</v>
      </c>
      <c r="J9" s="200">
        <f ca="1">DATE(YEAR(P9),MONTH(P9)-1,1)</f>
        <v>45748</v>
      </c>
      <c r="K9" s="201" t="s">
        <v>1</v>
      </c>
      <c r="L9" s="202" t="s">
        <v>2</v>
      </c>
      <c r="M9" s="203" t="s">
        <v>3</v>
      </c>
      <c r="N9" s="201" t="s">
        <v>4</v>
      </c>
      <c r="O9" s="204" t="s">
        <v>28</v>
      </c>
      <c r="P9" s="198">
        <f ca="1">TODAY()</f>
        <v>45800</v>
      </c>
      <c r="Q9" s="198" t="s">
        <v>29</v>
      </c>
      <c r="R9" s="205" t="s">
        <v>30</v>
      </c>
      <c r="S9" s="205" t="s">
        <v>31</v>
      </c>
      <c r="T9" s="198" t="s">
        <v>32</v>
      </c>
      <c r="U9" s="198" t="s">
        <v>269</v>
      </c>
      <c r="V9" s="198" t="s">
        <v>34</v>
      </c>
      <c r="W9" s="198" t="s">
        <v>35</v>
      </c>
      <c r="X9" s="323" t="s">
        <v>29</v>
      </c>
      <c r="Y9" s="367"/>
      <c r="Z9" s="365"/>
      <c r="AA9" s="365"/>
      <c r="AB9" s="365"/>
      <c r="AC9" s="365"/>
      <c r="AD9" s="365"/>
      <c r="AE9" s="372"/>
    </row>
    <row r="10" spans="2:37" customFormat="1" ht="15.75" thickBot="1" x14ac:dyDescent="0.3">
      <c r="B10" s="183"/>
      <c r="C10" s="184"/>
      <c r="D10" s="184"/>
      <c r="E10" s="184"/>
      <c r="F10" s="184"/>
      <c r="G10" s="185"/>
      <c r="H10" s="185"/>
      <c r="I10" s="185"/>
      <c r="J10" s="185"/>
      <c r="K10" s="184"/>
      <c r="L10" s="186"/>
      <c r="M10" s="187"/>
      <c r="N10" s="184"/>
      <c r="O10" s="185"/>
      <c r="P10" s="185"/>
      <c r="Q10" s="185"/>
      <c r="R10" s="185"/>
      <c r="S10" s="185"/>
      <c r="T10" s="185"/>
      <c r="U10" s="186"/>
      <c r="V10" s="186"/>
      <c r="W10" s="185"/>
      <c r="X10" s="185"/>
      <c r="Y10" s="185"/>
      <c r="Z10" s="185"/>
      <c r="AA10" s="185"/>
      <c r="AB10" s="185"/>
      <c r="AC10" s="185"/>
      <c r="AD10" s="185"/>
      <c r="AE10" s="189"/>
    </row>
    <row r="11" spans="2:37" x14ac:dyDescent="0.25">
      <c r="B11" s="155"/>
      <c r="C11" s="156"/>
      <c r="D11" s="157"/>
      <c r="E11" s="157"/>
      <c r="F11" s="158"/>
      <c r="G11" s="159"/>
      <c r="H11" s="160"/>
      <c r="I11" s="160"/>
      <c r="J11" s="160"/>
      <c r="K11" s="208"/>
      <c r="L11" s="208"/>
      <c r="M11" s="209"/>
      <c r="N11" s="208"/>
      <c r="O11" s="164"/>
      <c r="P11" s="165"/>
      <c r="Q11" s="340"/>
      <c r="R11" s="165"/>
      <c r="S11" s="165"/>
      <c r="T11" s="160"/>
      <c r="U11" s="13"/>
      <c r="V11" s="165"/>
      <c r="W11" s="165"/>
      <c r="X11" s="210"/>
      <c r="Y11" s="168"/>
      <c r="Z11" s="169"/>
      <c r="AA11" s="159"/>
      <c r="AB11" s="159"/>
      <c r="AC11" s="159"/>
      <c r="AD11" s="172"/>
      <c r="AE11" s="173"/>
    </row>
    <row r="12" spans="2:37" x14ac:dyDescent="0.25">
      <c r="B12" s="174"/>
      <c r="C12" s="175"/>
      <c r="D12" s="157"/>
      <c r="E12" s="157"/>
      <c r="F12" s="158"/>
      <c r="G12" s="159"/>
      <c r="H12" s="160"/>
      <c r="I12" s="160"/>
      <c r="J12" s="160"/>
      <c r="K12" s="162"/>
      <c r="L12" s="162"/>
      <c r="M12" s="163"/>
      <c r="N12" s="162"/>
      <c r="O12" s="164"/>
      <c r="P12" s="165"/>
      <c r="Q12" s="160"/>
      <c r="R12" s="165"/>
      <c r="S12" s="165"/>
      <c r="T12" s="160"/>
      <c r="U12" s="34"/>
      <c r="V12" s="165"/>
      <c r="W12" s="165"/>
      <c r="X12" s="211"/>
      <c r="Y12" s="177"/>
      <c r="Z12" s="169"/>
      <c r="AA12" s="159"/>
      <c r="AB12" s="159"/>
      <c r="AC12" s="179"/>
      <c r="AD12" s="172"/>
      <c r="AE12" s="173"/>
    </row>
    <row r="13" spans="2:37" x14ac:dyDescent="0.25">
      <c r="B13" s="174"/>
      <c r="C13" s="175"/>
      <c r="D13" s="157"/>
      <c r="E13" s="157"/>
      <c r="F13" s="158"/>
      <c r="G13" s="159"/>
      <c r="H13" s="160"/>
      <c r="I13" s="160"/>
      <c r="J13" s="160"/>
      <c r="K13" s="162"/>
      <c r="L13" s="162"/>
      <c r="M13" s="163"/>
      <c r="N13" s="162"/>
      <c r="O13" s="164"/>
      <c r="P13" s="165"/>
      <c r="Q13" s="160"/>
      <c r="R13" s="165"/>
      <c r="S13" s="165"/>
      <c r="T13" s="160"/>
      <c r="U13" s="34"/>
      <c r="V13" s="165"/>
      <c r="W13" s="165"/>
      <c r="X13" s="211"/>
      <c r="Y13" s="177"/>
      <c r="Z13" s="169"/>
      <c r="AA13" s="159"/>
      <c r="AB13" s="159"/>
      <c r="AC13" s="179"/>
      <c r="AD13" s="172"/>
      <c r="AE13" s="173"/>
    </row>
    <row r="14" spans="2:37" x14ac:dyDescent="0.25">
      <c r="B14" s="174"/>
      <c r="C14" s="175"/>
      <c r="D14" s="157"/>
      <c r="E14" s="157"/>
      <c r="F14" s="158"/>
      <c r="G14" s="159"/>
      <c r="H14" s="160"/>
      <c r="I14" s="160"/>
      <c r="J14" s="160"/>
      <c r="K14" s="162"/>
      <c r="L14" s="162"/>
      <c r="M14" s="163"/>
      <c r="N14" s="162"/>
      <c r="O14" s="164"/>
      <c r="P14" s="165"/>
      <c r="Q14" s="160"/>
      <c r="R14" s="165"/>
      <c r="S14" s="165"/>
      <c r="T14" s="160"/>
      <c r="U14" s="34"/>
      <c r="V14" s="165"/>
      <c r="W14" s="165"/>
      <c r="X14" s="211"/>
      <c r="Y14" s="177"/>
      <c r="Z14" s="169"/>
      <c r="AA14" s="159"/>
      <c r="AB14" s="159"/>
      <c r="AC14" s="179"/>
      <c r="AD14" s="172"/>
      <c r="AE14" s="173"/>
    </row>
    <row r="15" spans="2:37" x14ac:dyDescent="0.25">
      <c r="B15" s="174"/>
      <c r="C15" s="175"/>
      <c r="D15" s="157"/>
      <c r="E15" s="157"/>
      <c r="F15" s="158"/>
      <c r="G15" s="159"/>
      <c r="H15" s="160"/>
      <c r="I15" s="160"/>
      <c r="J15" s="160"/>
      <c r="K15" s="162"/>
      <c r="L15" s="162"/>
      <c r="M15" s="163"/>
      <c r="N15" s="162"/>
      <c r="O15" s="164"/>
      <c r="P15" s="165"/>
      <c r="Q15" s="160"/>
      <c r="R15" s="165"/>
      <c r="S15" s="165"/>
      <c r="T15" s="160"/>
      <c r="U15" s="354"/>
      <c r="V15" s="165"/>
      <c r="W15" s="165"/>
      <c r="X15" s="211"/>
      <c r="Y15" s="177"/>
      <c r="Z15" s="169"/>
      <c r="AA15" s="159"/>
      <c r="AB15" s="159"/>
      <c r="AC15" s="179"/>
      <c r="AD15" s="172"/>
      <c r="AE15" s="173"/>
    </row>
    <row r="16" spans="2:37" x14ac:dyDescent="0.25">
      <c r="B16" s="174"/>
      <c r="C16" s="175"/>
      <c r="D16" s="157"/>
      <c r="E16" s="157"/>
      <c r="F16" s="158"/>
      <c r="G16" s="159"/>
      <c r="H16" s="160"/>
      <c r="I16" s="160"/>
      <c r="J16" s="160"/>
      <c r="K16" s="162"/>
      <c r="L16" s="162"/>
      <c r="M16" s="163"/>
      <c r="N16" s="162"/>
      <c r="O16" s="164"/>
      <c r="P16" s="165"/>
      <c r="Q16" s="160"/>
      <c r="R16" s="165"/>
      <c r="S16" s="165"/>
      <c r="T16" s="160"/>
      <c r="U16" s="34"/>
      <c r="V16" s="165"/>
      <c r="W16" s="165"/>
      <c r="X16" s="211"/>
      <c r="Y16" s="177"/>
      <c r="Z16" s="169"/>
      <c r="AA16" s="159"/>
      <c r="AB16" s="159"/>
      <c r="AC16" s="179"/>
      <c r="AD16" s="172"/>
      <c r="AE16" s="173"/>
    </row>
    <row r="17" spans="2:31" x14ac:dyDescent="0.25">
      <c r="B17" s="174"/>
      <c r="C17" s="175"/>
      <c r="D17" s="157"/>
      <c r="E17" s="157"/>
      <c r="F17" s="158"/>
      <c r="G17" s="159"/>
      <c r="H17" s="160"/>
      <c r="I17" s="160"/>
      <c r="J17" s="160"/>
      <c r="K17" s="162"/>
      <c r="L17" s="162"/>
      <c r="M17" s="163"/>
      <c r="N17" s="162"/>
      <c r="O17" s="164"/>
      <c r="P17" s="165"/>
      <c r="Q17" s="160"/>
      <c r="R17" s="165"/>
      <c r="S17" s="165"/>
      <c r="T17" s="160"/>
      <c r="U17" s="34"/>
      <c r="V17" s="165"/>
      <c r="W17" s="165"/>
      <c r="X17" s="211"/>
      <c r="Y17" s="177"/>
      <c r="Z17" s="169"/>
      <c r="AA17" s="159"/>
      <c r="AB17" s="159"/>
      <c r="AC17" s="179"/>
      <c r="AD17" s="172"/>
      <c r="AE17" s="173"/>
    </row>
    <row r="18" spans="2:31" x14ac:dyDescent="0.25">
      <c r="B18" s="174"/>
      <c r="C18" s="175"/>
      <c r="D18" s="157"/>
      <c r="E18" s="157"/>
      <c r="F18" s="158"/>
      <c r="G18" s="159"/>
      <c r="H18" s="160"/>
      <c r="I18" s="160"/>
      <c r="J18" s="160"/>
      <c r="K18" s="162"/>
      <c r="L18" s="162"/>
      <c r="M18" s="163"/>
      <c r="N18" s="162"/>
      <c r="O18" s="164"/>
      <c r="P18" s="165"/>
      <c r="Q18" s="160"/>
      <c r="R18" s="165"/>
      <c r="S18" s="165"/>
      <c r="T18" s="160"/>
      <c r="U18" s="34"/>
      <c r="V18" s="165"/>
      <c r="W18" s="165"/>
      <c r="X18" s="211"/>
      <c r="Y18" s="177"/>
      <c r="Z18" s="169"/>
      <c r="AA18" s="159"/>
      <c r="AB18" s="159"/>
      <c r="AC18" s="179"/>
      <c r="AD18" s="172"/>
      <c r="AE18" s="173"/>
    </row>
    <row r="19" spans="2:31" x14ac:dyDescent="0.25">
      <c r="B19" s="174"/>
      <c r="C19" s="175"/>
      <c r="D19" s="157"/>
      <c r="E19" s="157"/>
      <c r="F19" s="158"/>
      <c r="G19" s="159"/>
      <c r="H19" s="160"/>
      <c r="I19" s="160"/>
      <c r="J19" s="160"/>
      <c r="K19" s="162"/>
      <c r="L19" s="162"/>
      <c r="M19" s="163"/>
      <c r="N19" s="162"/>
      <c r="O19" s="164"/>
      <c r="P19" s="165"/>
      <c r="Q19" s="160"/>
      <c r="R19" s="165"/>
      <c r="S19" s="165"/>
      <c r="T19" s="160"/>
      <c r="U19" s="34"/>
      <c r="V19" s="165"/>
      <c r="W19" s="165"/>
      <c r="X19" s="211"/>
      <c r="Y19" s="177"/>
      <c r="Z19" s="169"/>
      <c r="AA19" s="159"/>
      <c r="AB19" s="159"/>
      <c r="AC19" s="179"/>
      <c r="AD19" s="172"/>
      <c r="AE19" s="173"/>
    </row>
    <row r="20" spans="2:31" x14ac:dyDescent="0.25">
      <c r="B20" s="174"/>
      <c r="C20" s="175"/>
      <c r="D20" s="157"/>
      <c r="E20" s="157"/>
      <c r="F20" s="158"/>
      <c r="G20" s="159"/>
      <c r="H20" s="160"/>
      <c r="I20" s="160"/>
      <c r="J20" s="160"/>
      <c r="K20" s="162"/>
      <c r="L20" s="162"/>
      <c r="M20" s="163"/>
      <c r="N20" s="162"/>
      <c r="O20" s="164"/>
      <c r="P20" s="165"/>
      <c r="Q20" s="160"/>
      <c r="R20" s="165"/>
      <c r="S20" s="165"/>
      <c r="T20" s="160"/>
      <c r="U20" s="354"/>
      <c r="V20" s="165"/>
      <c r="W20" s="165"/>
      <c r="X20" s="211"/>
      <c r="Y20" s="177"/>
      <c r="Z20" s="169"/>
      <c r="AA20" s="159"/>
      <c r="AB20" s="159"/>
      <c r="AC20" s="179"/>
      <c r="AD20" s="172"/>
      <c r="AE20" s="173"/>
    </row>
    <row r="21" spans="2:31" x14ac:dyDescent="0.25">
      <c r="B21" s="174"/>
      <c r="C21" s="175"/>
      <c r="D21" s="157"/>
      <c r="E21" s="157"/>
      <c r="F21" s="158"/>
      <c r="G21" s="159"/>
      <c r="H21" s="160"/>
      <c r="I21" s="160"/>
      <c r="J21" s="160"/>
      <c r="K21" s="162"/>
      <c r="L21" s="162"/>
      <c r="M21" s="163"/>
      <c r="N21" s="162"/>
      <c r="O21" s="164"/>
      <c r="P21" s="165"/>
      <c r="Q21" s="160"/>
      <c r="R21" s="165"/>
      <c r="S21" s="165"/>
      <c r="T21" s="160"/>
      <c r="U21" s="34"/>
      <c r="V21" s="165"/>
      <c r="W21" s="165"/>
      <c r="X21" s="211"/>
      <c r="Y21" s="177"/>
      <c r="Z21" s="169"/>
      <c r="AA21" s="159"/>
      <c r="AB21" s="159"/>
      <c r="AC21" s="179"/>
      <c r="AD21" s="172"/>
      <c r="AE21" s="173"/>
    </row>
    <row r="22" spans="2:31" x14ac:dyDescent="0.25">
      <c r="B22" s="174"/>
      <c r="C22" s="175"/>
      <c r="D22" s="157"/>
      <c r="E22" s="157"/>
      <c r="F22" s="158"/>
      <c r="G22" s="159"/>
      <c r="H22" s="160"/>
      <c r="I22" s="160"/>
      <c r="J22" s="160"/>
      <c r="K22" s="162"/>
      <c r="L22" s="162"/>
      <c r="M22" s="163"/>
      <c r="N22" s="162"/>
      <c r="O22" s="164"/>
      <c r="P22" s="165"/>
      <c r="Q22" s="160"/>
      <c r="R22" s="165"/>
      <c r="S22" s="165"/>
      <c r="T22" s="160"/>
      <c r="U22" s="34"/>
      <c r="V22" s="165"/>
      <c r="W22" s="165"/>
      <c r="X22" s="211"/>
      <c r="Y22" s="177"/>
      <c r="Z22" s="169"/>
      <c r="AA22" s="159"/>
      <c r="AB22" s="159"/>
      <c r="AC22" s="179"/>
      <c r="AD22" s="172"/>
      <c r="AE22" s="173"/>
    </row>
    <row r="23" spans="2:31" x14ac:dyDescent="0.25">
      <c r="B23" s="174"/>
      <c r="C23" s="175"/>
      <c r="D23" s="157"/>
      <c r="E23" s="157"/>
      <c r="F23" s="158"/>
      <c r="G23" s="159"/>
      <c r="H23" s="160"/>
      <c r="I23" s="160"/>
      <c r="J23" s="160"/>
      <c r="K23" s="162"/>
      <c r="L23" s="162"/>
      <c r="M23" s="163"/>
      <c r="N23" s="162"/>
      <c r="O23" s="164"/>
      <c r="P23" s="165"/>
      <c r="Q23" s="160"/>
      <c r="R23" s="165"/>
      <c r="S23" s="165"/>
      <c r="T23" s="160"/>
      <c r="U23" s="34"/>
      <c r="V23" s="165"/>
      <c r="W23" s="165"/>
      <c r="X23" s="211"/>
      <c r="Y23" s="177"/>
      <c r="Z23" s="169"/>
      <c r="AA23" s="159"/>
      <c r="AB23" s="159"/>
      <c r="AC23" s="179"/>
      <c r="AD23" s="172"/>
      <c r="AE23" s="173"/>
    </row>
    <row r="24" spans="2:31" x14ac:dyDescent="0.25">
      <c r="B24" s="174"/>
      <c r="C24" s="175"/>
      <c r="D24" s="157"/>
      <c r="E24" s="157"/>
      <c r="F24" s="158"/>
      <c r="G24" s="159"/>
      <c r="H24" s="160"/>
      <c r="I24" s="160"/>
      <c r="J24" s="160"/>
      <c r="K24" s="162"/>
      <c r="L24" s="162"/>
      <c r="M24" s="163"/>
      <c r="N24" s="162"/>
      <c r="O24" s="164"/>
      <c r="P24" s="165"/>
      <c r="Q24" s="160"/>
      <c r="R24" s="165"/>
      <c r="S24" s="165"/>
      <c r="T24" s="160"/>
      <c r="U24" s="34"/>
      <c r="V24" s="165"/>
      <c r="W24" s="165"/>
      <c r="X24" s="211"/>
      <c r="Y24" s="177"/>
      <c r="Z24" s="169"/>
      <c r="AA24" s="159"/>
      <c r="AB24" s="159"/>
      <c r="AC24" s="179"/>
      <c r="AD24" s="172"/>
      <c r="AE24" s="173"/>
    </row>
    <row r="25" spans="2:31" x14ac:dyDescent="0.25">
      <c r="B25" s="174"/>
      <c r="C25" s="175"/>
      <c r="D25" s="157"/>
      <c r="E25" s="157"/>
      <c r="F25" s="158"/>
      <c r="G25" s="159"/>
      <c r="H25" s="160"/>
      <c r="I25" s="160"/>
      <c r="J25" s="160"/>
      <c r="K25" s="162"/>
      <c r="L25" s="162"/>
      <c r="M25" s="163"/>
      <c r="N25" s="162"/>
      <c r="O25" s="164"/>
      <c r="P25" s="165"/>
      <c r="Q25" s="160"/>
      <c r="R25" s="165"/>
      <c r="S25" s="165"/>
      <c r="T25" s="160"/>
      <c r="U25" s="354"/>
      <c r="V25" s="165"/>
      <c r="W25" s="165"/>
      <c r="X25" s="211"/>
      <c r="Y25" s="177"/>
      <c r="Z25" s="169"/>
      <c r="AA25" s="159"/>
      <c r="AB25" s="159"/>
      <c r="AC25" s="179"/>
      <c r="AD25" s="172"/>
      <c r="AE25" s="173"/>
    </row>
    <row r="26" spans="2:31" x14ac:dyDescent="0.25">
      <c r="B26" s="174"/>
      <c r="C26" s="175"/>
      <c r="D26" s="157"/>
      <c r="E26" s="157"/>
      <c r="F26" s="158"/>
      <c r="G26" s="159"/>
      <c r="H26" s="160"/>
      <c r="I26" s="160"/>
      <c r="J26" s="160"/>
      <c r="K26" s="162"/>
      <c r="L26" s="162"/>
      <c r="M26" s="163"/>
      <c r="N26" s="162"/>
      <c r="O26" s="164"/>
      <c r="P26" s="165"/>
      <c r="Q26" s="160"/>
      <c r="R26" s="165"/>
      <c r="S26" s="165"/>
      <c r="T26" s="160"/>
      <c r="U26" s="34"/>
      <c r="V26" s="165"/>
      <c r="W26" s="165"/>
      <c r="X26" s="211"/>
      <c r="Y26" s="177"/>
      <c r="Z26" s="169"/>
      <c r="AA26" s="159"/>
      <c r="AB26" s="159"/>
      <c r="AC26" s="179"/>
      <c r="AD26" s="172"/>
      <c r="AE26" s="173"/>
    </row>
    <row r="27" spans="2:31" x14ac:dyDescent="0.25">
      <c r="B27" s="174"/>
      <c r="C27" s="175"/>
      <c r="D27" s="157"/>
      <c r="E27" s="157"/>
      <c r="F27" s="158"/>
      <c r="G27" s="159"/>
      <c r="H27" s="160"/>
      <c r="I27" s="160"/>
      <c r="J27" s="160"/>
      <c r="K27" s="162"/>
      <c r="L27" s="162"/>
      <c r="M27" s="163"/>
      <c r="N27" s="162"/>
      <c r="O27" s="164"/>
      <c r="P27" s="165"/>
      <c r="Q27" s="160"/>
      <c r="R27" s="165"/>
      <c r="S27" s="165"/>
      <c r="T27" s="160"/>
      <c r="U27" s="34"/>
      <c r="V27" s="165"/>
      <c r="W27" s="165"/>
      <c r="X27" s="211"/>
      <c r="Y27" s="177"/>
      <c r="Z27" s="169"/>
      <c r="AA27" s="159"/>
      <c r="AB27" s="159"/>
      <c r="AC27" s="179"/>
      <c r="AD27" s="172"/>
      <c r="AE27" s="173"/>
    </row>
    <row r="28" spans="2:31" x14ac:dyDescent="0.25">
      <c r="B28" s="174"/>
      <c r="C28" s="175"/>
      <c r="D28" s="157"/>
      <c r="E28" s="157"/>
      <c r="F28" s="158"/>
      <c r="G28" s="159"/>
      <c r="H28" s="160"/>
      <c r="I28" s="160"/>
      <c r="J28" s="160"/>
      <c r="K28" s="162"/>
      <c r="L28" s="162"/>
      <c r="M28" s="163"/>
      <c r="N28" s="162"/>
      <c r="O28" s="164"/>
      <c r="P28" s="165"/>
      <c r="Q28" s="160"/>
      <c r="R28" s="165"/>
      <c r="S28" s="165"/>
      <c r="T28" s="160"/>
      <c r="U28" s="34"/>
      <c r="V28" s="165"/>
      <c r="W28" s="165"/>
      <c r="X28" s="211"/>
      <c r="Y28" s="177"/>
      <c r="Z28" s="169"/>
      <c r="AA28" s="159"/>
      <c r="AB28" s="159"/>
      <c r="AC28" s="179"/>
      <c r="AD28" s="172"/>
      <c r="AE28" s="173"/>
    </row>
    <row r="29" spans="2:31" x14ac:dyDescent="0.25">
      <c r="B29" s="174"/>
      <c r="C29" s="175"/>
      <c r="D29" s="157"/>
      <c r="E29" s="157"/>
      <c r="F29" s="158"/>
      <c r="G29" s="159"/>
      <c r="H29" s="160"/>
      <c r="I29" s="160"/>
      <c r="J29" s="160"/>
      <c r="K29" s="162"/>
      <c r="L29" s="162"/>
      <c r="M29" s="163"/>
      <c r="N29" s="162"/>
      <c r="O29" s="164"/>
      <c r="P29" s="165"/>
      <c r="Q29" s="160"/>
      <c r="R29" s="165"/>
      <c r="S29" s="165"/>
      <c r="T29" s="160"/>
      <c r="U29" s="34"/>
      <c r="V29" s="165"/>
      <c r="W29" s="165"/>
      <c r="X29" s="211"/>
      <c r="Y29" s="177"/>
      <c r="Z29" s="169"/>
      <c r="AA29" s="159"/>
      <c r="AB29" s="159"/>
      <c r="AC29" s="179"/>
      <c r="AD29" s="172"/>
      <c r="AE29" s="173"/>
    </row>
    <row r="30" spans="2:31" x14ac:dyDescent="0.25">
      <c r="B30" s="174"/>
      <c r="C30" s="175"/>
      <c r="D30" s="157"/>
      <c r="E30" s="157"/>
      <c r="F30" s="158"/>
      <c r="G30" s="159"/>
      <c r="H30" s="160"/>
      <c r="I30" s="160"/>
      <c r="J30" s="160"/>
      <c r="K30" s="162"/>
      <c r="L30" s="162"/>
      <c r="M30" s="163"/>
      <c r="N30" s="162"/>
      <c r="O30" s="164"/>
      <c r="P30" s="165"/>
      <c r="Q30" s="160"/>
      <c r="R30" s="165"/>
      <c r="S30" s="165"/>
      <c r="T30" s="160"/>
      <c r="U30" s="34"/>
      <c r="V30" s="165"/>
      <c r="W30" s="165"/>
      <c r="X30" s="211"/>
      <c r="Y30" s="177"/>
      <c r="Z30" s="169"/>
      <c r="AA30" s="159"/>
      <c r="AB30" s="159"/>
      <c r="AC30" s="179"/>
      <c r="AD30" s="172"/>
      <c r="AE30" s="173"/>
    </row>
    <row r="31" spans="2:31" x14ac:dyDescent="0.25">
      <c r="B31" s="174"/>
      <c r="C31" s="175"/>
      <c r="D31" s="157"/>
      <c r="E31" s="157"/>
      <c r="F31" s="158"/>
      <c r="G31" s="159"/>
      <c r="H31" s="160"/>
      <c r="I31" s="160"/>
      <c r="J31" s="160"/>
      <c r="K31" s="162"/>
      <c r="L31" s="162"/>
      <c r="M31" s="163"/>
      <c r="N31" s="162"/>
      <c r="O31" s="164"/>
      <c r="P31" s="165"/>
      <c r="Q31" s="160"/>
      <c r="R31" s="165"/>
      <c r="S31" s="165"/>
      <c r="T31" s="160"/>
      <c r="U31" s="34"/>
      <c r="V31" s="165"/>
      <c r="W31" s="165"/>
      <c r="X31" s="211"/>
      <c r="Y31" s="177"/>
      <c r="Z31" s="169"/>
      <c r="AA31" s="159"/>
      <c r="AB31" s="159"/>
      <c r="AC31" s="179"/>
      <c r="AD31" s="172"/>
      <c r="AE31" s="173"/>
    </row>
    <row r="32" spans="2:31" x14ac:dyDescent="0.25">
      <c r="B32" s="174"/>
      <c r="C32" s="175"/>
      <c r="D32" s="157"/>
      <c r="E32" s="157"/>
      <c r="F32" s="158"/>
      <c r="G32" s="159"/>
      <c r="H32" s="160"/>
      <c r="I32" s="160"/>
      <c r="J32" s="160"/>
      <c r="K32" s="162"/>
      <c r="L32" s="162"/>
      <c r="M32" s="163"/>
      <c r="N32" s="162"/>
      <c r="O32" s="164"/>
      <c r="P32" s="165"/>
      <c r="Q32" s="160"/>
      <c r="R32" s="165"/>
      <c r="S32" s="165"/>
      <c r="T32" s="160"/>
      <c r="U32" s="34"/>
      <c r="V32" s="165"/>
      <c r="W32" s="165"/>
      <c r="X32" s="211"/>
      <c r="Y32" s="177"/>
      <c r="Z32" s="169"/>
      <c r="AA32" s="159"/>
      <c r="AB32" s="159"/>
      <c r="AC32" s="179"/>
      <c r="AD32" s="172"/>
      <c r="AE32" s="173"/>
    </row>
    <row r="33" spans="2:31" x14ac:dyDescent="0.25">
      <c r="B33" s="174"/>
      <c r="C33" s="175"/>
      <c r="D33" s="157"/>
      <c r="E33" s="157"/>
      <c r="F33" s="158"/>
      <c r="G33" s="159"/>
      <c r="H33" s="160"/>
      <c r="I33" s="160"/>
      <c r="J33" s="160"/>
      <c r="K33" s="162"/>
      <c r="L33" s="162"/>
      <c r="M33" s="163"/>
      <c r="N33" s="162"/>
      <c r="O33" s="164"/>
      <c r="P33" s="165"/>
      <c r="Q33" s="160"/>
      <c r="R33" s="165"/>
      <c r="S33" s="165"/>
      <c r="T33" s="160"/>
      <c r="U33" s="34"/>
      <c r="V33" s="165"/>
      <c r="W33" s="165"/>
      <c r="X33" s="211"/>
      <c r="Y33" s="177"/>
      <c r="Z33" s="169"/>
      <c r="AA33" s="159"/>
      <c r="AB33" s="159"/>
      <c r="AC33" s="179"/>
      <c r="AD33" s="172"/>
      <c r="AE33" s="173"/>
    </row>
    <row r="34" spans="2:31" x14ac:dyDescent="0.25">
      <c r="B34" s="174"/>
      <c r="C34" s="175"/>
      <c r="D34" s="157"/>
      <c r="E34" s="157"/>
      <c r="F34" s="158"/>
      <c r="G34" s="159"/>
      <c r="H34" s="160"/>
      <c r="I34" s="160"/>
      <c r="J34" s="160"/>
      <c r="K34" s="162"/>
      <c r="L34" s="162"/>
      <c r="M34" s="163"/>
      <c r="N34" s="162"/>
      <c r="O34" s="164"/>
      <c r="P34" s="165"/>
      <c r="Q34" s="160"/>
      <c r="R34" s="165"/>
      <c r="S34" s="165"/>
      <c r="T34" s="160"/>
      <c r="U34" s="34"/>
      <c r="V34" s="165"/>
      <c r="W34" s="165"/>
      <c r="X34" s="211"/>
      <c r="Y34" s="177"/>
      <c r="Z34" s="169"/>
      <c r="AA34" s="159"/>
      <c r="AB34" s="159"/>
      <c r="AC34" s="179"/>
      <c r="AD34" s="172"/>
      <c r="AE34" s="173"/>
    </row>
    <row r="35" spans="2:31" x14ac:dyDescent="0.25">
      <c r="B35" s="174"/>
      <c r="C35" s="175"/>
      <c r="D35" s="157"/>
      <c r="E35" s="157"/>
      <c r="F35" s="158"/>
      <c r="G35" s="159"/>
      <c r="H35" s="160"/>
      <c r="I35" s="160"/>
      <c r="J35" s="160"/>
      <c r="K35" s="162"/>
      <c r="L35" s="162"/>
      <c r="M35" s="163"/>
      <c r="N35" s="162"/>
      <c r="O35" s="164"/>
      <c r="P35" s="165"/>
      <c r="Q35" s="160"/>
      <c r="R35" s="165"/>
      <c r="S35" s="165"/>
      <c r="T35" s="160"/>
      <c r="U35" s="354"/>
      <c r="V35" s="165"/>
      <c r="W35" s="165"/>
      <c r="X35" s="211"/>
      <c r="Y35" s="177"/>
      <c r="Z35" s="169"/>
      <c r="AA35" s="159"/>
      <c r="AB35" s="159"/>
      <c r="AC35" s="179"/>
      <c r="AD35" s="172"/>
      <c r="AE35" s="173"/>
    </row>
    <row r="36" spans="2:31" x14ac:dyDescent="0.25">
      <c r="B36" s="174"/>
      <c r="C36" s="175"/>
      <c r="D36" s="157"/>
      <c r="E36" s="157"/>
      <c r="F36" s="158"/>
      <c r="G36" s="159"/>
      <c r="H36" s="160"/>
      <c r="I36" s="160"/>
      <c r="J36" s="160"/>
      <c r="K36" s="162"/>
      <c r="L36" s="162"/>
      <c r="M36" s="163"/>
      <c r="N36" s="162"/>
      <c r="O36" s="164"/>
      <c r="P36" s="165"/>
      <c r="Q36" s="160"/>
      <c r="R36" s="165"/>
      <c r="S36" s="165"/>
      <c r="T36" s="160"/>
      <c r="U36" s="34"/>
      <c r="V36" s="165"/>
      <c r="W36" s="165"/>
      <c r="X36" s="211"/>
      <c r="Y36" s="177"/>
      <c r="Z36" s="169"/>
      <c r="AA36" s="159"/>
      <c r="AB36" s="159"/>
      <c r="AC36" s="179"/>
      <c r="AD36" s="172"/>
      <c r="AE36" s="173"/>
    </row>
    <row r="37" spans="2:31" x14ac:dyDescent="0.25">
      <c r="B37" s="174"/>
      <c r="C37" s="175"/>
      <c r="D37" s="157"/>
      <c r="E37" s="157"/>
      <c r="F37" s="158"/>
      <c r="G37" s="159"/>
      <c r="H37" s="160"/>
      <c r="I37" s="160"/>
      <c r="J37" s="160"/>
      <c r="K37" s="162"/>
      <c r="L37" s="162"/>
      <c r="M37" s="163"/>
      <c r="N37" s="162"/>
      <c r="O37" s="164"/>
      <c r="P37" s="165"/>
      <c r="Q37" s="160"/>
      <c r="R37" s="165"/>
      <c r="S37" s="165"/>
      <c r="T37" s="160"/>
      <c r="U37" s="34"/>
      <c r="V37" s="165"/>
      <c r="W37" s="165"/>
      <c r="X37" s="211"/>
      <c r="Y37" s="177"/>
      <c r="Z37" s="169"/>
      <c r="AA37" s="159"/>
      <c r="AB37" s="159"/>
      <c r="AC37" s="179"/>
      <c r="AD37" s="172"/>
      <c r="AE37" s="173"/>
    </row>
    <row r="38" spans="2:31" x14ac:dyDescent="0.25">
      <c r="B38" s="174"/>
      <c r="C38" s="175"/>
      <c r="D38" s="157"/>
      <c r="E38" s="157"/>
      <c r="F38" s="158"/>
      <c r="G38" s="159"/>
      <c r="H38" s="160"/>
      <c r="I38" s="160"/>
      <c r="J38" s="160"/>
      <c r="K38" s="162"/>
      <c r="L38" s="162"/>
      <c r="M38" s="163"/>
      <c r="N38" s="162"/>
      <c r="O38" s="164"/>
      <c r="P38" s="165"/>
      <c r="Q38" s="160"/>
      <c r="R38" s="165"/>
      <c r="S38" s="165"/>
      <c r="T38" s="160"/>
      <c r="U38" s="34"/>
      <c r="V38" s="165"/>
      <c r="W38" s="165"/>
      <c r="X38" s="211"/>
      <c r="Y38" s="177"/>
      <c r="Z38" s="169"/>
      <c r="AA38" s="159"/>
      <c r="AB38" s="159"/>
      <c r="AC38" s="179"/>
      <c r="AD38" s="172"/>
      <c r="AE38" s="173"/>
    </row>
    <row r="39" spans="2:31" x14ac:dyDescent="0.25">
      <c r="B39" s="174"/>
      <c r="C39" s="175"/>
      <c r="D39" s="157"/>
      <c r="E39" s="157"/>
      <c r="F39" s="158"/>
      <c r="G39" s="159"/>
      <c r="H39" s="160"/>
      <c r="I39" s="160"/>
      <c r="J39" s="160"/>
      <c r="K39" s="162"/>
      <c r="L39" s="162"/>
      <c r="M39" s="163"/>
      <c r="N39" s="162"/>
      <c r="O39" s="164"/>
      <c r="P39" s="165"/>
      <c r="Q39" s="160"/>
      <c r="R39" s="165"/>
      <c r="S39" s="165"/>
      <c r="T39" s="160"/>
      <c r="U39" s="34"/>
      <c r="V39" s="165"/>
      <c r="W39" s="165"/>
      <c r="X39" s="211"/>
      <c r="Y39" s="177"/>
      <c r="Z39" s="169"/>
      <c r="AA39" s="159"/>
      <c r="AB39" s="159"/>
      <c r="AC39" s="179"/>
      <c r="AD39" s="172"/>
      <c r="AE39" s="173"/>
    </row>
    <row r="40" spans="2:31" x14ac:dyDescent="0.25">
      <c r="B40" s="174"/>
      <c r="C40" s="175"/>
      <c r="D40" s="157"/>
      <c r="E40" s="157"/>
      <c r="F40" s="158"/>
      <c r="G40" s="159"/>
      <c r="H40" s="160"/>
      <c r="I40" s="160"/>
      <c r="J40" s="160"/>
      <c r="K40" s="162"/>
      <c r="L40" s="162"/>
      <c r="M40" s="163"/>
      <c r="N40" s="162"/>
      <c r="O40" s="164"/>
      <c r="P40" s="165"/>
      <c r="Q40" s="160"/>
      <c r="R40" s="165"/>
      <c r="S40" s="165"/>
      <c r="T40" s="160"/>
      <c r="U40" s="354"/>
      <c r="V40" s="165"/>
      <c r="W40" s="165"/>
      <c r="X40" s="211"/>
      <c r="Y40" s="177"/>
      <c r="Z40" s="169"/>
      <c r="AA40" s="159"/>
      <c r="AB40" s="159"/>
      <c r="AC40" s="179"/>
      <c r="AD40" s="172"/>
      <c r="AE40" s="173"/>
    </row>
    <row r="41" spans="2:31" x14ac:dyDescent="0.25">
      <c r="B41" s="174"/>
      <c r="C41" s="175"/>
      <c r="D41" s="157"/>
      <c r="E41" s="157"/>
      <c r="F41" s="158"/>
      <c r="G41" s="159"/>
      <c r="H41" s="160"/>
      <c r="I41" s="160"/>
      <c r="J41" s="160"/>
      <c r="K41" s="162"/>
      <c r="L41" s="162"/>
      <c r="M41" s="163"/>
      <c r="N41" s="162"/>
      <c r="O41" s="164"/>
      <c r="P41" s="165"/>
      <c r="Q41" s="160"/>
      <c r="R41" s="165"/>
      <c r="S41" s="165"/>
      <c r="T41" s="160"/>
      <c r="U41" s="34"/>
      <c r="V41" s="165"/>
      <c r="W41" s="165"/>
      <c r="X41" s="211"/>
      <c r="Y41" s="177"/>
      <c r="Z41" s="169"/>
      <c r="AA41" s="159"/>
      <c r="AB41" s="159"/>
      <c r="AC41" s="179"/>
      <c r="AD41" s="172"/>
      <c r="AE41" s="173"/>
    </row>
    <row r="42" spans="2:31" x14ac:dyDescent="0.25">
      <c r="B42" s="174"/>
      <c r="C42" s="175"/>
      <c r="D42" s="157"/>
      <c r="E42" s="157"/>
      <c r="F42" s="158"/>
      <c r="G42" s="159"/>
      <c r="H42" s="160"/>
      <c r="I42" s="160"/>
      <c r="J42" s="160"/>
      <c r="K42" s="162"/>
      <c r="L42" s="162"/>
      <c r="M42" s="163"/>
      <c r="N42" s="162"/>
      <c r="O42" s="164"/>
      <c r="P42" s="165"/>
      <c r="Q42" s="160"/>
      <c r="R42" s="165"/>
      <c r="S42" s="165"/>
      <c r="T42" s="160"/>
      <c r="U42" s="34"/>
      <c r="V42" s="165"/>
      <c r="W42" s="165"/>
      <c r="X42" s="211"/>
      <c r="Y42" s="177"/>
      <c r="Z42" s="169"/>
      <c r="AA42" s="159"/>
      <c r="AB42" s="159"/>
      <c r="AC42" s="179"/>
      <c r="AD42" s="172"/>
      <c r="AE42" s="173"/>
    </row>
    <row r="43" spans="2:31" x14ac:dyDescent="0.25">
      <c r="B43" s="174"/>
      <c r="C43" s="175"/>
      <c r="D43" s="157"/>
      <c r="E43" s="157"/>
      <c r="F43" s="158"/>
      <c r="G43" s="159"/>
      <c r="H43" s="160"/>
      <c r="I43" s="160"/>
      <c r="J43" s="160"/>
      <c r="K43" s="162"/>
      <c r="L43" s="162"/>
      <c r="M43" s="163"/>
      <c r="N43" s="162"/>
      <c r="O43" s="164"/>
      <c r="P43" s="165"/>
      <c r="Q43" s="160"/>
      <c r="R43" s="165"/>
      <c r="S43" s="165"/>
      <c r="T43" s="160"/>
      <c r="U43" s="34"/>
      <c r="V43" s="165"/>
      <c r="W43" s="165"/>
      <c r="X43" s="211"/>
      <c r="Y43" s="177"/>
      <c r="Z43" s="169"/>
      <c r="AA43" s="159"/>
      <c r="AB43" s="159"/>
      <c r="AC43" s="179"/>
      <c r="AD43" s="172"/>
      <c r="AE43" s="173"/>
    </row>
    <row r="44" spans="2:31" x14ac:dyDescent="0.25">
      <c r="B44" s="174"/>
      <c r="C44" s="175"/>
      <c r="D44" s="157"/>
      <c r="E44" s="157"/>
      <c r="F44" s="158"/>
      <c r="G44" s="159"/>
      <c r="H44" s="160"/>
      <c r="I44" s="160"/>
      <c r="J44" s="160"/>
      <c r="K44" s="162"/>
      <c r="L44" s="162"/>
      <c r="M44" s="163"/>
      <c r="N44" s="162"/>
      <c r="O44" s="164"/>
      <c r="P44" s="165"/>
      <c r="Q44" s="160"/>
      <c r="R44" s="165"/>
      <c r="S44" s="165"/>
      <c r="T44" s="160"/>
      <c r="U44" s="34"/>
      <c r="V44" s="165"/>
      <c r="W44" s="165"/>
      <c r="X44" s="211"/>
      <c r="Y44" s="177"/>
      <c r="Z44" s="169"/>
      <c r="AA44" s="159"/>
      <c r="AB44" s="159"/>
      <c r="AC44" s="179"/>
      <c r="AD44" s="172"/>
      <c r="AE44" s="173"/>
    </row>
    <row r="45" spans="2:31" x14ac:dyDescent="0.25">
      <c r="B45" s="174"/>
      <c r="C45" s="175"/>
      <c r="D45" s="157"/>
      <c r="E45" s="157"/>
      <c r="F45" s="158"/>
      <c r="G45" s="159"/>
      <c r="H45" s="160"/>
      <c r="I45" s="160"/>
      <c r="J45" s="160"/>
      <c r="K45" s="162"/>
      <c r="L45" s="162"/>
      <c r="M45" s="163"/>
      <c r="N45" s="162"/>
      <c r="O45" s="164"/>
      <c r="P45" s="165"/>
      <c r="Q45" s="160"/>
      <c r="R45" s="165"/>
      <c r="S45" s="165"/>
      <c r="T45" s="160"/>
      <c r="U45" s="354"/>
      <c r="V45" s="165"/>
      <c r="W45" s="165"/>
      <c r="X45" s="211"/>
      <c r="Y45" s="177"/>
      <c r="Z45" s="169"/>
      <c r="AA45" s="159"/>
      <c r="AB45" s="159"/>
      <c r="AC45" s="179"/>
      <c r="AD45" s="172"/>
      <c r="AE45" s="173"/>
    </row>
    <row r="46" spans="2:31" x14ac:dyDescent="0.25">
      <c r="B46" s="174"/>
      <c r="C46" s="175"/>
      <c r="D46" s="157"/>
      <c r="E46" s="157"/>
      <c r="F46" s="158"/>
      <c r="G46" s="159"/>
      <c r="H46" s="160"/>
      <c r="I46" s="160"/>
      <c r="J46" s="160"/>
      <c r="K46" s="162"/>
      <c r="L46" s="162"/>
      <c r="M46" s="163"/>
      <c r="N46" s="162"/>
      <c r="O46" s="164"/>
      <c r="P46" s="165"/>
      <c r="Q46" s="160"/>
      <c r="R46" s="165"/>
      <c r="S46" s="165"/>
      <c r="T46" s="160"/>
      <c r="U46" s="34"/>
      <c r="V46" s="165"/>
      <c r="W46" s="165"/>
      <c r="X46" s="211"/>
      <c r="Y46" s="177"/>
      <c r="Z46" s="169"/>
      <c r="AA46" s="159"/>
      <c r="AB46" s="159"/>
      <c r="AC46" s="179"/>
      <c r="AD46" s="172"/>
      <c r="AE46" s="173"/>
    </row>
    <row r="47" spans="2:31" x14ac:dyDescent="0.25">
      <c r="B47" s="174"/>
      <c r="C47" s="175"/>
      <c r="D47" s="157"/>
      <c r="E47" s="157"/>
      <c r="F47" s="158"/>
      <c r="G47" s="159"/>
      <c r="H47" s="160"/>
      <c r="I47" s="160"/>
      <c r="J47" s="160"/>
      <c r="K47" s="162"/>
      <c r="L47" s="162"/>
      <c r="M47" s="163"/>
      <c r="N47" s="162"/>
      <c r="O47" s="164"/>
      <c r="P47" s="165"/>
      <c r="Q47" s="160"/>
      <c r="R47" s="165"/>
      <c r="S47" s="165"/>
      <c r="T47" s="160"/>
      <c r="U47" s="34"/>
      <c r="V47" s="165"/>
      <c r="W47" s="165"/>
      <c r="X47" s="211"/>
      <c r="Y47" s="177"/>
      <c r="Z47" s="169"/>
      <c r="AA47" s="159"/>
      <c r="AB47" s="159"/>
      <c r="AC47" s="179"/>
      <c r="AD47" s="172"/>
      <c r="AE47" s="173"/>
    </row>
    <row r="48" spans="2:31" x14ac:dyDescent="0.25">
      <c r="B48" s="174"/>
      <c r="C48" s="175"/>
      <c r="D48" s="157"/>
      <c r="E48" s="157"/>
      <c r="F48" s="158"/>
      <c r="G48" s="159"/>
      <c r="H48" s="160"/>
      <c r="I48" s="160"/>
      <c r="J48" s="160"/>
      <c r="K48" s="162"/>
      <c r="L48" s="162"/>
      <c r="M48" s="163"/>
      <c r="N48" s="162"/>
      <c r="O48" s="164"/>
      <c r="P48" s="165"/>
      <c r="Q48" s="160"/>
      <c r="R48" s="165"/>
      <c r="S48" s="165"/>
      <c r="T48" s="160"/>
      <c r="U48" s="34"/>
      <c r="V48" s="165"/>
      <c r="W48" s="165"/>
      <c r="X48" s="211"/>
      <c r="Y48" s="177"/>
      <c r="Z48" s="169"/>
      <c r="AA48" s="159"/>
      <c r="AB48" s="159"/>
      <c r="AC48" s="179"/>
      <c r="AD48" s="172"/>
      <c r="AE48" s="173"/>
    </row>
    <row r="49" spans="2:31" x14ac:dyDescent="0.25">
      <c r="B49" s="174"/>
      <c r="C49" s="175"/>
      <c r="D49" s="157"/>
      <c r="E49" s="157"/>
      <c r="F49" s="158"/>
      <c r="G49" s="159"/>
      <c r="H49" s="160"/>
      <c r="I49" s="160"/>
      <c r="J49" s="160"/>
      <c r="K49" s="162"/>
      <c r="L49" s="162"/>
      <c r="M49" s="163"/>
      <c r="N49" s="162"/>
      <c r="O49" s="164"/>
      <c r="P49" s="165"/>
      <c r="Q49" s="160"/>
      <c r="R49" s="165"/>
      <c r="S49" s="165"/>
      <c r="T49" s="160"/>
      <c r="U49" s="34"/>
      <c r="V49" s="165"/>
      <c r="W49" s="165"/>
      <c r="X49" s="211"/>
      <c r="Y49" s="177"/>
      <c r="Z49" s="169"/>
      <c r="AA49" s="159"/>
      <c r="AB49" s="159"/>
      <c r="AC49" s="179"/>
      <c r="AD49" s="172"/>
      <c r="AE49" s="173"/>
    </row>
    <row r="50" spans="2:31" x14ac:dyDescent="0.25">
      <c r="B50" s="174"/>
      <c r="C50" s="175"/>
      <c r="D50" s="157"/>
      <c r="E50" s="157"/>
      <c r="F50" s="158"/>
      <c r="G50" s="159"/>
      <c r="H50" s="160"/>
      <c r="I50" s="160"/>
      <c r="J50" s="160"/>
      <c r="K50" s="162"/>
      <c r="L50" s="162"/>
      <c r="M50" s="163"/>
      <c r="N50" s="162"/>
      <c r="O50" s="164"/>
      <c r="P50" s="165"/>
      <c r="Q50" s="160"/>
      <c r="R50" s="165"/>
      <c r="S50" s="165"/>
      <c r="T50" s="160"/>
      <c r="U50" s="354"/>
      <c r="V50" s="165"/>
      <c r="W50" s="165"/>
      <c r="X50" s="211"/>
      <c r="Y50" s="177"/>
      <c r="Z50" s="169"/>
      <c r="AA50" s="159"/>
      <c r="AB50" s="159"/>
      <c r="AC50" s="179"/>
      <c r="AD50" s="172"/>
      <c r="AE50" s="173"/>
    </row>
    <row r="51" spans="2:31" x14ac:dyDescent="0.25">
      <c r="B51" s="174"/>
      <c r="C51" s="175"/>
      <c r="D51" s="157"/>
      <c r="E51" s="157"/>
      <c r="F51" s="158"/>
      <c r="G51" s="159"/>
      <c r="H51" s="160"/>
      <c r="I51" s="160"/>
      <c r="J51" s="160"/>
      <c r="K51" s="162"/>
      <c r="L51" s="162"/>
      <c r="M51" s="163"/>
      <c r="N51" s="162"/>
      <c r="O51" s="164"/>
      <c r="P51" s="165"/>
      <c r="Q51" s="160"/>
      <c r="R51" s="165"/>
      <c r="S51" s="165"/>
      <c r="T51" s="160"/>
      <c r="U51" s="34"/>
      <c r="V51" s="165"/>
      <c r="W51" s="165"/>
      <c r="X51" s="211"/>
      <c r="Y51" s="177"/>
      <c r="Z51" s="169"/>
      <c r="AA51" s="159"/>
      <c r="AB51" s="159"/>
      <c r="AC51" s="179"/>
      <c r="AD51" s="172"/>
      <c r="AE51" s="173"/>
    </row>
    <row r="52" spans="2:31" x14ac:dyDescent="0.25">
      <c r="B52" s="174"/>
      <c r="C52" s="175"/>
      <c r="D52" s="157"/>
      <c r="E52" s="157"/>
      <c r="F52" s="158"/>
      <c r="G52" s="159"/>
      <c r="H52" s="160"/>
      <c r="I52" s="160"/>
      <c r="J52" s="160"/>
      <c r="K52" s="162"/>
      <c r="L52" s="162"/>
      <c r="M52" s="163"/>
      <c r="N52" s="162"/>
      <c r="O52" s="164"/>
      <c r="P52" s="165"/>
      <c r="Q52" s="160"/>
      <c r="R52" s="165"/>
      <c r="S52" s="165"/>
      <c r="T52" s="160"/>
      <c r="U52" s="34"/>
      <c r="V52" s="165"/>
      <c r="W52" s="165"/>
      <c r="X52" s="211"/>
      <c r="Y52" s="177"/>
      <c r="Z52" s="169"/>
      <c r="AA52" s="159"/>
      <c r="AB52" s="159"/>
      <c r="AC52" s="179"/>
      <c r="AD52" s="172"/>
      <c r="AE52" s="173"/>
    </row>
    <row r="53" spans="2:31" x14ac:dyDescent="0.25">
      <c r="B53" s="174"/>
      <c r="C53" s="175"/>
      <c r="D53" s="157"/>
      <c r="E53" s="157"/>
      <c r="F53" s="158"/>
      <c r="G53" s="159"/>
      <c r="H53" s="160"/>
      <c r="I53" s="160"/>
      <c r="J53" s="160"/>
      <c r="K53" s="162"/>
      <c r="L53" s="162"/>
      <c r="M53" s="163"/>
      <c r="N53" s="162"/>
      <c r="O53" s="164"/>
      <c r="P53" s="165"/>
      <c r="Q53" s="160"/>
      <c r="R53" s="165"/>
      <c r="S53" s="165"/>
      <c r="T53" s="160"/>
      <c r="U53" s="34"/>
      <c r="V53" s="165"/>
      <c r="W53" s="165"/>
      <c r="X53" s="211"/>
      <c r="Y53" s="177"/>
      <c r="Z53" s="169"/>
      <c r="AA53" s="159"/>
      <c r="AB53" s="159"/>
      <c r="AC53" s="179"/>
      <c r="AD53" s="172"/>
      <c r="AE53" s="173"/>
    </row>
    <row r="54" spans="2:31" x14ac:dyDescent="0.25">
      <c r="B54" s="174"/>
      <c r="C54" s="175"/>
      <c r="D54" s="157"/>
      <c r="E54" s="157"/>
      <c r="F54" s="158"/>
      <c r="G54" s="159"/>
      <c r="H54" s="160"/>
      <c r="I54" s="160"/>
      <c r="J54" s="160"/>
      <c r="K54" s="162"/>
      <c r="L54" s="162"/>
      <c r="M54" s="163"/>
      <c r="N54" s="162"/>
      <c r="O54" s="164"/>
      <c r="P54" s="165"/>
      <c r="Q54" s="160"/>
      <c r="R54" s="165"/>
      <c r="S54" s="165"/>
      <c r="T54" s="160"/>
      <c r="U54" s="34"/>
      <c r="V54" s="165"/>
      <c r="W54" s="165"/>
      <c r="X54" s="211"/>
      <c r="Y54" s="177"/>
      <c r="Z54" s="169"/>
      <c r="AA54" s="159"/>
      <c r="AB54" s="159"/>
      <c r="AC54" s="179"/>
      <c r="AD54" s="172"/>
      <c r="AE54" s="173"/>
    </row>
    <row r="55" spans="2:31" x14ac:dyDescent="0.25">
      <c r="B55" s="174"/>
      <c r="C55" s="175"/>
      <c r="D55" s="157"/>
      <c r="E55" s="157"/>
      <c r="F55" s="158"/>
      <c r="G55" s="159"/>
      <c r="H55" s="160"/>
      <c r="I55" s="160"/>
      <c r="J55" s="160"/>
      <c r="K55" s="162"/>
      <c r="L55" s="162"/>
      <c r="M55" s="163"/>
      <c r="N55" s="162"/>
      <c r="O55" s="164"/>
      <c r="P55" s="165"/>
      <c r="Q55" s="160"/>
      <c r="R55" s="165"/>
      <c r="S55" s="165"/>
      <c r="T55" s="160"/>
      <c r="U55" s="34"/>
      <c r="V55" s="165"/>
      <c r="W55" s="165"/>
      <c r="X55" s="211"/>
      <c r="Y55" s="177"/>
      <c r="Z55" s="169"/>
      <c r="AA55" s="159"/>
      <c r="AB55" s="159"/>
      <c r="AC55" s="179"/>
      <c r="AD55" s="172"/>
      <c r="AE55" s="173"/>
    </row>
    <row r="56" spans="2:31" x14ac:dyDescent="0.25">
      <c r="B56" s="174"/>
      <c r="C56" s="175"/>
      <c r="D56" s="157"/>
      <c r="E56" s="157"/>
      <c r="F56" s="158"/>
      <c r="G56" s="159"/>
      <c r="H56" s="160"/>
      <c r="I56" s="160"/>
      <c r="J56" s="160"/>
      <c r="K56" s="162"/>
      <c r="L56" s="162"/>
      <c r="M56" s="163"/>
      <c r="N56" s="162"/>
      <c r="O56" s="164"/>
      <c r="P56" s="165"/>
      <c r="Q56" s="160"/>
      <c r="R56" s="165"/>
      <c r="S56" s="165"/>
      <c r="T56" s="160"/>
      <c r="U56" s="34"/>
      <c r="V56" s="165"/>
      <c r="W56" s="165"/>
      <c r="X56" s="211"/>
      <c r="Y56" s="177"/>
      <c r="Z56" s="169"/>
      <c r="AA56" s="159"/>
      <c r="AB56" s="159"/>
      <c r="AC56" s="179"/>
      <c r="AD56" s="172"/>
      <c r="AE56" s="173"/>
    </row>
    <row r="57" spans="2:31" x14ac:dyDescent="0.25">
      <c r="B57" s="174"/>
      <c r="C57" s="175"/>
      <c r="D57" s="157"/>
      <c r="E57" s="157"/>
      <c r="F57" s="158"/>
      <c r="G57" s="159"/>
      <c r="H57" s="160"/>
      <c r="I57" s="160"/>
      <c r="J57" s="160"/>
      <c r="K57" s="162"/>
      <c r="L57" s="162"/>
      <c r="M57" s="163"/>
      <c r="N57" s="162"/>
      <c r="O57" s="164"/>
      <c r="P57" s="165"/>
      <c r="Q57" s="160"/>
      <c r="R57" s="165"/>
      <c r="S57" s="165"/>
      <c r="T57" s="160"/>
      <c r="U57" s="34"/>
      <c r="V57" s="165"/>
      <c r="W57" s="165"/>
      <c r="X57" s="211"/>
      <c r="Y57" s="177"/>
      <c r="Z57" s="169"/>
      <c r="AA57" s="159"/>
      <c r="AB57" s="159"/>
      <c r="AC57" s="179"/>
      <c r="AD57" s="172"/>
      <c r="AE57" s="173"/>
    </row>
    <row r="58" spans="2:31" x14ac:dyDescent="0.25">
      <c r="B58" s="174"/>
      <c r="C58" s="175"/>
      <c r="D58" s="157"/>
      <c r="E58" s="157"/>
      <c r="F58" s="158"/>
      <c r="G58" s="159"/>
      <c r="H58" s="160"/>
      <c r="I58" s="160"/>
      <c r="J58" s="160"/>
      <c r="K58" s="162"/>
      <c r="L58" s="162"/>
      <c r="M58" s="163"/>
      <c r="N58" s="162"/>
      <c r="O58" s="164"/>
      <c r="P58" s="165"/>
      <c r="Q58" s="160"/>
      <c r="R58" s="165"/>
      <c r="S58" s="165"/>
      <c r="T58" s="160"/>
      <c r="U58" s="34"/>
      <c r="V58" s="165"/>
      <c r="W58" s="165"/>
      <c r="X58" s="211"/>
      <c r="Y58" s="177"/>
      <c r="Z58" s="169"/>
      <c r="AA58" s="159"/>
      <c r="AB58" s="159"/>
      <c r="AC58" s="179"/>
      <c r="AD58" s="172"/>
      <c r="AE58" s="173"/>
    </row>
    <row r="59" spans="2:31" x14ac:dyDescent="0.25">
      <c r="B59" s="174"/>
      <c r="C59" s="175"/>
      <c r="D59" s="157"/>
      <c r="E59" s="157"/>
      <c r="F59" s="158"/>
      <c r="G59" s="159"/>
      <c r="H59" s="160"/>
      <c r="I59" s="160"/>
      <c r="J59" s="160"/>
      <c r="K59" s="162"/>
      <c r="L59" s="162"/>
      <c r="M59" s="163"/>
      <c r="N59" s="162"/>
      <c r="O59" s="164"/>
      <c r="P59" s="165"/>
      <c r="Q59" s="160"/>
      <c r="R59" s="165"/>
      <c r="S59" s="165"/>
      <c r="T59" s="160"/>
      <c r="U59" s="34"/>
      <c r="V59" s="165"/>
      <c r="W59" s="165"/>
      <c r="X59" s="211"/>
      <c r="Y59" s="177"/>
      <c r="Z59" s="169"/>
      <c r="AA59" s="159"/>
      <c r="AB59" s="159"/>
      <c r="AC59" s="179"/>
      <c r="AD59" s="172"/>
      <c r="AE59" s="173"/>
    </row>
    <row r="60" spans="2:31" x14ac:dyDescent="0.25">
      <c r="B60" s="174"/>
      <c r="C60" s="175"/>
      <c r="D60" s="157"/>
      <c r="E60" s="157"/>
      <c r="F60" s="158"/>
      <c r="G60" s="159"/>
      <c r="H60" s="160"/>
      <c r="I60" s="160"/>
      <c r="J60" s="160"/>
      <c r="K60" s="162"/>
      <c r="L60" s="162"/>
      <c r="M60" s="163"/>
      <c r="N60" s="162"/>
      <c r="O60" s="164"/>
      <c r="P60" s="165"/>
      <c r="Q60" s="160"/>
      <c r="R60" s="165"/>
      <c r="S60" s="165"/>
      <c r="T60" s="160"/>
      <c r="U60" s="354"/>
      <c r="V60" s="165"/>
      <c r="W60" s="165"/>
      <c r="X60" s="211"/>
      <c r="Y60" s="177"/>
      <c r="Z60" s="169"/>
      <c r="AA60" s="159"/>
      <c r="AB60" s="159"/>
      <c r="AC60" s="179"/>
      <c r="AD60" s="172"/>
      <c r="AE60" s="173"/>
    </row>
    <row r="61" spans="2:31" x14ac:dyDescent="0.25">
      <c r="B61" s="174"/>
      <c r="C61" s="175"/>
      <c r="D61" s="157"/>
      <c r="E61" s="157"/>
      <c r="F61" s="158"/>
      <c r="G61" s="159"/>
      <c r="H61" s="160"/>
      <c r="I61" s="160"/>
      <c r="J61" s="160"/>
      <c r="K61" s="162"/>
      <c r="L61" s="162"/>
      <c r="M61" s="163"/>
      <c r="N61" s="162"/>
      <c r="O61" s="164"/>
      <c r="P61" s="165"/>
      <c r="Q61" s="160"/>
      <c r="R61" s="165"/>
      <c r="S61" s="165"/>
      <c r="T61" s="160"/>
      <c r="U61" s="34"/>
      <c r="V61" s="165"/>
      <c r="W61" s="165"/>
      <c r="X61" s="211"/>
      <c r="Y61" s="177"/>
      <c r="Z61" s="169"/>
      <c r="AA61" s="159"/>
      <c r="AB61" s="159"/>
      <c r="AC61" s="179"/>
      <c r="AD61" s="172"/>
      <c r="AE61" s="173"/>
    </row>
    <row r="62" spans="2:31" x14ac:dyDescent="0.25">
      <c r="B62" s="174"/>
      <c r="C62" s="175"/>
      <c r="D62" s="157"/>
      <c r="E62" s="157"/>
      <c r="F62" s="158"/>
      <c r="G62" s="159"/>
      <c r="H62" s="160"/>
      <c r="I62" s="160"/>
      <c r="J62" s="160"/>
      <c r="K62" s="162"/>
      <c r="L62" s="162"/>
      <c r="M62" s="163"/>
      <c r="N62" s="162"/>
      <c r="O62" s="164"/>
      <c r="P62" s="165"/>
      <c r="Q62" s="160"/>
      <c r="R62" s="165"/>
      <c r="S62" s="165"/>
      <c r="T62" s="160"/>
      <c r="U62" s="34"/>
      <c r="V62" s="165"/>
      <c r="W62" s="165"/>
      <c r="X62" s="211"/>
      <c r="Y62" s="177"/>
      <c r="Z62" s="169"/>
      <c r="AA62" s="159"/>
      <c r="AB62" s="159"/>
      <c r="AC62" s="179"/>
      <c r="AD62" s="172"/>
      <c r="AE62" s="173"/>
    </row>
    <row r="63" spans="2:31" x14ac:dyDescent="0.25">
      <c r="B63" s="174"/>
      <c r="C63" s="175"/>
      <c r="D63" s="157"/>
      <c r="E63" s="157"/>
      <c r="F63" s="158"/>
      <c r="G63" s="159"/>
      <c r="H63" s="160"/>
      <c r="I63" s="160"/>
      <c r="J63" s="160"/>
      <c r="K63" s="162"/>
      <c r="L63" s="162"/>
      <c r="M63" s="163"/>
      <c r="N63" s="162"/>
      <c r="O63" s="164"/>
      <c r="P63" s="165"/>
      <c r="Q63" s="160"/>
      <c r="R63" s="165"/>
      <c r="S63" s="165"/>
      <c r="T63" s="160"/>
      <c r="U63" s="34"/>
      <c r="V63" s="165"/>
      <c r="W63" s="165"/>
      <c r="X63" s="211"/>
      <c r="Y63" s="177"/>
      <c r="Z63" s="169"/>
      <c r="AA63" s="159"/>
      <c r="AB63" s="159"/>
      <c r="AC63" s="179"/>
      <c r="AD63" s="172"/>
      <c r="AE63" s="173"/>
    </row>
    <row r="64" spans="2:31" x14ac:dyDescent="0.25">
      <c r="B64" s="174"/>
      <c r="C64" s="175"/>
      <c r="D64" s="157"/>
      <c r="E64" s="157"/>
      <c r="F64" s="158"/>
      <c r="G64" s="159"/>
      <c r="H64" s="160"/>
      <c r="I64" s="160"/>
      <c r="J64" s="160"/>
      <c r="K64" s="162"/>
      <c r="L64" s="162"/>
      <c r="M64" s="163"/>
      <c r="N64" s="162"/>
      <c r="O64" s="164"/>
      <c r="P64" s="165"/>
      <c r="Q64" s="160"/>
      <c r="R64" s="165"/>
      <c r="S64" s="165"/>
      <c r="T64" s="160"/>
      <c r="U64" s="34"/>
      <c r="V64" s="165"/>
      <c r="W64" s="165"/>
      <c r="X64" s="211"/>
      <c r="Y64" s="177"/>
      <c r="Z64" s="169"/>
      <c r="AA64" s="159"/>
      <c r="AB64" s="159"/>
      <c r="AC64" s="179"/>
      <c r="AD64" s="172"/>
      <c r="AE64" s="173"/>
    </row>
    <row r="65" spans="2:31" x14ac:dyDescent="0.25">
      <c r="B65" s="174"/>
      <c r="C65" s="175"/>
      <c r="D65" s="157"/>
      <c r="E65" s="157"/>
      <c r="F65" s="158"/>
      <c r="G65" s="159"/>
      <c r="H65" s="160"/>
      <c r="I65" s="160"/>
      <c r="J65" s="160"/>
      <c r="K65" s="162"/>
      <c r="L65" s="162"/>
      <c r="M65" s="163"/>
      <c r="N65" s="162"/>
      <c r="O65" s="164"/>
      <c r="P65" s="165"/>
      <c r="Q65" s="160"/>
      <c r="R65" s="165"/>
      <c r="S65" s="165"/>
      <c r="T65" s="160"/>
      <c r="U65" s="354"/>
      <c r="V65" s="165"/>
      <c r="W65" s="165"/>
      <c r="X65" s="211"/>
      <c r="Y65" s="177"/>
      <c r="Z65" s="169"/>
      <c r="AA65" s="159"/>
      <c r="AB65" s="159"/>
      <c r="AC65" s="179"/>
      <c r="AD65" s="172"/>
      <c r="AE65" s="173"/>
    </row>
    <row r="66" spans="2:31" x14ac:dyDescent="0.25">
      <c r="B66" s="174"/>
      <c r="C66" s="175"/>
      <c r="D66" s="157"/>
      <c r="E66" s="157"/>
      <c r="F66" s="158"/>
      <c r="G66" s="159"/>
      <c r="H66" s="160"/>
      <c r="I66" s="160"/>
      <c r="J66" s="160"/>
      <c r="K66" s="162"/>
      <c r="L66" s="162"/>
      <c r="M66" s="163"/>
      <c r="N66" s="162"/>
      <c r="O66" s="164"/>
      <c r="P66" s="165"/>
      <c r="Q66" s="178"/>
      <c r="R66" s="165"/>
      <c r="S66" s="165"/>
      <c r="T66" s="160"/>
      <c r="U66" s="34"/>
      <c r="V66" s="165"/>
      <c r="W66" s="165"/>
      <c r="X66" s="211"/>
      <c r="Y66" s="177"/>
      <c r="Z66" s="169"/>
      <c r="AA66" s="159"/>
      <c r="AB66" s="159"/>
      <c r="AC66" s="179"/>
      <c r="AD66" s="172"/>
      <c r="AE66" s="173"/>
    </row>
    <row r="67" spans="2:31" x14ac:dyDescent="0.25">
      <c r="B67" s="174"/>
      <c r="C67" s="175"/>
      <c r="D67" s="157"/>
      <c r="E67" s="157"/>
      <c r="F67" s="158"/>
      <c r="G67" s="159"/>
      <c r="H67" s="160"/>
      <c r="I67" s="160"/>
      <c r="J67" s="160"/>
      <c r="K67" s="162"/>
      <c r="L67" s="162"/>
      <c r="M67" s="163"/>
      <c r="N67" s="162"/>
      <c r="O67" s="164"/>
      <c r="P67" s="165"/>
      <c r="Q67" s="160"/>
      <c r="R67" s="165"/>
      <c r="S67" s="165"/>
      <c r="T67" s="160"/>
      <c r="U67" s="34"/>
      <c r="V67" s="165"/>
      <c r="W67" s="165"/>
      <c r="X67" s="211"/>
      <c r="Y67" s="177"/>
      <c r="Z67" s="169"/>
      <c r="AA67" s="159"/>
      <c r="AB67" s="159"/>
      <c r="AC67" s="179"/>
      <c r="AD67" s="172"/>
      <c r="AE67" s="173"/>
    </row>
    <row r="68" spans="2:31" x14ac:dyDescent="0.25">
      <c r="B68" s="174"/>
      <c r="C68" s="175"/>
      <c r="D68" s="157"/>
      <c r="E68" s="157"/>
      <c r="F68" s="158"/>
      <c r="G68" s="159"/>
      <c r="H68" s="160"/>
      <c r="I68" s="160"/>
      <c r="J68" s="160"/>
      <c r="K68" s="162"/>
      <c r="L68" s="162"/>
      <c r="M68" s="163"/>
      <c r="N68" s="162"/>
      <c r="O68" s="164"/>
      <c r="P68" s="165"/>
      <c r="Q68" s="160"/>
      <c r="R68" s="165"/>
      <c r="S68" s="165"/>
      <c r="T68" s="160"/>
      <c r="U68" s="34"/>
      <c r="V68" s="165"/>
      <c r="W68" s="165"/>
      <c r="X68" s="211"/>
      <c r="Y68" s="177"/>
      <c r="Z68" s="169"/>
      <c r="AA68" s="159"/>
      <c r="AB68" s="159"/>
      <c r="AC68" s="179"/>
      <c r="AD68" s="172"/>
      <c r="AE68" s="173"/>
    </row>
    <row r="69" spans="2:31" x14ac:dyDescent="0.25">
      <c r="B69" s="174"/>
      <c r="C69" s="175"/>
      <c r="D69" s="157"/>
      <c r="E69" s="157"/>
      <c r="F69" s="158"/>
      <c r="G69" s="159"/>
      <c r="H69" s="160"/>
      <c r="I69" s="160"/>
      <c r="J69" s="160"/>
      <c r="K69" s="162"/>
      <c r="L69" s="162"/>
      <c r="M69" s="163"/>
      <c r="N69" s="162"/>
      <c r="O69" s="164"/>
      <c r="P69" s="165"/>
      <c r="Q69" s="160"/>
      <c r="R69" s="165"/>
      <c r="S69" s="165"/>
      <c r="T69" s="160"/>
      <c r="U69" s="34"/>
      <c r="V69" s="165"/>
      <c r="W69" s="165"/>
      <c r="X69" s="211"/>
      <c r="Y69" s="177"/>
      <c r="Z69" s="169"/>
      <c r="AA69" s="159"/>
      <c r="AB69" s="159"/>
      <c r="AC69" s="179"/>
      <c r="AD69" s="172"/>
      <c r="AE69" s="173"/>
    </row>
    <row r="70" spans="2:31" x14ac:dyDescent="0.25">
      <c r="B70" s="174"/>
      <c r="C70" s="175"/>
      <c r="D70" s="157"/>
      <c r="E70" s="157"/>
      <c r="F70" s="158"/>
      <c r="G70" s="159"/>
      <c r="H70" s="160"/>
      <c r="I70" s="160"/>
      <c r="J70" s="160"/>
      <c r="K70" s="162"/>
      <c r="L70" s="162"/>
      <c r="M70" s="163"/>
      <c r="N70" s="162"/>
      <c r="O70" s="164"/>
      <c r="P70" s="165"/>
      <c r="Q70" s="160"/>
      <c r="R70" s="165"/>
      <c r="S70" s="165"/>
      <c r="T70" s="160"/>
      <c r="U70" s="354"/>
      <c r="V70" s="165"/>
      <c r="W70" s="165"/>
      <c r="X70" s="211"/>
      <c r="Y70" s="177"/>
      <c r="Z70" s="169"/>
      <c r="AA70" s="159"/>
      <c r="AB70" s="159"/>
      <c r="AC70" s="179"/>
      <c r="AD70" s="172"/>
      <c r="AE70" s="173"/>
    </row>
    <row r="71" spans="2:31" x14ac:dyDescent="0.25">
      <c r="B71" s="174"/>
      <c r="C71" s="175"/>
      <c r="D71" s="157"/>
      <c r="E71" s="157"/>
      <c r="F71" s="158"/>
      <c r="G71" s="159"/>
      <c r="H71" s="160"/>
      <c r="I71" s="160"/>
      <c r="J71" s="160"/>
      <c r="K71" s="162"/>
      <c r="L71" s="162"/>
      <c r="M71" s="163"/>
      <c r="N71" s="162"/>
      <c r="O71" s="164"/>
      <c r="P71" s="165"/>
      <c r="Q71" s="160"/>
      <c r="R71" s="165"/>
      <c r="S71" s="165"/>
      <c r="T71" s="160"/>
      <c r="U71" s="34"/>
      <c r="V71" s="165"/>
      <c r="W71" s="165"/>
      <c r="X71" s="211"/>
      <c r="Y71" s="177"/>
      <c r="Z71" s="169"/>
      <c r="AA71" s="159"/>
      <c r="AB71" s="159"/>
      <c r="AC71" s="179"/>
      <c r="AD71" s="172"/>
      <c r="AE71" s="173"/>
    </row>
    <row r="72" spans="2:31" x14ac:dyDescent="0.25">
      <c r="B72" s="174"/>
      <c r="C72" s="175"/>
      <c r="D72" s="157"/>
      <c r="E72" s="157"/>
      <c r="F72" s="158"/>
      <c r="G72" s="159"/>
      <c r="H72" s="160"/>
      <c r="I72" s="160"/>
      <c r="J72" s="160"/>
      <c r="K72" s="162"/>
      <c r="L72" s="162"/>
      <c r="M72" s="163"/>
      <c r="N72" s="162"/>
      <c r="O72" s="164"/>
      <c r="P72" s="165"/>
      <c r="Q72" s="160"/>
      <c r="R72" s="165"/>
      <c r="S72" s="165"/>
      <c r="T72" s="160"/>
      <c r="U72" s="34"/>
      <c r="V72" s="165"/>
      <c r="W72" s="165"/>
      <c r="X72" s="211"/>
      <c r="Y72" s="177"/>
      <c r="Z72" s="169"/>
      <c r="AA72" s="159"/>
      <c r="AB72" s="159"/>
      <c r="AC72" s="179"/>
      <c r="AD72" s="172"/>
      <c r="AE72" s="173"/>
    </row>
    <row r="73" spans="2:31" x14ac:dyDescent="0.25">
      <c r="B73" s="174"/>
      <c r="C73" s="175"/>
      <c r="D73" s="157"/>
      <c r="E73" s="157"/>
      <c r="F73" s="158"/>
      <c r="G73" s="159"/>
      <c r="H73" s="160"/>
      <c r="I73" s="160"/>
      <c r="J73" s="160"/>
      <c r="K73" s="162"/>
      <c r="L73" s="162"/>
      <c r="M73" s="163"/>
      <c r="N73" s="162"/>
      <c r="O73" s="164"/>
      <c r="P73" s="165"/>
      <c r="Q73" s="160"/>
      <c r="R73" s="165"/>
      <c r="S73" s="165"/>
      <c r="T73" s="160"/>
      <c r="U73" s="34"/>
      <c r="V73" s="165"/>
      <c r="W73" s="165"/>
      <c r="X73" s="211"/>
      <c r="Y73" s="177"/>
      <c r="Z73" s="169"/>
      <c r="AA73" s="159"/>
      <c r="AB73" s="159"/>
      <c r="AC73" s="179"/>
      <c r="AD73" s="172"/>
      <c r="AE73" s="173"/>
    </row>
    <row r="74" spans="2:31" x14ac:dyDescent="0.25">
      <c r="B74" s="174"/>
      <c r="C74" s="175"/>
      <c r="D74" s="157"/>
      <c r="E74" s="157"/>
      <c r="F74" s="158"/>
      <c r="G74" s="159"/>
      <c r="H74" s="160"/>
      <c r="I74" s="160"/>
      <c r="J74" s="160"/>
      <c r="K74" s="162"/>
      <c r="L74" s="162"/>
      <c r="M74" s="163"/>
      <c r="N74" s="162"/>
      <c r="O74" s="164"/>
      <c r="P74" s="165"/>
      <c r="Q74" s="160"/>
      <c r="R74" s="165"/>
      <c r="S74" s="165"/>
      <c r="T74" s="160"/>
      <c r="U74" s="34"/>
      <c r="V74" s="165"/>
      <c r="W74" s="165"/>
      <c r="X74" s="211"/>
      <c r="Y74" s="177"/>
      <c r="Z74" s="169"/>
      <c r="AA74" s="159"/>
      <c r="AB74" s="159"/>
      <c r="AC74" s="179"/>
      <c r="AD74" s="172"/>
      <c r="AE74" s="173"/>
    </row>
    <row r="75" spans="2:31" x14ac:dyDescent="0.25">
      <c r="B75" s="174"/>
      <c r="C75" s="175"/>
      <c r="D75" s="157"/>
      <c r="E75" s="157"/>
      <c r="F75" s="158"/>
      <c r="G75" s="159"/>
      <c r="H75" s="160"/>
      <c r="I75" s="160"/>
      <c r="J75" s="160"/>
      <c r="K75" s="162"/>
      <c r="L75" s="162"/>
      <c r="M75" s="163"/>
      <c r="N75" s="162"/>
      <c r="O75" s="164"/>
      <c r="P75" s="165"/>
      <c r="Q75" s="160"/>
      <c r="R75" s="165"/>
      <c r="S75" s="165"/>
      <c r="T75" s="160"/>
      <c r="U75" s="354"/>
      <c r="V75" s="165"/>
      <c r="W75" s="165"/>
      <c r="X75" s="211"/>
      <c r="Y75" s="177"/>
      <c r="Z75" s="169"/>
      <c r="AA75" s="159"/>
      <c r="AB75" s="159"/>
      <c r="AC75" s="179"/>
      <c r="AD75" s="172"/>
      <c r="AE75" s="173"/>
    </row>
    <row r="76" spans="2:31" x14ac:dyDescent="0.25">
      <c r="B76" s="174"/>
      <c r="C76" s="175"/>
      <c r="D76" s="157"/>
      <c r="E76" s="157"/>
      <c r="F76" s="158"/>
      <c r="G76" s="159"/>
      <c r="H76" s="160"/>
      <c r="I76" s="160"/>
      <c r="J76" s="160"/>
      <c r="K76" s="162"/>
      <c r="L76" s="162"/>
      <c r="M76" s="163"/>
      <c r="N76" s="162"/>
      <c r="O76" s="164"/>
      <c r="P76" s="165"/>
      <c r="Q76" s="160"/>
      <c r="R76" s="165"/>
      <c r="S76" s="165"/>
      <c r="T76" s="160"/>
      <c r="U76" s="34"/>
      <c r="V76" s="165"/>
      <c r="W76" s="165"/>
      <c r="X76" s="211"/>
      <c r="Y76" s="177"/>
      <c r="Z76" s="169"/>
      <c r="AA76" s="159"/>
      <c r="AB76" s="159"/>
      <c r="AC76" s="179"/>
      <c r="AD76" s="172"/>
      <c r="AE76" s="173"/>
    </row>
    <row r="77" spans="2:31" x14ac:dyDescent="0.25">
      <c r="B77" s="174"/>
      <c r="C77" s="175"/>
      <c r="D77" s="157"/>
      <c r="E77" s="157"/>
      <c r="F77" s="158"/>
      <c r="G77" s="159"/>
      <c r="H77" s="160"/>
      <c r="I77" s="160"/>
      <c r="J77" s="160"/>
      <c r="K77" s="162"/>
      <c r="L77" s="162"/>
      <c r="M77" s="163"/>
      <c r="N77" s="162"/>
      <c r="O77" s="164"/>
      <c r="P77" s="165"/>
      <c r="Q77" s="160"/>
      <c r="R77" s="165"/>
      <c r="S77" s="165"/>
      <c r="T77" s="160"/>
      <c r="U77" s="34"/>
      <c r="V77" s="165"/>
      <c r="W77" s="165"/>
      <c r="X77" s="211"/>
      <c r="Y77" s="177"/>
      <c r="Z77" s="169"/>
      <c r="AA77" s="159"/>
      <c r="AB77" s="159"/>
      <c r="AC77" s="179"/>
      <c r="AD77" s="172"/>
      <c r="AE77" s="173"/>
    </row>
    <row r="78" spans="2:31" x14ac:dyDescent="0.25">
      <c r="B78" s="174"/>
      <c r="C78" s="175"/>
      <c r="D78" s="157"/>
      <c r="E78" s="157"/>
      <c r="F78" s="158"/>
      <c r="G78" s="159"/>
      <c r="H78" s="160"/>
      <c r="I78" s="160"/>
      <c r="J78" s="160"/>
      <c r="K78" s="162"/>
      <c r="L78" s="162"/>
      <c r="M78" s="163"/>
      <c r="N78" s="162"/>
      <c r="O78" s="164"/>
      <c r="P78" s="165"/>
      <c r="Q78" s="178"/>
      <c r="R78" s="165"/>
      <c r="S78" s="165"/>
      <c r="T78" s="160"/>
      <c r="U78" s="34"/>
      <c r="V78" s="165"/>
      <c r="W78" s="165"/>
      <c r="X78" s="211"/>
      <c r="Y78" s="177"/>
      <c r="Z78" s="169"/>
      <c r="AA78" s="159"/>
      <c r="AB78" s="159"/>
      <c r="AC78" s="179"/>
      <c r="AD78" s="172"/>
      <c r="AE78" s="173"/>
    </row>
    <row r="79" spans="2:31" x14ac:dyDescent="0.25">
      <c r="B79" s="174"/>
      <c r="C79" s="175"/>
      <c r="D79" s="157"/>
      <c r="E79" s="157"/>
      <c r="F79" s="158"/>
      <c r="G79" s="159"/>
      <c r="H79" s="160"/>
      <c r="I79" s="160"/>
      <c r="J79" s="160"/>
      <c r="K79" s="162"/>
      <c r="L79" s="162"/>
      <c r="M79" s="163"/>
      <c r="N79" s="162"/>
      <c r="O79" s="164"/>
      <c r="P79" s="165"/>
      <c r="Q79" s="160"/>
      <c r="R79" s="165"/>
      <c r="S79" s="165"/>
      <c r="T79" s="160"/>
      <c r="U79" s="34"/>
      <c r="V79" s="165"/>
      <c r="W79" s="165"/>
      <c r="X79" s="211"/>
      <c r="Y79" s="177"/>
      <c r="Z79" s="169"/>
      <c r="AA79" s="159"/>
      <c r="AB79" s="159"/>
      <c r="AC79" s="179"/>
      <c r="AD79" s="172"/>
      <c r="AE79" s="173"/>
    </row>
    <row r="80" spans="2:31" x14ac:dyDescent="0.25">
      <c r="B80" s="174"/>
      <c r="C80" s="175"/>
      <c r="D80" s="157"/>
      <c r="E80" s="157"/>
      <c r="F80" s="158"/>
      <c r="G80" s="159"/>
      <c r="H80" s="160"/>
      <c r="I80" s="160"/>
      <c r="J80" s="160"/>
      <c r="K80" s="162"/>
      <c r="L80" s="162"/>
      <c r="M80" s="163"/>
      <c r="N80" s="162"/>
      <c r="O80" s="164"/>
      <c r="P80" s="165"/>
      <c r="Q80" s="160"/>
      <c r="R80" s="165"/>
      <c r="S80" s="165"/>
      <c r="T80" s="160"/>
      <c r="U80" s="34"/>
      <c r="V80" s="165"/>
      <c r="W80" s="165"/>
      <c r="X80" s="211"/>
      <c r="Y80" s="177"/>
      <c r="Z80" s="169"/>
      <c r="AA80" s="159"/>
      <c r="AB80" s="159"/>
      <c r="AC80" s="179"/>
      <c r="AD80" s="172"/>
      <c r="AE80" s="173"/>
    </row>
    <row r="81" spans="2:31" x14ac:dyDescent="0.25">
      <c r="B81" s="174"/>
      <c r="C81" s="175"/>
      <c r="D81" s="157"/>
      <c r="E81" s="157"/>
      <c r="F81" s="158"/>
      <c r="G81" s="159"/>
      <c r="H81" s="160"/>
      <c r="I81" s="160"/>
      <c r="J81" s="160"/>
      <c r="K81" s="162"/>
      <c r="L81" s="162"/>
      <c r="M81" s="163"/>
      <c r="N81" s="162"/>
      <c r="O81" s="164"/>
      <c r="P81" s="165"/>
      <c r="Q81" s="160"/>
      <c r="R81" s="165"/>
      <c r="S81" s="165"/>
      <c r="T81" s="160"/>
      <c r="U81" s="34"/>
      <c r="V81" s="165"/>
      <c r="W81" s="165"/>
      <c r="X81" s="211"/>
      <c r="Y81" s="177"/>
      <c r="Z81" s="169"/>
      <c r="AA81" s="159"/>
      <c r="AB81" s="159"/>
      <c r="AC81" s="179"/>
      <c r="AD81" s="172"/>
      <c r="AE81" s="173"/>
    </row>
    <row r="82" spans="2:31" x14ac:dyDescent="0.25">
      <c r="B82" s="174"/>
      <c r="C82" s="175"/>
      <c r="D82" s="157"/>
      <c r="E82" s="157"/>
      <c r="F82" s="158"/>
      <c r="G82" s="159"/>
      <c r="H82" s="160"/>
      <c r="I82" s="160"/>
      <c r="J82" s="160"/>
      <c r="K82" s="162"/>
      <c r="L82" s="162"/>
      <c r="M82" s="163"/>
      <c r="N82" s="162"/>
      <c r="O82" s="164"/>
      <c r="P82" s="165"/>
      <c r="Q82" s="160"/>
      <c r="R82" s="165"/>
      <c r="S82" s="165"/>
      <c r="T82" s="160"/>
      <c r="U82" s="34"/>
      <c r="V82" s="165"/>
      <c r="W82" s="165"/>
      <c r="X82" s="211"/>
      <c r="Y82" s="177"/>
      <c r="Z82" s="169"/>
      <c r="AA82" s="159"/>
      <c r="AB82" s="159"/>
      <c r="AC82" s="179"/>
      <c r="AD82" s="172"/>
      <c r="AE82" s="173"/>
    </row>
    <row r="83" spans="2:31" x14ac:dyDescent="0.25">
      <c r="B83" s="174"/>
      <c r="C83" s="175"/>
      <c r="D83" s="157"/>
      <c r="E83" s="157"/>
      <c r="F83" s="158"/>
      <c r="G83" s="159"/>
      <c r="H83" s="160"/>
      <c r="I83" s="160"/>
      <c r="J83" s="160"/>
      <c r="K83" s="162"/>
      <c r="L83" s="162"/>
      <c r="M83" s="163"/>
      <c r="N83" s="162"/>
      <c r="O83" s="164"/>
      <c r="P83" s="165"/>
      <c r="Q83" s="160"/>
      <c r="R83" s="165"/>
      <c r="S83" s="165"/>
      <c r="T83" s="160"/>
      <c r="U83" s="34"/>
      <c r="V83" s="165"/>
      <c r="W83" s="165"/>
      <c r="X83" s="211"/>
      <c r="Y83" s="177"/>
      <c r="Z83" s="169"/>
      <c r="AA83" s="159"/>
      <c r="AB83" s="159"/>
      <c r="AC83" s="179"/>
      <c r="AD83" s="172"/>
      <c r="AE83" s="173"/>
    </row>
    <row r="84" spans="2:31" x14ac:dyDescent="0.25">
      <c r="B84" s="174"/>
      <c r="C84" s="175"/>
      <c r="D84" s="157"/>
      <c r="E84" s="157"/>
      <c r="F84" s="158"/>
      <c r="G84" s="159"/>
      <c r="H84" s="160"/>
      <c r="I84" s="160"/>
      <c r="J84" s="160"/>
      <c r="K84" s="162"/>
      <c r="L84" s="162"/>
      <c r="M84" s="163"/>
      <c r="N84" s="162"/>
      <c r="O84" s="164"/>
      <c r="P84" s="165"/>
      <c r="Q84" s="160"/>
      <c r="R84" s="165"/>
      <c r="S84" s="165"/>
      <c r="T84" s="160"/>
      <c r="U84" s="34"/>
      <c r="V84" s="165"/>
      <c r="W84" s="165"/>
      <c r="X84" s="211"/>
      <c r="Y84" s="177"/>
      <c r="Z84" s="169"/>
      <c r="AA84" s="159"/>
      <c r="AB84" s="159"/>
      <c r="AC84" s="179"/>
      <c r="AD84" s="172"/>
      <c r="AE84" s="173"/>
    </row>
    <row r="85" spans="2:31" x14ac:dyDescent="0.25">
      <c r="B85" s="174"/>
      <c r="C85" s="175"/>
      <c r="D85" s="157"/>
      <c r="E85" s="157"/>
      <c r="F85" s="158"/>
      <c r="G85" s="159"/>
      <c r="H85" s="160"/>
      <c r="I85" s="160"/>
      <c r="J85" s="160"/>
      <c r="K85" s="162"/>
      <c r="L85" s="162"/>
      <c r="M85" s="163"/>
      <c r="N85" s="162"/>
      <c r="O85" s="164"/>
      <c r="P85" s="165"/>
      <c r="Q85" s="160"/>
      <c r="R85" s="165"/>
      <c r="S85" s="165"/>
      <c r="T85" s="160"/>
      <c r="U85" s="354"/>
      <c r="V85" s="165"/>
      <c r="W85" s="165"/>
      <c r="X85" s="211"/>
      <c r="Y85" s="177"/>
      <c r="Z85" s="169"/>
      <c r="AA85" s="159"/>
      <c r="AB85" s="159"/>
      <c r="AC85" s="179"/>
      <c r="AD85" s="172"/>
      <c r="AE85" s="173"/>
    </row>
    <row r="86" spans="2:31" x14ac:dyDescent="0.25">
      <c r="B86" s="174"/>
      <c r="C86" s="175"/>
      <c r="D86" s="157"/>
      <c r="E86" s="157"/>
      <c r="F86" s="158"/>
      <c r="G86" s="159"/>
      <c r="H86" s="160"/>
      <c r="I86" s="160"/>
      <c r="J86" s="160"/>
      <c r="K86" s="162"/>
      <c r="L86" s="162"/>
      <c r="M86" s="163"/>
      <c r="N86" s="162"/>
      <c r="O86" s="164"/>
      <c r="P86" s="165"/>
      <c r="Q86" s="160"/>
      <c r="R86" s="165"/>
      <c r="S86" s="165"/>
      <c r="T86" s="160"/>
      <c r="U86" s="34"/>
      <c r="V86" s="165"/>
      <c r="W86" s="165"/>
      <c r="X86" s="211"/>
      <c r="Y86" s="177"/>
      <c r="Z86" s="169"/>
      <c r="AA86" s="159"/>
      <c r="AB86" s="159"/>
      <c r="AC86" s="179"/>
      <c r="AD86" s="172"/>
      <c r="AE86" s="173"/>
    </row>
    <row r="87" spans="2:31" x14ac:dyDescent="0.25">
      <c r="B87" s="174"/>
      <c r="C87" s="175"/>
      <c r="D87" s="157"/>
      <c r="E87" s="157"/>
      <c r="F87" s="158"/>
      <c r="G87" s="159"/>
      <c r="H87" s="160"/>
      <c r="I87" s="160"/>
      <c r="J87" s="160"/>
      <c r="K87" s="162"/>
      <c r="L87" s="162"/>
      <c r="M87" s="163"/>
      <c r="N87" s="162"/>
      <c r="O87" s="164"/>
      <c r="P87" s="165"/>
      <c r="Q87" s="178"/>
      <c r="R87" s="165"/>
      <c r="S87" s="165"/>
      <c r="T87" s="160"/>
      <c r="U87" s="34"/>
      <c r="V87" s="165"/>
      <c r="W87" s="165"/>
      <c r="X87" s="211"/>
      <c r="Y87" s="177"/>
      <c r="Z87" s="169"/>
      <c r="AA87" s="159"/>
      <c r="AB87" s="159"/>
      <c r="AC87" s="179"/>
      <c r="AD87" s="172"/>
      <c r="AE87" s="173"/>
    </row>
    <row r="88" spans="2:31" x14ac:dyDescent="0.25">
      <c r="B88" s="174"/>
      <c r="C88" s="175"/>
      <c r="D88" s="157"/>
      <c r="E88" s="157"/>
      <c r="F88" s="158"/>
      <c r="G88" s="159"/>
      <c r="H88" s="160"/>
      <c r="I88" s="160"/>
      <c r="J88" s="160"/>
      <c r="K88" s="162"/>
      <c r="L88" s="162"/>
      <c r="M88" s="163"/>
      <c r="N88" s="162"/>
      <c r="O88" s="164"/>
      <c r="P88" s="165"/>
      <c r="Q88" s="160"/>
      <c r="R88" s="165"/>
      <c r="S88" s="165"/>
      <c r="T88" s="160"/>
      <c r="U88" s="34"/>
      <c r="V88" s="165"/>
      <c r="W88" s="165"/>
      <c r="X88" s="211"/>
      <c r="Y88" s="177"/>
      <c r="Z88" s="169"/>
      <c r="AA88" s="159"/>
      <c r="AB88" s="159"/>
      <c r="AC88" s="179"/>
      <c r="AD88" s="172"/>
      <c r="AE88" s="173"/>
    </row>
    <row r="89" spans="2:31" x14ac:dyDescent="0.25">
      <c r="B89" s="174"/>
      <c r="C89" s="175"/>
      <c r="D89" s="157"/>
      <c r="E89" s="157"/>
      <c r="F89" s="158"/>
      <c r="G89" s="159"/>
      <c r="H89" s="160"/>
      <c r="I89" s="160"/>
      <c r="J89" s="160"/>
      <c r="K89" s="162"/>
      <c r="L89" s="162"/>
      <c r="M89" s="163"/>
      <c r="N89" s="162"/>
      <c r="O89" s="164"/>
      <c r="P89" s="165"/>
      <c r="Q89" s="160"/>
      <c r="R89" s="165"/>
      <c r="S89" s="165"/>
      <c r="T89" s="160"/>
      <c r="U89" s="34"/>
      <c r="V89" s="165"/>
      <c r="W89" s="165"/>
      <c r="X89" s="211"/>
      <c r="Y89" s="177"/>
      <c r="Z89" s="169"/>
      <c r="AA89" s="159"/>
      <c r="AB89" s="159"/>
      <c r="AC89" s="179"/>
      <c r="AD89" s="172"/>
      <c r="AE89" s="173"/>
    </row>
    <row r="90" spans="2:31" x14ac:dyDescent="0.25">
      <c r="B90" s="174"/>
      <c r="C90" s="175"/>
      <c r="D90" s="157"/>
      <c r="E90" s="157"/>
      <c r="F90" s="158"/>
      <c r="G90" s="159"/>
      <c r="H90" s="160"/>
      <c r="I90" s="160"/>
      <c r="J90" s="160"/>
      <c r="K90" s="162"/>
      <c r="L90" s="162"/>
      <c r="M90" s="163"/>
      <c r="N90" s="162"/>
      <c r="O90" s="164"/>
      <c r="P90" s="165"/>
      <c r="Q90" s="160"/>
      <c r="R90" s="165"/>
      <c r="S90" s="165"/>
      <c r="T90" s="160"/>
      <c r="U90" s="354"/>
      <c r="V90" s="165"/>
      <c r="W90" s="165"/>
      <c r="X90" s="211"/>
      <c r="Y90" s="177"/>
      <c r="Z90" s="169"/>
      <c r="AA90" s="159"/>
      <c r="AB90" s="159"/>
      <c r="AC90" s="179"/>
      <c r="AD90" s="172"/>
      <c r="AE90" s="173"/>
    </row>
    <row r="91" spans="2:31" x14ac:dyDescent="0.25">
      <c r="B91" s="174"/>
      <c r="C91" s="175"/>
      <c r="D91" s="157"/>
      <c r="E91" s="157"/>
      <c r="F91" s="158"/>
      <c r="G91" s="159"/>
      <c r="H91" s="160"/>
      <c r="I91" s="160"/>
      <c r="J91" s="160"/>
      <c r="K91" s="162"/>
      <c r="L91" s="162"/>
      <c r="M91" s="163"/>
      <c r="N91" s="162"/>
      <c r="O91" s="164"/>
      <c r="P91" s="165"/>
      <c r="Q91" s="160"/>
      <c r="R91" s="165"/>
      <c r="S91" s="165"/>
      <c r="T91" s="160"/>
      <c r="U91" s="34"/>
      <c r="V91" s="165"/>
      <c r="W91" s="165"/>
      <c r="X91" s="211"/>
      <c r="Y91" s="177"/>
      <c r="Z91" s="169"/>
      <c r="AA91" s="159"/>
      <c r="AB91" s="159"/>
      <c r="AC91" s="179"/>
      <c r="AD91" s="172"/>
      <c r="AE91" s="173"/>
    </row>
    <row r="92" spans="2:31" x14ac:dyDescent="0.25">
      <c r="B92" s="174"/>
      <c r="C92" s="175"/>
      <c r="D92" s="157"/>
      <c r="E92" s="157"/>
      <c r="F92" s="158"/>
      <c r="G92" s="159"/>
      <c r="H92" s="160"/>
      <c r="I92" s="160"/>
      <c r="J92" s="160"/>
      <c r="K92" s="162"/>
      <c r="L92" s="162"/>
      <c r="M92" s="163"/>
      <c r="N92" s="162"/>
      <c r="O92" s="164"/>
      <c r="P92" s="165"/>
      <c r="Q92" s="160"/>
      <c r="R92" s="165"/>
      <c r="S92" s="165"/>
      <c r="T92" s="160"/>
      <c r="U92" s="34"/>
      <c r="V92" s="165"/>
      <c r="W92" s="165"/>
      <c r="X92" s="211"/>
      <c r="Y92" s="177"/>
      <c r="Z92" s="169"/>
      <c r="AA92" s="159"/>
      <c r="AB92" s="159"/>
      <c r="AC92" s="179"/>
      <c r="AD92" s="172"/>
      <c r="AE92" s="173"/>
    </row>
    <row r="93" spans="2:31" x14ac:dyDescent="0.25">
      <c r="B93" s="174"/>
      <c r="C93" s="175"/>
      <c r="D93" s="157"/>
      <c r="E93" s="157"/>
      <c r="F93" s="158"/>
      <c r="G93" s="159"/>
      <c r="H93" s="160"/>
      <c r="I93" s="160"/>
      <c r="J93" s="160"/>
      <c r="K93" s="162"/>
      <c r="L93" s="162"/>
      <c r="M93" s="163"/>
      <c r="N93" s="162"/>
      <c r="O93" s="164"/>
      <c r="P93" s="165"/>
      <c r="Q93" s="160"/>
      <c r="R93" s="165"/>
      <c r="S93" s="165"/>
      <c r="T93" s="160"/>
      <c r="U93" s="34"/>
      <c r="V93" s="165"/>
      <c r="W93" s="165"/>
      <c r="X93" s="211"/>
      <c r="Y93" s="177"/>
      <c r="Z93" s="169"/>
      <c r="AA93" s="159"/>
      <c r="AB93" s="159"/>
      <c r="AC93" s="179"/>
      <c r="AD93" s="172"/>
      <c r="AE93" s="173"/>
    </row>
    <row r="94" spans="2:31" x14ac:dyDescent="0.25">
      <c r="B94" s="174"/>
      <c r="C94" s="175"/>
      <c r="D94" s="157"/>
      <c r="E94" s="157"/>
      <c r="F94" s="158"/>
      <c r="G94" s="159"/>
      <c r="H94" s="160"/>
      <c r="I94" s="160"/>
      <c r="J94" s="160"/>
      <c r="K94" s="162"/>
      <c r="L94" s="162"/>
      <c r="M94" s="163"/>
      <c r="N94" s="162"/>
      <c r="O94" s="164"/>
      <c r="P94" s="165"/>
      <c r="Q94" s="160"/>
      <c r="R94" s="165"/>
      <c r="S94" s="165"/>
      <c r="T94" s="160"/>
      <c r="U94" s="34"/>
      <c r="V94" s="165"/>
      <c r="W94" s="165"/>
      <c r="X94" s="211"/>
      <c r="Y94" s="177"/>
      <c r="Z94" s="169"/>
      <c r="AA94" s="159"/>
      <c r="AB94" s="159"/>
      <c r="AC94" s="179"/>
      <c r="AD94" s="172"/>
      <c r="AE94" s="173"/>
    </row>
    <row r="95" spans="2:31" x14ac:dyDescent="0.25">
      <c r="B95" s="174"/>
      <c r="C95" s="175"/>
      <c r="D95" s="157"/>
      <c r="E95" s="157"/>
      <c r="F95" s="158"/>
      <c r="G95" s="159"/>
      <c r="H95" s="160"/>
      <c r="I95" s="160"/>
      <c r="J95" s="160"/>
      <c r="K95" s="162"/>
      <c r="L95" s="162"/>
      <c r="M95" s="163"/>
      <c r="N95" s="162"/>
      <c r="O95" s="164"/>
      <c r="P95" s="165"/>
      <c r="Q95" s="160"/>
      <c r="R95" s="165"/>
      <c r="S95" s="165"/>
      <c r="T95" s="160"/>
      <c r="U95" s="354"/>
      <c r="V95" s="165"/>
      <c r="W95" s="165"/>
      <c r="X95" s="211"/>
      <c r="Y95" s="177"/>
      <c r="Z95" s="169"/>
      <c r="AA95" s="159"/>
      <c r="AB95" s="159"/>
      <c r="AC95" s="179"/>
      <c r="AD95" s="172"/>
      <c r="AE95" s="173"/>
    </row>
    <row r="96" spans="2:31" x14ac:dyDescent="0.25">
      <c r="B96" s="174"/>
      <c r="C96" s="175"/>
      <c r="D96" s="157"/>
      <c r="E96" s="157"/>
      <c r="F96" s="158"/>
      <c r="G96" s="159"/>
      <c r="H96" s="160"/>
      <c r="I96" s="160"/>
      <c r="J96" s="160"/>
      <c r="K96" s="162"/>
      <c r="L96" s="162"/>
      <c r="M96" s="163"/>
      <c r="N96" s="162"/>
      <c r="O96" s="164"/>
      <c r="P96" s="165"/>
      <c r="Q96" s="160"/>
      <c r="R96" s="165"/>
      <c r="S96" s="165"/>
      <c r="T96" s="160"/>
      <c r="U96" s="34"/>
      <c r="V96" s="165"/>
      <c r="W96" s="165"/>
      <c r="X96" s="211"/>
      <c r="Y96" s="177"/>
      <c r="Z96" s="169"/>
      <c r="AA96" s="159"/>
      <c r="AB96" s="159"/>
      <c r="AC96" s="179"/>
      <c r="AD96" s="172"/>
      <c r="AE96" s="173"/>
    </row>
    <row r="97" spans="2:31" x14ac:dyDescent="0.25">
      <c r="B97" s="174"/>
      <c r="C97" s="175"/>
      <c r="D97" s="157"/>
      <c r="E97" s="157"/>
      <c r="F97" s="158"/>
      <c r="G97" s="159"/>
      <c r="H97" s="160"/>
      <c r="I97" s="160"/>
      <c r="J97" s="160"/>
      <c r="K97" s="162"/>
      <c r="L97" s="162"/>
      <c r="M97" s="163"/>
      <c r="N97" s="162"/>
      <c r="O97" s="164"/>
      <c r="P97" s="165"/>
      <c r="Q97" s="160"/>
      <c r="R97" s="165"/>
      <c r="S97" s="165"/>
      <c r="T97" s="160"/>
      <c r="U97" s="34"/>
      <c r="V97" s="165"/>
      <c r="W97" s="165"/>
      <c r="X97" s="211"/>
      <c r="Y97" s="177"/>
      <c r="Z97" s="169"/>
      <c r="AA97" s="159"/>
      <c r="AB97" s="159"/>
      <c r="AC97" s="179"/>
      <c r="AD97" s="172"/>
      <c r="AE97" s="173"/>
    </row>
    <row r="98" spans="2:31" x14ac:dyDescent="0.25">
      <c r="B98" s="174"/>
      <c r="C98" s="175"/>
      <c r="D98" s="157"/>
      <c r="E98" s="157"/>
      <c r="F98" s="158"/>
      <c r="G98" s="159"/>
      <c r="H98" s="160"/>
      <c r="I98" s="160"/>
      <c r="J98" s="160"/>
      <c r="K98" s="162"/>
      <c r="L98" s="162"/>
      <c r="M98" s="163"/>
      <c r="N98" s="162"/>
      <c r="O98" s="164"/>
      <c r="P98" s="165"/>
      <c r="Q98" s="178"/>
      <c r="R98" s="165"/>
      <c r="S98" s="165"/>
      <c r="T98" s="160"/>
      <c r="U98" s="34"/>
      <c r="V98" s="165"/>
      <c r="W98" s="165"/>
      <c r="X98" s="211"/>
      <c r="Y98" s="177"/>
      <c r="Z98" s="169"/>
      <c r="AA98" s="159"/>
      <c r="AB98" s="159"/>
      <c r="AC98" s="179"/>
      <c r="AD98" s="172"/>
      <c r="AE98" s="173"/>
    </row>
    <row r="99" spans="2:31" x14ac:dyDescent="0.25">
      <c r="B99" s="174"/>
      <c r="C99" s="175"/>
      <c r="D99" s="157"/>
      <c r="E99" s="157"/>
      <c r="F99" s="158"/>
      <c r="G99" s="159"/>
      <c r="H99" s="160"/>
      <c r="I99" s="160"/>
      <c r="J99" s="160"/>
      <c r="K99" s="162"/>
      <c r="L99" s="162"/>
      <c r="M99" s="163"/>
      <c r="N99" s="162"/>
      <c r="O99" s="164"/>
      <c r="P99" s="165"/>
      <c r="Q99" s="160"/>
      <c r="R99" s="165"/>
      <c r="S99" s="165"/>
      <c r="T99" s="160"/>
      <c r="U99" s="34"/>
      <c r="V99" s="165"/>
      <c r="W99" s="165"/>
      <c r="X99" s="211"/>
      <c r="Y99" s="177"/>
      <c r="Z99" s="169"/>
      <c r="AA99" s="159"/>
      <c r="AB99" s="159"/>
      <c r="AC99" s="179"/>
      <c r="AD99" s="172"/>
      <c r="AE99" s="173"/>
    </row>
    <row r="100" spans="2:31" x14ac:dyDescent="0.25">
      <c r="B100" s="174"/>
      <c r="C100" s="175"/>
      <c r="D100" s="157"/>
      <c r="E100" s="157"/>
      <c r="F100" s="158"/>
      <c r="G100" s="159"/>
      <c r="H100" s="160"/>
      <c r="I100" s="160"/>
      <c r="J100" s="160"/>
      <c r="K100" s="162"/>
      <c r="L100" s="162"/>
      <c r="M100" s="163"/>
      <c r="N100" s="162"/>
      <c r="O100" s="164"/>
      <c r="P100" s="165"/>
      <c r="Q100" s="160"/>
      <c r="R100" s="165"/>
      <c r="S100" s="165"/>
      <c r="T100" s="160"/>
      <c r="U100" s="354"/>
      <c r="V100" s="165"/>
      <c r="W100" s="165"/>
      <c r="X100" s="211"/>
      <c r="Y100" s="177"/>
      <c r="Z100" s="169"/>
      <c r="AA100" s="159"/>
      <c r="AB100" s="159"/>
      <c r="AC100" s="179"/>
      <c r="AD100" s="172"/>
      <c r="AE100" s="173"/>
    </row>
    <row r="101" spans="2:31" x14ac:dyDescent="0.25">
      <c r="B101" s="174"/>
      <c r="C101" s="175"/>
      <c r="D101" s="157"/>
      <c r="E101" s="157"/>
      <c r="F101" s="158"/>
      <c r="G101" s="159"/>
      <c r="H101" s="160"/>
      <c r="I101" s="160"/>
      <c r="J101" s="160"/>
      <c r="K101" s="162"/>
      <c r="L101" s="162"/>
      <c r="M101" s="163"/>
      <c r="N101" s="162"/>
      <c r="O101" s="164"/>
      <c r="P101" s="165"/>
      <c r="Q101" s="160"/>
      <c r="R101" s="165"/>
      <c r="S101" s="165"/>
      <c r="T101" s="160"/>
      <c r="U101" s="34"/>
      <c r="V101" s="165"/>
      <c r="W101" s="165"/>
      <c r="X101" s="211"/>
      <c r="Y101" s="177"/>
      <c r="Z101" s="169"/>
      <c r="AA101" s="159"/>
      <c r="AB101" s="159"/>
      <c r="AC101" s="179"/>
      <c r="AD101" s="172"/>
      <c r="AE101" s="173"/>
    </row>
    <row r="102" spans="2:31" x14ac:dyDescent="0.25">
      <c r="B102" s="174"/>
      <c r="C102" s="175"/>
      <c r="D102" s="157"/>
      <c r="E102" s="157"/>
      <c r="F102" s="158"/>
      <c r="G102" s="159"/>
      <c r="H102" s="160"/>
      <c r="I102" s="160"/>
      <c r="J102" s="160"/>
      <c r="K102" s="162"/>
      <c r="L102" s="162"/>
      <c r="M102" s="163"/>
      <c r="N102" s="162"/>
      <c r="O102" s="164"/>
      <c r="P102" s="165"/>
      <c r="Q102" s="160"/>
      <c r="R102" s="165"/>
      <c r="S102" s="165"/>
      <c r="T102" s="160"/>
      <c r="U102" s="34"/>
      <c r="V102" s="165"/>
      <c r="W102" s="165"/>
      <c r="X102" s="211"/>
      <c r="Y102" s="177"/>
      <c r="Z102" s="169"/>
      <c r="AA102" s="159"/>
      <c r="AB102" s="159"/>
      <c r="AC102" s="179"/>
      <c r="AD102" s="172"/>
      <c r="AE102" s="173"/>
    </row>
    <row r="103" spans="2:31" x14ac:dyDescent="0.25">
      <c r="B103" s="174"/>
      <c r="C103" s="175"/>
      <c r="D103" s="157"/>
      <c r="E103" s="157"/>
      <c r="F103" s="158"/>
      <c r="G103" s="159"/>
      <c r="H103" s="160"/>
      <c r="I103" s="160"/>
      <c r="J103" s="160"/>
      <c r="K103" s="162"/>
      <c r="L103" s="162"/>
      <c r="M103" s="163"/>
      <c r="N103" s="162"/>
      <c r="O103" s="164"/>
      <c r="P103" s="165"/>
      <c r="Q103" s="160"/>
      <c r="R103" s="165"/>
      <c r="S103" s="165"/>
      <c r="T103" s="160"/>
      <c r="U103" s="34"/>
      <c r="V103" s="165"/>
      <c r="W103" s="165"/>
      <c r="X103" s="211"/>
      <c r="Y103" s="177"/>
      <c r="Z103" s="169"/>
      <c r="AA103" s="159"/>
      <c r="AB103" s="159"/>
      <c r="AC103" s="179"/>
      <c r="AD103" s="172"/>
      <c r="AE103" s="173"/>
    </row>
    <row r="104" spans="2:31" x14ac:dyDescent="0.25">
      <c r="B104" s="174"/>
      <c r="C104" s="175"/>
      <c r="D104" s="157"/>
      <c r="E104" s="157"/>
      <c r="F104" s="158"/>
      <c r="G104" s="159"/>
      <c r="H104" s="160"/>
      <c r="I104" s="160"/>
      <c r="J104" s="160"/>
      <c r="K104" s="162"/>
      <c r="L104" s="162"/>
      <c r="M104" s="163"/>
      <c r="N104" s="162"/>
      <c r="O104" s="164"/>
      <c r="P104" s="165"/>
      <c r="Q104" s="160"/>
      <c r="R104" s="165"/>
      <c r="S104" s="165"/>
      <c r="T104" s="160"/>
      <c r="U104" s="34"/>
      <c r="V104" s="165"/>
      <c r="W104" s="165"/>
      <c r="X104" s="211"/>
      <c r="Y104" s="177"/>
      <c r="Z104" s="169"/>
      <c r="AA104" s="159"/>
      <c r="AB104" s="159"/>
      <c r="AC104" s="179"/>
      <c r="AD104" s="172"/>
      <c r="AE104" s="173"/>
    </row>
    <row r="105" spans="2:31" x14ac:dyDescent="0.25">
      <c r="B105" s="174"/>
      <c r="C105" s="175"/>
      <c r="D105" s="157"/>
      <c r="E105" s="157"/>
      <c r="F105" s="158"/>
      <c r="G105" s="159"/>
      <c r="H105" s="160"/>
      <c r="I105" s="160"/>
      <c r="J105" s="160"/>
      <c r="K105" s="162"/>
      <c r="L105" s="162"/>
      <c r="M105" s="163"/>
      <c r="N105" s="162"/>
      <c r="O105" s="164"/>
      <c r="P105" s="165"/>
      <c r="Q105" s="160"/>
      <c r="R105" s="165"/>
      <c r="S105" s="165"/>
      <c r="T105" s="160"/>
      <c r="U105" s="34"/>
      <c r="V105" s="165"/>
      <c r="W105" s="165"/>
      <c r="X105" s="211"/>
      <c r="Y105" s="177"/>
      <c r="Z105" s="169"/>
      <c r="AA105" s="159"/>
      <c r="AB105" s="159"/>
      <c r="AC105" s="179"/>
      <c r="AD105" s="172"/>
      <c r="AE105" s="173"/>
    </row>
    <row r="106" spans="2:31" x14ac:dyDescent="0.25">
      <c r="B106" s="174"/>
      <c r="C106" s="175"/>
      <c r="D106" s="157"/>
      <c r="E106" s="157"/>
      <c r="F106" s="158"/>
      <c r="G106" s="159"/>
      <c r="H106" s="160"/>
      <c r="I106" s="160"/>
      <c r="J106" s="160"/>
      <c r="K106" s="162"/>
      <c r="L106" s="162"/>
      <c r="M106" s="163"/>
      <c r="N106" s="162"/>
      <c r="O106" s="164"/>
      <c r="P106" s="165"/>
      <c r="Q106" s="160"/>
      <c r="R106" s="165"/>
      <c r="S106" s="165"/>
      <c r="T106" s="160"/>
      <c r="U106" s="34"/>
      <c r="V106" s="165"/>
      <c r="W106" s="165"/>
      <c r="X106" s="211"/>
      <c r="Y106" s="177"/>
      <c r="Z106" s="169"/>
      <c r="AA106" s="159"/>
      <c r="AB106" s="159"/>
      <c r="AC106" s="179"/>
      <c r="AD106" s="172"/>
      <c r="AE106" s="173"/>
    </row>
    <row r="107" spans="2:31" x14ac:dyDescent="0.25">
      <c r="B107" s="174"/>
      <c r="C107" s="175"/>
      <c r="D107" s="157"/>
      <c r="E107" s="157"/>
      <c r="F107" s="158"/>
      <c r="G107" s="159"/>
      <c r="H107" s="160"/>
      <c r="I107" s="160"/>
      <c r="J107" s="160"/>
      <c r="K107" s="162"/>
      <c r="L107" s="162"/>
      <c r="M107" s="163"/>
      <c r="N107" s="162"/>
      <c r="O107" s="164"/>
      <c r="P107" s="165"/>
      <c r="Q107" s="178"/>
      <c r="R107" s="165"/>
      <c r="S107" s="165"/>
      <c r="T107" s="160"/>
      <c r="U107" s="34"/>
      <c r="V107" s="165"/>
      <c r="W107" s="165"/>
      <c r="X107" s="211"/>
      <c r="Y107" s="177"/>
      <c r="Z107" s="169"/>
      <c r="AA107" s="159"/>
      <c r="AB107" s="159"/>
      <c r="AC107" s="179"/>
      <c r="AD107" s="172"/>
      <c r="AE107" s="173"/>
    </row>
    <row r="108" spans="2:31" x14ac:dyDescent="0.25">
      <c r="B108" s="174"/>
      <c r="C108" s="175"/>
      <c r="D108" s="157"/>
      <c r="E108" s="157"/>
      <c r="F108" s="158"/>
      <c r="G108" s="159"/>
      <c r="H108" s="160"/>
      <c r="I108" s="160"/>
      <c r="J108" s="160"/>
      <c r="K108" s="162"/>
      <c r="L108" s="162"/>
      <c r="M108" s="163"/>
      <c r="N108" s="162"/>
      <c r="O108" s="164"/>
      <c r="P108" s="165"/>
      <c r="Q108" s="160"/>
      <c r="R108" s="165"/>
      <c r="S108" s="165"/>
      <c r="T108" s="160"/>
      <c r="U108" s="34"/>
      <c r="V108" s="165"/>
      <c r="W108" s="165"/>
      <c r="X108" s="211"/>
      <c r="Y108" s="177"/>
      <c r="Z108" s="169"/>
      <c r="AA108" s="159"/>
      <c r="AB108" s="159"/>
      <c r="AC108" s="179"/>
      <c r="AD108" s="172"/>
      <c r="AE108" s="173"/>
    </row>
    <row r="109" spans="2:31" x14ac:dyDescent="0.25">
      <c r="B109" s="174"/>
      <c r="C109" s="175"/>
      <c r="D109" s="157"/>
      <c r="E109" s="157"/>
      <c r="F109" s="158"/>
      <c r="G109" s="159"/>
      <c r="H109" s="160"/>
      <c r="I109" s="160"/>
      <c r="J109" s="160"/>
      <c r="K109" s="162"/>
      <c r="L109" s="162"/>
      <c r="M109" s="163"/>
      <c r="N109" s="162"/>
      <c r="O109" s="164"/>
      <c r="P109" s="165"/>
      <c r="Q109" s="160"/>
      <c r="R109" s="165"/>
      <c r="S109" s="165"/>
      <c r="T109" s="160"/>
      <c r="U109" s="34"/>
      <c r="V109" s="165"/>
      <c r="W109" s="165"/>
      <c r="X109" s="211"/>
      <c r="Y109" s="177"/>
      <c r="Z109" s="169"/>
      <c r="AA109" s="159"/>
      <c r="AB109" s="159"/>
      <c r="AC109" s="179"/>
      <c r="AD109" s="172"/>
      <c r="AE109" s="173"/>
    </row>
    <row r="110" spans="2:31" x14ac:dyDescent="0.25">
      <c r="B110" s="174"/>
      <c r="C110" s="175"/>
      <c r="D110" s="157"/>
      <c r="E110" s="157"/>
      <c r="F110" s="158"/>
      <c r="G110" s="159"/>
      <c r="H110" s="160"/>
      <c r="I110" s="160"/>
      <c r="J110" s="160"/>
      <c r="K110" s="162"/>
      <c r="L110" s="162"/>
      <c r="M110" s="163"/>
      <c r="N110" s="162"/>
      <c r="O110" s="164"/>
      <c r="P110" s="165"/>
      <c r="Q110" s="160"/>
      <c r="R110" s="165"/>
      <c r="S110" s="165"/>
      <c r="T110" s="160"/>
      <c r="U110" s="354"/>
      <c r="V110" s="165"/>
      <c r="W110" s="165"/>
      <c r="X110" s="211"/>
      <c r="Y110" s="177"/>
      <c r="Z110" s="169"/>
      <c r="AA110" s="159"/>
      <c r="AB110" s="159"/>
      <c r="AC110" s="179"/>
      <c r="AD110" s="172"/>
      <c r="AE110" s="173"/>
    </row>
    <row r="111" spans="2:31" x14ac:dyDescent="0.25">
      <c r="B111" s="174"/>
      <c r="C111" s="175"/>
      <c r="D111" s="157"/>
      <c r="E111" s="157"/>
      <c r="F111" s="158"/>
      <c r="G111" s="159"/>
      <c r="H111" s="160"/>
      <c r="I111" s="160"/>
      <c r="J111" s="160"/>
      <c r="K111" s="162"/>
      <c r="L111" s="162"/>
      <c r="M111" s="163"/>
      <c r="N111" s="162"/>
      <c r="O111" s="164"/>
      <c r="P111" s="165"/>
      <c r="Q111" s="160"/>
      <c r="R111" s="165"/>
      <c r="S111" s="165"/>
      <c r="T111" s="160"/>
      <c r="U111" s="34"/>
      <c r="V111" s="165"/>
      <c r="W111" s="165"/>
      <c r="X111" s="211"/>
      <c r="Y111" s="177"/>
      <c r="Z111" s="169"/>
      <c r="AA111" s="159"/>
      <c r="AB111" s="159"/>
      <c r="AC111" s="179"/>
      <c r="AD111" s="172"/>
      <c r="AE111" s="173"/>
    </row>
    <row r="112" spans="2:31" x14ac:dyDescent="0.25">
      <c r="B112" s="174"/>
      <c r="C112" s="175"/>
      <c r="D112" s="157"/>
      <c r="E112" s="157"/>
      <c r="F112" s="158"/>
      <c r="G112" s="159"/>
      <c r="H112" s="160"/>
      <c r="I112" s="160"/>
      <c r="J112" s="160"/>
      <c r="K112" s="162"/>
      <c r="L112" s="162"/>
      <c r="M112" s="163"/>
      <c r="N112" s="162"/>
      <c r="O112" s="164"/>
      <c r="P112" s="165"/>
      <c r="Q112" s="160"/>
      <c r="R112" s="165"/>
      <c r="S112" s="165"/>
      <c r="T112" s="160"/>
      <c r="U112" s="34"/>
      <c r="V112" s="165"/>
      <c r="W112" s="165"/>
      <c r="X112" s="211"/>
      <c r="Y112" s="177"/>
      <c r="Z112" s="169"/>
      <c r="AA112" s="159"/>
      <c r="AB112" s="159"/>
      <c r="AC112" s="179"/>
      <c r="AD112" s="172"/>
      <c r="AE112" s="173"/>
    </row>
    <row r="113" spans="2:31" x14ac:dyDescent="0.25">
      <c r="B113" s="174"/>
      <c r="C113" s="175"/>
      <c r="D113" s="157"/>
      <c r="E113" s="157"/>
      <c r="F113" s="158"/>
      <c r="G113" s="159"/>
      <c r="H113" s="160"/>
      <c r="I113" s="160"/>
      <c r="J113" s="160"/>
      <c r="K113" s="162"/>
      <c r="L113" s="162"/>
      <c r="M113" s="163"/>
      <c r="N113" s="162"/>
      <c r="O113" s="164"/>
      <c r="P113" s="165"/>
      <c r="Q113" s="160"/>
      <c r="R113" s="165"/>
      <c r="S113" s="165"/>
      <c r="T113" s="160"/>
      <c r="U113" s="34"/>
      <c r="V113" s="165"/>
      <c r="W113" s="165"/>
      <c r="X113" s="211"/>
      <c r="Y113" s="177"/>
      <c r="Z113" s="169"/>
      <c r="AA113" s="159"/>
      <c r="AB113" s="159"/>
      <c r="AC113" s="179"/>
      <c r="AD113" s="172"/>
      <c r="AE113" s="173"/>
    </row>
    <row r="114" spans="2:31" x14ac:dyDescent="0.25">
      <c r="B114" s="174"/>
      <c r="C114" s="175"/>
      <c r="D114" s="157"/>
      <c r="E114" s="157"/>
      <c r="F114" s="158"/>
      <c r="G114" s="159"/>
      <c r="H114" s="160"/>
      <c r="I114" s="160"/>
      <c r="J114" s="160"/>
      <c r="K114" s="162"/>
      <c r="L114" s="162"/>
      <c r="M114" s="163"/>
      <c r="N114" s="162"/>
      <c r="O114" s="164"/>
      <c r="P114" s="165"/>
      <c r="Q114" s="160"/>
      <c r="R114" s="165"/>
      <c r="S114" s="165"/>
      <c r="T114" s="160"/>
      <c r="U114" s="34"/>
      <c r="V114" s="165"/>
      <c r="W114" s="165"/>
      <c r="X114" s="211"/>
      <c r="Y114" s="177"/>
      <c r="Z114" s="169"/>
      <c r="AA114" s="159"/>
      <c r="AB114" s="159"/>
      <c r="AC114" s="179"/>
      <c r="AD114" s="172"/>
      <c r="AE114" s="173"/>
    </row>
    <row r="115" spans="2:31" x14ac:dyDescent="0.25">
      <c r="B115" s="174"/>
      <c r="C115" s="175"/>
      <c r="D115" s="157"/>
      <c r="E115" s="157"/>
      <c r="F115" s="158"/>
      <c r="G115" s="159"/>
      <c r="H115" s="160"/>
      <c r="I115" s="160"/>
      <c r="J115" s="160"/>
      <c r="K115" s="162"/>
      <c r="L115" s="162"/>
      <c r="M115" s="163"/>
      <c r="N115" s="162"/>
      <c r="O115" s="164"/>
      <c r="P115" s="165"/>
      <c r="Q115" s="160"/>
      <c r="R115" s="165"/>
      <c r="S115" s="165"/>
      <c r="T115" s="160"/>
      <c r="U115" s="354"/>
      <c r="V115" s="165"/>
      <c r="W115" s="165"/>
      <c r="X115" s="211"/>
      <c r="Y115" s="177"/>
      <c r="Z115" s="169"/>
      <c r="AA115" s="159"/>
      <c r="AB115" s="159"/>
      <c r="AC115" s="179"/>
      <c r="AD115" s="172"/>
      <c r="AE115" s="173"/>
    </row>
    <row r="116" spans="2:31" x14ac:dyDescent="0.25">
      <c r="B116" s="174"/>
      <c r="C116" s="175"/>
      <c r="D116" s="157"/>
      <c r="E116" s="157"/>
      <c r="F116" s="158"/>
      <c r="G116" s="159"/>
      <c r="H116" s="160"/>
      <c r="I116" s="160"/>
      <c r="J116" s="160"/>
      <c r="K116" s="162"/>
      <c r="L116" s="162"/>
      <c r="M116" s="163"/>
      <c r="N116" s="162"/>
      <c r="O116" s="164"/>
      <c r="P116" s="165"/>
      <c r="Q116" s="160"/>
      <c r="R116" s="165"/>
      <c r="S116" s="165"/>
      <c r="T116" s="160"/>
      <c r="U116" s="34"/>
      <c r="V116" s="165"/>
      <c r="W116" s="165"/>
      <c r="X116" s="211"/>
      <c r="Y116" s="177"/>
      <c r="Z116" s="169"/>
      <c r="AA116" s="159"/>
      <c r="AB116" s="159"/>
      <c r="AC116" s="179"/>
      <c r="AD116" s="172"/>
      <c r="AE116" s="173"/>
    </row>
    <row r="117" spans="2:31" x14ac:dyDescent="0.25">
      <c r="B117" s="174"/>
      <c r="C117" s="175"/>
      <c r="D117" s="157"/>
      <c r="E117" s="157"/>
      <c r="F117" s="158"/>
      <c r="G117" s="159"/>
      <c r="H117" s="160"/>
      <c r="I117" s="160"/>
      <c r="J117" s="160"/>
      <c r="K117" s="162"/>
      <c r="L117" s="162"/>
      <c r="M117" s="163"/>
      <c r="N117" s="162"/>
      <c r="O117" s="164"/>
      <c r="P117" s="165"/>
      <c r="Q117" s="160"/>
      <c r="R117" s="165"/>
      <c r="S117" s="165"/>
      <c r="T117" s="160"/>
      <c r="U117" s="34"/>
      <c r="V117" s="165"/>
      <c r="W117" s="165"/>
      <c r="X117" s="211"/>
      <c r="Y117" s="177"/>
      <c r="Z117" s="169"/>
      <c r="AA117" s="159"/>
      <c r="AB117" s="159"/>
      <c r="AC117" s="179"/>
      <c r="AD117" s="172"/>
      <c r="AE117" s="173"/>
    </row>
    <row r="118" spans="2:31" x14ac:dyDescent="0.25">
      <c r="B118" s="174"/>
      <c r="C118" s="175"/>
      <c r="D118" s="157"/>
      <c r="E118" s="157"/>
      <c r="F118" s="158"/>
      <c r="G118" s="159"/>
      <c r="H118" s="160"/>
      <c r="I118" s="160"/>
      <c r="J118" s="160"/>
      <c r="K118" s="162"/>
      <c r="L118" s="162"/>
      <c r="M118" s="163"/>
      <c r="N118" s="162"/>
      <c r="O118" s="164"/>
      <c r="P118" s="165"/>
      <c r="Q118" s="178"/>
      <c r="R118" s="165"/>
      <c r="S118" s="165"/>
      <c r="T118" s="160"/>
      <c r="U118" s="34"/>
      <c r="V118" s="165"/>
      <c r="W118" s="165"/>
      <c r="X118" s="211"/>
      <c r="Y118" s="177"/>
      <c r="Z118" s="169"/>
      <c r="AA118" s="159"/>
      <c r="AB118" s="159"/>
      <c r="AC118" s="179"/>
      <c r="AD118" s="172"/>
      <c r="AE118" s="173"/>
    </row>
    <row r="119" spans="2:31" x14ac:dyDescent="0.25">
      <c r="B119" s="174"/>
      <c r="C119" s="175"/>
      <c r="D119" s="157"/>
      <c r="E119" s="157"/>
      <c r="F119" s="158"/>
      <c r="G119" s="159"/>
      <c r="H119" s="160"/>
      <c r="I119" s="160"/>
      <c r="J119" s="160"/>
      <c r="K119" s="162"/>
      <c r="L119" s="162"/>
      <c r="M119" s="163"/>
      <c r="N119" s="162"/>
      <c r="O119" s="164"/>
      <c r="P119" s="165"/>
      <c r="Q119" s="160"/>
      <c r="R119" s="165"/>
      <c r="S119" s="165"/>
      <c r="T119" s="160"/>
      <c r="U119" s="34"/>
      <c r="V119" s="165"/>
      <c r="W119" s="165"/>
      <c r="X119" s="211"/>
      <c r="Y119" s="177"/>
      <c r="Z119" s="169"/>
      <c r="AA119" s="159"/>
      <c r="AB119" s="159"/>
      <c r="AC119" s="179"/>
      <c r="AD119" s="172"/>
      <c r="AE119" s="173"/>
    </row>
    <row r="120" spans="2:31" x14ac:dyDescent="0.25">
      <c r="B120" s="174"/>
      <c r="C120" s="175"/>
      <c r="D120" s="157"/>
      <c r="E120" s="157"/>
      <c r="F120" s="158"/>
      <c r="G120" s="159"/>
      <c r="H120" s="160"/>
      <c r="I120" s="160"/>
      <c r="J120" s="160"/>
      <c r="K120" s="162"/>
      <c r="L120" s="162"/>
      <c r="M120" s="163"/>
      <c r="N120" s="162"/>
      <c r="O120" s="164"/>
      <c r="P120" s="165"/>
      <c r="Q120" s="160"/>
      <c r="R120" s="165"/>
      <c r="S120" s="165"/>
      <c r="T120" s="160"/>
      <c r="U120" s="354"/>
      <c r="V120" s="165"/>
      <c r="W120" s="165"/>
      <c r="X120" s="211"/>
      <c r="Y120" s="177"/>
      <c r="Z120" s="169"/>
      <c r="AA120" s="159"/>
      <c r="AB120" s="159"/>
      <c r="AC120" s="179"/>
      <c r="AD120" s="172"/>
      <c r="AE120" s="173"/>
    </row>
    <row r="121" spans="2:31" x14ac:dyDescent="0.25">
      <c r="B121" s="174"/>
      <c r="C121" s="175"/>
      <c r="D121" s="157"/>
      <c r="E121" s="157"/>
      <c r="F121" s="158"/>
      <c r="G121" s="159"/>
      <c r="H121" s="160"/>
      <c r="I121" s="160"/>
      <c r="J121" s="160"/>
      <c r="K121" s="162"/>
      <c r="L121" s="162"/>
      <c r="M121" s="163"/>
      <c r="N121" s="162"/>
      <c r="O121" s="164"/>
      <c r="P121" s="165"/>
      <c r="Q121" s="160"/>
      <c r="R121" s="165"/>
      <c r="S121" s="165"/>
      <c r="T121" s="160"/>
      <c r="U121" s="34"/>
      <c r="V121" s="165"/>
      <c r="W121" s="165"/>
      <c r="X121" s="211"/>
      <c r="Y121" s="177"/>
      <c r="Z121" s="169"/>
      <c r="AA121" s="159"/>
      <c r="AB121" s="159"/>
      <c r="AC121" s="179"/>
      <c r="AD121" s="172"/>
      <c r="AE121" s="173"/>
    </row>
    <row r="122" spans="2:31" x14ac:dyDescent="0.25">
      <c r="B122" s="174"/>
      <c r="C122" s="175"/>
      <c r="D122" s="157"/>
      <c r="E122" s="157"/>
      <c r="F122" s="158"/>
      <c r="G122" s="159"/>
      <c r="H122" s="160"/>
      <c r="I122" s="160"/>
      <c r="J122" s="160"/>
      <c r="K122" s="162"/>
      <c r="L122" s="162"/>
      <c r="M122" s="163"/>
      <c r="N122" s="162"/>
      <c r="O122" s="164"/>
      <c r="P122" s="165"/>
      <c r="Q122" s="160"/>
      <c r="R122" s="165"/>
      <c r="S122" s="165"/>
      <c r="T122" s="160"/>
      <c r="U122" s="34"/>
      <c r="V122" s="165"/>
      <c r="W122" s="165"/>
      <c r="X122" s="211"/>
      <c r="Y122" s="177"/>
      <c r="Z122" s="169"/>
      <c r="AA122" s="159"/>
      <c r="AB122" s="159"/>
      <c r="AC122" s="179"/>
      <c r="AD122" s="172"/>
      <c r="AE122" s="173"/>
    </row>
    <row r="123" spans="2:31" x14ac:dyDescent="0.25">
      <c r="B123" s="174"/>
      <c r="C123" s="175"/>
      <c r="D123" s="157"/>
      <c r="E123" s="157"/>
      <c r="F123" s="158"/>
      <c r="G123" s="159"/>
      <c r="H123" s="160"/>
      <c r="I123" s="160"/>
      <c r="J123" s="160"/>
      <c r="K123" s="162"/>
      <c r="L123" s="162"/>
      <c r="M123" s="163"/>
      <c r="N123" s="162"/>
      <c r="O123" s="164"/>
      <c r="P123" s="165"/>
      <c r="Q123" s="160"/>
      <c r="R123" s="165"/>
      <c r="S123" s="165"/>
      <c r="T123" s="160"/>
      <c r="U123" s="34"/>
      <c r="V123" s="165"/>
      <c r="W123" s="165"/>
      <c r="X123" s="211"/>
      <c r="Y123" s="177"/>
      <c r="Z123" s="169"/>
      <c r="AA123" s="159"/>
      <c r="AB123" s="159"/>
      <c r="AC123" s="179"/>
      <c r="AD123" s="172"/>
      <c r="AE123" s="173"/>
    </row>
    <row r="124" spans="2:31" x14ac:dyDescent="0.25">
      <c r="B124" s="174"/>
      <c r="C124" s="175"/>
      <c r="D124" s="157"/>
      <c r="E124" s="157"/>
      <c r="F124" s="158"/>
      <c r="G124" s="159"/>
      <c r="H124" s="160"/>
      <c r="I124" s="160"/>
      <c r="J124" s="160"/>
      <c r="K124" s="162"/>
      <c r="L124" s="162"/>
      <c r="M124" s="163"/>
      <c r="N124" s="162"/>
      <c r="O124" s="164"/>
      <c r="P124" s="165"/>
      <c r="Q124" s="160"/>
      <c r="R124" s="165"/>
      <c r="S124" s="165"/>
      <c r="T124" s="160"/>
      <c r="U124" s="34"/>
      <c r="V124" s="165"/>
      <c r="W124" s="165"/>
      <c r="X124" s="211"/>
      <c r="Y124" s="177"/>
      <c r="Z124" s="169"/>
      <c r="AA124" s="159"/>
      <c r="AB124" s="159"/>
      <c r="AC124" s="179"/>
      <c r="AD124" s="172"/>
      <c r="AE124" s="173"/>
    </row>
    <row r="125" spans="2:31" x14ac:dyDescent="0.25">
      <c r="B125" s="174"/>
      <c r="C125" s="175"/>
      <c r="D125" s="157"/>
      <c r="E125" s="157"/>
      <c r="F125" s="158"/>
      <c r="G125" s="159"/>
      <c r="H125" s="160"/>
      <c r="I125" s="160"/>
      <c r="J125" s="160"/>
      <c r="K125" s="162"/>
      <c r="L125" s="162"/>
      <c r="M125" s="163"/>
      <c r="N125" s="162"/>
      <c r="O125" s="164"/>
      <c r="P125" s="165"/>
      <c r="Q125" s="160"/>
      <c r="R125" s="165"/>
      <c r="S125" s="165"/>
      <c r="T125" s="160"/>
      <c r="U125" s="354"/>
      <c r="V125" s="165"/>
      <c r="W125" s="165"/>
      <c r="X125" s="211"/>
      <c r="Y125" s="177"/>
      <c r="Z125" s="169"/>
      <c r="AA125" s="159"/>
      <c r="AB125" s="159"/>
      <c r="AC125" s="179"/>
      <c r="AD125" s="172"/>
      <c r="AE125" s="173"/>
    </row>
    <row r="126" spans="2:31" x14ac:dyDescent="0.25">
      <c r="B126" s="174"/>
      <c r="C126" s="175"/>
      <c r="D126" s="157"/>
      <c r="E126" s="157"/>
      <c r="F126" s="158"/>
      <c r="G126" s="159"/>
      <c r="H126" s="160"/>
      <c r="I126" s="160"/>
      <c r="J126" s="160"/>
      <c r="K126" s="162"/>
      <c r="L126" s="162"/>
      <c r="M126" s="163"/>
      <c r="N126" s="162"/>
      <c r="O126" s="164"/>
      <c r="P126" s="165"/>
      <c r="Q126" s="160"/>
      <c r="R126" s="165"/>
      <c r="S126" s="165"/>
      <c r="T126" s="160"/>
      <c r="U126" s="34"/>
      <c r="V126" s="165"/>
      <c r="W126" s="165"/>
      <c r="X126" s="211"/>
      <c r="Y126" s="177"/>
      <c r="Z126" s="169"/>
      <c r="AA126" s="159"/>
      <c r="AB126" s="159"/>
      <c r="AC126" s="179"/>
      <c r="AD126" s="172"/>
      <c r="AE126" s="173"/>
    </row>
    <row r="127" spans="2:31" x14ac:dyDescent="0.25">
      <c r="B127" s="174"/>
      <c r="C127" s="175"/>
      <c r="D127" s="157"/>
      <c r="E127" s="157"/>
      <c r="F127" s="158"/>
      <c r="G127" s="159"/>
      <c r="H127" s="160"/>
      <c r="I127" s="160"/>
      <c r="J127" s="160"/>
      <c r="K127" s="162"/>
      <c r="L127" s="162"/>
      <c r="M127" s="163"/>
      <c r="N127" s="162"/>
      <c r="O127" s="164"/>
      <c r="P127" s="165"/>
      <c r="Q127" s="160"/>
      <c r="R127" s="165"/>
      <c r="S127" s="165"/>
      <c r="T127" s="160"/>
      <c r="U127" s="34"/>
      <c r="V127" s="165"/>
      <c r="W127" s="165"/>
      <c r="X127" s="211"/>
      <c r="Y127" s="177"/>
      <c r="Z127" s="169"/>
      <c r="AA127" s="159"/>
      <c r="AB127" s="159"/>
      <c r="AC127" s="179"/>
      <c r="AD127" s="172"/>
      <c r="AE127" s="173"/>
    </row>
    <row r="128" spans="2:31" x14ac:dyDescent="0.25">
      <c r="B128" s="174"/>
      <c r="C128" s="175"/>
      <c r="D128" s="157"/>
      <c r="E128" s="157"/>
      <c r="F128" s="158"/>
      <c r="G128" s="159"/>
      <c r="H128" s="160"/>
      <c r="I128" s="160"/>
      <c r="J128" s="160"/>
      <c r="K128" s="162"/>
      <c r="L128" s="162"/>
      <c r="M128" s="163"/>
      <c r="N128" s="162"/>
      <c r="O128" s="164"/>
      <c r="P128" s="165"/>
      <c r="Q128" s="160"/>
      <c r="R128" s="165"/>
      <c r="S128" s="165"/>
      <c r="T128" s="160"/>
      <c r="U128" s="34"/>
      <c r="V128" s="165"/>
      <c r="W128" s="165"/>
      <c r="X128" s="211"/>
      <c r="Y128" s="177"/>
      <c r="Z128" s="169"/>
      <c r="AA128" s="159"/>
      <c r="AB128" s="159"/>
      <c r="AC128" s="179"/>
      <c r="AD128" s="172"/>
      <c r="AE128" s="173"/>
    </row>
    <row r="129" spans="2:31" x14ac:dyDescent="0.25">
      <c r="B129" s="174"/>
      <c r="C129" s="175"/>
      <c r="D129" s="157"/>
      <c r="E129" s="157"/>
      <c r="F129" s="158"/>
      <c r="G129" s="159"/>
      <c r="H129" s="160"/>
      <c r="I129" s="160"/>
      <c r="J129" s="160"/>
      <c r="K129" s="162"/>
      <c r="L129" s="162"/>
      <c r="M129" s="163"/>
      <c r="N129" s="162"/>
      <c r="O129" s="164"/>
      <c r="P129" s="165"/>
      <c r="Q129" s="160"/>
      <c r="R129" s="165"/>
      <c r="S129" s="165"/>
      <c r="T129" s="160"/>
      <c r="U129" s="34"/>
      <c r="V129" s="165"/>
      <c r="W129" s="165"/>
      <c r="X129" s="211"/>
      <c r="Y129" s="177"/>
      <c r="Z129" s="169"/>
      <c r="AA129" s="159"/>
      <c r="AB129" s="159"/>
      <c r="AC129" s="179"/>
      <c r="AD129" s="172"/>
      <c r="AE129" s="173"/>
    </row>
    <row r="130" spans="2:31" x14ac:dyDescent="0.25">
      <c r="B130" s="174"/>
      <c r="C130" s="175"/>
      <c r="D130" s="157"/>
      <c r="E130" s="157"/>
      <c r="F130" s="158"/>
      <c r="G130" s="159"/>
      <c r="H130" s="160"/>
      <c r="I130" s="160"/>
      <c r="J130" s="160"/>
      <c r="K130" s="162"/>
      <c r="L130" s="162"/>
      <c r="M130" s="163"/>
      <c r="N130" s="162"/>
      <c r="O130" s="164"/>
      <c r="P130" s="165"/>
      <c r="Q130" s="160"/>
      <c r="R130" s="165"/>
      <c r="S130" s="165"/>
      <c r="T130" s="160"/>
      <c r="U130" s="34"/>
      <c r="V130" s="165"/>
      <c r="W130" s="165"/>
      <c r="X130" s="211"/>
      <c r="Y130" s="177"/>
      <c r="Z130" s="169"/>
      <c r="AA130" s="159"/>
      <c r="AB130" s="159"/>
      <c r="AC130" s="179"/>
      <c r="AD130" s="172"/>
      <c r="AE130" s="173"/>
    </row>
    <row r="131" spans="2:31" x14ac:dyDescent="0.25">
      <c r="B131" s="174"/>
      <c r="C131" s="175"/>
      <c r="D131" s="157"/>
      <c r="E131" s="157"/>
      <c r="F131" s="158"/>
      <c r="G131" s="159"/>
      <c r="H131" s="160"/>
      <c r="I131" s="160"/>
      <c r="J131" s="160"/>
      <c r="K131" s="162"/>
      <c r="L131" s="162"/>
      <c r="M131" s="163"/>
      <c r="N131" s="162"/>
      <c r="O131" s="164"/>
      <c r="P131" s="165"/>
      <c r="Q131" s="160"/>
      <c r="R131" s="165"/>
      <c r="S131" s="165"/>
      <c r="T131" s="160"/>
      <c r="U131" s="34"/>
      <c r="V131" s="165"/>
      <c r="W131" s="165"/>
      <c r="X131" s="211"/>
      <c r="Y131" s="177"/>
      <c r="Z131" s="169"/>
      <c r="AA131" s="159"/>
      <c r="AB131" s="159"/>
      <c r="AC131" s="179"/>
      <c r="AD131" s="172"/>
      <c r="AE131" s="173"/>
    </row>
    <row r="132" spans="2:31" x14ac:dyDescent="0.25">
      <c r="B132" s="174"/>
      <c r="C132" s="175"/>
      <c r="D132" s="157"/>
      <c r="E132" s="157"/>
      <c r="F132" s="158"/>
      <c r="G132" s="159"/>
      <c r="H132" s="160"/>
      <c r="I132" s="160"/>
      <c r="J132" s="160"/>
      <c r="K132" s="162"/>
      <c r="L132" s="162"/>
      <c r="M132" s="163"/>
      <c r="N132" s="162"/>
      <c r="O132" s="164"/>
      <c r="P132" s="165"/>
      <c r="Q132" s="160"/>
      <c r="R132" s="165"/>
      <c r="S132" s="165"/>
      <c r="T132" s="160"/>
      <c r="U132" s="34"/>
      <c r="V132" s="165"/>
      <c r="W132" s="165"/>
      <c r="X132" s="211"/>
      <c r="Y132" s="177"/>
      <c r="Z132" s="169"/>
      <c r="AA132" s="159"/>
      <c r="AB132" s="159"/>
      <c r="AC132" s="179"/>
      <c r="AD132" s="172"/>
      <c r="AE132" s="173"/>
    </row>
    <row r="133" spans="2:31" x14ac:dyDescent="0.25">
      <c r="B133" s="174"/>
      <c r="C133" s="175"/>
      <c r="D133" s="157"/>
      <c r="E133" s="157"/>
      <c r="F133" s="158"/>
      <c r="G133" s="159"/>
      <c r="H133" s="160"/>
      <c r="I133" s="160"/>
      <c r="J133" s="160"/>
      <c r="K133" s="162"/>
      <c r="L133" s="162"/>
      <c r="M133" s="163"/>
      <c r="N133" s="162"/>
      <c r="O133" s="164"/>
      <c r="P133" s="165"/>
      <c r="Q133" s="160"/>
      <c r="R133" s="165"/>
      <c r="S133" s="165"/>
      <c r="T133" s="160"/>
      <c r="U133" s="34"/>
      <c r="V133" s="165"/>
      <c r="W133" s="165"/>
      <c r="X133" s="211"/>
      <c r="Y133" s="177"/>
      <c r="Z133" s="169"/>
      <c r="AA133" s="159"/>
      <c r="AB133" s="159"/>
      <c r="AC133" s="179"/>
      <c r="AD133" s="172"/>
      <c r="AE133" s="173"/>
    </row>
    <row r="134" spans="2:31" x14ac:dyDescent="0.25">
      <c r="B134" s="174"/>
      <c r="C134" s="175"/>
      <c r="D134" s="157"/>
      <c r="E134" s="157"/>
      <c r="F134" s="158"/>
      <c r="G134" s="159"/>
      <c r="H134" s="160"/>
      <c r="I134" s="160"/>
      <c r="J134" s="160"/>
      <c r="K134" s="162"/>
      <c r="L134" s="162"/>
      <c r="M134" s="163"/>
      <c r="N134" s="162"/>
      <c r="O134" s="164"/>
      <c r="P134" s="165"/>
      <c r="Q134" s="178"/>
      <c r="R134" s="165"/>
      <c r="S134" s="165"/>
      <c r="T134" s="160"/>
      <c r="U134" s="34"/>
      <c r="V134" s="165"/>
      <c r="W134" s="165"/>
      <c r="X134" s="211"/>
      <c r="Y134" s="177"/>
      <c r="Z134" s="169"/>
      <c r="AA134" s="159"/>
      <c r="AB134" s="159"/>
      <c r="AC134" s="179"/>
      <c r="AD134" s="172"/>
      <c r="AE134" s="173"/>
    </row>
    <row r="135" spans="2:31" x14ac:dyDescent="0.25">
      <c r="B135" s="174"/>
      <c r="C135" s="175"/>
      <c r="D135" s="157"/>
      <c r="E135" s="157"/>
      <c r="F135" s="158"/>
      <c r="G135" s="159"/>
      <c r="H135" s="160"/>
      <c r="I135" s="160"/>
      <c r="J135" s="160"/>
      <c r="K135" s="162"/>
      <c r="L135" s="162"/>
      <c r="M135" s="163"/>
      <c r="N135" s="162"/>
      <c r="O135" s="164"/>
      <c r="P135" s="165"/>
      <c r="Q135" s="160"/>
      <c r="R135" s="165"/>
      <c r="S135" s="165"/>
      <c r="T135" s="160"/>
      <c r="U135" s="354"/>
      <c r="V135" s="165"/>
      <c r="W135" s="165"/>
      <c r="X135" s="211"/>
      <c r="Y135" s="177"/>
      <c r="Z135" s="169"/>
      <c r="AA135" s="159"/>
      <c r="AB135" s="159"/>
      <c r="AC135" s="179"/>
      <c r="AD135" s="172"/>
      <c r="AE135" s="173"/>
    </row>
    <row r="136" spans="2:31" x14ac:dyDescent="0.25">
      <c r="B136" s="174"/>
      <c r="C136" s="175"/>
      <c r="D136" s="157"/>
      <c r="E136" s="157"/>
      <c r="F136" s="158"/>
      <c r="G136" s="159"/>
      <c r="H136" s="160"/>
      <c r="I136" s="160"/>
      <c r="J136" s="160"/>
      <c r="K136" s="162"/>
      <c r="L136" s="162"/>
      <c r="M136" s="163"/>
      <c r="N136" s="162"/>
      <c r="O136" s="164"/>
      <c r="P136" s="165"/>
      <c r="Q136" s="160"/>
      <c r="R136" s="165"/>
      <c r="S136" s="165"/>
      <c r="T136" s="160"/>
      <c r="U136" s="341"/>
      <c r="V136" s="165"/>
      <c r="W136" s="165"/>
      <c r="X136" s="211"/>
      <c r="Y136" s="177"/>
      <c r="Z136" s="169"/>
      <c r="AA136" s="159"/>
      <c r="AB136" s="159"/>
      <c r="AC136" s="179"/>
      <c r="AD136" s="172"/>
      <c r="AE136" s="173"/>
    </row>
    <row r="137" spans="2:31" x14ac:dyDescent="0.25">
      <c r="B137" s="174"/>
      <c r="C137" s="175"/>
      <c r="D137" s="157"/>
      <c r="E137" s="157"/>
      <c r="F137" s="158"/>
      <c r="G137" s="159"/>
      <c r="H137" s="160"/>
      <c r="I137" s="160"/>
      <c r="J137" s="160"/>
      <c r="K137" s="162"/>
      <c r="L137" s="162"/>
      <c r="M137" s="163"/>
      <c r="N137" s="162"/>
      <c r="O137" s="164"/>
      <c r="P137" s="165"/>
      <c r="Q137" s="160"/>
      <c r="R137" s="165"/>
      <c r="S137" s="165"/>
      <c r="T137" s="160"/>
      <c r="U137" s="341"/>
      <c r="V137" s="165"/>
      <c r="W137" s="165"/>
      <c r="X137" s="211"/>
      <c r="Y137" s="177"/>
      <c r="Z137" s="169"/>
      <c r="AA137" s="159"/>
      <c r="AB137" s="159"/>
      <c r="AC137" s="179"/>
      <c r="AD137" s="172"/>
      <c r="AE137" s="173"/>
    </row>
    <row r="138" spans="2:31" x14ac:dyDescent="0.25">
      <c r="B138" s="174"/>
      <c r="C138" s="175"/>
      <c r="D138" s="157"/>
      <c r="E138" s="157"/>
      <c r="F138" s="158"/>
      <c r="G138" s="159"/>
      <c r="H138" s="160"/>
      <c r="I138" s="160"/>
      <c r="J138" s="160"/>
      <c r="K138" s="162"/>
      <c r="L138" s="162"/>
      <c r="M138" s="163"/>
      <c r="N138" s="162"/>
      <c r="O138" s="164"/>
      <c r="P138" s="165"/>
      <c r="Q138" s="160"/>
      <c r="R138" s="165"/>
      <c r="S138" s="165"/>
      <c r="T138" s="160"/>
      <c r="U138" s="341"/>
      <c r="V138" s="165"/>
      <c r="W138" s="165"/>
      <c r="X138" s="211"/>
      <c r="Y138" s="177"/>
      <c r="Z138" s="169"/>
      <c r="AA138" s="159"/>
      <c r="AB138" s="159"/>
      <c r="AC138" s="179"/>
      <c r="AD138" s="172"/>
      <c r="AE138" s="173"/>
    </row>
    <row r="139" spans="2:31" x14ac:dyDescent="0.25">
      <c r="B139" s="174"/>
      <c r="C139" s="175"/>
      <c r="D139" s="157"/>
      <c r="E139" s="157"/>
      <c r="F139" s="158"/>
      <c r="G139" s="159"/>
      <c r="H139" s="160"/>
      <c r="I139" s="160"/>
      <c r="J139" s="160"/>
      <c r="K139" s="162"/>
      <c r="L139" s="162"/>
      <c r="M139" s="163"/>
      <c r="N139" s="162"/>
      <c r="O139" s="164"/>
      <c r="P139" s="165"/>
      <c r="Q139" s="160"/>
      <c r="R139" s="165"/>
      <c r="S139" s="165"/>
      <c r="T139" s="160"/>
      <c r="U139" s="341"/>
      <c r="V139" s="165"/>
      <c r="W139" s="165"/>
      <c r="X139" s="211"/>
      <c r="Y139" s="177"/>
      <c r="Z139" s="169"/>
      <c r="AA139" s="159"/>
      <c r="AB139" s="159"/>
      <c r="AC139" s="179"/>
      <c r="AD139" s="172"/>
      <c r="AE139" s="173"/>
    </row>
    <row r="140" spans="2:31" x14ac:dyDescent="0.25">
      <c r="B140" s="174"/>
      <c r="C140" s="175"/>
      <c r="D140" s="157"/>
      <c r="E140" s="157"/>
      <c r="F140" s="158"/>
      <c r="G140" s="159"/>
      <c r="H140" s="160"/>
      <c r="I140" s="160"/>
      <c r="J140" s="160"/>
      <c r="K140" s="162"/>
      <c r="L140" s="162"/>
      <c r="M140" s="163"/>
      <c r="N140" s="162"/>
      <c r="O140" s="164"/>
      <c r="P140" s="165"/>
      <c r="Q140" s="160"/>
      <c r="R140" s="165"/>
      <c r="S140" s="165"/>
      <c r="T140" s="160"/>
      <c r="U140" s="341"/>
      <c r="V140" s="165"/>
      <c r="W140" s="165"/>
      <c r="X140" s="211"/>
      <c r="Y140" s="177"/>
      <c r="Z140" s="169"/>
      <c r="AA140" s="159"/>
      <c r="AB140" s="159"/>
      <c r="AC140" s="179"/>
      <c r="AD140" s="172"/>
      <c r="AE140" s="173"/>
    </row>
    <row r="141" spans="2:31" x14ac:dyDescent="0.25">
      <c r="B141" s="174"/>
      <c r="C141" s="175"/>
      <c r="D141" s="157"/>
      <c r="E141" s="157"/>
      <c r="F141" s="158"/>
      <c r="G141" s="159"/>
      <c r="H141" s="160"/>
      <c r="I141" s="160"/>
      <c r="J141" s="160"/>
      <c r="K141" s="162"/>
      <c r="L141" s="162"/>
      <c r="M141" s="163"/>
      <c r="N141" s="162"/>
      <c r="O141" s="164"/>
      <c r="P141" s="165"/>
      <c r="Q141" s="160"/>
      <c r="R141" s="165"/>
      <c r="S141" s="165"/>
      <c r="T141" s="160"/>
      <c r="U141" s="341"/>
      <c r="V141" s="165"/>
      <c r="W141" s="165"/>
      <c r="X141" s="211"/>
      <c r="Y141" s="177"/>
      <c r="Z141" s="169"/>
      <c r="AA141" s="159"/>
      <c r="AB141" s="159"/>
      <c r="AC141" s="179"/>
      <c r="AD141" s="172"/>
      <c r="AE141" s="173"/>
    </row>
    <row r="142" spans="2:31" x14ac:dyDescent="0.25">
      <c r="B142" s="174"/>
      <c r="C142" s="175"/>
      <c r="D142" s="157"/>
      <c r="E142" s="157"/>
      <c r="F142" s="158"/>
      <c r="G142" s="159"/>
      <c r="H142" s="160"/>
      <c r="I142" s="160"/>
      <c r="J142" s="160"/>
      <c r="K142" s="162"/>
      <c r="L142" s="162"/>
      <c r="M142" s="163"/>
      <c r="N142" s="162"/>
      <c r="O142" s="164"/>
      <c r="P142" s="165"/>
      <c r="Q142" s="178"/>
      <c r="R142" s="165"/>
      <c r="S142" s="165"/>
      <c r="T142" s="160"/>
      <c r="U142" s="341"/>
      <c r="V142" s="165"/>
      <c r="W142" s="165"/>
      <c r="X142" s="211"/>
      <c r="Y142" s="177"/>
      <c r="Z142" s="169"/>
      <c r="AA142" s="159"/>
      <c r="AB142" s="159"/>
      <c r="AC142" s="179"/>
      <c r="AD142" s="172"/>
      <c r="AE142" s="173"/>
    </row>
    <row r="143" spans="2:31" x14ac:dyDescent="0.25">
      <c r="B143" s="174"/>
      <c r="C143" s="175"/>
      <c r="D143" s="157"/>
      <c r="E143" s="157"/>
      <c r="F143" s="158"/>
      <c r="G143" s="159"/>
      <c r="H143" s="160"/>
      <c r="I143" s="160"/>
      <c r="J143" s="160"/>
      <c r="K143" s="162"/>
      <c r="L143" s="162"/>
      <c r="M143" s="163"/>
      <c r="N143" s="162"/>
      <c r="O143" s="164"/>
      <c r="P143" s="165"/>
      <c r="Q143" s="160"/>
      <c r="R143" s="165"/>
      <c r="S143" s="165"/>
      <c r="T143" s="160"/>
      <c r="U143" s="341"/>
      <c r="V143" s="165"/>
      <c r="W143" s="165"/>
      <c r="X143" s="211"/>
      <c r="Y143" s="177"/>
      <c r="Z143" s="169"/>
      <c r="AA143" s="159"/>
      <c r="AB143" s="159"/>
      <c r="AC143" s="179"/>
      <c r="AD143" s="172"/>
      <c r="AE143" s="173"/>
    </row>
    <row r="144" spans="2:31" x14ac:dyDescent="0.25">
      <c r="B144" s="174"/>
      <c r="C144" s="175"/>
      <c r="D144" s="157"/>
      <c r="E144" s="157"/>
      <c r="F144" s="158"/>
      <c r="G144" s="159"/>
      <c r="H144" s="160"/>
      <c r="I144" s="160"/>
      <c r="J144" s="160"/>
      <c r="K144" s="162"/>
      <c r="L144" s="162"/>
      <c r="M144" s="163"/>
      <c r="N144" s="162"/>
      <c r="O144" s="164"/>
      <c r="P144" s="165"/>
      <c r="Q144" s="160"/>
      <c r="R144" s="165"/>
      <c r="S144" s="165"/>
      <c r="T144" s="160"/>
      <c r="U144" s="341"/>
      <c r="V144" s="165"/>
      <c r="W144" s="165"/>
      <c r="X144" s="211"/>
      <c r="Y144" s="177"/>
      <c r="Z144" s="169"/>
      <c r="AA144" s="159"/>
      <c r="AB144" s="159"/>
      <c r="AC144" s="179"/>
      <c r="AD144" s="172"/>
      <c r="AE144" s="173"/>
    </row>
    <row r="145" spans="2:31" x14ac:dyDescent="0.25">
      <c r="B145" s="174"/>
      <c r="C145" s="175"/>
      <c r="D145" s="157"/>
      <c r="E145" s="157"/>
      <c r="F145" s="158"/>
      <c r="G145" s="159"/>
      <c r="H145" s="160"/>
      <c r="I145" s="160"/>
      <c r="J145" s="160"/>
      <c r="K145" s="162"/>
      <c r="L145" s="162"/>
      <c r="M145" s="163"/>
      <c r="N145" s="162"/>
      <c r="O145" s="164"/>
      <c r="P145" s="165"/>
      <c r="Q145" s="160"/>
      <c r="R145" s="165"/>
      <c r="S145" s="165"/>
      <c r="T145" s="160"/>
      <c r="U145" s="341"/>
      <c r="V145" s="165"/>
      <c r="W145" s="165"/>
      <c r="X145" s="211"/>
      <c r="Y145" s="177"/>
      <c r="Z145" s="169"/>
      <c r="AA145" s="159"/>
      <c r="AB145" s="159"/>
      <c r="AC145" s="179"/>
      <c r="AD145" s="172"/>
      <c r="AE145" s="173"/>
    </row>
    <row r="146" spans="2:31" x14ac:dyDescent="0.25">
      <c r="B146" s="174"/>
      <c r="C146" s="175"/>
      <c r="D146" s="157"/>
      <c r="E146" s="157"/>
      <c r="F146" s="158"/>
      <c r="G146" s="159"/>
      <c r="H146" s="160"/>
      <c r="I146" s="160"/>
      <c r="J146" s="160"/>
      <c r="K146" s="162"/>
      <c r="L146" s="162"/>
      <c r="M146" s="163"/>
      <c r="N146" s="162"/>
      <c r="O146" s="164"/>
      <c r="P146" s="165"/>
      <c r="Q146" s="160"/>
      <c r="R146" s="165"/>
      <c r="S146" s="165"/>
      <c r="T146" s="160"/>
      <c r="U146" s="341"/>
      <c r="V146" s="165"/>
      <c r="W146" s="165"/>
      <c r="X146" s="211"/>
      <c r="Y146" s="177"/>
      <c r="Z146" s="169"/>
      <c r="AA146" s="159"/>
      <c r="AB146" s="159"/>
      <c r="AC146" s="179"/>
      <c r="AD146" s="172"/>
      <c r="AE146" s="173"/>
    </row>
    <row r="147" spans="2:31" x14ac:dyDescent="0.25">
      <c r="B147" s="174"/>
      <c r="C147" s="175"/>
      <c r="D147" s="157"/>
      <c r="E147" s="157"/>
      <c r="F147" s="158"/>
      <c r="G147" s="159"/>
      <c r="H147" s="160"/>
      <c r="I147" s="160"/>
      <c r="J147" s="160"/>
      <c r="K147" s="162"/>
      <c r="L147" s="162"/>
      <c r="M147" s="163"/>
      <c r="N147" s="162"/>
      <c r="O147" s="164"/>
      <c r="P147" s="165"/>
      <c r="Q147" s="160"/>
      <c r="R147" s="165"/>
      <c r="S147" s="165"/>
      <c r="T147" s="160"/>
      <c r="U147" s="341"/>
      <c r="V147" s="165"/>
      <c r="W147" s="165"/>
      <c r="X147" s="211"/>
      <c r="Y147" s="177"/>
      <c r="Z147" s="169"/>
      <c r="AA147" s="159"/>
      <c r="AB147" s="159"/>
      <c r="AC147" s="179"/>
      <c r="AD147" s="172"/>
      <c r="AE147" s="173"/>
    </row>
    <row r="148" spans="2:31" x14ac:dyDescent="0.25">
      <c r="B148" s="174"/>
      <c r="C148" s="175"/>
      <c r="D148" s="157"/>
      <c r="E148" s="157"/>
      <c r="F148" s="158"/>
      <c r="G148" s="159"/>
      <c r="H148" s="160"/>
      <c r="I148" s="160"/>
      <c r="J148" s="160"/>
      <c r="K148" s="162"/>
      <c r="L148" s="162"/>
      <c r="M148" s="163"/>
      <c r="N148" s="162"/>
      <c r="O148" s="164"/>
      <c r="P148" s="165"/>
      <c r="Q148" s="178"/>
      <c r="R148" s="165"/>
      <c r="S148" s="165"/>
      <c r="T148" s="160"/>
      <c r="U148" s="341"/>
      <c r="V148" s="165"/>
      <c r="W148" s="165"/>
      <c r="X148" s="211"/>
      <c r="Y148" s="177"/>
      <c r="Z148" s="169"/>
      <c r="AA148" s="159"/>
      <c r="AB148" s="159"/>
      <c r="AC148" s="179"/>
      <c r="AD148" s="172"/>
      <c r="AE148" s="173"/>
    </row>
    <row r="149" spans="2:31" x14ac:dyDescent="0.25">
      <c r="B149" s="174"/>
      <c r="C149" s="175"/>
      <c r="D149" s="157"/>
      <c r="E149" s="157"/>
      <c r="F149" s="158"/>
      <c r="G149" s="159"/>
      <c r="H149" s="160"/>
      <c r="I149" s="160"/>
      <c r="J149" s="160"/>
      <c r="K149" s="162"/>
      <c r="L149" s="162"/>
      <c r="M149" s="163"/>
      <c r="N149" s="162"/>
      <c r="O149" s="164"/>
      <c r="P149" s="165"/>
      <c r="Q149" s="160"/>
      <c r="R149" s="165"/>
      <c r="S149" s="165"/>
      <c r="T149" s="160"/>
      <c r="U149" s="341"/>
      <c r="V149" s="165"/>
      <c r="W149" s="165"/>
      <c r="X149" s="211"/>
      <c r="Y149" s="177"/>
      <c r="Z149" s="169"/>
      <c r="AA149" s="159"/>
      <c r="AB149" s="159"/>
      <c r="AC149" s="179"/>
      <c r="AD149" s="172"/>
      <c r="AE149" s="173"/>
    </row>
    <row r="150" spans="2:31" x14ac:dyDescent="0.25">
      <c r="B150" s="174"/>
      <c r="C150" s="175"/>
      <c r="D150" s="157"/>
      <c r="E150" s="157"/>
      <c r="F150" s="158"/>
      <c r="G150" s="159"/>
      <c r="H150" s="160"/>
      <c r="I150" s="160"/>
      <c r="J150" s="160"/>
      <c r="K150" s="162"/>
      <c r="L150" s="162"/>
      <c r="M150" s="163"/>
      <c r="N150" s="162"/>
      <c r="O150" s="164"/>
      <c r="P150" s="165"/>
      <c r="Q150" s="160"/>
      <c r="R150" s="165"/>
      <c r="S150" s="165"/>
      <c r="T150" s="160"/>
      <c r="U150" s="341"/>
      <c r="V150" s="165"/>
      <c r="W150" s="165"/>
      <c r="X150" s="211"/>
      <c r="Y150" s="177"/>
      <c r="Z150" s="169"/>
      <c r="AA150" s="159"/>
      <c r="AB150" s="159"/>
      <c r="AC150" s="179"/>
      <c r="AD150" s="172"/>
      <c r="AE150" s="173"/>
    </row>
    <row r="151" spans="2:31" x14ac:dyDescent="0.25">
      <c r="B151" s="174"/>
      <c r="C151" s="175"/>
      <c r="D151" s="157"/>
      <c r="E151" s="157"/>
      <c r="F151" s="158"/>
      <c r="G151" s="159"/>
      <c r="H151" s="160"/>
      <c r="I151" s="160"/>
      <c r="J151" s="160"/>
      <c r="K151" s="162"/>
      <c r="L151" s="162"/>
      <c r="M151" s="163"/>
      <c r="N151" s="162"/>
      <c r="O151" s="164"/>
      <c r="P151" s="165"/>
      <c r="Q151" s="160"/>
      <c r="R151" s="165"/>
      <c r="S151" s="165"/>
      <c r="T151" s="160"/>
      <c r="U151" s="341"/>
      <c r="V151" s="165"/>
      <c r="W151" s="165"/>
      <c r="X151" s="211"/>
      <c r="Y151" s="177"/>
      <c r="Z151" s="169"/>
      <c r="AA151" s="159"/>
      <c r="AB151" s="159"/>
      <c r="AC151" s="179"/>
      <c r="AD151" s="172"/>
      <c r="AE151" s="173"/>
    </row>
    <row r="152" spans="2:31" x14ac:dyDescent="0.25">
      <c r="B152" s="174"/>
      <c r="C152" s="175"/>
      <c r="D152" s="157"/>
      <c r="E152" s="157"/>
      <c r="F152" s="158"/>
      <c r="G152" s="159"/>
      <c r="H152" s="160"/>
      <c r="I152" s="160"/>
      <c r="J152" s="160"/>
      <c r="K152" s="162"/>
      <c r="L152" s="162"/>
      <c r="M152" s="163"/>
      <c r="N152" s="162"/>
      <c r="O152" s="164"/>
      <c r="P152" s="165"/>
      <c r="Q152" s="160"/>
      <c r="R152" s="165"/>
      <c r="S152" s="165"/>
      <c r="T152" s="160"/>
      <c r="U152" s="341"/>
      <c r="V152" s="165"/>
      <c r="W152" s="165"/>
      <c r="X152" s="211"/>
      <c r="Y152" s="177"/>
      <c r="Z152" s="169"/>
      <c r="AA152" s="159"/>
      <c r="AB152" s="159"/>
      <c r="AC152" s="179"/>
      <c r="AD152" s="172"/>
      <c r="AE152" s="173"/>
    </row>
    <row r="153" spans="2:31" x14ac:dyDescent="0.25">
      <c r="B153" s="174"/>
      <c r="C153" s="175"/>
      <c r="D153" s="157"/>
      <c r="E153" s="157"/>
      <c r="F153" s="158"/>
      <c r="G153" s="159"/>
      <c r="H153" s="160"/>
      <c r="I153" s="160"/>
      <c r="J153" s="160"/>
      <c r="K153" s="162"/>
      <c r="L153" s="162"/>
      <c r="M153" s="163"/>
      <c r="N153" s="162"/>
      <c r="O153" s="164"/>
      <c r="P153" s="165"/>
      <c r="Q153" s="160"/>
      <c r="R153" s="165"/>
      <c r="S153" s="165"/>
      <c r="T153" s="160"/>
      <c r="U153" s="341"/>
      <c r="V153" s="165"/>
      <c r="W153" s="165"/>
      <c r="X153" s="211"/>
      <c r="Y153" s="177"/>
      <c r="Z153" s="169"/>
      <c r="AA153" s="159"/>
      <c r="AB153" s="159"/>
      <c r="AC153" s="179"/>
      <c r="AD153" s="172"/>
      <c r="AE153" s="173"/>
    </row>
    <row r="154" spans="2:31" x14ac:dyDescent="0.25">
      <c r="B154" s="174"/>
      <c r="C154" s="175"/>
      <c r="D154" s="157"/>
      <c r="E154" s="157"/>
      <c r="F154" s="158"/>
      <c r="G154" s="159"/>
      <c r="H154" s="160"/>
      <c r="I154" s="160"/>
      <c r="J154" s="160"/>
      <c r="K154" s="162"/>
      <c r="L154" s="162"/>
      <c r="M154" s="163"/>
      <c r="N154" s="162"/>
      <c r="O154" s="164"/>
      <c r="P154" s="165"/>
      <c r="Q154" s="160"/>
      <c r="R154" s="165"/>
      <c r="S154" s="165"/>
      <c r="T154" s="160"/>
      <c r="U154" s="341"/>
      <c r="V154" s="165"/>
      <c r="W154" s="165"/>
      <c r="X154" s="211"/>
      <c r="Y154" s="177"/>
      <c r="Z154" s="169"/>
      <c r="AA154" s="159"/>
      <c r="AB154" s="159"/>
      <c r="AC154" s="179"/>
      <c r="AD154" s="172"/>
      <c r="AE154" s="173"/>
    </row>
    <row r="155" spans="2:31" x14ac:dyDescent="0.25">
      <c r="B155" s="174"/>
      <c r="C155" s="175"/>
      <c r="D155" s="157"/>
      <c r="E155" s="157"/>
      <c r="F155" s="158"/>
      <c r="G155" s="159"/>
      <c r="H155" s="160"/>
      <c r="I155" s="160"/>
      <c r="J155" s="160"/>
      <c r="K155" s="162"/>
      <c r="L155" s="162"/>
      <c r="M155" s="163"/>
      <c r="N155" s="162"/>
      <c r="O155" s="164"/>
      <c r="P155" s="165"/>
      <c r="Q155" s="160"/>
      <c r="R155" s="165"/>
      <c r="S155" s="165"/>
      <c r="T155" s="160"/>
      <c r="U155" s="341"/>
      <c r="V155" s="165"/>
      <c r="W155" s="165"/>
      <c r="X155" s="211"/>
      <c r="Y155" s="177"/>
      <c r="Z155" s="169"/>
      <c r="AA155" s="159"/>
      <c r="AB155" s="159"/>
      <c r="AC155" s="179"/>
      <c r="AD155" s="172"/>
      <c r="AE155" s="173"/>
    </row>
    <row r="156" spans="2:31" x14ac:dyDescent="0.25">
      <c r="B156" s="174"/>
      <c r="C156" s="175"/>
      <c r="D156" s="157"/>
      <c r="E156" s="157"/>
      <c r="F156" s="158"/>
      <c r="G156" s="159"/>
      <c r="H156" s="160"/>
      <c r="I156" s="160"/>
      <c r="J156" s="160"/>
      <c r="K156" s="162"/>
      <c r="L156" s="162"/>
      <c r="M156" s="163"/>
      <c r="N156" s="162"/>
      <c r="O156" s="164"/>
      <c r="P156" s="165"/>
      <c r="Q156" s="160"/>
      <c r="R156" s="165"/>
      <c r="S156" s="165"/>
      <c r="T156" s="160"/>
      <c r="U156" s="341"/>
      <c r="V156" s="165"/>
      <c r="W156" s="165"/>
      <c r="X156" s="211"/>
      <c r="Y156" s="177"/>
      <c r="Z156" s="169"/>
      <c r="AA156" s="159"/>
      <c r="AB156" s="159"/>
      <c r="AC156" s="179"/>
      <c r="AD156" s="172"/>
      <c r="AE156" s="173"/>
    </row>
    <row r="157" spans="2:31" x14ac:dyDescent="0.25">
      <c r="B157" s="174"/>
      <c r="C157" s="175"/>
      <c r="D157" s="157"/>
      <c r="E157" s="157"/>
      <c r="F157" s="158"/>
      <c r="G157" s="159"/>
      <c r="H157" s="160"/>
      <c r="I157" s="160"/>
      <c r="J157" s="160"/>
      <c r="K157" s="162"/>
      <c r="L157" s="162"/>
      <c r="M157" s="163"/>
      <c r="N157" s="162"/>
      <c r="O157" s="164"/>
      <c r="P157" s="165"/>
      <c r="Q157" s="160"/>
      <c r="R157" s="165"/>
      <c r="S157" s="165"/>
      <c r="T157" s="160"/>
      <c r="U157" s="341"/>
      <c r="V157" s="165"/>
      <c r="W157" s="165"/>
      <c r="X157" s="211"/>
      <c r="Y157" s="177"/>
      <c r="Z157" s="169"/>
      <c r="AA157" s="159"/>
      <c r="AB157" s="159"/>
      <c r="AC157" s="179"/>
      <c r="AD157" s="172"/>
      <c r="AE157" s="173"/>
    </row>
    <row r="158" spans="2:31" x14ac:dyDescent="0.25">
      <c r="B158" s="174"/>
      <c r="C158" s="175"/>
      <c r="D158" s="157"/>
      <c r="E158" s="157"/>
      <c r="F158" s="158"/>
      <c r="G158" s="159"/>
      <c r="H158" s="160"/>
      <c r="I158" s="160"/>
      <c r="J158" s="160"/>
      <c r="K158" s="162"/>
      <c r="L158" s="162"/>
      <c r="M158" s="163"/>
      <c r="N158" s="162"/>
      <c r="O158" s="164"/>
      <c r="P158" s="165"/>
      <c r="Q158" s="178"/>
      <c r="R158" s="165"/>
      <c r="S158" s="165"/>
      <c r="T158" s="160"/>
      <c r="U158" s="341"/>
      <c r="V158" s="165"/>
      <c r="W158" s="165"/>
      <c r="X158" s="211"/>
      <c r="Y158" s="177"/>
      <c r="Z158" s="169"/>
      <c r="AA158" s="159"/>
      <c r="AB158" s="159"/>
      <c r="AC158" s="179"/>
      <c r="AD158" s="172"/>
      <c r="AE158" s="173"/>
    </row>
    <row r="159" spans="2:31" x14ac:dyDescent="0.25">
      <c r="B159" s="174"/>
      <c r="C159" s="175"/>
      <c r="D159" s="157"/>
      <c r="E159" s="157"/>
      <c r="F159" s="158"/>
      <c r="G159" s="159"/>
      <c r="H159" s="160"/>
      <c r="I159" s="160"/>
      <c r="J159" s="160"/>
      <c r="K159" s="162"/>
      <c r="L159" s="162"/>
      <c r="M159" s="163"/>
      <c r="N159" s="162"/>
      <c r="O159" s="164"/>
      <c r="P159" s="165"/>
      <c r="Q159" s="160"/>
      <c r="R159" s="165"/>
      <c r="S159" s="165"/>
      <c r="T159" s="160"/>
      <c r="U159" s="341"/>
      <c r="V159" s="165"/>
      <c r="W159" s="165"/>
      <c r="X159" s="211"/>
      <c r="Y159" s="177"/>
      <c r="Z159" s="169"/>
      <c r="AA159" s="159"/>
      <c r="AB159" s="159"/>
      <c r="AC159" s="179"/>
      <c r="AD159" s="172"/>
      <c r="AE159" s="173"/>
    </row>
    <row r="160" spans="2:31" x14ac:dyDescent="0.25">
      <c r="B160" s="174"/>
      <c r="C160" s="175"/>
      <c r="D160" s="157"/>
      <c r="E160" s="157"/>
      <c r="F160" s="158"/>
      <c r="G160" s="159"/>
      <c r="H160" s="160"/>
      <c r="I160" s="160"/>
      <c r="J160" s="160"/>
      <c r="K160" s="162"/>
      <c r="L160" s="162"/>
      <c r="M160" s="163"/>
      <c r="N160" s="162"/>
      <c r="O160" s="164"/>
      <c r="P160" s="165"/>
      <c r="Q160" s="160"/>
      <c r="R160" s="165"/>
      <c r="S160" s="165"/>
      <c r="T160" s="160"/>
      <c r="U160" s="341"/>
      <c r="V160" s="165"/>
      <c r="W160" s="165"/>
      <c r="X160" s="211"/>
      <c r="Y160" s="177"/>
      <c r="Z160" s="169"/>
      <c r="AA160" s="159"/>
      <c r="AB160" s="159"/>
      <c r="AC160" s="179"/>
      <c r="AD160" s="172"/>
      <c r="AE160" s="173"/>
    </row>
    <row r="161" spans="2:31" x14ac:dyDescent="0.25">
      <c r="B161" s="174"/>
      <c r="C161" s="175"/>
      <c r="D161" s="157"/>
      <c r="E161" s="157"/>
      <c r="F161" s="158"/>
      <c r="G161" s="159"/>
      <c r="H161" s="160"/>
      <c r="I161" s="160"/>
      <c r="J161" s="160"/>
      <c r="K161" s="162"/>
      <c r="L161" s="162"/>
      <c r="M161" s="163"/>
      <c r="N161" s="162"/>
      <c r="O161" s="164"/>
      <c r="P161" s="165"/>
      <c r="Q161" s="160"/>
      <c r="R161" s="165"/>
      <c r="S161" s="165"/>
      <c r="T161" s="160"/>
      <c r="U161" s="341"/>
      <c r="V161" s="165"/>
      <c r="W161" s="165"/>
      <c r="X161" s="211"/>
      <c r="Y161" s="177"/>
      <c r="Z161" s="169"/>
      <c r="AA161" s="159"/>
      <c r="AB161" s="159"/>
      <c r="AC161" s="179"/>
      <c r="AD161" s="172"/>
      <c r="AE161" s="173"/>
    </row>
    <row r="162" spans="2:31" x14ac:dyDescent="0.25">
      <c r="B162" s="174"/>
      <c r="C162" s="175"/>
      <c r="D162" s="157"/>
      <c r="E162" s="157"/>
      <c r="F162" s="158"/>
      <c r="G162" s="159"/>
      <c r="H162" s="160"/>
      <c r="I162" s="160"/>
      <c r="J162" s="160"/>
      <c r="K162" s="162"/>
      <c r="L162" s="162"/>
      <c r="M162" s="163"/>
      <c r="N162" s="162"/>
      <c r="O162" s="164"/>
      <c r="P162" s="165"/>
      <c r="Q162" s="160"/>
      <c r="R162" s="165"/>
      <c r="S162" s="165"/>
      <c r="T162" s="160"/>
      <c r="U162" s="341"/>
      <c r="V162" s="165"/>
      <c r="W162" s="165"/>
      <c r="X162" s="211"/>
      <c r="Y162" s="177"/>
      <c r="Z162" s="169"/>
      <c r="AA162" s="159"/>
      <c r="AB162" s="159"/>
      <c r="AC162" s="179"/>
      <c r="AD162" s="172"/>
      <c r="AE162" s="173"/>
    </row>
    <row r="163" spans="2:31" x14ac:dyDescent="0.25">
      <c r="B163" s="174"/>
      <c r="C163" s="175"/>
      <c r="D163" s="157"/>
      <c r="E163" s="157"/>
      <c r="F163" s="158"/>
      <c r="G163" s="159"/>
      <c r="H163" s="160"/>
      <c r="I163" s="160"/>
      <c r="J163" s="160"/>
      <c r="K163" s="162"/>
      <c r="L163" s="162"/>
      <c r="M163" s="163"/>
      <c r="N163" s="162"/>
      <c r="O163" s="164"/>
      <c r="P163" s="165"/>
      <c r="Q163" s="160"/>
      <c r="R163" s="165"/>
      <c r="S163" s="165"/>
      <c r="T163" s="160"/>
      <c r="U163" s="341"/>
      <c r="V163" s="165"/>
      <c r="W163" s="165"/>
      <c r="X163" s="211"/>
      <c r="Y163" s="177"/>
      <c r="Z163" s="169"/>
      <c r="AA163" s="159"/>
      <c r="AB163" s="159"/>
      <c r="AC163" s="179"/>
      <c r="AD163" s="172"/>
      <c r="AE163" s="173"/>
    </row>
    <row r="164" spans="2:31" x14ac:dyDescent="0.25">
      <c r="B164" s="174"/>
      <c r="C164" s="175"/>
      <c r="D164" s="157"/>
      <c r="E164" s="157"/>
      <c r="F164" s="158"/>
      <c r="G164" s="159"/>
      <c r="H164" s="160"/>
      <c r="I164" s="160"/>
      <c r="J164" s="160"/>
      <c r="K164" s="162"/>
      <c r="L164" s="162"/>
      <c r="M164" s="163"/>
      <c r="N164" s="162"/>
      <c r="O164" s="164"/>
      <c r="P164" s="165"/>
      <c r="Q164" s="160"/>
      <c r="R164" s="165"/>
      <c r="S164" s="165"/>
      <c r="T164" s="160"/>
      <c r="U164" s="341"/>
      <c r="V164" s="165"/>
      <c r="W164" s="165"/>
      <c r="X164" s="211"/>
      <c r="Y164" s="177"/>
      <c r="Z164" s="169"/>
      <c r="AA164" s="159"/>
      <c r="AB164" s="159"/>
      <c r="AC164" s="179"/>
      <c r="AD164" s="172"/>
      <c r="AE164" s="173"/>
    </row>
    <row r="165" spans="2:31" x14ac:dyDescent="0.25">
      <c r="B165" s="174"/>
      <c r="C165" s="175"/>
      <c r="D165" s="157"/>
      <c r="E165" s="157"/>
      <c r="F165" s="158"/>
      <c r="G165" s="159"/>
      <c r="H165" s="160"/>
      <c r="I165" s="160"/>
      <c r="J165" s="160"/>
      <c r="K165" s="162"/>
      <c r="L165" s="162"/>
      <c r="M165" s="163"/>
      <c r="N165" s="162"/>
      <c r="O165" s="164"/>
      <c r="P165" s="165"/>
      <c r="Q165" s="160"/>
      <c r="R165" s="165"/>
      <c r="S165" s="165"/>
      <c r="T165" s="160"/>
      <c r="U165" s="341"/>
      <c r="V165" s="165"/>
      <c r="W165" s="165"/>
      <c r="X165" s="211"/>
      <c r="Y165" s="177"/>
      <c r="Z165" s="169"/>
      <c r="AA165" s="159"/>
      <c r="AB165" s="159"/>
      <c r="AC165" s="179"/>
      <c r="AD165" s="172"/>
      <c r="AE165" s="173"/>
    </row>
    <row r="166" spans="2:31" x14ac:dyDescent="0.25">
      <c r="B166" s="174"/>
      <c r="C166" s="175"/>
      <c r="D166" s="157"/>
      <c r="E166" s="157"/>
      <c r="F166" s="158"/>
      <c r="G166" s="159"/>
      <c r="H166" s="160"/>
      <c r="I166" s="160"/>
      <c r="J166" s="160"/>
      <c r="K166" s="162"/>
      <c r="L166" s="162"/>
      <c r="M166" s="163"/>
      <c r="N166" s="162"/>
      <c r="O166" s="164"/>
      <c r="P166" s="165"/>
      <c r="Q166" s="160"/>
      <c r="R166" s="165"/>
      <c r="S166" s="165"/>
      <c r="T166" s="160"/>
      <c r="U166" s="341"/>
      <c r="V166" s="165"/>
      <c r="W166" s="165"/>
      <c r="X166" s="211"/>
      <c r="Y166" s="177"/>
      <c r="Z166" s="169"/>
      <c r="AA166" s="159"/>
      <c r="AB166" s="159"/>
      <c r="AC166" s="179"/>
      <c r="AD166" s="172"/>
      <c r="AE166" s="173"/>
    </row>
    <row r="167" spans="2:31" x14ac:dyDescent="0.25">
      <c r="B167" s="174"/>
      <c r="C167" s="175"/>
      <c r="D167" s="157"/>
      <c r="E167" s="157"/>
      <c r="F167" s="158"/>
      <c r="G167" s="159"/>
      <c r="H167" s="160"/>
      <c r="I167" s="160"/>
      <c r="J167" s="160"/>
      <c r="K167" s="162"/>
      <c r="L167" s="162"/>
      <c r="M167" s="163"/>
      <c r="N167" s="162"/>
      <c r="O167" s="164"/>
      <c r="P167" s="165"/>
      <c r="Q167" s="160"/>
      <c r="R167" s="165"/>
      <c r="S167" s="165"/>
      <c r="T167" s="160"/>
      <c r="U167" s="341"/>
      <c r="V167" s="165"/>
      <c r="W167" s="165"/>
      <c r="X167" s="211"/>
      <c r="Y167" s="177"/>
      <c r="Z167" s="169"/>
      <c r="AA167" s="159"/>
      <c r="AB167" s="159"/>
      <c r="AC167" s="179"/>
      <c r="AD167" s="172"/>
      <c r="AE167" s="173"/>
    </row>
    <row r="168" spans="2:31" x14ac:dyDescent="0.25">
      <c r="B168" s="174"/>
      <c r="C168" s="175"/>
      <c r="D168" s="157"/>
      <c r="E168" s="157"/>
      <c r="F168" s="158"/>
      <c r="G168" s="159"/>
      <c r="H168" s="160"/>
      <c r="I168" s="160"/>
      <c r="J168" s="160"/>
      <c r="K168" s="162"/>
      <c r="L168" s="162"/>
      <c r="M168" s="163"/>
      <c r="N168" s="162"/>
      <c r="O168" s="164"/>
      <c r="P168" s="165"/>
      <c r="Q168" s="160"/>
      <c r="R168" s="165"/>
      <c r="S168" s="165"/>
      <c r="T168" s="160"/>
      <c r="U168" s="341"/>
      <c r="V168" s="165"/>
      <c r="W168" s="165"/>
      <c r="X168" s="211"/>
      <c r="Y168" s="177"/>
      <c r="Z168" s="169"/>
      <c r="AA168" s="159"/>
      <c r="AB168" s="159"/>
      <c r="AC168" s="179"/>
      <c r="AD168" s="172"/>
      <c r="AE168" s="173"/>
    </row>
    <row r="169" spans="2:31" x14ac:dyDescent="0.25">
      <c r="B169" s="174"/>
      <c r="C169" s="175"/>
      <c r="D169" s="157"/>
      <c r="E169" s="157"/>
      <c r="F169" s="158"/>
      <c r="G169" s="159"/>
      <c r="H169" s="160"/>
      <c r="I169" s="160"/>
      <c r="J169" s="160"/>
      <c r="K169" s="162"/>
      <c r="L169" s="162"/>
      <c r="M169" s="163"/>
      <c r="N169" s="162"/>
      <c r="O169" s="164"/>
      <c r="P169" s="165"/>
      <c r="Q169" s="160"/>
      <c r="R169" s="165"/>
      <c r="S169" s="165"/>
      <c r="T169" s="160"/>
      <c r="U169" s="341"/>
      <c r="V169" s="165"/>
      <c r="W169" s="165"/>
      <c r="X169" s="211"/>
      <c r="Y169" s="177"/>
      <c r="Z169" s="169"/>
      <c r="AA169" s="159"/>
      <c r="AB169" s="159"/>
      <c r="AC169" s="179"/>
      <c r="AD169" s="172"/>
      <c r="AE169" s="173"/>
    </row>
    <row r="170" spans="2:31" x14ac:dyDescent="0.25">
      <c r="B170" s="174"/>
      <c r="C170" s="175"/>
      <c r="D170" s="157"/>
      <c r="E170" s="157"/>
      <c r="F170" s="158"/>
      <c r="G170" s="159"/>
      <c r="H170" s="160"/>
      <c r="I170" s="160"/>
      <c r="J170" s="160"/>
      <c r="K170" s="162"/>
      <c r="L170" s="162"/>
      <c r="M170" s="163"/>
      <c r="N170" s="162"/>
      <c r="O170" s="164"/>
      <c r="P170" s="165"/>
      <c r="Q170" s="178"/>
      <c r="R170" s="165"/>
      <c r="S170" s="165"/>
      <c r="T170" s="160"/>
      <c r="U170" s="341"/>
      <c r="V170" s="165"/>
      <c r="W170" s="165"/>
      <c r="X170" s="211"/>
      <c r="Y170" s="177"/>
      <c r="Z170" s="169"/>
      <c r="AA170" s="159"/>
      <c r="AB170" s="159"/>
      <c r="AC170" s="179"/>
      <c r="AD170" s="172"/>
      <c r="AE170" s="173"/>
    </row>
    <row r="171" spans="2:31" x14ac:dyDescent="0.25">
      <c r="B171" s="174"/>
      <c r="C171" s="175"/>
      <c r="D171" s="157"/>
      <c r="E171" s="157"/>
      <c r="F171" s="158"/>
      <c r="G171" s="159"/>
      <c r="H171" s="160"/>
      <c r="I171" s="160"/>
      <c r="J171" s="160"/>
      <c r="K171" s="162"/>
      <c r="L171" s="162"/>
      <c r="M171" s="163"/>
      <c r="N171" s="162"/>
      <c r="O171" s="164"/>
      <c r="P171" s="165"/>
      <c r="Q171" s="160"/>
      <c r="R171" s="165"/>
      <c r="S171" s="165"/>
      <c r="T171" s="160"/>
      <c r="U171" s="341"/>
      <c r="V171" s="165"/>
      <c r="W171" s="165"/>
      <c r="X171" s="211"/>
      <c r="Y171" s="177"/>
      <c r="Z171" s="169"/>
      <c r="AA171" s="159"/>
      <c r="AB171" s="159"/>
      <c r="AC171" s="179"/>
      <c r="AD171" s="172"/>
      <c r="AE171" s="173"/>
    </row>
    <row r="172" spans="2:31" x14ac:dyDescent="0.25">
      <c r="B172" s="174"/>
      <c r="C172" s="175"/>
      <c r="D172" s="157"/>
      <c r="E172" s="157"/>
      <c r="F172" s="158"/>
      <c r="G172" s="159"/>
      <c r="H172" s="160"/>
      <c r="I172" s="160"/>
      <c r="J172" s="160"/>
      <c r="K172" s="162"/>
      <c r="L172" s="162"/>
      <c r="M172" s="163"/>
      <c r="N172" s="162"/>
      <c r="O172" s="164"/>
      <c r="P172" s="165"/>
      <c r="Q172" s="160"/>
      <c r="R172" s="165"/>
      <c r="S172" s="165"/>
      <c r="T172" s="160"/>
      <c r="U172" s="341"/>
      <c r="V172" s="165"/>
      <c r="W172" s="165"/>
      <c r="X172" s="211"/>
      <c r="Y172" s="177"/>
      <c r="Z172" s="169"/>
      <c r="AA172" s="159"/>
      <c r="AB172" s="159"/>
      <c r="AC172" s="179"/>
      <c r="AD172" s="172"/>
      <c r="AE172" s="173"/>
    </row>
    <row r="173" spans="2:31" x14ac:dyDescent="0.25">
      <c r="B173" s="174"/>
      <c r="C173" s="175"/>
      <c r="D173" s="157"/>
      <c r="E173" s="157"/>
      <c r="F173" s="158"/>
      <c r="G173" s="159"/>
      <c r="H173" s="160"/>
      <c r="I173" s="160"/>
      <c r="J173" s="160"/>
      <c r="K173" s="162"/>
      <c r="L173" s="162"/>
      <c r="M173" s="163"/>
      <c r="N173" s="162"/>
      <c r="O173" s="164"/>
      <c r="P173" s="165"/>
      <c r="Q173" s="160"/>
      <c r="R173" s="165"/>
      <c r="S173" s="165"/>
      <c r="T173" s="160"/>
      <c r="U173" s="341"/>
      <c r="V173" s="165"/>
      <c r="W173" s="165"/>
      <c r="X173" s="211"/>
      <c r="Y173" s="177"/>
      <c r="Z173" s="169"/>
      <c r="AA173" s="159"/>
      <c r="AB173" s="159"/>
      <c r="AC173" s="179"/>
      <c r="AD173" s="172"/>
      <c r="AE173" s="173"/>
    </row>
    <row r="174" spans="2:31" x14ac:dyDescent="0.25">
      <c r="B174" s="174"/>
      <c r="C174" s="175"/>
      <c r="D174" s="157"/>
      <c r="E174" s="157"/>
      <c r="F174" s="158"/>
      <c r="G174" s="159"/>
      <c r="H174" s="160"/>
      <c r="I174" s="160"/>
      <c r="J174" s="160"/>
      <c r="K174" s="162"/>
      <c r="L174" s="162"/>
      <c r="M174" s="163"/>
      <c r="N174" s="162"/>
      <c r="O174" s="164"/>
      <c r="P174" s="165"/>
      <c r="Q174" s="160"/>
      <c r="R174" s="165"/>
      <c r="S174" s="165"/>
      <c r="T174" s="160"/>
      <c r="U174" s="341"/>
      <c r="V174" s="165"/>
      <c r="W174" s="165"/>
      <c r="X174" s="211"/>
      <c r="Y174" s="177"/>
      <c r="Z174" s="169"/>
      <c r="AA174" s="159"/>
      <c r="AB174" s="159"/>
      <c r="AC174" s="179"/>
      <c r="AD174" s="172"/>
      <c r="AE174" s="173"/>
    </row>
    <row r="175" spans="2:31" x14ac:dyDescent="0.25">
      <c r="B175" s="174"/>
      <c r="C175" s="175"/>
      <c r="D175" s="157"/>
      <c r="E175" s="157"/>
      <c r="F175" s="158"/>
      <c r="G175" s="159"/>
      <c r="H175" s="160"/>
      <c r="I175" s="160"/>
      <c r="J175" s="160"/>
      <c r="K175" s="162"/>
      <c r="L175" s="162"/>
      <c r="M175" s="163"/>
      <c r="N175" s="162"/>
      <c r="O175" s="164"/>
      <c r="P175" s="165"/>
      <c r="Q175" s="160"/>
      <c r="R175" s="165"/>
      <c r="S175" s="165"/>
      <c r="T175" s="160"/>
      <c r="U175" s="341"/>
      <c r="V175" s="165"/>
      <c r="W175" s="165"/>
      <c r="X175" s="211"/>
      <c r="Y175" s="177"/>
      <c r="Z175" s="169"/>
      <c r="AA175" s="159"/>
      <c r="AB175" s="159"/>
      <c r="AC175" s="179"/>
      <c r="AD175" s="172"/>
      <c r="AE175" s="173"/>
    </row>
    <row r="176" spans="2:31" x14ac:dyDescent="0.25">
      <c r="B176" s="174"/>
      <c r="C176" s="175"/>
      <c r="D176" s="157"/>
      <c r="E176" s="157"/>
      <c r="F176" s="158"/>
      <c r="G176" s="159"/>
      <c r="H176" s="160"/>
      <c r="I176" s="160"/>
      <c r="J176" s="160"/>
      <c r="K176" s="162"/>
      <c r="L176" s="162"/>
      <c r="M176" s="163"/>
      <c r="N176" s="162"/>
      <c r="O176" s="164"/>
      <c r="P176" s="165"/>
      <c r="Q176" s="160"/>
      <c r="R176" s="165"/>
      <c r="S176" s="165"/>
      <c r="T176" s="160"/>
      <c r="U176" s="341"/>
      <c r="V176" s="165"/>
      <c r="W176" s="165"/>
      <c r="X176" s="211"/>
      <c r="Y176" s="177"/>
      <c r="Z176" s="169"/>
      <c r="AA176" s="159"/>
      <c r="AB176" s="159"/>
      <c r="AC176" s="179"/>
      <c r="AD176" s="172"/>
      <c r="AE176" s="173"/>
    </row>
    <row r="177" spans="2:31" x14ac:dyDescent="0.25">
      <c r="B177" s="174"/>
      <c r="C177" s="175"/>
      <c r="D177" s="157"/>
      <c r="E177" s="157"/>
      <c r="F177" s="158"/>
      <c r="G177" s="159"/>
      <c r="H177" s="160"/>
      <c r="I177" s="160"/>
      <c r="J177" s="160"/>
      <c r="K177" s="162"/>
      <c r="L177" s="162"/>
      <c r="M177" s="163"/>
      <c r="N177" s="162"/>
      <c r="O177" s="164"/>
      <c r="P177" s="165"/>
      <c r="Q177" s="160"/>
      <c r="R177" s="165"/>
      <c r="S177" s="165"/>
      <c r="T177" s="160"/>
      <c r="U177" s="341"/>
      <c r="V177" s="165"/>
      <c r="W177" s="165"/>
      <c r="X177" s="211"/>
      <c r="Y177" s="177"/>
      <c r="Z177" s="169"/>
      <c r="AA177" s="159"/>
      <c r="AB177" s="159"/>
      <c r="AC177" s="179"/>
      <c r="AD177" s="172"/>
      <c r="AE177" s="173"/>
    </row>
    <row r="178" spans="2:31" x14ac:dyDescent="0.25">
      <c r="B178" s="174"/>
      <c r="C178" s="175"/>
      <c r="D178" s="157"/>
      <c r="E178" s="157"/>
      <c r="F178" s="158"/>
      <c r="G178" s="159"/>
      <c r="H178" s="160"/>
      <c r="I178" s="160"/>
      <c r="J178" s="160"/>
      <c r="K178" s="162"/>
      <c r="L178" s="162"/>
      <c r="M178" s="163"/>
      <c r="N178" s="162"/>
      <c r="O178" s="164"/>
      <c r="P178" s="165"/>
      <c r="Q178" s="160"/>
      <c r="R178" s="165"/>
      <c r="S178" s="165"/>
      <c r="T178" s="160"/>
      <c r="U178" s="341"/>
      <c r="V178" s="165"/>
      <c r="W178" s="165"/>
      <c r="X178" s="211"/>
      <c r="Y178" s="177"/>
      <c r="Z178" s="169"/>
      <c r="AA178" s="159"/>
      <c r="AB178" s="159"/>
      <c r="AC178" s="179"/>
      <c r="AD178" s="172"/>
      <c r="AE178" s="173"/>
    </row>
    <row r="179" spans="2:31" x14ac:dyDescent="0.25">
      <c r="B179" s="174"/>
      <c r="C179" s="175"/>
      <c r="D179" s="157"/>
      <c r="E179" s="157"/>
      <c r="F179" s="158"/>
      <c r="G179" s="159"/>
      <c r="H179" s="160"/>
      <c r="I179" s="160"/>
      <c r="J179" s="160"/>
      <c r="K179" s="162"/>
      <c r="L179" s="162"/>
      <c r="M179" s="163"/>
      <c r="N179" s="162"/>
      <c r="O179" s="164"/>
      <c r="P179" s="165"/>
      <c r="Q179" s="160"/>
      <c r="R179" s="165"/>
      <c r="S179" s="165"/>
      <c r="T179" s="160"/>
      <c r="U179" s="341"/>
      <c r="V179" s="165"/>
      <c r="W179" s="165"/>
      <c r="X179" s="211"/>
      <c r="Y179" s="177"/>
      <c r="Z179" s="169"/>
      <c r="AA179" s="159"/>
      <c r="AB179" s="159"/>
      <c r="AC179" s="179"/>
      <c r="AD179" s="172"/>
      <c r="AE179" s="173"/>
    </row>
    <row r="180" spans="2:31" x14ac:dyDescent="0.25">
      <c r="B180" s="174"/>
      <c r="C180" s="175"/>
      <c r="D180" s="157"/>
      <c r="E180" s="157"/>
      <c r="F180" s="158"/>
      <c r="G180" s="159"/>
      <c r="H180" s="160"/>
      <c r="I180" s="160"/>
      <c r="J180" s="160"/>
      <c r="K180" s="162"/>
      <c r="L180" s="162"/>
      <c r="M180" s="163"/>
      <c r="N180" s="162"/>
      <c r="O180" s="164"/>
      <c r="P180" s="165"/>
      <c r="Q180" s="160"/>
      <c r="R180" s="165"/>
      <c r="S180" s="165"/>
      <c r="T180" s="160"/>
      <c r="U180" s="341"/>
      <c r="V180" s="165"/>
      <c r="W180" s="165"/>
      <c r="X180" s="211"/>
      <c r="Y180" s="177"/>
      <c r="Z180" s="169"/>
      <c r="AA180" s="159"/>
      <c r="AB180" s="159"/>
      <c r="AC180" s="179"/>
      <c r="AD180" s="172"/>
      <c r="AE180" s="173"/>
    </row>
    <row r="181" spans="2:31" x14ac:dyDescent="0.25">
      <c r="B181" s="174"/>
      <c r="C181" s="175"/>
      <c r="D181" s="157"/>
      <c r="E181" s="157"/>
      <c r="F181" s="158"/>
      <c r="G181" s="159"/>
      <c r="H181" s="160"/>
      <c r="I181" s="160"/>
      <c r="J181" s="160"/>
      <c r="K181" s="162"/>
      <c r="L181" s="162"/>
      <c r="M181" s="163"/>
      <c r="N181" s="162"/>
      <c r="O181" s="164"/>
      <c r="P181" s="165"/>
      <c r="Q181" s="160"/>
      <c r="R181" s="165"/>
      <c r="S181" s="165"/>
      <c r="T181" s="160"/>
      <c r="U181" s="341"/>
      <c r="V181" s="165"/>
      <c r="W181" s="165"/>
      <c r="X181" s="211"/>
      <c r="Y181" s="177"/>
      <c r="Z181" s="169"/>
      <c r="AA181" s="159"/>
      <c r="AB181" s="159"/>
      <c r="AC181" s="179"/>
      <c r="AD181" s="172"/>
      <c r="AE181" s="173"/>
    </row>
    <row r="182" spans="2:31" x14ac:dyDescent="0.25">
      <c r="B182" s="174"/>
      <c r="C182" s="175"/>
      <c r="D182" s="157"/>
      <c r="E182" s="157"/>
      <c r="F182" s="158"/>
      <c r="G182" s="159"/>
      <c r="H182" s="160"/>
      <c r="I182" s="160"/>
      <c r="J182" s="160"/>
      <c r="K182" s="162"/>
      <c r="L182" s="162"/>
      <c r="M182" s="163"/>
      <c r="N182" s="162"/>
      <c r="O182" s="164"/>
      <c r="P182" s="165"/>
      <c r="Q182" s="160"/>
      <c r="R182" s="165"/>
      <c r="S182" s="165"/>
      <c r="T182" s="160"/>
      <c r="U182" s="341"/>
      <c r="V182" s="165"/>
      <c r="W182" s="165"/>
      <c r="X182" s="211"/>
      <c r="Y182" s="177"/>
      <c r="Z182" s="169"/>
      <c r="AA182" s="159"/>
      <c r="AB182" s="159"/>
      <c r="AC182" s="179"/>
      <c r="AD182" s="172"/>
      <c r="AE182" s="173"/>
    </row>
    <row r="183" spans="2:31" x14ac:dyDescent="0.25">
      <c r="B183" s="174"/>
      <c r="C183" s="175"/>
      <c r="D183" s="157"/>
      <c r="E183" s="157"/>
      <c r="F183" s="158"/>
      <c r="G183" s="159"/>
      <c r="H183" s="160"/>
      <c r="I183" s="160"/>
      <c r="J183" s="160"/>
      <c r="K183" s="162"/>
      <c r="L183" s="162"/>
      <c r="M183" s="163"/>
      <c r="N183" s="162"/>
      <c r="O183" s="164"/>
      <c r="P183" s="165"/>
      <c r="Q183" s="160"/>
      <c r="R183" s="165"/>
      <c r="S183" s="165"/>
      <c r="T183" s="160"/>
      <c r="U183" s="341"/>
      <c r="V183" s="165"/>
      <c r="W183" s="165"/>
      <c r="X183" s="211"/>
      <c r="Y183" s="177"/>
      <c r="Z183" s="169"/>
      <c r="AA183" s="159"/>
      <c r="AB183" s="159"/>
      <c r="AC183" s="179"/>
      <c r="AD183" s="172"/>
      <c r="AE183" s="173"/>
    </row>
    <row r="184" spans="2:31" x14ac:dyDescent="0.25">
      <c r="B184" s="174"/>
      <c r="C184" s="175"/>
      <c r="D184" s="157"/>
      <c r="E184" s="157"/>
      <c r="F184" s="158"/>
      <c r="G184" s="159"/>
      <c r="H184" s="160"/>
      <c r="I184" s="160"/>
      <c r="J184" s="160"/>
      <c r="K184" s="162"/>
      <c r="L184" s="162"/>
      <c r="M184" s="163"/>
      <c r="N184" s="162"/>
      <c r="O184" s="164"/>
      <c r="P184" s="165"/>
      <c r="Q184" s="160"/>
      <c r="R184" s="165"/>
      <c r="S184" s="165"/>
      <c r="T184" s="160"/>
      <c r="U184" s="341"/>
      <c r="V184" s="165"/>
      <c r="W184" s="165"/>
      <c r="X184" s="211"/>
      <c r="Y184" s="177"/>
      <c r="Z184" s="169"/>
      <c r="AA184" s="159"/>
      <c r="AB184" s="159"/>
      <c r="AC184" s="179"/>
      <c r="AD184" s="172"/>
      <c r="AE184" s="173"/>
    </row>
    <row r="185" spans="2:31" x14ac:dyDescent="0.25">
      <c r="B185" s="174"/>
      <c r="C185" s="175"/>
      <c r="D185" s="157"/>
      <c r="E185" s="157"/>
      <c r="F185" s="158"/>
      <c r="G185" s="159"/>
      <c r="H185" s="160"/>
      <c r="I185" s="160"/>
      <c r="J185" s="160"/>
      <c r="K185" s="162"/>
      <c r="L185" s="162"/>
      <c r="M185" s="163"/>
      <c r="N185" s="162"/>
      <c r="O185" s="164"/>
      <c r="P185" s="165"/>
      <c r="Q185" s="178"/>
      <c r="R185" s="165"/>
      <c r="S185" s="165"/>
      <c r="T185" s="160"/>
      <c r="U185" s="341"/>
      <c r="V185" s="165"/>
      <c r="W185" s="165"/>
      <c r="X185" s="211"/>
      <c r="Y185" s="177"/>
      <c r="Z185" s="169"/>
      <c r="AA185" s="159"/>
      <c r="AB185" s="159"/>
      <c r="AC185" s="179"/>
      <c r="AD185" s="172"/>
      <c r="AE185" s="173"/>
    </row>
    <row r="186" spans="2:31" x14ac:dyDescent="0.25">
      <c r="B186" s="174"/>
      <c r="C186" s="175"/>
      <c r="D186" s="157"/>
      <c r="E186" s="157"/>
      <c r="F186" s="158"/>
      <c r="G186" s="159"/>
      <c r="H186" s="160"/>
      <c r="I186" s="160"/>
      <c r="J186" s="160"/>
      <c r="K186" s="162"/>
      <c r="L186" s="162"/>
      <c r="M186" s="163"/>
      <c r="N186" s="162"/>
      <c r="O186" s="164"/>
      <c r="P186" s="165"/>
      <c r="Q186" s="160"/>
      <c r="R186" s="165"/>
      <c r="S186" s="165"/>
      <c r="T186" s="160"/>
      <c r="U186" s="341"/>
      <c r="V186" s="165"/>
      <c r="W186" s="165"/>
      <c r="X186" s="211"/>
      <c r="Y186" s="177"/>
      <c r="Z186" s="169"/>
      <c r="AA186" s="159"/>
      <c r="AB186" s="159"/>
      <c r="AC186" s="179"/>
      <c r="AD186" s="172"/>
      <c r="AE186" s="173"/>
    </row>
    <row r="187" spans="2:31" x14ac:dyDescent="0.25">
      <c r="B187" s="174"/>
      <c r="C187" s="175"/>
      <c r="D187" s="157"/>
      <c r="E187" s="157"/>
      <c r="F187" s="158"/>
      <c r="G187" s="159"/>
      <c r="H187" s="160"/>
      <c r="I187" s="160"/>
      <c r="J187" s="160"/>
      <c r="K187" s="162"/>
      <c r="L187" s="162"/>
      <c r="M187" s="163"/>
      <c r="N187" s="162"/>
      <c r="O187" s="164"/>
      <c r="P187" s="165"/>
      <c r="Q187" s="160"/>
      <c r="R187" s="165"/>
      <c r="S187" s="165"/>
      <c r="T187" s="160"/>
      <c r="U187" s="341"/>
      <c r="V187" s="165"/>
      <c r="W187" s="165"/>
      <c r="X187" s="211"/>
      <c r="Y187" s="177"/>
      <c r="Z187" s="169"/>
      <c r="AA187" s="159"/>
      <c r="AB187" s="159"/>
      <c r="AC187" s="179"/>
      <c r="AD187" s="172"/>
      <c r="AE187" s="173"/>
    </row>
    <row r="188" spans="2:31" x14ac:dyDescent="0.25">
      <c r="B188" s="174"/>
      <c r="C188" s="175"/>
      <c r="D188" s="157"/>
      <c r="E188" s="157"/>
      <c r="F188" s="158"/>
      <c r="G188" s="159"/>
      <c r="H188" s="160"/>
      <c r="I188" s="160"/>
      <c r="J188" s="160"/>
      <c r="K188" s="162"/>
      <c r="L188" s="162"/>
      <c r="M188" s="163"/>
      <c r="N188" s="162"/>
      <c r="O188" s="164"/>
      <c r="P188" s="165"/>
      <c r="Q188" s="160"/>
      <c r="R188" s="165"/>
      <c r="S188" s="165"/>
      <c r="T188" s="160"/>
      <c r="U188" s="341"/>
      <c r="V188" s="165"/>
      <c r="W188" s="165"/>
      <c r="X188" s="211"/>
      <c r="Y188" s="177"/>
      <c r="Z188" s="169"/>
      <c r="AA188" s="159"/>
      <c r="AB188" s="159"/>
      <c r="AC188" s="179"/>
      <c r="AD188" s="172"/>
      <c r="AE188" s="173"/>
    </row>
    <row r="189" spans="2:31" x14ac:dyDescent="0.25">
      <c r="B189" s="174"/>
      <c r="C189" s="175"/>
      <c r="D189" s="157"/>
      <c r="E189" s="157"/>
      <c r="F189" s="158"/>
      <c r="G189" s="159"/>
      <c r="H189" s="160"/>
      <c r="I189" s="160"/>
      <c r="J189" s="160"/>
      <c r="K189" s="162"/>
      <c r="L189" s="162"/>
      <c r="M189" s="163"/>
      <c r="N189" s="162"/>
      <c r="O189" s="164"/>
      <c r="P189" s="165"/>
      <c r="Q189" s="160"/>
      <c r="R189" s="165"/>
      <c r="S189" s="165"/>
      <c r="T189" s="160"/>
      <c r="U189" s="341"/>
      <c r="V189" s="165"/>
      <c r="W189" s="165"/>
      <c r="X189" s="211"/>
      <c r="Y189" s="177"/>
      <c r="Z189" s="169"/>
      <c r="AA189" s="159"/>
      <c r="AB189" s="159"/>
      <c r="AC189" s="179"/>
      <c r="AD189" s="172"/>
      <c r="AE189" s="173"/>
    </row>
    <row r="190" spans="2:31" x14ac:dyDescent="0.25">
      <c r="B190" s="174"/>
      <c r="C190" s="175"/>
      <c r="D190" s="157"/>
      <c r="E190" s="157"/>
      <c r="F190" s="158"/>
      <c r="G190" s="159"/>
      <c r="H190" s="160"/>
      <c r="I190" s="160"/>
      <c r="J190" s="160"/>
      <c r="K190" s="162"/>
      <c r="L190" s="162"/>
      <c r="M190" s="163"/>
      <c r="N190" s="162"/>
      <c r="O190" s="164"/>
      <c r="P190" s="165"/>
      <c r="Q190" s="160"/>
      <c r="R190" s="165"/>
      <c r="S190" s="165"/>
      <c r="T190" s="160"/>
      <c r="U190" s="341"/>
      <c r="V190" s="165"/>
      <c r="W190" s="165"/>
      <c r="X190" s="211"/>
      <c r="Y190" s="177"/>
      <c r="Z190" s="169"/>
      <c r="AA190" s="159"/>
      <c r="AB190" s="159"/>
      <c r="AC190" s="179"/>
      <c r="AD190" s="172"/>
      <c r="AE190" s="173"/>
    </row>
    <row r="191" spans="2:31" x14ac:dyDescent="0.25">
      <c r="B191" s="174"/>
      <c r="C191" s="175"/>
      <c r="D191" s="157"/>
      <c r="E191" s="157"/>
      <c r="F191" s="158"/>
      <c r="G191" s="159"/>
      <c r="H191" s="160"/>
      <c r="I191" s="160"/>
      <c r="J191" s="160"/>
      <c r="K191" s="162"/>
      <c r="L191" s="162"/>
      <c r="M191" s="163"/>
      <c r="N191" s="162"/>
      <c r="O191" s="164"/>
      <c r="P191" s="165"/>
      <c r="Q191" s="160"/>
      <c r="R191" s="165"/>
      <c r="S191" s="165"/>
      <c r="T191" s="160"/>
      <c r="U191" s="341"/>
      <c r="V191" s="165"/>
      <c r="W191" s="165"/>
      <c r="X191" s="211"/>
      <c r="Y191" s="177"/>
      <c r="Z191" s="169"/>
      <c r="AA191" s="159"/>
      <c r="AB191" s="159"/>
      <c r="AC191" s="179"/>
      <c r="AD191" s="172"/>
      <c r="AE191" s="173"/>
    </row>
    <row r="192" spans="2:31" x14ac:dyDescent="0.25">
      <c r="B192" s="174"/>
      <c r="C192" s="175"/>
      <c r="D192" s="157"/>
      <c r="E192" s="157"/>
      <c r="F192" s="158"/>
      <c r="G192" s="159"/>
      <c r="H192" s="160"/>
      <c r="I192" s="160"/>
      <c r="J192" s="160"/>
      <c r="K192" s="162"/>
      <c r="L192" s="162"/>
      <c r="M192" s="163"/>
      <c r="N192" s="162"/>
      <c r="O192" s="164"/>
      <c r="P192" s="165"/>
      <c r="Q192" s="160"/>
      <c r="R192" s="165"/>
      <c r="S192" s="165"/>
      <c r="T192" s="160"/>
      <c r="U192" s="341"/>
      <c r="V192" s="165"/>
      <c r="W192" s="165"/>
      <c r="X192" s="211"/>
      <c r="Y192" s="177"/>
      <c r="Z192" s="169"/>
      <c r="AA192" s="159"/>
      <c r="AB192" s="159"/>
      <c r="AC192" s="179"/>
      <c r="AD192" s="172"/>
      <c r="AE192" s="173"/>
    </row>
    <row r="193" spans="2:31" x14ac:dyDescent="0.25">
      <c r="B193" s="174"/>
      <c r="C193" s="175"/>
      <c r="D193" s="157"/>
      <c r="E193" s="157"/>
      <c r="F193" s="158"/>
      <c r="G193" s="159"/>
      <c r="H193" s="160"/>
      <c r="I193" s="160"/>
      <c r="J193" s="160"/>
      <c r="K193" s="162"/>
      <c r="L193" s="162"/>
      <c r="M193" s="163"/>
      <c r="N193" s="162"/>
      <c r="O193" s="164"/>
      <c r="P193" s="165"/>
      <c r="Q193" s="160"/>
      <c r="R193" s="165"/>
      <c r="S193" s="165"/>
      <c r="T193" s="160"/>
      <c r="U193" s="341"/>
      <c r="V193" s="165"/>
      <c r="W193" s="165"/>
      <c r="X193" s="211"/>
      <c r="Y193" s="177"/>
      <c r="Z193" s="169"/>
      <c r="AA193" s="159"/>
      <c r="AB193" s="159"/>
      <c r="AC193" s="179"/>
      <c r="AD193" s="172"/>
      <c r="AE193" s="173"/>
    </row>
    <row r="194" spans="2:31" x14ac:dyDescent="0.25">
      <c r="B194" s="174"/>
      <c r="C194" s="175"/>
      <c r="D194" s="157"/>
      <c r="E194" s="157"/>
      <c r="F194" s="158"/>
      <c r="G194" s="159"/>
      <c r="H194" s="160"/>
      <c r="I194" s="160"/>
      <c r="J194" s="160"/>
      <c r="K194" s="162"/>
      <c r="L194" s="162"/>
      <c r="M194" s="163"/>
      <c r="N194" s="162"/>
      <c r="O194" s="164"/>
      <c r="P194" s="165"/>
      <c r="Q194" s="160"/>
      <c r="R194" s="165"/>
      <c r="S194" s="165"/>
      <c r="T194" s="160"/>
      <c r="U194" s="341"/>
      <c r="V194" s="165"/>
      <c r="W194" s="165"/>
      <c r="X194" s="211"/>
      <c r="Y194" s="177"/>
      <c r="Z194" s="169"/>
      <c r="AA194" s="159"/>
      <c r="AB194" s="159"/>
      <c r="AC194" s="179"/>
      <c r="AD194" s="172"/>
      <c r="AE194" s="173"/>
    </row>
    <row r="195" spans="2:31" x14ac:dyDescent="0.25">
      <c r="B195" s="174"/>
      <c r="C195" s="175"/>
      <c r="D195" s="157"/>
      <c r="E195" s="157"/>
      <c r="F195" s="158"/>
      <c r="G195" s="159"/>
      <c r="H195" s="160"/>
      <c r="I195" s="160"/>
      <c r="J195" s="160"/>
      <c r="K195" s="162"/>
      <c r="L195" s="162"/>
      <c r="M195" s="163"/>
      <c r="N195" s="162"/>
      <c r="O195" s="164"/>
      <c r="P195" s="165"/>
      <c r="Q195" s="160"/>
      <c r="R195" s="165"/>
      <c r="S195" s="165"/>
      <c r="T195" s="160"/>
      <c r="U195" s="341"/>
      <c r="V195" s="165"/>
      <c r="W195" s="165"/>
      <c r="X195" s="211"/>
      <c r="Y195" s="177"/>
      <c r="Z195" s="169"/>
      <c r="AA195" s="159"/>
      <c r="AB195" s="159"/>
      <c r="AC195" s="179"/>
      <c r="AD195" s="172"/>
      <c r="AE195" s="173"/>
    </row>
    <row r="196" spans="2:31" x14ac:dyDescent="0.25">
      <c r="B196" s="174"/>
      <c r="C196" s="175"/>
      <c r="D196" s="157"/>
      <c r="E196" s="157"/>
      <c r="F196" s="158"/>
      <c r="G196" s="159"/>
      <c r="H196" s="160"/>
      <c r="I196" s="160"/>
      <c r="J196" s="160"/>
      <c r="K196" s="162"/>
      <c r="L196" s="162"/>
      <c r="M196" s="163"/>
      <c r="N196" s="162"/>
      <c r="O196" s="164"/>
      <c r="P196" s="165"/>
      <c r="Q196" s="160"/>
      <c r="R196" s="165"/>
      <c r="S196" s="165"/>
      <c r="T196" s="160"/>
      <c r="U196" s="341"/>
      <c r="V196" s="165"/>
      <c r="W196" s="165"/>
      <c r="X196" s="211"/>
      <c r="Y196" s="177"/>
      <c r="Z196" s="169"/>
      <c r="AA196" s="159"/>
      <c r="AB196" s="159"/>
      <c r="AC196" s="179"/>
      <c r="AD196" s="172"/>
      <c r="AE196" s="173"/>
    </row>
    <row r="197" spans="2:31" x14ac:dyDescent="0.25">
      <c r="B197" s="174"/>
      <c r="C197" s="175"/>
      <c r="D197" s="157"/>
      <c r="E197" s="157"/>
      <c r="F197" s="158"/>
      <c r="G197" s="159"/>
      <c r="H197" s="160"/>
      <c r="I197" s="160"/>
      <c r="J197" s="160"/>
      <c r="K197" s="162"/>
      <c r="L197" s="162"/>
      <c r="M197" s="163"/>
      <c r="N197" s="162"/>
      <c r="O197" s="164"/>
      <c r="P197" s="165"/>
      <c r="Q197" s="160"/>
      <c r="R197" s="165"/>
      <c r="S197" s="165"/>
      <c r="T197" s="160"/>
      <c r="U197" s="341"/>
      <c r="V197" s="165"/>
      <c r="W197" s="165"/>
      <c r="X197" s="211"/>
      <c r="Y197" s="177"/>
      <c r="Z197" s="169"/>
      <c r="AA197" s="159"/>
      <c r="AB197" s="159"/>
      <c r="AC197" s="179"/>
      <c r="AD197" s="172"/>
      <c r="AE197" s="173"/>
    </row>
    <row r="198" spans="2:31" x14ac:dyDescent="0.25">
      <c r="B198" s="174"/>
      <c r="C198" s="175"/>
      <c r="D198" s="157"/>
      <c r="E198" s="157"/>
      <c r="F198" s="158"/>
      <c r="G198" s="159"/>
      <c r="H198" s="160"/>
      <c r="I198" s="160"/>
      <c r="J198" s="160"/>
      <c r="K198" s="162"/>
      <c r="L198" s="162"/>
      <c r="M198" s="163"/>
      <c r="N198" s="162"/>
      <c r="O198" s="164"/>
      <c r="P198" s="165"/>
      <c r="Q198" s="160"/>
      <c r="R198" s="165"/>
      <c r="S198" s="165"/>
      <c r="T198" s="160"/>
      <c r="U198" s="341"/>
      <c r="V198" s="165"/>
      <c r="W198" s="165"/>
      <c r="X198" s="211"/>
      <c r="Y198" s="177"/>
      <c r="Z198" s="169"/>
      <c r="AA198" s="159"/>
      <c r="AB198" s="159"/>
      <c r="AC198" s="179"/>
      <c r="AD198" s="172"/>
      <c r="AE198" s="173"/>
    </row>
    <row r="199" spans="2:31" x14ac:dyDescent="0.25">
      <c r="B199" s="174"/>
      <c r="C199" s="175"/>
      <c r="D199" s="157"/>
      <c r="E199" s="157"/>
      <c r="F199" s="158"/>
      <c r="G199" s="159"/>
      <c r="H199" s="160"/>
      <c r="I199" s="160"/>
      <c r="J199" s="160"/>
      <c r="K199" s="162"/>
      <c r="L199" s="162"/>
      <c r="M199" s="163"/>
      <c r="N199" s="162"/>
      <c r="O199" s="164"/>
      <c r="P199" s="165"/>
      <c r="Q199" s="160"/>
      <c r="R199" s="165"/>
      <c r="S199" s="165"/>
      <c r="T199" s="160"/>
      <c r="U199" s="341"/>
      <c r="V199" s="165"/>
      <c r="W199" s="165"/>
      <c r="X199" s="211"/>
      <c r="Y199" s="177"/>
      <c r="Z199" s="169"/>
      <c r="AA199" s="159"/>
      <c r="AB199" s="159"/>
      <c r="AC199" s="179"/>
      <c r="AD199" s="172"/>
      <c r="AE199" s="173"/>
    </row>
    <row r="200" spans="2:31" x14ac:dyDescent="0.25">
      <c r="B200" s="174"/>
      <c r="C200" s="175"/>
      <c r="D200" s="157"/>
      <c r="E200" s="157"/>
      <c r="F200" s="158"/>
      <c r="G200" s="159"/>
      <c r="H200" s="160"/>
      <c r="I200" s="160"/>
      <c r="J200" s="160"/>
      <c r="K200" s="162"/>
      <c r="L200" s="162"/>
      <c r="M200" s="163"/>
      <c r="N200" s="162"/>
      <c r="O200" s="164"/>
      <c r="P200" s="165"/>
      <c r="Q200" s="160"/>
      <c r="R200" s="165"/>
      <c r="S200" s="165"/>
      <c r="T200" s="160"/>
      <c r="U200" s="341"/>
      <c r="V200" s="165"/>
      <c r="W200" s="165"/>
      <c r="X200" s="211"/>
      <c r="Y200" s="177"/>
      <c r="Z200" s="169"/>
      <c r="AA200" s="159"/>
      <c r="AB200" s="159"/>
      <c r="AC200" s="179"/>
      <c r="AD200" s="172"/>
      <c r="AE200" s="173"/>
    </row>
    <row r="201" spans="2:31" x14ac:dyDescent="0.25">
      <c r="B201" s="174"/>
      <c r="C201" s="175"/>
      <c r="D201" s="157"/>
      <c r="E201" s="157"/>
      <c r="F201" s="158"/>
      <c r="G201" s="159"/>
      <c r="H201" s="160"/>
      <c r="I201" s="160"/>
      <c r="J201" s="160"/>
      <c r="K201" s="162"/>
      <c r="L201" s="162"/>
      <c r="M201" s="163"/>
      <c r="N201" s="162"/>
      <c r="O201" s="164"/>
      <c r="P201" s="165"/>
      <c r="Q201" s="160"/>
      <c r="R201" s="165"/>
      <c r="S201" s="165"/>
      <c r="T201" s="160"/>
      <c r="U201" s="341"/>
      <c r="V201" s="165"/>
      <c r="W201" s="165"/>
      <c r="X201" s="211"/>
      <c r="Y201" s="177"/>
      <c r="Z201" s="169"/>
      <c r="AA201" s="159"/>
      <c r="AB201" s="159"/>
      <c r="AC201" s="179"/>
      <c r="AD201" s="172"/>
      <c r="AE201" s="173"/>
    </row>
    <row r="202" spans="2:31" x14ac:dyDescent="0.25">
      <c r="B202" s="174"/>
      <c r="C202" s="175"/>
      <c r="D202" s="157"/>
      <c r="E202" s="157"/>
      <c r="F202" s="158"/>
      <c r="G202" s="159"/>
      <c r="H202" s="160"/>
      <c r="I202" s="160"/>
      <c r="J202" s="160"/>
      <c r="K202" s="162"/>
      <c r="L202" s="162"/>
      <c r="M202" s="163"/>
      <c r="N202" s="162"/>
      <c r="O202" s="164"/>
      <c r="P202" s="165"/>
      <c r="Q202" s="160"/>
      <c r="R202" s="165"/>
      <c r="S202" s="165"/>
      <c r="T202" s="160"/>
      <c r="U202" s="341"/>
      <c r="V202" s="165"/>
      <c r="W202" s="165"/>
      <c r="X202" s="211"/>
      <c r="Y202" s="177"/>
      <c r="Z202" s="169"/>
      <c r="AA202" s="159"/>
      <c r="AB202" s="159"/>
      <c r="AC202" s="179"/>
      <c r="AD202" s="172"/>
      <c r="AE202" s="173"/>
    </row>
    <row r="203" spans="2:31" x14ac:dyDescent="0.25">
      <c r="U203" s="343"/>
    </row>
    <row r="204" spans="2:31" x14ac:dyDescent="0.25">
      <c r="U204" s="343"/>
    </row>
    <row r="205" spans="2:31" x14ac:dyDescent="0.25">
      <c r="U205" s="343"/>
    </row>
    <row r="206" spans="2:31" x14ac:dyDescent="0.25">
      <c r="U206" s="343"/>
    </row>
    <row r="207" spans="2:31" x14ac:dyDescent="0.25">
      <c r="U207" s="343"/>
    </row>
    <row r="208" spans="2:31" x14ac:dyDescent="0.25">
      <c r="U208" s="343"/>
    </row>
    <row r="209" spans="21:21" x14ac:dyDescent="0.25">
      <c r="U209" s="343"/>
    </row>
    <row r="210" spans="21:21" x14ac:dyDescent="0.25">
      <c r="U210" s="343"/>
    </row>
    <row r="211" spans="21:21" x14ac:dyDescent="0.25">
      <c r="U211" s="343"/>
    </row>
    <row r="212" spans="21:21" x14ac:dyDescent="0.25">
      <c r="U212" s="343"/>
    </row>
    <row r="213" spans="21:21" x14ac:dyDescent="0.25">
      <c r="U213" s="343"/>
    </row>
    <row r="214" spans="21:21" x14ac:dyDescent="0.25">
      <c r="U214" s="343"/>
    </row>
  </sheetData>
  <mergeCells count="33">
    <mergeCell ref="D2:E2"/>
    <mergeCell ref="B3:C3"/>
    <mergeCell ref="D3:E3"/>
    <mergeCell ref="B4:C4"/>
    <mergeCell ref="D4:E4"/>
    <mergeCell ref="AB8:AB9"/>
    <mergeCell ref="AC8:AC9"/>
    <mergeCell ref="AD8:AD9"/>
    <mergeCell ref="AE8:AE9"/>
    <mergeCell ref="AA8:AA9"/>
    <mergeCell ref="H8:J8"/>
    <mergeCell ref="Y8:Y9"/>
    <mergeCell ref="Z8:Z9"/>
    <mergeCell ref="O8:W8"/>
    <mergeCell ref="K5:N5"/>
    <mergeCell ref="B8:C9"/>
    <mergeCell ref="D8:D9"/>
    <mergeCell ref="E8:E9"/>
    <mergeCell ref="F8:F9"/>
    <mergeCell ref="K8:N8"/>
    <mergeCell ref="B5:C5"/>
    <mergeCell ref="D5:E5"/>
    <mergeCell ref="B6:C6"/>
    <mergeCell ref="D6:E6"/>
    <mergeCell ref="AG8:AH8"/>
    <mergeCell ref="AI8:AJ8"/>
    <mergeCell ref="AG7:AH7"/>
    <mergeCell ref="AI7:AJ7"/>
    <mergeCell ref="AI4:AJ4"/>
    <mergeCell ref="AG5:AH5"/>
    <mergeCell ref="AI5:AJ5"/>
    <mergeCell ref="AG6:AH6"/>
    <mergeCell ref="AI6:AJ6"/>
  </mergeCells>
  <conditionalFormatting sqref="D3:F3">
    <cfRule type="iconSet" priority="19">
      <iconSet iconSet="3Arrows">
        <cfvo type="percent" val="0"/>
        <cfvo type="num" val="-0.01"/>
        <cfvo type="num" val="0.01"/>
      </iconSet>
    </cfRule>
  </conditionalFormatting>
  <conditionalFormatting sqref="H11:H202">
    <cfRule type="top10" dxfId="105" priority="62" percent="1" bottom="1" rank="25"/>
    <cfRule type="top10" dxfId="104" priority="63" percent="1" rank="25"/>
  </conditionalFormatting>
  <conditionalFormatting sqref="I11:I202">
    <cfRule type="top10" dxfId="103" priority="72" percent="1" bottom="1" rank="25"/>
    <cfRule type="top10" dxfId="102" priority="73" percent="1" rank="25"/>
  </conditionalFormatting>
  <conditionalFormatting sqref="J11:J202">
    <cfRule type="top10" dxfId="101" priority="31" percent="1" bottom="1" rank="25"/>
    <cfRule type="top10" dxfId="100" priority="32" percent="1" rank="25"/>
  </conditionalFormatting>
  <conditionalFormatting sqref="K11:K202">
    <cfRule type="cellIs" dxfId="99" priority="28" operator="greaterThan">
      <formula>K$7+(K$7*0.1)</formula>
    </cfRule>
    <cfRule type="cellIs" dxfId="98" priority="29" operator="lessThan">
      <formula>K$7-(K$7*0.1)</formula>
    </cfRule>
  </conditionalFormatting>
  <conditionalFormatting sqref="L11:M202">
    <cfRule type="cellIs" dxfId="97" priority="24" operator="lessThanOrEqual">
      <formula>L$7+(L$7*0.1)</formula>
    </cfRule>
    <cfRule type="cellIs" dxfId="96" priority="25" operator="greaterThanOrEqual">
      <formula>L$7-(L$7*0.1)</formula>
    </cfRule>
  </conditionalFormatting>
  <conditionalFormatting sqref="N11:N202">
    <cfRule type="cellIs" dxfId="95" priority="22" operator="greaterThan">
      <formula>N$7+(N$7*0.1)</formula>
    </cfRule>
    <cfRule type="cellIs" dxfId="94" priority="23" operator="lessThan">
      <formula>N$7-(N$7*0.1)</formula>
    </cfRule>
  </conditionalFormatting>
  <conditionalFormatting sqref="O11:O202">
    <cfRule type="top10" dxfId="93" priority="64" percent="1" bottom="1" rank="25"/>
    <cfRule type="top10" dxfId="92" priority="65" percent="1" rank="25"/>
  </conditionalFormatting>
  <conditionalFormatting sqref="P11:P202">
    <cfRule type="top10" dxfId="91" priority="66" percent="1" bottom="1" rank="25"/>
    <cfRule type="top10" dxfId="90" priority="67" percent="1" rank="25"/>
  </conditionalFormatting>
  <conditionalFormatting sqref="Q11:Q202">
    <cfRule type="cellIs" dxfId="89" priority="7" operator="greaterThan">
      <formula>1</formula>
    </cfRule>
  </conditionalFormatting>
  <conditionalFormatting sqref="R11:R202">
    <cfRule type="top10" dxfId="88" priority="5" percent="1" bottom="1" rank="25"/>
    <cfRule type="top10" dxfId="87" priority="6" percent="1" rank="25"/>
  </conditionalFormatting>
  <conditionalFormatting sqref="S11:S202">
    <cfRule type="top10" dxfId="86" priority="12" percent="1" bottom="1" rank="25"/>
    <cfRule type="top10" dxfId="85" priority="13" percent="1" rank="25"/>
  </conditionalFormatting>
  <conditionalFormatting sqref="T11:T202">
    <cfRule type="cellIs" dxfId="84" priority="9" operator="lessThan">
      <formula>0.2</formula>
    </cfRule>
  </conditionalFormatting>
  <conditionalFormatting sqref="U11:U135">
    <cfRule type="iconSet" priority="8">
      <iconSet iconSet="3Arrows">
        <cfvo type="percent" val="0"/>
        <cfvo type="num" val="0"/>
        <cfvo type="num" val="0"/>
      </iconSet>
    </cfRule>
  </conditionalFormatting>
  <conditionalFormatting sqref="U136:U202">
    <cfRule type="iconSet" priority="14">
      <iconSet iconSet="3Arrows">
        <cfvo type="percent" val="0"/>
        <cfvo type="num" val="0"/>
        <cfvo type="num" val="0.05"/>
      </iconSet>
    </cfRule>
  </conditionalFormatting>
  <conditionalFormatting sqref="V11:V202">
    <cfRule type="top10" dxfId="83" priority="3" percent="1" bottom="1" rank="25"/>
    <cfRule type="top10" dxfId="82" priority="4" percent="1" rank="25"/>
  </conditionalFormatting>
  <conditionalFormatting sqref="W11:W202">
    <cfRule type="top10" dxfId="81" priority="1" percent="1" bottom="1" rank="25"/>
    <cfRule type="top10" dxfId="80" priority="2" percent="1" rank="25"/>
  </conditionalFormatting>
  <conditionalFormatting sqref="X11:X202">
    <cfRule type="cellIs" dxfId="79" priority="33" operator="greaterThanOrEqual">
      <formula>1</formula>
    </cfRule>
  </conditionalFormatting>
  <conditionalFormatting sqref="AA11:AA202">
    <cfRule type="top10" dxfId="78" priority="49" percent="1" bottom="1" rank="25"/>
    <cfRule type="top10" dxfId="77" priority="50" percent="1" rank="25"/>
  </conditionalFormatting>
  <conditionalFormatting sqref="AB11:AB202">
    <cfRule type="top10" dxfId="76" priority="59" percent="1" bottom="1" rank="25"/>
    <cfRule type="top10" dxfId="75" priority="60" percent="1" rank="25"/>
  </conditionalFormatting>
  <conditionalFormatting sqref="AC11:AC202">
    <cfRule type="top10" dxfId="74" priority="47" percent="1" bottom="1" rank="25"/>
    <cfRule type="top10" dxfId="73" priority="48" percent="1" rank="25"/>
  </conditionalFormatting>
  <conditionalFormatting sqref="AD11:AD202">
    <cfRule type="top10" dxfId="72" priority="51" percent="1" bottom="1" rank="25"/>
    <cfRule type="top10" dxfId="71" priority="52" percent="1" rank="25"/>
  </conditionalFormatting>
  <conditionalFormatting sqref="AE11:AE202">
    <cfRule type="top10" dxfId="70" priority="55" percent="1" bottom="1" rank="25"/>
    <cfRule type="top10" dxfId="69" priority="56" percent="1" rank="25"/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51F-033A-4FC6-93D2-5F34AC91D2FC}">
  <sheetPr codeName="Planilha3"/>
  <dimension ref="A1:X34"/>
  <sheetViews>
    <sheetView showGridLines="0" zoomScaleNormal="100" workbookViewId="0">
      <selection activeCell="C5" sqref="C5:X6"/>
    </sheetView>
  </sheetViews>
  <sheetFormatPr defaultRowHeight="15" outlineLevelCol="2" x14ac:dyDescent="0.25"/>
  <cols>
    <col min="1" max="2" width="0.7109375" customWidth="1"/>
    <col min="3" max="3" width="4" bestFit="1" customWidth="1"/>
    <col min="4" max="4" width="30.140625" bestFit="1" customWidth="1"/>
    <col min="5" max="5" width="13.7109375" bestFit="1" customWidth="1"/>
    <col min="6" max="6" width="9.140625" customWidth="1" outlineLevel="2"/>
    <col min="7" max="11" width="9.140625" outlineLevel="1"/>
    <col min="12" max="13" width="13.140625" customWidth="1"/>
    <col min="14" max="14" width="11.28515625" customWidth="1"/>
    <col min="15" max="15" width="11.5703125" customWidth="1"/>
    <col min="16" max="16" width="11.42578125" bestFit="1" customWidth="1"/>
    <col min="18" max="18" width="11.140625" bestFit="1" customWidth="1" outlineLevel="1"/>
    <col min="19" max="19" width="10.42578125" customWidth="1" outlineLevel="1"/>
    <col min="20" max="24" width="9.140625" outlineLevel="1"/>
  </cols>
  <sheetData>
    <row r="1" spans="1:24" ht="3.75" customHeight="1" x14ac:dyDescent="0.25"/>
    <row r="2" spans="1:24" ht="3.75" customHeight="1" thickBot="1" x14ac:dyDescent="0.3"/>
    <row r="3" spans="1:24" ht="15.75" customHeight="1" thickBot="1" x14ac:dyDescent="0.3">
      <c r="A3" s="2"/>
      <c r="B3" s="2"/>
      <c r="C3" s="2"/>
      <c r="D3" s="2"/>
      <c r="E3" s="2"/>
      <c r="F3" s="2"/>
      <c r="G3" s="439" t="s">
        <v>36</v>
      </c>
      <c r="H3" s="440"/>
      <c r="I3" s="440"/>
      <c r="J3" s="44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</row>
    <row r="5" spans="1:24" ht="15.75" customHeight="1" thickBot="1" x14ac:dyDescent="0.3">
      <c r="A5" s="4"/>
      <c r="B5" s="4"/>
      <c r="C5" s="442" t="s">
        <v>37</v>
      </c>
      <c r="D5" s="443"/>
      <c r="E5" s="443" t="s">
        <v>8</v>
      </c>
      <c r="F5" s="446" t="s">
        <v>9</v>
      </c>
      <c r="G5" s="439" t="s">
        <v>38</v>
      </c>
      <c r="H5" s="440"/>
      <c r="I5" s="440"/>
      <c r="J5" s="441"/>
      <c r="K5" s="382" t="s">
        <v>39</v>
      </c>
      <c r="L5" s="382"/>
      <c r="M5" s="382"/>
      <c r="N5" s="382"/>
      <c r="O5" s="382"/>
      <c r="P5" s="382"/>
      <c r="Q5" s="382"/>
      <c r="R5" s="320" t="s">
        <v>10</v>
      </c>
      <c r="S5" s="432" t="s">
        <v>52</v>
      </c>
      <c r="T5" s="436" t="s">
        <v>21</v>
      </c>
      <c r="U5" s="369" t="s">
        <v>41</v>
      </c>
      <c r="V5" s="369" t="s">
        <v>255</v>
      </c>
      <c r="W5" s="436" t="s">
        <v>42</v>
      </c>
      <c r="X5" s="432" t="s">
        <v>26</v>
      </c>
    </row>
    <row r="6" spans="1:24" ht="15.75" thickBot="1" x14ac:dyDescent="0.3">
      <c r="A6" s="4"/>
      <c r="B6" s="4"/>
      <c r="C6" s="444"/>
      <c r="D6" s="445"/>
      <c r="E6" s="445"/>
      <c r="F6" s="447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33" t="s">
        <v>49</v>
      </c>
      <c r="T6" s="437"/>
      <c r="U6" s="438"/>
      <c r="V6" s="438"/>
      <c r="W6" s="437"/>
      <c r="X6" s="433"/>
    </row>
    <row r="7" spans="1:24" ht="15.75" hidden="1" thickBot="1" x14ac:dyDescent="0.3">
      <c r="A7" s="4"/>
      <c r="B7" s="4"/>
      <c r="C7" s="66"/>
      <c r="D7" s="67"/>
      <c r="E7" s="68"/>
      <c r="F7" s="68"/>
      <c r="G7" s="79"/>
      <c r="H7" s="80"/>
      <c r="I7" s="69"/>
      <c r="J7" s="69"/>
      <c r="K7" s="70"/>
      <c r="L7" s="71"/>
      <c r="M7" s="71"/>
      <c r="N7" s="72"/>
      <c r="O7" s="73"/>
      <c r="P7" s="74"/>
      <c r="Q7" s="75"/>
      <c r="R7" s="76"/>
      <c r="S7" s="77"/>
      <c r="T7" s="70"/>
      <c r="U7" s="71"/>
      <c r="V7" s="69"/>
      <c r="W7" s="70"/>
      <c r="X7" s="78"/>
    </row>
    <row r="8" spans="1:24" x14ac:dyDescent="0.25">
      <c r="A8" s="4"/>
      <c r="B8" s="4"/>
      <c r="C8" s="120"/>
      <c r="D8" s="6"/>
      <c r="E8" s="7"/>
      <c r="F8" s="8"/>
      <c r="G8" s="9"/>
      <c r="H8" s="113"/>
      <c r="I8" s="113"/>
      <c r="J8" s="118"/>
      <c r="K8" s="10"/>
      <c r="L8" s="11"/>
      <c r="M8" s="11"/>
      <c r="N8" s="13"/>
      <c r="O8" s="14"/>
      <c r="P8" s="15"/>
      <c r="Q8" s="16"/>
      <c r="R8" s="17"/>
      <c r="S8" s="18"/>
      <c r="T8" s="17"/>
      <c r="U8" s="15"/>
      <c r="V8" s="15"/>
      <c r="W8" s="21"/>
      <c r="X8" s="22"/>
    </row>
    <row r="9" spans="1:24" x14ac:dyDescent="0.25">
      <c r="A9" s="23"/>
      <c r="B9" s="24"/>
      <c r="C9" s="123"/>
      <c r="D9" s="26"/>
      <c r="E9" s="27"/>
      <c r="F9" s="28"/>
      <c r="G9" s="29"/>
      <c r="H9" s="31"/>
      <c r="I9" s="31"/>
      <c r="J9" s="30"/>
      <c r="K9" s="32"/>
      <c r="L9" s="33"/>
      <c r="M9" s="33"/>
      <c r="N9" s="34"/>
      <c r="O9" s="35"/>
      <c r="P9" s="36"/>
      <c r="Q9" s="37"/>
      <c r="R9" s="38"/>
      <c r="S9" s="39"/>
      <c r="T9" s="38"/>
      <c r="U9" s="36"/>
      <c r="V9" s="36"/>
      <c r="W9" s="41"/>
      <c r="X9" s="42"/>
    </row>
    <row r="10" spans="1:24" x14ac:dyDescent="0.25">
      <c r="A10" s="23"/>
      <c r="B10" s="24"/>
      <c r="C10" s="123"/>
      <c r="D10" s="26"/>
      <c r="E10" s="27"/>
      <c r="F10" s="28"/>
      <c r="G10" s="29"/>
      <c r="H10" s="31"/>
      <c r="I10" s="31"/>
      <c r="J10" s="30"/>
      <c r="K10" s="32"/>
      <c r="L10" s="33"/>
      <c r="M10" s="33"/>
      <c r="N10" s="34"/>
      <c r="O10" s="35"/>
      <c r="P10" s="36"/>
      <c r="Q10" s="37"/>
      <c r="R10" s="38"/>
      <c r="S10" s="39"/>
      <c r="T10" s="38"/>
      <c r="U10" s="36"/>
      <c r="V10" s="36"/>
      <c r="W10" s="41"/>
      <c r="X10" s="42"/>
    </row>
    <row r="11" spans="1:24" x14ac:dyDescent="0.25">
      <c r="A11" s="23"/>
      <c r="B11" s="24"/>
      <c r="C11" s="123"/>
      <c r="D11" s="26"/>
      <c r="E11" s="27"/>
      <c r="F11" s="28"/>
      <c r="G11" s="29"/>
      <c r="H11" s="31"/>
      <c r="I11" s="31"/>
      <c r="J11" s="30"/>
      <c r="K11" s="32"/>
      <c r="L11" s="33"/>
      <c r="M11" s="33"/>
      <c r="N11" s="34"/>
      <c r="O11" s="35"/>
      <c r="P11" s="36"/>
      <c r="Q11" s="37"/>
      <c r="R11" s="38"/>
      <c r="S11" s="39"/>
      <c r="T11" s="38"/>
      <c r="U11" s="36"/>
      <c r="V11" s="36"/>
      <c r="W11" s="41"/>
      <c r="X11" s="42"/>
    </row>
    <row r="12" spans="1:24" ht="15.75" thickBot="1" x14ac:dyDescent="0.3">
      <c r="A12" s="23"/>
      <c r="B12" s="24"/>
      <c r="C12" s="124"/>
      <c r="D12" s="49"/>
      <c r="E12" s="50"/>
      <c r="F12" s="43"/>
      <c r="G12" s="51"/>
      <c r="H12" s="52"/>
      <c r="I12" s="52"/>
      <c r="J12" s="119"/>
      <c r="K12" s="53"/>
      <c r="L12" s="54"/>
      <c r="M12" s="54"/>
      <c r="N12" s="55"/>
      <c r="O12" s="56"/>
      <c r="P12" s="57"/>
      <c r="Q12" s="58"/>
      <c r="R12" s="59"/>
      <c r="S12" s="60"/>
      <c r="T12" s="59"/>
      <c r="U12" s="57"/>
      <c r="V12" s="57"/>
      <c r="W12" s="63"/>
      <c r="X12" s="64"/>
    </row>
    <row r="13" spans="1:24" x14ac:dyDescent="0.25">
      <c r="A13" s="4"/>
      <c r="B13" s="4"/>
      <c r="C13" s="120"/>
      <c r="D13" s="6"/>
      <c r="E13" s="7"/>
      <c r="F13" s="8"/>
      <c r="G13" s="9"/>
      <c r="H13" s="113"/>
      <c r="I13" s="113"/>
      <c r="J13" s="118"/>
      <c r="K13" s="10"/>
      <c r="L13" s="11"/>
      <c r="M13" s="11"/>
      <c r="N13" s="13"/>
      <c r="O13" s="14"/>
      <c r="P13" s="15"/>
      <c r="Q13" s="16"/>
      <c r="R13" s="17"/>
      <c r="S13" s="18"/>
      <c r="T13" s="17"/>
      <c r="U13" s="15"/>
      <c r="V13" s="15"/>
      <c r="W13" s="21"/>
      <c r="X13" s="22"/>
    </row>
    <row r="14" spans="1:24" x14ac:dyDescent="0.25">
      <c r="A14" s="23"/>
      <c r="B14" s="24"/>
      <c r="C14" s="123"/>
      <c r="D14" s="26"/>
      <c r="E14" s="27"/>
      <c r="F14" s="28"/>
      <c r="G14" s="29"/>
      <c r="H14" s="31"/>
      <c r="I14" s="31"/>
      <c r="J14" s="30"/>
      <c r="K14" s="32"/>
      <c r="L14" s="33"/>
      <c r="M14" s="33"/>
      <c r="N14" s="34"/>
      <c r="O14" s="35"/>
      <c r="P14" s="36"/>
      <c r="Q14" s="37"/>
      <c r="R14" s="38"/>
      <c r="S14" s="39"/>
      <c r="T14" s="38"/>
      <c r="U14" s="36"/>
      <c r="V14" s="36"/>
      <c r="W14" s="41"/>
      <c r="X14" s="42"/>
    </row>
    <row r="15" spans="1:24" x14ac:dyDescent="0.25">
      <c r="A15" s="23"/>
      <c r="B15" s="24"/>
      <c r="C15" s="123"/>
      <c r="D15" s="26"/>
      <c r="E15" s="27"/>
      <c r="F15" s="28"/>
      <c r="G15" s="29"/>
      <c r="H15" s="31"/>
      <c r="I15" s="31"/>
      <c r="J15" s="30"/>
      <c r="K15" s="32"/>
      <c r="L15" s="33"/>
      <c r="M15" s="33"/>
      <c r="N15" s="34"/>
      <c r="O15" s="35"/>
      <c r="P15" s="36"/>
      <c r="Q15" s="37"/>
      <c r="R15" s="38"/>
      <c r="S15" s="39"/>
      <c r="T15" s="38"/>
      <c r="U15" s="36"/>
      <c r="V15" s="36"/>
      <c r="W15" s="41"/>
      <c r="X15" s="42"/>
    </row>
    <row r="16" spans="1:24" x14ac:dyDescent="0.25">
      <c r="A16" s="23"/>
      <c r="B16" s="24"/>
      <c r="C16" s="123"/>
      <c r="D16" s="26"/>
      <c r="E16" s="27"/>
      <c r="F16" s="28"/>
      <c r="G16" s="29"/>
      <c r="H16" s="31"/>
      <c r="I16" s="31"/>
      <c r="J16" s="30"/>
      <c r="K16" s="32"/>
      <c r="L16" s="33"/>
      <c r="M16" s="33"/>
      <c r="N16" s="34"/>
      <c r="O16" s="35"/>
      <c r="P16" s="36"/>
      <c r="Q16" s="37"/>
      <c r="R16" s="38"/>
      <c r="S16" s="39"/>
      <c r="T16" s="38"/>
      <c r="U16" s="36"/>
      <c r="V16" s="36"/>
      <c r="W16" s="41"/>
      <c r="X16" s="42"/>
    </row>
    <row r="17" spans="1:24" ht="15.75" thickBot="1" x14ac:dyDescent="0.3">
      <c r="A17" s="23"/>
      <c r="B17" s="24"/>
      <c r="C17" s="124"/>
      <c r="D17" s="49"/>
      <c r="E17" s="50"/>
      <c r="F17" s="43"/>
      <c r="G17" s="51"/>
      <c r="H17" s="52"/>
      <c r="I17" s="52"/>
      <c r="J17" s="119"/>
      <c r="K17" s="53"/>
      <c r="L17" s="54"/>
      <c r="M17" s="54"/>
      <c r="N17" s="55"/>
      <c r="O17" s="56"/>
      <c r="P17" s="57"/>
      <c r="Q17" s="58"/>
      <c r="R17" s="59"/>
      <c r="S17" s="60"/>
      <c r="T17" s="59"/>
      <c r="U17" s="57"/>
      <c r="V17" s="57"/>
      <c r="W17" s="63"/>
      <c r="X17" s="64"/>
    </row>
    <row r="18" spans="1:24" x14ac:dyDescent="0.25">
      <c r="A18" s="4"/>
      <c r="B18" s="4"/>
      <c r="C18" s="120"/>
      <c r="D18" s="6"/>
      <c r="E18" s="7"/>
      <c r="F18" s="8"/>
      <c r="G18" s="9"/>
      <c r="H18" s="113"/>
      <c r="I18" s="113"/>
      <c r="J18" s="118"/>
      <c r="K18" s="10"/>
      <c r="L18" s="11"/>
      <c r="M18" s="11"/>
      <c r="N18" s="13"/>
      <c r="O18" s="14"/>
      <c r="P18" s="15"/>
      <c r="Q18" s="16"/>
      <c r="R18" s="17"/>
      <c r="S18" s="18"/>
      <c r="T18" s="17"/>
      <c r="U18" s="15"/>
      <c r="V18" s="15"/>
      <c r="W18" s="21"/>
      <c r="X18" s="22"/>
    </row>
    <row r="19" spans="1:24" x14ac:dyDescent="0.25">
      <c r="A19" s="23"/>
      <c r="B19" s="24"/>
      <c r="C19" s="123"/>
      <c r="D19" s="26"/>
      <c r="E19" s="27"/>
      <c r="F19" s="28"/>
      <c r="G19" s="29"/>
      <c r="H19" s="31"/>
      <c r="I19" s="31"/>
      <c r="J19" s="30"/>
      <c r="K19" s="32"/>
      <c r="L19" s="33"/>
      <c r="M19" s="33"/>
      <c r="N19" s="34"/>
      <c r="O19" s="35"/>
      <c r="P19" s="36"/>
      <c r="Q19" s="37"/>
      <c r="R19" s="38"/>
      <c r="S19" s="39"/>
      <c r="T19" s="38"/>
      <c r="U19" s="36"/>
      <c r="V19" s="36"/>
      <c r="W19" s="41"/>
      <c r="X19" s="42"/>
    </row>
    <row r="20" spans="1:24" x14ac:dyDescent="0.25">
      <c r="A20" s="23"/>
      <c r="B20" s="24"/>
      <c r="C20" s="123"/>
      <c r="D20" s="26"/>
      <c r="E20" s="27"/>
      <c r="F20" s="28"/>
      <c r="G20" s="29"/>
      <c r="H20" s="31"/>
      <c r="I20" s="31"/>
      <c r="J20" s="30"/>
      <c r="K20" s="32"/>
      <c r="L20" s="33"/>
      <c r="M20" s="33"/>
      <c r="N20" s="34"/>
      <c r="O20" s="35"/>
      <c r="P20" s="36"/>
      <c r="Q20" s="37"/>
      <c r="R20" s="38"/>
      <c r="S20" s="39"/>
      <c r="T20" s="38"/>
      <c r="U20" s="36"/>
      <c r="V20" s="36"/>
      <c r="W20" s="41"/>
      <c r="X20" s="42"/>
    </row>
    <row r="21" spans="1:24" x14ac:dyDescent="0.25">
      <c r="A21" s="23"/>
      <c r="B21" s="24"/>
      <c r="C21" s="123"/>
      <c r="D21" s="26"/>
      <c r="E21" s="27"/>
      <c r="F21" s="28"/>
      <c r="G21" s="29"/>
      <c r="H21" s="31"/>
      <c r="I21" s="31"/>
      <c r="J21" s="30"/>
      <c r="K21" s="32"/>
      <c r="L21" s="33"/>
      <c r="M21" s="33"/>
      <c r="N21" s="34"/>
      <c r="O21" s="35"/>
      <c r="P21" s="36"/>
      <c r="Q21" s="37"/>
      <c r="R21" s="38"/>
      <c r="S21" s="39"/>
      <c r="T21" s="38"/>
      <c r="U21" s="36"/>
      <c r="V21" s="36"/>
      <c r="W21" s="41"/>
      <c r="X21" s="42"/>
    </row>
    <row r="22" spans="1:24" ht="15.75" thickBot="1" x14ac:dyDescent="0.3">
      <c r="A22" s="23"/>
      <c r="B22" s="24"/>
      <c r="C22" s="124"/>
      <c r="D22" s="49"/>
      <c r="E22" s="50"/>
      <c r="F22" s="43"/>
      <c r="G22" s="51"/>
      <c r="H22" s="52"/>
      <c r="I22" s="52"/>
      <c r="J22" s="119"/>
      <c r="K22" s="53"/>
      <c r="L22" s="54"/>
      <c r="M22" s="54"/>
      <c r="N22" s="55"/>
      <c r="O22" s="56"/>
      <c r="P22" s="57"/>
      <c r="Q22" s="58"/>
      <c r="R22" s="59"/>
      <c r="S22" s="60"/>
      <c r="T22" s="59"/>
      <c r="U22" s="57"/>
      <c r="V22" s="57"/>
      <c r="W22" s="63"/>
      <c r="X22" s="64"/>
    </row>
    <row r="23" spans="1:24" x14ac:dyDescent="0.25">
      <c r="A23" s="23"/>
      <c r="B23" s="24"/>
      <c r="C23" s="120"/>
      <c r="D23" s="6"/>
      <c r="E23" s="7"/>
      <c r="F23" s="8"/>
      <c r="G23" s="9"/>
      <c r="H23" s="113"/>
      <c r="I23" s="113"/>
      <c r="J23" s="118"/>
      <c r="K23" s="10"/>
      <c r="L23" s="11"/>
      <c r="M23" s="11"/>
      <c r="N23" s="13"/>
      <c r="O23" s="14"/>
      <c r="P23" s="15"/>
      <c r="Q23" s="16"/>
      <c r="R23" s="17"/>
      <c r="S23" s="18"/>
      <c r="T23" s="17"/>
      <c r="U23" s="15"/>
      <c r="V23" s="15"/>
      <c r="W23" s="21"/>
      <c r="X23" s="22"/>
    </row>
    <row r="24" spans="1:24" x14ac:dyDescent="0.25">
      <c r="A24" s="23"/>
      <c r="B24" s="2"/>
      <c r="C24" s="123"/>
      <c r="D24" s="26"/>
      <c r="E24" s="27"/>
      <c r="F24" s="28"/>
      <c r="G24" s="29"/>
      <c r="H24" s="31"/>
      <c r="I24" s="31"/>
      <c r="J24" s="30"/>
      <c r="K24" s="32"/>
      <c r="L24" s="33"/>
      <c r="M24" s="33"/>
      <c r="N24" s="34"/>
      <c r="O24" s="35"/>
      <c r="P24" s="36"/>
      <c r="Q24" s="37"/>
      <c r="R24" s="38"/>
      <c r="S24" s="39"/>
      <c r="T24" s="38"/>
      <c r="U24" s="36"/>
      <c r="V24" s="36"/>
      <c r="W24" s="41"/>
      <c r="X24" s="42"/>
    </row>
    <row r="25" spans="1:24" x14ac:dyDescent="0.25">
      <c r="A25" s="23"/>
      <c r="B25" s="24"/>
      <c r="C25" s="123"/>
      <c r="D25" s="26"/>
      <c r="E25" s="27"/>
      <c r="F25" s="28"/>
      <c r="G25" s="29"/>
      <c r="H25" s="31"/>
      <c r="I25" s="31"/>
      <c r="J25" s="30"/>
      <c r="K25" s="32"/>
      <c r="L25" s="33"/>
      <c r="M25" s="33"/>
      <c r="N25" s="34"/>
      <c r="O25" s="35"/>
      <c r="P25" s="36"/>
      <c r="Q25" s="37"/>
      <c r="R25" s="38"/>
      <c r="S25" s="39"/>
      <c r="T25" s="38"/>
      <c r="U25" s="36"/>
      <c r="V25" s="36"/>
      <c r="W25" s="41"/>
      <c r="X25" s="42"/>
    </row>
    <row r="26" spans="1:24" x14ac:dyDescent="0.25">
      <c r="A26" s="23"/>
      <c r="B26" s="24"/>
      <c r="C26" s="123"/>
      <c r="D26" s="26"/>
      <c r="E26" s="27"/>
      <c r="F26" s="28"/>
      <c r="G26" s="29"/>
      <c r="H26" s="31"/>
      <c r="I26" s="31"/>
      <c r="J26" s="30"/>
      <c r="K26" s="32"/>
      <c r="L26" s="33"/>
      <c r="M26" s="33"/>
      <c r="N26" s="34"/>
      <c r="O26" s="35"/>
      <c r="P26" s="36"/>
      <c r="Q26" s="37"/>
      <c r="R26" s="38"/>
      <c r="S26" s="39"/>
      <c r="T26" s="38"/>
      <c r="U26" s="36"/>
      <c r="V26" s="36"/>
      <c r="W26" s="41"/>
      <c r="X26" s="42"/>
    </row>
    <row r="27" spans="1:24" ht="15.75" thickBot="1" x14ac:dyDescent="0.3">
      <c r="A27" s="47"/>
      <c r="B27" s="2"/>
      <c r="C27" s="124"/>
      <c r="D27" s="49"/>
      <c r="E27" s="50"/>
      <c r="F27" s="43"/>
      <c r="G27" s="51"/>
      <c r="H27" s="52"/>
      <c r="I27" s="52"/>
      <c r="J27" s="119"/>
      <c r="K27" s="53"/>
      <c r="L27" s="54"/>
      <c r="M27" s="54"/>
      <c r="N27" s="55"/>
      <c r="O27" s="56"/>
      <c r="P27" s="57"/>
      <c r="Q27" s="58"/>
      <c r="R27" s="59"/>
      <c r="S27" s="60"/>
      <c r="T27" s="59"/>
      <c r="U27" s="57"/>
      <c r="V27" s="57"/>
      <c r="W27" s="63"/>
      <c r="X27" s="64"/>
    </row>
    <row r="28" spans="1:24" x14ac:dyDescent="0.25">
      <c r="A28" s="47"/>
      <c r="B28" s="2"/>
      <c r="C28" s="120"/>
      <c r="D28" s="6"/>
      <c r="E28" s="7"/>
      <c r="F28" s="8"/>
      <c r="G28" s="9"/>
      <c r="H28" s="113"/>
      <c r="I28" s="113"/>
      <c r="J28" s="118"/>
      <c r="K28" s="10"/>
      <c r="L28" s="11"/>
      <c r="M28" s="11"/>
      <c r="N28" s="13"/>
      <c r="O28" s="14"/>
      <c r="P28" s="15"/>
      <c r="Q28" s="16"/>
      <c r="R28" s="17"/>
      <c r="S28" s="18"/>
      <c r="T28" s="17"/>
      <c r="U28" s="15"/>
      <c r="V28" s="15"/>
      <c r="W28" s="21"/>
      <c r="X28" s="22"/>
    </row>
    <row r="29" spans="1:24" x14ac:dyDescent="0.25">
      <c r="A29" s="47"/>
      <c r="B29" s="2"/>
      <c r="C29" s="123"/>
      <c r="D29" s="26"/>
      <c r="E29" s="27"/>
      <c r="F29" s="28"/>
      <c r="G29" s="29"/>
      <c r="H29" s="31"/>
      <c r="I29" s="31"/>
      <c r="J29" s="30"/>
      <c r="K29" s="32"/>
      <c r="L29" s="33"/>
      <c r="M29" s="33"/>
      <c r="N29" s="34"/>
      <c r="O29" s="35"/>
      <c r="P29" s="36"/>
      <c r="Q29" s="37"/>
      <c r="R29" s="38"/>
      <c r="S29" s="39"/>
      <c r="T29" s="38"/>
      <c r="U29" s="36"/>
      <c r="V29" s="36"/>
      <c r="W29" s="41"/>
      <c r="X29" s="42"/>
    </row>
    <row r="30" spans="1:24" x14ac:dyDescent="0.25">
      <c r="A30" s="47"/>
      <c r="B30" s="2"/>
      <c r="C30" s="123"/>
      <c r="D30" s="26"/>
      <c r="E30" s="27"/>
      <c r="F30" s="28"/>
      <c r="G30" s="29"/>
      <c r="H30" s="31"/>
      <c r="I30" s="31"/>
      <c r="J30" s="30"/>
      <c r="K30" s="32"/>
      <c r="L30" s="33"/>
      <c r="M30" s="33"/>
      <c r="N30" s="34"/>
      <c r="O30" s="35"/>
      <c r="P30" s="36"/>
      <c r="Q30" s="37"/>
      <c r="R30" s="38"/>
      <c r="S30" s="39"/>
      <c r="T30" s="38"/>
      <c r="U30" s="36"/>
      <c r="V30" s="36"/>
      <c r="W30" s="41"/>
      <c r="X30" s="42"/>
    </row>
    <row r="31" spans="1:24" x14ac:dyDescent="0.25">
      <c r="A31" s="47"/>
      <c r="B31" s="2"/>
      <c r="C31" s="123"/>
      <c r="D31" s="26"/>
      <c r="E31" s="27"/>
      <c r="F31" s="28"/>
      <c r="G31" s="29"/>
      <c r="H31" s="31"/>
      <c r="I31" s="31"/>
      <c r="J31" s="30"/>
      <c r="K31" s="32"/>
      <c r="L31" s="33"/>
      <c r="M31" s="33"/>
      <c r="N31" s="34"/>
      <c r="O31" s="35"/>
      <c r="P31" s="36"/>
      <c r="Q31" s="37"/>
      <c r="R31" s="38"/>
      <c r="S31" s="39"/>
      <c r="T31" s="38"/>
      <c r="U31" s="36"/>
      <c r="V31" s="36"/>
      <c r="W31" s="41"/>
      <c r="X31" s="42"/>
    </row>
    <row r="32" spans="1:24" ht="15.75" thickBot="1" x14ac:dyDescent="0.3">
      <c r="A32" s="47"/>
      <c r="B32" s="2"/>
      <c r="C32" s="124"/>
      <c r="D32" s="49"/>
      <c r="E32" s="50"/>
      <c r="F32" s="43"/>
      <c r="G32" s="51"/>
      <c r="H32" s="52"/>
      <c r="I32" s="52"/>
      <c r="J32" s="119"/>
      <c r="K32" s="53"/>
      <c r="L32" s="54"/>
      <c r="M32" s="54"/>
      <c r="N32" s="55"/>
      <c r="O32" s="56"/>
      <c r="P32" s="57"/>
      <c r="Q32" s="58"/>
      <c r="R32" s="59"/>
      <c r="S32" s="60"/>
      <c r="T32" s="59"/>
      <c r="U32" s="57"/>
      <c r="V32" s="57"/>
      <c r="W32" s="63"/>
      <c r="X32" s="64"/>
    </row>
    <row r="33" spans="1:24" x14ac:dyDescent="0.25">
      <c r="A33" s="2"/>
      <c r="B33" s="2"/>
      <c r="C33" s="428" t="s">
        <v>50</v>
      </c>
      <c r="D33" s="429"/>
      <c r="E33" s="429"/>
      <c r="F33" s="429"/>
      <c r="G33" s="429"/>
      <c r="H33" s="429"/>
      <c r="I33" s="429"/>
      <c r="J33" s="429"/>
      <c r="K33" s="429"/>
      <c r="L33" s="234"/>
      <c r="M33" s="235"/>
      <c r="N33" s="228"/>
      <c r="O33" s="226"/>
      <c r="P33" s="225" t="e">
        <f>SUM(M8:M32)/SUM(O8:O32)</f>
        <v>#DIV/0!</v>
      </c>
      <c r="Q33" s="65"/>
      <c r="R33" s="2"/>
      <c r="S33" s="2"/>
      <c r="T33" s="2"/>
      <c r="U33" s="2"/>
      <c r="V33" s="2"/>
      <c r="W33" s="2"/>
      <c r="X33" s="2"/>
    </row>
    <row r="34" spans="1:24" ht="15.75" thickBot="1" x14ac:dyDescent="0.3">
      <c r="A34" s="2"/>
      <c r="B34" s="2"/>
      <c r="C34" s="430" t="s">
        <v>53</v>
      </c>
      <c r="D34" s="431" t="s">
        <v>51</v>
      </c>
      <c r="E34" s="431"/>
      <c r="F34" s="431"/>
      <c r="G34" s="431"/>
      <c r="H34" s="431"/>
      <c r="I34" s="431"/>
      <c r="J34" s="431"/>
      <c r="K34" s="431"/>
      <c r="L34" s="236"/>
      <c r="M34" s="237"/>
      <c r="N34" s="229"/>
      <c r="O34" s="226"/>
      <c r="P34" s="227"/>
      <c r="Q34" s="65"/>
      <c r="R34" s="2"/>
      <c r="S34" s="2"/>
      <c r="T34" s="2"/>
      <c r="U34" s="2"/>
      <c r="V34" s="2"/>
      <c r="W34" s="2"/>
      <c r="X34" s="2"/>
    </row>
  </sheetData>
  <mergeCells count="14">
    <mergeCell ref="G3:J3"/>
    <mergeCell ref="C5:D6"/>
    <mergeCell ref="E5:E6"/>
    <mergeCell ref="F5:F6"/>
    <mergeCell ref="G5:J5"/>
    <mergeCell ref="K5:Q5"/>
    <mergeCell ref="C33:K33"/>
    <mergeCell ref="C34:K34"/>
    <mergeCell ref="X5:X6"/>
    <mergeCell ref="S5:S6"/>
    <mergeCell ref="T5:T6"/>
    <mergeCell ref="U5:U6"/>
    <mergeCell ref="V5:V6"/>
    <mergeCell ref="W5:W6"/>
  </mergeCells>
  <conditionalFormatting sqref="G8:G32">
    <cfRule type="cellIs" dxfId="68" priority="20" operator="greaterThan">
      <formula>G$4+(G$4*0.1)</formula>
    </cfRule>
    <cfRule type="cellIs" dxfId="67" priority="21" operator="lessThan">
      <formula>G$4-(G$4*0.1)</formula>
    </cfRule>
  </conditionalFormatting>
  <conditionalFormatting sqref="H8:I32">
    <cfRule type="cellIs" dxfId="66" priority="16" operator="lessThanOrEqual">
      <formula>H$4+(H$4*0.1)</formula>
    </cfRule>
    <cfRule type="cellIs" dxfId="65" priority="17" operator="greaterThanOrEqual">
      <formula>H$4-(H$4*0.1)</formula>
    </cfRule>
  </conditionalFormatting>
  <conditionalFormatting sqref="J8:J32">
    <cfRule type="cellIs" dxfId="64" priority="18" operator="greaterThan">
      <formula>J$4+(J$4*0.1)</formula>
    </cfRule>
    <cfRule type="cellIs" dxfId="63" priority="19" operator="lessThan">
      <formula>J$4-(J$4*0.1)</formula>
    </cfRule>
  </conditionalFormatting>
  <conditionalFormatting sqref="N8:N32">
    <cfRule type="iconSet" priority="79">
      <iconSet iconSet="3Arrows">
        <cfvo type="percent" val="0"/>
        <cfvo type="num" val="0"/>
        <cfvo type="num" val="0"/>
      </iconSet>
    </cfRule>
  </conditionalFormatting>
  <conditionalFormatting sqref="N33:N34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8:P32">
    <cfRule type="iconSet" priority="80">
      <iconSet>
        <cfvo type="percent" val="0"/>
        <cfvo type="num" val="0.9"/>
        <cfvo type="num" val="1"/>
      </iconSet>
    </cfRule>
  </conditionalFormatting>
  <conditionalFormatting sqref="P33:P34">
    <cfRule type="iconSet" priority="3">
      <iconSet>
        <cfvo type="percent" val="0"/>
        <cfvo type="num" val="0.9"/>
        <cfvo type="num" val="1"/>
      </iconSet>
    </cfRule>
  </conditionalFormatting>
  <conditionalFormatting sqref="Q8:Q32">
    <cfRule type="top10" dxfId="62" priority="81" bottom="1" rank="5"/>
    <cfRule type="top10" dxfId="61" priority="82" rank="5"/>
  </conditionalFormatting>
  <conditionalFormatting sqref="R8:R32">
    <cfRule type="cellIs" dxfId="60" priority="24" operator="greaterThanOrEqual">
      <formula>1</formula>
    </cfRule>
  </conditionalFormatting>
  <conditionalFormatting sqref="T8:T32">
    <cfRule type="top10" dxfId="59" priority="83" bottom="1" rank="4"/>
    <cfRule type="top10" dxfId="58" priority="84" rank="4"/>
  </conditionalFormatting>
  <conditionalFormatting sqref="U8:U32">
    <cfRule type="top10" dxfId="57" priority="85" rank="4"/>
    <cfRule type="top10" dxfId="56" priority="86" bottom="1" rank="4"/>
  </conditionalFormatting>
  <conditionalFormatting sqref="V8:V32">
    <cfRule type="cellIs" dxfId="55" priority="23" operator="greaterThanOrEqual">
      <formula>1</formula>
    </cfRule>
  </conditionalFormatting>
  <conditionalFormatting sqref="V8:X32">
    <cfRule type="cellIs" dxfId="54" priority="22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8595E1E-135A-4588-8CD4-6604A2F774A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2" id="{F3EB9E47-671E-458C-BBA0-C17316BA0E23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50C4-BBAD-42EB-B3E3-575A766ECA51}">
  <sheetPr codeName="Planilha5"/>
  <dimension ref="A1:X33"/>
  <sheetViews>
    <sheetView showGridLines="0" topLeftCell="G1" zoomScaleNormal="100" workbookViewId="0">
      <selection activeCell="C5" sqref="C5:X6"/>
    </sheetView>
  </sheetViews>
  <sheetFormatPr defaultRowHeight="15" outlineLevelCol="2" x14ac:dyDescent="0.25"/>
  <cols>
    <col min="1" max="2" width="0.7109375" customWidth="1"/>
    <col min="3" max="3" width="5.42578125" bestFit="1" customWidth="1"/>
    <col min="4" max="4" width="33.7109375" customWidth="1"/>
    <col min="5" max="5" width="22.5703125" customWidth="1"/>
    <col min="6" max="6" width="9.140625" customWidth="1" outlineLevel="2"/>
    <col min="7" max="11" width="9.140625" outlineLevel="1"/>
    <col min="12" max="13" width="12.7109375" customWidth="1"/>
    <col min="15" max="15" width="12.42578125" customWidth="1"/>
    <col min="18" max="18" width="11.140625" bestFit="1" customWidth="1" outlineLevel="1"/>
    <col min="19" max="19" width="10.42578125" customWidth="1" outlineLevel="1"/>
    <col min="20" max="24" width="9.140625" outlineLevel="1"/>
  </cols>
  <sheetData>
    <row r="1" spans="1:24" ht="3.75" customHeight="1" x14ac:dyDescent="0.25"/>
    <row r="2" spans="1:24" ht="3.75" customHeight="1" thickBot="1" x14ac:dyDescent="0.3"/>
    <row r="3" spans="1:24" ht="15.75" thickBot="1" x14ac:dyDescent="0.3">
      <c r="A3" s="2"/>
      <c r="B3" s="2"/>
      <c r="C3" s="2"/>
      <c r="D3" s="2"/>
      <c r="E3" s="2"/>
      <c r="F3" s="2"/>
      <c r="G3" s="439" t="s">
        <v>36</v>
      </c>
      <c r="H3" s="419"/>
      <c r="I3" s="419"/>
      <c r="J3" s="4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2"/>
      <c r="U4" s="2"/>
      <c r="V4" s="2"/>
      <c r="W4" s="2"/>
      <c r="X4" s="2"/>
    </row>
    <row r="5" spans="1:24" ht="15.75" customHeight="1" thickBot="1" x14ac:dyDescent="0.3">
      <c r="A5" s="4"/>
      <c r="B5" s="4"/>
      <c r="C5" s="442" t="s">
        <v>37</v>
      </c>
      <c r="D5" s="443"/>
      <c r="E5" s="443" t="s">
        <v>8</v>
      </c>
      <c r="F5" s="449" t="s">
        <v>9</v>
      </c>
      <c r="G5" s="439" t="s">
        <v>38</v>
      </c>
      <c r="H5" s="419"/>
      <c r="I5" s="419"/>
      <c r="J5" s="448"/>
      <c r="K5" s="382" t="s">
        <v>39</v>
      </c>
      <c r="L5" s="382"/>
      <c r="M5" s="382"/>
      <c r="N5" s="382"/>
      <c r="O5" s="382"/>
      <c r="P5" s="382"/>
      <c r="Q5" s="382"/>
      <c r="R5" s="320" t="s">
        <v>10</v>
      </c>
      <c r="S5" s="432" t="s">
        <v>52</v>
      </c>
      <c r="T5" s="436" t="s">
        <v>21</v>
      </c>
      <c r="U5" s="369" t="s">
        <v>41</v>
      </c>
      <c r="V5" s="369" t="s">
        <v>255</v>
      </c>
      <c r="W5" s="436" t="s">
        <v>42</v>
      </c>
      <c r="X5" s="432" t="s">
        <v>26</v>
      </c>
    </row>
    <row r="6" spans="1:24" ht="15.75" thickBot="1" x14ac:dyDescent="0.3">
      <c r="A6" s="4"/>
      <c r="B6" s="4"/>
      <c r="C6" s="444"/>
      <c r="D6" s="445"/>
      <c r="E6" s="445"/>
      <c r="F6" s="450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33" t="s">
        <v>49</v>
      </c>
      <c r="T6" s="437"/>
      <c r="U6" s="438"/>
      <c r="V6" s="438"/>
      <c r="W6" s="437"/>
      <c r="X6" s="433"/>
    </row>
    <row r="7" spans="1:24" x14ac:dyDescent="0.25">
      <c r="A7" s="4"/>
      <c r="B7" s="4"/>
      <c r="C7" s="120"/>
      <c r="D7" s="125"/>
      <c r="E7" s="7"/>
      <c r="F7" s="8"/>
      <c r="G7" s="29"/>
      <c r="H7" s="31"/>
      <c r="I7" s="31"/>
      <c r="J7" s="30"/>
      <c r="K7" s="10"/>
      <c r="L7" s="11"/>
      <c r="M7" s="12"/>
      <c r="N7" s="13"/>
      <c r="O7" s="14"/>
      <c r="P7" s="15"/>
      <c r="Q7" s="16"/>
      <c r="R7" s="17"/>
      <c r="S7" s="18"/>
      <c r="T7" s="17"/>
      <c r="U7" s="15"/>
      <c r="V7" s="15"/>
      <c r="W7" s="21"/>
      <c r="X7" s="22"/>
    </row>
    <row r="8" spans="1:24" x14ac:dyDescent="0.25">
      <c r="A8" s="4"/>
      <c r="B8" s="4"/>
      <c r="C8" s="121"/>
      <c r="D8" s="126"/>
      <c r="E8" s="83"/>
      <c r="F8" s="44"/>
      <c r="G8" s="29"/>
      <c r="H8" s="31"/>
      <c r="I8" s="31"/>
      <c r="J8" s="30"/>
      <c r="K8" s="87"/>
      <c r="L8" s="46"/>
      <c r="M8" s="33"/>
      <c r="N8" s="88"/>
      <c r="O8" s="89"/>
      <c r="P8" s="90"/>
      <c r="Q8" s="91"/>
      <c r="R8" s="92"/>
      <c r="S8" s="93"/>
      <c r="T8" s="92"/>
      <c r="U8" s="90"/>
      <c r="V8" s="90"/>
      <c r="W8" s="96"/>
      <c r="X8" s="97"/>
    </row>
    <row r="9" spans="1:24" x14ac:dyDescent="0.25">
      <c r="A9" s="4"/>
      <c r="B9" s="4"/>
      <c r="C9" s="121"/>
      <c r="D9" s="126"/>
      <c r="E9" s="83"/>
      <c r="F9" s="44"/>
      <c r="G9" s="29"/>
      <c r="H9" s="31"/>
      <c r="I9" s="31"/>
      <c r="J9" s="30"/>
      <c r="K9" s="87"/>
      <c r="L9" s="46"/>
      <c r="M9" s="33"/>
      <c r="N9" s="88"/>
      <c r="O9" s="89"/>
      <c r="P9" s="90"/>
      <c r="Q9" s="91"/>
      <c r="R9" s="92"/>
      <c r="S9" s="93"/>
      <c r="T9" s="92"/>
      <c r="U9" s="90"/>
      <c r="V9" s="90"/>
      <c r="W9" s="96"/>
      <c r="X9" s="97"/>
    </row>
    <row r="10" spans="1:24" x14ac:dyDescent="0.25">
      <c r="A10" s="4"/>
      <c r="B10" s="4"/>
      <c r="C10" s="121"/>
      <c r="D10" s="126"/>
      <c r="E10" s="83"/>
      <c r="F10" s="44"/>
      <c r="G10" s="29"/>
      <c r="H10" s="31"/>
      <c r="I10" s="31"/>
      <c r="J10" s="30"/>
      <c r="K10" s="87"/>
      <c r="L10" s="46"/>
      <c r="M10" s="33"/>
      <c r="N10" s="88"/>
      <c r="O10" s="89"/>
      <c r="P10" s="90"/>
      <c r="Q10" s="91"/>
      <c r="R10" s="92"/>
      <c r="S10" s="93"/>
      <c r="T10" s="92"/>
      <c r="U10" s="90"/>
      <c r="V10" s="90"/>
      <c r="W10" s="96"/>
      <c r="X10" s="97"/>
    </row>
    <row r="11" spans="1:24" ht="15.75" thickBot="1" x14ac:dyDescent="0.3">
      <c r="A11" s="4"/>
      <c r="B11" s="4"/>
      <c r="C11" s="122"/>
      <c r="D11" s="127"/>
      <c r="E11" s="98"/>
      <c r="F11" s="99"/>
      <c r="G11" s="51"/>
      <c r="H11" s="52"/>
      <c r="I11" s="52"/>
      <c r="J11" s="112"/>
      <c r="K11" s="100"/>
      <c r="L11" s="101"/>
      <c r="M11" s="54"/>
      <c r="N11" s="102"/>
      <c r="O11" s="103"/>
      <c r="P11" s="104"/>
      <c r="Q11" s="105"/>
      <c r="R11" s="106"/>
      <c r="S11" s="107"/>
      <c r="T11" s="106"/>
      <c r="U11" s="104"/>
      <c r="V11" s="104"/>
      <c r="W11" s="110"/>
      <c r="X11" s="111"/>
    </row>
    <row r="12" spans="1:24" x14ac:dyDescent="0.25">
      <c r="A12" s="4"/>
      <c r="B12" s="4"/>
      <c r="C12" s="120"/>
      <c r="D12" s="125"/>
      <c r="E12" s="7"/>
      <c r="F12" s="8"/>
      <c r="G12" s="84"/>
      <c r="H12" s="86"/>
      <c r="I12" s="86"/>
      <c r="J12" s="85"/>
      <c r="K12" s="10"/>
      <c r="L12" s="11"/>
      <c r="M12" s="12"/>
      <c r="N12" s="13"/>
      <c r="O12" s="14"/>
      <c r="P12" s="15"/>
      <c r="Q12" s="16"/>
      <c r="R12" s="17"/>
      <c r="S12" s="18"/>
      <c r="T12" s="17"/>
      <c r="U12" s="15"/>
      <c r="V12" s="15"/>
      <c r="W12" s="21"/>
      <c r="X12" s="22"/>
    </row>
    <row r="13" spans="1:24" x14ac:dyDescent="0.25">
      <c r="A13" s="4"/>
      <c r="B13" s="4"/>
      <c r="C13" s="121"/>
      <c r="D13" s="126"/>
      <c r="E13" s="83"/>
      <c r="F13" s="44"/>
      <c r="G13" s="29"/>
      <c r="H13" s="31"/>
      <c r="I13" s="31"/>
      <c r="J13" s="30"/>
      <c r="K13" s="87"/>
      <c r="L13" s="46"/>
      <c r="M13" s="33"/>
      <c r="N13" s="88"/>
      <c r="O13" s="89"/>
      <c r="P13" s="90"/>
      <c r="Q13" s="91"/>
      <c r="R13" s="92"/>
      <c r="S13" s="93"/>
      <c r="T13" s="92"/>
      <c r="U13" s="90"/>
      <c r="V13" s="90"/>
      <c r="W13" s="96"/>
      <c r="X13" s="97"/>
    </row>
    <row r="14" spans="1:24" x14ac:dyDescent="0.25">
      <c r="A14" s="4"/>
      <c r="B14" s="4"/>
      <c r="C14" s="121"/>
      <c r="D14" s="126"/>
      <c r="E14" s="83"/>
      <c r="F14" s="44"/>
      <c r="G14" s="29"/>
      <c r="H14" s="31"/>
      <c r="I14" s="31"/>
      <c r="J14" s="30"/>
      <c r="K14" s="87"/>
      <c r="L14" s="46"/>
      <c r="M14" s="33"/>
      <c r="N14" s="88"/>
      <c r="O14" s="89"/>
      <c r="P14" s="90"/>
      <c r="Q14" s="91"/>
      <c r="R14" s="92"/>
      <c r="S14" s="93"/>
      <c r="T14" s="92"/>
      <c r="U14" s="90"/>
      <c r="V14" s="90"/>
      <c r="W14" s="96"/>
      <c r="X14" s="97"/>
    </row>
    <row r="15" spans="1:24" x14ac:dyDescent="0.25">
      <c r="A15" s="4"/>
      <c r="B15" s="4"/>
      <c r="C15" s="121"/>
      <c r="D15" s="126"/>
      <c r="E15" s="83"/>
      <c r="F15" s="44"/>
      <c r="G15" s="29"/>
      <c r="H15" s="31"/>
      <c r="I15" s="31"/>
      <c r="J15" s="30"/>
      <c r="K15" s="87"/>
      <c r="L15" s="46"/>
      <c r="M15" s="33"/>
      <c r="N15" s="88"/>
      <c r="O15" s="89"/>
      <c r="P15" s="90"/>
      <c r="Q15" s="91"/>
      <c r="R15" s="92"/>
      <c r="S15" s="93"/>
      <c r="T15" s="92"/>
      <c r="U15" s="90"/>
      <c r="V15" s="90"/>
      <c r="W15" s="96"/>
      <c r="X15" s="97"/>
    </row>
    <row r="16" spans="1:24" ht="15.75" thickBot="1" x14ac:dyDescent="0.3">
      <c r="A16" s="4"/>
      <c r="B16" s="4"/>
      <c r="C16" s="122"/>
      <c r="D16" s="127"/>
      <c r="E16" s="98"/>
      <c r="F16" s="99"/>
      <c r="G16" s="51"/>
      <c r="H16" s="52"/>
      <c r="I16" s="52"/>
      <c r="J16" s="112"/>
      <c r="K16" s="100"/>
      <c r="L16" s="101"/>
      <c r="M16" s="54"/>
      <c r="N16" s="102"/>
      <c r="O16" s="103"/>
      <c r="P16" s="104"/>
      <c r="Q16" s="105"/>
      <c r="R16" s="106"/>
      <c r="S16" s="107"/>
      <c r="T16" s="106"/>
      <c r="U16" s="104"/>
      <c r="V16" s="104"/>
      <c r="W16" s="110"/>
      <c r="X16" s="111"/>
    </row>
    <row r="17" spans="1:24" x14ac:dyDescent="0.25">
      <c r="A17" s="4"/>
      <c r="B17" s="4"/>
      <c r="C17" s="120"/>
      <c r="D17" s="125"/>
      <c r="E17" s="7"/>
      <c r="F17" s="8"/>
      <c r="G17" s="84"/>
      <c r="H17" s="86"/>
      <c r="I17" s="86"/>
      <c r="J17" s="85"/>
      <c r="K17" s="10"/>
      <c r="L17" s="11"/>
      <c r="M17" s="12"/>
      <c r="N17" s="13"/>
      <c r="O17" s="14"/>
      <c r="P17" s="15"/>
      <c r="Q17" s="16"/>
      <c r="R17" s="17"/>
      <c r="S17" s="18"/>
      <c r="T17" s="17"/>
      <c r="U17" s="15"/>
      <c r="V17" s="15"/>
      <c r="W17" s="21"/>
      <c r="X17" s="22"/>
    </row>
    <row r="18" spans="1:24" x14ac:dyDescent="0.25">
      <c r="A18" s="4"/>
      <c r="B18" s="4"/>
      <c r="C18" s="121"/>
      <c r="D18" s="126"/>
      <c r="E18" s="83"/>
      <c r="F18" s="44"/>
      <c r="G18" s="29"/>
      <c r="H18" s="31"/>
      <c r="I18" s="31"/>
      <c r="J18" s="30"/>
      <c r="K18" s="87"/>
      <c r="L18" s="46"/>
      <c r="M18" s="33"/>
      <c r="N18" s="88"/>
      <c r="O18" s="89"/>
      <c r="P18" s="90"/>
      <c r="Q18" s="91"/>
      <c r="R18" s="92"/>
      <c r="S18" s="93"/>
      <c r="T18" s="92"/>
      <c r="U18" s="90"/>
      <c r="V18" s="90"/>
      <c r="W18" s="96"/>
      <c r="X18" s="97"/>
    </row>
    <row r="19" spans="1:24" x14ac:dyDescent="0.25">
      <c r="A19" s="23"/>
      <c r="B19" s="24"/>
      <c r="C19" s="121"/>
      <c r="D19" s="126"/>
      <c r="E19" s="83"/>
      <c r="F19" s="44"/>
      <c r="G19" s="29"/>
      <c r="H19" s="31"/>
      <c r="I19" s="31"/>
      <c r="J19" s="30"/>
      <c r="K19" s="87"/>
      <c r="L19" s="46"/>
      <c r="M19" s="33"/>
      <c r="N19" s="88"/>
      <c r="O19" s="89"/>
      <c r="P19" s="90"/>
      <c r="Q19" s="91"/>
      <c r="R19" s="92"/>
      <c r="S19" s="93"/>
      <c r="T19" s="92"/>
      <c r="U19" s="90"/>
      <c r="V19" s="90"/>
      <c r="W19" s="96"/>
      <c r="X19" s="97"/>
    </row>
    <row r="20" spans="1:24" x14ac:dyDescent="0.25">
      <c r="A20" s="23"/>
      <c r="B20" s="24"/>
      <c r="C20" s="121"/>
      <c r="D20" s="126"/>
      <c r="E20" s="83"/>
      <c r="F20" s="44"/>
      <c r="G20" s="29"/>
      <c r="H20" s="31"/>
      <c r="I20" s="31"/>
      <c r="J20" s="30"/>
      <c r="K20" s="87"/>
      <c r="L20" s="46"/>
      <c r="M20" s="33"/>
      <c r="N20" s="88"/>
      <c r="O20" s="89"/>
      <c r="P20" s="90"/>
      <c r="Q20" s="91"/>
      <c r="R20" s="92"/>
      <c r="S20" s="93"/>
      <c r="T20" s="92"/>
      <c r="U20" s="90"/>
      <c r="V20" s="90"/>
      <c r="W20" s="96"/>
      <c r="X20" s="97"/>
    </row>
    <row r="21" spans="1:24" ht="15.75" thickBot="1" x14ac:dyDescent="0.3">
      <c r="A21" s="23"/>
      <c r="B21" s="24"/>
      <c r="C21" s="122"/>
      <c r="D21" s="127"/>
      <c r="E21" s="98"/>
      <c r="F21" s="99"/>
      <c r="G21" s="51"/>
      <c r="H21" s="52"/>
      <c r="I21" s="52"/>
      <c r="J21" s="112"/>
      <c r="K21" s="100"/>
      <c r="L21" s="101"/>
      <c r="M21" s="54"/>
      <c r="N21" s="102"/>
      <c r="O21" s="103"/>
      <c r="P21" s="104"/>
      <c r="Q21" s="105"/>
      <c r="R21" s="106"/>
      <c r="S21" s="107"/>
      <c r="T21" s="106"/>
      <c r="U21" s="104"/>
      <c r="V21" s="104"/>
      <c r="W21" s="110"/>
      <c r="X21" s="111"/>
    </row>
    <row r="22" spans="1:24" x14ac:dyDescent="0.25">
      <c r="A22" s="23"/>
      <c r="B22" s="24"/>
      <c r="C22" s="120"/>
      <c r="D22" s="125"/>
      <c r="E22" s="7"/>
      <c r="F22" s="8"/>
      <c r="G22" s="84"/>
      <c r="H22" s="86"/>
      <c r="I22" s="86"/>
      <c r="J22" s="85"/>
      <c r="K22" s="10"/>
      <c r="L22" s="11"/>
      <c r="M22" s="12"/>
      <c r="N22" s="13"/>
      <c r="O22" s="14"/>
      <c r="P22" s="15"/>
      <c r="Q22" s="16"/>
      <c r="R22" s="17"/>
      <c r="S22" s="18"/>
      <c r="T22" s="17"/>
      <c r="U22" s="15"/>
      <c r="V22" s="15"/>
      <c r="W22" s="21"/>
      <c r="X22" s="22"/>
    </row>
    <row r="23" spans="1:24" x14ac:dyDescent="0.25">
      <c r="A23" s="23"/>
      <c r="B23" s="24"/>
      <c r="C23" s="121"/>
      <c r="D23" s="126"/>
      <c r="E23" s="83"/>
      <c r="F23" s="44"/>
      <c r="G23" s="29"/>
      <c r="H23" s="31"/>
      <c r="I23" s="31"/>
      <c r="J23" s="30"/>
      <c r="K23" s="87"/>
      <c r="L23" s="46"/>
      <c r="M23" s="33"/>
      <c r="N23" s="88"/>
      <c r="O23" s="89"/>
      <c r="P23" s="90"/>
      <c r="Q23" s="91"/>
      <c r="R23" s="92"/>
      <c r="S23" s="93"/>
      <c r="T23" s="92"/>
      <c r="U23" s="90"/>
      <c r="V23" s="90"/>
      <c r="W23" s="96"/>
      <c r="X23" s="97"/>
    </row>
    <row r="24" spans="1:24" x14ac:dyDescent="0.25">
      <c r="A24" s="23"/>
      <c r="B24" s="2"/>
      <c r="C24" s="121"/>
      <c r="D24" s="126"/>
      <c r="E24" s="83"/>
      <c r="F24" s="44"/>
      <c r="G24" s="29"/>
      <c r="H24" s="31"/>
      <c r="I24" s="31"/>
      <c r="J24" s="30"/>
      <c r="K24" s="87"/>
      <c r="L24" s="46"/>
      <c r="M24" s="33"/>
      <c r="N24" s="88"/>
      <c r="O24" s="89"/>
      <c r="P24" s="90"/>
      <c r="Q24" s="91"/>
      <c r="R24" s="92"/>
      <c r="S24" s="93"/>
      <c r="T24" s="92"/>
      <c r="U24" s="90"/>
      <c r="V24" s="90"/>
      <c r="W24" s="96"/>
      <c r="X24" s="97"/>
    </row>
    <row r="25" spans="1:24" x14ac:dyDescent="0.25">
      <c r="A25" s="23"/>
      <c r="B25" s="24"/>
      <c r="C25" s="121"/>
      <c r="D25" s="126"/>
      <c r="E25" s="83"/>
      <c r="F25" s="44"/>
      <c r="G25" s="29"/>
      <c r="H25" s="31"/>
      <c r="I25" s="31"/>
      <c r="J25" s="30"/>
      <c r="K25" s="87"/>
      <c r="L25" s="46"/>
      <c r="M25" s="33"/>
      <c r="N25" s="88"/>
      <c r="O25" s="89"/>
      <c r="P25" s="90"/>
      <c r="Q25" s="91"/>
      <c r="R25" s="92"/>
      <c r="S25" s="93"/>
      <c r="T25" s="92"/>
      <c r="U25" s="90"/>
      <c r="V25" s="90"/>
      <c r="W25" s="96"/>
      <c r="X25" s="97"/>
    </row>
    <row r="26" spans="1:24" ht="15.75" thickBot="1" x14ac:dyDescent="0.3">
      <c r="A26" s="23"/>
      <c r="B26" s="24"/>
      <c r="C26" s="122"/>
      <c r="D26" s="127"/>
      <c r="E26" s="98"/>
      <c r="F26" s="99"/>
      <c r="G26" s="51"/>
      <c r="H26" s="52"/>
      <c r="I26" s="52"/>
      <c r="J26" s="112"/>
      <c r="K26" s="100"/>
      <c r="L26" s="101"/>
      <c r="M26" s="54"/>
      <c r="N26" s="102"/>
      <c r="O26" s="103"/>
      <c r="P26" s="104"/>
      <c r="Q26" s="105"/>
      <c r="R26" s="106"/>
      <c r="S26" s="107"/>
      <c r="T26" s="106"/>
      <c r="U26" s="104"/>
      <c r="V26" s="104"/>
      <c r="W26" s="110"/>
      <c r="X26" s="111"/>
    </row>
    <row r="27" spans="1:24" x14ac:dyDescent="0.25">
      <c r="A27" s="47"/>
      <c r="B27" s="2"/>
      <c r="C27" s="121"/>
      <c r="D27" s="126"/>
      <c r="E27" s="83"/>
      <c r="F27" s="44"/>
      <c r="G27" s="84"/>
      <c r="H27" s="86"/>
      <c r="I27" s="86"/>
      <c r="J27" s="85"/>
      <c r="K27" s="87"/>
      <c r="L27" s="46"/>
      <c r="M27" s="33"/>
      <c r="N27" s="88"/>
      <c r="O27" s="89"/>
      <c r="P27" s="90"/>
      <c r="Q27" s="91"/>
      <c r="R27" s="92"/>
      <c r="S27" s="93"/>
      <c r="T27" s="92"/>
      <c r="U27" s="90"/>
      <c r="V27" s="90"/>
      <c r="W27" s="96"/>
      <c r="X27" s="97"/>
    </row>
    <row r="28" spans="1:24" x14ac:dyDescent="0.25">
      <c r="A28" s="47"/>
      <c r="B28" s="2"/>
      <c r="C28" s="121"/>
      <c r="D28" s="126"/>
      <c r="E28" s="83"/>
      <c r="F28" s="44"/>
      <c r="G28" s="29"/>
      <c r="H28" s="31"/>
      <c r="I28" s="31"/>
      <c r="J28" s="30"/>
      <c r="K28" s="87"/>
      <c r="L28" s="46"/>
      <c r="M28" s="33"/>
      <c r="N28" s="88"/>
      <c r="O28" s="89"/>
      <c r="P28" s="90"/>
      <c r="Q28" s="91"/>
      <c r="R28" s="92"/>
      <c r="S28" s="93"/>
      <c r="T28" s="92"/>
      <c r="U28" s="90"/>
      <c r="V28" s="90"/>
      <c r="W28" s="96"/>
      <c r="X28" s="97"/>
    </row>
    <row r="29" spans="1:24" x14ac:dyDescent="0.25">
      <c r="A29" s="47"/>
      <c r="B29" s="2"/>
      <c r="C29" s="121"/>
      <c r="D29" s="126"/>
      <c r="E29" s="83"/>
      <c r="F29" s="44"/>
      <c r="G29" s="29"/>
      <c r="H29" s="31"/>
      <c r="I29" s="31"/>
      <c r="J29" s="30"/>
      <c r="K29" s="87"/>
      <c r="L29" s="46"/>
      <c r="M29" s="33"/>
      <c r="N29" s="88"/>
      <c r="O29" s="89"/>
      <c r="P29" s="90"/>
      <c r="Q29" s="91"/>
      <c r="R29" s="92"/>
      <c r="S29" s="93"/>
      <c r="T29" s="92"/>
      <c r="U29" s="90"/>
      <c r="V29" s="90"/>
      <c r="W29" s="96"/>
      <c r="X29" s="97"/>
    </row>
    <row r="30" spans="1:24" x14ac:dyDescent="0.25">
      <c r="A30" s="47"/>
      <c r="B30" s="2"/>
      <c r="C30" s="121"/>
      <c r="D30" s="126"/>
      <c r="E30" s="83"/>
      <c r="F30" s="44"/>
      <c r="G30" s="29"/>
      <c r="H30" s="31"/>
      <c r="I30" s="31"/>
      <c r="J30" s="30"/>
      <c r="K30" s="87"/>
      <c r="L30" s="46"/>
      <c r="M30" s="33"/>
      <c r="N30" s="88"/>
      <c r="O30" s="89"/>
      <c r="P30" s="90"/>
      <c r="Q30" s="91"/>
      <c r="R30" s="92"/>
      <c r="S30" s="93"/>
      <c r="T30" s="92"/>
      <c r="U30" s="90"/>
      <c r="V30" s="90"/>
      <c r="W30" s="96"/>
      <c r="X30" s="97"/>
    </row>
    <row r="31" spans="1:24" ht="15.75" thickBot="1" x14ac:dyDescent="0.3">
      <c r="A31" s="47"/>
      <c r="B31" s="2"/>
      <c r="C31" s="124"/>
      <c r="D31" s="128"/>
      <c r="E31" s="50"/>
      <c r="F31" s="43"/>
      <c r="G31" s="51"/>
      <c r="H31" s="52"/>
      <c r="I31" s="52"/>
      <c r="J31" s="119"/>
      <c r="K31" s="53"/>
      <c r="L31" s="54"/>
      <c r="M31" s="54"/>
      <c r="N31" s="55"/>
      <c r="O31" s="56"/>
      <c r="P31" s="57"/>
      <c r="Q31" s="58"/>
      <c r="R31" s="59"/>
      <c r="S31" s="60"/>
      <c r="T31" s="59"/>
      <c r="U31" s="57"/>
      <c r="V31" s="57"/>
      <c r="W31" s="63"/>
      <c r="X31" s="64"/>
    </row>
    <row r="32" spans="1:24" x14ac:dyDescent="0.25">
      <c r="A32" s="2"/>
      <c r="B32" s="2"/>
      <c r="C32" s="428" t="s">
        <v>50</v>
      </c>
      <c r="D32" s="429"/>
      <c r="E32" s="429"/>
      <c r="F32" s="429"/>
      <c r="G32" s="429"/>
      <c r="H32" s="429"/>
      <c r="I32" s="429"/>
      <c r="J32" s="429"/>
      <c r="K32" s="429"/>
      <c r="L32" s="234"/>
      <c r="M32" s="235"/>
      <c r="N32" s="228"/>
      <c r="O32" s="226"/>
      <c r="P32" s="225" t="e">
        <f>SUM(M7:M31)/SUM(O7:O31)</f>
        <v>#DIV/0!</v>
      </c>
      <c r="Q32" s="65"/>
      <c r="R32" s="2"/>
      <c r="S32" s="2"/>
      <c r="T32" s="2"/>
      <c r="U32" s="2"/>
      <c r="V32" s="2"/>
      <c r="W32" s="2"/>
      <c r="X32" s="2"/>
    </row>
    <row r="33" spans="1:24" ht="15.75" thickBot="1" x14ac:dyDescent="0.3">
      <c r="A33" s="2"/>
      <c r="B33" s="2"/>
      <c r="C33" s="430" t="s">
        <v>53</v>
      </c>
      <c r="D33" s="431" t="s">
        <v>51</v>
      </c>
      <c r="E33" s="431"/>
      <c r="F33" s="431"/>
      <c r="G33" s="431"/>
      <c r="H33" s="431"/>
      <c r="I33" s="431"/>
      <c r="J33" s="431"/>
      <c r="K33" s="431"/>
      <c r="L33" s="236"/>
      <c r="M33" s="237"/>
      <c r="N33" s="229"/>
      <c r="O33" s="226"/>
      <c r="P33" s="227"/>
      <c r="Q33" s="65"/>
      <c r="R33" s="2"/>
      <c r="S33" s="2"/>
      <c r="T33" s="2"/>
      <c r="U33" s="2"/>
      <c r="V33" s="2"/>
      <c r="W33" s="2"/>
      <c r="X33" s="2"/>
    </row>
  </sheetData>
  <mergeCells count="14">
    <mergeCell ref="G3:J3"/>
    <mergeCell ref="C5:D6"/>
    <mergeCell ref="E5:E6"/>
    <mergeCell ref="F5:F6"/>
    <mergeCell ref="G5:J5"/>
    <mergeCell ref="K5:Q5"/>
    <mergeCell ref="C32:K32"/>
    <mergeCell ref="C33:K33"/>
    <mergeCell ref="U5:U6"/>
    <mergeCell ref="V5:V6"/>
    <mergeCell ref="W5:W6"/>
    <mergeCell ref="X5:X6"/>
    <mergeCell ref="S5:S6"/>
    <mergeCell ref="T5:T6"/>
  </mergeCells>
  <conditionalFormatting sqref="G7:G31">
    <cfRule type="cellIs" dxfId="53" priority="25" operator="greaterThan">
      <formula>G$4+(G$4*0.1)</formula>
    </cfRule>
    <cfRule type="cellIs" dxfId="52" priority="26" operator="lessThan">
      <formula>G$4-(G$4*0.1)</formula>
    </cfRule>
  </conditionalFormatting>
  <conditionalFormatting sqref="H7:I31">
    <cfRule type="cellIs" dxfId="51" priority="19" operator="lessThanOrEqual">
      <formula>H$4+(H$4*0.1)</formula>
    </cfRule>
    <cfRule type="cellIs" dxfId="50" priority="20" operator="greaterThanOrEqual">
      <formula>H$4-(H$4*0.1)</formula>
    </cfRule>
  </conditionalFormatting>
  <conditionalFormatting sqref="J7:J31">
    <cfRule type="cellIs" dxfId="49" priority="23" operator="greaterThan">
      <formula>J$4+(J$4*0.1)</formula>
    </cfRule>
    <cfRule type="cellIs" dxfId="48" priority="24" operator="lessThan">
      <formula>J$4-(J$4*0.1)</formula>
    </cfRule>
  </conditionalFormatting>
  <conditionalFormatting sqref="N7:N31">
    <cfRule type="iconSet" priority="89">
      <iconSet iconSet="3Arrows">
        <cfvo type="percent" val="0"/>
        <cfvo type="num" val="0"/>
        <cfvo type="num" val="0"/>
      </iconSet>
    </cfRule>
  </conditionalFormatting>
  <conditionalFormatting sqref="N32:N33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7:P31">
    <cfRule type="iconSet" priority="90">
      <iconSet>
        <cfvo type="percent" val="0"/>
        <cfvo type="num" val="0.9"/>
        <cfvo type="num" val="1"/>
      </iconSet>
    </cfRule>
  </conditionalFormatting>
  <conditionalFormatting sqref="P32:P33">
    <cfRule type="iconSet" priority="3">
      <iconSet>
        <cfvo type="percent" val="0"/>
        <cfvo type="num" val="0.9"/>
        <cfvo type="num" val="1"/>
      </iconSet>
    </cfRule>
  </conditionalFormatting>
  <conditionalFormatting sqref="Q7:Q31">
    <cfRule type="top10" dxfId="47" priority="91" bottom="1" rank="5"/>
    <cfRule type="top10" dxfId="46" priority="92" rank="5"/>
  </conditionalFormatting>
  <conditionalFormatting sqref="R7:R31">
    <cfRule type="cellIs" dxfId="45" priority="40" operator="greaterThanOrEqual">
      <formula>1</formula>
    </cfRule>
  </conditionalFormatting>
  <conditionalFormatting sqref="T7:T31">
    <cfRule type="top10" dxfId="44" priority="93" bottom="1" rank="4"/>
    <cfRule type="top10" dxfId="43" priority="94" rank="4"/>
  </conditionalFormatting>
  <conditionalFormatting sqref="U7:U31">
    <cfRule type="top10" dxfId="42" priority="95" rank="4"/>
    <cfRule type="top10" dxfId="41" priority="96" bottom="1" rank="4"/>
  </conditionalFormatting>
  <conditionalFormatting sqref="V7:V31">
    <cfRule type="cellIs" dxfId="40" priority="28" operator="greaterThanOrEqual">
      <formula>1</formula>
    </cfRule>
  </conditionalFormatting>
  <conditionalFormatting sqref="V7:X31">
    <cfRule type="cellIs" dxfId="39" priority="27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B3D022-1DB1-4B7C-9981-7AA4EEBCE60F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L32</xm:sqref>
        </x14:conditionalFormatting>
        <x14:conditionalFormatting xmlns:xm="http://schemas.microsoft.com/office/excel/2006/main">
          <x14:cfRule type="iconSet" priority="2" id="{E0455C64-407F-451C-BDCF-827F9D154DE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41" id="{0B2E9798-FAF6-4DAF-A2FE-31D95A4C0567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Q32:Q33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9243-96DE-43AD-A96C-DA5C00638749}">
  <sheetPr codeName="Planilha7"/>
  <dimension ref="A1:Y28"/>
  <sheetViews>
    <sheetView showGridLines="0" workbookViewId="0">
      <selection activeCell="K7" sqref="K7"/>
    </sheetView>
  </sheetViews>
  <sheetFormatPr defaultRowHeight="15" outlineLevelCol="2" x14ac:dyDescent="0.25"/>
  <cols>
    <col min="1" max="2" width="0.7109375" customWidth="1"/>
    <col min="3" max="3" width="4" bestFit="1" customWidth="1"/>
    <col min="4" max="4" width="28.5703125" bestFit="1" customWidth="1"/>
    <col min="5" max="5" width="20.42578125" bestFit="1" customWidth="1"/>
    <col min="6" max="6" width="9.140625" customWidth="1" outlineLevel="2"/>
    <col min="7" max="11" width="9.140625" outlineLevel="1"/>
    <col min="12" max="13" width="10.85546875" customWidth="1"/>
    <col min="15" max="15" width="11" customWidth="1"/>
    <col min="18" max="18" width="11.140625" bestFit="1" customWidth="1"/>
    <col min="19" max="19" width="11.140625" customWidth="1"/>
    <col min="20" max="25" width="9.140625" customWidth="1" outlineLevel="1"/>
  </cols>
  <sheetData>
    <row r="1" spans="1:25" ht="3.75" customHeight="1" x14ac:dyDescent="0.25"/>
    <row r="2" spans="1:25" ht="3.75" customHeight="1" thickBot="1" x14ac:dyDescent="0.3"/>
    <row r="3" spans="1:25" ht="15.75" thickBot="1" x14ac:dyDescent="0.3">
      <c r="A3" s="2"/>
      <c r="B3" s="2"/>
      <c r="C3" s="2"/>
      <c r="D3" s="2"/>
      <c r="E3" s="2"/>
      <c r="F3" s="2"/>
      <c r="G3" s="439" t="s">
        <v>36</v>
      </c>
      <c r="H3" s="419"/>
      <c r="I3" s="419"/>
      <c r="J3" s="4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3"/>
      <c r="S4" s="3"/>
      <c r="T4" s="2"/>
      <c r="U4" s="2"/>
      <c r="V4" s="2"/>
      <c r="W4" s="2"/>
      <c r="X4" s="2"/>
      <c r="Y4" s="2"/>
    </row>
    <row r="5" spans="1:25" ht="15.75" customHeight="1" thickBot="1" x14ac:dyDescent="0.3">
      <c r="A5" s="4"/>
      <c r="B5" s="4"/>
      <c r="C5" s="442" t="s">
        <v>37</v>
      </c>
      <c r="D5" s="443"/>
      <c r="E5" s="443" t="s">
        <v>8</v>
      </c>
      <c r="F5" s="449" t="s">
        <v>9</v>
      </c>
      <c r="G5" s="439" t="s">
        <v>38</v>
      </c>
      <c r="H5" s="419"/>
      <c r="I5" s="419"/>
      <c r="J5" s="448"/>
      <c r="K5" s="382" t="s">
        <v>39</v>
      </c>
      <c r="L5" s="382"/>
      <c r="M5" s="382"/>
      <c r="N5" s="382"/>
      <c r="O5" s="382"/>
      <c r="P5" s="382"/>
      <c r="Q5" s="382"/>
      <c r="R5" s="320" t="s">
        <v>10</v>
      </c>
      <c r="S5" s="432" t="s">
        <v>52</v>
      </c>
      <c r="T5" s="453" t="s">
        <v>313</v>
      </c>
      <c r="U5" s="453" t="s">
        <v>64</v>
      </c>
      <c r="V5" s="453" t="s">
        <v>65</v>
      </c>
      <c r="W5" s="369" t="s">
        <v>255</v>
      </c>
      <c r="X5" s="453" t="s">
        <v>42</v>
      </c>
      <c r="Y5" s="432" t="s">
        <v>26</v>
      </c>
    </row>
    <row r="6" spans="1:25" ht="15.75" customHeight="1" thickBot="1" x14ac:dyDescent="0.3">
      <c r="A6" s="4"/>
      <c r="B6" s="4"/>
      <c r="C6" s="444"/>
      <c r="D6" s="445"/>
      <c r="E6" s="445"/>
      <c r="F6" s="450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33"/>
      <c r="T6" s="454"/>
      <c r="U6" s="454" t="s">
        <v>49</v>
      </c>
      <c r="V6" s="454"/>
      <c r="W6" s="455"/>
      <c r="X6" s="454"/>
      <c r="Y6" s="433"/>
    </row>
    <row r="7" spans="1:25" x14ac:dyDescent="0.25">
      <c r="A7" s="4"/>
      <c r="B7" s="4"/>
      <c r="C7" s="5"/>
      <c r="D7" s="6"/>
      <c r="E7" s="7"/>
      <c r="F7" s="8"/>
      <c r="G7" s="9"/>
      <c r="H7" s="113"/>
      <c r="I7" s="113"/>
      <c r="J7" s="30"/>
      <c r="K7" s="10"/>
      <c r="L7" s="11"/>
      <c r="M7" s="12"/>
      <c r="N7" s="13"/>
      <c r="O7" s="14"/>
      <c r="P7" s="15"/>
      <c r="Q7" s="16"/>
      <c r="R7" s="330"/>
      <c r="S7" s="330"/>
      <c r="T7" s="140"/>
      <c r="U7" s="136"/>
      <c r="V7" s="19"/>
      <c r="W7" s="295"/>
      <c r="X7" s="291"/>
      <c r="Y7" s="144"/>
    </row>
    <row r="8" spans="1:25" x14ac:dyDescent="0.25">
      <c r="A8" s="23"/>
      <c r="B8" s="24"/>
      <c r="C8" s="25"/>
      <c r="D8" s="26"/>
      <c r="E8" s="27"/>
      <c r="F8" s="28"/>
      <c r="G8" s="29"/>
      <c r="H8" s="31"/>
      <c r="I8" s="31"/>
      <c r="J8" s="30"/>
      <c r="K8" s="32"/>
      <c r="L8" s="33"/>
      <c r="M8" s="33"/>
      <c r="N8" s="34"/>
      <c r="O8" s="35"/>
      <c r="P8" s="36"/>
      <c r="Q8" s="37"/>
      <c r="R8" s="331"/>
      <c r="S8" s="331"/>
      <c r="T8" s="141"/>
      <c r="U8" s="137"/>
      <c r="V8" s="40"/>
      <c r="W8" s="296"/>
      <c r="X8" s="292"/>
      <c r="Y8" s="145"/>
    </row>
    <row r="9" spans="1:25" x14ac:dyDescent="0.25">
      <c r="A9" s="23"/>
      <c r="B9" s="24"/>
      <c r="C9" s="25"/>
      <c r="D9" s="26"/>
      <c r="E9" s="27"/>
      <c r="F9" s="28"/>
      <c r="G9" s="29"/>
      <c r="H9" s="31"/>
      <c r="I9" s="31"/>
      <c r="J9" s="30"/>
      <c r="K9" s="32"/>
      <c r="L9" s="33"/>
      <c r="M9" s="33"/>
      <c r="N9" s="34"/>
      <c r="O9" s="35"/>
      <c r="P9" s="36"/>
      <c r="Q9" s="37"/>
      <c r="R9" s="331"/>
      <c r="S9" s="331"/>
      <c r="T9" s="141"/>
      <c r="U9" s="137"/>
      <c r="V9" s="40"/>
      <c r="W9" s="296"/>
      <c r="X9" s="292"/>
      <c r="Y9" s="145"/>
    </row>
    <row r="10" spans="1:25" x14ac:dyDescent="0.25">
      <c r="A10" s="23"/>
      <c r="B10" s="24"/>
      <c r="C10" s="25"/>
      <c r="D10" s="26"/>
      <c r="E10" s="27"/>
      <c r="F10" s="28"/>
      <c r="G10" s="29"/>
      <c r="H10" s="31"/>
      <c r="I10" s="31"/>
      <c r="J10" s="30"/>
      <c r="K10" s="32"/>
      <c r="L10" s="33"/>
      <c r="M10" s="33"/>
      <c r="N10" s="34"/>
      <c r="O10" s="35"/>
      <c r="P10" s="36"/>
      <c r="Q10" s="37"/>
      <c r="R10" s="331"/>
      <c r="S10" s="331"/>
      <c r="T10" s="141"/>
      <c r="U10" s="137"/>
      <c r="V10" s="40"/>
      <c r="W10" s="296"/>
      <c r="X10" s="292"/>
      <c r="Y10" s="145"/>
    </row>
    <row r="11" spans="1:25" ht="15.75" thickBot="1" x14ac:dyDescent="0.3">
      <c r="A11" s="23"/>
      <c r="B11" s="24"/>
      <c r="C11" s="48"/>
      <c r="D11" s="49"/>
      <c r="E11" s="50"/>
      <c r="F11" s="43"/>
      <c r="G11" s="51"/>
      <c r="H11" s="52"/>
      <c r="I11" s="52"/>
      <c r="J11" s="112"/>
      <c r="K11" s="53"/>
      <c r="L11" s="54"/>
      <c r="M11" s="54"/>
      <c r="N11" s="55"/>
      <c r="O11" s="56"/>
      <c r="P11" s="57"/>
      <c r="Q11" s="58"/>
      <c r="R11" s="332"/>
      <c r="S11" s="332"/>
      <c r="T11" s="142"/>
      <c r="U11" s="138"/>
      <c r="V11" s="61"/>
      <c r="W11" s="297"/>
      <c r="X11" s="293"/>
      <c r="Y11" s="146"/>
    </row>
    <row r="12" spans="1:25" x14ac:dyDescent="0.25">
      <c r="A12" s="23"/>
      <c r="B12" s="24"/>
      <c r="C12" s="81"/>
      <c r="D12" s="82"/>
      <c r="E12" s="83"/>
      <c r="F12" s="44"/>
      <c r="G12" s="9"/>
      <c r="H12" s="113"/>
      <c r="I12" s="113"/>
      <c r="J12" s="85"/>
      <c r="K12" s="87"/>
      <c r="L12" s="46"/>
      <c r="M12" s="46"/>
      <c r="N12" s="88"/>
      <c r="O12" s="89"/>
      <c r="P12" s="90"/>
      <c r="Q12" s="91"/>
      <c r="R12" s="333"/>
      <c r="S12" s="333"/>
      <c r="T12" s="143"/>
      <c r="U12" s="139"/>
      <c r="V12" s="94"/>
      <c r="W12" s="298"/>
      <c r="X12" s="294"/>
      <c r="Y12" s="147"/>
    </row>
    <row r="13" spans="1:25" x14ac:dyDescent="0.25">
      <c r="A13" s="23"/>
      <c r="B13" s="2"/>
      <c r="C13" s="25"/>
      <c r="D13" s="26"/>
      <c r="E13" s="27"/>
      <c r="F13" s="28"/>
      <c r="G13" s="29"/>
      <c r="H13" s="31"/>
      <c r="I13" s="31"/>
      <c r="J13" s="30"/>
      <c r="K13" s="32"/>
      <c r="L13" s="33"/>
      <c r="M13" s="33"/>
      <c r="N13" s="34"/>
      <c r="O13" s="35"/>
      <c r="P13" s="36"/>
      <c r="Q13" s="37"/>
      <c r="R13" s="331"/>
      <c r="S13" s="331"/>
      <c r="T13" s="141"/>
      <c r="U13" s="137"/>
      <c r="V13" s="40"/>
      <c r="W13" s="296"/>
      <c r="X13" s="292"/>
      <c r="Y13" s="145"/>
    </row>
    <row r="14" spans="1:25" x14ac:dyDescent="0.25">
      <c r="A14" s="23"/>
      <c r="B14" s="24"/>
      <c r="C14" s="25"/>
      <c r="D14" s="26"/>
      <c r="E14" s="27"/>
      <c r="F14" s="28"/>
      <c r="G14" s="29"/>
      <c r="H14" s="31"/>
      <c r="I14" s="31"/>
      <c r="J14" s="30"/>
      <c r="K14" s="32"/>
      <c r="L14" s="33"/>
      <c r="M14" s="45"/>
      <c r="N14" s="34"/>
      <c r="O14" s="35"/>
      <c r="P14" s="36"/>
      <c r="Q14" s="37"/>
      <c r="R14" s="331"/>
      <c r="S14" s="331"/>
      <c r="T14" s="141"/>
      <c r="U14" s="137"/>
      <c r="V14" s="40"/>
      <c r="W14" s="296"/>
      <c r="X14" s="292"/>
      <c r="Y14" s="145"/>
    </row>
    <row r="15" spans="1:25" x14ac:dyDescent="0.25">
      <c r="A15" s="23"/>
      <c r="B15" s="24"/>
      <c r="C15" s="25"/>
      <c r="D15" s="26"/>
      <c r="E15" s="27"/>
      <c r="F15" s="28"/>
      <c r="G15" s="29"/>
      <c r="H15" s="31"/>
      <c r="I15" s="31"/>
      <c r="J15" s="30"/>
      <c r="K15" s="32"/>
      <c r="L15" s="33"/>
      <c r="M15" s="45"/>
      <c r="N15" s="34"/>
      <c r="O15" s="35"/>
      <c r="P15" s="36"/>
      <c r="Q15" s="37"/>
      <c r="R15" s="331"/>
      <c r="S15" s="331"/>
      <c r="T15" s="141"/>
      <c r="U15" s="137"/>
      <c r="V15" s="40"/>
      <c r="W15" s="296"/>
      <c r="X15" s="292"/>
      <c r="Y15" s="145"/>
    </row>
    <row r="16" spans="1:25" ht="15.75" thickBot="1" x14ac:dyDescent="0.3">
      <c r="A16" s="23"/>
      <c r="B16" s="24"/>
      <c r="C16" s="48"/>
      <c r="D16" s="49"/>
      <c r="E16" s="50"/>
      <c r="F16" s="43"/>
      <c r="G16" s="51"/>
      <c r="H16" s="52"/>
      <c r="I16" s="52"/>
      <c r="J16" s="112"/>
      <c r="K16" s="53"/>
      <c r="L16" s="54"/>
      <c r="M16" s="54"/>
      <c r="N16" s="55"/>
      <c r="O16" s="56"/>
      <c r="P16" s="57"/>
      <c r="Q16" s="58"/>
      <c r="R16" s="332"/>
      <c r="S16" s="332"/>
      <c r="T16" s="142"/>
      <c r="U16" s="138"/>
      <c r="V16" s="61"/>
      <c r="W16" s="297"/>
      <c r="X16" s="293"/>
      <c r="Y16" s="146"/>
    </row>
    <row r="17" spans="1:25" x14ac:dyDescent="0.25">
      <c r="A17" s="4"/>
      <c r="B17" s="4"/>
      <c r="C17" s="5"/>
      <c r="D17" s="6"/>
      <c r="E17" s="7"/>
      <c r="F17" s="8"/>
      <c r="G17" s="9"/>
      <c r="H17" s="113"/>
      <c r="I17" s="113"/>
      <c r="J17" s="30"/>
      <c r="K17" s="10"/>
      <c r="L17" s="11"/>
      <c r="M17" s="12"/>
      <c r="N17" s="13"/>
      <c r="O17" s="14"/>
      <c r="P17" s="15"/>
      <c r="Q17" s="16"/>
      <c r="R17" s="330"/>
      <c r="S17" s="330"/>
      <c r="T17" s="140"/>
      <c r="U17" s="136"/>
      <c r="V17" s="19"/>
      <c r="W17" s="295"/>
      <c r="X17" s="291"/>
      <c r="Y17" s="144"/>
    </row>
    <row r="18" spans="1:25" x14ac:dyDescent="0.25">
      <c r="A18" s="23"/>
      <c r="B18" s="24"/>
      <c r="C18" s="25"/>
      <c r="D18" s="26"/>
      <c r="E18" s="27"/>
      <c r="F18" s="28"/>
      <c r="G18" s="29"/>
      <c r="H18" s="31"/>
      <c r="I18" s="31"/>
      <c r="J18" s="30"/>
      <c r="K18" s="32"/>
      <c r="L18" s="33"/>
      <c r="M18" s="33"/>
      <c r="N18" s="34"/>
      <c r="O18" s="35"/>
      <c r="P18" s="36"/>
      <c r="Q18" s="37"/>
      <c r="R18" s="331"/>
      <c r="S18" s="331"/>
      <c r="T18" s="141"/>
      <c r="U18" s="137"/>
      <c r="V18" s="40"/>
      <c r="W18" s="296"/>
      <c r="X18" s="292"/>
      <c r="Y18" s="145"/>
    </row>
    <row r="19" spans="1:25" x14ac:dyDescent="0.25">
      <c r="A19" s="23"/>
      <c r="B19" s="24"/>
      <c r="C19" s="25"/>
      <c r="D19" s="26"/>
      <c r="E19" s="27"/>
      <c r="F19" s="28"/>
      <c r="G19" s="29"/>
      <c r="H19" s="31"/>
      <c r="I19" s="31"/>
      <c r="J19" s="30"/>
      <c r="K19" s="32"/>
      <c r="L19" s="33"/>
      <c r="M19" s="33"/>
      <c r="N19" s="34"/>
      <c r="O19" s="35"/>
      <c r="P19" s="36"/>
      <c r="Q19" s="37"/>
      <c r="R19" s="331"/>
      <c r="S19" s="331"/>
      <c r="T19" s="141"/>
      <c r="U19" s="137"/>
      <c r="V19" s="40"/>
      <c r="W19" s="296"/>
      <c r="X19" s="292"/>
      <c r="Y19" s="145"/>
    </row>
    <row r="20" spans="1:25" x14ac:dyDescent="0.25">
      <c r="A20" s="23"/>
      <c r="B20" s="24"/>
      <c r="C20" s="25"/>
      <c r="D20" s="26"/>
      <c r="E20" s="27"/>
      <c r="F20" s="28"/>
      <c r="G20" s="29"/>
      <c r="H20" s="31"/>
      <c r="I20" s="31"/>
      <c r="J20" s="30"/>
      <c r="K20" s="32"/>
      <c r="L20" s="33"/>
      <c r="M20" s="33"/>
      <c r="N20" s="34"/>
      <c r="O20" s="35"/>
      <c r="P20" s="36"/>
      <c r="Q20" s="37"/>
      <c r="R20" s="331"/>
      <c r="S20" s="331"/>
      <c r="T20" s="141"/>
      <c r="U20" s="137"/>
      <c r="V20" s="40"/>
      <c r="W20" s="296"/>
      <c r="X20" s="292"/>
      <c r="Y20" s="145"/>
    </row>
    <row r="21" spans="1:25" ht="15.75" thickBot="1" x14ac:dyDescent="0.3">
      <c r="A21" s="23"/>
      <c r="B21" s="24"/>
      <c r="C21" s="48"/>
      <c r="D21" s="49"/>
      <c r="E21" s="50"/>
      <c r="F21" s="43"/>
      <c r="G21" s="51"/>
      <c r="H21" s="52"/>
      <c r="I21" s="52"/>
      <c r="J21" s="112"/>
      <c r="K21" s="53"/>
      <c r="L21" s="54"/>
      <c r="M21" s="54"/>
      <c r="N21" s="55"/>
      <c r="O21" s="56"/>
      <c r="P21" s="57"/>
      <c r="Q21" s="58"/>
      <c r="R21" s="332"/>
      <c r="S21" s="332"/>
      <c r="T21" s="142"/>
      <c r="U21" s="138"/>
      <c r="V21" s="61"/>
      <c r="W21" s="297"/>
      <c r="X21" s="293"/>
      <c r="Y21" s="146"/>
    </row>
    <row r="22" spans="1:25" x14ac:dyDescent="0.25">
      <c r="A22" s="23"/>
      <c r="B22" s="24"/>
      <c r="C22" s="81"/>
      <c r="D22" s="82"/>
      <c r="E22" s="83"/>
      <c r="F22" s="44"/>
      <c r="G22" s="9"/>
      <c r="H22" s="113"/>
      <c r="I22" s="113"/>
      <c r="J22" s="85"/>
      <c r="K22" s="87"/>
      <c r="L22" s="46"/>
      <c r="M22" s="46"/>
      <c r="N22" s="88"/>
      <c r="O22" s="89"/>
      <c r="P22" s="90"/>
      <c r="Q22" s="91"/>
      <c r="R22" s="333"/>
      <c r="S22" s="333"/>
      <c r="T22" s="143"/>
      <c r="U22" s="139"/>
      <c r="V22" s="94"/>
      <c r="W22" s="298"/>
      <c r="X22" s="294"/>
      <c r="Y22" s="147"/>
    </row>
    <row r="23" spans="1:25" x14ac:dyDescent="0.25">
      <c r="A23" s="23"/>
      <c r="B23" s="2"/>
      <c r="C23" s="25"/>
      <c r="D23" s="26"/>
      <c r="E23" s="27"/>
      <c r="F23" s="28"/>
      <c r="G23" s="29"/>
      <c r="H23" s="31"/>
      <c r="I23" s="31"/>
      <c r="J23" s="30"/>
      <c r="K23" s="32"/>
      <c r="L23" s="33"/>
      <c r="M23" s="33"/>
      <c r="N23" s="34"/>
      <c r="O23" s="35"/>
      <c r="P23" s="36"/>
      <c r="Q23" s="37"/>
      <c r="R23" s="331"/>
      <c r="S23" s="331"/>
      <c r="T23" s="141"/>
      <c r="U23" s="137"/>
      <c r="V23" s="40"/>
      <c r="W23" s="296"/>
      <c r="X23" s="292"/>
      <c r="Y23" s="145"/>
    </row>
    <row r="24" spans="1:25" x14ac:dyDescent="0.25">
      <c r="A24" s="23"/>
      <c r="B24" s="24"/>
      <c r="C24" s="25"/>
      <c r="D24" s="26"/>
      <c r="E24" s="27"/>
      <c r="F24" s="28"/>
      <c r="G24" s="29"/>
      <c r="H24" s="31"/>
      <c r="I24" s="31"/>
      <c r="J24" s="30"/>
      <c r="K24" s="32"/>
      <c r="L24" s="33"/>
      <c r="M24" s="45"/>
      <c r="N24" s="34"/>
      <c r="O24" s="35"/>
      <c r="P24" s="36"/>
      <c r="Q24" s="37"/>
      <c r="R24" s="331"/>
      <c r="S24" s="331"/>
      <c r="T24" s="141"/>
      <c r="U24" s="137"/>
      <c r="V24" s="40"/>
      <c r="W24" s="296"/>
      <c r="X24" s="292"/>
      <c r="Y24" s="145"/>
    </row>
    <row r="25" spans="1:25" x14ac:dyDescent="0.25">
      <c r="A25" s="23"/>
      <c r="B25" s="24"/>
      <c r="C25" s="25"/>
      <c r="D25" s="26"/>
      <c r="E25" s="27"/>
      <c r="F25" s="28"/>
      <c r="G25" s="29"/>
      <c r="H25" s="31"/>
      <c r="I25" s="31"/>
      <c r="J25" s="30"/>
      <c r="K25" s="32"/>
      <c r="L25" s="33"/>
      <c r="M25" s="45"/>
      <c r="N25" s="34"/>
      <c r="O25" s="35"/>
      <c r="P25" s="36"/>
      <c r="Q25" s="37"/>
      <c r="R25" s="331"/>
      <c r="S25" s="331"/>
      <c r="T25" s="141"/>
      <c r="U25" s="137"/>
      <c r="V25" s="40"/>
      <c r="W25" s="296"/>
      <c r="X25" s="292"/>
      <c r="Y25" s="145"/>
    </row>
    <row r="26" spans="1:25" ht="15.75" thickBot="1" x14ac:dyDescent="0.3">
      <c r="A26" s="23"/>
      <c r="B26" s="24"/>
      <c r="C26" s="48"/>
      <c r="D26" s="49"/>
      <c r="E26" s="50"/>
      <c r="F26" s="43"/>
      <c r="G26" s="51"/>
      <c r="H26" s="52"/>
      <c r="I26" s="52"/>
      <c r="J26" s="112"/>
      <c r="K26" s="53"/>
      <c r="L26" s="54"/>
      <c r="M26" s="54"/>
      <c r="N26" s="55"/>
      <c r="O26" s="56"/>
      <c r="P26" s="57"/>
      <c r="Q26" s="58"/>
      <c r="R26" s="332"/>
      <c r="S26" s="332"/>
      <c r="T26" s="142"/>
      <c r="U26" s="138"/>
      <c r="V26" s="61"/>
      <c r="W26" s="297"/>
      <c r="X26" s="293"/>
      <c r="Y26" s="146"/>
    </row>
    <row r="27" spans="1:25" x14ac:dyDescent="0.25">
      <c r="A27" s="2"/>
      <c r="B27" s="2"/>
      <c r="C27" s="451" t="s">
        <v>311</v>
      </c>
      <c r="D27" s="452"/>
      <c r="E27" s="452"/>
      <c r="F27" s="452"/>
      <c r="G27" s="452"/>
      <c r="H27" s="452"/>
      <c r="I27" s="452"/>
      <c r="J27" s="452"/>
      <c r="K27" s="452"/>
      <c r="L27" s="321"/>
      <c r="M27" s="235"/>
      <c r="N27" s="322"/>
      <c r="O27" s="226"/>
      <c r="P27" s="225" t="e">
        <f>SUM(M7:M26)/SUM(O7:O26)</f>
        <v>#DIV/0!</v>
      </c>
      <c r="Q27" s="65"/>
      <c r="R27" s="65"/>
      <c r="S27" s="65"/>
      <c r="T27" s="2"/>
      <c r="U27" s="2"/>
      <c r="V27" s="2"/>
      <c r="W27" s="2"/>
      <c r="X27" s="2"/>
      <c r="Y27" s="2"/>
    </row>
    <row r="28" spans="1:25" ht="15.75" thickBot="1" x14ac:dyDescent="0.3">
      <c r="A28" s="2"/>
      <c r="B28" s="2"/>
      <c r="C28" s="430" t="s">
        <v>53</v>
      </c>
      <c r="D28" s="431" t="s">
        <v>51</v>
      </c>
      <c r="E28" s="431"/>
      <c r="F28" s="431"/>
      <c r="G28" s="431"/>
      <c r="H28" s="431"/>
      <c r="I28" s="431"/>
      <c r="J28" s="431"/>
      <c r="K28" s="431"/>
      <c r="L28" s="236"/>
      <c r="M28" s="237"/>
      <c r="N28" s="229"/>
      <c r="O28" s="349"/>
      <c r="P28" s="227"/>
      <c r="Q28" s="65"/>
      <c r="R28" s="65"/>
      <c r="S28" s="65"/>
      <c r="T28" s="2"/>
      <c r="U28" s="2"/>
      <c r="V28" s="2"/>
      <c r="W28" s="2"/>
      <c r="X28" s="2"/>
      <c r="Y28" s="2"/>
    </row>
  </sheetData>
  <mergeCells count="15">
    <mergeCell ref="G3:J3"/>
    <mergeCell ref="C5:D6"/>
    <mergeCell ref="E5:E6"/>
    <mergeCell ref="F5:F6"/>
    <mergeCell ref="G5:J5"/>
    <mergeCell ref="K5:Q5"/>
    <mergeCell ref="C27:K27"/>
    <mergeCell ref="C28:K28"/>
    <mergeCell ref="X5:X6"/>
    <mergeCell ref="Y5:Y6"/>
    <mergeCell ref="T5:T6"/>
    <mergeCell ref="U5:U6"/>
    <mergeCell ref="W5:W6"/>
    <mergeCell ref="V5:V6"/>
    <mergeCell ref="S5:S6"/>
  </mergeCells>
  <conditionalFormatting sqref="G7:G26">
    <cfRule type="cellIs" dxfId="38" priority="33" operator="greaterThan">
      <formula>G$4+(G$4*0.1)</formula>
    </cfRule>
    <cfRule type="cellIs" dxfId="37" priority="34" operator="lessThan">
      <formula>G$4-(G$4*0.1)</formula>
    </cfRule>
  </conditionalFormatting>
  <conditionalFormatting sqref="H7:I26">
    <cfRule type="cellIs" dxfId="36" priority="27" operator="lessThanOrEqual">
      <formula>H$4+(H$4*0.1)</formula>
    </cfRule>
    <cfRule type="cellIs" dxfId="35" priority="28" operator="greaterThanOrEqual">
      <formula>H$4-(H$4*0.1)</formula>
    </cfRule>
  </conditionalFormatting>
  <conditionalFormatting sqref="J7:J26">
    <cfRule type="cellIs" dxfId="34" priority="31" operator="greaterThan">
      <formula>J$4+(J$4*0.1)</formula>
    </cfRule>
    <cfRule type="cellIs" dxfId="33" priority="32" operator="lessThan">
      <formula>J$4-(J$4*0.1)</formula>
    </cfRule>
  </conditionalFormatting>
  <conditionalFormatting sqref="N7:N26">
    <cfRule type="iconSet" priority="49">
      <iconSet iconSet="3Arrows">
        <cfvo type="percent" val="0"/>
        <cfvo type="num" val="0"/>
        <cfvo type="num" val="0.05"/>
      </iconSet>
    </cfRule>
  </conditionalFormatting>
  <conditionalFormatting sqref="N27:N28">
    <cfRule type="iconSet" priority="8">
      <iconSet iconSet="3Arrows">
        <cfvo type="percent" val="0"/>
        <cfvo type="num" val="-0.01"/>
        <cfvo type="num" val="0.01"/>
      </iconSet>
    </cfRule>
  </conditionalFormatting>
  <conditionalFormatting sqref="P7:P26">
    <cfRule type="iconSet" priority="46">
      <iconSet>
        <cfvo type="percent" val="0"/>
        <cfvo type="num" val="0.9"/>
        <cfvo type="num" val="1"/>
      </iconSet>
    </cfRule>
  </conditionalFormatting>
  <conditionalFormatting sqref="P27">
    <cfRule type="iconSet" priority="1">
      <iconSet>
        <cfvo type="percent" val="0"/>
        <cfvo type="num" val="0.9"/>
        <cfvo type="num" val="1"/>
      </iconSet>
    </cfRule>
  </conditionalFormatting>
  <conditionalFormatting sqref="P28">
    <cfRule type="iconSet" priority="7">
      <iconSet>
        <cfvo type="percent" val="0"/>
        <cfvo type="num" val="0.9"/>
        <cfvo type="num" val="1"/>
      </iconSet>
    </cfRule>
  </conditionalFormatting>
  <conditionalFormatting sqref="Q7:Q26">
    <cfRule type="top10" dxfId="32" priority="111" bottom="1" rank="5"/>
    <cfRule type="top10" dxfId="31" priority="112" rank="5"/>
  </conditionalFormatting>
  <conditionalFormatting sqref="R7:S26">
    <cfRule type="cellIs" dxfId="30" priority="4" operator="greaterThan">
      <formula>1</formula>
    </cfRule>
  </conditionalFormatting>
  <conditionalFormatting sqref="W7:W26">
    <cfRule type="top10" dxfId="29" priority="11" percent="1" bottom="1" rank="25"/>
    <cfRule type="top10" dxfId="28" priority="12" percent="1" rank="25"/>
  </conditionalFormatting>
  <conditionalFormatting sqref="X7:X26">
    <cfRule type="top10" dxfId="27" priority="15" percent="1" bottom="1" rank="25"/>
    <cfRule type="top10" dxfId="26" priority="16" percent="1" rank="25"/>
  </conditionalFormatting>
  <conditionalFormatting sqref="Y7:Y26">
    <cfRule type="top10" dxfId="25" priority="13" percent="1" bottom="1" rank="25"/>
    <cfRule type="top10" dxfId="24" priority="14" percent="1" rank="25"/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CF249EF2-7095-406C-8192-46CF2364CB60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L27</xm:sqref>
        </x14:conditionalFormatting>
        <x14:conditionalFormatting xmlns:xm="http://schemas.microsoft.com/office/excel/2006/main">
          <x14:cfRule type="iconSet" priority="6" id="{6FE7EC08-71A7-41AD-90A4-40BED7F6B4FE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L28</xm:sqref>
        </x14:conditionalFormatting>
        <x14:conditionalFormatting xmlns:xm="http://schemas.microsoft.com/office/excel/2006/main">
          <x14:cfRule type="iconSet" priority="113" id="{93D3F4B4-D951-4A69-942D-C11352B5B29B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Q27:S28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47D1-6667-42A4-8375-425E4267BA69}">
  <sheetPr codeName="Planilha9"/>
  <dimension ref="B1:G27"/>
  <sheetViews>
    <sheetView topLeftCell="A10" workbookViewId="0">
      <selection activeCell="G36" sqref="G36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9" bestFit="1" customWidth="1"/>
    <col min="7" max="7" width="24.140625" style="148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MNM_LN!C7</f>
        <v>0</v>
      </c>
      <c r="C3" s="254">
        <f>MNM_LN!D7</f>
        <v>0</v>
      </c>
      <c r="D3" s="255">
        <f>MNM_LN!E7</f>
        <v>0</v>
      </c>
      <c r="E3" s="256">
        <f>MNM_LN!P7</f>
        <v>0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>
        <f>MNM_LN!C8</f>
        <v>0</v>
      </c>
      <c r="C4" s="254">
        <f>MNM_LN!D8</f>
        <v>0</v>
      </c>
      <c r="D4" s="255">
        <f>MNM_LN!E8</f>
        <v>0</v>
      </c>
      <c r="E4" s="256">
        <f>MNM_LN!P8</f>
        <v>0</v>
      </c>
      <c r="F4" s="257">
        <f>SUMIF('BASE VAGAS'!B:B,B4,'BASE VAGAS'!D:D)</f>
        <v>0</v>
      </c>
      <c r="G4" s="258" t="str">
        <f t="array" ref="G4">IF(F4=0,"-",_xlfn.TEXTJOIN(" / ",TRUE,IF('BASE VAGAS'!B:B=B4,'BASE VAGAS'!A:A,"")))</f>
        <v>-</v>
      </c>
    </row>
    <row r="5" spans="2:7" x14ac:dyDescent="0.25">
      <c r="B5" s="253">
        <f>MNM_LN!C9</f>
        <v>0</v>
      </c>
      <c r="C5" s="254">
        <f>MNM_LN!D9</f>
        <v>0</v>
      </c>
      <c r="D5" s="255">
        <f>MNM_LN!E9</f>
        <v>0</v>
      </c>
      <c r="E5" s="256">
        <f>MNM_LN!P9</f>
        <v>0</v>
      </c>
      <c r="F5" s="257">
        <f>SUMIF('BASE VAGAS'!B:B,B5,'BASE VAGAS'!D:D)</f>
        <v>0</v>
      </c>
      <c r="G5" s="258" t="str">
        <f t="array" ref="G5">IF(F5=0,"-",_xlfn.TEXTJOIN(" / ",TRUE,IF('BASE VAGAS'!B:B=B5,'BASE VAGAS'!A:A,"")))</f>
        <v>-</v>
      </c>
    </row>
    <row r="6" spans="2:7" x14ac:dyDescent="0.25">
      <c r="B6" s="253">
        <f>MNM_LN!C10</f>
        <v>0</v>
      </c>
      <c r="C6" s="254">
        <f>MNM_LN!D10</f>
        <v>0</v>
      </c>
      <c r="D6" s="255">
        <f>MNM_LN!E10</f>
        <v>0</v>
      </c>
      <c r="E6" s="256">
        <f>MNM_LN!P10</f>
        <v>0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>
        <f>MNM_LN!C11</f>
        <v>0</v>
      </c>
      <c r="C7" s="254">
        <f>MNM_LN!D11</f>
        <v>0</v>
      </c>
      <c r="D7" s="255">
        <f>MNM_LN!E11</f>
        <v>0</v>
      </c>
      <c r="E7" s="256">
        <f>MNM_LN!P11</f>
        <v>0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x14ac:dyDescent="0.25">
      <c r="B8" s="253">
        <f>MNM_LN!C12</f>
        <v>0</v>
      </c>
      <c r="C8" s="254">
        <f>MNM_LN!D12</f>
        <v>0</v>
      </c>
      <c r="D8" s="255">
        <f>MNM_LN!E12</f>
        <v>0</v>
      </c>
      <c r="E8" s="256">
        <f>MNM_LN!P12</f>
        <v>0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>
        <f>MNM_LN!C13</f>
        <v>0</v>
      </c>
      <c r="C9" s="254">
        <f>MNM_LN!D13</f>
        <v>0</v>
      </c>
      <c r="D9" s="255">
        <f>MNM_LN!E13</f>
        <v>0</v>
      </c>
      <c r="E9" s="256">
        <f>MNM_LN!P13</f>
        <v>0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>
        <f>MNM_LN!C14</f>
        <v>0</v>
      </c>
      <c r="C10" s="254">
        <f>MNM_LN!D14</f>
        <v>0</v>
      </c>
      <c r="D10" s="255">
        <f>MNM_LN!E14</f>
        <v>0</v>
      </c>
      <c r="E10" s="256">
        <f>MNM_LN!P14</f>
        <v>0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x14ac:dyDescent="0.25">
      <c r="B11" s="253">
        <f>MNM_LN!C15</f>
        <v>0</v>
      </c>
      <c r="C11" s="254">
        <f>MNM_LN!D15</f>
        <v>0</v>
      </c>
      <c r="D11" s="255">
        <f>MNM_LN!E15</f>
        <v>0</v>
      </c>
      <c r="E11" s="256">
        <f>MNM_LN!P15</f>
        <v>0</v>
      </c>
      <c r="F11" s="257">
        <f>SUMIF('BASE VAGAS'!B:B,B11,'BASE VAGAS'!D:D)</f>
        <v>0</v>
      </c>
      <c r="G11" s="258" t="str">
        <f t="array" ref="G11">IF(F11=0,"-",_xlfn.TEXTJOIN(" / ",TRUE,IF('BASE VAGAS'!B:B=B11,'BASE VAGAS'!A:A,"")))</f>
        <v>-</v>
      </c>
    </row>
    <row r="12" spans="2:7" x14ac:dyDescent="0.25">
      <c r="B12" s="253">
        <f>MNM_LN!C16</f>
        <v>0</v>
      </c>
      <c r="C12" s="254">
        <f>MNM_LN!D16</f>
        <v>0</v>
      </c>
      <c r="D12" s="255">
        <f>MNM_LN!E16</f>
        <v>0</v>
      </c>
      <c r="E12" s="256">
        <f>MNM_LN!P16</f>
        <v>0</v>
      </c>
      <c r="F12" s="257">
        <f>SUMIF('BASE VAGAS'!B:B,B12,'BASE VAGAS'!D:D)</f>
        <v>0</v>
      </c>
      <c r="G12" s="258" t="str">
        <f t="array" ref="G12">IF(F12=0,"-",_xlfn.TEXTJOIN(" / ",TRUE,IF('BASE VAGAS'!B:B=B12,'BASE VAGAS'!A:A,"")))</f>
        <v>-</v>
      </c>
    </row>
    <row r="13" spans="2:7" x14ac:dyDescent="0.25">
      <c r="B13" s="253">
        <f>MNM_LN!C17</f>
        <v>0</v>
      </c>
      <c r="C13" s="254">
        <f>MNM_LN!D17</f>
        <v>0</v>
      </c>
      <c r="D13" s="255">
        <f>MNM_LN!E17</f>
        <v>0</v>
      </c>
      <c r="E13" s="256">
        <f>MNM_LN!P17</f>
        <v>0</v>
      </c>
      <c r="F13" s="257">
        <f>SUMIF('BASE VAGAS'!B:B,B13,'BASE VAGAS'!D:D)</f>
        <v>0</v>
      </c>
      <c r="G13" s="258" t="str">
        <f t="array" ref="G13">IF(F13=0,"-",_xlfn.TEXTJOIN(" / ",TRUE,IF('BASE VAGAS'!B:B=B13,'BASE VAGAS'!A:A,"")))</f>
        <v>-</v>
      </c>
    </row>
    <row r="14" spans="2:7" x14ac:dyDescent="0.25">
      <c r="B14" s="253">
        <f>MNM_LN!C18</f>
        <v>0</v>
      </c>
      <c r="C14" s="254">
        <f>MNM_LN!D18</f>
        <v>0</v>
      </c>
      <c r="D14" s="255">
        <f>MNM_LN!E18</f>
        <v>0</v>
      </c>
      <c r="E14" s="256">
        <f>MNM_LN!P18</f>
        <v>0</v>
      </c>
      <c r="F14" s="257">
        <f>SUMIF('BASE VAGAS'!B:B,B14,'BASE VAGAS'!D:D)</f>
        <v>0</v>
      </c>
      <c r="G14" s="258" t="str">
        <f t="array" ref="G14">IF(F14=0,"-",_xlfn.TEXTJOIN(" / ",TRUE,IF('BASE VAGAS'!B:B=B14,'BASE VAGAS'!A:A,"")))</f>
        <v>-</v>
      </c>
    </row>
    <row r="15" spans="2:7" x14ac:dyDescent="0.25">
      <c r="B15" s="253">
        <f>MNM_LN!C19</f>
        <v>0</v>
      </c>
      <c r="C15" s="254">
        <f>MNM_LN!D19</f>
        <v>0</v>
      </c>
      <c r="D15" s="255">
        <f>MNM_LN!E19</f>
        <v>0</v>
      </c>
      <c r="E15" s="256">
        <f>MNM_LN!P19</f>
        <v>0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MNM_LN!C20</f>
        <v>0</v>
      </c>
      <c r="C16" s="254">
        <f>MNM_LN!D20</f>
        <v>0</v>
      </c>
      <c r="D16" s="255">
        <f>MNM_LN!E20</f>
        <v>0</v>
      </c>
      <c r="E16" s="256">
        <f>MNM_LN!P20</f>
        <v>0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MNM_LN!C21</f>
        <v>0</v>
      </c>
      <c r="C17" s="254">
        <f>MNM_LN!D21</f>
        <v>0</v>
      </c>
      <c r="D17" s="255">
        <f>MNM_LN!E21</f>
        <v>0</v>
      </c>
      <c r="E17" s="256">
        <f>MNM_LN!P21</f>
        <v>0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x14ac:dyDescent="0.25">
      <c r="B18" s="253">
        <f>MNM_LN!C22</f>
        <v>0</v>
      </c>
      <c r="C18" s="254">
        <f>MNM_LN!D22</f>
        <v>0</v>
      </c>
      <c r="D18" s="255">
        <f>MNM_LN!E22</f>
        <v>0</v>
      </c>
      <c r="E18" s="256">
        <f>MNM_LN!P22</f>
        <v>0</v>
      </c>
      <c r="F18" s="257">
        <f>SUMIF('BASE VAGAS'!B:B,B18,'BASE VAGAS'!D:D)</f>
        <v>0</v>
      </c>
      <c r="G18" s="258" t="str">
        <f t="array" ref="G18">IF(F18=0,"-",_xlfn.TEXTJOIN(" / ",TRUE,IF('BASE VAGAS'!B:B=B18,'BASE VAGAS'!A:A,"")))</f>
        <v>-</v>
      </c>
    </row>
    <row r="19" spans="2:7" x14ac:dyDescent="0.25">
      <c r="B19" s="253">
        <f>MNM_LN!C23</f>
        <v>0</v>
      </c>
      <c r="C19" s="254">
        <f>MNM_LN!D23</f>
        <v>0</v>
      </c>
      <c r="D19" s="255">
        <f>MNM_LN!E23</f>
        <v>0</v>
      </c>
      <c r="E19" s="256">
        <f>MNM_LN!P23</f>
        <v>0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MNM_LN!C24</f>
        <v>0</v>
      </c>
      <c r="C20" s="254">
        <f>MNM_LN!D24</f>
        <v>0</v>
      </c>
      <c r="D20" s="255">
        <f>MNM_LN!E24</f>
        <v>0</v>
      </c>
      <c r="E20" s="256">
        <f>MNM_LN!P24</f>
        <v>0</v>
      </c>
      <c r="F20" s="257">
        <f>SUMIF('BASE VAGAS'!B:B,B20,'BASE VAGAS'!D:D)</f>
        <v>0</v>
      </c>
      <c r="G20" s="258" t="str">
        <f t="array" ref="G20">IF(F20=0,"-",_xlfn.TEXTJOIN(" / ",TRUE,IF('BASE VAGAS'!B:B=B20,'BASE VAGAS'!A:A,"")))</f>
        <v>-</v>
      </c>
    </row>
    <row r="21" spans="2:7" x14ac:dyDescent="0.25">
      <c r="B21" s="253">
        <f>MNM_LN!C25</f>
        <v>0</v>
      </c>
      <c r="C21" s="254">
        <f>MNM_LN!D25</f>
        <v>0</v>
      </c>
      <c r="D21" s="255">
        <f>MNM_LN!E25</f>
        <v>0</v>
      </c>
      <c r="E21" s="256">
        <f>MNM_LN!P25</f>
        <v>0</v>
      </c>
      <c r="F21" s="257">
        <f>SUMIF('BASE VAGAS'!B:B,B21,'BASE VAGAS'!D:D)</f>
        <v>0</v>
      </c>
      <c r="G21" s="258" t="str">
        <f t="array" ref="G21">IF(F21=0,"-",_xlfn.TEXTJOIN(" / ",TRUE,IF('BASE VAGAS'!B:B=B21,'BASE VAGAS'!A:A,"")))</f>
        <v>-</v>
      </c>
    </row>
    <row r="22" spans="2:7" x14ac:dyDescent="0.25">
      <c r="B22" s="253">
        <f>MNM_LN!C26</f>
        <v>0</v>
      </c>
      <c r="C22" s="254">
        <f>MNM_LN!D26</f>
        <v>0</v>
      </c>
      <c r="D22" s="255">
        <f>MNM_LN!E26</f>
        <v>0</v>
      </c>
      <c r="E22" s="256">
        <f>MNM_LN!P26</f>
        <v>0</v>
      </c>
      <c r="F22" s="257">
        <f>SUMIF('BASE VAGAS'!B:B,B22,'BASE VAGAS'!D:D)</f>
        <v>0</v>
      </c>
      <c r="G22" s="258" t="str">
        <f t="array" ref="G22">IF(F22=0,"-",_xlfn.TEXTJOIN(" / ",TRUE,IF('BASE VAGAS'!B:B=B22,'BASE VAGAS'!A:A,"")))</f>
        <v>-</v>
      </c>
    </row>
    <row r="23" spans="2:7" x14ac:dyDescent="0.25">
      <c r="B23" s="253">
        <f>MNM_LN!C27</f>
        <v>0</v>
      </c>
      <c r="C23" s="254">
        <f>MNM_LN!D27</f>
        <v>0</v>
      </c>
      <c r="D23" s="255">
        <f>MNM_LN!E27</f>
        <v>0</v>
      </c>
      <c r="E23" s="256">
        <f>MNM_LN!P27</f>
        <v>0</v>
      </c>
      <c r="F23" s="257">
        <f>SUMIF('BASE VAGAS'!B:B,B23,'BASE VAGAS'!D:D)</f>
        <v>0</v>
      </c>
      <c r="G23" s="258" t="str">
        <f t="array" ref="G23">IF(F23=0,"-",_xlfn.TEXTJOIN(" / ",TRUE,IF('BASE VAGAS'!B:B=B23,'BASE VAGAS'!A:A,"")))</f>
        <v>-</v>
      </c>
    </row>
    <row r="24" spans="2:7" x14ac:dyDescent="0.25">
      <c r="B24" s="253">
        <f>MNM_LN!C28</f>
        <v>0</v>
      </c>
      <c r="C24" s="254">
        <f>MNM_LN!D28</f>
        <v>0</v>
      </c>
      <c r="D24" s="255">
        <f>MNM_LN!E28</f>
        <v>0</v>
      </c>
      <c r="E24" s="256">
        <f>MNM_LN!P28</f>
        <v>0</v>
      </c>
      <c r="F24" s="257">
        <f>SUMIF('BASE VAGAS'!B:B,B24,'BASE VAGAS'!D:D)</f>
        <v>0</v>
      </c>
      <c r="G24" s="258" t="str">
        <f t="array" ref="G24">IF(F24=0,"-",_xlfn.TEXTJOIN(" / ",TRUE,IF('BASE VAGAS'!B:B=B24,'BASE VAGAS'!A:A,"")))</f>
        <v>-</v>
      </c>
    </row>
    <row r="25" spans="2:7" x14ac:dyDescent="0.25">
      <c r="B25" s="253">
        <f>MNM_LN!C29</f>
        <v>0</v>
      </c>
      <c r="C25" s="254">
        <f>MNM_LN!D29</f>
        <v>0</v>
      </c>
      <c r="D25" s="255">
        <f>MNM_LN!E29</f>
        <v>0</v>
      </c>
      <c r="E25" s="256">
        <f>MNM_LN!P29</f>
        <v>0</v>
      </c>
      <c r="F25" s="257">
        <f>SUMIF('BASE VAGAS'!B:B,B25,'BASE VAGAS'!D:D)</f>
        <v>0</v>
      </c>
      <c r="G25" s="258" t="str">
        <f t="array" ref="G25">IF(F25=0,"-",_xlfn.TEXTJOIN(" / ",TRUE,IF('BASE VAGAS'!B:B=B25,'BASE VAGAS'!A:A,"")))</f>
        <v>-</v>
      </c>
    </row>
    <row r="26" spans="2:7" x14ac:dyDescent="0.25">
      <c r="B26" s="253">
        <f>MNM_LN!C30</f>
        <v>0</v>
      </c>
      <c r="C26" s="254">
        <f>MNM_LN!D30</f>
        <v>0</v>
      </c>
      <c r="D26" s="255">
        <f>MNM_LN!E30</f>
        <v>0</v>
      </c>
      <c r="E26" s="256">
        <f>MNM_LN!P30</f>
        <v>0</v>
      </c>
      <c r="F26" s="257">
        <f>SUMIF('BASE VAGAS'!B:B,B26,'BASE VAGAS'!D:D)</f>
        <v>0</v>
      </c>
      <c r="G26" s="258" t="str">
        <f t="array" ref="G26">IF(F26=0,"-",_xlfn.TEXTJOIN(" / ",TRUE,IF('BASE VAGAS'!B:B=B26,'BASE VAGAS'!A:A,"")))</f>
        <v>-</v>
      </c>
    </row>
    <row r="27" spans="2:7" ht="15.75" thickBot="1" x14ac:dyDescent="0.3">
      <c r="B27" s="259">
        <f>MNM_LN!C31</f>
        <v>0</v>
      </c>
      <c r="C27" s="260">
        <f>MNM_LN!D31</f>
        <v>0</v>
      </c>
      <c r="D27" s="261">
        <f>MNM_LN!E31</f>
        <v>0</v>
      </c>
      <c r="E27" s="262">
        <f>MNM_LN!P31</f>
        <v>0</v>
      </c>
      <c r="F27" s="263">
        <f>SUMIF('BASE VAGAS'!B:B,B27,'BASE VAGAS'!D:D)</f>
        <v>0</v>
      </c>
      <c r="G27" s="264" t="str">
        <f t="array" ref="G27">IF(F27=0,"-",_xlfn.TEXTJOIN(" / ",TRUE,IF('BASE VAGAS'!B:B=B27,'BASE VAGAS'!A:A,"")))</f>
        <v>-</v>
      </c>
    </row>
  </sheetData>
  <conditionalFormatting sqref="F3:F27">
    <cfRule type="cellIs" dxfId="23" priority="2" operator="greaterThan">
      <formula>0</formula>
    </cfRule>
  </conditionalFormatting>
  <conditionalFormatting sqref="G3:G27">
    <cfRule type="cellIs" dxfId="22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8348-4242-4F45-AD91-56D76B725A8F}">
  <sheetPr codeName="Planilha10"/>
  <dimension ref="B1:G27"/>
  <sheetViews>
    <sheetView topLeftCell="A5" workbookViewId="0">
      <selection activeCell="F31" sqref="F31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9" bestFit="1" customWidth="1"/>
    <col min="7" max="7" width="24" style="148" bestFit="1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MNM_RS!C8</f>
        <v>0</v>
      </c>
      <c r="C3" s="254">
        <f>MNM_RS!D8</f>
        <v>0</v>
      </c>
      <c r="D3" s="255">
        <f>MNM_RS!E8</f>
        <v>0</v>
      </c>
      <c r="E3" s="256">
        <f>MNM_RS!P8</f>
        <v>0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>
        <f>MNM_RS!C9</f>
        <v>0</v>
      </c>
      <c r="C4" s="254">
        <f>MNM_RS!D9</f>
        <v>0</v>
      </c>
      <c r="D4" s="255">
        <f>MNM_RS!E9</f>
        <v>0</v>
      </c>
      <c r="E4" s="256">
        <f>MNM_RS!P9</f>
        <v>0</v>
      </c>
      <c r="F4" s="257">
        <f>SUMIF('BASE VAGAS'!B:B,B4,'BASE VAGAS'!D:D)</f>
        <v>0</v>
      </c>
      <c r="G4" s="258" t="str">
        <f t="array" ref="G4">IF(F4=0,"-",_xlfn.TEXTJOIN(" / ",TRUE,IF('BASE VAGAS'!B:B=B4,'BASE VAGAS'!A:A,"")))</f>
        <v>-</v>
      </c>
    </row>
    <row r="5" spans="2:7" x14ac:dyDescent="0.25">
      <c r="B5" s="253">
        <f>MNM_RS!C10</f>
        <v>0</v>
      </c>
      <c r="C5" s="254">
        <f>MNM_RS!D10</f>
        <v>0</v>
      </c>
      <c r="D5" s="255">
        <f>MNM_RS!E10</f>
        <v>0</v>
      </c>
      <c r="E5" s="256">
        <f>MNM_RS!P10</f>
        <v>0</v>
      </c>
      <c r="F5" s="257">
        <f>SUMIF('BASE VAGAS'!B:B,B5,'BASE VAGAS'!D:D)</f>
        <v>0</v>
      </c>
      <c r="G5" s="258" t="str">
        <f t="array" ref="G5">IF(F5=0,"-",_xlfn.TEXTJOIN(" / ",TRUE,IF('BASE VAGAS'!B:B=B5,'BASE VAGAS'!A:A,"")))</f>
        <v>-</v>
      </c>
    </row>
    <row r="6" spans="2:7" x14ac:dyDescent="0.25">
      <c r="B6" s="253">
        <f>MNM_RS!C11</f>
        <v>0</v>
      </c>
      <c r="C6" s="254">
        <f>MNM_RS!D11</f>
        <v>0</v>
      </c>
      <c r="D6" s="255">
        <f>MNM_RS!E11</f>
        <v>0</v>
      </c>
      <c r="E6" s="256">
        <f>MNM_RS!P11</f>
        <v>0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>
        <f>MNM_RS!C12</f>
        <v>0</v>
      </c>
      <c r="C7" s="254">
        <f>MNM_RS!D12</f>
        <v>0</v>
      </c>
      <c r="D7" s="255">
        <f>MNM_RS!E12</f>
        <v>0</v>
      </c>
      <c r="E7" s="256">
        <f>MNM_RS!P12</f>
        <v>0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x14ac:dyDescent="0.25">
      <c r="B8" s="253">
        <f>MNM_RS!C13</f>
        <v>0</v>
      </c>
      <c r="C8" s="254">
        <f>MNM_RS!D13</f>
        <v>0</v>
      </c>
      <c r="D8" s="255">
        <f>MNM_RS!E13</f>
        <v>0</v>
      </c>
      <c r="E8" s="256">
        <f>MNM_RS!P13</f>
        <v>0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>
        <f>MNM_RS!C14</f>
        <v>0</v>
      </c>
      <c r="C9" s="254">
        <f>MNM_RS!D14</f>
        <v>0</v>
      </c>
      <c r="D9" s="255">
        <f>MNM_RS!E14</f>
        <v>0</v>
      </c>
      <c r="E9" s="256">
        <f>MNM_RS!P14</f>
        <v>0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>
        <f>MNM_RS!C15</f>
        <v>0</v>
      </c>
      <c r="C10" s="254">
        <f>MNM_RS!D15</f>
        <v>0</v>
      </c>
      <c r="D10" s="255">
        <f>MNM_RS!E15</f>
        <v>0</v>
      </c>
      <c r="E10" s="256">
        <f>MNM_RS!P15</f>
        <v>0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x14ac:dyDescent="0.25">
      <c r="B11" s="253">
        <f>MNM_RS!C16</f>
        <v>0</v>
      </c>
      <c r="C11" s="254">
        <f>MNM_RS!D16</f>
        <v>0</v>
      </c>
      <c r="D11" s="255">
        <f>MNM_RS!E16</f>
        <v>0</v>
      </c>
      <c r="E11" s="256">
        <f>MNM_RS!P16</f>
        <v>0</v>
      </c>
      <c r="F11" s="257">
        <f>SUMIF('BASE VAGAS'!B:B,B11,'BASE VAGAS'!D:D)</f>
        <v>0</v>
      </c>
      <c r="G11" s="258" t="str">
        <f t="array" ref="G11">IF(F11=0,"-",_xlfn.TEXTJOIN(" / ",TRUE,IF('BASE VAGAS'!B:B=B11,'BASE VAGAS'!A:A,"")))</f>
        <v>-</v>
      </c>
    </row>
    <row r="12" spans="2:7" x14ac:dyDescent="0.25">
      <c r="B12" s="253">
        <f>MNM_RS!C17</f>
        <v>0</v>
      </c>
      <c r="C12" s="254">
        <f>MNM_RS!D17</f>
        <v>0</v>
      </c>
      <c r="D12" s="255">
        <f>MNM_RS!E17</f>
        <v>0</v>
      </c>
      <c r="E12" s="256">
        <f>MNM_RS!P17</f>
        <v>0</v>
      </c>
      <c r="F12" s="257">
        <f>SUMIF('BASE VAGAS'!B:B,B12,'BASE VAGAS'!D:D)</f>
        <v>0</v>
      </c>
      <c r="G12" s="258" t="str">
        <f t="array" ref="G12">IF(F12=0,"-",_xlfn.TEXTJOIN(" / ",TRUE,IF('BASE VAGAS'!B:B=B12,'BASE VAGAS'!A:A,"")))</f>
        <v>-</v>
      </c>
    </row>
    <row r="13" spans="2:7" x14ac:dyDescent="0.25">
      <c r="B13" s="253">
        <f>MNM_RS!C18</f>
        <v>0</v>
      </c>
      <c r="C13" s="254">
        <f>MNM_RS!D18</f>
        <v>0</v>
      </c>
      <c r="D13" s="255">
        <f>MNM_RS!E18</f>
        <v>0</v>
      </c>
      <c r="E13" s="256">
        <f>MNM_RS!P18</f>
        <v>0</v>
      </c>
      <c r="F13" s="257">
        <f>SUMIF('BASE VAGAS'!B:B,B13,'BASE VAGAS'!D:D)</f>
        <v>0</v>
      </c>
      <c r="G13" s="258" t="str">
        <f t="array" ref="G13">IF(F13=0,"-",_xlfn.TEXTJOIN(" / ",TRUE,IF('BASE VAGAS'!B:B=B13,'BASE VAGAS'!A:A,"")))</f>
        <v>-</v>
      </c>
    </row>
    <row r="14" spans="2:7" x14ac:dyDescent="0.25">
      <c r="B14" s="253">
        <f>MNM_RS!C19</f>
        <v>0</v>
      </c>
      <c r="C14" s="254">
        <f>MNM_RS!D19</f>
        <v>0</v>
      </c>
      <c r="D14" s="255">
        <f>MNM_RS!E19</f>
        <v>0</v>
      </c>
      <c r="E14" s="256">
        <f>MNM_RS!P19</f>
        <v>0</v>
      </c>
      <c r="F14" s="257">
        <f>SUMIF('BASE VAGAS'!B:B,B14,'BASE VAGAS'!D:D)</f>
        <v>0</v>
      </c>
      <c r="G14" s="258" t="str">
        <f t="array" ref="G14">IF(F14=0,"-",_xlfn.TEXTJOIN(" / ",TRUE,IF('BASE VAGAS'!B:B=B14,'BASE VAGAS'!A:A,"")))</f>
        <v>-</v>
      </c>
    </row>
    <row r="15" spans="2:7" x14ac:dyDescent="0.25">
      <c r="B15" s="253">
        <f>MNM_RS!C20</f>
        <v>0</v>
      </c>
      <c r="C15" s="254">
        <f>MNM_RS!D20</f>
        <v>0</v>
      </c>
      <c r="D15" s="255">
        <f>MNM_RS!E20</f>
        <v>0</v>
      </c>
      <c r="E15" s="256">
        <f>MNM_RS!P20</f>
        <v>0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MNM_RS!C21</f>
        <v>0</v>
      </c>
      <c r="C16" s="254">
        <f>MNM_RS!D21</f>
        <v>0</v>
      </c>
      <c r="D16" s="255">
        <f>MNM_RS!E21</f>
        <v>0</v>
      </c>
      <c r="E16" s="256">
        <f>MNM_RS!P21</f>
        <v>0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MNM_RS!C22</f>
        <v>0</v>
      </c>
      <c r="C17" s="254">
        <f>MNM_RS!D22</f>
        <v>0</v>
      </c>
      <c r="D17" s="255">
        <f>MNM_RS!E22</f>
        <v>0</v>
      </c>
      <c r="E17" s="256">
        <f>MNM_RS!P22</f>
        <v>0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x14ac:dyDescent="0.25">
      <c r="B18" s="253">
        <f>MNM_RS!C23</f>
        <v>0</v>
      </c>
      <c r="C18" s="254">
        <f>MNM_RS!D23</f>
        <v>0</v>
      </c>
      <c r="D18" s="255">
        <f>MNM_RS!E23</f>
        <v>0</v>
      </c>
      <c r="E18" s="256">
        <f>MNM_RS!P23</f>
        <v>0</v>
      </c>
      <c r="F18" s="257">
        <f>SUMIF('BASE VAGAS'!B:B,B18,'BASE VAGAS'!D:D)</f>
        <v>0</v>
      </c>
      <c r="G18" s="258" t="str">
        <f t="array" ref="G18">IF(F18=0,"-",_xlfn.TEXTJOIN(" / ",TRUE,IF('BASE VAGAS'!B:B=B18,'BASE VAGAS'!A:A,"")))</f>
        <v>-</v>
      </c>
    </row>
    <row r="19" spans="2:7" x14ac:dyDescent="0.25">
      <c r="B19" s="253">
        <f>MNM_RS!C24</f>
        <v>0</v>
      </c>
      <c r="C19" s="254">
        <f>MNM_RS!D24</f>
        <v>0</v>
      </c>
      <c r="D19" s="255">
        <f>MNM_RS!E24</f>
        <v>0</v>
      </c>
      <c r="E19" s="256">
        <f>MNM_RS!P24</f>
        <v>0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MNM_RS!C25</f>
        <v>0</v>
      </c>
      <c r="C20" s="254">
        <f>MNM_RS!D25</f>
        <v>0</v>
      </c>
      <c r="D20" s="255">
        <f>MNM_RS!E25</f>
        <v>0</v>
      </c>
      <c r="E20" s="256">
        <f>MNM_RS!P25</f>
        <v>0</v>
      </c>
      <c r="F20" s="257">
        <f>SUMIF('BASE VAGAS'!B:B,B20,'BASE VAGAS'!D:D)</f>
        <v>0</v>
      </c>
      <c r="G20" s="258" t="str">
        <f t="array" ref="G20">IF(F20=0,"-",_xlfn.TEXTJOIN(" / ",TRUE,IF('BASE VAGAS'!B:B=B20,'BASE VAGAS'!A:A,"")))</f>
        <v>-</v>
      </c>
    </row>
    <row r="21" spans="2:7" x14ac:dyDescent="0.25">
      <c r="B21" s="253">
        <f>MNM_RS!C26</f>
        <v>0</v>
      </c>
      <c r="C21" s="254">
        <f>MNM_RS!D26</f>
        <v>0</v>
      </c>
      <c r="D21" s="255">
        <f>MNM_RS!E26</f>
        <v>0</v>
      </c>
      <c r="E21" s="256">
        <f>MNM_RS!P26</f>
        <v>0</v>
      </c>
      <c r="F21" s="257">
        <f>SUMIF('BASE VAGAS'!B:B,B21,'BASE VAGAS'!D:D)</f>
        <v>0</v>
      </c>
      <c r="G21" s="258" t="str">
        <f t="array" ref="G21">IF(F21=0,"-",_xlfn.TEXTJOIN(" / ",TRUE,IF('BASE VAGAS'!B:B=B21,'BASE VAGAS'!A:A,"")))</f>
        <v>-</v>
      </c>
    </row>
    <row r="22" spans="2:7" x14ac:dyDescent="0.25">
      <c r="B22" s="253">
        <f>MNM_RS!C27</f>
        <v>0</v>
      </c>
      <c r="C22" s="254">
        <f>MNM_RS!D27</f>
        <v>0</v>
      </c>
      <c r="D22" s="255">
        <f>MNM_RS!E27</f>
        <v>0</v>
      </c>
      <c r="E22" s="256">
        <f>MNM_RS!P27</f>
        <v>0</v>
      </c>
      <c r="F22" s="257">
        <f>SUMIF('BASE VAGAS'!B:B,B22,'BASE VAGAS'!D:D)</f>
        <v>0</v>
      </c>
      <c r="G22" s="258" t="str">
        <f t="array" ref="G22">IF(F22=0,"-",_xlfn.TEXTJOIN(" / ",TRUE,IF('BASE VAGAS'!B:B=B22,'BASE VAGAS'!A:A,"")))</f>
        <v>-</v>
      </c>
    </row>
    <row r="23" spans="2:7" x14ac:dyDescent="0.25">
      <c r="B23" s="253">
        <f>MNM_RS!C28</f>
        <v>0</v>
      </c>
      <c r="C23" s="254">
        <f>MNM_RS!D28</f>
        <v>0</v>
      </c>
      <c r="D23" s="255">
        <f>MNM_RS!E28</f>
        <v>0</v>
      </c>
      <c r="E23" s="256">
        <f>MNM_RS!P28</f>
        <v>0</v>
      </c>
      <c r="F23" s="257">
        <f>SUMIF('BASE VAGAS'!B:B,B23,'BASE VAGAS'!D:D)</f>
        <v>0</v>
      </c>
      <c r="G23" s="258" t="str">
        <f t="array" ref="G23">IF(F23=0,"-",_xlfn.TEXTJOIN(" / ",TRUE,IF('BASE VAGAS'!B:B=B23,'BASE VAGAS'!A:A,"")))</f>
        <v>-</v>
      </c>
    </row>
    <row r="24" spans="2:7" x14ac:dyDescent="0.25">
      <c r="B24" s="253">
        <f>MNM_RS!C29</f>
        <v>0</v>
      </c>
      <c r="C24" s="254">
        <f>MNM_RS!D29</f>
        <v>0</v>
      </c>
      <c r="D24" s="255">
        <f>MNM_RS!E29</f>
        <v>0</v>
      </c>
      <c r="E24" s="256">
        <f>MNM_RS!P29</f>
        <v>0</v>
      </c>
      <c r="F24" s="257">
        <f>SUMIF('BASE VAGAS'!B:B,B24,'BASE VAGAS'!D:D)</f>
        <v>0</v>
      </c>
      <c r="G24" s="258" t="str">
        <f t="array" ref="G24">IF(F24=0,"-",_xlfn.TEXTJOIN(" / ",TRUE,IF('BASE VAGAS'!B:B=B24,'BASE VAGAS'!A:A,"")))</f>
        <v>-</v>
      </c>
    </row>
    <row r="25" spans="2:7" x14ac:dyDescent="0.25">
      <c r="B25" s="253">
        <f>MNM_RS!C30</f>
        <v>0</v>
      </c>
      <c r="C25" s="254">
        <f>MNM_RS!D30</f>
        <v>0</v>
      </c>
      <c r="D25" s="255">
        <f>MNM_RS!E30</f>
        <v>0</v>
      </c>
      <c r="E25" s="256">
        <f>MNM_RS!P30</f>
        <v>0</v>
      </c>
      <c r="F25" s="257">
        <f>SUMIF('BASE VAGAS'!B:B,B25,'BASE VAGAS'!D:D)</f>
        <v>0</v>
      </c>
      <c r="G25" s="258" t="str">
        <f t="array" ref="G25">IF(F25=0,"-",_xlfn.TEXTJOIN(" / ",TRUE,IF('BASE VAGAS'!B:B=B25,'BASE VAGAS'!A:A,"")))</f>
        <v>-</v>
      </c>
    </row>
    <row r="26" spans="2:7" x14ac:dyDescent="0.25">
      <c r="B26" s="253">
        <f>MNM_RS!C31</f>
        <v>0</v>
      </c>
      <c r="C26" s="254">
        <f>MNM_RS!D31</f>
        <v>0</v>
      </c>
      <c r="D26" s="255">
        <f>MNM_RS!E31</f>
        <v>0</v>
      </c>
      <c r="E26" s="256">
        <f>MNM_RS!P31</f>
        <v>0</v>
      </c>
      <c r="F26" s="257">
        <f>SUMIF('BASE VAGAS'!B:B,B26,'BASE VAGAS'!D:D)</f>
        <v>0</v>
      </c>
      <c r="G26" s="258" t="str">
        <f t="array" ref="G26">IF(F26=0,"-",_xlfn.TEXTJOIN(" / ",TRUE,IF('BASE VAGAS'!B:B=B26,'BASE VAGAS'!A:A,"")))</f>
        <v>-</v>
      </c>
    </row>
    <row r="27" spans="2:7" ht="15.75" thickBot="1" x14ac:dyDescent="0.3">
      <c r="B27" s="259">
        <f>MNM_RS!C32</f>
        <v>0</v>
      </c>
      <c r="C27" s="260">
        <f>MNM_RS!D32</f>
        <v>0</v>
      </c>
      <c r="D27" s="261">
        <f>MNM_RS!E32</f>
        <v>0</v>
      </c>
      <c r="E27" s="262">
        <f>MNM_RS!P32</f>
        <v>0</v>
      </c>
      <c r="F27" s="263">
        <f>SUMIF('BASE VAGAS'!B:B,B27,'BASE VAGAS'!D:D)</f>
        <v>0</v>
      </c>
      <c r="G27" s="264" t="str">
        <f t="array" ref="G27">IF(F27=0,"-",_xlfn.TEXTJOIN(" / ",TRUE,IF('BASE VAGAS'!B:B=B27,'BASE VAGAS'!A:A,"")))</f>
        <v>-</v>
      </c>
    </row>
  </sheetData>
  <conditionalFormatting sqref="F3:F27">
    <cfRule type="cellIs" dxfId="21" priority="2" operator="greaterThan">
      <formula>0</formula>
    </cfRule>
  </conditionalFormatting>
  <conditionalFormatting sqref="G3:G27">
    <cfRule type="cellIs" dxfId="20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2F7C-8A12-4A28-BEED-35A71EA2C9FD}">
  <sheetPr codeName="Planilha11"/>
  <dimension ref="B1:G12"/>
  <sheetViews>
    <sheetView workbookViewId="0">
      <selection activeCell="C8" sqref="C8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6.28515625" customWidth="1"/>
    <col min="5" max="5" width="10.5703125" bestFit="1" customWidth="1"/>
    <col min="6" max="6" width="9" bestFit="1" customWidth="1"/>
    <col min="7" max="7" width="24.85546875" customWidth="1"/>
  </cols>
  <sheetData>
    <row r="1" spans="2:7" ht="15.75" thickBot="1" x14ac:dyDescent="0.3"/>
    <row r="2" spans="2:7" x14ac:dyDescent="0.25">
      <c r="B2" s="265" t="s">
        <v>5</v>
      </c>
      <c r="C2" s="266" t="s">
        <v>27</v>
      </c>
      <c r="D2" s="266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 t="e">
        <f>#REF!</f>
        <v>#REF!</v>
      </c>
      <c r="C3" s="254" t="e">
        <f>#REF!</f>
        <v>#REF!</v>
      </c>
      <c r="D3" s="255" t="e">
        <f>#REF!</f>
        <v>#REF!</v>
      </c>
      <c r="E3" s="256" t="e">
        <f>#REF!</f>
        <v>#REF!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 t="e">
        <f>#REF!</f>
        <v>#REF!</v>
      </c>
      <c r="C4" s="254" t="e">
        <f>#REF!</f>
        <v>#REF!</v>
      </c>
      <c r="D4" s="255" t="e">
        <f>#REF!</f>
        <v>#REF!</v>
      </c>
      <c r="E4" s="256" t="e">
        <f>#REF!</f>
        <v>#REF!</v>
      </c>
      <c r="F4" s="257">
        <f>SUMIF('BASE VAGAS'!B:B,B4,'BASE VAGAS'!D:D)</f>
        <v>0</v>
      </c>
      <c r="G4" s="258" t="str">
        <f t="array" ref="G4">IF(F4=0,"-",_xlfn.TEXTJOIN(" / ",TRUE,IF('BASE VAGAS'!B:B=B4,'BASE VAGAS'!A:A,"")))</f>
        <v>-</v>
      </c>
    </row>
    <row r="5" spans="2:7" x14ac:dyDescent="0.25">
      <c r="B5" s="253" t="e">
        <f>#REF!</f>
        <v>#REF!</v>
      </c>
      <c r="C5" s="254" t="e">
        <f>#REF!</f>
        <v>#REF!</v>
      </c>
      <c r="D5" s="255" t="e">
        <f>#REF!</f>
        <v>#REF!</v>
      </c>
      <c r="E5" s="256" t="e">
        <f>#REF!</f>
        <v>#REF!</v>
      </c>
      <c r="F5" s="257">
        <f>SUMIF('BASE VAGAS'!B:B,B5,'BASE VAGAS'!D:D)</f>
        <v>0</v>
      </c>
      <c r="G5" s="258" t="str">
        <f t="array" ref="G5">IF(F5=0,"-",_xlfn.TEXTJOIN(" / ",TRUE,IF('BASE VAGAS'!B:B=B5,'BASE VAGAS'!A:A,"")))</f>
        <v>-</v>
      </c>
    </row>
    <row r="6" spans="2:7" x14ac:dyDescent="0.25">
      <c r="B6" s="253" t="e">
        <f>#REF!</f>
        <v>#REF!</v>
      </c>
      <c r="C6" s="254" t="e">
        <f>#REF!</f>
        <v>#REF!</v>
      </c>
      <c r="D6" s="255" t="e">
        <f>#REF!</f>
        <v>#REF!</v>
      </c>
      <c r="E6" s="256" t="e">
        <f>#REF!</f>
        <v>#REF!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 t="e">
        <f>#REF!</f>
        <v>#REF!</v>
      </c>
      <c r="C7" s="254" t="e">
        <f>#REF!</f>
        <v>#REF!</v>
      </c>
      <c r="D7" s="255" t="e">
        <f>#REF!</f>
        <v>#REF!</v>
      </c>
      <c r="E7" s="256" t="e">
        <f>#REF!</f>
        <v>#REF!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x14ac:dyDescent="0.25">
      <c r="B8" s="253" t="e">
        <f>#REF!</f>
        <v>#REF!</v>
      </c>
      <c r="C8" s="254" t="e">
        <f>#REF!</f>
        <v>#REF!</v>
      </c>
      <c r="D8" s="255" t="e">
        <f>#REF!</f>
        <v>#REF!</v>
      </c>
      <c r="E8" s="256" t="e">
        <f>#REF!</f>
        <v>#REF!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 t="e">
        <f>#REF!</f>
        <v>#REF!</v>
      </c>
      <c r="C9" s="254" t="e">
        <f>#REF!</f>
        <v>#REF!</v>
      </c>
      <c r="D9" s="255" t="e">
        <f>#REF!</f>
        <v>#REF!</v>
      </c>
      <c r="E9" s="256" t="e">
        <f>#REF!</f>
        <v>#REF!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 t="e">
        <f>#REF!</f>
        <v>#REF!</v>
      </c>
      <c r="C10" s="254" t="e">
        <f>#REF!</f>
        <v>#REF!</v>
      </c>
      <c r="D10" s="255" t="e">
        <f>#REF!</f>
        <v>#REF!</v>
      </c>
      <c r="E10" s="256" t="e">
        <f>#REF!</f>
        <v>#REF!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x14ac:dyDescent="0.25">
      <c r="B11" s="253" t="e">
        <f>#REF!</f>
        <v>#REF!</v>
      </c>
      <c r="C11" s="254" t="e">
        <f>#REF!</f>
        <v>#REF!</v>
      </c>
      <c r="D11" s="255" t="e">
        <f>#REF!</f>
        <v>#REF!</v>
      </c>
      <c r="E11" s="256" t="e">
        <f>#REF!</f>
        <v>#REF!</v>
      </c>
      <c r="F11" s="257">
        <f>SUMIF('BASE VAGAS'!B:B,B11,'BASE VAGAS'!D:D)</f>
        <v>0</v>
      </c>
      <c r="G11" s="258" t="str">
        <f t="array" ref="G11">IF(F11=0,"-",_xlfn.TEXTJOIN(" / ",TRUE,IF('BASE VAGAS'!B:B=B11,'BASE VAGAS'!A:A,"")))</f>
        <v>-</v>
      </c>
    </row>
    <row r="12" spans="2:7" ht="15.75" thickBot="1" x14ac:dyDescent="0.3">
      <c r="B12" s="259" t="e">
        <f>#REF!</f>
        <v>#REF!</v>
      </c>
      <c r="C12" s="260" t="e">
        <f>#REF!</f>
        <v>#REF!</v>
      </c>
      <c r="D12" s="261" t="e">
        <f>#REF!</f>
        <v>#REF!</v>
      </c>
      <c r="E12" s="262" t="e">
        <f>#REF!</f>
        <v>#REF!</v>
      </c>
      <c r="F12" s="263">
        <f>SUMIF('BASE VAGAS'!B:B,B12,'BASE VAGAS'!D:D)</f>
        <v>0</v>
      </c>
      <c r="G12" s="264" t="str">
        <f t="array" ref="G12">IF(F12=0,"-",_xlfn.TEXTJOIN(" / ",TRUE,IF('BASE VAGAS'!B:B=B12,'BASE VAGAS'!A:A,"")))</f>
        <v>-</v>
      </c>
    </row>
  </sheetData>
  <conditionalFormatting sqref="F3:F12">
    <cfRule type="cellIs" dxfId="19" priority="2" operator="greaterThan">
      <formula>0</formula>
    </cfRule>
  </conditionalFormatting>
  <conditionalFormatting sqref="G3:G12">
    <cfRule type="cellIs" dxfId="18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6A2F-F0A8-4994-A697-72B4F4739DC9}">
  <sheetPr codeName="Planilha12"/>
  <dimension ref="B1:G22"/>
  <sheetViews>
    <sheetView workbookViewId="0">
      <selection activeCell="L10" sqref="L10"/>
    </sheetView>
  </sheetViews>
  <sheetFormatPr defaultRowHeight="15" x14ac:dyDescent="0.25"/>
  <cols>
    <col min="2" max="2" width="5.5703125" bestFit="1" customWidth="1"/>
    <col min="3" max="3" width="33.5703125" bestFit="1" customWidth="1"/>
    <col min="4" max="4" width="23.42578125" bestFit="1" customWidth="1"/>
    <col min="5" max="5" width="5.85546875" bestFit="1" customWidth="1"/>
    <col min="6" max="6" width="9" bestFit="1" customWidth="1"/>
    <col min="7" max="7" width="24" style="148" bestFit="1" customWidth="1"/>
  </cols>
  <sheetData>
    <row r="1" spans="2:7" ht="15.75" thickBot="1" x14ac:dyDescent="0.3"/>
    <row r="2" spans="2:7" x14ac:dyDescent="0.25">
      <c r="B2" s="265" t="s">
        <v>5</v>
      </c>
      <c r="C2" s="268" t="s">
        <v>27</v>
      </c>
      <c r="D2" s="268" t="s">
        <v>8</v>
      </c>
      <c r="E2" s="267" t="s">
        <v>29</v>
      </c>
      <c r="F2" s="265" t="s">
        <v>66</v>
      </c>
      <c r="G2" s="267" t="s">
        <v>67</v>
      </c>
    </row>
    <row r="3" spans="2:7" x14ac:dyDescent="0.25">
      <c r="B3" s="253">
        <f>EGM_EBITDA!C7</f>
        <v>0</v>
      </c>
      <c r="C3" s="269">
        <f>EGM_EBITDA!D7</f>
        <v>0</v>
      </c>
      <c r="D3" s="270">
        <f>EGM_EBITDA!E7</f>
        <v>0</v>
      </c>
      <c r="E3" s="256">
        <f>EGM_EBITDA!P7</f>
        <v>0</v>
      </c>
      <c r="F3" s="257">
        <f>SUMIF('BASE VAGAS'!B:B,B3,'BASE VAGAS'!D:D)</f>
        <v>0</v>
      </c>
      <c r="G3" s="258" t="str">
        <f t="array" ref="G3">IF(F3=0,"-",_xlfn.TEXTJOIN(" / ",TRUE,IF('BASE VAGAS'!B:B=B3,'BASE VAGAS'!A:A,"")))</f>
        <v>-</v>
      </c>
    </row>
    <row r="4" spans="2:7" x14ac:dyDescent="0.25">
      <c r="B4" s="253">
        <f>EGM_EBITDA!C8</f>
        <v>0</v>
      </c>
      <c r="C4" s="269">
        <f>EGM_EBITDA!D8</f>
        <v>0</v>
      </c>
      <c r="D4" s="270">
        <f>EGM_EBITDA!E8</f>
        <v>0</v>
      </c>
      <c r="E4" s="256">
        <f>EGM_EBITDA!P8</f>
        <v>0</v>
      </c>
      <c r="F4" s="257">
        <f>SUMIF('BASE VAGAS'!B:B,B4,'BASE VAGAS'!D:D)</f>
        <v>0</v>
      </c>
      <c r="G4" s="258" t="str">
        <f t="array" ref="G4">IF(F4=0,"-",_xlfn.TEXTJOIN(" / ",TRUE,IF('BASE VAGAS'!B:B=B4,'BASE VAGAS'!A:A,"")))</f>
        <v>-</v>
      </c>
    </row>
    <row r="5" spans="2:7" x14ac:dyDescent="0.25">
      <c r="B5" s="253">
        <f>EGM_EBITDA!C9</f>
        <v>0</v>
      </c>
      <c r="C5" s="269">
        <f>EGM_EBITDA!D9</f>
        <v>0</v>
      </c>
      <c r="D5" s="270">
        <f>EGM_EBITDA!E9</f>
        <v>0</v>
      </c>
      <c r="E5" s="256">
        <f>EGM_EBITDA!P9</f>
        <v>0</v>
      </c>
      <c r="F5" s="257">
        <f>SUMIF('BASE VAGAS'!B:B,B5,'BASE VAGAS'!D:D)</f>
        <v>0</v>
      </c>
      <c r="G5" s="258" t="str">
        <f t="array" ref="G5">IF(F5=0,"-",_xlfn.TEXTJOIN(" / ",TRUE,IF('BASE VAGAS'!B:B=B5,'BASE VAGAS'!A:A,"")))</f>
        <v>-</v>
      </c>
    </row>
    <row r="6" spans="2:7" x14ac:dyDescent="0.25">
      <c r="B6" s="253">
        <f>EGM_EBITDA!C10</f>
        <v>0</v>
      </c>
      <c r="C6" s="269">
        <f>EGM_EBITDA!D10</f>
        <v>0</v>
      </c>
      <c r="D6" s="270">
        <f>EGM_EBITDA!E10</f>
        <v>0</v>
      </c>
      <c r="E6" s="256">
        <f>EGM_EBITDA!P10</f>
        <v>0</v>
      </c>
      <c r="F6" s="257">
        <f>SUMIF('BASE VAGAS'!B:B,B6,'BASE VAGAS'!D:D)</f>
        <v>0</v>
      </c>
      <c r="G6" s="258" t="str">
        <f t="array" ref="G6">IF(F6=0,"-",_xlfn.TEXTJOIN(" / ",TRUE,IF('BASE VAGAS'!B:B=B6,'BASE VAGAS'!A:A,"")))</f>
        <v>-</v>
      </c>
    </row>
    <row r="7" spans="2:7" x14ac:dyDescent="0.25">
      <c r="B7" s="253">
        <f>EGM_EBITDA!C11</f>
        <v>0</v>
      </c>
      <c r="C7" s="269">
        <f>EGM_EBITDA!D11</f>
        <v>0</v>
      </c>
      <c r="D7" s="270">
        <f>EGM_EBITDA!E11</f>
        <v>0</v>
      </c>
      <c r="E7" s="256">
        <f>EGM_EBITDA!P11</f>
        <v>0</v>
      </c>
      <c r="F7" s="257">
        <f>SUMIF('BASE VAGAS'!B:B,B7,'BASE VAGAS'!D:D)</f>
        <v>0</v>
      </c>
      <c r="G7" s="258" t="str">
        <f t="array" ref="G7">IF(F7=0,"-",_xlfn.TEXTJOIN(" / ",TRUE,IF('BASE VAGAS'!B:B=B7,'BASE VAGAS'!A:A,"")))</f>
        <v>-</v>
      </c>
    </row>
    <row r="8" spans="2:7" x14ac:dyDescent="0.25">
      <c r="B8" s="253">
        <f>EGM_EBITDA!C12</f>
        <v>0</v>
      </c>
      <c r="C8" s="269">
        <f>EGM_EBITDA!D12</f>
        <v>0</v>
      </c>
      <c r="D8" s="270">
        <f>EGM_EBITDA!E12</f>
        <v>0</v>
      </c>
      <c r="E8" s="256">
        <f>EGM_EBITDA!P12</f>
        <v>0</v>
      </c>
      <c r="F8" s="257">
        <f>SUMIF('BASE VAGAS'!B:B,B8,'BASE VAGAS'!D:D)</f>
        <v>0</v>
      </c>
      <c r="G8" s="258" t="str">
        <f t="array" ref="G8">IF(F8=0,"-",_xlfn.TEXTJOIN(" / ",TRUE,IF('BASE VAGAS'!B:B=B8,'BASE VAGAS'!A:A,"")))</f>
        <v>-</v>
      </c>
    </row>
    <row r="9" spans="2:7" x14ac:dyDescent="0.25">
      <c r="B9" s="253">
        <f>EGM_EBITDA!C13</f>
        <v>0</v>
      </c>
      <c r="C9" s="269">
        <f>EGM_EBITDA!D13</f>
        <v>0</v>
      </c>
      <c r="D9" s="270">
        <f>EGM_EBITDA!E13</f>
        <v>0</v>
      </c>
      <c r="E9" s="256">
        <f>EGM_EBITDA!P13</f>
        <v>0</v>
      </c>
      <c r="F9" s="257">
        <f>SUMIF('BASE VAGAS'!B:B,B9,'BASE VAGAS'!D:D)</f>
        <v>0</v>
      </c>
      <c r="G9" s="258" t="str">
        <f t="array" ref="G9">IF(F9=0,"-",_xlfn.TEXTJOIN(" / ",TRUE,IF('BASE VAGAS'!B:B=B9,'BASE VAGAS'!A:A,"")))</f>
        <v>-</v>
      </c>
    </row>
    <row r="10" spans="2:7" x14ac:dyDescent="0.25">
      <c r="B10" s="253">
        <f>EGM_EBITDA!C14</f>
        <v>0</v>
      </c>
      <c r="C10" s="269">
        <f>EGM_EBITDA!D14</f>
        <v>0</v>
      </c>
      <c r="D10" s="270">
        <f>EGM_EBITDA!E14</f>
        <v>0</v>
      </c>
      <c r="E10" s="256">
        <f>EGM_EBITDA!P14</f>
        <v>0</v>
      </c>
      <c r="F10" s="257">
        <f>SUMIF('BASE VAGAS'!B:B,B10,'BASE VAGAS'!D:D)</f>
        <v>0</v>
      </c>
      <c r="G10" s="258" t="str">
        <f t="array" ref="G10">IF(F10=0,"-",_xlfn.TEXTJOIN(" / ",TRUE,IF('BASE VAGAS'!B:B=B10,'BASE VAGAS'!A:A,"")))</f>
        <v>-</v>
      </c>
    </row>
    <row r="11" spans="2:7" x14ac:dyDescent="0.25">
      <c r="B11" s="253">
        <f>EGM_EBITDA!C15</f>
        <v>0</v>
      </c>
      <c r="C11" s="269">
        <f>EGM_EBITDA!D15</f>
        <v>0</v>
      </c>
      <c r="D11" s="270">
        <f>EGM_EBITDA!E15</f>
        <v>0</v>
      </c>
      <c r="E11" s="256">
        <f>EGM_EBITDA!P15</f>
        <v>0</v>
      </c>
      <c r="F11" s="257">
        <f>SUMIF('BASE VAGAS'!B:B,B11,'BASE VAGAS'!D:D)</f>
        <v>0</v>
      </c>
      <c r="G11" s="258" t="str">
        <f t="array" ref="G11">IF(F11=0,"-",_xlfn.TEXTJOIN(" / ",TRUE,IF('BASE VAGAS'!B:B=B11,'BASE VAGAS'!A:A,"")))</f>
        <v>-</v>
      </c>
    </row>
    <row r="12" spans="2:7" s="2" customFormat="1" ht="12.75" x14ac:dyDescent="0.2">
      <c r="B12" s="253">
        <f>EGM_EBITDA!C16</f>
        <v>0</v>
      </c>
      <c r="C12" s="269">
        <f>EGM_EBITDA!D16</f>
        <v>0</v>
      </c>
      <c r="D12" s="270">
        <f>EGM_EBITDA!E16</f>
        <v>0</v>
      </c>
      <c r="E12" s="256">
        <f>EGM_EBITDA!P16</f>
        <v>0</v>
      </c>
      <c r="F12" s="257">
        <f>SUMIF('BASE VAGAS'!B:B,B12,'BASE VAGAS'!D:D)</f>
        <v>0</v>
      </c>
      <c r="G12" s="258" t="str">
        <f t="array" ref="G12">IF(F12=0,"-",_xlfn.TEXTJOIN(" / ",TRUE,IF('BASE VAGAS'!B:B=B12,'BASE VAGAS'!A:A,"")))</f>
        <v>-</v>
      </c>
    </row>
    <row r="13" spans="2:7" x14ac:dyDescent="0.25">
      <c r="B13" s="253">
        <f>EGM_EBITDA!C17</f>
        <v>0</v>
      </c>
      <c r="C13" s="269">
        <f>EGM_EBITDA!D17</f>
        <v>0</v>
      </c>
      <c r="D13" s="270">
        <f>EGM_EBITDA!E17</f>
        <v>0</v>
      </c>
      <c r="E13" s="256">
        <f>EGM_EBITDA!P17</f>
        <v>0</v>
      </c>
      <c r="F13" s="257">
        <f>SUMIF('BASE VAGAS'!B:B,B13,'BASE VAGAS'!D:D)</f>
        <v>0</v>
      </c>
      <c r="G13" s="258" t="str">
        <f t="array" ref="G13">IF(F13=0,"-",_xlfn.TEXTJOIN(" / ",TRUE,IF('BASE VAGAS'!B:B=B13,'BASE VAGAS'!A:A,"")))</f>
        <v>-</v>
      </c>
    </row>
    <row r="14" spans="2:7" x14ac:dyDescent="0.25">
      <c r="B14" s="253">
        <f>EGM_EBITDA!C18</f>
        <v>0</v>
      </c>
      <c r="C14" s="269">
        <f>EGM_EBITDA!D18</f>
        <v>0</v>
      </c>
      <c r="D14" s="270">
        <f>EGM_EBITDA!E18</f>
        <v>0</v>
      </c>
      <c r="E14" s="256">
        <f>EGM_EBITDA!P18</f>
        <v>0</v>
      </c>
      <c r="F14" s="257">
        <f>SUMIF('BASE VAGAS'!B:B,B14,'BASE VAGAS'!D:D)</f>
        <v>0</v>
      </c>
      <c r="G14" s="258" t="str">
        <f t="array" ref="G14">IF(F14=0,"-",_xlfn.TEXTJOIN(" / ",TRUE,IF('BASE VAGAS'!B:B=B14,'BASE VAGAS'!A:A,"")))</f>
        <v>-</v>
      </c>
    </row>
    <row r="15" spans="2:7" x14ac:dyDescent="0.25">
      <c r="B15" s="253">
        <f>EGM_EBITDA!C19</f>
        <v>0</v>
      </c>
      <c r="C15" s="269">
        <f>EGM_EBITDA!D19</f>
        <v>0</v>
      </c>
      <c r="D15" s="270">
        <f>EGM_EBITDA!E19</f>
        <v>0</v>
      </c>
      <c r="E15" s="256">
        <f>EGM_EBITDA!P19</f>
        <v>0</v>
      </c>
      <c r="F15" s="257">
        <f>SUMIF('BASE VAGAS'!B:B,B15,'BASE VAGAS'!D:D)</f>
        <v>0</v>
      </c>
      <c r="G15" s="258" t="str">
        <f t="array" ref="G15">IF(F15=0,"-",_xlfn.TEXTJOIN(" / ",TRUE,IF('BASE VAGAS'!B:B=B15,'BASE VAGAS'!A:A,"")))</f>
        <v>-</v>
      </c>
    </row>
    <row r="16" spans="2:7" x14ac:dyDescent="0.25">
      <c r="B16" s="253">
        <f>EGM_EBITDA!C20</f>
        <v>0</v>
      </c>
      <c r="C16" s="269">
        <f>EGM_EBITDA!D20</f>
        <v>0</v>
      </c>
      <c r="D16" s="270">
        <f>EGM_EBITDA!E20</f>
        <v>0</v>
      </c>
      <c r="E16" s="256">
        <f>EGM_EBITDA!P20</f>
        <v>0</v>
      </c>
      <c r="F16" s="257">
        <f>SUMIF('BASE VAGAS'!B:B,B16,'BASE VAGAS'!D:D)</f>
        <v>0</v>
      </c>
      <c r="G16" s="258" t="str">
        <f t="array" ref="G16">IF(F16=0,"-",_xlfn.TEXTJOIN(" / ",TRUE,IF('BASE VAGAS'!B:B=B16,'BASE VAGAS'!A:A,"")))</f>
        <v>-</v>
      </c>
    </row>
    <row r="17" spans="2:7" x14ac:dyDescent="0.25">
      <c r="B17" s="253">
        <f>EGM_EBITDA!C21</f>
        <v>0</v>
      </c>
      <c r="C17" s="269">
        <f>EGM_EBITDA!D21</f>
        <v>0</v>
      </c>
      <c r="D17" s="270">
        <f>EGM_EBITDA!E21</f>
        <v>0</v>
      </c>
      <c r="E17" s="256">
        <f>EGM_EBITDA!P21</f>
        <v>0</v>
      </c>
      <c r="F17" s="257">
        <f>SUMIF('BASE VAGAS'!B:B,B17,'BASE VAGAS'!D:D)</f>
        <v>0</v>
      </c>
      <c r="G17" s="258" t="str">
        <f t="array" ref="G17">IF(F17=0,"-",_xlfn.TEXTJOIN(" / ",TRUE,IF('BASE VAGAS'!B:B=B17,'BASE VAGAS'!A:A,"")))</f>
        <v>-</v>
      </c>
    </row>
    <row r="18" spans="2:7" x14ac:dyDescent="0.25">
      <c r="B18" s="253">
        <f>EGM_EBITDA!C22</f>
        <v>0</v>
      </c>
      <c r="C18" s="269">
        <f>EGM_EBITDA!D22</f>
        <v>0</v>
      </c>
      <c r="D18" s="270">
        <f>EGM_EBITDA!E22</f>
        <v>0</v>
      </c>
      <c r="E18" s="256">
        <f>EGM_EBITDA!P22</f>
        <v>0</v>
      </c>
      <c r="F18" s="257">
        <f>SUMIF('BASE VAGAS'!B:B,B18,'BASE VAGAS'!D:D)</f>
        <v>0</v>
      </c>
      <c r="G18" s="258" t="str">
        <f t="array" ref="G18">IF(F18=0,"-",_xlfn.TEXTJOIN(" / ",TRUE,IF('BASE VAGAS'!B:B=B18,'BASE VAGAS'!A:A,"")))</f>
        <v>-</v>
      </c>
    </row>
    <row r="19" spans="2:7" x14ac:dyDescent="0.25">
      <c r="B19" s="253">
        <f>EGM_EBITDA!C23</f>
        <v>0</v>
      </c>
      <c r="C19" s="269">
        <f>EGM_EBITDA!D23</f>
        <v>0</v>
      </c>
      <c r="D19" s="270">
        <f>EGM_EBITDA!E23</f>
        <v>0</v>
      </c>
      <c r="E19" s="256">
        <f>EGM_EBITDA!P23</f>
        <v>0</v>
      </c>
      <c r="F19" s="257">
        <f>SUMIF('BASE VAGAS'!B:B,B19,'BASE VAGAS'!D:D)</f>
        <v>0</v>
      </c>
      <c r="G19" s="258" t="str">
        <f t="array" ref="G19">IF(F19=0,"-",_xlfn.TEXTJOIN(" / ",TRUE,IF('BASE VAGAS'!B:B=B19,'BASE VAGAS'!A:A,"")))</f>
        <v>-</v>
      </c>
    </row>
    <row r="20" spans="2:7" x14ac:dyDescent="0.25">
      <c r="B20" s="253">
        <f>EGM_EBITDA!C24</f>
        <v>0</v>
      </c>
      <c r="C20" s="269">
        <f>EGM_EBITDA!D24</f>
        <v>0</v>
      </c>
      <c r="D20" s="270">
        <f>EGM_EBITDA!E24</f>
        <v>0</v>
      </c>
      <c r="E20" s="256">
        <f>EGM_EBITDA!P24</f>
        <v>0</v>
      </c>
      <c r="F20" s="257">
        <f>SUMIF('BASE VAGAS'!B:B,B20,'BASE VAGAS'!D:D)</f>
        <v>0</v>
      </c>
      <c r="G20" s="258" t="str">
        <f t="array" ref="G20">IF(F20=0,"-",_xlfn.TEXTJOIN(" / ",TRUE,IF('BASE VAGAS'!B:B=B20,'BASE VAGAS'!A:A,"")))</f>
        <v>-</v>
      </c>
    </row>
    <row r="21" spans="2:7" x14ac:dyDescent="0.25">
      <c r="B21" s="253">
        <f>EGM_EBITDA!C25</f>
        <v>0</v>
      </c>
      <c r="C21" s="269">
        <f>EGM_EBITDA!D25</f>
        <v>0</v>
      </c>
      <c r="D21" s="270">
        <f>EGM_EBITDA!E25</f>
        <v>0</v>
      </c>
      <c r="E21" s="256">
        <f>EGM_EBITDA!P25</f>
        <v>0</v>
      </c>
      <c r="F21" s="257">
        <f>SUMIF('BASE VAGAS'!B:B,B21,'BASE VAGAS'!D:D)</f>
        <v>0</v>
      </c>
      <c r="G21" s="258" t="str">
        <f t="array" ref="G21">IF(F21=0,"-",_xlfn.TEXTJOIN(" / ",TRUE,IF('BASE VAGAS'!B:B=B21,'BASE VAGAS'!A:A,"")))</f>
        <v>-</v>
      </c>
    </row>
    <row r="22" spans="2:7" ht="15.75" thickBot="1" x14ac:dyDescent="0.3">
      <c r="B22" s="259">
        <f>EGM_EBITDA!C26</f>
        <v>0</v>
      </c>
      <c r="C22" s="271">
        <f>EGM_EBITDA!D26</f>
        <v>0</v>
      </c>
      <c r="D22" s="272">
        <f>EGM_EBITDA!E26</f>
        <v>0</v>
      </c>
      <c r="E22" s="262">
        <f>EGM_EBITDA!P26</f>
        <v>0</v>
      </c>
      <c r="F22" s="263">
        <f>SUMIF('BASE VAGAS'!B:B,B22,'BASE VAGAS'!D:D)</f>
        <v>0</v>
      </c>
      <c r="G22" s="264" t="str">
        <f t="array" ref="G22">IF(F22=0,"-",_xlfn.TEXTJOIN(" / ",TRUE,IF('BASE VAGAS'!B:B=B22,'BASE VAGAS'!A:A,"")))</f>
        <v>-</v>
      </c>
    </row>
  </sheetData>
  <conditionalFormatting sqref="F3:F22">
    <cfRule type="cellIs" dxfId="17" priority="2" operator="greaterThan">
      <formula>0</formula>
    </cfRule>
  </conditionalFormatting>
  <conditionalFormatting sqref="G3:G22">
    <cfRule type="cellIs" dxfId="16" priority="1" operator="notEqual">
      <formula>"-"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67F7-BD5F-473B-80F2-9625D956F424}">
  <sheetPr codeName="Planilha14"/>
  <dimension ref="A1:F279"/>
  <sheetViews>
    <sheetView workbookViewId="0">
      <selection activeCell="F1" sqref="F1"/>
    </sheetView>
  </sheetViews>
  <sheetFormatPr defaultRowHeight="15" x14ac:dyDescent="0.25"/>
  <cols>
    <col min="1" max="1" width="29.140625" bestFit="1" customWidth="1"/>
  </cols>
  <sheetData>
    <row r="1" spans="1:6" x14ac:dyDescent="0.25">
      <c r="B1" t="s">
        <v>37</v>
      </c>
      <c r="C1" t="s">
        <v>68</v>
      </c>
      <c r="D1" t="s">
        <v>69</v>
      </c>
      <c r="F1" t="s">
        <v>318</v>
      </c>
    </row>
    <row r="2" spans="1:6" x14ac:dyDescent="0.25">
      <c r="A2" s="149" t="str">
        <f t="shared" ref="A2:A65" si="0">IFERROR(D2&amp;" "&amp;C2,"-")</f>
        <v>1 CONSULTOR DE VENDAS</v>
      </c>
      <c r="B2">
        <v>3</v>
      </c>
      <c r="C2" t="s">
        <v>71</v>
      </c>
      <c r="D2">
        <v>1</v>
      </c>
    </row>
    <row r="3" spans="1:6" x14ac:dyDescent="0.25">
      <c r="A3" s="149" t="str">
        <f t="shared" si="0"/>
        <v>1 CONSULTOR DE VENDAS</v>
      </c>
      <c r="B3">
        <v>4</v>
      </c>
      <c r="C3" t="s">
        <v>71</v>
      </c>
      <c r="D3">
        <v>1</v>
      </c>
    </row>
    <row r="4" spans="1:6" x14ac:dyDescent="0.25">
      <c r="A4" s="149" t="str">
        <f t="shared" si="0"/>
        <v>1 AUXILIAR DE ESTOQUES</v>
      </c>
      <c r="B4">
        <v>7</v>
      </c>
      <c r="C4" t="s">
        <v>70</v>
      </c>
      <c r="D4">
        <v>1</v>
      </c>
    </row>
    <row r="5" spans="1:6" x14ac:dyDescent="0.25">
      <c r="A5" s="149" t="str">
        <f t="shared" si="0"/>
        <v>1 CONSULTOR DE VENDAS</v>
      </c>
      <c r="B5">
        <v>7</v>
      </c>
      <c r="C5" t="s">
        <v>71</v>
      </c>
      <c r="D5">
        <v>1</v>
      </c>
    </row>
    <row r="6" spans="1:6" x14ac:dyDescent="0.25">
      <c r="A6" s="149" t="str">
        <f t="shared" si="0"/>
        <v>1 COORDENADOR ADMINISTRATIVO</v>
      </c>
      <c r="B6">
        <v>10</v>
      </c>
      <c r="C6" t="s">
        <v>206</v>
      </c>
      <c r="D6">
        <v>1</v>
      </c>
    </row>
    <row r="7" spans="1:6" x14ac:dyDescent="0.25">
      <c r="A7" s="149" t="str">
        <f t="shared" si="0"/>
        <v>1 CONSULTOR DE VENDAS</v>
      </c>
      <c r="B7">
        <v>11</v>
      </c>
      <c r="C7" t="s">
        <v>71</v>
      </c>
      <c r="D7">
        <v>1</v>
      </c>
    </row>
    <row r="8" spans="1:6" x14ac:dyDescent="0.25">
      <c r="A8" s="149" t="str">
        <f t="shared" si="0"/>
        <v>1 COORDENADOR DE VENDAS</v>
      </c>
      <c r="B8">
        <v>13</v>
      </c>
      <c r="C8" t="s">
        <v>207</v>
      </c>
      <c r="D8">
        <v>1</v>
      </c>
    </row>
    <row r="9" spans="1:6" x14ac:dyDescent="0.25">
      <c r="A9" s="149" t="str">
        <f t="shared" si="0"/>
        <v>1 CONSULTOR DE VENDAS</v>
      </c>
      <c r="B9">
        <v>15</v>
      </c>
      <c r="C9" t="s">
        <v>71</v>
      </c>
      <c r="D9">
        <v>1</v>
      </c>
    </row>
    <row r="10" spans="1:6" x14ac:dyDescent="0.25">
      <c r="A10" s="149" t="str">
        <f t="shared" si="0"/>
        <v>1 SERVENTE</v>
      </c>
      <c r="B10">
        <v>15</v>
      </c>
      <c r="C10" t="s">
        <v>74</v>
      </c>
      <c r="D10">
        <v>1</v>
      </c>
    </row>
    <row r="11" spans="1:6" x14ac:dyDescent="0.25">
      <c r="A11" s="149" t="str">
        <f t="shared" si="0"/>
        <v>1 AUXILIAR ADMINISTRATIVO</v>
      </c>
      <c r="B11">
        <v>16</v>
      </c>
      <c r="C11" t="s">
        <v>208</v>
      </c>
      <c r="D11">
        <v>1</v>
      </c>
    </row>
    <row r="12" spans="1:6" x14ac:dyDescent="0.25">
      <c r="A12" s="149" t="str">
        <f t="shared" si="0"/>
        <v>1 AUXILIAR DE ESTOQUES</v>
      </c>
      <c r="B12">
        <v>16</v>
      </c>
      <c r="C12" t="s">
        <v>70</v>
      </c>
      <c r="D12">
        <v>1</v>
      </c>
    </row>
    <row r="13" spans="1:6" x14ac:dyDescent="0.25">
      <c r="A13" s="149" t="str">
        <f t="shared" si="0"/>
        <v>1 CONSULTOR DE VENDAS</v>
      </c>
      <c r="B13">
        <v>16</v>
      </c>
      <c r="C13" t="s">
        <v>71</v>
      </c>
      <c r="D13">
        <v>1</v>
      </c>
    </row>
    <row r="14" spans="1:6" x14ac:dyDescent="0.25">
      <c r="A14" s="149" t="str">
        <f t="shared" si="0"/>
        <v>1 COORDENADOR DE ESTOQUE</v>
      </c>
      <c r="B14">
        <v>16</v>
      </c>
      <c r="C14" t="s">
        <v>73</v>
      </c>
      <c r="D14">
        <v>1</v>
      </c>
    </row>
    <row r="15" spans="1:6" x14ac:dyDescent="0.25">
      <c r="A15" s="149" t="str">
        <f t="shared" si="0"/>
        <v>1 CONSULTOR DE VENDAS</v>
      </c>
      <c r="B15">
        <v>20</v>
      </c>
      <c r="C15" t="s">
        <v>71</v>
      </c>
      <c r="D15">
        <v>1</v>
      </c>
    </row>
    <row r="16" spans="1:6" x14ac:dyDescent="0.25">
      <c r="A16" s="149" t="str">
        <f t="shared" si="0"/>
        <v>2 CONSULTOR DE VENDAS</v>
      </c>
      <c r="B16">
        <v>24</v>
      </c>
      <c r="C16" t="s">
        <v>71</v>
      </c>
      <c r="D16">
        <v>2</v>
      </c>
    </row>
    <row r="17" spans="1:4" x14ac:dyDescent="0.25">
      <c r="A17" s="149" t="str">
        <f t="shared" si="0"/>
        <v>-1 COORDENADOR DE VENDAS</v>
      </c>
      <c r="B17">
        <v>24</v>
      </c>
      <c r="C17" t="s">
        <v>207</v>
      </c>
      <c r="D17">
        <v>-1</v>
      </c>
    </row>
    <row r="18" spans="1:4" x14ac:dyDescent="0.25">
      <c r="A18" s="149" t="str">
        <f t="shared" si="0"/>
        <v>1 AUXILIAR DE ESTOQUES</v>
      </c>
      <c r="B18">
        <v>26</v>
      </c>
      <c r="C18" t="s">
        <v>70</v>
      </c>
      <c r="D18">
        <v>1</v>
      </c>
    </row>
    <row r="19" spans="1:4" x14ac:dyDescent="0.25">
      <c r="A19" s="149" t="str">
        <f t="shared" si="0"/>
        <v>1 SERVENTE</v>
      </c>
      <c r="B19">
        <v>29</v>
      </c>
      <c r="C19" t="s">
        <v>74</v>
      </c>
      <c r="D19">
        <v>1</v>
      </c>
    </row>
    <row r="20" spans="1:4" x14ac:dyDescent="0.25">
      <c r="A20" s="149" t="str">
        <f t="shared" si="0"/>
        <v>1 CAIXA</v>
      </c>
      <c r="B20">
        <v>34</v>
      </c>
      <c r="C20" t="s">
        <v>76</v>
      </c>
      <c r="D20">
        <v>1</v>
      </c>
    </row>
    <row r="21" spans="1:4" x14ac:dyDescent="0.25">
      <c r="A21" s="149" t="str">
        <f t="shared" si="0"/>
        <v>1 CONSULTOR DE VENDAS</v>
      </c>
      <c r="B21">
        <v>38</v>
      </c>
      <c r="C21" t="s">
        <v>71</v>
      </c>
      <c r="D21">
        <v>1</v>
      </c>
    </row>
    <row r="22" spans="1:4" x14ac:dyDescent="0.25">
      <c r="A22" s="149" t="str">
        <f t="shared" si="0"/>
        <v>1 CONSULTOR DE VENDAS</v>
      </c>
      <c r="B22">
        <v>39</v>
      </c>
      <c r="C22" t="s">
        <v>71</v>
      </c>
      <c r="D22">
        <v>1</v>
      </c>
    </row>
    <row r="23" spans="1:4" x14ac:dyDescent="0.25">
      <c r="A23" s="149" t="str">
        <f t="shared" si="0"/>
        <v>1 CONSULTOR DE VENDAS</v>
      </c>
      <c r="B23">
        <v>41</v>
      </c>
      <c r="C23" t="s">
        <v>71</v>
      </c>
      <c r="D23">
        <v>1</v>
      </c>
    </row>
    <row r="24" spans="1:4" x14ac:dyDescent="0.25">
      <c r="A24" s="149" t="str">
        <f t="shared" si="0"/>
        <v>1 CONSULTOR DE VENDAS</v>
      </c>
      <c r="B24">
        <v>44</v>
      </c>
      <c r="C24" t="s">
        <v>71</v>
      </c>
      <c r="D24">
        <v>1</v>
      </c>
    </row>
    <row r="25" spans="1:4" x14ac:dyDescent="0.25">
      <c r="A25" s="149" t="str">
        <f t="shared" si="0"/>
        <v>1 CONSULTOR DE VENDAS</v>
      </c>
      <c r="B25">
        <v>46</v>
      </c>
      <c r="C25" t="s">
        <v>71</v>
      </c>
      <c r="D25">
        <v>1</v>
      </c>
    </row>
    <row r="26" spans="1:4" x14ac:dyDescent="0.25">
      <c r="A26" s="149" t="str">
        <f t="shared" si="0"/>
        <v>1 MONTADOR MOVEIS</v>
      </c>
      <c r="B26">
        <v>46</v>
      </c>
      <c r="C26" t="s">
        <v>75</v>
      </c>
      <c r="D26">
        <v>1</v>
      </c>
    </row>
    <row r="27" spans="1:4" x14ac:dyDescent="0.25">
      <c r="A27" s="149" t="str">
        <f t="shared" si="0"/>
        <v>1 AUXILIAR DE ESTOQUES</v>
      </c>
      <c r="B27">
        <v>47</v>
      </c>
      <c r="C27" t="s">
        <v>70</v>
      </c>
      <c r="D27">
        <v>1</v>
      </c>
    </row>
    <row r="28" spans="1:4" x14ac:dyDescent="0.25">
      <c r="A28" s="149" t="str">
        <f t="shared" si="0"/>
        <v>1 CONSULTOR PROJETISTA DE MOVEIS</v>
      </c>
      <c r="B28">
        <v>47</v>
      </c>
      <c r="C28" t="s">
        <v>209</v>
      </c>
      <c r="D28">
        <v>1</v>
      </c>
    </row>
    <row r="29" spans="1:4" x14ac:dyDescent="0.25">
      <c r="A29" s="149" t="str">
        <f t="shared" si="0"/>
        <v>1 CONSULTOR DE VENDAS</v>
      </c>
      <c r="B29">
        <v>49</v>
      </c>
      <c r="C29" t="s">
        <v>71</v>
      </c>
      <c r="D29">
        <v>1</v>
      </c>
    </row>
    <row r="30" spans="1:4" x14ac:dyDescent="0.25">
      <c r="A30" s="149" t="str">
        <f t="shared" si="0"/>
        <v>1 AUXILIAR DE ESTOQUES</v>
      </c>
      <c r="B30">
        <v>52</v>
      </c>
      <c r="C30" t="s">
        <v>70</v>
      </c>
      <c r="D30">
        <v>1</v>
      </c>
    </row>
    <row r="31" spans="1:4" x14ac:dyDescent="0.25">
      <c r="A31" s="149" t="str">
        <f t="shared" si="0"/>
        <v>1 AUXILIAR DE ESTOQUES</v>
      </c>
      <c r="B31">
        <v>53</v>
      </c>
      <c r="C31" t="s">
        <v>70</v>
      </c>
      <c r="D31">
        <v>1</v>
      </c>
    </row>
    <row r="32" spans="1:4" x14ac:dyDescent="0.25">
      <c r="A32" s="149" t="str">
        <f t="shared" si="0"/>
        <v>1 CONSULTOR DE VENDAS</v>
      </c>
      <c r="B32">
        <v>55</v>
      </c>
      <c r="C32" t="s">
        <v>71</v>
      </c>
      <c r="D32">
        <v>1</v>
      </c>
    </row>
    <row r="33" spans="1:4" x14ac:dyDescent="0.25">
      <c r="A33" s="149" t="str">
        <f t="shared" si="0"/>
        <v>1 SERVENTE II</v>
      </c>
      <c r="B33">
        <v>58</v>
      </c>
      <c r="C33" t="s">
        <v>210</v>
      </c>
      <c r="D33">
        <v>1</v>
      </c>
    </row>
    <row r="34" spans="1:4" x14ac:dyDescent="0.25">
      <c r="A34" s="149" t="str">
        <f t="shared" si="0"/>
        <v>1 CONSULTOR ESPECIALISTA EM TINTAS</v>
      </c>
      <c r="B34">
        <v>73</v>
      </c>
      <c r="C34" t="s">
        <v>211</v>
      </c>
      <c r="D34">
        <v>1</v>
      </c>
    </row>
    <row r="35" spans="1:4" x14ac:dyDescent="0.25">
      <c r="A35" s="149" t="str">
        <f t="shared" si="0"/>
        <v>1 CAIXA</v>
      </c>
      <c r="B35">
        <v>78</v>
      </c>
      <c r="C35" t="s">
        <v>76</v>
      </c>
      <c r="D35">
        <v>1</v>
      </c>
    </row>
    <row r="36" spans="1:4" x14ac:dyDescent="0.25">
      <c r="A36" s="149" t="str">
        <f t="shared" si="0"/>
        <v>1 COORDENADOR DE ESTOQUE</v>
      </c>
      <c r="B36">
        <v>98</v>
      </c>
      <c r="C36" t="s">
        <v>73</v>
      </c>
      <c r="D36">
        <v>1</v>
      </c>
    </row>
    <row r="37" spans="1:4" x14ac:dyDescent="0.25">
      <c r="A37" s="149" t="str">
        <f t="shared" si="0"/>
        <v>1 SERVENTE</v>
      </c>
      <c r="B37">
        <v>101</v>
      </c>
      <c r="C37" t="s">
        <v>74</v>
      </c>
      <c r="D37">
        <v>1</v>
      </c>
    </row>
    <row r="38" spans="1:4" x14ac:dyDescent="0.25">
      <c r="A38" s="149" t="str">
        <f t="shared" si="0"/>
        <v>2 CONSULTOR DE VENDAS</v>
      </c>
      <c r="B38">
        <v>102</v>
      </c>
      <c r="C38" t="s">
        <v>71</v>
      </c>
      <c r="D38">
        <v>2</v>
      </c>
    </row>
    <row r="39" spans="1:4" x14ac:dyDescent="0.25">
      <c r="A39" s="149" t="str">
        <f t="shared" si="0"/>
        <v>1 COORDENADOR ADMINISTRATIVO</v>
      </c>
      <c r="B39">
        <v>103</v>
      </c>
      <c r="C39" t="s">
        <v>206</v>
      </c>
      <c r="D39">
        <v>1</v>
      </c>
    </row>
    <row r="40" spans="1:4" x14ac:dyDescent="0.25">
      <c r="A40" s="149" t="str">
        <f t="shared" si="0"/>
        <v>1 CONSULTOR DE VENDAS</v>
      </c>
      <c r="B40">
        <v>104</v>
      </c>
      <c r="C40" t="s">
        <v>71</v>
      </c>
      <c r="D40">
        <v>1</v>
      </c>
    </row>
    <row r="41" spans="1:4" x14ac:dyDescent="0.25">
      <c r="A41" s="149" t="str">
        <f t="shared" si="0"/>
        <v>1 AUXILIAR DE ESTOQUES</v>
      </c>
      <c r="B41">
        <v>109</v>
      </c>
      <c r="C41" t="s">
        <v>70</v>
      </c>
      <c r="D41">
        <v>1</v>
      </c>
    </row>
    <row r="42" spans="1:4" x14ac:dyDescent="0.25">
      <c r="A42" s="149" t="str">
        <f t="shared" si="0"/>
        <v>-1 COORDENADOR DE ESTOQUE</v>
      </c>
      <c r="B42">
        <v>109</v>
      </c>
      <c r="C42" t="s">
        <v>73</v>
      </c>
      <c r="D42">
        <v>-1</v>
      </c>
    </row>
    <row r="43" spans="1:4" x14ac:dyDescent="0.25">
      <c r="A43" s="149" t="str">
        <f t="shared" si="0"/>
        <v>1 SUPERVISOR DE ESTOQUE</v>
      </c>
      <c r="B43">
        <v>109</v>
      </c>
      <c r="C43" t="s">
        <v>212</v>
      </c>
      <c r="D43">
        <v>1</v>
      </c>
    </row>
    <row r="44" spans="1:4" x14ac:dyDescent="0.25">
      <c r="A44" s="149" t="str">
        <f t="shared" si="0"/>
        <v>2 CONSULTOR DE VENDAS</v>
      </c>
      <c r="B44">
        <v>111</v>
      </c>
      <c r="C44" t="s">
        <v>71</v>
      </c>
      <c r="D44">
        <v>2</v>
      </c>
    </row>
    <row r="45" spans="1:4" x14ac:dyDescent="0.25">
      <c r="A45" s="149" t="str">
        <f t="shared" si="0"/>
        <v>1 CONSULTOR DE VENDAS</v>
      </c>
      <c r="B45">
        <v>115</v>
      </c>
      <c r="C45" t="s">
        <v>71</v>
      </c>
      <c r="D45">
        <v>1</v>
      </c>
    </row>
    <row r="46" spans="1:4" x14ac:dyDescent="0.25">
      <c r="A46" s="149" t="str">
        <f t="shared" si="0"/>
        <v>1 CONSULTOR DE VENDAS</v>
      </c>
      <c r="B46">
        <v>117</v>
      </c>
      <c r="C46" t="s">
        <v>71</v>
      </c>
      <c r="D46">
        <v>1</v>
      </c>
    </row>
    <row r="47" spans="1:4" x14ac:dyDescent="0.25">
      <c r="A47" s="149" t="str">
        <f t="shared" si="0"/>
        <v>1 SERVENTE</v>
      </c>
      <c r="B47">
        <v>122</v>
      </c>
      <c r="C47" t="s">
        <v>74</v>
      </c>
      <c r="D47">
        <v>1</v>
      </c>
    </row>
    <row r="48" spans="1:4" x14ac:dyDescent="0.25">
      <c r="A48" s="149" t="str">
        <f t="shared" si="0"/>
        <v>1 CONSULTOR DE VENDAS</v>
      </c>
      <c r="B48">
        <v>123</v>
      </c>
      <c r="C48" t="s">
        <v>71</v>
      </c>
      <c r="D48">
        <v>1</v>
      </c>
    </row>
    <row r="49" spans="1:4" x14ac:dyDescent="0.25">
      <c r="A49" s="149" t="str">
        <f t="shared" si="0"/>
        <v>1 CONSULTOR DE VENDAS</v>
      </c>
      <c r="B49">
        <v>131</v>
      </c>
      <c r="C49" t="s">
        <v>71</v>
      </c>
      <c r="D49">
        <v>1</v>
      </c>
    </row>
    <row r="50" spans="1:4" x14ac:dyDescent="0.25">
      <c r="A50" s="149" t="str">
        <f t="shared" si="0"/>
        <v>2 CONSULTOR DE VENDAS</v>
      </c>
      <c r="B50">
        <v>136</v>
      </c>
      <c r="C50" t="s">
        <v>71</v>
      </c>
      <c r="D50">
        <v>2</v>
      </c>
    </row>
    <row r="51" spans="1:4" x14ac:dyDescent="0.25">
      <c r="A51" s="149" t="str">
        <f t="shared" si="0"/>
        <v>1 COORDENADOR DE ESTOQUE</v>
      </c>
      <c r="B51">
        <v>136</v>
      </c>
      <c r="C51" t="s">
        <v>73</v>
      </c>
      <c r="D51">
        <v>1</v>
      </c>
    </row>
    <row r="52" spans="1:4" x14ac:dyDescent="0.25">
      <c r="A52" s="149" t="str">
        <f t="shared" si="0"/>
        <v>1 CONFERENTE I</v>
      </c>
      <c r="B52">
        <v>139</v>
      </c>
      <c r="C52" t="s">
        <v>213</v>
      </c>
      <c r="D52">
        <v>1</v>
      </c>
    </row>
    <row r="53" spans="1:4" x14ac:dyDescent="0.25">
      <c r="A53" s="149" t="str">
        <f t="shared" si="0"/>
        <v>1 CONSULTOR ESPECIALISTA EM TINTAS</v>
      </c>
      <c r="B53">
        <v>139</v>
      </c>
      <c r="C53" t="s">
        <v>211</v>
      </c>
      <c r="D53">
        <v>1</v>
      </c>
    </row>
    <row r="54" spans="1:4" x14ac:dyDescent="0.25">
      <c r="A54" s="149" t="str">
        <f t="shared" si="0"/>
        <v>1 COORDENADOR DE ESTOQUE</v>
      </c>
      <c r="B54">
        <v>154</v>
      </c>
      <c r="C54" t="s">
        <v>73</v>
      </c>
      <c r="D54">
        <v>1</v>
      </c>
    </row>
    <row r="55" spans="1:4" x14ac:dyDescent="0.25">
      <c r="A55" s="149" t="str">
        <f t="shared" si="0"/>
        <v>1 CONSULTOR DE VENDAS</v>
      </c>
      <c r="B55">
        <v>156</v>
      </c>
      <c r="C55" t="s">
        <v>71</v>
      </c>
      <c r="D55">
        <v>1</v>
      </c>
    </row>
    <row r="56" spans="1:4" x14ac:dyDescent="0.25">
      <c r="A56" s="149" t="str">
        <f t="shared" si="0"/>
        <v>1 COORDENADOR DE ESTOQUE</v>
      </c>
      <c r="B56">
        <v>159</v>
      </c>
      <c r="C56" t="s">
        <v>73</v>
      </c>
      <c r="D56">
        <v>1</v>
      </c>
    </row>
    <row r="57" spans="1:4" x14ac:dyDescent="0.25">
      <c r="A57" s="149" t="str">
        <f t="shared" si="0"/>
        <v>1 CONSULTOR DE VENDAS</v>
      </c>
      <c r="B57">
        <v>167</v>
      </c>
      <c r="C57" t="s">
        <v>71</v>
      </c>
      <c r="D57">
        <v>1</v>
      </c>
    </row>
    <row r="58" spans="1:4" x14ac:dyDescent="0.25">
      <c r="A58" s="149" t="str">
        <f t="shared" si="0"/>
        <v>1 CONSULTOR DE VENDAS</v>
      </c>
      <c r="B58">
        <v>171</v>
      </c>
      <c r="C58" t="s">
        <v>71</v>
      </c>
      <c r="D58">
        <v>1</v>
      </c>
    </row>
    <row r="59" spans="1:4" x14ac:dyDescent="0.25">
      <c r="A59" s="149" t="str">
        <f t="shared" si="0"/>
        <v>1 COORDENADOR DE ESTOQUE</v>
      </c>
      <c r="B59">
        <v>179</v>
      </c>
      <c r="C59" t="s">
        <v>73</v>
      </c>
      <c r="D59">
        <v>1</v>
      </c>
    </row>
    <row r="60" spans="1:4" x14ac:dyDescent="0.25">
      <c r="A60" s="149" t="str">
        <f t="shared" si="0"/>
        <v>1 AUXILIAR PROJETISTA</v>
      </c>
      <c r="B60">
        <v>181</v>
      </c>
      <c r="C60" t="s">
        <v>214</v>
      </c>
      <c r="D60">
        <v>1</v>
      </c>
    </row>
    <row r="61" spans="1:4" x14ac:dyDescent="0.25">
      <c r="A61" s="149" t="str">
        <f t="shared" si="0"/>
        <v>1 CONSULTOR DE VENDAS</v>
      </c>
      <c r="B61">
        <v>181</v>
      </c>
      <c r="C61" t="s">
        <v>71</v>
      </c>
      <c r="D61">
        <v>1</v>
      </c>
    </row>
    <row r="62" spans="1:4" x14ac:dyDescent="0.25">
      <c r="A62" s="149" t="str">
        <f t="shared" si="0"/>
        <v>1 SUPERVISOR DE ESTOQUE</v>
      </c>
      <c r="B62">
        <v>182</v>
      </c>
      <c r="C62" t="s">
        <v>212</v>
      </c>
      <c r="D62">
        <v>1</v>
      </c>
    </row>
    <row r="63" spans="1:4" x14ac:dyDescent="0.25">
      <c r="A63" s="149" t="str">
        <f t="shared" si="0"/>
        <v>2 CAIXA</v>
      </c>
      <c r="B63">
        <v>186</v>
      </c>
      <c r="C63" t="s">
        <v>76</v>
      </c>
      <c r="D63">
        <v>2</v>
      </c>
    </row>
    <row r="64" spans="1:4" x14ac:dyDescent="0.25">
      <c r="A64" s="149" t="str">
        <f t="shared" si="0"/>
        <v>-1 COORDENADOR ADMINISTRATIVO</v>
      </c>
      <c r="B64">
        <v>186</v>
      </c>
      <c r="C64" t="s">
        <v>206</v>
      </c>
      <c r="D64">
        <v>-1</v>
      </c>
    </row>
    <row r="65" spans="1:4" x14ac:dyDescent="0.25">
      <c r="A65" s="149" t="str">
        <f t="shared" si="0"/>
        <v>1 AUXILIAR DE ESTOQUES</v>
      </c>
      <c r="B65">
        <v>192</v>
      </c>
      <c r="C65" t="s">
        <v>70</v>
      </c>
      <c r="D65">
        <v>1</v>
      </c>
    </row>
    <row r="66" spans="1:4" x14ac:dyDescent="0.25">
      <c r="A66" s="149" t="str">
        <f t="shared" ref="A66:A129" si="1">IFERROR(D66&amp;" "&amp;C66,"-")</f>
        <v>1 CONSULTOR DE VENDAS</v>
      </c>
      <c r="B66">
        <v>201</v>
      </c>
      <c r="C66" t="s">
        <v>71</v>
      </c>
      <c r="D66">
        <v>1</v>
      </c>
    </row>
    <row r="67" spans="1:4" x14ac:dyDescent="0.25">
      <c r="A67" s="149" t="str">
        <f t="shared" si="1"/>
        <v>1 CONSULTOR DE VENDAS</v>
      </c>
      <c r="B67">
        <v>202</v>
      </c>
      <c r="C67" t="s">
        <v>71</v>
      </c>
      <c r="D67">
        <v>1</v>
      </c>
    </row>
    <row r="68" spans="1:4" x14ac:dyDescent="0.25">
      <c r="A68" s="149" t="str">
        <f t="shared" si="1"/>
        <v>1 CONSULTOR DE VENDAS</v>
      </c>
      <c r="B68">
        <v>205</v>
      </c>
      <c r="C68" t="s">
        <v>71</v>
      </c>
      <c r="D68">
        <v>1</v>
      </c>
    </row>
    <row r="69" spans="1:4" x14ac:dyDescent="0.25">
      <c r="A69" s="149" t="str">
        <f t="shared" si="1"/>
        <v>1 AUXILIAR DE ESTOQUES</v>
      </c>
      <c r="B69">
        <v>207</v>
      </c>
      <c r="C69" t="s">
        <v>70</v>
      </c>
      <c r="D69">
        <v>1</v>
      </c>
    </row>
    <row r="70" spans="1:4" x14ac:dyDescent="0.25">
      <c r="A70" s="149" t="str">
        <f t="shared" si="1"/>
        <v>1 CONFERENTE I</v>
      </c>
      <c r="B70">
        <v>207</v>
      </c>
      <c r="C70" t="s">
        <v>213</v>
      </c>
      <c r="D70">
        <v>1</v>
      </c>
    </row>
    <row r="71" spans="1:4" x14ac:dyDescent="0.25">
      <c r="A71" s="149" t="str">
        <f t="shared" si="1"/>
        <v>1 SERVENTE</v>
      </c>
      <c r="B71">
        <v>207</v>
      </c>
      <c r="C71" t="s">
        <v>74</v>
      </c>
      <c r="D71">
        <v>1</v>
      </c>
    </row>
    <row r="72" spans="1:4" x14ac:dyDescent="0.25">
      <c r="A72" s="149" t="str">
        <f t="shared" si="1"/>
        <v>1 CONSULTOR DE VENDAS</v>
      </c>
      <c r="B72">
        <v>209</v>
      </c>
      <c r="C72" t="s">
        <v>71</v>
      </c>
      <c r="D72">
        <v>1</v>
      </c>
    </row>
    <row r="73" spans="1:4" x14ac:dyDescent="0.25">
      <c r="A73" s="149" t="str">
        <f t="shared" si="1"/>
        <v>1 SERVENTE</v>
      </c>
      <c r="B73">
        <v>217</v>
      </c>
      <c r="C73" t="s">
        <v>74</v>
      </c>
      <c r="D73">
        <v>1</v>
      </c>
    </row>
    <row r="74" spans="1:4" x14ac:dyDescent="0.25">
      <c r="A74" s="149" t="str">
        <f t="shared" si="1"/>
        <v>1 COORDENADOR DE ESTOQUE</v>
      </c>
      <c r="B74">
        <v>218</v>
      </c>
      <c r="C74" t="s">
        <v>73</v>
      </c>
      <c r="D74">
        <v>1</v>
      </c>
    </row>
    <row r="75" spans="1:4" x14ac:dyDescent="0.25">
      <c r="A75" s="149" t="str">
        <f t="shared" si="1"/>
        <v>1 CAIXA</v>
      </c>
      <c r="B75">
        <v>220</v>
      </c>
      <c r="C75" t="s">
        <v>76</v>
      </c>
      <c r="D75">
        <v>1</v>
      </c>
    </row>
    <row r="76" spans="1:4" x14ac:dyDescent="0.25">
      <c r="A76" s="149" t="str">
        <f t="shared" si="1"/>
        <v>1 SERVENTE</v>
      </c>
      <c r="B76">
        <v>220</v>
      </c>
      <c r="C76" t="s">
        <v>74</v>
      </c>
      <c r="D76">
        <v>1</v>
      </c>
    </row>
    <row r="77" spans="1:4" x14ac:dyDescent="0.25">
      <c r="A77" s="149" t="str">
        <f t="shared" si="1"/>
        <v>1 CONSULTOR DE VENDAS</v>
      </c>
      <c r="B77">
        <v>222</v>
      </c>
      <c r="C77" t="s">
        <v>71</v>
      </c>
      <c r="D77">
        <v>1</v>
      </c>
    </row>
    <row r="78" spans="1:4" x14ac:dyDescent="0.25">
      <c r="A78" s="149" t="str">
        <f t="shared" si="1"/>
        <v>1 AUXILIAR DE ESTOQUES</v>
      </c>
      <c r="B78">
        <v>223</v>
      </c>
      <c r="C78" t="s">
        <v>70</v>
      </c>
      <c r="D78">
        <v>1</v>
      </c>
    </row>
    <row r="79" spans="1:4" x14ac:dyDescent="0.25">
      <c r="A79" s="149" t="str">
        <f t="shared" si="1"/>
        <v>1 CAIXA</v>
      </c>
      <c r="B79">
        <v>224</v>
      </c>
      <c r="C79" t="s">
        <v>76</v>
      </c>
      <c r="D79">
        <v>1</v>
      </c>
    </row>
    <row r="80" spans="1:4" x14ac:dyDescent="0.25">
      <c r="A80" s="149" t="str">
        <f t="shared" si="1"/>
        <v>1 CONFERENTE I</v>
      </c>
      <c r="B80">
        <v>224</v>
      </c>
      <c r="C80" t="s">
        <v>213</v>
      </c>
      <c r="D80">
        <v>1</v>
      </c>
    </row>
    <row r="81" spans="1:4" x14ac:dyDescent="0.25">
      <c r="A81" s="149" t="str">
        <f t="shared" si="1"/>
        <v>2 CONSULTOR DE VENDAS</v>
      </c>
      <c r="B81">
        <v>224</v>
      </c>
      <c r="C81" t="s">
        <v>71</v>
      </c>
      <c r="D81">
        <v>2</v>
      </c>
    </row>
    <row r="82" spans="1:4" x14ac:dyDescent="0.25">
      <c r="A82" s="149" t="str">
        <f t="shared" si="1"/>
        <v>1 AUXILIAR DE ESTOQUES</v>
      </c>
      <c r="B82">
        <v>235</v>
      </c>
      <c r="C82" t="s">
        <v>70</v>
      </c>
      <c r="D82">
        <v>1</v>
      </c>
    </row>
    <row r="83" spans="1:4" x14ac:dyDescent="0.25">
      <c r="A83" s="149" t="str">
        <f t="shared" si="1"/>
        <v>1 COORDENADOR ADMINISTRATIVO</v>
      </c>
      <c r="B83">
        <v>236</v>
      </c>
      <c r="C83" t="s">
        <v>206</v>
      </c>
      <c r="D83">
        <v>1</v>
      </c>
    </row>
    <row r="84" spans="1:4" x14ac:dyDescent="0.25">
      <c r="A84" s="149" t="str">
        <f t="shared" si="1"/>
        <v>1 CONSULTOR DE VENDAS</v>
      </c>
      <c r="B84">
        <v>241</v>
      </c>
      <c r="C84" t="s">
        <v>71</v>
      </c>
      <c r="D84">
        <v>1</v>
      </c>
    </row>
    <row r="85" spans="1:4" x14ac:dyDescent="0.25">
      <c r="A85" s="149" t="str">
        <f t="shared" si="1"/>
        <v>1 SERVENTE</v>
      </c>
      <c r="B85">
        <v>241</v>
      </c>
      <c r="C85" t="s">
        <v>74</v>
      </c>
      <c r="D85">
        <v>1</v>
      </c>
    </row>
    <row r="86" spans="1:4" x14ac:dyDescent="0.25">
      <c r="A86" s="149" t="str">
        <f t="shared" si="1"/>
        <v>1 CONSULTOR ESPECIALISTA EM TINTAS</v>
      </c>
      <c r="B86">
        <v>244</v>
      </c>
      <c r="C86" t="s">
        <v>211</v>
      </c>
      <c r="D86">
        <v>1</v>
      </c>
    </row>
    <row r="87" spans="1:4" x14ac:dyDescent="0.25">
      <c r="A87" s="149" t="str">
        <f t="shared" si="1"/>
        <v>1 SERVENTE</v>
      </c>
      <c r="B87">
        <v>249</v>
      </c>
      <c r="C87" t="s">
        <v>74</v>
      </c>
      <c r="D87">
        <v>1</v>
      </c>
    </row>
    <row r="88" spans="1:4" x14ac:dyDescent="0.25">
      <c r="A88" s="149" t="str">
        <f t="shared" si="1"/>
        <v>1 CONSULTOR DE VENDAS</v>
      </c>
      <c r="B88">
        <v>257</v>
      </c>
      <c r="C88" t="s">
        <v>71</v>
      </c>
      <c r="D88">
        <v>1</v>
      </c>
    </row>
    <row r="89" spans="1:4" x14ac:dyDescent="0.25">
      <c r="A89" s="149" t="str">
        <f t="shared" si="1"/>
        <v>1 CONSULTOR DE VENDAS</v>
      </c>
      <c r="B89">
        <v>258</v>
      </c>
      <c r="C89" t="s">
        <v>71</v>
      </c>
      <c r="D89">
        <v>1</v>
      </c>
    </row>
    <row r="90" spans="1:4" x14ac:dyDescent="0.25">
      <c r="A90" s="149" t="str">
        <f t="shared" si="1"/>
        <v>1 SERVENTE</v>
      </c>
      <c r="B90">
        <v>262</v>
      </c>
      <c r="C90" t="s">
        <v>74</v>
      </c>
      <c r="D90">
        <v>1</v>
      </c>
    </row>
    <row r="91" spans="1:4" x14ac:dyDescent="0.25">
      <c r="A91" s="149" t="str">
        <f t="shared" si="1"/>
        <v>1 CAIXA</v>
      </c>
      <c r="B91">
        <v>263</v>
      </c>
      <c r="C91" t="s">
        <v>76</v>
      </c>
      <c r="D91">
        <v>1</v>
      </c>
    </row>
    <row r="92" spans="1:4" x14ac:dyDescent="0.25">
      <c r="A92" s="149" t="str">
        <f t="shared" si="1"/>
        <v>1 CONSULTOR DE VENDAS</v>
      </c>
      <c r="B92">
        <v>264</v>
      </c>
      <c r="C92" t="s">
        <v>71</v>
      </c>
      <c r="D92">
        <v>1</v>
      </c>
    </row>
    <row r="93" spans="1:4" x14ac:dyDescent="0.25">
      <c r="A93" s="149" t="str">
        <f t="shared" si="1"/>
        <v>1 VENDEDOR EXTERNO</v>
      </c>
      <c r="B93">
        <v>264</v>
      </c>
      <c r="C93" t="s">
        <v>215</v>
      </c>
      <c r="D93">
        <v>1</v>
      </c>
    </row>
    <row r="94" spans="1:4" x14ac:dyDescent="0.25">
      <c r="A94" s="149" t="str">
        <f t="shared" si="1"/>
        <v>1 CONSULTOR ESPECIALISTA EM MATERIAL DE CONSTRUCAO</v>
      </c>
      <c r="B94">
        <v>266</v>
      </c>
      <c r="C94" t="s">
        <v>216</v>
      </c>
      <c r="D94">
        <v>1</v>
      </c>
    </row>
    <row r="95" spans="1:4" x14ac:dyDescent="0.25">
      <c r="A95" s="149" t="str">
        <f t="shared" si="1"/>
        <v>1 AUXILIAR DE ESTOQUES</v>
      </c>
      <c r="B95">
        <v>275</v>
      </c>
      <c r="C95" t="s">
        <v>70</v>
      </c>
      <c r="D95">
        <v>1</v>
      </c>
    </row>
    <row r="96" spans="1:4" x14ac:dyDescent="0.25">
      <c r="A96" s="149" t="str">
        <f t="shared" si="1"/>
        <v>1 CONSULTOR DE VENDAS</v>
      </c>
      <c r="B96">
        <v>275</v>
      </c>
      <c r="C96" t="s">
        <v>71</v>
      </c>
      <c r="D96">
        <v>1</v>
      </c>
    </row>
    <row r="97" spans="1:4" x14ac:dyDescent="0.25">
      <c r="A97" s="149" t="str">
        <f t="shared" si="1"/>
        <v>1 CAIXA</v>
      </c>
      <c r="B97">
        <v>276</v>
      </c>
      <c r="C97" t="s">
        <v>76</v>
      </c>
      <c r="D97">
        <v>1</v>
      </c>
    </row>
    <row r="98" spans="1:4" x14ac:dyDescent="0.25">
      <c r="A98" s="149" t="str">
        <f t="shared" si="1"/>
        <v>1 CONSULTOR DE VENDAS</v>
      </c>
      <c r="B98">
        <v>276</v>
      </c>
      <c r="C98" t="s">
        <v>71</v>
      </c>
      <c r="D98">
        <v>1</v>
      </c>
    </row>
    <row r="99" spans="1:4" x14ac:dyDescent="0.25">
      <c r="A99" s="149" t="str">
        <f t="shared" si="1"/>
        <v>1 CONSULTOR DE VENDAS</v>
      </c>
      <c r="B99">
        <v>278</v>
      </c>
      <c r="C99" t="s">
        <v>71</v>
      </c>
      <c r="D99">
        <v>1</v>
      </c>
    </row>
    <row r="100" spans="1:4" x14ac:dyDescent="0.25">
      <c r="A100" s="149" t="str">
        <f t="shared" si="1"/>
        <v>1 SERVENTE</v>
      </c>
      <c r="B100">
        <v>278</v>
      </c>
      <c r="C100" t="s">
        <v>74</v>
      </c>
      <c r="D100">
        <v>1</v>
      </c>
    </row>
    <row r="101" spans="1:4" x14ac:dyDescent="0.25">
      <c r="A101" s="149" t="str">
        <f t="shared" si="1"/>
        <v>1 CONSULTOR DE VENDAS</v>
      </c>
      <c r="B101">
        <v>280</v>
      </c>
      <c r="C101" t="s">
        <v>71</v>
      </c>
      <c r="D101">
        <v>1</v>
      </c>
    </row>
    <row r="102" spans="1:4" x14ac:dyDescent="0.25">
      <c r="A102" s="149" t="str">
        <f t="shared" si="1"/>
        <v>1 OPERADOR DE EMPILHADEIRA</v>
      </c>
      <c r="B102">
        <v>282</v>
      </c>
      <c r="C102" t="s">
        <v>72</v>
      </c>
      <c r="D102">
        <v>1</v>
      </c>
    </row>
    <row r="103" spans="1:4" x14ac:dyDescent="0.25">
      <c r="A103" s="149" t="str">
        <f t="shared" si="1"/>
        <v>1 CONSULTOR DE VENDAS</v>
      </c>
      <c r="B103">
        <v>284</v>
      </c>
      <c r="C103" t="s">
        <v>71</v>
      </c>
      <c r="D103">
        <v>1</v>
      </c>
    </row>
    <row r="104" spans="1:4" x14ac:dyDescent="0.25">
      <c r="A104" s="149" t="str">
        <f t="shared" si="1"/>
        <v>1 CONSULTOR DE VENDAS</v>
      </c>
      <c r="B104">
        <v>289</v>
      </c>
      <c r="C104" t="s">
        <v>71</v>
      </c>
      <c r="D104">
        <v>1</v>
      </c>
    </row>
    <row r="105" spans="1:4" x14ac:dyDescent="0.25">
      <c r="A105" s="149" t="str">
        <f t="shared" si="1"/>
        <v>1 CONSULTOR DE VENDAS</v>
      </c>
      <c r="B105">
        <v>292</v>
      </c>
      <c r="C105" t="s">
        <v>71</v>
      </c>
      <c r="D105">
        <v>1</v>
      </c>
    </row>
    <row r="106" spans="1:4" x14ac:dyDescent="0.25">
      <c r="A106" s="149" t="str">
        <f t="shared" si="1"/>
        <v>1 COORDENADOR DE ESTOQUE</v>
      </c>
      <c r="B106">
        <v>293</v>
      </c>
      <c r="C106" t="s">
        <v>73</v>
      </c>
      <c r="D106">
        <v>1</v>
      </c>
    </row>
    <row r="107" spans="1:4" x14ac:dyDescent="0.25">
      <c r="A107" s="149" t="str">
        <f t="shared" si="1"/>
        <v>1 CONSULTOR DE VENDAS</v>
      </c>
      <c r="B107">
        <v>294</v>
      </c>
      <c r="C107" t="s">
        <v>71</v>
      </c>
      <c r="D107">
        <v>1</v>
      </c>
    </row>
    <row r="108" spans="1:4" x14ac:dyDescent="0.25">
      <c r="A108" s="149" t="str">
        <f t="shared" si="1"/>
        <v>1 CONSULTOR DE VENDAS</v>
      </c>
      <c r="B108">
        <v>297</v>
      </c>
      <c r="C108" t="s">
        <v>71</v>
      </c>
      <c r="D108">
        <v>1</v>
      </c>
    </row>
    <row r="109" spans="1:4" x14ac:dyDescent="0.25">
      <c r="A109" s="149" t="str">
        <f t="shared" si="1"/>
        <v>1 COORDENADOR DE ESTOQUE</v>
      </c>
      <c r="B109">
        <v>303</v>
      </c>
      <c r="C109" t="s">
        <v>73</v>
      </c>
      <c r="D109">
        <v>1</v>
      </c>
    </row>
    <row r="110" spans="1:4" x14ac:dyDescent="0.25">
      <c r="A110" s="149" t="str">
        <f t="shared" si="1"/>
        <v>1 CONSULTOR DE VENDAS</v>
      </c>
      <c r="B110">
        <v>307</v>
      </c>
      <c r="C110" t="s">
        <v>71</v>
      </c>
      <c r="D110">
        <v>1</v>
      </c>
    </row>
    <row r="111" spans="1:4" x14ac:dyDescent="0.25">
      <c r="A111" s="149" t="str">
        <f t="shared" si="1"/>
        <v>1 AUXILIAR DE ESTOQUES</v>
      </c>
      <c r="B111">
        <v>312</v>
      </c>
      <c r="C111" t="s">
        <v>70</v>
      </c>
      <c r="D111">
        <v>1</v>
      </c>
    </row>
    <row r="112" spans="1:4" x14ac:dyDescent="0.25">
      <c r="A112" s="149" t="str">
        <f t="shared" si="1"/>
        <v>1 AUXILIAR DE ESTOQUES</v>
      </c>
      <c r="B112">
        <v>314</v>
      </c>
      <c r="C112" t="s">
        <v>70</v>
      </c>
      <c r="D112">
        <v>1</v>
      </c>
    </row>
    <row r="113" spans="1:4" x14ac:dyDescent="0.25">
      <c r="A113" s="149" t="str">
        <f t="shared" si="1"/>
        <v>1 CONSULTOR DE VENDAS</v>
      </c>
      <c r="B113">
        <v>314</v>
      </c>
      <c r="C113" t="s">
        <v>71</v>
      </c>
      <c r="D113">
        <v>1</v>
      </c>
    </row>
    <row r="114" spans="1:4" x14ac:dyDescent="0.25">
      <c r="A114" s="149" t="str">
        <f t="shared" si="1"/>
        <v>1 AUXILIAR DE ESTOQUES</v>
      </c>
      <c r="B114">
        <v>315</v>
      </c>
      <c r="C114" t="s">
        <v>70</v>
      </c>
      <c r="D114">
        <v>1</v>
      </c>
    </row>
    <row r="115" spans="1:4" x14ac:dyDescent="0.25">
      <c r="A115" s="149" t="str">
        <f t="shared" si="1"/>
        <v>1 COORDENADOR ADMINISTRATIVO</v>
      </c>
      <c r="B115">
        <v>317</v>
      </c>
      <c r="C115" t="s">
        <v>206</v>
      </c>
      <c r="D115">
        <v>1</v>
      </c>
    </row>
    <row r="116" spans="1:4" x14ac:dyDescent="0.25">
      <c r="A116" s="149" t="str">
        <f t="shared" si="1"/>
        <v>1 AUXILIAR DE ESTOQUES</v>
      </c>
      <c r="B116">
        <v>321</v>
      </c>
      <c r="C116" t="s">
        <v>70</v>
      </c>
      <c r="D116">
        <v>1</v>
      </c>
    </row>
    <row r="117" spans="1:4" x14ac:dyDescent="0.25">
      <c r="A117" s="149" t="str">
        <f t="shared" si="1"/>
        <v>1 CONSULTOR DE VENDAS</v>
      </c>
      <c r="B117">
        <v>321</v>
      </c>
      <c r="C117" t="s">
        <v>71</v>
      </c>
      <c r="D117">
        <v>1</v>
      </c>
    </row>
    <row r="118" spans="1:4" x14ac:dyDescent="0.25">
      <c r="A118" s="149" t="str">
        <f t="shared" si="1"/>
        <v>1 CONSULTOR DE VENDAS</v>
      </c>
      <c r="B118">
        <v>323</v>
      </c>
      <c r="C118" t="s">
        <v>71</v>
      </c>
      <c r="D118">
        <v>1</v>
      </c>
    </row>
    <row r="119" spans="1:4" x14ac:dyDescent="0.25">
      <c r="A119" s="149" t="str">
        <f t="shared" si="1"/>
        <v>1 AUXILIAR PROJETISTA</v>
      </c>
      <c r="B119">
        <v>327</v>
      </c>
      <c r="C119" t="s">
        <v>214</v>
      </c>
      <c r="D119">
        <v>1</v>
      </c>
    </row>
    <row r="120" spans="1:4" x14ac:dyDescent="0.25">
      <c r="A120" s="149" t="str">
        <f t="shared" si="1"/>
        <v>1 CONSULTOR DE VENDAS</v>
      </c>
      <c r="B120">
        <v>327</v>
      </c>
      <c r="C120" t="s">
        <v>71</v>
      </c>
      <c r="D120">
        <v>1</v>
      </c>
    </row>
    <row r="121" spans="1:4" x14ac:dyDescent="0.25">
      <c r="A121" s="149" t="str">
        <f t="shared" si="1"/>
        <v>1 CONSULTOR DE VENDAS</v>
      </c>
      <c r="B121">
        <v>331</v>
      </c>
      <c r="C121" t="s">
        <v>71</v>
      </c>
      <c r="D121">
        <v>1</v>
      </c>
    </row>
    <row r="122" spans="1:4" x14ac:dyDescent="0.25">
      <c r="A122" s="149" t="str">
        <f t="shared" si="1"/>
        <v>1 AUXILIAR DE ESTOQUES</v>
      </c>
      <c r="B122">
        <v>339</v>
      </c>
      <c r="C122" t="s">
        <v>70</v>
      </c>
      <c r="D122">
        <v>1</v>
      </c>
    </row>
    <row r="123" spans="1:4" x14ac:dyDescent="0.25">
      <c r="A123" s="149" t="str">
        <f t="shared" si="1"/>
        <v>1 COORDENADOR DE ESTOQUE</v>
      </c>
      <c r="B123">
        <v>339</v>
      </c>
      <c r="C123" t="s">
        <v>73</v>
      </c>
      <c r="D123">
        <v>1</v>
      </c>
    </row>
    <row r="124" spans="1:4" x14ac:dyDescent="0.25">
      <c r="A124" s="149" t="str">
        <f t="shared" si="1"/>
        <v>1 AUXILIAR DE ESTOQUES</v>
      </c>
      <c r="B124">
        <v>340</v>
      </c>
      <c r="C124" t="s">
        <v>70</v>
      </c>
      <c r="D124">
        <v>1</v>
      </c>
    </row>
    <row r="125" spans="1:4" x14ac:dyDescent="0.25">
      <c r="A125" s="149" t="str">
        <f t="shared" si="1"/>
        <v>1 CONFERENTE I</v>
      </c>
      <c r="B125">
        <v>340</v>
      </c>
      <c r="C125" t="s">
        <v>213</v>
      </c>
      <c r="D125">
        <v>1</v>
      </c>
    </row>
    <row r="126" spans="1:4" x14ac:dyDescent="0.25">
      <c r="A126" s="149" t="str">
        <f t="shared" si="1"/>
        <v>1 COORDENADOR DE ESTOQUE</v>
      </c>
      <c r="B126">
        <v>341</v>
      </c>
      <c r="C126" t="s">
        <v>73</v>
      </c>
      <c r="D126">
        <v>1</v>
      </c>
    </row>
    <row r="127" spans="1:4" x14ac:dyDescent="0.25">
      <c r="A127" s="149" t="str">
        <f t="shared" si="1"/>
        <v>1 CONSULTOR DE VENDAS</v>
      </c>
      <c r="B127">
        <v>342</v>
      </c>
      <c r="C127" t="s">
        <v>71</v>
      </c>
      <c r="D127">
        <v>1</v>
      </c>
    </row>
    <row r="128" spans="1:4" x14ac:dyDescent="0.25">
      <c r="A128" s="149" t="str">
        <f t="shared" si="1"/>
        <v>2 CONSULTOR DE VENDAS</v>
      </c>
      <c r="B128">
        <v>344</v>
      </c>
      <c r="C128" t="s">
        <v>71</v>
      </c>
      <c r="D128">
        <v>2</v>
      </c>
    </row>
    <row r="129" spans="1:4" x14ac:dyDescent="0.25">
      <c r="A129" s="149" t="str">
        <f t="shared" si="1"/>
        <v>1 MONTADOR MOVEIS</v>
      </c>
      <c r="B129">
        <v>344</v>
      </c>
      <c r="C129" t="s">
        <v>75</v>
      </c>
      <c r="D129">
        <v>1</v>
      </c>
    </row>
    <row r="130" spans="1:4" x14ac:dyDescent="0.25">
      <c r="A130" s="149" t="str">
        <f t="shared" ref="A130:A193" si="2">IFERROR(D130&amp;" "&amp;C130,"-")</f>
        <v>-1 CONSULTOR ESPECIALISTA EM MATERIAL DE CONSTRUCAO</v>
      </c>
      <c r="B130">
        <v>344</v>
      </c>
      <c r="C130" t="s">
        <v>216</v>
      </c>
      <c r="D130">
        <v>-1</v>
      </c>
    </row>
    <row r="131" spans="1:4" x14ac:dyDescent="0.25">
      <c r="A131" s="149" t="str">
        <f t="shared" si="2"/>
        <v>1 SERVENTE</v>
      </c>
      <c r="B131">
        <v>346</v>
      </c>
      <c r="C131" t="s">
        <v>74</v>
      </c>
      <c r="D131">
        <v>1</v>
      </c>
    </row>
    <row r="132" spans="1:4" x14ac:dyDescent="0.25">
      <c r="A132" s="149" t="str">
        <f t="shared" si="2"/>
        <v>1 CONSULTOR DE VENDAS</v>
      </c>
      <c r="B132">
        <v>352</v>
      </c>
      <c r="C132" t="s">
        <v>71</v>
      </c>
      <c r="D132">
        <v>1</v>
      </c>
    </row>
    <row r="133" spans="1:4" x14ac:dyDescent="0.25">
      <c r="A133" s="149" t="str">
        <f t="shared" si="2"/>
        <v>1 AUXILIAR DE ESTOQUES</v>
      </c>
      <c r="B133">
        <v>353</v>
      </c>
      <c r="C133" t="s">
        <v>70</v>
      </c>
      <c r="D133">
        <v>1</v>
      </c>
    </row>
    <row r="134" spans="1:4" x14ac:dyDescent="0.25">
      <c r="A134" s="149" t="str">
        <f t="shared" si="2"/>
        <v>1 CONSULTOR DE VENDAS</v>
      </c>
      <c r="B134">
        <v>354</v>
      </c>
      <c r="C134" t="s">
        <v>71</v>
      </c>
      <c r="D134">
        <v>1</v>
      </c>
    </row>
    <row r="135" spans="1:4" x14ac:dyDescent="0.25">
      <c r="A135" s="149" t="str">
        <f t="shared" si="2"/>
        <v>1 CONSULTOR DE VENDAS</v>
      </c>
      <c r="B135">
        <v>355</v>
      </c>
      <c r="C135" t="s">
        <v>71</v>
      </c>
      <c r="D135">
        <v>1</v>
      </c>
    </row>
    <row r="136" spans="1:4" x14ac:dyDescent="0.25">
      <c r="A136" s="149" t="str">
        <f t="shared" si="2"/>
        <v>1 MONTADOR MOVEIS</v>
      </c>
      <c r="B136">
        <v>360</v>
      </c>
      <c r="C136" t="s">
        <v>75</v>
      </c>
      <c r="D136">
        <v>1</v>
      </c>
    </row>
    <row r="137" spans="1:4" x14ac:dyDescent="0.25">
      <c r="A137" s="149" t="str">
        <f t="shared" si="2"/>
        <v>1 CONSULTOR DE VENDAS</v>
      </c>
      <c r="B137">
        <v>361</v>
      </c>
      <c r="C137" t="s">
        <v>71</v>
      </c>
      <c r="D137">
        <v>1</v>
      </c>
    </row>
    <row r="138" spans="1:4" x14ac:dyDescent="0.25">
      <c r="A138" s="149" t="str">
        <f t="shared" si="2"/>
        <v>1 MONTADOR MOVEIS</v>
      </c>
      <c r="B138">
        <v>361</v>
      </c>
      <c r="C138" t="s">
        <v>75</v>
      </c>
      <c r="D138">
        <v>1</v>
      </c>
    </row>
    <row r="139" spans="1:4" x14ac:dyDescent="0.25">
      <c r="A139" s="149" t="str">
        <f t="shared" si="2"/>
        <v>1 AUXILIAR DE ESTOQUES</v>
      </c>
      <c r="B139">
        <v>365</v>
      </c>
      <c r="C139" t="s">
        <v>70</v>
      </c>
      <c r="D139">
        <v>1</v>
      </c>
    </row>
    <row r="140" spans="1:4" x14ac:dyDescent="0.25">
      <c r="A140" s="149" t="str">
        <f t="shared" si="2"/>
        <v>1 COORDENADOR DE ESTOQUE</v>
      </c>
      <c r="B140">
        <v>365</v>
      </c>
      <c r="C140" t="s">
        <v>73</v>
      </c>
      <c r="D140">
        <v>1</v>
      </c>
    </row>
    <row r="141" spans="1:4" x14ac:dyDescent="0.25">
      <c r="A141" s="149" t="str">
        <f t="shared" si="2"/>
        <v>1 AUXILIAR DE ESTOQUES</v>
      </c>
      <c r="B141">
        <v>369</v>
      </c>
      <c r="C141" t="s">
        <v>70</v>
      </c>
      <c r="D141">
        <v>1</v>
      </c>
    </row>
    <row r="142" spans="1:4" x14ac:dyDescent="0.25">
      <c r="A142" s="149" t="str">
        <f t="shared" si="2"/>
        <v>1 CONSULTOR DE VENDAS</v>
      </c>
      <c r="B142">
        <v>369</v>
      </c>
      <c r="C142" t="s">
        <v>71</v>
      </c>
      <c r="D142">
        <v>1</v>
      </c>
    </row>
    <row r="143" spans="1:4" x14ac:dyDescent="0.25">
      <c r="A143" s="149" t="str">
        <f t="shared" si="2"/>
        <v>1 COORDENADOR DE ESTOQUE</v>
      </c>
      <c r="B143">
        <v>369</v>
      </c>
      <c r="C143" t="s">
        <v>73</v>
      </c>
      <c r="D143">
        <v>1</v>
      </c>
    </row>
    <row r="144" spans="1:4" x14ac:dyDescent="0.25">
      <c r="A144" s="149" t="str">
        <f t="shared" si="2"/>
        <v>1 OPERADOR DE EMPILHADEIRA</v>
      </c>
      <c r="B144">
        <v>372</v>
      </c>
      <c r="C144" t="s">
        <v>72</v>
      </c>
      <c r="D144">
        <v>1</v>
      </c>
    </row>
    <row r="145" spans="1:4" x14ac:dyDescent="0.25">
      <c r="A145" s="149" t="str">
        <f t="shared" si="2"/>
        <v>1 CONSULTOR DE VENDAS</v>
      </c>
      <c r="B145">
        <v>374</v>
      </c>
      <c r="C145" t="s">
        <v>71</v>
      </c>
      <c r="D145">
        <v>1</v>
      </c>
    </row>
    <row r="146" spans="1:4" x14ac:dyDescent="0.25">
      <c r="A146" s="149" t="str">
        <f t="shared" si="2"/>
        <v>2 CONSULTOR DE VENDAS</v>
      </c>
      <c r="B146">
        <v>376</v>
      </c>
      <c r="C146" t="s">
        <v>71</v>
      </c>
      <c r="D146">
        <v>2</v>
      </c>
    </row>
    <row r="147" spans="1:4" x14ac:dyDescent="0.25">
      <c r="A147" s="149" t="str">
        <f t="shared" si="2"/>
        <v>-1 CONSULTOR ESPECIALISTA EM MATERIAL DE CONSTRUCAO</v>
      </c>
      <c r="B147">
        <v>376</v>
      </c>
      <c r="C147" t="s">
        <v>216</v>
      </c>
      <c r="D147">
        <v>-1</v>
      </c>
    </row>
    <row r="148" spans="1:4" x14ac:dyDescent="0.25">
      <c r="A148" s="149" t="str">
        <f t="shared" si="2"/>
        <v>1 SERVENTE</v>
      </c>
      <c r="B148">
        <v>377</v>
      </c>
      <c r="C148" t="s">
        <v>74</v>
      </c>
      <c r="D148">
        <v>1</v>
      </c>
    </row>
    <row r="149" spans="1:4" x14ac:dyDescent="0.25">
      <c r="A149" s="149" t="str">
        <f t="shared" si="2"/>
        <v>2 CONSULTOR DE VENDAS</v>
      </c>
      <c r="B149">
        <v>380</v>
      </c>
      <c r="C149" t="s">
        <v>71</v>
      </c>
      <c r="D149">
        <v>2</v>
      </c>
    </row>
    <row r="150" spans="1:4" x14ac:dyDescent="0.25">
      <c r="A150" s="149" t="str">
        <f t="shared" si="2"/>
        <v>1 CONSULTOR DE VENDAS</v>
      </c>
      <c r="B150">
        <v>382</v>
      </c>
      <c r="C150" t="s">
        <v>71</v>
      </c>
      <c r="D150">
        <v>1</v>
      </c>
    </row>
    <row r="151" spans="1:4" x14ac:dyDescent="0.25">
      <c r="A151" s="149" t="str">
        <f t="shared" si="2"/>
        <v>1 SERVENTE</v>
      </c>
      <c r="B151">
        <v>385</v>
      </c>
      <c r="C151" t="s">
        <v>74</v>
      </c>
      <c r="D151">
        <v>1</v>
      </c>
    </row>
    <row r="152" spans="1:4" x14ac:dyDescent="0.25">
      <c r="A152" s="149" t="str">
        <f t="shared" si="2"/>
        <v>1 CAIXA</v>
      </c>
      <c r="B152">
        <v>387</v>
      </c>
      <c r="C152" t="s">
        <v>76</v>
      </c>
      <c r="D152">
        <v>1</v>
      </c>
    </row>
    <row r="153" spans="1:4" x14ac:dyDescent="0.25">
      <c r="A153" s="149" t="str">
        <f t="shared" si="2"/>
        <v>1 CONSULTOR DE VENDAS</v>
      </c>
      <c r="B153">
        <v>388</v>
      </c>
      <c r="C153" t="s">
        <v>71</v>
      </c>
      <c r="D153">
        <v>1</v>
      </c>
    </row>
    <row r="154" spans="1:4" x14ac:dyDescent="0.25">
      <c r="A154" s="149" t="str">
        <f t="shared" si="2"/>
        <v>1 CONSULTOR DE VENDAS</v>
      </c>
      <c r="B154">
        <v>389</v>
      </c>
      <c r="C154" t="s">
        <v>71</v>
      </c>
      <c r="D154">
        <v>1</v>
      </c>
    </row>
    <row r="155" spans="1:4" x14ac:dyDescent="0.25">
      <c r="A155" s="149" t="str">
        <f t="shared" si="2"/>
        <v>1 COORDENADOR DE ESTOQUE</v>
      </c>
      <c r="B155">
        <v>390</v>
      </c>
      <c r="C155" t="s">
        <v>73</v>
      </c>
      <c r="D155">
        <v>1</v>
      </c>
    </row>
    <row r="156" spans="1:4" x14ac:dyDescent="0.25">
      <c r="A156" s="149" t="str">
        <f t="shared" si="2"/>
        <v>2 CONSULTOR DE VENDAS</v>
      </c>
      <c r="B156">
        <v>391</v>
      </c>
      <c r="C156" t="s">
        <v>71</v>
      </c>
      <c r="D156">
        <v>2</v>
      </c>
    </row>
    <row r="157" spans="1:4" x14ac:dyDescent="0.25">
      <c r="A157" s="149" t="str">
        <f t="shared" si="2"/>
        <v>1 CAIXA</v>
      </c>
      <c r="B157">
        <v>398</v>
      </c>
      <c r="C157" t="s">
        <v>76</v>
      </c>
      <c r="D157">
        <v>1</v>
      </c>
    </row>
    <row r="158" spans="1:4" x14ac:dyDescent="0.25">
      <c r="A158" s="149" t="str">
        <f t="shared" si="2"/>
        <v>2 CONSULTOR DE VENDAS</v>
      </c>
      <c r="B158">
        <v>400</v>
      </c>
      <c r="C158" t="s">
        <v>71</v>
      </c>
      <c r="D158">
        <v>2</v>
      </c>
    </row>
    <row r="159" spans="1:4" x14ac:dyDescent="0.25">
      <c r="A159" s="149" t="str">
        <f t="shared" si="2"/>
        <v>1 AUXILIAR DE ESTOQUES</v>
      </c>
      <c r="B159">
        <v>403</v>
      </c>
      <c r="C159" t="s">
        <v>70</v>
      </c>
      <c r="D159">
        <v>1</v>
      </c>
    </row>
    <row r="160" spans="1:4" x14ac:dyDescent="0.25">
      <c r="A160" s="149" t="str">
        <f t="shared" si="2"/>
        <v>1 CONSULTOR DE VENDAS</v>
      </c>
      <c r="B160">
        <v>405</v>
      </c>
      <c r="C160" t="s">
        <v>71</v>
      </c>
      <c r="D160">
        <v>1</v>
      </c>
    </row>
    <row r="161" spans="1:4" x14ac:dyDescent="0.25">
      <c r="A161" s="149" t="str">
        <f t="shared" si="2"/>
        <v>1 CONSULTOR DE VENDAS</v>
      </c>
      <c r="B161">
        <v>408</v>
      </c>
      <c r="C161" t="s">
        <v>71</v>
      </c>
      <c r="D161">
        <v>1</v>
      </c>
    </row>
    <row r="162" spans="1:4" x14ac:dyDescent="0.25">
      <c r="A162" s="149" t="str">
        <f t="shared" si="2"/>
        <v>1 CONSULTOR DE VENDAS</v>
      </c>
      <c r="B162">
        <v>410</v>
      </c>
      <c r="C162" t="s">
        <v>71</v>
      </c>
      <c r="D162">
        <v>1</v>
      </c>
    </row>
    <row r="163" spans="1:4" x14ac:dyDescent="0.25">
      <c r="A163" s="149" t="str">
        <f t="shared" si="2"/>
        <v>1 SERVENTE</v>
      </c>
      <c r="B163">
        <v>410</v>
      </c>
      <c r="C163" t="s">
        <v>74</v>
      </c>
      <c r="D163">
        <v>1</v>
      </c>
    </row>
    <row r="164" spans="1:4" x14ac:dyDescent="0.25">
      <c r="A164" s="149" t="str">
        <f t="shared" si="2"/>
        <v>1 CONSULTOR DE VENDAS</v>
      </c>
      <c r="B164">
        <v>411</v>
      </c>
      <c r="C164" t="s">
        <v>71</v>
      </c>
      <c r="D164">
        <v>1</v>
      </c>
    </row>
    <row r="165" spans="1:4" x14ac:dyDescent="0.25">
      <c r="A165" s="149" t="str">
        <f t="shared" si="2"/>
        <v>1 CONSULTOR DE VENDAS</v>
      </c>
      <c r="B165">
        <v>417</v>
      </c>
      <c r="C165" t="s">
        <v>71</v>
      </c>
      <c r="D165">
        <v>1</v>
      </c>
    </row>
    <row r="166" spans="1:4" x14ac:dyDescent="0.25">
      <c r="A166" s="149" t="str">
        <f t="shared" si="2"/>
        <v>1 SERVENTE</v>
      </c>
      <c r="B166">
        <v>418</v>
      </c>
      <c r="C166" t="s">
        <v>74</v>
      </c>
      <c r="D166">
        <v>1</v>
      </c>
    </row>
    <row r="167" spans="1:4" x14ac:dyDescent="0.25">
      <c r="A167" s="149" t="str">
        <f t="shared" si="2"/>
        <v>1 SERVENTE</v>
      </c>
      <c r="B167">
        <v>419</v>
      </c>
      <c r="C167" t="s">
        <v>74</v>
      </c>
      <c r="D167">
        <v>1</v>
      </c>
    </row>
    <row r="168" spans="1:4" x14ac:dyDescent="0.25">
      <c r="A168" s="149" t="str">
        <f t="shared" si="2"/>
        <v>1 AUXILIAR DE ESTOQUES</v>
      </c>
      <c r="B168">
        <v>420</v>
      </c>
      <c r="C168" t="s">
        <v>70</v>
      </c>
      <c r="D168">
        <v>1</v>
      </c>
    </row>
    <row r="169" spans="1:4" x14ac:dyDescent="0.25">
      <c r="A169" s="149" t="str">
        <f t="shared" si="2"/>
        <v>1 AUXILIAR DE ESTOQUES</v>
      </c>
      <c r="B169">
        <v>423</v>
      </c>
      <c r="C169" t="s">
        <v>70</v>
      </c>
      <c r="D169">
        <v>1</v>
      </c>
    </row>
    <row r="170" spans="1:4" x14ac:dyDescent="0.25">
      <c r="A170" s="149" t="str">
        <f t="shared" si="2"/>
        <v>1 CONSULTOR DE VENDAS</v>
      </c>
      <c r="B170">
        <v>423</v>
      </c>
      <c r="C170" t="s">
        <v>71</v>
      </c>
      <c r="D170">
        <v>1</v>
      </c>
    </row>
    <row r="171" spans="1:4" x14ac:dyDescent="0.25">
      <c r="A171" s="149" t="str">
        <f t="shared" si="2"/>
        <v>1 AUXILIAR DE ESTOQUES</v>
      </c>
      <c r="B171">
        <v>425</v>
      </c>
      <c r="C171" t="s">
        <v>70</v>
      </c>
      <c r="D171">
        <v>1</v>
      </c>
    </row>
    <row r="172" spans="1:4" x14ac:dyDescent="0.25">
      <c r="A172" s="149" t="str">
        <f t="shared" si="2"/>
        <v>1 CONSULTOR DE VENDAS</v>
      </c>
      <c r="B172">
        <v>428</v>
      </c>
      <c r="C172" t="s">
        <v>71</v>
      </c>
      <c r="D172">
        <v>1</v>
      </c>
    </row>
    <row r="173" spans="1:4" x14ac:dyDescent="0.25">
      <c r="A173" s="149" t="str">
        <f t="shared" si="2"/>
        <v>-1 AUXILIAR DE ESTOQUES</v>
      </c>
      <c r="B173">
        <v>429</v>
      </c>
      <c r="C173" t="s">
        <v>70</v>
      </c>
      <c r="D173">
        <v>-1</v>
      </c>
    </row>
    <row r="174" spans="1:4" x14ac:dyDescent="0.25">
      <c r="A174" s="149" t="str">
        <f t="shared" si="2"/>
        <v>1 CONFERENTE I</v>
      </c>
      <c r="B174">
        <v>429</v>
      </c>
      <c r="C174" t="s">
        <v>213</v>
      </c>
      <c r="D174">
        <v>1</v>
      </c>
    </row>
    <row r="175" spans="1:4" x14ac:dyDescent="0.25">
      <c r="A175" s="149" t="str">
        <f t="shared" si="2"/>
        <v>1 COORDENADOR DE ESTOQUE</v>
      </c>
      <c r="B175">
        <v>429</v>
      </c>
      <c r="C175" t="s">
        <v>73</v>
      </c>
      <c r="D175">
        <v>1</v>
      </c>
    </row>
    <row r="176" spans="1:4" x14ac:dyDescent="0.25">
      <c r="A176" s="149" t="str">
        <f t="shared" si="2"/>
        <v>1 OPERADOR DE EMPILHADEIRA</v>
      </c>
      <c r="B176">
        <v>429</v>
      </c>
      <c r="C176" t="s">
        <v>72</v>
      </c>
      <c r="D176">
        <v>1</v>
      </c>
    </row>
    <row r="177" spans="1:4" x14ac:dyDescent="0.25">
      <c r="A177" s="149" t="str">
        <f t="shared" si="2"/>
        <v>-1 SUPERVISOR DE ESTOQUE</v>
      </c>
      <c r="B177">
        <v>429</v>
      </c>
      <c r="C177" t="s">
        <v>212</v>
      </c>
      <c r="D177">
        <v>-1</v>
      </c>
    </row>
    <row r="178" spans="1:4" x14ac:dyDescent="0.25">
      <c r="A178" s="149" t="str">
        <f t="shared" si="2"/>
        <v>1 CONSULTOR DE VENDAS</v>
      </c>
      <c r="B178">
        <v>431</v>
      </c>
      <c r="C178" t="s">
        <v>71</v>
      </c>
      <c r="D178">
        <v>1</v>
      </c>
    </row>
    <row r="179" spans="1:4" x14ac:dyDescent="0.25">
      <c r="A179" s="149" t="str">
        <f t="shared" si="2"/>
        <v>1 COORDENADOR DE ESTOQUE</v>
      </c>
      <c r="B179">
        <v>431</v>
      </c>
      <c r="C179" t="s">
        <v>73</v>
      </c>
      <c r="D179">
        <v>1</v>
      </c>
    </row>
    <row r="180" spans="1:4" x14ac:dyDescent="0.25">
      <c r="A180" s="149" t="str">
        <f t="shared" si="2"/>
        <v>1 CONSULTOR DE VENDAS</v>
      </c>
      <c r="B180">
        <v>432</v>
      </c>
      <c r="C180" t="s">
        <v>71</v>
      </c>
      <c r="D180">
        <v>1</v>
      </c>
    </row>
    <row r="181" spans="1:4" x14ac:dyDescent="0.25">
      <c r="A181" s="149" t="str">
        <f t="shared" si="2"/>
        <v>1 CONSULTOR DE VENDAS</v>
      </c>
      <c r="B181">
        <v>436</v>
      </c>
      <c r="C181" t="s">
        <v>71</v>
      </c>
      <c r="D181">
        <v>1</v>
      </c>
    </row>
    <row r="182" spans="1:4" x14ac:dyDescent="0.25">
      <c r="A182" s="149" t="str">
        <f t="shared" si="2"/>
        <v>1 CONSULTOR DE VENDAS</v>
      </c>
      <c r="B182">
        <v>441</v>
      </c>
      <c r="C182" t="s">
        <v>71</v>
      </c>
      <c r="D182">
        <v>1</v>
      </c>
    </row>
    <row r="183" spans="1:4" x14ac:dyDescent="0.25">
      <c r="A183" s="149" t="str">
        <f t="shared" si="2"/>
        <v>2 CONSULTOR DE VENDAS</v>
      </c>
      <c r="B183">
        <v>442</v>
      </c>
      <c r="C183" t="s">
        <v>71</v>
      </c>
      <c r="D183">
        <v>2</v>
      </c>
    </row>
    <row r="184" spans="1:4" x14ac:dyDescent="0.25">
      <c r="A184" s="149" t="str">
        <f t="shared" si="2"/>
        <v>1 AUXILIAR DE ESTOQUES</v>
      </c>
      <c r="B184">
        <v>448</v>
      </c>
      <c r="C184" t="s">
        <v>70</v>
      </c>
      <c r="D184">
        <v>1</v>
      </c>
    </row>
    <row r="185" spans="1:4" x14ac:dyDescent="0.25">
      <c r="A185" s="149" t="str">
        <f t="shared" si="2"/>
        <v>1 CONSULTOR DE VENDAS</v>
      </c>
      <c r="B185">
        <v>454</v>
      </c>
      <c r="C185" t="s">
        <v>71</v>
      </c>
      <c r="D185">
        <v>1</v>
      </c>
    </row>
    <row r="186" spans="1:4" x14ac:dyDescent="0.25">
      <c r="A186" s="149" t="str">
        <f t="shared" si="2"/>
        <v>1 CONSULTOR DE VENDAS</v>
      </c>
      <c r="B186">
        <v>455</v>
      </c>
      <c r="C186" t="s">
        <v>71</v>
      </c>
      <c r="D186">
        <v>1</v>
      </c>
    </row>
    <row r="187" spans="1:4" x14ac:dyDescent="0.25">
      <c r="A187" s="149" t="str">
        <f t="shared" si="2"/>
        <v>1 CONSULTOR DE VENDAS</v>
      </c>
      <c r="B187">
        <v>459</v>
      </c>
      <c r="C187" t="s">
        <v>71</v>
      </c>
      <c r="D187">
        <v>1</v>
      </c>
    </row>
    <row r="188" spans="1:4" x14ac:dyDescent="0.25">
      <c r="A188" s="149" t="str">
        <f t="shared" si="2"/>
        <v>1 CONSULTOR DE VENDAS</v>
      </c>
      <c r="B188">
        <v>460</v>
      </c>
      <c r="C188" t="s">
        <v>71</v>
      </c>
      <c r="D188">
        <v>1</v>
      </c>
    </row>
    <row r="189" spans="1:4" x14ac:dyDescent="0.25">
      <c r="A189" s="149" t="str">
        <f t="shared" si="2"/>
        <v>1 CONSULTOR DE VENDAS</v>
      </c>
      <c r="B189">
        <v>464</v>
      </c>
      <c r="C189" t="s">
        <v>71</v>
      </c>
      <c r="D189">
        <v>1</v>
      </c>
    </row>
    <row r="190" spans="1:4" x14ac:dyDescent="0.25">
      <c r="A190" s="149" t="str">
        <f t="shared" si="2"/>
        <v>1 CAIXA</v>
      </c>
      <c r="B190">
        <v>465</v>
      </c>
      <c r="C190" t="s">
        <v>76</v>
      </c>
      <c r="D190">
        <v>1</v>
      </c>
    </row>
    <row r="191" spans="1:4" x14ac:dyDescent="0.25">
      <c r="A191" s="149" t="str">
        <f t="shared" si="2"/>
        <v>1 CONSULTOR DE VENDAS</v>
      </c>
      <c r="B191">
        <v>467</v>
      </c>
      <c r="C191" t="s">
        <v>71</v>
      </c>
      <c r="D191">
        <v>1</v>
      </c>
    </row>
    <row r="192" spans="1:4" x14ac:dyDescent="0.25">
      <c r="A192" s="149" t="str">
        <f t="shared" si="2"/>
        <v>1 CONSULTOR DE VENDAS</v>
      </c>
      <c r="B192">
        <v>469</v>
      </c>
      <c r="C192" t="s">
        <v>71</v>
      </c>
      <c r="D192">
        <v>1</v>
      </c>
    </row>
    <row r="193" spans="1:4" x14ac:dyDescent="0.25">
      <c r="A193" s="149" t="str">
        <f t="shared" si="2"/>
        <v>2 CONSULTOR DE VENDAS</v>
      </c>
      <c r="B193">
        <v>472</v>
      </c>
      <c r="C193" t="s">
        <v>71</v>
      </c>
      <c r="D193">
        <v>2</v>
      </c>
    </row>
    <row r="194" spans="1:4" x14ac:dyDescent="0.25">
      <c r="A194" s="149" t="str">
        <f t="shared" ref="A194:A257" si="3">IFERROR(D194&amp;" "&amp;C194,"-")</f>
        <v>1 CAIXA</v>
      </c>
      <c r="B194">
        <v>474</v>
      </c>
      <c r="C194" t="s">
        <v>76</v>
      </c>
      <c r="D194">
        <v>1</v>
      </c>
    </row>
    <row r="195" spans="1:4" x14ac:dyDescent="0.25">
      <c r="A195" s="149" t="str">
        <f t="shared" si="3"/>
        <v>1 CONSULTOR DE VENDAS</v>
      </c>
      <c r="B195">
        <v>474</v>
      </c>
      <c r="C195" t="s">
        <v>71</v>
      </c>
      <c r="D195">
        <v>1</v>
      </c>
    </row>
    <row r="196" spans="1:4" x14ac:dyDescent="0.25">
      <c r="A196" s="149" t="str">
        <f t="shared" si="3"/>
        <v>1 CONSULTOR DE VENDAS</v>
      </c>
      <c r="B196">
        <v>486</v>
      </c>
      <c r="C196" t="s">
        <v>71</v>
      </c>
      <c r="D196">
        <v>1</v>
      </c>
    </row>
    <row r="197" spans="1:4" x14ac:dyDescent="0.25">
      <c r="A197" s="149" t="str">
        <f t="shared" si="3"/>
        <v>1 CONSULTOR DE VENDAS</v>
      </c>
      <c r="B197">
        <v>487</v>
      </c>
      <c r="C197" t="s">
        <v>71</v>
      </c>
      <c r="D197">
        <v>1</v>
      </c>
    </row>
    <row r="198" spans="1:4" x14ac:dyDescent="0.25">
      <c r="A198" s="149" t="str">
        <f t="shared" si="3"/>
        <v>1 COORDENADOR ADMINISTRATIVO</v>
      </c>
      <c r="B198">
        <v>491</v>
      </c>
      <c r="C198" t="s">
        <v>206</v>
      </c>
      <c r="D198">
        <v>1</v>
      </c>
    </row>
    <row r="199" spans="1:4" x14ac:dyDescent="0.25">
      <c r="A199" s="149" t="str">
        <f t="shared" si="3"/>
        <v>1 CONSULTOR DE VENDAS</v>
      </c>
      <c r="B199">
        <v>492</v>
      </c>
      <c r="C199" t="s">
        <v>71</v>
      </c>
      <c r="D199">
        <v>1</v>
      </c>
    </row>
    <row r="200" spans="1:4" x14ac:dyDescent="0.25">
      <c r="A200" s="149" t="str">
        <f t="shared" si="3"/>
        <v>1 CONSULTOR DE VENDAS</v>
      </c>
      <c r="B200">
        <v>500</v>
      </c>
      <c r="C200" t="s">
        <v>71</v>
      </c>
      <c r="D200">
        <v>1</v>
      </c>
    </row>
    <row r="201" spans="1:4" x14ac:dyDescent="0.25">
      <c r="A201" s="149" t="str">
        <f t="shared" si="3"/>
        <v>1 COORDENADOR ADMINISTRATIVO</v>
      </c>
      <c r="B201">
        <v>500</v>
      </c>
      <c r="C201" t="s">
        <v>206</v>
      </c>
      <c r="D201">
        <v>1</v>
      </c>
    </row>
    <row r="202" spans="1:4" x14ac:dyDescent="0.25">
      <c r="A202" s="149" t="str">
        <f t="shared" si="3"/>
        <v>1 CONSULTOR DE VENDAS</v>
      </c>
      <c r="B202">
        <v>501</v>
      </c>
      <c r="C202" t="s">
        <v>71</v>
      </c>
      <c r="D202">
        <v>1</v>
      </c>
    </row>
    <row r="203" spans="1:4" x14ac:dyDescent="0.25">
      <c r="A203" s="149" t="str">
        <f t="shared" si="3"/>
        <v>1 COORDENADOR DE ESTOQUE</v>
      </c>
      <c r="B203">
        <v>502</v>
      </c>
      <c r="C203" t="s">
        <v>73</v>
      </c>
      <c r="D203">
        <v>1</v>
      </c>
    </row>
    <row r="204" spans="1:4" x14ac:dyDescent="0.25">
      <c r="A204" s="149" t="str">
        <f t="shared" si="3"/>
        <v>1 CONSULTOR DE VENDAS</v>
      </c>
      <c r="B204">
        <v>503</v>
      </c>
      <c r="C204" t="s">
        <v>71</v>
      </c>
      <c r="D204">
        <v>1</v>
      </c>
    </row>
    <row r="205" spans="1:4" x14ac:dyDescent="0.25">
      <c r="A205" s="149" t="str">
        <f t="shared" si="3"/>
        <v>1 AUXILIAR DE ESTOQUES</v>
      </c>
      <c r="B205">
        <v>506</v>
      </c>
      <c r="C205" t="s">
        <v>70</v>
      </c>
      <c r="D205">
        <v>1</v>
      </c>
    </row>
    <row r="206" spans="1:4" x14ac:dyDescent="0.25">
      <c r="A206" s="149" t="str">
        <f t="shared" si="3"/>
        <v>1 CONSULTOR DE VENDAS</v>
      </c>
      <c r="B206">
        <v>508</v>
      </c>
      <c r="C206" t="s">
        <v>71</v>
      </c>
      <c r="D206">
        <v>1</v>
      </c>
    </row>
    <row r="207" spans="1:4" x14ac:dyDescent="0.25">
      <c r="A207" s="149" t="str">
        <f t="shared" si="3"/>
        <v>1 CONSULTOR ESPECIALISTA EM TINTAS</v>
      </c>
      <c r="B207">
        <v>508</v>
      </c>
      <c r="C207" t="s">
        <v>211</v>
      </c>
      <c r="D207">
        <v>1</v>
      </c>
    </row>
    <row r="208" spans="1:4" x14ac:dyDescent="0.25">
      <c r="A208" s="149" t="str">
        <f t="shared" si="3"/>
        <v>1 CAIXA</v>
      </c>
      <c r="B208">
        <v>510</v>
      </c>
      <c r="C208" t="s">
        <v>76</v>
      </c>
      <c r="D208">
        <v>1</v>
      </c>
    </row>
    <row r="209" spans="1:4" x14ac:dyDescent="0.25">
      <c r="A209" s="149" t="str">
        <f t="shared" si="3"/>
        <v>1 COORDENADOR DE ESTOQUE</v>
      </c>
      <c r="B209">
        <v>513</v>
      </c>
      <c r="C209" t="s">
        <v>73</v>
      </c>
      <c r="D209">
        <v>1</v>
      </c>
    </row>
    <row r="210" spans="1:4" x14ac:dyDescent="0.25">
      <c r="A210" s="149" t="str">
        <f t="shared" si="3"/>
        <v>1 CONSULTOR DE VENDAS</v>
      </c>
      <c r="B210">
        <v>519</v>
      </c>
      <c r="C210" t="s">
        <v>71</v>
      </c>
      <c r="D210">
        <v>1</v>
      </c>
    </row>
    <row r="211" spans="1:4" x14ac:dyDescent="0.25">
      <c r="A211" s="149" t="str">
        <f t="shared" si="3"/>
        <v>2 CONSULTOR DE VENDAS</v>
      </c>
      <c r="B211">
        <v>520</v>
      </c>
      <c r="C211" t="s">
        <v>71</v>
      </c>
      <c r="D211">
        <v>2</v>
      </c>
    </row>
    <row r="212" spans="1:4" x14ac:dyDescent="0.25">
      <c r="A212" s="149" t="str">
        <f t="shared" si="3"/>
        <v>1 CONSULTOR ESPECIALISTA EM MATERIAL DE CONSTRUCAO</v>
      </c>
      <c r="B212">
        <v>520</v>
      </c>
      <c r="C212" t="s">
        <v>216</v>
      </c>
      <c r="D212">
        <v>1</v>
      </c>
    </row>
    <row r="213" spans="1:4" x14ac:dyDescent="0.25">
      <c r="A213" s="149" t="str">
        <f t="shared" si="3"/>
        <v>1 COORDENADOR DE ESTOQUE</v>
      </c>
      <c r="B213">
        <v>521</v>
      </c>
      <c r="C213" t="s">
        <v>73</v>
      </c>
      <c r="D213">
        <v>1</v>
      </c>
    </row>
    <row r="214" spans="1:4" x14ac:dyDescent="0.25">
      <c r="A214" s="149" t="str">
        <f t="shared" si="3"/>
        <v>1 OPERADOR DE EMPILHADEIRA</v>
      </c>
      <c r="B214">
        <v>521</v>
      </c>
      <c r="C214" t="s">
        <v>72</v>
      </c>
      <c r="D214">
        <v>1</v>
      </c>
    </row>
    <row r="215" spans="1:4" x14ac:dyDescent="0.25">
      <c r="A215" s="149" t="str">
        <f t="shared" si="3"/>
        <v>1 AUXILIAR DE ESTOQUES</v>
      </c>
      <c r="B215">
        <v>527</v>
      </c>
      <c r="C215" t="s">
        <v>70</v>
      </c>
      <c r="D215">
        <v>1</v>
      </c>
    </row>
    <row r="216" spans="1:4" x14ac:dyDescent="0.25">
      <c r="A216" s="149" t="str">
        <f t="shared" si="3"/>
        <v>1 COORDENADOR DE ESTOQUE</v>
      </c>
      <c r="B216">
        <v>528</v>
      </c>
      <c r="C216" t="s">
        <v>73</v>
      </c>
      <c r="D216">
        <v>1</v>
      </c>
    </row>
    <row r="217" spans="1:4" x14ac:dyDescent="0.25">
      <c r="A217" s="149" t="str">
        <f t="shared" si="3"/>
        <v>1 CONSULTOR DE VENDAS</v>
      </c>
      <c r="B217">
        <v>529</v>
      </c>
      <c r="C217" t="s">
        <v>71</v>
      </c>
      <c r="D217">
        <v>1</v>
      </c>
    </row>
    <row r="218" spans="1:4" x14ac:dyDescent="0.25">
      <c r="A218" s="149" t="str">
        <f t="shared" si="3"/>
        <v>1 AUXILIAR DE ESTOQUES</v>
      </c>
      <c r="B218">
        <v>530</v>
      </c>
      <c r="C218" t="s">
        <v>70</v>
      </c>
      <c r="D218">
        <v>1</v>
      </c>
    </row>
    <row r="219" spans="1:4" x14ac:dyDescent="0.25">
      <c r="A219" s="149" t="str">
        <f t="shared" si="3"/>
        <v>1 COORDENADOR DE ESTOQUE</v>
      </c>
      <c r="B219">
        <v>537</v>
      </c>
      <c r="C219" t="s">
        <v>73</v>
      </c>
      <c r="D219">
        <v>1</v>
      </c>
    </row>
    <row r="220" spans="1:4" x14ac:dyDescent="0.25">
      <c r="A220" s="149" t="str">
        <f t="shared" si="3"/>
        <v>1 AUXILIAR DE ESTOQUES</v>
      </c>
      <c r="B220">
        <v>541</v>
      </c>
      <c r="C220" t="s">
        <v>70</v>
      </c>
      <c r="D220">
        <v>1</v>
      </c>
    </row>
    <row r="221" spans="1:4" x14ac:dyDescent="0.25">
      <c r="A221" s="149" t="str">
        <f t="shared" si="3"/>
        <v>1 AUXILIAR DE ESTOQUES</v>
      </c>
      <c r="B221">
        <v>542</v>
      </c>
      <c r="C221" t="s">
        <v>70</v>
      </c>
      <c r="D221">
        <v>1</v>
      </c>
    </row>
    <row r="222" spans="1:4" x14ac:dyDescent="0.25">
      <c r="A222" s="149" t="str">
        <f t="shared" si="3"/>
        <v>1 COORDENADOR DE ESTOQUE</v>
      </c>
      <c r="B222">
        <v>545</v>
      </c>
      <c r="C222" t="s">
        <v>73</v>
      </c>
      <c r="D222">
        <v>1</v>
      </c>
    </row>
    <row r="223" spans="1:4" x14ac:dyDescent="0.25">
      <c r="A223" s="149" t="str">
        <f t="shared" si="3"/>
        <v>1 CAIXA</v>
      </c>
      <c r="B223">
        <v>547</v>
      </c>
      <c r="C223" t="s">
        <v>76</v>
      </c>
      <c r="D223">
        <v>1</v>
      </c>
    </row>
    <row r="224" spans="1:4" x14ac:dyDescent="0.25">
      <c r="A224" s="149" t="str">
        <f t="shared" si="3"/>
        <v>1 CONSULTOR DE VENDAS</v>
      </c>
      <c r="B224">
        <v>549</v>
      </c>
      <c r="C224" t="s">
        <v>71</v>
      </c>
      <c r="D224">
        <v>1</v>
      </c>
    </row>
    <row r="225" spans="1:4" x14ac:dyDescent="0.25">
      <c r="A225" s="149" t="str">
        <f t="shared" si="3"/>
        <v>1 CONSULTOR DE VENDAS</v>
      </c>
      <c r="B225">
        <v>550</v>
      </c>
      <c r="C225" t="s">
        <v>71</v>
      </c>
      <c r="D225">
        <v>1</v>
      </c>
    </row>
    <row r="226" spans="1:4" x14ac:dyDescent="0.25">
      <c r="A226" s="149" t="str">
        <f t="shared" si="3"/>
        <v>1 CONSULTOR DE VENDAS</v>
      </c>
      <c r="B226">
        <v>551</v>
      </c>
      <c r="C226" t="s">
        <v>71</v>
      </c>
      <c r="D226">
        <v>1</v>
      </c>
    </row>
    <row r="227" spans="1:4" x14ac:dyDescent="0.25">
      <c r="A227" s="149" t="str">
        <f t="shared" si="3"/>
        <v>1 COORDENADOR ADMINISTRATIVO</v>
      </c>
      <c r="B227">
        <v>551</v>
      </c>
      <c r="C227" t="s">
        <v>206</v>
      </c>
      <c r="D227">
        <v>1</v>
      </c>
    </row>
    <row r="228" spans="1:4" x14ac:dyDescent="0.25">
      <c r="A228" s="149" t="str">
        <f t="shared" si="3"/>
        <v>1 CONSULTOR DE VENDAS</v>
      </c>
      <c r="B228">
        <v>552</v>
      </c>
      <c r="C228" t="s">
        <v>71</v>
      </c>
      <c r="D228">
        <v>1</v>
      </c>
    </row>
    <row r="229" spans="1:4" x14ac:dyDescent="0.25">
      <c r="A229" s="149" t="str">
        <f t="shared" si="3"/>
        <v>1 CONSULTOR DE VENDAS</v>
      </c>
      <c r="B229">
        <v>553</v>
      </c>
      <c r="C229" t="s">
        <v>71</v>
      </c>
      <c r="D229">
        <v>1</v>
      </c>
    </row>
    <row r="230" spans="1:4" x14ac:dyDescent="0.25">
      <c r="A230" s="149" t="str">
        <f t="shared" si="3"/>
        <v>1 CONSULTOR DE VENDAS</v>
      </c>
      <c r="B230">
        <v>554</v>
      </c>
      <c r="C230" t="s">
        <v>71</v>
      </c>
      <c r="D230">
        <v>1</v>
      </c>
    </row>
    <row r="231" spans="1:4" x14ac:dyDescent="0.25">
      <c r="A231" s="149" t="str">
        <f t="shared" si="3"/>
        <v>1 AUXILIAR DE ESTOQUES</v>
      </c>
      <c r="B231">
        <v>555</v>
      </c>
      <c r="C231" t="s">
        <v>70</v>
      </c>
      <c r="D231">
        <v>1</v>
      </c>
    </row>
    <row r="232" spans="1:4" x14ac:dyDescent="0.25">
      <c r="A232" s="149" t="str">
        <f t="shared" si="3"/>
        <v>1 COORDENADOR DE ESTOQUE</v>
      </c>
      <c r="B232">
        <v>555</v>
      </c>
      <c r="C232" t="s">
        <v>73</v>
      </c>
      <c r="D232">
        <v>1</v>
      </c>
    </row>
    <row r="233" spans="1:4" x14ac:dyDescent="0.25">
      <c r="A233" s="149" t="str">
        <f t="shared" si="3"/>
        <v>1 SERVENTE</v>
      </c>
      <c r="B233">
        <v>555</v>
      </c>
      <c r="C233" t="s">
        <v>74</v>
      </c>
      <c r="D233">
        <v>1</v>
      </c>
    </row>
    <row r="234" spans="1:4" x14ac:dyDescent="0.25">
      <c r="A234" s="149" t="str">
        <f t="shared" si="3"/>
        <v>1 AUXILIAR DE ESTOQUES</v>
      </c>
      <c r="B234">
        <v>556</v>
      </c>
      <c r="C234" t="s">
        <v>70</v>
      </c>
      <c r="D234">
        <v>1</v>
      </c>
    </row>
    <row r="235" spans="1:4" x14ac:dyDescent="0.25">
      <c r="A235" s="149" t="str">
        <f t="shared" si="3"/>
        <v>1 CONSULTOR DE VENDAS</v>
      </c>
      <c r="B235">
        <v>556</v>
      </c>
      <c r="C235" t="s">
        <v>71</v>
      </c>
      <c r="D235">
        <v>1</v>
      </c>
    </row>
    <row r="236" spans="1:4" x14ac:dyDescent="0.25">
      <c r="A236" s="149" t="str">
        <f t="shared" si="3"/>
        <v>1 COORDENADOR DE ESTOQUE</v>
      </c>
      <c r="B236">
        <v>560</v>
      </c>
      <c r="C236" t="s">
        <v>73</v>
      </c>
      <c r="D236">
        <v>1</v>
      </c>
    </row>
    <row r="237" spans="1:4" x14ac:dyDescent="0.25">
      <c r="A237" s="149" t="str">
        <f t="shared" si="3"/>
        <v>1 CONSULTOR DE VENDAS</v>
      </c>
      <c r="B237">
        <v>565</v>
      </c>
      <c r="C237" t="s">
        <v>71</v>
      </c>
      <c r="D237">
        <v>1</v>
      </c>
    </row>
    <row r="238" spans="1:4" x14ac:dyDescent="0.25">
      <c r="A238" s="149" t="str">
        <f t="shared" si="3"/>
        <v>1 CONSULTOR DE VENDAS</v>
      </c>
      <c r="B238">
        <v>569</v>
      </c>
      <c r="C238" t="s">
        <v>71</v>
      </c>
      <c r="D238">
        <v>1</v>
      </c>
    </row>
    <row r="239" spans="1:4" x14ac:dyDescent="0.25">
      <c r="A239" s="149" t="str">
        <f t="shared" si="3"/>
        <v>1 AUXILIAR DE ESTOQUES</v>
      </c>
      <c r="B239">
        <v>571</v>
      </c>
      <c r="C239" t="s">
        <v>70</v>
      </c>
      <c r="D239">
        <v>1</v>
      </c>
    </row>
    <row r="240" spans="1:4" x14ac:dyDescent="0.25">
      <c r="A240" s="149" t="str">
        <f t="shared" si="3"/>
        <v>1 SERVENTE</v>
      </c>
      <c r="B240">
        <v>572</v>
      </c>
      <c r="C240" t="s">
        <v>74</v>
      </c>
      <c r="D240">
        <v>1</v>
      </c>
    </row>
    <row r="241" spans="1:4" x14ac:dyDescent="0.25">
      <c r="A241" s="149" t="str">
        <f t="shared" si="3"/>
        <v>1 CONSULTOR ESPECIALISTA EM MATERIAL DE CONSTRUCAO</v>
      </c>
      <c r="B241">
        <v>574</v>
      </c>
      <c r="C241" t="s">
        <v>216</v>
      </c>
      <c r="D241">
        <v>1</v>
      </c>
    </row>
    <row r="242" spans="1:4" x14ac:dyDescent="0.25">
      <c r="A242" s="149" t="str">
        <f t="shared" si="3"/>
        <v>1 AUXILIAR DE ESTOQUES</v>
      </c>
      <c r="B242">
        <v>575</v>
      </c>
      <c r="C242" t="s">
        <v>70</v>
      </c>
      <c r="D242">
        <v>1</v>
      </c>
    </row>
    <row r="243" spans="1:4" x14ac:dyDescent="0.25">
      <c r="A243" s="149" t="str">
        <f t="shared" si="3"/>
        <v>1 CONSULTOR DE VENDAS</v>
      </c>
      <c r="B243">
        <v>575</v>
      </c>
      <c r="C243" t="s">
        <v>71</v>
      </c>
      <c r="D243">
        <v>1</v>
      </c>
    </row>
    <row r="244" spans="1:4" x14ac:dyDescent="0.25">
      <c r="A244" s="149" t="str">
        <f t="shared" si="3"/>
        <v>1 COORDENADOR DE ESTOQUE</v>
      </c>
      <c r="B244">
        <v>576</v>
      </c>
      <c r="C244" t="s">
        <v>73</v>
      </c>
      <c r="D244">
        <v>1</v>
      </c>
    </row>
    <row r="245" spans="1:4" x14ac:dyDescent="0.25">
      <c r="A245" s="149" t="str">
        <f t="shared" si="3"/>
        <v>1 AUXILIAR DE ESTOQUES</v>
      </c>
      <c r="B245">
        <v>579</v>
      </c>
      <c r="C245" t="s">
        <v>70</v>
      </c>
      <c r="D245">
        <v>1</v>
      </c>
    </row>
    <row r="246" spans="1:4" x14ac:dyDescent="0.25">
      <c r="A246" s="149" t="str">
        <f t="shared" si="3"/>
        <v>4 CONSULTOR DE VENDAS</v>
      </c>
      <c r="B246">
        <v>579</v>
      </c>
      <c r="C246" t="s">
        <v>71</v>
      </c>
      <c r="D246">
        <v>4</v>
      </c>
    </row>
    <row r="247" spans="1:4" x14ac:dyDescent="0.25">
      <c r="A247" s="149" t="str">
        <f t="shared" si="3"/>
        <v>1 COORDENADOR DE ESTOQUE</v>
      </c>
      <c r="B247">
        <v>579</v>
      </c>
      <c r="C247" t="s">
        <v>73</v>
      </c>
      <c r="D247">
        <v>1</v>
      </c>
    </row>
    <row r="248" spans="1:4" x14ac:dyDescent="0.25">
      <c r="A248" s="149" t="str">
        <f t="shared" si="3"/>
        <v>-1 SUPERVISOR DE ESTOQUE</v>
      </c>
      <c r="B248">
        <v>579</v>
      </c>
      <c r="C248" t="s">
        <v>212</v>
      </c>
      <c r="D248">
        <v>-1</v>
      </c>
    </row>
    <row r="249" spans="1:4" x14ac:dyDescent="0.25">
      <c r="A249" s="149" t="str">
        <f t="shared" si="3"/>
        <v>-1 CONSULTOR ESPECIALISTA EM MATERIAL DE CONSTRUCAO</v>
      </c>
      <c r="B249">
        <v>579</v>
      </c>
      <c r="C249" t="s">
        <v>216</v>
      </c>
      <c r="D249">
        <v>-1</v>
      </c>
    </row>
    <row r="250" spans="1:4" x14ac:dyDescent="0.25">
      <c r="A250" s="149" t="str">
        <f t="shared" si="3"/>
        <v>1 CONSULTOR DE VENDAS</v>
      </c>
      <c r="B250">
        <v>580</v>
      </c>
      <c r="C250" t="s">
        <v>71</v>
      </c>
      <c r="D250">
        <v>1</v>
      </c>
    </row>
    <row r="251" spans="1:4" x14ac:dyDescent="0.25">
      <c r="A251" s="149" t="str">
        <f t="shared" si="3"/>
        <v>1 CONSULTOR DE VENDAS</v>
      </c>
      <c r="B251">
        <v>581</v>
      </c>
      <c r="C251" t="s">
        <v>71</v>
      </c>
      <c r="D251">
        <v>1</v>
      </c>
    </row>
    <row r="252" spans="1:4" x14ac:dyDescent="0.25">
      <c r="A252" s="149" t="str">
        <f t="shared" si="3"/>
        <v>1 CONSULTOR DE VENDAS</v>
      </c>
      <c r="B252">
        <v>584</v>
      </c>
      <c r="C252" t="s">
        <v>71</v>
      </c>
      <c r="D252">
        <v>1</v>
      </c>
    </row>
    <row r="253" spans="1:4" x14ac:dyDescent="0.25">
      <c r="A253" s="149" t="str">
        <f t="shared" si="3"/>
        <v>1 AUXILIAR DE ESTOQUES</v>
      </c>
      <c r="B253">
        <v>585</v>
      </c>
      <c r="C253" t="s">
        <v>70</v>
      </c>
      <c r="D253">
        <v>1</v>
      </c>
    </row>
    <row r="254" spans="1:4" x14ac:dyDescent="0.25">
      <c r="A254" s="149" t="str">
        <f t="shared" si="3"/>
        <v>1 AUXILIAR DE ESTOQUES</v>
      </c>
      <c r="B254">
        <v>586</v>
      </c>
      <c r="C254" t="s">
        <v>70</v>
      </c>
      <c r="D254">
        <v>1</v>
      </c>
    </row>
    <row r="255" spans="1:4" x14ac:dyDescent="0.25">
      <c r="A255" s="149" t="str">
        <f t="shared" si="3"/>
        <v>1 CONSULTOR DE VENDAS</v>
      </c>
      <c r="B255">
        <v>586</v>
      </c>
      <c r="C255" t="s">
        <v>71</v>
      </c>
      <c r="D255">
        <v>1</v>
      </c>
    </row>
    <row r="256" spans="1:4" x14ac:dyDescent="0.25">
      <c r="A256" s="149" t="str">
        <f t="shared" si="3"/>
        <v>1 COORDENADOR ADMINISTRATIVO</v>
      </c>
      <c r="B256">
        <v>586</v>
      </c>
      <c r="C256" t="s">
        <v>206</v>
      </c>
      <c r="D256">
        <v>1</v>
      </c>
    </row>
    <row r="257" spans="1:4" x14ac:dyDescent="0.25">
      <c r="A257" s="149" t="str">
        <f t="shared" si="3"/>
        <v>1 CONSULTOR DE VENDAS</v>
      </c>
      <c r="B257">
        <v>587</v>
      </c>
      <c r="C257" t="s">
        <v>71</v>
      </c>
      <c r="D257">
        <v>1</v>
      </c>
    </row>
    <row r="258" spans="1:4" x14ac:dyDescent="0.25">
      <c r="A258" s="149" t="str">
        <f t="shared" ref="A258:A279" si="4">IFERROR(D258&amp;" "&amp;C258,"-")</f>
        <v>1 COORDENADOR ADMINISTRATIVO</v>
      </c>
      <c r="B258">
        <v>588</v>
      </c>
      <c r="C258" t="s">
        <v>206</v>
      </c>
      <c r="D258">
        <v>1</v>
      </c>
    </row>
    <row r="259" spans="1:4" x14ac:dyDescent="0.25">
      <c r="A259" s="149" t="str">
        <f t="shared" si="4"/>
        <v>1 SERVENTE</v>
      </c>
      <c r="B259">
        <v>595</v>
      </c>
      <c r="C259" t="s">
        <v>74</v>
      </c>
      <c r="D259">
        <v>1</v>
      </c>
    </row>
    <row r="260" spans="1:4" x14ac:dyDescent="0.25">
      <c r="A260" s="149" t="str">
        <f t="shared" si="4"/>
        <v>1 CONSULTOR DE VENDAS</v>
      </c>
      <c r="B260">
        <v>602</v>
      </c>
      <c r="C260" t="s">
        <v>71</v>
      </c>
      <c r="D260">
        <v>1</v>
      </c>
    </row>
    <row r="261" spans="1:4" x14ac:dyDescent="0.25">
      <c r="A261" s="149" t="str">
        <f t="shared" si="4"/>
        <v>1 AUXILIAR DE ESTOQUES</v>
      </c>
      <c r="B261">
        <v>603</v>
      </c>
      <c r="C261" t="s">
        <v>70</v>
      </c>
      <c r="D261">
        <v>1</v>
      </c>
    </row>
    <row r="262" spans="1:4" x14ac:dyDescent="0.25">
      <c r="A262" s="149" t="str">
        <f t="shared" si="4"/>
        <v>1 AUXILIAR DE ESTOQUES</v>
      </c>
      <c r="B262">
        <v>604</v>
      </c>
      <c r="C262" t="s">
        <v>70</v>
      </c>
      <c r="D262">
        <v>1</v>
      </c>
    </row>
    <row r="263" spans="1:4" x14ac:dyDescent="0.25">
      <c r="A263" s="149" t="str">
        <f t="shared" si="4"/>
        <v>1 COORDENADOR DE ESTOQUE</v>
      </c>
      <c r="B263">
        <v>606</v>
      </c>
      <c r="C263" t="s">
        <v>73</v>
      </c>
      <c r="D263">
        <v>1</v>
      </c>
    </row>
    <row r="264" spans="1:4" x14ac:dyDescent="0.25">
      <c r="A264" s="149" t="str">
        <f t="shared" si="4"/>
        <v>2 CONSULTOR DE VENDAS</v>
      </c>
      <c r="B264">
        <v>612</v>
      </c>
      <c r="C264" t="s">
        <v>71</v>
      </c>
      <c r="D264">
        <v>2</v>
      </c>
    </row>
    <row r="265" spans="1:4" x14ac:dyDescent="0.25">
      <c r="A265" s="149" t="str">
        <f t="shared" si="4"/>
        <v>1 SERVENTE</v>
      </c>
      <c r="B265">
        <v>612</v>
      </c>
      <c r="C265" t="s">
        <v>74</v>
      </c>
      <c r="D265">
        <v>1</v>
      </c>
    </row>
    <row r="266" spans="1:4" x14ac:dyDescent="0.25">
      <c r="A266" s="149" t="str">
        <f t="shared" si="4"/>
        <v>1 AUXILIAR DE ESTOQUES</v>
      </c>
      <c r="B266">
        <v>619</v>
      </c>
      <c r="C266" t="s">
        <v>70</v>
      </c>
      <c r="D266">
        <v>1</v>
      </c>
    </row>
    <row r="267" spans="1:4" x14ac:dyDescent="0.25">
      <c r="A267" s="149" t="str">
        <f t="shared" si="4"/>
        <v>1 CONSULTOR DE VENDAS</v>
      </c>
      <c r="B267">
        <v>619</v>
      </c>
      <c r="C267" t="s">
        <v>71</v>
      </c>
      <c r="D267">
        <v>1</v>
      </c>
    </row>
    <row r="268" spans="1:4" x14ac:dyDescent="0.25">
      <c r="A268" s="149" t="str">
        <f t="shared" si="4"/>
        <v>1 CONSULTOR DE VENDAS</v>
      </c>
      <c r="B268">
        <v>621</v>
      </c>
      <c r="C268" t="s">
        <v>71</v>
      </c>
      <c r="D268">
        <v>1</v>
      </c>
    </row>
    <row r="269" spans="1:4" x14ac:dyDescent="0.25">
      <c r="A269" s="149" t="str">
        <f t="shared" si="4"/>
        <v>1 CONSULTOR DE VENDAS</v>
      </c>
      <c r="B269">
        <v>622</v>
      </c>
      <c r="C269" t="s">
        <v>71</v>
      </c>
      <c r="D269">
        <v>1</v>
      </c>
    </row>
    <row r="270" spans="1:4" x14ac:dyDescent="0.25">
      <c r="A270" s="149" t="str">
        <f t="shared" si="4"/>
        <v>2 CONSULTOR DE VENDAS</v>
      </c>
      <c r="B270">
        <v>624</v>
      </c>
      <c r="C270" t="s">
        <v>71</v>
      </c>
      <c r="D270">
        <v>2</v>
      </c>
    </row>
    <row r="271" spans="1:4" x14ac:dyDescent="0.25">
      <c r="A271" s="149" t="str">
        <f t="shared" si="4"/>
        <v>-1 CONSULTOR ESPECIALISTA EM MATERIAL DE CONSTRUCAO</v>
      </c>
      <c r="B271">
        <v>624</v>
      </c>
      <c r="C271" t="s">
        <v>216</v>
      </c>
      <c r="D271">
        <v>-1</v>
      </c>
    </row>
    <row r="272" spans="1:4" x14ac:dyDescent="0.25">
      <c r="A272" s="149" t="str">
        <f t="shared" si="4"/>
        <v>1 AUXILIAR DE ESTOQUES</v>
      </c>
      <c r="B272">
        <v>627</v>
      </c>
      <c r="C272" t="s">
        <v>70</v>
      </c>
      <c r="D272">
        <v>1</v>
      </c>
    </row>
    <row r="273" spans="1:4" x14ac:dyDescent="0.25">
      <c r="A273" s="149" t="str">
        <f t="shared" si="4"/>
        <v>1 MONTADOR MOVEIS</v>
      </c>
      <c r="B273">
        <v>630</v>
      </c>
      <c r="C273" t="s">
        <v>75</v>
      </c>
      <c r="D273">
        <v>1</v>
      </c>
    </row>
    <row r="274" spans="1:4" x14ac:dyDescent="0.25">
      <c r="A274" s="149" t="str">
        <f t="shared" si="4"/>
        <v>1 CONSULTOR DE VENDAS</v>
      </c>
      <c r="B274">
        <v>633</v>
      </c>
      <c r="C274" t="s">
        <v>71</v>
      </c>
      <c r="D274">
        <v>1</v>
      </c>
    </row>
    <row r="275" spans="1:4" x14ac:dyDescent="0.25">
      <c r="A275" s="149" t="str">
        <f t="shared" si="4"/>
        <v>1 CONSULTOR DE VENDAS</v>
      </c>
      <c r="B275">
        <v>615</v>
      </c>
      <c r="C275" t="s">
        <v>71</v>
      </c>
      <c r="D275">
        <v>1</v>
      </c>
    </row>
    <row r="276" spans="1:4" x14ac:dyDescent="0.25">
      <c r="A276" s="149" t="str">
        <f t="shared" si="4"/>
        <v>1 AUXILIAR DE ESTOQUES</v>
      </c>
      <c r="B276">
        <v>628</v>
      </c>
      <c r="C276" t="s">
        <v>70</v>
      </c>
      <c r="D276">
        <v>1</v>
      </c>
    </row>
    <row r="277" spans="1:4" x14ac:dyDescent="0.25">
      <c r="A277" s="149" t="str">
        <f t="shared" si="4"/>
        <v>1 CAIXA</v>
      </c>
      <c r="B277">
        <v>628</v>
      </c>
      <c r="C277" t="s">
        <v>76</v>
      </c>
      <c r="D277">
        <v>1</v>
      </c>
    </row>
    <row r="278" spans="1:4" x14ac:dyDescent="0.25">
      <c r="A278" s="149" t="str">
        <f t="shared" si="4"/>
        <v>1 CONSULTOR DE VENDAS</v>
      </c>
      <c r="B278">
        <v>629</v>
      </c>
      <c r="C278" t="s">
        <v>71</v>
      </c>
      <c r="D278">
        <v>1</v>
      </c>
    </row>
    <row r="279" spans="1:4" x14ac:dyDescent="0.25">
      <c r="A279" s="149" t="str">
        <f t="shared" si="4"/>
        <v>1 COORDENADOR DE ESTOQUE</v>
      </c>
      <c r="B279">
        <v>629</v>
      </c>
      <c r="C279" t="s">
        <v>73</v>
      </c>
      <c r="D279">
        <v>1</v>
      </c>
    </row>
  </sheetData>
  <conditionalFormatting sqref="D1:D1048576">
    <cfRule type="cellIs" dxfId="15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6808-84C8-42E4-90C1-A74622F1C460}">
  <sheetPr codeName="Planilha15"/>
  <dimension ref="A1:L561"/>
  <sheetViews>
    <sheetView workbookViewId="0"/>
  </sheetViews>
  <sheetFormatPr defaultRowHeight="15" x14ac:dyDescent="0.25"/>
  <cols>
    <col min="1" max="1" width="23.42578125" bestFit="1" customWidth="1"/>
  </cols>
  <sheetData>
    <row r="1" spans="1:12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L1" t="s">
        <v>317</v>
      </c>
    </row>
    <row r="2" spans="1:12" x14ac:dyDescent="0.25">
      <c r="A2" t="s">
        <v>87</v>
      </c>
      <c r="B2">
        <v>340</v>
      </c>
      <c r="C2">
        <v>2251</v>
      </c>
      <c r="D2">
        <v>18</v>
      </c>
      <c r="E2">
        <v>7497</v>
      </c>
      <c r="F2">
        <v>28813</v>
      </c>
      <c r="G2">
        <v>80</v>
      </c>
      <c r="H2">
        <v>1</v>
      </c>
      <c r="I2">
        <v>15</v>
      </c>
      <c r="J2">
        <v>68</v>
      </c>
      <c r="L2" t="s">
        <v>318</v>
      </c>
    </row>
    <row r="3" spans="1:12" x14ac:dyDescent="0.25">
      <c r="A3" t="s">
        <v>88</v>
      </c>
      <c r="B3">
        <v>3</v>
      </c>
      <c r="C3">
        <v>821</v>
      </c>
      <c r="D3">
        <v>20</v>
      </c>
      <c r="E3">
        <v>7151</v>
      </c>
      <c r="F3">
        <v>0</v>
      </c>
      <c r="G3">
        <v>10</v>
      </c>
      <c r="H3">
        <v>1</v>
      </c>
      <c r="I3">
        <v>32</v>
      </c>
      <c r="J3">
        <v>40</v>
      </c>
      <c r="L3" t="s">
        <v>320</v>
      </c>
    </row>
    <row r="4" spans="1:12" x14ac:dyDescent="0.25">
      <c r="A4" t="s">
        <v>89</v>
      </c>
      <c r="B4">
        <v>341</v>
      </c>
      <c r="C4">
        <v>6712</v>
      </c>
      <c r="D4">
        <v>21</v>
      </c>
      <c r="E4">
        <v>44209</v>
      </c>
      <c r="F4">
        <v>1</v>
      </c>
      <c r="G4">
        <v>251</v>
      </c>
      <c r="H4">
        <v>62</v>
      </c>
      <c r="I4">
        <v>114</v>
      </c>
      <c r="J4">
        <v>425</v>
      </c>
    </row>
    <row r="5" spans="1:12" x14ac:dyDescent="0.25">
      <c r="A5" t="s">
        <v>88</v>
      </c>
      <c r="B5">
        <v>5</v>
      </c>
      <c r="C5">
        <v>878</v>
      </c>
      <c r="D5">
        <v>42</v>
      </c>
      <c r="E5">
        <v>12520</v>
      </c>
      <c r="F5">
        <v>0</v>
      </c>
      <c r="G5">
        <v>20</v>
      </c>
      <c r="H5">
        <v>0</v>
      </c>
      <c r="I5">
        <v>49</v>
      </c>
      <c r="J5">
        <v>66</v>
      </c>
    </row>
    <row r="6" spans="1:12" x14ac:dyDescent="0.25">
      <c r="A6" t="s">
        <v>90</v>
      </c>
      <c r="B6">
        <v>342</v>
      </c>
      <c r="C6">
        <v>3647</v>
      </c>
      <c r="D6">
        <v>22</v>
      </c>
      <c r="E6">
        <v>19780</v>
      </c>
      <c r="F6">
        <v>0</v>
      </c>
      <c r="G6">
        <v>44</v>
      </c>
      <c r="H6">
        <v>10</v>
      </c>
      <c r="I6">
        <v>190</v>
      </c>
      <c r="J6">
        <v>240</v>
      </c>
    </row>
    <row r="7" spans="1:12" x14ac:dyDescent="0.25">
      <c r="A7" t="s">
        <v>88</v>
      </c>
      <c r="B7">
        <v>8</v>
      </c>
      <c r="C7">
        <v>752</v>
      </c>
      <c r="D7">
        <v>24</v>
      </c>
      <c r="E7">
        <v>7448</v>
      </c>
      <c r="F7">
        <v>0</v>
      </c>
      <c r="G7">
        <v>10</v>
      </c>
      <c r="H7">
        <v>0</v>
      </c>
      <c r="I7">
        <v>14</v>
      </c>
      <c r="J7">
        <v>18</v>
      </c>
    </row>
    <row r="8" spans="1:12" x14ac:dyDescent="0.25">
      <c r="A8" t="s">
        <v>87</v>
      </c>
      <c r="B8">
        <v>343</v>
      </c>
      <c r="C8">
        <v>1616</v>
      </c>
      <c r="D8">
        <v>21</v>
      </c>
      <c r="E8">
        <v>16036</v>
      </c>
      <c r="F8">
        <v>57</v>
      </c>
      <c r="G8">
        <v>42</v>
      </c>
      <c r="H8">
        <v>0</v>
      </c>
      <c r="I8">
        <v>246</v>
      </c>
      <c r="J8">
        <v>285</v>
      </c>
    </row>
    <row r="9" spans="1:12" x14ac:dyDescent="0.25">
      <c r="A9" t="s">
        <v>88</v>
      </c>
      <c r="B9">
        <v>10</v>
      </c>
      <c r="C9">
        <v>902</v>
      </c>
      <c r="D9">
        <v>51</v>
      </c>
      <c r="E9">
        <v>36297</v>
      </c>
      <c r="F9">
        <v>0</v>
      </c>
      <c r="G9">
        <v>491</v>
      </c>
      <c r="H9">
        <v>16</v>
      </c>
      <c r="I9">
        <v>164</v>
      </c>
      <c r="J9">
        <v>671</v>
      </c>
    </row>
    <row r="10" spans="1:12" x14ac:dyDescent="0.25">
      <c r="A10" t="s">
        <v>91</v>
      </c>
      <c r="B10">
        <v>344</v>
      </c>
      <c r="C10">
        <v>2636</v>
      </c>
      <c r="D10">
        <v>20</v>
      </c>
      <c r="E10">
        <v>12659</v>
      </c>
      <c r="F10">
        <v>0</v>
      </c>
      <c r="G10">
        <v>178</v>
      </c>
      <c r="H10">
        <v>54</v>
      </c>
      <c r="I10">
        <v>66</v>
      </c>
      <c r="J10">
        <v>297</v>
      </c>
    </row>
    <row r="11" spans="1:12" x14ac:dyDescent="0.25">
      <c r="A11" t="s">
        <v>88</v>
      </c>
      <c r="B11">
        <v>12</v>
      </c>
      <c r="C11">
        <v>910</v>
      </c>
      <c r="D11">
        <v>23</v>
      </c>
      <c r="E11">
        <v>7906</v>
      </c>
      <c r="F11">
        <v>242</v>
      </c>
      <c r="G11">
        <v>19</v>
      </c>
      <c r="H11">
        <v>2</v>
      </c>
      <c r="I11">
        <v>7</v>
      </c>
      <c r="J11">
        <v>16</v>
      </c>
    </row>
    <row r="12" spans="1:12" x14ac:dyDescent="0.25">
      <c r="A12" t="s">
        <v>92</v>
      </c>
      <c r="B12">
        <v>345</v>
      </c>
      <c r="C12">
        <v>4826</v>
      </c>
      <c r="D12">
        <v>49</v>
      </c>
      <c r="E12">
        <v>94061</v>
      </c>
      <c r="F12">
        <v>8307</v>
      </c>
      <c r="G12">
        <v>162</v>
      </c>
      <c r="H12">
        <v>0</v>
      </c>
      <c r="I12">
        <v>1423</v>
      </c>
      <c r="J12">
        <v>1578</v>
      </c>
    </row>
    <row r="13" spans="1:12" x14ac:dyDescent="0.25">
      <c r="A13" t="s">
        <v>88</v>
      </c>
      <c r="B13">
        <v>14</v>
      </c>
      <c r="C13">
        <v>5082</v>
      </c>
      <c r="D13">
        <v>11</v>
      </c>
      <c r="E13">
        <v>2603</v>
      </c>
      <c r="F13">
        <v>22818</v>
      </c>
      <c r="G13">
        <v>23</v>
      </c>
      <c r="H13">
        <v>0</v>
      </c>
      <c r="I13">
        <v>1</v>
      </c>
      <c r="J13">
        <v>14</v>
      </c>
    </row>
    <row r="14" spans="1:12" x14ac:dyDescent="0.25">
      <c r="A14" t="s">
        <v>93</v>
      </c>
      <c r="B14">
        <v>346</v>
      </c>
      <c r="C14">
        <v>1355</v>
      </c>
      <c r="D14">
        <v>34</v>
      </c>
      <c r="E14">
        <v>13262</v>
      </c>
      <c r="F14">
        <v>0</v>
      </c>
      <c r="G14">
        <v>77</v>
      </c>
      <c r="H14">
        <v>13</v>
      </c>
      <c r="I14">
        <v>31</v>
      </c>
      <c r="J14">
        <v>83</v>
      </c>
    </row>
    <row r="15" spans="1:12" x14ac:dyDescent="0.25">
      <c r="A15" t="s">
        <v>88</v>
      </c>
      <c r="B15">
        <v>16</v>
      </c>
      <c r="C15">
        <v>846</v>
      </c>
      <c r="D15">
        <v>3</v>
      </c>
      <c r="E15">
        <v>1600</v>
      </c>
      <c r="F15">
        <v>1</v>
      </c>
      <c r="G15">
        <v>8</v>
      </c>
      <c r="H15">
        <v>1</v>
      </c>
      <c r="I15">
        <v>7</v>
      </c>
      <c r="J15">
        <v>16</v>
      </c>
    </row>
    <row r="16" spans="1:12" x14ac:dyDescent="0.25">
      <c r="A16" t="s">
        <v>94</v>
      </c>
      <c r="B16">
        <v>349</v>
      </c>
      <c r="C16">
        <v>1595</v>
      </c>
      <c r="D16">
        <v>1</v>
      </c>
      <c r="E16">
        <v>56</v>
      </c>
      <c r="F16">
        <v>0</v>
      </c>
      <c r="G16">
        <v>0</v>
      </c>
      <c r="H16">
        <v>0</v>
      </c>
      <c r="I16">
        <v>3</v>
      </c>
      <c r="J16">
        <v>3</v>
      </c>
    </row>
    <row r="17" spans="1:10" x14ac:dyDescent="0.25">
      <c r="A17" t="s">
        <v>95</v>
      </c>
      <c r="B17">
        <v>18</v>
      </c>
      <c r="C17">
        <v>985</v>
      </c>
      <c r="D17">
        <v>22</v>
      </c>
      <c r="E17">
        <v>13469</v>
      </c>
      <c r="F17">
        <v>1</v>
      </c>
      <c r="G17">
        <v>82</v>
      </c>
      <c r="H17">
        <v>15</v>
      </c>
      <c r="I17">
        <v>32</v>
      </c>
      <c r="J17">
        <v>124</v>
      </c>
    </row>
    <row r="18" spans="1:10" x14ac:dyDescent="0.25">
      <c r="A18" t="s">
        <v>89</v>
      </c>
      <c r="B18">
        <v>351</v>
      </c>
      <c r="C18">
        <v>1654</v>
      </c>
      <c r="D18">
        <v>88</v>
      </c>
      <c r="E18">
        <v>23846</v>
      </c>
      <c r="F18">
        <v>0</v>
      </c>
      <c r="G18">
        <v>219</v>
      </c>
      <c r="H18">
        <v>24</v>
      </c>
      <c r="I18">
        <v>75</v>
      </c>
      <c r="J18">
        <v>261</v>
      </c>
    </row>
    <row r="19" spans="1:10" x14ac:dyDescent="0.25">
      <c r="A19" t="s">
        <v>96</v>
      </c>
      <c r="B19">
        <v>20</v>
      </c>
      <c r="C19">
        <v>1507</v>
      </c>
      <c r="D19">
        <v>28</v>
      </c>
      <c r="E19">
        <v>5165</v>
      </c>
      <c r="F19">
        <v>0</v>
      </c>
      <c r="G19">
        <v>57</v>
      </c>
      <c r="H19">
        <v>3</v>
      </c>
      <c r="I19">
        <v>41</v>
      </c>
      <c r="J19">
        <v>92</v>
      </c>
    </row>
    <row r="20" spans="1:10" x14ac:dyDescent="0.25">
      <c r="A20" t="s">
        <v>90</v>
      </c>
      <c r="B20">
        <v>475</v>
      </c>
      <c r="C20">
        <v>1730</v>
      </c>
      <c r="D20">
        <v>85</v>
      </c>
      <c r="E20">
        <v>153239</v>
      </c>
      <c r="F20">
        <v>0</v>
      </c>
      <c r="G20">
        <v>379</v>
      </c>
      <c r="H20">
        <v>75</v>
      </c>
      <c r="I20">
        <v>3888</v>
      </c>
      <c r="J20">
        <v>4311</v>
      </c>
    </row>
    <row r="21" spans="1:10" x14ac:dyDescent="0.25">
      <c r="A21" t="s">
        <v>96</v>
      </c>
      <c r="B21">
        <v>405</v>
      </c>
      <c r="C21">
        <v>398</v>
      </c>
      <c r="D21">
        <v>15</v>
      </c>
      <c r="E21">
        <v>3118</v>
      </c>
      <c r="F21">
        <v>0</v>
      </c>
      <c r="G21">
        <v>58</v>
      </c>
      <c r="H21">
        <v>3</v>
      </c>
      <c r="I21">
        <v>23</v>
      </c>
      <c r="J21">
        <v>76</v>
      </c>
    </row>
    <row r="22" spans="1:10" x14ac:dyDescent="0.25">
      <c r="A22" t="s">
        <v>94</v>
      </c>
      <c r="B22">
        <v>258</v>
      </c>
      <c r="C22">
        <v>1856</v>
      </c>
      <c r="D22">
        <v>33</v>
      </c>
      <c r="E22">
        <v>4802</v>
      </c>
      <c r="F22">
        <v>0</v>
      </c>
      <c r="G22">
        <v>69</v>
      </c>
      <c r="H22">
        <v>92</v>
      </c>
      <c r="I22">
        <v>32</v>
      </c>
      <c r="J22">
        <v>157</v>
      </c>
    </row>
    <row r="23" spans="1:10" x14ac:dyDescent="0.25">
      <c r="A23" t="s">
        <v>97</v>
      </c>
      <c r="B23">
        <v>543</v>
      </c>
      <c r="C23">
        <v>1453</v>
      </c>
      <c r="D23">
        <v>20</v>
      </c>
      <c r="E23">
        <v>20356</v>
      </c>
      <c r="F23">
        <v>27560</v>
      </c>
      <c r="G23">
        <v>202</v>
      </c>
      <c r="H23">
        <v>7</v>
      </c>
      <c r="I23">
        <v>265</v>
      </c>
      <c r="J23">
        <v>474</v>
      </c>
    </row>
    <row r="24" spans="1:10" x14ac:dyDescent="0.25">
      <c r="A24" t="s">
        <v>92</v>
      </c>
      <c r="B24">
        <v>368</v>
      </c>
      <c r="C24">
        <v>1606</v>
      </c>
      <c r="D24">
        <v>26</v>
      </c>
      <c r="E24">
        <v>26590</v>
      </c>
      <c r="F24">
        <v>11970</v>
      </c>
      <c r="G24">
        <v>50</v>
      </c>
      <c r="H24">
        <v>0</v>
      </c>
      <c r="I24">
        <v>243</v>
      </c>
      <c r="J24">
        <v>287</v>
      </c>
    </row>
    <row r="25" spans="1:10" x14ac:dyDescent="0.25">
      <c r="A25" t="s">
        <v>95</v>
      </c>
      <c r="B25">
        <v>224</v>
      </c>
      <c r="C25">
        <v>3299</v>
      </c>
      <c r="D25">
        <v>2</v>
      </c>
      <c r="E25">
        <v>224</v>
      </c>
      <c r="F25">
        <v>0</v>
      </c>
      <c r="G25">
        <v>1</v>
      </c>
      <c r="H25">
        <v>0</v>
      </c>
      <c r="I25">
        <v>1</v>
      </c>
      <c r="J25">
        <v>2</v>
      </c>
    </row>
    <row r="26" spans="1:10" x14ac:dyDescent="0.25">
      <c r="A26" t="s">
        <v>98</v>
      </c>
      <c r="B26">
        <v>439</v>
      </c>
      <c r="C26">
        <v>2206</v>
      </c>
      <c r="D26">
        <v>64</v>
      </c>
      <c r="E26">
        <v>96008</v>
      </c>
      <c r="F26">
        <v>0</v>
      </c>
      <c r="G26">
        <v>391</v>
      </c>
      <c r="H26">
        <v>784</v>
      </c>
      <c r="I26">
        <v>524</v>
      </c>
      <c r="J26">
        <v>1608</v>
      </c>
    </row>
    <row r="27" spans="1:10" x14ac:dyDescent="0.25">
      <c r="A27" t="s">
        <v>99</v>
      </c>
      <c r="B27">
        <v>140</v>
      </c>
      <c r="C27">
        <v>2238</v>
      </c>
      <c r="D27">
        <v>19</v>
      </c>
      <c r="E27">
        <v>2099</v>
      </c>
      <c r="F27">
        <v>9029</v>
      </c>
      <c r="G27">
        <v>44</v>
      </c>
      <c r="H27">
        <v>6</v>
      </c>
      <c r="I27">
        <v>7</v>
      </c>
      <c r="J27">
        <v>28</v>
      </c>
    </row>
    <row r="28" spans="1:10" x14ac:dyDescent="0.25">
      <c r="A28" t="s">
        <v>100</v>
      </c>
      <c r="B28">
        <v>509</v>
      </c>
      <c r="C28">
        <v>1477</v>
      </c>
      <c r="D28">
        <v>7</v>
      </c>
      <c r="E28">
        <v>736</v>
      </c>
      <c r="F28">
        <v>0</v>
      </c>
      <c r="G28">
        <v>2</v>
      </c>
      <c r="H28">
        <v>0</v>
      </c>
      <c r="I28">
        <v>1</v>
      </c>
      <c r="J28">
        <v>1</v>
      </c>
    </row>
    <row r="29" spans="1:10" x14ac:dyDescent="0.25">
      <c r="A29" t="s">
        <v>101</v>
      </c>
      <c r="B29">
        <v>294</v>
      </c>
      <c r="C29">
        <v>3107</v>
      </c>
      <c r="D29">
        <v>9</v>
      </c>
      <c r="E29">
        <v>9396</v>
      </c>
      <c r="F29">
        <v>93755</v>
      </c>
      <c r="G29">
        <v>243</v>
      </c>
      <c r="H29">
        <v>13</v>
      </c>
      <c r="I29">
        <v>37</v>
      </c>
      <c r="J29">
        <v>277</v>
      </c>
    </row>
    <row r="30" spans="1:10" x14ac:dyDescent="0.25">
      <c r="A30" t="s">
        <v>102</v>
      </c>
      <c r="B30">
        <v>576</v>
      </c>
      <c r="C30">
        <v>606</v>
      </c>
      <c r="D30">
        <v>28</v>
      </c>
      <c r="E30">
        <v>4201</v>
      </c>
      <c r="F30">
        <v>11791</v>
      </c>
      <c r="G30">
        <v>23</v>
      </c>
      <c r="H30">
        <v>1</v>
      </c>
      <c r="I30" t="s">
        <v>103</v>
      </c>
      <c r="J30" t="s">
        <v>103</v>
      </c>
    </row>
    <row r="31" spans="1:10" x14ac:dyDescent="0.25">
      <c r="A31" t="s">
        <v>87</v>
      </c>
      <c r="B31">
        <v>193</v>
      </c>
      <c r="C31">
        <v>3513</v>
      </c>
      <c r="D31">
        <v>8</v>
      </c>
      <c r="E31">
        <v>4884</v>
      </c>
      <c r="F31">
        <v>0</v>
      </c>
      <c r="G31">
        <v>18</v>
      </c>
      <c r="H31">
        <v>0</v>
      </c>
      <c r="I31">
        <v>8</v>
      </c>
      <c r="J31">
        <v>24</v>
      </c>
    </row>
    <row r="32" spans="1:10" x14ac:dyDescent="0.25">
      <c r="A32" t="s">
        <v>87</v>
      </c>
      <c r="B32">
        <v>202</v>
      </c>
      <c r="C32">
        <v>1497</v>
      </c>
      <c r="D32">
        <v>29</v>
      </c>
      <c r="E32">
        <v>4582</v>
      </c>
      <c r="F32">
        <v>438</v>
      </c>
      <c r="G32">
        <v>42</v>
      </c>
      <c r="H32">
        <v>3</v>
      </c>
      <c r="I32">
        <v>11</v>
      </c>
      <c r="J32">
        <v>30</v>
      </c>
    </row>
    <row r="33" spans="1:10" x14ac:dyDescent="0.25">
      <c r="A33" t="s">
        <v>104</v>
      </c>
      <c r="B33">
        <v>386</v>
      </c>
      <c r="C33">
        <v>1860</v>
      </c>
      <c r="D33">
        <v>65</v>
      </c>
      <c r="E33">
        <v>5663</v>
      </c>
      <c r="F33">
        <v>0</v>
      </c>
      <c r="G33">
        <v>7</v>
      </c>
      <c r="H33">
        <v>0</v>
      </c>
      <c r="I33">
        <v>3</v>
      </c>
      <c r="J33">
        <v>3</v>
      </c>
    </row>
    <row r="34" spans="1:10" x14ac:dyDescent="0.25">
      <c r="A34" t="s">
        <v>91</v>
      </c>
      <c r="B34">
        <v>121</v>
      </c>
      <c r="C34">
        <v>1327</v>
      </c>
      <c r="D34">
        <v>39</v>
      </c>
      <c r="E34">
        <v>15691</v>
      </c>
      <c r="F34">
        <v>0</v>
      </c>
      <c r="G34">
        <v>117</v>
      </c>
      <c r="H34">
        <v>4</v>
      </c>
      <c r="I34">
        <v>20</v>
      </c>
      <c r="J34">
        <v>73</v>
      </c>
    </row>
    <row r="35" spans="1:10" x14ac:dyDescent="0.25">
      <c r="A35" t="s">
        <v>101</v>
      </c>
      <c r="B35">
        <v>421</v>
      </c>
      <c r="C35">
        <v>3156</v>
      </c>
      <c r="D35">
        <v>12</v>
      </c>
      <c r="E35">
        <v>10688</v>
      </c>
      <c r="F35">
        <v>0</v>
      </c>
      <c r="G35">
        <v>30</v>
      </c>
      <c r="H35">
        <v>3</v>
      </c>
      <c r="I35">
        <v>29</v>
      </c>
      <c r="J35">
        <v>62</v>
      </c>
    </row>
    <row r="36" spans="1:10" x14ac:dyDescent="0.25">
      <c r="A36" t="s">
        <v>105</v>
      </c>
      <c r="B36">
        <v>246</v>
      </c>
      <c r="C36">
        <v>1519</v>
      </c>
      <c r="D36">
        <v>37</v>
      </c>
      <c r="E36">
        <v>13296</v>
      </c>
      <c r="F36">
        <v>584</v>
      </c>
      <c r="G36">
        <v>74</v>
      </c>
      <c r="H36">
        <v>2</v>
      </c>
      <c r="I36">
        <v>21</v>
      </c>
      <c r="J36">
        <v>60</v>
      </c>
    </row>
    <row r="37" spans="1:10" x14ac:dyDescent="0.25">
      <c r="A37" t="s">
        <v>101</v>
      </c>
      <c r="B37">
        <v>457</v>
      </c>
      <c r="C37">
        <v>2654</v>
      </c>
      <c r="D37">
        <v>40</v>
      </c>
      <c r="E37">
        <v>17695</v>
      </c>
      <c r="F37">
        <v>0</v>
      </c>
      <c r="G37">
        <v>173</v>
      </c>
      <c r="H37">
        <v>22</v>
      </c>
      <c r="I37">
        <v>84</v>
      </c>
      <c r="J37">
        <v>271</v>
      </c>
    </row>
    <row r="38" spans="1:10" x14ac:dyDescent="0.25">
      <c r="A38" t="s">
        <v>106</v>
      </c>
      <c r="B38">
        <v>82</v>
      </c>
      <c r="C38">
        <v>4030</v>
      </c>
      <c r="D38">
        <v>11</v>
      </c>
      <c r="E38">
        <v>15050</v>
      </c>
      <c r="F38">
        <v>0</v>
      </c>
      <c r="G38">
        <v>14</v>
      </c>
      <c r="H38">
        <v>0</v>
      </c>
      <c r="I38">
        <v>125</v>
      </c>
      <c r="J38">
        <v>137</v>
      </c>
    </row>
    <row r="39" spans="1:10" x14ac:dyDescent="0.25">
      <c r="A39" t="s">
        <v>107</v>
      </c>
      <c r="B39">
        <v>492</v>
      </c>
      <c r="C39">
        <v>1300</v>
      </c>
      <c r="D39">
        <v>35</v>
      </c>
      <c r="E39">
        <v>86354</v>
      </c>
      <c r="F39">
        <v>5341</v>
      </c>
      <c r="G39">
        <v>45</v>
      </c>
      <c r="H39">
        <v>0</v>
      </c>
      <c r="I39">
        <v>1138</v>
      </c>
      <c r="J39">
        <v>1166</v>
      </c>
    </row>
    <row r="40" spans="1:10" x14ac:dyDescent="0.25">
      <c r="A40" t="s">
        <v>107</v>
      </c>
      <c r="B40">
        <v>275</v>
      </c>
      <c r="C40">
        <v>1937</v>
      </c>
      <c r="D40">
        <v>4</v>
      </c>
      <c r="E40">
        <v>1986</v>
      </c>
      <c r="F40">
        <v>0</v>
      </c>
      <c r="G40">
        <v>4</v>
      </c>
      <c r="H40">
        <v>0</v>
      </c>
      <c r="I40">
        <v>5</v>
      </c>
      <c r="J40">
        <v>9</v>
      </c>
    </row>
    <row r="41" spans="1:10" x14ac:dyDescent="0.25">
      <c r="A41" t="s">
        <v>90</v>
      </c>
      <c r="B41">
        <v>526</v>
      </c>
      <c r="C41">
        <v>894</v>
      </c>
      <c r="D41">
        <v>59</v>
      </c>
      <c r="E41">
        <v>4400</v>
      </c>
      <c r="F41">
        <v>0</v>
      </c>
      <c r="G41">
        <v>11</v>
      </c>
      <c r="H41">
        <v>3</v>
      </c>
      <c r="I41">
        <v>6</v>
      </c>
      <c r="J41">
        <v>8</v>
      </c>
    </row>
    <row r="42" spans="1:10" x14ac:dyDescent="0.25">
      <c r="A42" t="s">
        <v>99</v>
      </c>
      <c r="B42">
        <v>160</v>
      </c>
      <c r="C42">
        <v>4365</v>
      </c>
      <c r="D42">
        <v>212</v>
      </c>
      <c r="E42">
        <v>34008</v>
      </c>
      <c r="F42">
        <v>0</v>
      </c>
      <c r="G42">
        <v>251</v>
      </c>
      <c r="H42">
        <v>34</v>
      </c>
      <c r="I42">
        <v>13</v>
      </c>
      <c r="J42">
        <v>61</v>
      </c>
    </row>
    <row r="43" spans="1:10" x14ac:dyDescent="0.25">
      <c r="A43" t="s">
        <v>108</v>
      </c>
      <c r="B43">
        <v>559</v>
      </c>
      <c r="C43">
        <v>2804</v>
      </c>
      <c r="D43">
        <v>116</v>
      </c>
      <c r="E43">
        <v>54867</v>
      </c>
      <c r="F43">
        <v>0</v>
      </c>
      <c r="G43">
        <v>420</v>
      </c>
      <c r="H43">
        <v>36</v>
      </c>
      <c r="I43">
        <v>927</v>
      </c>
      <c r="J43">
        <v>1352</v>
      </c>
    </row>
    <row r="44" spans="1:10" x14ac:dyDescent="0.25">
      <c r="A44" t="s">
        <v>87</v>
      </c>
      <c r="B44">
        <v>314</v>
      </c>
      <c r="C44">
        <v>1416</v>
      </c>
      <c r="D44">
        <v>27</v>
      </c>
      <c r="E44">
        <v>4258</v>
      </c>
      <c r="F44">
        <v>0</v>
      </c>
      <c r="G44">
        <v>14</v>
      </c>
      <c r="H44">
        <v>0</v>
      </c>
      <c r="I44">
        <v>4</v>
      </c>
      <c r="J44">
        <v>6</v>
      </c>
    </row>
    <row r="45" spans="1:10" x14ac:dyDescent="0.25">
      <c r="A45" t="s">
        <v>98</v>
      </c>
      <c r="B45">
        <v>592</v>
      </c>
      <c r="C45">
        <v>1153</v>
      </c>
      <c r="D45">
        <v>45</v>
      </c>
      <c r="E45">
        <v>35681</v>
      </c>
      <c r="F45">
        <v>47598</v>
      </c>
      <c r="G45">
        <v>391</v>
      </c>
      <c r="H45">
        <v>561</v>
      </c>
      <c r="I45">
        <v>250</v>
      </c>
      <c r="J45">
        <v>1069</v>
      </c>
    </row>
    <row r="46" spans="1:10" x14ac:dyDescent="0.25">
      <c r="A46" t="s">
        <v>90</v>
      </c>
      <c r="B46">
        <v>627</v>
      </c>
      <c r="C46">
        <v>401</v>
      </c>
      <c r="D46">
        <v>283</v>
      </c>
      <c r="E46">
        <v>6202</v>
      </c>
      <c r="F46">
        <v>0</v>
      </c>
      <c r="G46">
        <v>93</v>
      </c>
      <c r="H46">
        <v>37</v>
      </c>
      <c r="I46">
        <v>32</v>
      </c>
      <c r="J46">
        <v>129</v>
      </c>
    </row>
    <row r="47" spans="1:10" x14ac:dyDescent="0.25">
      <c r="A47" t="s">
        <v>94</v>
      </c>
      <c r="B47">
        <v>107</v>
      </c>
      <c r="C47">
        <v>2102</v>
      </c>
      <c r="D47">
        <v>16</v>
      </c>
      <c r="E47">
        <v>4015</v>
      </c>
      <c r="F47">
        <v>0</v>
      </c>
      <c r="G47">
        <v>64</v>
      </c>
      <c r="H47">
        <v>3</v>
      </c>
      <c r="I47">
        <v>22</v>
      </c>
      <c r="J47">
        <v>83</v>
      </c>
    </row>
    <row r="48" spans="1:10" x14ac:dyDescent="0.25">
      <c r="A48" t="s">
        <v>94</v>
      </c>
      <c r="B48">
        <v>360</v>
      </c>
      <c r="C48">
        <v>960</v>
      </c>
      <c r="D48">
        <v>19</v>
      </c>
      <c r="E48">
        <v>1916</v>
      </c>
      <c r="F48">
        <v>0</v>
      </c>
      <c r="G48">
        <v>20</v>
      </c>
      <c r="H48">
        <v>0</v>
      </c>
      <c r="I48">
        <v>18</v>
      </c>
      <c r="J48">
        <v>38</v>
      </c>
    </row>
    <row r="49" spans="1:10" x14ac:dyDescent="0.25">
      <c r="A49" t="s">
        <v>106</v>
      </c>
      <c r="B49">
        <v>111</v>
      </c>
      <c r="C49">
        <v>1093</v>
      </c>
      <c r="D49">
        <v>29</v>
      </c>
      <c r="E49">
        <v>5766</v>
      </c>
      <c r="F49">
        <v>6845</v>
      </c>
      <c r="G49">
        <v>72</v>
      </c>
      <c r="H49">
        <v>1</v>
      </c>
      <c r="I49">
        <v>14</v>
      </c>
      <c r="J49">
        <v>41</v>
      </c>
    </row>
    <row r="50" spans="1:10" x14ac:dyDescent="0.25">
      <c r="A50" t="s">
        <v>100</v>
      </c>
      <c r="B50">
        <v>376</v>
      </c>
      <c r="C50">
        <v>1145</v>
      </c>
      <c r="D50">
        <v>101</v>
      </c>
      <c r="E50">
        <v>14118</v>
      </c>
      <c r="F50">
        <v>0</v>
      </c>
      <c r="G50">
        <v>128</v>
      </c>
      <c r="H50">
        <v>0</v>
      </c>
      <c r="I50">
        <v>148</v>
      </c>
      <c r="J50">
        <v>268</v>
      </c>
    </row>
    <row r="51" spans="1:10" x14ac:dyDescent="0.25">
      <c r="A51" t="s">
        <v>93</v>
      </c>
      <c r="B51">
        <v>216</v>
      </c>
      <c r="C51">
        <v>3166</v>
      </c>
      <c r="D51">
        <v>55</v>
      </c>
      <c r="E51">
        <v>48516</v>
      </c>
      <c r="F51">
        <v>0</v>
      </c>
      <c r="G51">
        <v>209</v>
      </c>
      <c r="H51">
        <v>7</v>
      </c>
      <c r="I51">
        <v>170</v>
      </c>
      <c r="J51">
        <v>386</v>
      </c>
    </row>
    <row r="52" spans="1:10" x14ac:dyDescent="0.25">
      <c r="A52" t="s">
        <v>92</v>
      </c>
      <c r="B52">
        <v>396</v>
      </c>
      <c r="C52">
        <v>2126</v>
      </c>
      <c r="D52">
        <v>100</v>
      </c>
      <c r="E52">
        <v>261902</v>
      </c>
      <c r="F52">
        <v>0</v>
      </c>
      <c r="G52">
        <v>148</v>
      </c>
      <c r="H52">
        <v>8</v>
      </c>
      <c r="I52">
        <v>400</v>
      </c>
      <c r="J52">
        <v>551</v>
      </c>
    </row>
    <row r="53" spans="1:10" x14ac:dyDescent="0.25">
      <c r="A53" t="s">
        <v>93</v>
      </c>
      <c r="B53">
        <v>45</v>
      </c>
      <c r="C53">
        <v>3660</v>
      </c>
      <c r="D53">
        <v>33</v>
      </c>
      <c r="E53">
        <v>22466</v>
      </c>
      <c r="F53">
        <v>18033</v>
      </c>
      <c r="G53">
        <v>143</v>
      </c>
      <c r="H53">
        <v>2</v>
      </c>
      <c r="I53">
        <v>33</v>
      </c>
      <c r="J53">
        <v>171</v>
      </c>
    </row>
    <row r="54" spans="1:10" x14ac:dyDescent="0.25">
      <c r="A54" t="s">
        <v>109</v>
      </c>
      <c r="B54">
        <v>413</v>
      </c>
      <c r="C54">
        <v>3765</v>
      </c>
      <c r="D54">
        <v>25</v>
      </c>
      <c r="E54">
        <v>26968</v>
      </c>
      <c r="F54">
        <v>0</v>
      </c>
      <c r="G54">
        <v>83</v>
      </c>
      <c r="H54">
        <v>1</v>
      </c>
      <c r="I54">
        <v>92</v>
      </c>
      <c r="J54">
        <v>176</v>
      </c>
    </row>
    <row r="55" spans="1:10" x14ac:dyDescent="0.25">
      <c r="A55" t="s">
        <v>107</v>
      </c>
      <c r="B55">
        <v>235</v>
      </c>
      <c r="C55">
        <v>775</v>
      </c>
      <c r="D55">
        <v>27</v>
      </c>
      <c r="E55">
        <v>24532</v>
      </c>
      <c r="F55">
        <v>4201</v>
      </c>
      <c r="G55">
        <v>118</v>
      </c>
      <c r="H55">
        <v>25</v>
      </c>
      <c r="I55">
        <v>180</v>
      </c>
      <c r="J55">
        <v>312</v>
      </c>
    </row>
    <row r="56" spans="1:10" x14ac:dyDescent="0.25">
      <c r="A56" t="s">
        <v>104</v>
      </c>
      <c r="B56">
        <v>430</v>
      </c>
      <c r="C56">
        <v>2718</v>
      </c>
      <c r="D56">
        <v>39</v>
      </c>
      <c r="E56">
        <v>9178</v>
      </c>
      <c r="F56">
        <v>0</v>
      </c>
      <c r="G56">
        <v>10</v>
      </c>
      <c r="H56">
        <v>2</v>
      </c>
      <c r="I56">
        <v>59</v>
      </c>
      <c r="J56">
        <v>62</v>
      </c>
    </row>
    <row r="57" spans="1:10" x14ac:dyDescent="0.25">
      <c r="A57" t="s">
        <v>99</v>
      </c>
      <c r="B57">
        <v>132</v>
      </c>
      <c r="C57">
        <v>12049</v>
      </c>
      <c r="D57">
        <v>19</v>
      </c>
      <c r="E57">
        <v>28548</v>
      </c>
      <c r="F57">
        <v>9499</v>
      </c>
      <c r="G57">
        <v>243</v>
      </c>
      <c r="H57">
        <v>39</v>
      </c>
      <c r="I57">
        <v>16</v>
      </c>
      <c r="J57">
        <v>97</v>
      </c>
    </row>
    <row r="58" spans="1:10" x14ac:dyDescent="0.25">
      <c r="A58" t="s">
        <v>99</v>
      </c>
      <c r="B58">
        <v>449</v>
      </c>
      <c r="C58">
        <v>1052</v>
      </c>
      <c r="D58">
        <v>6</v>
      </c>
      <c r="E58">
        <v>695</v>
      </c>
      <c r="F58">
        <v>0</v>
      </c>
      <c r="G58">
        <v>14</v>
      </c>
      <c r="H58">
        <v>3</v>
      </c>
      <c r="I58">
        <v>15</v>
      </c>
      <c r="J58">
        <v>32</v>
      </c>
    </row>
    <row r="59" spans="1:10" x14ac:dyDescent="0.25">
      <c r="A59" t="s">
        <v>92</v>
      </c>
      <c r="B59">
        <v>256</v>
      </c>
      <c r="C59">
        <v>3001</v>
      </c>
      <c r="D59">
        <v>46</v>
      </c>
      <c r="E59">
        <v>37181</v>
      </c>
      <c r="F59">
        <v>14846</v>
      </c>
      <c r="G59">
        <v>143</v>
      </c>
      <c r="H59">
        <v>3</v>
      </c>
      <c r="I59">
        <v>158</v>
      </c>
      <c r="J59">
        <v>288</v>
      </c>
    </row>
    <row r="60" spans="1:10" x14ac:dyDescent="0.25">
      <c r="A60" t="s">
        <v>109</v>
      </c>
      <c r="B60">
        <v>138</v>
      </c>
      <c r="C60">
        <v>4298</v>
      </c>
      <c r="D60">
        <v>25</v>
      </c>
      <c r="E60">
        <v>20875</v>
      </c>
      <c r="F60">
        <v>69013</v>
      </c>
      <c r="G60">
        <v>240</v>
      </c>
      <c r="H60">
        <v>5</v>
      </c>
      <c r="I60">
        <v>9</v>
      </c>
      <c r="J60">
        <v>161</v>
      </c>
    </row>
    <row r="61" spans="1:10" x14ac:dyDescent="0.25">
      <c r="A61" t="s">
        <v>91</v>
      </c>
      <c r="B61">
        <v>49</v>
      </c>
      <c r="C61">
        <v>4324</v>
      </c>
      <c r="D61">
        <v>86</v>
      </c>
      <c r="E61">
        <v>49250</v>
      </c>
      <c r="F61">
        <v>0</v>
      </c>
      <c r="G61">
        <v>287</v>
      </c>
      <c r="H61">
        <v>14</v>
      </c>
      <c r="I61">
        <v>7</v>
      </c>
      <c r="J61">
        <v>39</v>
      </c>
    </row>
    <row r="62" spans="1:10" x14ac:dyDescent="0.25">
      <c r="A62" t="s">
        <v>105</v>
      </c>
      <c r="B62">
        <v>483</v>
      </c>
      <c r="C62">
        <v>2621</v>
      </c>
      <c r="D62">
        <v>127</v>
      </c>
      <c r="E62">
        <v>39772</v>
      </c>
      <c r="F62">
        <v>0</v>
      </c>
      <c r="G62">
        <v>803</v>
      </c>
      <c r="H62">
        <v>114</v>
      </c>
      <c r="I62">
        <v>3</v>
      </c>
      <c r="J62">
        <v>32</v>
      </c>
    </row>
    <row r="63" spans="1:10" x14ac:dyDescent="0.25">
      <c r="A63" t="s">
        <v>94</v>
      </c>
      <c r="B63">
        <v>266</v>
      </c>
      <c r="C63">
        <v>2517</v>
      </c>
      <c r="D63">
        <v>76</v>
      </c>
      <c r="E63">
        <v>12718</v>
      </c>
      <c r="F63">
        <v>0</v>
      </c>
      <c r="G63">
        <v>352</v>
      </c>
      <c r="H63">
        <v>45</v>
      </c>
      <c r="I63">
        <v>79</v>
      </c>
      <c r="J63">
        <v>450</v>
      </c>
    </row>
    <row r="64" spans="1:10" x14ac:dyDescent="0.25">
      <c r="A64" t="s">
        <v>90</v>
      </c>
      <c r="B64">
        <v>501</v>
      </c>
      <c r="C64">
        <v>1047</v>
      </c>
      <c r="D64">
        <v>45</v>
      </c>
      <c r="E64">
        <v>6972</v>
      </c>
      <c r="F64">
        <v>0</v>
      </c>
      <c r="G64">
        <v>34</v>
      </c>
      <c r="H64">
        <v>1</v>
      </c>
      <c r="I64">
        <v>10</v>
      </c>
      <c r="J64">
        <v>20</v>
      </c>
    </row>
    <row r="65" spans="1:10" x14ac:dyDescent="0.25">
      <c r="A65" t="s">
        <v>109</v>
      </c>
      <c r="B65">
        <v>148</v>
      </c>
      <c r="C65">
        <v>2081</v>
      </c>
      <c r="D65">
        <v>38</v>
      </c>
      <c r="E65">
        <v>66729</v>
      </c>
      <c r="F65">
        <v>0</v>
      </c>
      <c r="G65">
        <v>88</v>
      </c>
      <c r="H65">
        <v>32</v>
      </c>
      <c r="I65">
        <v>733</v>
      </c>
      <c r="J65">
        <v>830</v>
      </c>
    </row>
    <row r="66" spans="1:10" x14ac:dyDescent="0.25">
      <c r="A66" t="s">
        <v>97</v>
      </c>
      <c r="B66">
        <v>517</v>
      </c>
      <c r="C66">
        <v>829</v>
      </c>
      <c r="D66">
        <v>2</v>
      </c>
      <c r="E66">
        <v>460</v>
      </c>
      <c r="F66">
        <v>0</v>
      </c>
      <c r="G66">
        <v>4</v>
      </c>
      <c r="H66">
        <v>0</v>
      </c>
      <c r="I66">
        <v>2</v>
      </c>
      <c r="J66">
        <v>6</v>
      </c>
    </row>
    <row r="67" spans="1:10" x14ac:dyDescent="0.25">
      <c r="A67" t="s">
        <v>106</v>
      </c>
      <c r="B67">
        <v>285</v>
      </c>
      <c r="C67">
        <v>1328</v>
      </c>
      <c r="D67">
        <v>3</v>
      </c>
      <c r="E67">
        <v>246</v>
      </c>
      <c r="F67">
        <v>0</v>
      </c>
      <c r="G67">
        <v>9</v>
      </c>
      <c r="H67">
        <v>2</v>
      </c>
      <c r="I67" t="s">
        <v>103</v>
      </c>
      <c r="J67" t="s">
        <v>103</v>
      </c>
    </row>
    <row r="68" spans="1:10" x14ac:dyDescent="0.25">
      <c r="A68" t="s">
        <v>108</v>
      </c>
      <c r="B68">
        <v>535</v>
      </c>
      <c r="C68">
        <v>1735</v>
      </c>
      <c r="D68">
        <v>66</v>
      </c>
      <c r="E68">
        <v>10438</v>
      </c>
      <c r="F68">
        <v>0</v>
      </c>
      <c r="G68">
        <v>33</v>
      </c>
      <c r="H68">
        <v>3</v>
      </c>
      <c r="I68">
        <v>8</v>
      </c>
      <c r="J68">
        <v>17</v>
      </c>
    </row>
    <row r="69" spans="1:10" x14ac:dyDescent="0.25">
      <c r="A69" t="s">
        <v>95</v>
      </c>
      <c r="B69">
        <v>53</v>
      </c>
      <c r="C69">
        <v>1932</v>
      </c>
      <c r="D69">
        <v>36</v>
      </c>
      <c r="E69">
        <v>27761</v>
      </c>
      <c r="F69">
        <v>20492</v>
      </c>
      <c r="G69">
        <v>216</v>
      </c>
      <c r="H69">
        <v>6</v>
      </c>
      <c r="I69">
        <v>102</v>
      </c>
      <c r="J69">
        <v>311</v>
      </c>
    </row>
    <row r="70" spans="1:10" x14ac:dyDescent="0.25">
      <c r="A70" t="s">
        <v>90</v>
      </c>
      <c r="B70">
        <v>551</v>
      </c>
      <c r="C70">
        <v>1408</v>
      </c>
      <c r="D70">
        <v>110</v>
      </c>
      <c r="E70">
        <v>70020</v>
      </c>
      <c r="F70">
        <v>5656</v>
      </c>
      <c r="G70">
        <v>612</v>
      </c>
      <c r="H70">
        <v>13</v>
      </c>
      <c r="I70">
        <v>346</v>
      </c>
      <c r="J70">
        <v>949</v>
      </c>
    </row>
    <row r="71" spans="1:10" x14ac:dyDescent="0.25">
      <c r="A71" t="s">
        <v>87</v>
      </c>
      <c r="B71">
        <v>306</v>
      </c>
      <c r="C71">
        <v>2240</v>
      </c>
      <c r="D71">
        <v>9</v>
      </c>
      <c r="E71">
        <v>7955</v>
      </c>
      <c r="F71">
        <v>0</v>
      </c>
      <c r="G71">
        <v>43</v>
      </c>
      <c r="H71">
        <v>3</v>
      </c>
      <c r="I71">
        <v>16</v>
      </c>
      <c r="J71">
        <v>58</v>
      </c>
    </row>
    <row r="72" spans="1:10" x14ac:dyDescent="0.25">
      <c r="A72" t="s">
        <v>107</v>
      </c>
      <c r="B72">
        <v>568</v>
      </c>
      <c r="C72">
        <v>960</v>
      </c>
      <c r="D72">
        <v>30</v>
      </c>
      <c r="E72">
        <v>15223</v>
      </c>
      <c r="F72">
        <v>0</v>
      </c>
      <c r="G72">
        <v>76</v>
      </c>
      <c r="H72">
        <v>51</v>
      </c>
      <c r="I72">
        <v>83</v>
      </c>
      <c r="J72">
        <v>210</v>
      </c>
    </row>
    <row r="73" spans="1:10" x14ac:dyDescent="0.25">
      <c r="A73" t="s">
        <v>94</v>
      </c>
      <c r="B73">
        <v>97</v>
      </c>
      <c r="C73">
        <v>3974</v>
      </c>
      <c r="D73">
        <v>28</v>
      </c>
      <c r="E73">
        <v>17921</v>
      </c>
      <c r="F73">
        <v>410</v>
      </c>
      <c r="G73">
        <v>152</v>
      </c>
      <c r="H73">
        <v>166</v>
      </c>
      <c r="I73">
        <v>64</v>
      </c>
      <c r="J73">
        <v>373</v>
      </c>
    </row>
    <row r="74" spans="1:10" x14ac:dyDescent="0.25">
      <c r="A74" t="s">
        <v>95</v>
      </c>
      <c r="B74">
        <v>584</v>
      </c>
      <c r="C74">
        <v>670</v>
      </c>
      <c r="D74">
        <v>20</v>
      </c>
      <c r="E74">
        <v>9745</v>
      </c>
      <c r="F74">
        <v>0</v>
      </c>
      <c r="G74">
        <v>169</v>
      </c>
      <c r="H74">
        <v>27</v>
      </c>
      <c r="I74">
        <v>62</v>
      </c>
      <c r="J74">
        <v>258</v>
      </c>
    </row>
    <row r="75" spans="1:10" x14ac:dyDescent="0.25">
      <c r="A75" t="s">
        <v>109</v>
      </c>
      <c r="B75">
        <v>322</v>
      </c>
      <c r="C75">
        <v>1971</v>
      </c>
      <c r="D75">
        <v>14</v>
      </c>
      <c r="E75">
        <v>27765</v>
      </c>
      <c r="F75">
        <v>0</v>
      </c>
      <c r="G75">
        <v>123</v>
      </c>
      <c r="H75">
        <v>112</v>
      </c>
      <c r="I75">
        <v>125</v>
      </c>
      <c r="J75">
        <v>360</v>
      </c>
    </row>
    <row r="76" spans="1:10" x14ac:dyDescent="0.25">
      <c r="A76" t="s">
        <v>97</v>
      </c>
      <c r="B76">
        <v>600</v>
      </c>
      <c r="C76">
        <v>628</v>
      </c>
      <c r="D76">
        <v>8</v>
      </c>
      <c r="E76">
        <v>799</v>
      </c>
      <c r="F76">
        <v>2841</v>
      </c>
      <c r="G76">
        <v>11</v>
      </c>
      <c r="H76">
        <v>1</v>
      </c>
      <c r="I76">
        <v>3</v>
      </c>
      <c r="J76">
        <v>11</v>
      </c>
    </row>
    <row r="77" spans="1:10" x14ac:dyDescent="0.25">
      <c r="A77" t="s">
        <v>90</v>
      </c>
      <c r="B77">
        <v>619</v>
      </c>
      <c r="C77">
        <v>299</v>
      </c>
      <c r="D77">
        <v>22</v>
      </c>
      <c r="E77">
        <v>2025</v>
      </c>
      <c r="F77">
        <v>0</v>
      </c>
      <c r="G77">
        <v>52</v>
      </c>
      <c r="H77">
        <v>2</v>
      </c>
      <c r="I77">
        <v>5</v>
      </c>
      <c r="J77">
        <v>27</v>
      </c>
    </row>
    <row r="78" spans="1:10" x14ac:dyDescent="0.25">
      <c r="A78" t="s">
        <v>88</v>
      </c>
      <c r="B78">
        <v>7</v>
      </c>
      <c r="C78">
        <v>1464</v>
      </c>
      <c r="D78">
        <v>15</v>
      </c>
      <c r="E78">
        <v>2666</v>
      </c>
      <c r="F78">
        <v>0</v>
      </c>
      <c r="G78">
        <v>48</v>
      </c>
      <c r="H78">
        <v>7</v>
      </c>
      <c r="I78">
        <v>20</v>
      </c>
      <c r="J78">
        <v>64</v>
      </c>
    </row>
    <row r="79" spans="1:10" x14ac:dyDescent="0.25">
      <c r="A79" t="s">
        <v>87</v>
      </c>
      <c r="B79">
        <v>635</v>
      </c>
      <c r="C79">
        <v>136</v>
      </c>
      <c r="D79">
        <v>14</v>
      </c>
      <c r="E79">
        <v>3034</v>
      </c>
      <c r="F79">
        <v>0</v>
      </c>
      <c r="G79">
        <v>43</v>
      </c>
      <c r="H79">
        <v>0</v>
      </c>
      <c r="I79" t="s">
        <v>103</v>
      </c>
      <c r="J79" t="s">
        <v>103</v>
      </c>
    </row>
    <row r="80" spans="1:10" x14ac:dyDescent="0.25">
      <c r="A80" t="s">
        <v>96</v>
      </c>
      <c r="B80">
        <v>61</v>
      </c>
      <c r="C80">
        <v>590</v>
      </c>
      <c r="D80">
        <v>23</v>
      </c>
      <c r="E80">
        <v>10142</v>
      </c>
      <c r="F80">
        <v>0</v>
      </c>
      <c r="G80">
        <v>60</v>
      </c>
      <c r="H80">
        <v>1</v>
      </c>
      <c r="I80">
        <v>28</v>
      </c>
      <c r="J80">
        <v>73</v>
      </c>
    </row>
    <row r="81" spans="1:10" x14ac:dyDescent="0.25">
      <c r="A81" t="s">
        <v>99</v>
      </c>
      <c r="B81">
        <v>355</v>
      </c>
      <c r="C81">
        <v>2101</v>
      </c>
      <c r="D81">
        <v>25</v>
      </c>
      <c r="E81">
        <v>18063</v>
      </c>
      <c r="F81">
        <v>0</v>
      </c>
      <c r="G81">
        <v>122</v>
      </c>
      <c r="H81">
        <v>3</v>
      </c>
      <c r="I81">
        <v>46</v>
      </c>
      <c r="J81">
        <v>162</v>
      </c>
    </row>
    <row r="82" spans="1:10" x14ac:dyDescent="0.25">
      <c r="A82" t="s">
        <v>95</v>
      </c>
      <c r="B82">
        <v>197</v>
      </c>
      <c r="C82">
        <v>1357</v>
      </c>
      <c r="D82">
        <v>24</v>
      </c>
      <c r="E82">
        <v>10153</v>
      </c>
      <c r="F82">
        <v>5482</v>
      </c>
      <c r="G82">
        <v>187</v>
      </c>
      <c r="H82">
        <v>35</v>
      </c>
      <c r="I82">
        <v>40</v>
      </c>
      <c r="J82">
        <v>224</v>
      </c>
    </row>
    <row r="83" spans="1:10" x14ac:dyDescent="0.25">
      <c r="A83" t="s">
        <v>95</v>
      </c>
      <c r="B83">
        <v>364</v>
      </c>
      <c r="C83">
        <v>1826</v>
      </c>
      <c r="D83">
        <v>10</v>
      </c>
      <c r="E83">
        <v>1773</v>
      </c>
      <c r="F83">
        <v>0</v>
      </c>
      <c r="G83">
        <v>12</v>
      </c>
      <c r="H83">
        <v>0</v>
      </c>
      <c r="I83">
        <v>3</v>
      </c>
      <c r="J83">
        <v>11</v>
      </c>
    </row>
    <row r="84" spans="1:10" x14ac:dyDescent="0.25">
      <c r="A84" t="s">
        <v>93</v>
      </c>
      <c r="B84">
        <v>64</v>
      </c>
      <c r="C84">
        <v>4938</v>
      </c>
      <c r="D84">
        <v>23</v>
      </c>
      <c r="E84">
        <v>8921</v>
      </c>
      <c r="F84">
        <v>23714</v>
      </c>
      <c r="G84">
        <v>180</v>
      </c>
      <c r="H84">
        <v>8</v>
      </c>
      <c r="I84">
        <v>16</v>
      </c>
      <c r="J84">
        <v>189</v>
      </c>
    </row>
    <row r="85" spans="1:10" x14ac:dyDescent="0.25">
      <c r="A85" t="s">
        <v>90</v>
      </c>
      <c r="B85">
        <v>372</v>
      </c>
      <c r="C85">
        <v>4534</v>
      </c>
      <c r="D85">
        <v>94</v>
      </c>
      <c r="E85">
        <v>20148</v>
      </c>
      <c r="F85">
        <v>0</v>
      </c>
      <c r="G85">
        <v>105</v>
      </c>
      <c r="H85">
        <v>16</v>
      </c>
      <c r="I85">
        <v>39</v>
      </c>
      <c r="J85">
        <v>103</v>
      </c>
    </row>
    <row r="86" spans="1:10" x14ac:dyDescent="0.25">
      <c r="A86" t="s">
        <v>107</v>
      </c>
      <c r="B86">
        <v>208</v>
      </c>
      <c r="C86">
        <v>2584</v>
      </c>
      <c r="D86">
        <v>21</v>
      </c>
      <c r="E86">
        <v>12644</v>
      </c>
      <c r="F86">
        <v>0</v>
      </c>
      <c r="G86">
        <v>133</v>
      </c>
      <c r="H86">
        <v>6</v>
      </c>
      <c r="I86">
        <v>32</v>
      </c>
      <c r="J86">
        <v>118</v>
      </c>
    </row>
    <row r="87" spans="1:10" x14ac:dyDescent="0.25">
      <c r="A87" t="s">
        <v>101</v>
      </c>
      <c r="B87">
        <v>380</v>
      </c>
      <c r="C87">
        <v>623</v>
      </c>
      <c r="D87">
        <v>65</v>
      </c>
      <c r="E87">
        <v>17503</v>
      </c>
      <c r="F87">
        <v>19975</v>
      </c>
      <c r="G87">
        <v>495</v>
      </c>
      <c r="H87">
        <v>210</v>
      </c>
      <c r="I87">
        <v>151</v>
      </c>
      <c r="J87">
        <v>840</v>
      </c>
    </row>
    <row r="88" spans="1:10" x14ac:dyDescent="0.25">
      <c r="A88" t="s">
        <v>93</v>
      </c>
      <c r="B88">
        <v>115</v>
      </c>
      <c r="C88">
        <v>2686</v>
      </c>
      <c r="D88">
        <v>33</v>
      </c>
      <c r="E88">
        <v>45305</v>
      </c>
      <c r="F88">
        <v>43218</v>
      </c>
      <c r="G88">
        <v>486</v>
      </c>
      <c r="H88">
        <v>6</v>
      </c>
      <c r="I88">
        <v>437</v>
      </c>
      <c r="J88">
        <v>929</v>
      </c>
    </row>
    <row r="89" spans="1:10" x14ac:dyDescent="0.25">
      <c r="A89" t="s">
        <v>101</v>
      </c>
      <c r="B89">
        <v>390</v>
      </c>
      <c r="C89">
        <v>3432</v>
      </c>
      <c r="D89">
        <v>29</v>
      </c>
      <c r="E89">
        <v>20735</v>
      </c>
      <c r="F89">
        <v>0</v>
      </c>
      <c r="G89">
        <v>100</v>
      </c>
      <c r="H89">
        <v>35</v>
      </c>
      <c r="I89">
        <v>98</v>
      </c>
      <c r="J89">
        <v>228</v>
      </c>
    </row>
    <row r="90" spans="1:10" x14ac:dyDescent="0.25">
      <c r="A90" t="s">
        <v>106</v>
      </c>
      <c r="B90">
        <v>118</v>
      </c>
      <c r="C90">
        <v>3078</v>
      </c>
      <c r="D90">
        <v>7</v>
      </c>
      <c r="E90">
        <v>1676</v>
      </c>
      <c r="F90">
        <v>0</v>
      </c>
      <c r="G90">
        <v>28</v>
      </c>
      <c r="H90">
        <v>0</v>
      </c>
      <c r="I90" t="s">
        <v>103</v>
      </c>
      <c r="J90" t="s">
        <v>103</v>
      </c>
    </row>
    <row r="91" spans="1:10" x14ac:dyDescent="0.25">
      <c r="A91" t="s">
        <v>101</v>
      </c>
      <c r="B91">
        <v>400</v>
      </c>
      <c r="C91">
        <v>2395</v>
      </c>
      <c r="D91">
        <v>26</v>
      </c>
      <c r="E91">
        <v>9336</v>
      </c>
      <c r="F91">
        <v>50451</v>
      </c>
      <c r="G91">
        <v>136</v>
      </c>
      <c r="H91">
        <v>14</v>
      </c>
      <c r="I91">
        <v>60</v>
      </c>
      <c r="J91">
        <v>180</v>
      </c>
    </row>
    <row r="92" spans="1:10" x14ac:dyDescent="0.25">
      <c r="A92" t="s">
        <v>88</v>
      </c>
      <c r="B92">
        <v>34</v>
      </c>
      <c r="C92">
        <v>529</v>
      </c>
      <c r="D92">
        <v>30</v>
      </c>
      <c r="E92">
        <v>10037</v>
      </c>
      <c r="F92">
        <v>0</v>
      </c>
      <c r="G92">
        <v>27</v>
      </c>
      <c r="H92">
        <v>0</v>
      </c>
      <c r="I92">
        <v>16</v>
      </c>
      <c r="J92">
        <v>37</v>
      </c>
    </row>
    <row r="93" spans="1:10" x14ac:dyDescent="0.25">
      <c r="A93" t="s">
        <v>99</v>
      </c>
      <c r="B93">
        <v>409</v>
      </c>
      <c r="C93">
        <v>1927</v>
      </c>
      <c r="D93">
        <v>45</v>
      </c>
      <c r="E93">
        <v>109762</v>
      </c>
      <c r="F93">
        <v>248</v>
      </c>
      <c r="G93">
        <v>220</v>
      </c>
      <c r="H93">
        <v>32</v>
      </c>
      <c r="I93">
        <v>21</v>
      </c>
      <c r="J93">
        <v>189</v>
      </c>
    </row>
    <row r="94" spans="1:10" x14ac:dyDescent="0.25">
      <c r="A94" t="s">
        <v>94</v>
      </c>
      <c r="B94">
        <v>229</v>
      </c>
      <c r="C94">
        <v>1432</v>
      </c>
      <c r="D94">
        <v>100</v>
      </c>
      <c r="E94">
        <v>3651</v>
      </c>
      <c r="F94">
        <v>0</v>
      </c>
      <c r="G94">
        <v>14</v>
      </c>
      <c r="H94">
        <v>0</v>
      </c>
      <c r="I94">
        <v>1</v>
      </c>
      <c r="J94">
        <v>4</v>
      </c>
    </row>
    <row r="95" spans="1:10" x14ac:dyDescent="0.25">
      <c r="A95" t="s">
        <v>97</v>
      </c>
      <c r="B95">
        <v>417</v>
      </c>
      <c r="C95">
        <v>1298</v>
      </c>
      <c r="D95">
        <v>512</v>
      </c>
      <c r="E95">
        <v>11430</v>
      </c>
      <c r="F95">
        <v>0</v>
      </c>
      <c r="G95">
        <v>31</v>
      </c>
      <c r="H95">
        <v>1</v>
      </c>
      <c r="I95" t="s">
        <v>103</v>
      </c>
      <c r="J95" t="s">
        <v>103</v>
      </c>
    </row>
    <row r="96" spans="1:10" x14ac:dyDescent="0.25">
      <c r="A96" t="s">
        <v>99</v>
      </c>
      <c r="B96">
        <v>126</v>
      </c>
      <c r="C96">
        <v>847</v>
      </c>
      <c r="D96">
        <v>30</v>
      </c>
      <c r="E96">
        <v>4944</v>
      </c>
      <c r="F96">
        <v>0</v>
      </c>
      <c r="G96">
        <v>32</v>
      </c>
      <c r="H96">
        <v>1</v>
      </c>
      <c r="I96">
        <v>8</v>
      </c>
      <c r="J96">
        <v>26</v>
      </c>
    </row>
    <row r="97" spans="1:10" x14ac:dyDescent="0.25">
      <c r="A97" t="s">
        <v>90</v>
      </c>
      <c r="B97">
        <v>238</v>
      </c>
      <c r="C97">
        <v>3007</v>
      </c>
      <c r="D97">
        <v>48</v>
      </c>
      <c r="E97">
        <v>10835</v>
      </c>
      <c r="F97">
        <v>38497</v>
      </c>
      <c r="G97">
        <v>90</v>
      </c>
      <c r="H97">
        <v>5</v>
      </c>
      <c r="I97" t="s">
        <v>103</v>
      </c>
      <c r="J97" t="s">
        <v>103</v>
      </c>
    </row>
    <row r="98" spans="1:10" x14ac:dyDescent="0.25">
      <c r="A98" t="s">
        <v>92</v>
      </c>
      <c r="B98">
        <v>240</v>
      </c>
      <c r="C98">
        <v>3111</v>
      </c>
      <c r="D98">
        <v>13</v>
      </c>
      <c r="E98">
        <v>4412</v>
      </c>
      <c r="F98">
        <v>0</v>
      </c>
      <c r="G98">
        <v>19</v>
      </c>
      <c r="H98">
        <v>0</v>
      </c>
      <c r="I98">
        <v>1</v>
      </c>
      <c r="J98">
        <v>4</v>
      </c>
    </row>
    <row r="99" spans="1:10" x14ac:dyDescent="0.25">
      <c r="A99" t="s">
        <v>94</v>
      </c>
      <c r="B99">
        <v>435</v>
      </c>
      <c r="C99">
        <v>2963</v>
      </c>
      <c r="D99">
        <v>49</v>
      </c>
      <c r="E99">
        <v>16706</v>
      </c>
      <c r="F99">
        <v>0</v>
      </c>
      <c r="G99">
        <v>386</v>
      </c>
      <c r="H99">
        <v>183</v>
      </c>
      <c r="I99">
        <v>165</v>
      </c>
      <c r="J99">
        <v>651</v>
      </c>
    </row>
    <row r="100" spans="1:10" x14ac:dyDescent="0.25">
      <c r="A100" t="s">
        <v>96</v>
      </c>
      <c r="B100">
        <v>76</v>
      </c>
      <c r="C100">
        <v>1758</v>
      </c>
      <c r="D100">
        <v>7</v>
      </c>
      <c r="E100">
        <v>2935</v>
      </c>
      <c r="F100">
        <v>5</v>
      </c>
      <c r="G100">
        <v>58</v>
      </c>
      <c r="H100">
        <v>2</v>
      </c>
      <c r="I100">
        <v>7</v>
      </c>
      <c r="J100">
        <v>66</v>
      </c>
    </row>
    <row r="101" spans="1:10" x14ac:dyDescent="0.25">
      <c r="A101" t="s">
        <v>97</v>
      </c>
      <c r="B101">
        <v>443</v>
      </c>
      <c r="C101">
        <v>1762</v>
      </c>
      <c r="D101">
        <v>66</v>
      </c>
      <c r="E101">
        <v>116781</v>
      </c>
      <c r="F101">
        <v>0</v>
      </c>
      <c r="G101">
        <v>544</v>
      </c>
      <c r="H101">
        <v>1884</v>
      </c>
      <c r="I101">
        <v>885</v>
      </c>
      <c r="J101">
        <v>3273</v>
      </c>
    </row>
    <row r="102" spans="1:10" x14ac:dyDescent="0.25">
      <c r="A102" t="s">
        <v>105</v>
      </c>
      <c r="B102">
        <v>250</v>
      </c>
      <c r="C102">
        <v>2239</v>
      </c>
      <c r="D102">
        <v>5</v>
      </c>
      <c r="E102">
        <v>934</v>
      </c>
      <c r="F102">
        <v>0</v>
      </c>
      <c r="G102">
        <v>15</v>
      </c>
      <c r="H102">
        <v>0</v>
      </c>
      <c r="I102">
        <v>2</v>
      </c>
      <c r="J102">
        <v>12</v>
      </c>
    </row>
    <row r="103" spans="1:10" x14ac:dyDescent="0.25">
      <c r="A103" t="s">
        <v>92</v>
      </c>
      <c r="B103">
        <v>453</v>
      </c>
      <c r="C103">
        <v>1175</v>
      </c>
      <c r="D103">
        <v>37</v>
      </c>
      <c r="E103">
        <v>10811</v>
      </c>
      <c r="F103">
        <v>0</v>
      </c>
      <c r="G103">
        <v>67</v>
      </c>
      <c r="H103">
        <v>0</v>
      </c>
      <c r="I103">
        <v>46</v>
      </c>
      <c r="J103">
        <v>105</v>
      </c>
    </row>
    <row r="104" spans="1:10" x14ac:dyDescent="0.25">
      <c r="A104" t="s">
        <v>87</v>
      </c>
      <c r="B104">
        <v>136</v>
      </c>
      <c r="C104">
        <v>1513</v>
      </c>
      <c r="D104">
        <v>25</v>
      </c>
      <c r="E104">
        <v>3655</v>
      </c>
      <c r="F104">
        <v>0</v>
      </c>
      <c r="G104">
        <v>32</v>
      </c>
      <c r="H104">
        <v>0</v>
      </c>
      <c r="I104" t="s">
        <v>103</v>
      </c>
      <c r="J104" t="s">
        <v>103</v>
      </c>
    </row>
    <row r="105" spans="1:10" x14ac:dyDescent="0.25">
      <c r="A105" t="s">
        <v>92</v>
      </c>
      <c r="B105">
        <v>461</v>
      </c>
      <c r="C105">
        <v>2491</v>
      </c>
      <c r="D105">
        <v>19</v>
      </c>
      <c r="E105">
        <v>25338</v>
      </c>
      <c r="F105">
        <v>0</v>
      </c>
      <c r="G105">
        <v>111</v>
      </c>
      <c r="H105">
        <v>2</v>
      </c>
      <c r="I105">
        <v>95</v>
      </c>
      <c r="J105">
        <v>208</v>
      </c>
    </row>
    <row r="106" spans="1:10" x14ac:dyDescent="0.25">
      <c r="A106" t="s">
        <v>89</v>
      </c>
      <c r="B106">
        <v>81</v>
      </c>
      <c r="C106">
        <v>2957</v>
      </c>
      <c r="D106">
        <v>81</v>
      </c>
      <c r="E106">
        <v>64408</v>
      </c>
      <c r="F106">
        <v>746</v>
      </c>
      <c r="G106">
        <v>211</v>
      </c>
      <c r="H106">
        <v>10</v>
      </c>
      <c r="I106">
        <v>161</v>
      </c>
      <c r="J106">
        <v>330</v>
      </c>
    </row>
    <row r="107" spans="1:10" x14ac:dyDescent="0.25">
      <c r="A107" t="s">
        <v>98</v>
      </c>
      <c r="B107">
        <v>471</v>
      </c>
      <c r="C107">
        <v>1451</v>
      </c>
      <c r="D107">
        <v>45</v>
      </c>
      <c r="E107">
        <v>80047</v>
      </c>
      <c r="F107">
        <v>0</v>
      </c>
      <c r="G107">
        <v>275</v>
      </c>
      <c r="H107">
        <v>36</v>
      </c>
      <c r="I107">
        <v>775</v>
      </c>
      <c r="J107">
        <v>1086</v>
      </c>
    </row>
    <row r="108" spans="1:10" x14ac:dyDescent="0.25">
      <c r="A108" t="s">
        <v>91</v>
      </c>
      <c r="B108">
        <v>36</v>
      </c>
      <c r="C108">
        <v>1677</v>
      </c>
      <c r="D108">
        <v>24</v>
      </c>
      <c r="E108">
        <v>18531</v>
      </c>
      <c r="F108">
        <v>0</v>
      </c>
      <c r="G108">
        <v>92</v>
      </c>
      <c r="H108">
        <v>1</v>
      </c>
      <c r="I108">
        <v>107</v>
      </c>
      <c r="J108">
        <v>199</v>
      </c>
    </row>
    <row r="109" spans="1:10" x14ac:dyDescent="0.25">
      <c r="A109" t="s">
        <v>98</v>
      </c>
      <c r="B109">
        <v>479</v>
      </c>
      <c r="C109">
        <v>2458</v>
      </c>
      <c r="D109">
        <v>221</v>
      </c>
      <c r="E109">
        <v>83939</v>
      </c>
      <c r="F109">
        <v>0</v>
      </c>
      <c r="G109">
        <v>1207</v>
      </c>
      <c r="H109">
        <v>1693</v>
      </c>
      <c r="I109">
        <v>477</v>
      </c>
      <c r="J109">
        <v>3112</v>
      </c>
    </row>
    <row r="110" spans="1:10" x14ac:dyDescent="0.25">
      <c r="A110" t="s">
        <v>94</v>
      </c>
      <c r="B110">
        <v>262</v>
      </c>
      <c r="C110">
        <v>3662</v>
      </c>
      <c r="D110">
        <v>8</v>
      </c>
      <c r="E110">
        <v>2781</v>
      </c>
      <c r="F110">
        <v>0</v>
      </c>
      <c r="G110">
        <v>21</v>
      </c>
      <c r="H110">
        <v>2</v>
      </c>
      <c r="I110">
        <v>1</v>
      </c>
      <c r="J110">
        <v>4</v>
      </c>
    </row>
    <row r="111" spans="1:10" x14ac:dyDescent="0.25">
      <c r="A111" t="s">
        <v>92</v>
      </c>
      <c r="B111">
        <v>487</v>
      </c>
      <c r="C111">
        <v>1328</v>
      </c>
      <c r="D111">
        <v>22</v>
      </c>
      <c r="E111">
        <v>52611</v>
      </c>
      <c r="F111">
        <v>0</v>
      </c>
      <c r="G111">
        <v>78</v>
      </c>
      <c r="H111">
        <v>0</v>
      </c>
      <c r="I111">
        <v>816</v>
      </c>
      <c r="J111">
        <v>894</v>
      </c>
    </row>
    <row r="112" spans="1:10" x14ac:dyDescent="0.25">
      <c r="A112" t="s">
        <v>109</v>
      </c>
      <c r="B112">
        <v>144</v>
      </c>
      <c r="C112">
        <v>3814</v>
      </c>
      <c r="D112">
        <v>19</v>
      </c>
      <c r="E112">
        <v>18657</v>
      </c>
      <c r="F112">
        <v>16930</v>
      </c>
      <c r="G112">
        <v>216</v>
      </c>
      <c r="H112">
        <v>39</v>
      </c>
      <c r="I112">
        <v>65</v>
      </c>
      <c r="J112">
        <v>306</v>
      </c>
    </row>
    <row r="113" spans="1:10" x14ac:dyDescent="0.25">
      <c r="A113" t="s">
        <v>90</v>
      </c>
      <c r="B113">
        <v>496</v>
      </c>
      <c r="C113">
        <v>1303</v>
      </c>
      <c r="D113">
        <v>180</v>
      </c>
      <c r="E113">
        <v>14357</v>
      </c>
      <c r="F113">
        <v>0</v>
      </c>
      <c r="G113">
        <v>17</v>
      </c>
      <c r="H113">
        <v>9</v>
      </c>
      <c r="I113">
        <v>15</v>
      </c>
      <c r="J113">
        <v>21</v>
      </c>
    </row>
    <row r="114" spans="1:10" x14ac:dyDescent="0.25">
      <c r="A114" t="s">
        <v>89</v>
      </c>
      <c r="B114">
        <v>270</v>
      </c>
      <c r="C114">
        <v>1348</v>
      </c>
      <c r="D114">
        <v>14</v>
      </c>
      <c r="E114">
        <v>11545</v>
      </c>
      <c r="F114">
        <v>0</v>
      </c>
      <c r="G114">
        <v>69</v>
      </c>
      <c r="H114">
        <v>2</v>
      </c>
      <c r="I114">
        <v>61</v>
      </c>
      <c r="J114">
        <v>130</v>
      </c>
    </row>
    <row r="115" spans="1:10" x14ac:dyDescent="0.25">
      <c r="A115" t="s">
        <v>105</v>
      </c>
      <c r="B115">
        <v>505</v>
      </c>
      <c r="C115">
        <v>713</v>
      </c>
      <c r="D115">
        <v>3</v>
      </c>
      <c r="E115">
        <v>588</v>
      </c>
      <c r="F115">
        <v>0</v>
      </c>
      <c r="G115">
        <v>10</v>
      </c>
      <c r="H115">
        <v>0</v>
      </c>
      <c r="I115">
        <v>2</v>
      </c>
      <c r="J115">
        <v>9</v>
      </c>
    </row>
    <row r="116" spans="1:10" x14ac:dyDescent="0.25">
      <c r="A116" t="s">
        <v>91</v>
      </c>
      <c r="B116">
        <v>86</v>
      </c>
      <c r="C116">
        <v>1947</v>
      </c>
      <c r="D116">
        <v>47</v>
      </c>
      <c r="E116">
        <v>31127</v>
      </c>
      <c r="F116">
        <v>8050</v>
      </c>
      <c r="G116">
        <v>284</v>
      </c>
      <c r="H116">
        <v>0</v>
      </c>
      <c r="I116">
        <v>169</v>
      </c>
      <c r="J116">
        <v>436</v>
      </c>
    </row>
    <row r="117" spans="1:10" x14ac:dyDescent="0.25">
      <c r="A117" t="s">
        <v>92</v>
      </c>
      <c r="B117">
        <v>513</v>
      </c>
      <c r="C117">
        <v>1994</v>
      </c>
      <c r="D117">
        <v>28</v>
      </c>
      <c r="E117">
        <v>28462</v>
      </c>
      <c r="F117">
        <v>50060</v>
      </c>
      <c r="G117">
        <v>339</v>
      </c>
      <c r="H117">
        <v>16</v>
      </c>
      <c r="I117">
        <v>209</v>
      </c>
      <c r="J117">
        <v>564</v>
      </c>
    </row>
    <row r="118" spans="1:10" x14ac:dyDescent="0.25">
      <c r="A118" t="s">
        <v>107</v>
      </c>
      <c r="B118">
        <v>281</v>
      </c>
      <c r="C118">
        <v>1831</v>
      </c>
      <c r="D118">
        <v>9</v>
      </c>
      <c r="E118">
        <v>1090</v>
      </c>
      <c r="F118">
        <v>2002</v>
      </c>
      <c r="G118">
        <v>25</v>
      </c>
      <c r="H118">
        <v>2</v>
      </c>
      <c r="I118">
        <v>10</v>
      </c>
      <c r="J118">
        <v>25</v>
      </c>
    </row>
    <row r="119" spans="1:10" x14ac:dyDescent="0.25">
      <c r="A119" t="s">
        <v>100</v>
      </c>
      <c r="B119">
        <v>522</v>
      </c>
      <c r="C119">
        <v>964</v>
      </c>
      <c r="D119">
        <v>7</v>
      </c>
      <c r="E119">
        <v>689</v>
      </c>
      <c r="F119">
        <v>22918</v>
      </c>
      <c r="G119">
        <v>42</v>
      </c>
      <c r="H119">
        <v>0</v>
      </c>
      <c r="I119">
        <v>12</v>
      </c>
      <c r="J119">
        <v>35</v>
      </c>
    </row>
    <row r="120" spans="1:10" x14ac:dyDescent="0.25">
      <c r="A120" t="s">
        <v>93</v>
      </c>
      <c r="B120">
        <v>153</v>
      </c>
      <c r="C120">
        <v>3204</v>
      </c>
      <c r="D120">
        <v>93</v>
      </c>
      <c r="E120">
        <v>48705</v>
      </c>
      <c r="F120">
        <v>40839</v>
      </c>
      <c r="G120">
        <v>426</v>
      </c>
      <c r="H120">
        <v>69</v>
      </c>
      <c r="I120">
        <v>92</v>
      </c>
      <c r="J120">
        <v>471</v>
      </c>
    </row>
    <row r="121" spans="1:10" x14ac:dyDescent="0.25">
      <c r="A121" t="s">
        <v>90</v>
      </c>
      <c r="B121">
        <v>530</v>
      </c>
      <c r="C121">
        <v>1476</v>
      </c>
      <c r="D121">
        <v>55</v>
      </c>
      <c r="E121">
        <v>2531</v>
      </c>
      <c r="F121">
        <v>0</v>
      </c>
      <c r="G121">
        <v>32</v>
      </c>
      <c r="H121">
        <v>14</v>
      </c>
      <c r="I121" t="s">
        <v>103</v>
      </c>
      <c r="J121" t="s">
        <v>103</v>
      </c>
    </row>
    <row r="122" spans="1:10" x14ac:dyDescent="0.25">
      <c r="A122" t="s">
        <v>105</v>
      </c>
      <c r="B122">
        <v>290</v>
      </c>
      <c r="C122">
        <v>1200</v>
      </c>
      <c r="D122">
        <v>11</v>
      </c>
      <c r="E122">
        <v>529</v>
      </c>
      <c r="F122">
        <v>0</v>
      </c>
      <c r="G122">
        <v>25</v>
      </c>
      <c r="H122">
        <v>0</v>
      </c>
      <c r="I122">
        <v>15</v>
      </c>
      <c r="J122">
        <v>40</v>
      </c>
    </row>
    <row r="123" spans="1:10" x14ac:dyDescent="0.25">
      <c r="A123" t="s">
        <v>108</v>
      </c>
      <c r="B123">
        <v>539</v>
      </c>
      <c r="C123">
        <v>1477</v>
      </c>
      <c r="D123">
        <v>52</v>
      </c>
      <c r="E123">
        <v>12642</v>
      </c>
      <c r="F123">
        <v>26342</v>
      </c>
      <c r="G123">
        <v>232</v>
      </c>
      <c r="H123">
        <v>4</v>
      </c>
      <c r="I123">
        <v>52</v>
      </c>
      <c r="J123">
        <v>196</v>
      </c>
    </row>
    <row r="124" spans="1:10" x14ac:dyDescent="0.25">
      <c r="A124" t="s">
        <v>88</v>
      </c>
      <c r="B124">
        <v>38</v>
      </c>
      <c r="C124">
        <v>778</v>
      </c>
      <c r="D124">
        <v>13</v>
      </c>
      <c r="E124">
        <v>8259</v>
      </c>
      <c r="F124">
        <v>1</v>
      </c>
      <c r="G124">
        <v>70</v>
      </c>
      <c r="H124">
        <v>0</v>
      </c>
      <c r="I124">
        <v>47</v>
      </c>
      <c r="J124">
        <v>117</v>
      </c>
    </row>
    <row r="125" spans="1:10" x14ac:dyDescent="0.25">
      <c r="A125" t="s">
        <v>108</v>
      </c>
      <c r="B125">
        <v>547</v>
      </c>
      <c r="C125">
        <v>1466</v>
      </c>
      <c r="D125">
        <v>24</v>
      </c>
      <c r="E125">
        <v>5629</v>
      </c>
      <c r="F125">
        <v>4425</v>
      </c>
      <c r="G125">
        <v>80</v>
      </c>
      <c r="H125">
        <v>3</v>
      </c>
      <c r="I125">
        <v>10</v>
      </c>
      <c r="J125">
        <v>47</v>
      </c>
    </row>
    <row r="126" spans="1:10" x14ac:dyDescent="0.25">
      <c r="A126" t="s">
        <v>89</v>
      </c>
      <c r="B126">
        <v>300</v>
      </c>
      <c r="C126">
        <v>2504</v>
      </c>
      <c r="D126">
        <v>5</v>
      </c>
      <c r="E126">
        <v>1237</v>
      </c>
      <c r="F126">
        <v>0</v>
      </c>
      <c r="G126">
        <v>48</v>
      </c>
      <c r="H126">
        <v>0</v>
      </c>
      <c r="I126">
        <v>18</v>
      </c>
      <c r="J126">
        <v>66</v>
      </c>
    </row>
    <row r="127" spans="1:10" x14ac:dyDescent="0.25">
      <c r="A127" t="s">
        <v>104</v>
      </c>
      <c r="B127">
        <v>555</v>
      </c>
      <c r="C127">
        <v>990</v>
      </c>
      <c r="D127">
        <v>19</v>
      </c>
      <c r="E127">
        <v>3499</v>
      </c>
      <c r="F127">
        <v>0</v>
      </c>
      <c r="G127">
        <v>8</v>
      </c>
      <c r="H127">
        <v>0</v>
      </c>
      <c r="I127" t="s">
        <v>103</v>
      </c>
      <c r="J127" t="s">
        <v>103</v>
      </c>
    </row>
    <row r="128" spans="1:10" x14ac:dyDescent="0.25">
      <c r="A128" t="s">
        <v>106</v>
      </c>
      <c r="B128">
        <v>169</v>
      </c>
      <c r="C128">
        <v>660</v>
      </c>
      <c r="D128">
        <v>43</v>
      </c>
      <c r="E128">
        <v>5789</v>
      </c>
      <c r="F128">
        <v>22800</v>
      </c>
      <c r="G128">
        <v>80</v>
      </c>
      <c r="H128">
        <v>5</v>
      </c>
      <c r="I128">
        <v>51</v>
      </c>
      <c r="J128">
        <v>103</v>
      </c>
    </row>
    <row r="129" spans="1:10" x14ac:dyDescent="0.25">
      <c r="A129" t="s">
        <v>102</v>
      </c>
      <c r="B129">
        <v>564</v>
      </c>
      <c r="C129">
        <v>1402</v>
      </c>
      <c r="D129">
        <v>12</v>
      </c>
      <c r="E129">
        <v>5533</v>
      </c>
      <c r="F129">
        <v>26114</v>
      </c>
      <c r="G129">
        <v>84</v>
      </c>
      <c r="H129">
        <v>10</v>
      </c>
      <c r="I129">
        <v>4</v>
      </c>
      <c r="J129">
        <v>78</v>
      </c>
    </row>
    <row r="130" spans="1:10" x14ac:dyDescent="0.25">
      <c r="A130" t="s">
        <v>99</v>
      </c>
      <c r="B130">
        <v>310</v>
      </c>
      <c r="C130">
        <v>2992</v>
      </c>
      <c r="D130">
        <v>3</v>
      </c>
      <c r="E130">
        <v>2729</v>
      </c>
      <c r="F130">
        <v>0</v>
      </c>
      <c r="G130">
        <v>14</v>
      </c>
      <c r="H130">
        <v>1</v>
      </c>
      <c r="I130">
        <v>9</v>
      </c>
      <c r="J130">
        <v>18</v>
      </c>
    </row>
    <row r="131" spans="1:10" x14ac:dyDescent="0.25">
      <c r="A131" t="s">
        <v>102</v>
      </c>
      <c r="B131">
        <v>572</v>
      </c>
      <c r="C131">
        <v>3329</v>
      </c>
      <c r="D131">
        <v>105</v>
      </c>
      <c r="E131">
        <v>88952</v>
      </c>
      <c r="F131">
        <v>119123</v>
      </c>
      <c r="G131">
        <v>902</v>
      </c>
      <c r="H131">
        <v>1207</v>
      </c>
      <c r="I131">
        <v>2780</v>
      </c>
      <c r="J131">
        <v>4854</v>
      </c>
    </row>
    <row r="132" spans="1:10" x14ac:dyDescent="0.25">
      <c r="A132" t="s">
        <v>106</v>
      </c>
      <c r="B132">
        <v>56</v>
      </c>
      <c r="C132">
        <v>1842</v>
      </c>
      <c r="D132">
        <v>23</v>
      </c>
      <c r="E132">
        <v>3978</v>
      </c>
      <c r="F132">
        <v>12107</v>
      </c>
      <c r="G132">
        <v>74</v>
      </c>
      <c r="H132">
        <v>7</v>
      </c>
      <c r="I132">
        <v>10</v>
      </c>
      <c r="J132">
        <v>33</v>
      </c>
    </row>
    <row r="133" spans="1:10" x14ac:dyDescent="0.25">
      <c r="A133" t="s">
        <v>106</v>
      </c>
      <c r="B133">
        <v>580</v>
      </c>
      <c r="C133">
        <v>1004</v>
      </c>
      <c r="D133">
        <v>19</v>
      </c>
      <c r="E133">
        <v>26642</v>
      </c>
      <c r="F133">
        <v>74548</v>
      </c>
      <c r="G133">
        <v>478</v>
      </c>
      <c r="H133">
        <v>34</v>
      </c>
      <c r="I133">
        <v>164</v>
      </c>
      <c r="J133">
        <v>673</v>
      </c>
    </row>
    <row r="134" spans="1:10" x14ac:dyDescent="0.25">
      <c r="A134" t="s">
        <v>107</v>
      </c>
      <c r="B134">
        <v>318</v>
      </c>
      <c r="C134">
        <v>2477</v>
      </c>
      <c r="D134">
        <v>12</v>
      </c>
      <c r="E134">
        <v>3376</v>
      </c>
      <c r="F134">
        <v>0</v>
      </c>
      <c r="G134">
        <v>22</v>
      </c>
      <c r="H134">
        <v>2</v>
      </c>
      <c r="I134" t="s">
        <v>103</v>
      </c>
      <c r="J134" t="s">
        <v>103</v>
      </c>
    </row>
    <row r="135" spans="1:10" x14ac:dyDescent="0.25">
      <c r="A135" t="s">
        <v>97</v>
      </c>
      <c r="B135">
        <v>588</v>
      </c>
      <c r="C135">
        <v>656</v>
      </c>
      <c r="D135">
        <v>35</v>
      </c>
      <c r="E135">
        <v>11937</v>
      </c>
      <c r="F135">
        <v>0</v>
      </c>
      <c r="G135">
        <v>173</v>
      </c>
      <c r="H135">
        <v>30</v>
      </c>
      <c r="I135">
        <v>20</v>
      </c>
      <c r="J135">
        <v>131</v>
      </c>
    </row>
    <row r="136" spans="1:10" x14ac:dyDescent="0.25">
      <c r="A136" t="s">
        <v>109</v>
      </c>
      <c r="B136">
        <v>99</v>
      </c>
      <c r="C136">
        <v>5639</v>
      </c>
      <c r="D136">
        <v>22</v>
      </c>
      <c r="E136">
        <v>26675</v>
      </c>
      <c r="F136">
        <v>0</v>
      </c>
      <c r="G136">
        <v>113</v>
      </c>
      <c r="H136">
        <v>4</v>
      </c>
      <c r="I136">
        <v>77</v>
      </c>
      <c r="J136">
        <v>181</v>
      </c>
    </row>
    <row r="137" spans="1:10" x14ac:dyDescent="0.25">
      <c r="A137" t="s">
        <v>90</v>
      </c>
      <c r="B137">
        <v>596</v>
      </c>
      <c r="C137">
        <v>913</v>
      </c>
      <c r="D137">
        <v>352</v>
      </c>
      <c r="E137">
        <v>14678</v>
      </c>
      <c r="F137">
        <v>0</v>
      </c>
      <c r="G137">
        <v>111</v>
      </c>
      <c r="H137">
        <v>0</v>
      </c>
      <c r="I137">
        <v>21</v>
      </c>
      <c r="J137">
        <v>71</v>
      </c>
    </row>
    <row r="138" spans="1:10" x14ac:dyDescent="0.25">
      <c r="A138" t="s">
        <v>92</v>
      </c>
      <c r="B138">
        <v>327</v>
      </c>
      <c r="C138">
        <v>2245</v>
      </c>
      <c r="D138">
        <v>48</v>
      </c>
      <c r="E138">
        <v>34594</v>
      </c>
      <c r="F138">
        <v>5187</v>
      </c>
      <c r="G138">
        <v>50</v>
      </c>
      <c r="H138">
        <v>0</v>
      </c>
      <c r="I138">
        <v>289</v>
      </c>
      <c r="J138">
        <v>331</v>
      </c>
    </row>
    <row r="139" spans="1:10" x14ac:dyDescent="0.25">
      <c r="A139" t="s">
        <v>105</v>
      </c>
      <c r="B139">
        <v>604</v>
      </c>
      <c r="C139">
        <v>446</v>
      </c>
      <c r="D139">
        <v>196</v>
      </c>
      <c r="E139">
        <v>18391</v>
      </c>
      <c r="F139">
        <v>0</v>
      </c>
      <c r="G139">
        <v>319</v>
      </c>
      <c r="H139">
        <v>8</v>
      </c>
      <c r="I139">
        <v>121</v>
      </c>
      <c r="J139">
        <v>353</v>
      </c>
    </row>
    <row r="140" spans="1:10" x14ac:dyDescent="0.25">
      <c r="A140" t="s">
        <v>104</v>
      </c>
      <c r="B140">
        <v>614</v>
      </c>
      <c r="C140">
        <v>1036</v>
      </c>
      <c r="D140">
        <v>16</v>
      </c>
      <c r="E140">
        <v>7036</v>
      </c>
      <c r="F140">
        <v>0</v>
      </c>
      <c r="G140">
        <v>53</v>
      </c>
      <c r="H140">
        <v>0</v>
      </c>
      <c r="I140">
        <v>15</v>
      </c>
      <c r="J140">
        <v>47</v>
      </c>
    </row>
    <row r="141" spans="1:10" x14ac:dyDescent="0.25">
      <c r="A141" t="s">
        <v>100</v>
      </c>
      <c r="B141">
        <v>337</v>
      </c>
      <c r="C141">
        <v>1814</v>
      </c>
      <c r="D141">
        <v>17</v>
      </c>
      <c r="E141">
        <v>4604</v>
      </c>
      <c r="F141">
        <v>53222</v>
      </c>
      <c r="G141">
        <v>586</v>
      </c>
      <c r="H141">
        <v>17</v>
      </c>
      <c r="I141">
        <v>48</v>
      </c>
      <c r="J141">
        <v>651</v>
      </c>
    </row>
    <row r="142" spans="1:10" x14ac:dyDescent="0.25">
      <c r="A142" t="s">
        <v>109</v>
      </c>
      <c r="B142">
        <v>623</v>
      </c>
      <c r="C142">
        <v>893</v>
      </c>
      <c r="D142">
        <v>14</v>
      </c>
      <c r="E142">
        <v>11263</v>
      </c>
      <c r="F142">
        <v>2826</v>
      </c>
      <c r="G142">
        <v>145</v>
      </c>
      <c r="H142">
        <v>29</v>
      </c>
      <c r="I142">
        <v>40</v>
      </c>
      <c r="J142">
        <v>209</v>
      </c>
    </row>
    <row r="143" spans="1:10" x14ac:dyDescent="0.25">
      <c r="A143" t="s">
        <v>87</v>
      </c>
      <c r="B143">
        <v>189</v>
      </c>
      <c r="C143">
        <v>1936</v>
      </c>
      <c r="D143">
        <v>65</v>
      </c>
      <c r="E143">
        <v>12466</v>
      </c>
      <c r="F143">
        <v>0</v>
      </c>
      <c r="G143">
        <v>65</v>
      </c>
      <c r="H143">
        <v>1</v>
      </c>
      <c r="I143">
        <v>17</v>
      </c>
      <c r="J143">
        <v>52</v>
      </c>
    </row>
    <row r="144" spans="1:10" x14ac:dyDescent="0.25">
      <c r="A144" t="s">
        <v>104</v>
      </c>
      <c r="B144">
        <v>631</v>
      </c>
      <c r="C144">
        <v>313</v>
      </c>
      <c r="D144">
        <v>6</v>
      </c>
      <c r="E144">
        <v>409</v>
      </c>
      <c r="F144">
        <v>0</v>
      </c>
      <c r="G144">
        <v>2</v>
      </c>
      <c r="H144">
        <v>0</v>
      </c>
      <c r="I144" t="s">
        <v>103</v>
      </c>
      <c r="J144" t="s">
        <v>103</v>
      </c>
    </row>
    <row r="145" spans="1:10" x14ac:dyDescent="0.25">
      <c r="A145" t="s">
        <v>88</v>
      </c>
      <c r="B145">
        <v>15</v>
      </c>
      <c r="C145">
        <v>1319</v>
      </c>
      <c r="D145">
        <v>30</v>
      </c>
      <c r="E145">
        <v>14969</v>
      </c>
      <c r="F145">
        <v>0</v>
      </c>
      <c r="G145">
        <v>153</v>
      </c>
      <c r="H145">
        <v>1</v>
      </c>
      <c r="I145">
        <v>145</v>
      </c>
      <c r="J145">
        <v>299</v>
      </c>
    </row>
    <row r="146" spans="1:10" x14ac:dyDescent="0.25">
      <c r="A146" t="s">
        <v>88</v>
      </c>
      <c r="B146">
        <v>19</v>
      </c>
      <c r="C146">
        <v>1119</v>
      </c>
      <c r="D146">
        <v>20</v>
      </c>
      <c r="E146">
        <v>22821</v>
      </c>
      <c r="F146">
        <v>19386</v>
      </c>
      <c r="G146">
        <v>139</v>
      </c>
      <c r="H146">
        <v>0</v>
      </c>
      <c r="I146">
        <v>111</v>
      </c>
      <c r="J146">
        <v>250</v>
      </c>
    </row>
    <row r="147" spans="1:10" x14ac:dyDescent="0.25">
      <c r="A147" t="s">
        <v>88</v>
      </c>
      <c r="B147">
        <v>41</v>
      </c>
      <c r="C147">
        <v>487</v>
      </c>
      <c r="D147">
        <v>43</v>
      </c>
      <c r="E147">
        <v>7847</v>
      </c>
      <c r="F147">
        <v>0</v>
      </c>
      <c r="G147">
        <v>27</v>
      </c>
      <c r="H147">
        <v>1</v>
      </c>
      <c r="I147">
        <v>17</v>
      </c>
      <c r="J147">
        <v>30</v>
      </c>
    </row>
    <row r="148" spans="1:10" x14ac:dyDescent="0.25">
      <c r="A148" t="s">
        <v>92</v>
      </c>
      <c r="B148">
        <v>353</v>
      </c>
      <c r="C148">
        <v>2564</v>
      </c>
      <c r="D148">
        <v>30</v>
      </c>
      <c r="E148">
        <v>31440</v>
      </c>
      <c r="F148">
        <v>2</v>
      </c>
      <c r="G148">
        <v>71</v>
      </c>
      <c r="H148">
        <v>16</v>
      </c>
      <c r="I148">
        <v>207</v>
      </c>
      <c r="J148">
        <v>291</v>
      </c>
    </row>
    <row r="149" spans="1:10" x14ac:dyDescent="0.25">
      <c r="A149" t="s">
        <v>89</v>
      </c>
      <c r="B149">
        <v>195</v>
      </c>
      <c r="C149">
        <v>1120</v>
      </c>
      <c r="D149">
        <v>12</v>
      </c>
      <c r="E149">
        <v>3024</v>
      </c>
      <c r="F149">
        <v>1</v>
      </c>
      <c r="G149">
        <v>37</v>
      </c>
      <c r="H149">
        <v>1</v>
      </c>
      <c r="I149">
        <v>7</v>
      </c>
      <c r="J149">
        <v>24</v>
      </c>
    </row>
    <row r="150" spans="1:10" x14ac:dyDescent="0.25">
      <c r="A150" t="s">
        <v>92</v>
      </c>
      <c r="B150">
        <v>357</v>
      </c>
      <c r="C150">
        <v>4137</v>
      </c>
      <c r="D150">
        <v>36</v>
      </c>
      <c r="E150">
        <v>23027</v>
      </c>
      <c r="F150">
        <v>0</v>
      </c>
      <c r="G150">
        <v>77</v>
      </c>
      <c r="H150">
        <v>0</v>
      </c>
      <c r="I150">
        <v>53</v>
      </c>
      <c r="J150">
        <v>88</v>
      </c>
    </row>
    <row r="151" spans="1:10" x14ac:dyDescent="0.25">
      <c r="A151" t="s">
        <v>94</v>
      </c>
      <c r="B151">
        <v>109</v>
      </c>
      <c r="C151">
        <v>3995</v>
      </c>
      <c r="D151">
        <v>117</v>
      </c>
      <c r="E151">
        <v>22026</v>
      </c>
      <c r="F151">
        <v>4264</v>
      </c>
      <c r="G151">
        <v>145</v>
      </c>
      <c r="H151">
        <v>8</v>
      </c>
      <c r="I151">
        <v>40</v>
      </c>
      <c r="J151">
        <v>148</v>
      </c>
    </row>
    <row r="152" spans="1:10" x14ac:dyDescent="0.25">
      <c r="A152" t="s">
        <v>90</v>
      </c>
      <c r="B152">
        <v>362</v>
      </c>
      <c r="C152">
        <v>2841</v>
      </c>
      <c r="D152">
        <v>86</v>
      </c>
      <c r="E152">
        <v>20852</v>
      </c>
      <c r="F152">
        <v>0</v>
      </c>
      <c r="G152">
        <v>53</v>
      </c>
      <c r="H152">
        <v>3</v>
      </c>
      <c r="I152">
        <v>56</v>
      </c>
      <c r="J152">
        <v>96</v>
      </c>
    </row>
    <row r="153" spans="1:10" x14ac:dyDescent="0.25">
      <c r="A153" t="s">
        <v>99</v>
      </c>
      <c r="B153">
        <v>199</v>
      </c>
      <c r="C153">
        <v>1833</v>
      </c>
      <c r="D153">
        <v>53</v>
      </c>
      <c r="E153">
        <v>7256</v>
      </c>
      <c r="F153">
        <v>21510</v>
      </c>
      <c r="G153">
        <v>68</v>
      </c>
      <c r="H153">
        <v>5</v>
      </c>
      <c r="I153">
        <v>7</v>
      </c>
      <c r="J153">
        <v>26</v>
      </c>
    </row>
    <row r="154" spans="1:10" x14ac:dyDescent="0.25">
      <c r="A154" t="s">
        <v>96</v>
      </c>
      <c r="B154">
        <v>366</v>
      </c>
      <c r="C154">
        <v>1902</v>
      </c>
      <c r="D154">
        <v>52</v>
      </c>
      <c r="E154">
        <v>6913</v>
      </c>
      <c r="F154">
        <v>0</v>
      </c>
      <c r="G154">
        <v>190</v>
      </c>
      <c r="H154">
        <v>152</v>
      </c>
      <c r="I154">
        <v>36</v>
      </c>
      <c r="J154">
        <v>253</v>
      </c>
    </row>
    <row r="155" spans="1:10" x14ac:dyDescent="0.25">
      <c r="A155" t="s">
        <v>91</v>
      </c>
      <c r="B155">
        <v>43</v>
      </c>
      <c r="C155">
        <v>1657</v>
      </c>
      <c r="D155">
        <v>38</v>
      </c>
      <c r="E155">
        <v>15031</v>
      </c>
      <c r="F155">
        <v>47956</v>
      </c>
      <c r="G155">
        <v>260</v>
      </c>
      <c r="H155">
        <v>91</v>
      </c>
      <c r="I155">
        <v>113</v>
      </c>
      <c r="J155">
        <v>452</v>
      </c>
    </row>
    <row r="156" spans="1:10" x14ac:dyDescent="0.25">
      <c r="A156" t="s">
        <v>92</v>
      </c>
      <c r="B156">
        <v>370</v>
      </c>
      <c r="C156">
        <v>2343</v>
      </c>
      <c r="D156">
        <v>73</v>
      </c>
      <c r="E156">
        <v>79204</v>
      </c>
      <c r="F156">
        <v>0</v>
      </c>
      <c r="G156">
        <v>60</v>
      </c>
      <c r="H156">
        <v>2</v>
      </c>
      <c r="I156">
        <v>473</v>
      </c>
      <c r="J156">
        <v>516</v>
      </c>
    </row>
    <row r="157" spans="1:10" x14ac:dyDescent="0.25">
      <c r="A157" t="s">
        <v>87</v>
      </c>
      <c r="B157">
        <v>206</v>
      </c>
      <c r="C157">
        <v>971</v>
      </c>
      <c r="D157">
        <v>35</v>
      </c>
      <c r="E157">
        <v>5620</v>
      </c>
      <c r="F157">
        <v>5529</v>
      </c>
      <c r="G157">
        <v>66</v>
      </c>
      <c r="H157">
        <v>0</v>
      </c>
      <c r="I157">
        <v>7</v>
      </c>
      <c r="J157">
        <v>42</v>
      </c>
    </row>
    <row r="158" spans="1:10" x14ac:dyDescent="0.25">
      <c r="A158" t="s">
        <v>88</v>
      </c>
      <c r="B158">
        <v>374</v>
      </c>
      <c r="C158">
        <v>1215</v>
      </c>
      <c r="D158">
        <v>14</v>
      </c>
      <c r="E158">
        <v>3625</v>
      </c>
      <c r="F158">
        <v>13160</v>
      </c>
      <c r="G158">
        <v>118</v>
      </c>
      <c r="H158">
        <v>0</v>
      </c>
      <c r="I158">
        <v>6</v>
      </c>
      <c r="J158">
        <v>16</v>
      </c>
    </row>
    <row r="159" spans="1:10" x14ac:dyDescent="0.25">
      <c r="A159" t="s">
        <v>106</v>
      </c>
      <c r="B159">
        <v>113</v>
      </c>
      <c r="C159">
        <v>2330</v>
      </c>
      <c r="D159">
        <v>25</v>
      </c>
      <c r="E159">
        <v>9404</v>
      </c>
      <c r="F159">
        <v>-1</v>
      </c>
      <c r="G159">
        <v>42</v>
      </c>
      <c r="H159">
        <v>1</v>
      </c>
      <c r="I159">
        <v>71</v>
      </c>
      <c r="J159">
        <v>103</v>
      </c>
    </row>
    <row r="160" spans="1:10" x14ac:dyDescent="0.25">
      <c r="A160" t="s">
        <v>107</v>
      </c>
      <c r="B160">
        <v>378</v>
      </c>
      <c r="C160">
        <v>1009</v>
      </c>
      <c r="D160">
        <v>7</v>
      </c>
      <c r="E160">
        <v>1423</v>
      </c>
      <c r="F160">
        <v>0</v>
      </c>
      <c r="G160">
        <v>47</v>
      </c>
      <c r="H160">
        <v>1</v>
      </c>
      <c r="I160">
        <v>7</v>
      </c>
      <c r="J160">
        <v>54</v>
      </c>
    </row>
    <row r="161" spans="1:10" x14ac:dyDescent="0.25">
      <c r="A161" t="s">
        <v>95</v>
      </c>
      <c r="B161">
        <v>213</v>
      </c>
      <c r="C161">
        <v>2410</v>
      </c>
      <c r="D161">
        <v>3</v>
      </c>
      <c r="E161">
        <v>1502</v>
      </c>
      <c r="F161">
        <v>0</v>
      </c>
      <c r="G161">
        <v>11</v>
      </c>
      <c r="H161">
        <v>0</v>
      </c>
      <c r="I161">
        <v>5</v>
      </c>
      <c r="J161">
        <v>16</v>
      </c>
    </row>
    <row r="162" spans="1:10" x14ac:dyDescent="0.25">
      <c r="A162" t="s">
        <v>87</v>
      </c>
      <c r="B162">
        <v>382</v>
      </c>
      <c r="C162">
        <v>2863</v>
      </c>
      <c r="D162">
        <v>24</v>
      </c>
      <c r="E162">
        <v>8143</v>
      </c>
      <c r="F162">
        <v>21155</v>
      </c>
      <c r="G162">
        <v>77</v>
      </c>
      <c r="H162">
        <v>20</v>
      </c>
      <c r="I162">
        <v>9</v>
      </c>
      <c r="J162">
        <v>61</v>
      </c>
    </row>
    <row r="163" spans="1:10" x14ac:dyDescent="0.25">
      <c r="A163" t="s">
        <v>91</v>
      </c>
      <c r="B163">
        <v>44</v>
      </c>
      <c r="C163">
        <v>2586</v>
      </c>
      <c r="D163">
        <v>37</v>
      </c>
      <c r="E163">
        <v>23809</v>
      </c>
      <c r="F163">
        <v>0</v>
      </c>
      <c r="G163">
        <v>240</v>
      </c>
      <c r="H163">
        <v>26</v>
      </c>
      <c r="I163">
        <v>80</v>
      </c>
      <c r="J163">
        <v>334</v>
      </c>
    </row>
    <row r="164" spans="1:10" x14ac:dyDescent="0.25">
      <c r="A164" t="s">
        <v>106</v>
      </c>
      <c r="B164">
        <v>388</v>
      </c>
      <c r="C164">
        <v>1123</v>
      </c>
      <c r="D164">
        <v>8</v>
      </c>
      <c r="E164">
        <v>2117</v>
      </c>
      <c r="F164">
        <v>196015</v>
      </c>
      <c r="G164">
        <v>224</v>
      </c>
      <c r="H164">
        <v>3</v>
      </c>
      <c r="I164">
        <v>5</v>
      </c>
      <c r="J164">
        <v>194</v>
      </c>
    </row>
    <row r="165" spans="1:10" x14ac:dyDescent="0.25">
      <c r="A165" t="s">
        <v>106</v>
      </c>
      <c r="B165">
        <v>117</v>
      </c>
      <c r="C165">
        <v>3361</v>
      </c>
      <c r="D165">
        <v>16</v>
      </c>
      <c r="E165">
        <v>7495</v>
      </c>
      <c r="F165">
        <v>57633</v>
      </c>
      <c r="G165">
        <v>148</v>
      </c>
      <c r="H165">
        <v>6</v>
      </c>
      <c r="I165">
        <v>14</v>
      </c>
      <c r="J165">
        <v>156</v>
      </c>
    </row>
    <row r="166" spans="1:10" x14ac:dyDescent="0.25">
      <c r="A166" t="s">
        <v>89</v>
      </c>
      <c r="B166">
        <v>393</v>
      </c>
      <c r="C166">
        <v>2117</v>
      </c>
      <c r="D166">
        <v>40</v>
      </c>
      <c r="E166">
        <v>23035</v>
      </c>
      <c r="F166">
        <v>25569</v>
      </c>
      <c r="G166">
        <v>489</v>
      </c>
      <c r="H166">
        <v>126</v>
      </c>
      <c r="I166">
        <v>311</v>
      </c>
      <c r="J166">
        <v>920</v>
      </c>
    </row>
    <row r="167" spans="1:10" x14ac:dyDescent="0.25">
      <c r="A167" t="s">
        <v>88</v>
      </c>
      <c r="B167">
        <v>68</v>
      </c>
      <c r="C167">
        <v>1195</v>
      </c>
      <c r="D167">
        <v>38</v>
      </c>
      <c r="E167">
        <v>11052</v>
      </c>
      <c r="F167">
        <v>0</v>
      </c>
      <c r="G167">
        <v>133</v>
      </c>
      <c r="H167">
        <v>3</v>
      </c>
      <c r="I167">
        <v>37</v>
      </c>
      <c r="J167">
        <v>131</v>
      </c>
    </row>
    <row r="168" spans="1:10" x14ac:dyDescent="0.25">
      <c r="A168" t="s">
        <v>96</v>
      </c>
      <c r="B168">
        <v>398</v>
      </c>
      <c r="C168">
        <v>1707</v>
      </c>
      <c r="D168">
        <v>15</v>
      </c>
      <c r="E168">
        <v>10696</v>
      </c>
      <c r="F168">
        <v>0</v>
      </c>
      <c r="G168">
        <v>27</v>
      </c>
      <c r="H168">
        <v>0</v>
      </c>
      <c r="I168">
        <v>32</v>
      </c>
      <c r="J168">
        <v>59</v>
      </c>
    </row>
    <row r="169" spans="1:10" x14ac:dyDescent="0.25">
      <c r="A169" t="s">
        <v>105</v>
      </c>
      <c r="B169">
        <v>222</v>
      </c>
      <c r="C169">
        <v>1910</v>
      </c>
      <c r="D169">
        <v>7</v>
      </c>
      <c r="E169">
        <v>1788</v>
      </c>
      <c r="F169">
        <v>113897</v>
      </c>
      <c r="G169">
        <v>312</v>
      </c>
      <c r="H169">
        <v>8</v>
      </c>
      <c r="I169">
        <v>6</v>
      </c>
      <c r="J169">
        <v>303</v>
      </c>
    </row>
    <row r="170" spans="1:10" x14ac:dyDescent="0.25">
      <c r="A170" t="s">
        <v>107</v>
      </c>
      <c r="B170">
        <v>402</v>
      </c>
      <c r="C170">
        <v>2105</v>
      </c>
      <c r="D170">
        <v>33</v>
      </c>
      <c r="E170">
        <v>94996</v>
      </c>
      <c r="F170">
        <v>46557</v>
      </c>
      <c r="G170">
        <v>171</v>
      </c>
      <c r="H170">
        <v>13</v>
      </c>
      <c r="I170">
        <v>782</v>
      </c>
      <c r="J170">
        <v>916</v>
      </c>
    </row>
    <row r="171" spans="1:10" x14ac:dyDescent="0.25">
      <c r="A171" t="s">
        <v>88</v>
      </c>
      <c r="B171">
        <v>23</v>
      </c>
      <c r="C171">
        <v>2222</v>
      </c>
      <c r="D171">
        <v>13</v>
      </c>
      <c r="E171">
        <v>13581</v>
      </c>
      <c r="F171">
        <v>58512</v>
      </c>
      <c r="G171">
        <v>308</v>
      </c>
      <c r="H171">
        <v>6</v>
      </c>
      <c r="I171">
        <v>50</v>
      </c>
      <c r="J171">
        <v>364</v>
      </c>
    </row>
    <row r="172" spans="1:10" x14ac:dyDescent="0.25">
      <c r="A172" t="s">
        <v>92</v>
      </c>
      <c r="B172">
        <v>407</v>
      </c>
      <c r="C172">
        <v>1680</v>
      </c>
      <c r="D172">
        <v>26</v>
      </c>
      <c r="E172">
        <v>18573</v>
      </c>
      <c r="F172">
        <v>11154</v>
      </c>
      <c r="G172">
        <v>133</v>
      </c>
      <c r="H172">
        <v>2</v>
      </c>
      <c r="I172">
        <v>75</v>
      </c>
      <c r="J172">
        <v>207</v>
      </c>
    </row>
    <row r="173" spans="1:10" x14ac:dyDescent="0.25">
      <c r="A173" t="s">
        <v>93</v>
      </c>
      <c r="B173">
        <v>226</v>
      </c>
      <c r="C173">
        <v>1416</v>
      </c>
      <c r="D173">
        <v>33</v>
      </c>
      <c r="E173">
        <v>6016</v>
      </c>
      <c r="F173">
        <v>326</v>
      </c>
      <c r="G173">
        <v>30</v>
      </c>
      <c r="H173">
        <v>0</v>
      </c>
      <c r="I173">
        <v>17</v>
      </c>
      <c r="J173">
        <v>38</v>
      </c>
    </row>
    <row r="174" spans="1:10" x14ac:dyDescent="0.25">
      <c r="A174" t="s">
        <v>107</v>
      </c>
      <c r="B174">
        <v>227</v>
      </c>
      <c r="C174">
        <v>1104</v>
      </c>
      <c r="D174">
        <v>25</v>
      </c>
      <c r="E174">
        <v>6516</v>
      </c>
      <c r="F174">
        <v>45359</v>
      </c>
      <c r="G174">
        <v>198</v>
      </c>
      <c r="H174">
        <v>16</v>
      </c>
      <c r="I174">
        <v>17</v>
      </c>
      <c r="J174">
        <v>148</v>
      </c>
    </row>
    <row r="175" spans="1:10" x14ac:dyDescent="0.25">
      <c r="A175" t="s">
        <v>93</v>
      </c>
      <c r="B175">
        <v>123</v>
      </c>
      <c r="C175">
        <v>2428</v>
      </c>
      <c r="D175">
        <v>284</v>
      </c>
      <c r="E175">
        <v>19352</v>
      </c>
      <c r="F175">
        <v>0</v>
      </c>
      <c r="G175">
        <v>64</v>
      </c>
      <c r="H175">
        <v>2</v>
      </c>
      <c r="I175">
        <v>32</v>
      </c>
      <c r="J175">
        <v>47</v>
      </c>
    </row>
    <row r="176" spans="1:10" x14ac:dyDescent="0.25">
      <c r="A176" t="s">
        <v>98</v>
      </c>
      <c r="B176">
        <v>415</v>
      </c>
      <c r="C176">
        <v>8434</v>
      </c>
      <c r="D176">
        <v>51</v>
      </c>
      <c r="E176">
        <v>93449</v>
      </c>
      <c r="F176">
        <v>32729</v>
      </c>
      <c r="G176">
        <v>712</v>
      </c>
      <c r="H176">
        <v>438</v>
      </c>
      <c r="I176">
        <v>101</v>
      </c>
      <c r="J176">
        <v>1096</v>
      </c>
    </row>
    <row r="177" spans="1:10" x14ac:dyDescent="0.25">
      <c r="A177" t="s">
        <v>98</v>
      </c>
      <c r="B177">
        <v>233</v>
      </c>
      <c r="C177">
        <v>3208</v>
      </c>
      <c r="D177">
        <v>55</v>
      </c>
      <c r="E177">
        <v>30596</v>
      </c>
      <c r="F177">
        <v>0</v>
      </c>
      <c r="G177">
        <v>361</v>
      </c>
      <c r="H177">
        <v>148</v>
      </c>
      <c r="I177">
        <v>169</v>
      </c>
      <c r="J177">
        <v>668</v>
      </c>
    </row>
    <row r="178" spans="1:10" x14ac:dyDescent="0.25">
      <c r="A178" t="s">
        <v>107</v>
      </c>
      <c r="B178">
        <v>419</v>
      </c>
      <c r="C178">
        <v>2530</v>
      </c>
      <c r="D178">
        <v>20</v>
      </c>
      <c r="E178">
        <v>10102</v>
      </c>
      <c r="F178">
        <v>1227</v>
      </c>
      <c r="G178">
        <v>82</v>
      </c>
      <c r="H178">
        <v>2</v>
      </c>
      <c r="I178">
        <v>40</v>
      </c>
      <c r="J178">
        <v>124</v>
      </c>
    </row>
    <row r="179" spans="1:10" x14ac:dyDescent="0.25">
      <c r="A179" t="s">
        <v>96</v>
      </c>
      <c r="B179">
        <v>46</v>
      </c>
      <c r="C179">
        <v>1805</v>
      </c>
      <c r="D179">
        <v>21</v>
      </c>
      <c r="E179">
        <v>7798</v>
      </c>
      <c r="F179">
        <v>121</v>
      </c>
      <c r="G179">
        <v>229</v>
      </c>
      <c r="H179">
        <v>0</v>
      </c>
      <c r="I179">
        <v>129</v>
      </c>
      <c r="J179">
        <v>358</v>
      </c>
    </row>
    <row r="180" spans="1:10" x14ac:dyDescent="0.25">
      <c r="A180" t="s">
        <v>99</v>
      </c>
      <c r="B180">
        <v>423</v>
      </c>
      <c r="C180">
        <v>3943</v>
      </c>
      <c r="D180">
        <v>24</v>
      </c>
      <c r="E180">
        <v>17876</v>
      </c>
      <c r="F180">
        <v>0</v>
      </c>
      <c r="G180">
        <v>101</v>
      </c>
      <c r="H180">
        <v>0</v>
      </c>
      <c r="I180">
        <v>71</v>
      </c>
      <c r="J180">
        <v>172</v>
      </c>
    </row>
    <row r="181" spans="1:10" x14ac:dyDescent="0.25">
      <c r="A181" t="s">
        <v>99</v>
      </c>
      <c r="B181">
        <v>127</v>
      </c>
      <c r="C181">
        <v>2135</v>
      </c>
      <c r="D181">
        <v>47</v>
      </c>
      <c r="E181">
        <v>10052</v>
      </c>
      <c r="F181">
        <v>33767</v>
      </c>
      <c r="G181">
        <v>110</v>
      </c>
      <c r="H181">
        <v>4</v>
      </c>
      <c r="I181" t="s">
        <v>103</v>
      </c>
      <c r="J181" t="s">
        <v>103</v>
      </c>
    </row>
    <row r="182" spans="1:10" x14ac:dyDescent="0.25">
      <c r="A182" t="s">
        <v>104</v>
      </c>
      <c r="B182">
        <v>428</v>
      </c>
      <c r="C182">
        <v>1923</v>
      </c>
      <c r="D182">
        <v>9</v>
      </c>
      <c r="E182">
        <v>3418</v>
      </c>
      <c r="F182">
        <v>0</v>
      </c>
      <c r="G182">
        <v>12</v>
      </c>
      <c r="H182">
        <v>6</v>
      </c>
      <c r="I182">
        <v>13</v>
      </c>
      <c r="J182">
        <v>31</v>
      </c>
    </row>
    <row r="183" spans="1:10" x14ac:dyDescent="0.25">
      <c r="A183" t="s">
        <v>93</v>
      </c>
      <c r="B183">
        <v>130</v>
      </c>
      <c r="C183">
        <v>1738</v>
      </c>
      <c r="D183">
        <v>28</v>
      </c>
      <c r="E183">
        <v>13681</v>
      </c>
      <c r="F183">
        <v>-1</v>
      </c>
      <c r="G183">
        <v>48</v>
      </c>
      <c r="H183">
        <v>0</v>
      </c>
      <c r="I183">
        <v>62</v>
      </c>
      <c r="J183">
        <v>110</v>
      </c>
    </row>
    <row r="184" spans="1:10" x14ac:dyDescent="0.25">
      <c r="A184" t="s">
        <v>100</v>
      </c>
      <c r="B184">
        <v>432</v>
      </c>
      <c r="C184">
        <v>2246</v>
      </c>
      <c r="D184">
        <v>31</v>
      </c>
      <c r="E184">
        <v>10976</v>
      </c>
      <c r="F184">
        <v>0</v>
      </c>
      <c r="G184">
        <v>46</v>
      </c>
      <c r="H184">
        <v>1</v>
      </c>
      <c r="I184">
        <v>71</v>
      </c>
      <c r="J184">
        <v>112</v>
      </c>
    </row>
    <row r="185" spans="1:10" x14ac:dyDescent="0.25">
      <c r="A185" t="s">
        <v>105</v>
      </c>
      <c r="B185">
        <v>244</v>
      </c>
      <c r="C185">
        <v>1154</v>
      </c>
      <c r="D185">
        <v>14</v>
      </c>
      <c r="E185">
        <v>5290</v>
      </c>
      <c r="F185">
        <v>19478</v>
      </c>
      <c r="G185">
        <v>142</v>
      </c>
      <c r="H185">
        <v>5</v>
      </c>
      <c r="I185">
        <v>28</v>
      </c>
      <c r="J185">
        <v>174</v>
      </c>
    </row>
    <row r="186" spans="1:10" x14ac:dyDescent="0.25">
      <c r="A186" t="s">
        <v>104</v>
      </c>
      <c r="B186">
        <v>437</v>
      </c>
      <c r="C186">
        <v>1131</v>
      </c>
      <c r="D186">
        <v>86</v>
      </c>
      <c r="E186">
        <v>11410</v>
      </c>
      <c r="F186">
        <v>0</v>
      </c>
      <c r="G186">
        <v>173</v>
      </c>
      <c r="H186">
        <v>0</v>
      </c>
      <c r="I186">
        <v>178</v>
      </c>
      <c r="J186">
        <v>351</v>
      </c>
    </row>
    <row r="187" spans="1:10" x14ac:dyDescent="0.25">
      <c r="A187" t="s">
        <v>91</v>
      </c>
      <c r="B187">
        <v>47</v>
      </c>
      <c r="C187">
        <v>3400</v>
      </c>
      <c r="D187">
        <v>31</v>
      </c>
      <c r="E187">
        <v>19748</v>
      </c>
      <c r="F187">
        <v>-1</v>
      </c>
      <c r="G187">
        <v>149</v>
      </c>
      <c r="H187">
        <v>10</v>
      </c>
      <c r="I187">
        <v>91</v>
      </c>
      <c r="J187">
        <v>236</v>
      </c>
    </row>
    <row r="188" spans="1:10" x14ac:dyDescent="0.25">
      <c r="A188" t="s">
        <v>90</v>
      </c>
      <c r="B188">
        <v>441</v>
      </c>
      <c r="C188">
        <v>859</v>
      </c>
      <c r="D188">
        <v>29</v>
      </c>
      <c r="E188">
        <v>6276</v>
      </c>
      <c r="F188">
        <v>58963</v>
      </c>
      <c r="G188">
        <v>225</v>
      </c>
      <c r="H188">
        <v>10</v>
      </c>
      <c r="I188">
        <v>95</v>
      </c>
      <c r="J188">
        <v>187</v>
      </c>
    </row>
    <row r="189" spans="1:10" x14ac:dyDescent="0.25">
      <c r="A189" t="s">
        <v>92</v>
      </c>
      <c r="B189">
        <v>248</v>
      </c>
      <c r="C189">
        <v>3573</v>
      </c>
      <c r="D189">
        <v>22</v>
      </c>
      <c r="E189">
        <v>14170</v>
      </c>
      <c r="F189">
        <v>0</v>
      </c>
      <c r="G189">
        <v>45</v>
      </c>
      <c r="H189">
        <v>0</v>
      </c>
      <c r="I189">
        <v>8</v>
      </c>
      <c r="J189">
        <v>18</v>
      </c>
    </row>
    <row r="190" spans="1:10" x14ac:dyDescent="0.25">
      <c r="A190" t="s">
        <v>89</v>
      </c>
      <c r="B190">
        <v>445</v>
      </c>
      <c r="C190">
        <v>621</v>
      </c>
      <c r="D190">
        <v>15</v>
      </c>
      <c r="E190">
        <v>10036</v>
      </c>
      <c r="F190">
        <v>0</v>
      </c>
      <c r="G190">
        <v>53</v>
      </c>
      <c r="H190">
        <v>3</v>
      </c>
      <c r="I190">
        <v>32</v>
      </c>
      <c r="J190">
        <v>86</v>
      </c>
    </row>
    <row r="191" spans="1:10" x14ac:dyDescent="0.25">
      <c r="A191" t="s">
        <v>87</v>
      </c>
      <c r="B191">
        <v>134</v>
      </c>
      <c r="C191">
        <v>4549</v>
      </c>
      <c r="D191">
        <v>4</v>
      </c>
      <c r="E191">
        <v>837</v>
      </c>
      <c r="F191">
        <v>0</v>
      </c>
      <c r="G191">
        <v>0</v>
      </c>
      <c r="H191">
        <v>0</v>
      </c>
      <c r="I191">
        <v>1</v>
      </c>
      <c r="J191">
        <v>1</v>
      </c>
    </row>
    <row r="192" spans="1:10" x14ac:dyDescent="0.25">
      <c r="A192" t="s">
        <v>107</v>
      </c>
      <c r="B192">
        <v>451</v>
      </c>
      <c r="C192">
        <v>762</v>
      </c>
      <c r="D192">
        <v>12</v>
      </c>
      <c r="E192">
        <v>3881</v>
      </c>
      <c r="F192">
        <v>0</v>
      </c>
      <c r="G192">
        <v>14</v>
      </c>
      <c r="H192">
        <v>0</v>
      </c>
      <c r="I192">
        <v>11</v>
      </c>
      <c r="J192">
        <v>20</v>
      </c>
    </row>
    <row r="193" spans="1:10" x14ac:dyDescent="0.25">
      <c r="A193" t="s">
        <v>105</v>
      </c>
      <c r="B193">
        <v>253</v>
      </c>
      <c r="C193">
        <v>3318</v>
      </c>
      <c r="D193">
        <v>15</v>
      </c>
      <c r="E193">
        <v>1544</v>
      </c>
      <c r="F193">
        <v>0</v>
      </c>
      <c r="G193">
        <v>28</v>
      </c>
      <c r="H193">
        <v>0</v>
      </c>
      <c r="I193">
        <v>11</v>
      </c>
      <c r="J193">
        <v>22</v>
      </c>
    </row>
    <row r="194" spans="1:10" x14ac:dyDescent="0.25">
      <c r="A194" t="s">
        <v>100</v>
      </c>
      <c r="B194">
        <v>455</v>
      </c>
      <c r="C194">
        <v>1671</v>
      </c>
      <c r="D194">
        <v>17</v>
      </c>
      <c r="E194">
        <v>4302</v>
      </c>
      <c r="F194">
        <v>552</v>
      </c>
      <c r="G194">
        <v>32</v>
      </c>
      <c r="H194">
        <v>1</v>
      </c>
      <c r="I194">
        <v>29</v>
      </c>
      <c r="J194">
        <v>62</v>
      </c>
    </row>
    <row r="195" spans="1:10" x14ac:dyDescent="0.25">
      <c r="A195" t="s">
        <v>96</v>
      </c>
      <c r="B195">
        <v>35</v>
      </c>
      <c r="C195">
        <v>1152</v>
      </c>
      <c r="D195">
        <v>9</v>
      </c>
      <c r="E195">
        <v>5140</v>
      </c>
      <c r="F195">
        <v>0</v>
      </c>
      <c r="G195">
        <v>14</v>
      </c>
      <c r="H195">
        <v>0</v>
      </c>
      <c r="I195">
        <v>4</v>
      </c>
      <c r="J195">
        <v>10</v>
      </c>
    </row>
    <row r="196" spans="1:10" x14ac:dyDescent="0.25">
      <c r="A196" t="s">
        <v>101</v>
      </c>
      <c r="B196">
        <v>459</v>
      </c>
      <c r="C196">
        <v>2827</v>
      </c>
      <c r="D196">
        <v>9</v>
      </c>
      <c r="E196">
        <v>4802</v>
      </c>
      <c r="F196">
        <v>0</v>
      </c>
      <c r="G196">
        <v>17</v>
      </c>
      <c r="H196">
        <v>2</v>
      </c>
      <c r="I196">
        <v>15</v>
      </c>
      <c r="J196">
        <v>27</v>
      </c>
    </row>
    <row r="197" spans="1:10" x14ac:dyDescent="0.25">
      <c r="A197" t="s">
        <v>109</v>
      </c>
      <c r="B197">
        <v>137</v>
      </c>
      <c r="C197">
        <v>1511</v>
      </c>
      <c r="D197">
        <v>21</v>
      </c>
      <c r="E197">
        <v>5490</v>
      </c>
      <c r="F197">
        <v>0</v>
      </c>
      <c r="G197">
        <v>23</v>
      </c>
      <c r="H197">
        <v>0</v>
      </c>
      <c r="I197">
        <v>5</v>
      </c>
      <c r="J197">
        <v>9</v>
      </c>
    </row>
    <row r="198" spans="1:10" x14ac:dyDescent="0.25">
      <c r="A198" t="s">
        <v>97</v>
      </c>
      <c r="B198">
        <v>463</v>
      </c>
      <c r="C198">
        <v>1231</v>
      </c>
      <c r="D198">
        <v>51</v>
      </c>
      <c r="E198">
        <v>16257</v>
      </c>
      <c r="F198">
        <v>36</v>
      </c>
      <c r="G198">
        <v>229</v>
      </c>
      <c r="H198">
        <v>165</v>
      </c>
      <c r="I198">
        <v>31</v>
      </c>
      <c r="J198">
        <v>294</v>
      </c>
    </row>
    <row r="199" spans="1:10" x14ac:dyDescent="0.25">
      <c r="A199" t="s">
        <v>91</v>
      </c>
      <c r="B199">
        <v>13</v>
      </c>
      <c r="C199">
        <v>2665</v>
      </c>
      <c r="D199">
        <v>74</v>
      </c>
      <c r="E199">
        <v>46637</v>
      </c>
      <c r="F199">
        <v>0</v>
      </c>
      <c r="G199">
        <v>468</v>
      </c>
      <c r="H199">
        <v>142</v>
      </c>
      <c r="I199">
        <v>229</v>
      </c>
      <c r="J199">
        <v>792</v>
      </c>
    </row>
    <row r="200" spans="1:10" x14ac:dyDescent="0.25">
      <c r="A200" t="s">
        <v>105</v>
      </c>
      <c r="B200">
        <v>469</v>
      </c>
      <c r="C200">
        <v>1476</v>
      </c>
      <c r="D200">
        <v>59</v>
      </c>
      <c r="E200">
        <v>59652</v>
      </c>
      <c r="F200">
        <v>7707</v>
      </c>
      <c r="G200">
        <v>213</v>
      </c>
      <c r="H200">
        <v>6</v>
      </c>
      <c r="I200">
        <v>388</v>
      </c>
      <c r="J200">
        <v>540</v>
      </c>
    </row>
    <row r="201" spans="1:10" x14ac:dyDescent="0.25">
      <c r="A201" t="s">
        <v>99</v>
      </c>
      <c r="B201">
        <v>139</v>
      </c>
      <c r="C201">
        <v>1039</v>
      </c>
      <c r="D201">
        <v>39</v>
      </c>
      <c r="E201">
        <v>16476</v>
      </c>
      <c r="F201">
        <v>63801</v>
      </c>
      <c r="G201">
        <v>298</v>
      </c>
      <c r="H201">
        <v>44</v>
      </c>
      <c r="I201">
        <v>532</v>
      </c>
      <c r="J201">
        <v>866</v>
      </c>
    </row>
    <row r="202" spans="1:10" x14ac:dyDescent="0.25">
      <c r="A202" t="s">
        <v>105</v>
      </c>
      <c r="B202">
        <v>473</v>
      </c>
      <c r="C202">
        <v>1307</v>
      </c>
      <c r="D202">
        <v>12</v>
      </c>
      <c r="E202">
        <v>1742</v>
      </c>
      <c r="F202">
        <v>1</v>
      </c>
      <c r="G202">
        <v>61</v>
      </c>
      <c r="H202">
        <v>26</v>
      </c>
      <c r="I202">
        <v>13</v>
      </c>
      <c r="J202">
        <v>85</v>
      </c>
    </row>
    <row r="203" spans="1:10" x14ac:dyDescent="0.25">
      <c r="A203" t="s">
        <v>105</v>
      </c>
      <c r="B203">
        <v>624</v>
      </c>
      <c r="C203">
        <v>446</v>
      </c>
      <c r="D203">
        <v>19</v>
      </c>
      <c r="E203">
        <v>11315</v>
      </c>
      <c r="F203">
        <v>0</v>
      </c>
      <c r="G203">
        <v>35</v>
      </c>
      <c r="H203">
        <v>0</v>
      </c>
      <c r="I203">
        <v>35</v>
      </c>
      <c r="J203">
        <v>54</v>
      </c>
    </row>
    <row r="204" spans="1:10" x14ac:dyDescent="0.25">
      <c r="A204" t="s">
        <v>104</v>
      </c>
      <c r="B204">
        <v>477</v>
      </c>
      <c r="C204">
        <v>1207</v>
      </c>
      <c r="D204">
        <v>19</v>
      </c>
      <c r="E204">
        <v>16907</v>
      </c>
      <c r="F204">
        <v>24687</v>
      </c>
      <c r="G204">
        <v>146</v>
      </c>
      <c r="H204">
        <v>9</v>
      </c>
      <c r="I204">
        <v>159</v>
      </c>
      <c r="J204">
        <v>308</v>
      </c>
    </row>
    <row r="205" spans="1:10" x14ac:dyDescent="0.25">
      <c r="A205" t="s">
        <v>94</v>
      </c>
      <c r="B205">
        <v>260</v>
      </c>
      <c r="C205">
        <v>969</v>
      </c>
      <c r="D205">
        <v>8</v>
      </c>
      <c r="E205">
        <v>1193</v>
      </c>
      <c r="F205">
        <v>45188</v>
      </c>
      <c r="G205">
        <v>35</v>
      </c>
      <c r="H205">
        <v>3</v>
      </c>
      <c r="I205">
        <v>2</v>
      </c>
      <c r="J205">
        <v>14</v>
      </c>
    </row>
    <row r="206" spans="1:10" x14ac:dyDescent="0.25">
      <c r="A206" t="s">
        <v>99</v>
      </c>
      <c r="B206">
        <v>481</v>
      </c>
      <c r="C206">
        <v>1560</v>
      </c>
      <c r="D206">
        <v>9</v>
      </c>
      <c r="E206">
        <v>1928</v>
      </c>
      <c r="F206">
        <v>0</v>
      </c>
      <c r="G206">
        <v>63</v>
      </c>
      <c r="H206">
        <v>0</v>
      </c>
      <c r="I206">
        <v>10</v>
      </c>
      <c r="J206">
        <v>67</v>
      </c>
    </row>
    <row r="207" spans="1:10" x14ac:dyDescent="0.25">
      <c r="A207" t="s">
        <v>93</v>
      </c>
      <c r="B207">
        <v>142</v>
      </c>
      <c r="C207">
        <v>1857</v>
      </c>
      <c r="D207">
        <v>27</v>
      </c>
      <c r="E207">
        <v>30014</v>
      </c>
      <c r="F207">
        <v>0</v>
      </c>
      <c r="G207">
        <v>164</v>
      </c>
      <c r="H207">
        <v>2</v>
      </c>
      <c r="I207">
        <v>68</v>
      </c>
      <c r="J207">
        <v>212</v>
      </c>
    </row>
    <row r="208" spans="1:10" x14ac:dyDescent="0.25">
      <c r="A208" t="s">
        <v>90</v>
      </c>
      <c r="B208">
        <v>485</v>
      </c>
      <c r="C208">
        <v>2396</v>
      </c>
      <c r="D208">
        <v>143</v>
      </c>
      <c r="E208">
        <v>23442</v>
      </c>
      <c r="F208">
        <v>0</v>
      </c>
      <c r="G208">
        <v>218</v>
      </c>
      <c r="H208">
        <v>60</v>
      </c>
      <c r="I208">
        <v>3</v>
      </c>
      <c r="J208">
        <v>27</v>
      </c>
    </row>
    <row r="209" spans="1:10" x14ac:dyDescent="0.25">
      <c r="A209" t="s">
        <v>94</v>
      </c>
      <c r="B209">
        <v>264</v>
      </c>
      <c r="C209">
        <v>6111</v>
      </c>
      <c r="D209">
        <v>33</v>
      </c>
      <c r="E209">
        <v>18529</v>
      </c>
      <c r="F209">
        <v>79210</v>
      </c>
      <c r="G209">
        <v>410</v>
      </c>
      <c r="H209">
        <v>2</v>
      </c>
      <c r="I209">
        <v>20</v>
      </c>
      <c r="J209">
        <v>235</v>
      </c>
    </row>
    <row r="210" spans="1:10" x14ac:dyDescent="0.25">
      <c r="A210" t="s">
        <v>98</v>
      </c>
      <c r="B210">
        <v>490</v>
      </c>
      <c r="C210">
        <v>1614</v>
      </c>
      <c r="D210">
        <v>71</v>
      </c>
      <c r="E210">
        <v>18844</v>
      </c>
      <c r="F210">
        <v>6176</v>
      </c>
      <c r="G210">
        <v>246</v>
      </c>
      <c r="H210">
        <v>154</v>
      </c>
      <c r="I210">
        <v>81</v>
      </c>
      <c r="J210">
        <v>415</v>
      </c>
    </row>
    <row r="211" spans="1:10" x14ac:dyDescent="0.25">
      <c r="A211" t="s">
        <v>106</v>
      </c>
      <c r="B211">
        <v>84</v>
      </c>
      <c r="C211">
        <v>7358</v>
      </c>
      <c r="D211">
        <v>10</v>
      </c>
      <c r="E211">
        <v>8019</v>
      </c>
      <c r="F211">
        <v>0</v>
      </c>
      <c r="G211">
        <v>47</v>
      </c>
      <c r="H211">
        <v>2</v>
      </c>
      <c r="I211">
        <v>4</v>
      </c>
      <c r="J211">
        <v>23</v>
      </c>
    </row>
    <row r="212" spans="1:10" x14ac:dyDescent="0.25">
      <c r="A212" t="s">
        <v>106</v>
      </c>
      <c r="B212">
        <v>494</v>
      </c>
      <c r="C212">
        <v>1210</v>
      </c>
      <c r="D212">
        <v>4</v>
      </c>
      <c r="E212">
        <v>1757</v>
      </c>
      <c r="F212">
        <v>108411</v>
      </c>
      <c r="G212">
        <v>135</v>
      </c>
      <c r="H212">
        <v>7</v>
      </c>
      <c r="I212">
        <v>9</v>
      </c>
      <c r="J212">
        <v>113</v>
      </c>
    </row>
    <row r="213" spans="1:10" x14ac:dyDescent="0.25">
      <c r="A213" t="s">
        <v>105</v>
      </c>
      <c r="B213">
        <v>268</v>
      </c>
      <c r="C213">
        <v>754</v>
      </c>
      <c r="D213">
        <v>8</v>
      </c>
      <c r="E213">
        <v>1174</v>
      </c>
      <c r="F213">
        <v>0</v>
      </c>
      <c r="G213">
        <v>19</v>
      </c>
      <c r="H213">
        <v>0</v>
      </c>
      <c r="I213">
        <v>3</v>
      </c>
      <c r="J213">
        <v>9</v>
      </c>
    </row>
    <row r="214" spans="1:10" x14ac:dyDescent="0.25">
      <c r="A214" t="s">
        <v>92</v>
      </c>
      <c r="B214">
        <v>499</v>
      </c>
      <c r="C214">
        <v>1057</v>
      </c>
      <c r="D214">
        <v>11</v>
      </c>
      <c r="E214">
        <v>2906</v>
      </c>
      <c r="F214">
        <v>0</v>
      </c>
      <c r="G214">
        <v>9</v>
      </c>
      <c r="H214">
        <v>0</v>
      </c>
      <c r="I214">
        <v>4</v>
      </c>
      <c r="J214">
        <v>9</v>
      </c>
    </row>
    <row r="215" spans="1:10" x14ac:dyDescent="0.25">
      <c r="A215" t="s">
        <v>109</v>
      </c>
      <c r="B215">
        <v>146</v>
      </c>
      <c r="C215">
        <v>3336</v>
      </c>
      <c r="D215">
        <v>14</v>
      </c>
      <c r="E215">
        <v>1889</v>
      </c>
      <c r="F215">
        <v>26125</v>
      </c>
      <c r="G215">
        <v>75</v>
      </c>
      <c r="H215">
        <v>5</v>
      </c>
      <c r="I215">
        <v>5</v>
      </c>
      <c r="J215">
        <v>36</v>
      </c>
    </row>
    <row r="216" spans="1:10" x14ac:dyDescent="0.25">
      <c r="A216" t="s">
        <v>104</v>
      </c>
      <c r="B216">
        <v>503</v>
      </c>
      <c r="C216">
        <v>1235</v>
      </c>
      <c r="D216">
        <v>30</v>
      </c>
      <c r="E216">
        <v>17622</v>
      </c>
      <c r="F216">
        <v>0</v>
      </c>
      <c r="G216">
        <v>3</v>
      </c>
      <c r="H216">
        <v>0</v>
      </c>
      <c r="I216">
        <v>159</v>
      </c>
      <c r="J216">
        <v>159</v>
      </c>
    </row>
    <row r="217" spans="1:10" x14ac:dyDescent="0.25">
      <c r="A217" t="s">
        <v>101</v>
      </c>
      <c r="B217">
        <v>273</v>
      </c>
      <c r="C217">
        <v>4102</v>
      </c>
      <c r="D217">
        <v>28</v>
      </c>
      <c r="E217">
        <v>47755</v>
      </c>
      <c r="F217">
        <v>47552</v>
      </c>
      <c r="G217">
        <v>173</v>
      </c>
      <c r="H217">
        <v>7</v>
      </c>
      <c r="I217">
        <v>363</v>
      </c>
      <c r="J217">
        <v>541</v>
      </c>
    </row>
    <row r="218" spans="1:10" x14ac:dyDescent="0.25">
      <c r="A218" t="s">
        <v>92</v>
      </c>
      <c r="B218">
        <v>507</v>
      </c>
      <c r="C218">
        <v>768</v>
      </c>
      <c r="D218">
        <v>37</v>
      </c>
      <c r="E218">
        <v>39954</v>
      </c>
      <c r="F218">
        <v>1</v>
      </c>
      <c r="G218">
        <v>82</v>
      </c>
      <c r="H218">
        <v>0</v>
      </c>
      <c r="I218">
        <v>882</v>
      </c>
      <c r="J218">
        <v>939</v>
      </c>
    </row>
    <row r="219" spans="1:10" x14ac:dyDescent="0.25">
      <c r="A219" t="s">
        <v>93</v>
      </c>
      <c r="B219">
        <v>51</v>
      </c>
      <c r="C219">
        <v>2350</v>
      </c>
      <c r="D219">
        <v>32</v>
      </c>
      <c r="E219">
        <v>27019</v>
      </c>
      <c r="F219">
        <v>0</v>
      </c>
      <c r="G219">
        <v>28</v>
      </c>
      <c r="H219">
        <v>0</v>
      </c>
      <c r="I219">
        <v>71</v>
      </c>
      <c r="J219">
        <v>99</v>
      </c>
    </row>
    <row r="220" spans="1:10" x14ac:dyDescent="0.25">
      <c r="A220" t="s">
        <v>102</v>
      </c>
      <c r="B220">
        <v>511</v>
      </c>
      <c r="C220">
        <v>1108</v>
      </c>
      <c r="D220">
        <v>32</v>
      </c>
      <c r="E220">
        <v>9160</v>
      </c>
      <c r="F220">
        <v>0</v>
      </c>
      <c r="G220">
        <v>114</v>
      </c>
      <c r="H220">
        <v>21</v>
      </c>
      <c r="I220">
        <v>18</v>
      </c>
      <c r="J220">
        <v>101</v>
      </c>
    </row>
    <row r="221" spans="1:10" x14ac:dyDescent="0.25">
      <c r="A221" t="s">
        <v>99</v>
      </c>
      <c r="B221">
        <v>278</v>
      </c>
      <c r="C221">
        <v>9948</v>
      </c>
      <c r="D221">
        <v>21</v>
      </c>
      <c r="E221">
        <v>42200</v>
      </c>
      <c r="F221">
        <v>0</v>
      </c>
      <c r="G221">
        <v>101</v>
      </c>
      <c r="H221">
        <v>29</v>
      </c>
      <c r="I221">
        <v>143</v>
      </c>
      <c r="J221">
        <v>273</v>
      </c>
    </row>
    <row r="222" spans="1:10" x14ac:dyDescent="0.25">
      <c r="A222" t="s">
        <v>109</v>
      </c>
      <c r="B222">
        <v>515</v>
      </c>
      <c r="C222">
        <v>857</v>
      </c>
      <c r="D222">
        <v>26</v>
      </c>
      <c r="E222">
        <v>5612</v>
      </c>
      <c r="F222">
        <v>0</v>
      </c>
      <c r="G222">
        <v>187</v>
      </c>
      <c r="H222">
        <v>9</v>
      </c>
      <c r="I222">
        <v>31</v>
      </c>
      <c r="J222">
        <v>206</v>
      </c>
    </row>
    <row r="223" spans="1:10" x14ac:dyDescent="0.25">
      <c r="A223" t="s">
        <v>109</v>
      </c>
      <c r="B223">
        <v>151</v>
      </c>
      <c r="C223">
        <v>1853</v>
      </c>
      <c r="D223">
        <v>37</v>
      </c>
      <c r="E223">
        <v>30042</v>
      </c>
      <c r="F223">
        <v>0</v>
      </c>
      <c r="G223">
        <v>248</v>
      </c>
      <c r="H223">
        <v>37</v>
      </c>
      <c r="I223">
        <v>55</v>
      </c>
      <c r="J223">
        <v>322</v>
      </c>
    </row>
    <row r="224" spans="1:10" x14ac:dyDescent="0.25">
      <c r="A224" t="s">
        <v>104</v>
      </c>
      <c r="B224">
        <v>519</v>
      </c>
      <c r="C224">
        <v>579</v>
      </c>
      <c r="D224">
        <v>53</v>
      </c>
      <c r="E224">
        <v>483</v>
      </c>
      <c r="F224">
        <v>0</v>
      </c>
      <c r="G224">
        <v>0</v>
      </c>
      <c r="H224">
        <v>0</v>
      </c>
      <c r="I224" t="s">
        <v>103</v>
      </c>
      <c r="J224" t="s">
        <v>103</v>
      </c>
    </row>
    <row r="225" spans="1:10" x14ac:dyDescent="0.25">
      <c r="A225" t="s">
        <v>105</v>
      </c>
      <c r="B225">
        <v>283</v>
      </c>
      <c r="C225">
        <v>1477</v>
      </c>
      <c r="D225">
        <v>13</v>
      </c>
      <c r="E225">
        <v>4853</v>
      </c>
      <c r="F225">
        <v>0</v>
      </c>
      <c r="G225">
        <v>50</v>
      </c>
      <c r="H225">
        <v>2</v>
      </c>
      <c r="I225">
        <v>9</v>
      </c>
      <c r="J225">
        <v>32</v>
      </c>
    </row>
    <row r="226" spans="1:10" x14ac:dyDescent="0.25">
      <c r="A226" t="s">
        <v>108</v>
      </c>
      <c r="B226">
        <v>524</v>
      </c>
      <c r="C226">
        <v>2578</v>
      </c>
      <c r="D226">
        <v>105</v>
      </c>
      <c r="E226">
        <v>76561</v>
      </c>
      <c r="F226">
        <v>159874</v>
      </c>
      <c r="G226">
        <v>1059</v>
      </c>
      <c r="H226">
        <v>21</v>
      </c>
      <c r="I226">
        <v>244</v>
      </c>
      <c r="J226">
        <v>1254</v>
      </c>
    </row>
    <row r="227" spans="1:10" x14ac:dyDescent="0.25">
      <c r="A227" t="s">
        <v>88</v>
      </c>
      <c r="B227">
        <v>37</v>
      </c>
      <c r="C227">
        <v>4781</v>
      </c>
      <c r="D227">
        <v>26</v>
      </c>
      <c r="E227">
        <v>21572</v>
      </c>
      <c r="F227">
        <v>0</v>
      </c>
      <c r="G227">
        <v>59</v>
      </c>
      <c r="H227">
        <v>0</v>
      </c>
      <c r="I227">
        <v>58</v>
      </c>
      <c r="J227">
        <v>111</v>
      </c>
    </row>
    <row r="228" spans="1:10" x14ac:dyDescent="0.25">
      <c r="A228" t="s">
        <v>102</v>
      </c>
      <c r="B228">
        <v>528</v>
      </c>
      <c r="C228">
        <v>1631</v>
      </c>
      <c r="D228">
        <v>46</v>
      </c>
      <c r="E228">
        <v>8069</v>
      </c>
      <c r="F228">
        <v>22038</v>
      </c>
      <c r="G228">
        <v>79</v>
      </c>
      <c r="H228">
        <v>7</v>
      </c>
      <c r="I228">
        <v>16</v>
      </c>
      <c r="J228">
        <v>50</v>
      </c>
    </row>
    <row r="229" spans="1:10" x14ac:dyDescent="0.25">
      <c r="A229" t="s">
        <v>93</v>
      </c>
      <c r="B229">
        <v>287</v>
      </c>
      <c r="C229">
        <v>2767</v>
      </c>
      <c r="D229">
        <v>44</v>
      </c>
      <c r="E229">
        <v>13815</v>
      </c>
      <c r="F229">
        <v>0</v>
      </c>
      <c r="G229">
        <v>47</v>
      </c>
      <c r="H229">
        <v>0</v>
      </c>
      <c r="I229">
        <v>34</v>
      </c>
      <c r="J229">
        <v>66</v>
      </c>
    </row>
    <row r="230" spans="1:10" x14ac:dyDescent="0.25">
      <c r="A230" t="s">
        <v>87</v>
      </c>
      <c r="B230">
        <v>289</v>
      </c>
      <c r="C230">
        <v>1949</v>
      </c>
      <c r="D230">
        <v>20</v>
      </c>
      <c r="E230">
        <v>3502</v>
      </c>
      <c r="F230">
        <v>0</v>
      </c>
      <c r="G230">
        <v>30</v>
      </c>
      <c r="H230">
        <v>0</v>
      </c>
      <c r="I230">
        <v>5</v>
      </c>
      <c r="J230">
        <v>22</v>
      </c>
    </row>
    <row r="231" spans="1:10" x14ac:dyDescent="0.25">
      <c r="A231" t="s">
        <v>99</v>
      </c>
      <c r="B231">
        <v>155</v>
      </c>
      <c r="C231">
        <v>1435</v>
      </c>
      <c r="D231">
        <v>13</v>
      </c>
      <c r="E231">
        <v>16046</v>
      </c>
      <c r="F231">
        <v>15525</v>
      </c>
      <c r="G231">
        <v>70</v>
      </c>
      <c r="H231">
        <v>8</v>
      </c>
      <c r="I231">
        <v>2</v>
      </c>
      <c r="J231">
        <v>10</v>
      </c>
    </row>
    <row r="232" spans="1:10" x14ac:dyDescent="0.25">
      <c r="A232" t="s">
        <v>107</v>
      </c>
      <c r="B232">
        <v>537</v>
      </c>
      <c r="C232">
        <v>1036</v>
      </c>
      <c r="D232">
        <v>29</v>
      </c>
      <c r="E232">
        <v>6976</v>
      </c>
      <c r="F232">
        <v>3219</v>
      </c>
      <c r="G232">
        <v>31</v>
      </c>
      <c r="H232">
        <v>0</v>
      </c>
      <c r="I232">
        <v>28</v>
      </c>
      <c r="J232">
        <v>51</v>
      </c>
    </row>
    <row r="233" spans="1:10" x14ac:dyDescent="0.25">
      <c r="A233" t="s">
        <v>99</v>
      </c>
      <c r="B233">
        <v>292</v>
      </c>
      <c r="C233">
        <v>2772</v>
      </c>
      <c r="D233">
        <v>1</v>
      </c>
      <c r="E233">
        <v>539</v>
      </c>
      <c r="F233">
        <v>0</v>
      </c>
      <c r="G233">
        <v>4</v>
      </c>
      <c r="H233">
        <v>0</v>
      </c>
      <c r="I233" t="s">
        <v>103</v>
      </c>
      <c r="J233" t="s">
        <v>103</v>
      </c>
    </row>
    <row r="234" spans="1:10" x14ac:dyDescent="0.25">
      <c r="A234" t="s">
        <v>104</v>
      </c>
      <c r="B234">
        <v>541</v>
      </c>
      <c r="C234">
        <v>2127</v>
      </c>
      <c r="D234">
        <v>121</v>
      </c>
      <c r="E234">
        <v>40884</v>
      </c>
      <c r="F234">
        <v>35309</v>
      </c>
      <c r="G234">
        <v>262</v>
      </c>
      <c r="H234">
        <v>10</v>
      </c>
      <c r="I234">
        <v>49</v>
      </c>
      <c r="J234">
        <v>94</v>
      </c>
    </row>
    <row r="235" spans="1:10" x14ac:dyDescent="0.25">
      <c r="A235" t="s">
        <v>96</v>
      </c>
      <c r="B235">
        <v>29</v>
      </c>
      <c r="C235">
        <v>1927</v>
      </c>
      <c r="D235">
        <v>22</v>
      </c>
      <c r="E235">
        <v>10693</v>
      </c>
      <c r="F235">
        <v>0</v>
      </c>
      <c r="G235">
        <v>29</v>
      </c>
      <c r="H235">
        <v>0</v>
      </c>
      <c r="I235">
        <v>12</v>
      </c>
      <c r="J235">
        <v>36</v>
      </c>
    </row>
    <row r="236" spans="1:10" x14ac:dyDescent="0.25">
      <c r="A236" t="s">
        <v>98</v>
      </c>
      <c r="B236">
        <v>545</v>
      </c>
      <c r="C236">
        <v>1567</v>
      </c>
      <c r="D236">
        <v>52</v>
      </c>
      <c r="E236">
        <v>47508</v>
      </c>
      <c r="F236">
        <v>0</v>
      </c>
      <c r="G236">
        <v>77</v>
      </c>
      <c r="H236">
        <v>13</v>
      </c>
      <c r="I236">
        <v>579</v>
      </c>
      <c r="J236">
        <v>633</v>
      </c>
    </row>
    <row r="237" spans="1:10" x14ac:dyDescent="0.25">
      <c r="A237" t="s">
        <v>95</v>
      </c>
      <c r="B237">
        <v>296</v>
      </c>
      <c r="C237">
        <v>3080</v>
      </c>
      <c r="D237">
        <v>8</v>
      </c>
      <c r="E237">
        <v>5996</v>
      </c>
      <c r="F237">
        <v>22331</v>
      </c>
      <c r="G237">
        <v>133</v>
      </c>
      <c r="H237">
        <v>0</v>
      </c>
      <c r="I237">
        <v>8</v>
      </c>
      <c r="J237">
        <v>136</v>
      </c>
    </row>
    <row r="238" spans="1:10" x14ac:dyDescent="0.25">
      <c r="A238" t="s">
        <v>95</v>
      </c>
      <c r="B238">
        <v>297</v>
      </c>
      <c r="C238">
        <v>4511</v>
      </c>
      <c r="D238">
        <v>15</v>
      </c>
      <c r="E238">
        <v>12022</v>
      </c>
      <c r="F238">
        <v>69987</v>
      </c>
      <c r="G238">
        <v>262</v>
      </c>
      <c r="H238">
        <v>8</v>
      </c>
      <c r="I238">
        <v>8</v>
      </c>
      <c r="J238">
        <v>179</v>
      </c>
    </row>
    <row r="239" spans="1:10" x14ac:dyDescent="0.25">
      <c r="A239" t="s">
        <v>99</v>
      </c>
      <c r="B239">
        <v>166</v>
      </c>
      <c r="C239">
        <v>1402</v>
      </c>
      <c r="D239">
        <v>12</v>
      </c>
      <c r="E239">
        <v>1733</v>
      </c>
      <c r="F239">
        <v>5694</v>
      </c>
      <c r="G239">
        <v>31</v>
      </c>
      <c r="H239">
        <v>0</v>
      </c>
      <c r="I239">
        <v>1</v>
      </c>
      <c r="J239">
        <v>1</v>
      </c>
    </row>
    <row r="240" spans="1:10" x14ac:dyDescent="0.25">
      <c r="A240" t="s">
        <v>100</v>
      </c>
      <c r="B240">
        <v>553</v>
      </c>
      <c r="C240">
        <v>533</v>
      </c>
      <c r="D240">
        <v>5</v>
      </c>
      <c r="E240">
        <v>447</v>
      </c>
      <c r="F240">
        <v>0</v>
      </c>
      <c r="G240">
        <v>13</v>
      </c>
      <c r="H240">
        <v>0</v>
      </c>
      <c r="I240">
        <v>5</v>
      </c>
      <c r="J240">
        <v>18</v>
      </c>
    </row>
    <row r="241" spans="1:10" x14ac:dyDescent="0.25">
      <c r="A241" t="s">
        <v>94</v>
      </c>
      <c r="B241">
        <v>302</v>
      </c>
      <c r="C241">
        <v>3341</v>
      </c>
      <c r="D241">
        <v>18</v>
      </c>
      <c r="E241">
        <v>5910</v>
      </c>
      <c r="F241">
        <v>27756</v>
      </c>
      <c r="G241">
        <v>112</v>
      </c>
      <c r="H241">
        <v>10</v>
      </c>
      <c r="I241">
        <v>4</v>
      </c>
      <c r="J241">
        <v>43</v>
      </c>
    </row>
    <row r="242" spans="1:10" x14ac:dyDescent="0.25">
      <c r="A242" t="s">
        <v>104</v>
      </c>
      <c r="B242">
        <v>557</v>
      </c>
      <c r="C242">
        <v>1578</v>
      </c>
      <c r="D242">
        <v>170</v>
      </c>
      <c r="E242">
        <v>38193</v>
      </c>
      <c r="F242">
        <v>86550</v>
      </c>
      <c r="G242">
        <v>1737</v>
      </c>
      <c r="H242">
        <v>180</v>
      </c>
      <c r="I242">
        <v>145</v>
      </c>
      <c r="J242">
        <v>1468</v>
      </c>
    </row>
    <row r="243" spans="1:10" x14ac:dyDescent="0.25">
      <c r="A243" t="s">
        <v>95</v>
      </c>
      <c r="B243">
        <v>94</v>
      </c>
      <c r="C243">
        <v>1906</v>
      </c>
      <c r="D243">
        <v>44</v>
      </c>
      <c r="E243">
        <v>14347</v>
      </c>
      <c r="F243">
        <v>0</v>
      </c>
      <c r="G243">
        <v>42</v>
      </c>
      <c r="H243">
        <v>0</v>
      </c>
      <c r="I243">
        <v>53</v>
      </c>
      <c r="J243">
        <v>86</v>
      </c>
    </row>
    <row r="244" spans="1:10" x14ac:dyDescent="0.25">
      <c r="A244" t="s">
        <v>98</v>
      </c>
      <c r="B244">
        <v>562</v>
      </c>
      <c r="C244">
        <v>972</v>
      </c>
      <c r="D244">
        <v>54</v>
      </c>
      <c r="E244">
        <v>25702</v>
      </c>
      <c r="F244">
        <v>181</v>
      </c>
      <c r="G244">
        <v>380</v>
      </c>
      <c r="H244">
        <v>332</v>
      </c>
      <c r="I244">
        <v>56</v>
      </c>
      <c r="J244">
        <v>544</v>
      </c>
    </row>
    <row r="245" spans="1:10" x14ac:dyDescent="0.25">
      <c r="A245" t="s">
        <v>88</v>
      </c>
      <c r="B245">
        <v>308</v>
      </c>
      <c r="C245">
        <v>1243</v>
      </c>
      <c r="D245">
        <v>20</v>
      </c>
      <c r="E245">
        <v>8938</v>
      </c>
      <c r="F245">
        <v>0</v>
      </c>
      <c r="G245">
        <v>145</v>
      </c>
      <c r="H245">
        <v>1</v>
      </c>
      <c r="I245">
        <v>63</v>
      </c>
      <c r="J245">
        <v>209</v>
      </c>
    </row>
    <row r="246" spans="1:10" x14ac:dyDescent="0.25">
      <c r="A246" t="s">
        <v>98</v>
      </c>
      <c r="B246">
        <v>566</v>
      </c>
      <c r="C246">
        <v>1700</v>
      </c>
      <c r="D246">
        <v>109</v>
      </c>
      <c r="E246">
        <v>76430</v>
      </c>
      <c r="F246">
        <v>0</v>
      </c>
      <c r="G246">
        <v>608</v>
      </c>
      <c r="H246">
        <v>601</v>
      </c>
      <c r="I246">
        <v>957</v>
      </c>
      <c r="J246">
        <v>1882</v>
      </c>
    </row>
    <row r="247" spans="1:10" x14ac:dyDescent="0.25">
      <c r="A247" t="s">
        <v>96</v>
      </c>
      <c r="B247">
        <v>171</v>
      </c>
      <c r="C247">
        <v>1205</v>
      </c>
      <c r="D247">
        <v>35</v>
      </c>
      <c r="E247">
        <v>14666</v>
      </c>
      <c r="F247">
        <v>0</v>
      </c>
      <c r="G247">
        <v>85</v>
      </c>
      <c r="H247">
        <v>4</v>
      </c>
      <c r="I247">
        <v>54</v>
      </c>
      <c r="J247">
        <v>137</v>
      </c>
    </row>
    <row r="248" spans="1:10" x14ac:dyDescent="0.25">
      <c r="A248" t="s">
        <v>102</v>
      </c>
      <c r="B248">
        <v>570</v>
      </c>
      <c r="C248">
        <v>1417</v>
      </c>
      <c r="D248">
        <v>1</v>
      </c>
      <c r="E248">
        <v>521</v>
      </c>
      <c r="F248">
        <v>2104</v>
      </c>
      <c r="G248">
        <v>8</v>
      </c>
      <c r="H248">
        <v>0</v>
      </c>
      <c r="I248" t="s">
        <v>103</v>
      </c>
      <c r="J248" t="s">
        <v>103</v>
      </c>
    </row>
    <row r="249" spans="1:10" x14ac:dyDescent="0.25">
      <c r="A249" t="s">
        <v>88</v>
      </c>
      <c r="B249">
        <v>312</v>
      </c>
      <c r="C249">
        <v>1989</v>
      </c>
      <c r="D249">
        <v>32</v>
      </c>
      <c r="E249">
        <v>23182</v>
      </c>
      <c r="F249">
        <v>13621</v>
      </c>
      <c r="G249">
        <v>387</v>
      </c>
      <c r="H249">
        <v>6</v>
      </c>
      <c r="I249">
        <v>30</v>
      </c>
      <c r="J249">
        <v>244</v>
      </c>
    </row>
    <row r="250" spans="1:10" x14ac:dyDescent="0.25">
      <c r="A250" t="s">
        <v>102</v>
      </c>
      <c r="B250">
        <v>574</v>
      </c>
      <c r="C250">
        <v>754</v>
      </c>
      <c r="D250">
        <v>72</v>
      </c>
      <c r="E250">
        <v>13958</v>
      </c>
      <c r="F250">
        <v>0</v>
      </c>
      <c r="G250">
        <v>148</v>
      </c>
      <c r="H250">
        <v>100</v>
      </c>
      <c r="I250">
        <v>139</v>
      </c>
      <c r="J250">
        <v>342</v>
      </c>
    </row>
    <row r="251" spans="1:10" x14ac:dyDescent="0.25">
      <c r="A251" t="s">
        <v>96</v>
      </c>
      <c r="B251">
        <v>39</v>
      </c>
      <c r="C251">
        <v>1404</v>
      </c>
      <c r="D251">
        <v>36</v>
      </c>
      <c r="E251">
        <v>8073</v>
      </c>
      <c r="F251">
        <v>0</v>
      </c>
      <c r="G251">
        <v>56</v>
      </c>
      <c r="H251">
        <v>13</v>
      </c>
      <c r="I251">
        <v>30</v>
      </c>
      <c r="J251">
        <v>79</v>
      </c>
    </row>
    <row r="252" spans="1:10" x14ac:dyDescent="0.25">
      <c r="A252" t="s">
        <v>108</v>
      </c>
      <c r="B252">
        <v>578</v>
      </c>
      <c r="C252">
        <v>979</v>
      </c>
      <c r="D252">
        <v>12</v>
      </c>
      <c r="E252">
        <v>2158</v>
      </c>
      <c r="F252">
        <v>0</v>
      </c>
      <c r="G252">
        <v>14</v>
      </c>
      <c r="H252">
        <v>0</v>
      </c>
      <c r="I252" t="s">
        <v>103</v>
      </c>
      <c r="J252" t="s">
        <v>103</v>
      </c>
    </row>
    <row r="253" spans="1:10" x14ac:dyDescent="0.25">
      <c r="A253" t="s">
        <v>96</v>
      </c>
      <c r="B253">
        <v>316</v>
      </c>
      <c r="C253">
        <v>2009</v>
      </c>
      <c r="D253">
        <v>9</v>
      </c>
      <c r="E253">
        <v>6044</v>
      </c>
      <c r="F253">
        <v>0</v>
      </c>
      <c r="G253">
        <v>21</v>
      </c>
      <c r="H253">
        <v>0</v>
      </c>
      <c r="I253">
        <v>16</v>
      </c>
      <c r="J253">
        <v>35</v>
      </c>
    </row>
    <row r="254" spans="1:10" x14ac:dyDescent="0.25">
      <c r="A254" t="s">
        <v>97</v>
      </c>
      <c r="B254">
        <v>582</v>
      </c>
      <c r="C254">
        <v>640</v>
      </c>
      <c r="D254">
        <v>23</v>
      </c>
      <c r="E254">
        <v>5213</v>
      </c>
      <c r="F254">
        <v>0</v>
      </c>
      <c r="G254">
        <v>188</v>
      </c>
      <c r="H254">
        <v>156</v>
      </c>
      <c r="I254">
        <v>2</v>
      </c>
      <c r="J254">
        <v>62</v>
      </c>
    </row>
    <row r="255" spans="1:10" x14ac:dyDescent="0.25">
      <c r="A255" t="s">
        <v>87</v>
      </c>
      <c r="B255">
        <v>179</v>
      </c>
      <c r="C255">
        <v>627</v>
      </c>
      <c r="D255">
        <v>36</v>
      </c>
      <c r="E255">
        <v>5452</v>
      </c>
      <c r="F255">
        <v>0</v>
      </c>
      <c r="G255">
        <v>48</v>
      </c>
      <c r="H255">
        <v>0</v>
      </c>
      <c r="I255">
        <v>4</v>
      </c>
      <c r="J255">
        <v>13</v>
      </c>
    </row>
    <row r="256" spans="1:10" x14ac:dyDescent="0.25">
      <c r="A256" t="s">
        <v>97</v>
      </c>
      <c r="B256">
        <v>586</v>
      </c>
      <c r="C256">
        <v>467</v>
      </c>
      <c r="D256">
        <v>2</v>
      </c>
      <c r="E256">
        <v>260</v>
      </c>
      <c r="F256">
        <v>0</v>
      </c>
      <c r="G256">
        <v>4</v>
      </c>
      <c r="H256">
        <v>0</v>
      </c>
      <c r="I256" t="s">
        <v>103</v>
      </c>
      <c r="J256" t="s">
        <v>103</v>
      </c>
    </row>
    <row r="257" spans="1:10" x14ac:dyDescent="0.25">
      <c r="A257" t="s">
        <v>99</v>
      </c>
      <c r="B257">
        <v>320</v>
      </c>
      <c r="C257">
        <v>2190</v>
      </c>
      <c r="D257">
        <v>21</v>
      </c>
      <c r="E257">
        <v>9305</v>
      </c>
      <c r="F257">
        <v>15624</v>
      </c>
      <c r="G257">
        <v>218</v>
      </c>
      <c r="H257">
        <v>113</v>
      </c>
      <c r="I257">
        <v>39</v>
      </c>
      <c r="J257">
        <v>354</v>
      </c>
    </row>
    <row r="258" spans="1:10" x14ac:dyDescent="0.25">
      <c r="A258" t="s">
        <v>102</v>
      </c>
      <c r="B258">
        <v>590</v>
      </c>
      <c r="C258">
        <v>786</v>
      </c>
      <c r="D258">
        <v>56</v>
      </c>
      <c r="E258">
        <v>8365</v>
      </c>
      <c r="F258">
        <v>42797</v>
      </c>
      <c r="G258">
        <v>160</v>
      </c>
      <c r="H258">
        <v>24</v>
      </c>
      <c r="I258">
        <v>28</v>
      </c>
      <c r="J258">
        <v>102</v>
      </c>
    </row>
    <row r="259" spans="1:10" x14ac:dyDescent="0.25">
      <c r="A259" t="s">
        <v>89</v>
      </c>
      <c r="B259">
        <v>188</v>
      </c>
      <c r="C259">
        <v>857</v>
      </c>
      <c r="D259">
        <v>31</v>
      </c>
      <c r="E259">
        <v>29191</v>
      </c>
      <c r="F259">
        <v>0</v>
      </c>
      <c r="G259">
        <v>252</v>
      </c>
      <c r="H259">
        <v>181</v>
      </c>
      <c r="I259">
        <v>144</v>
      </c>
      <c r="J259">
        <v>577</v>
      </c>
    </row>
    <row r="260" spans="1:10" x14ac:dyDescent="0.25">
      <c r="A260" t="s">
        <v>95</v>
      </c>
      <c r="B260">
        <v>323</v>
      </c>
      <c r="C260">
        <v>2135</v>
      </c>
      <c r="D260">
        <v>15</v>
      </c>
      <c r="E260">
        <v>5329</v>
      </c>
      <c r="F260">
        <v>0</v>
      </c>
      <c r="G260">
        <v>2</v>
      </c>
      <c r="H260">
        <v>0</v>
      </c>
      <c r="I260" t="s">
        <v>103</v>
      </c>
      <c r="J260" t="s">
        <v>103</v>
      </c>
    </row>
    <row r="261" spans="1:10" x14ac:dyDescent="0.25">
      <c r="A261" t="s">
        <v>89</v>
      </c>
      <c r="B261">
        <v>182</v>
      </c>
      <c r="C261">
        <v>4252</v>
      </c>
      <c r="D261">
        <v>12</v>
      </c>
      <c r="E261">
        <v>8616</v>
      </c>
      <c r="F261">
        <v>0</v>
      </c>
      <c r="G261">
        <v>32</v>
      </c>
      <c r="H261">
        <v>1</v>
      </c>
      <c r="I261">
        <v>5</v>
      </c>
      <c r="J261">
        <v>13</v>
      </c>
    </row>
    <row r="262" spans="1:10" x14ac:dyDescent="0.25">
      <c r="A262" t="s">
        <v>98</v>
      </c>
      <c r="B262">
        <v>598</v>
      </c>
      <c r="C262">
        <v>1147</v>
      </c>
      <c r="D262">
        <v>28</v>
      </c>
      <c r="E262">
        <v>26961</v>
      </c>
      <c r="F262">
        <v>0</v>
      </c>
      <c r="G262">
        <v>160</v>
      </c>
      <c r="H262">
        <v>121</v>
      </c>
      <c r="I262">
        <v>132</v>
      </c>
      <c r="J262">
        <v>406</v>
      </c>
    </row>
    <row r="263" spans="1:10" x14ac:dyDescent="0.25">
      <c r="A263" t="s">
        <v>109</v>
      </c>
      <c r="B263">
        <v>101</v>
      </c>
      <c r="C263">
        <v>2563</v>
      </c>
      <c r="D263">
        <v>23</v>
      </c>
      <c r="E263">
        <v>21506</v>
      </c>
      <c r="F263">
        <v>81011</v>
      </c>
      <c r="G263">
        <v>424</v>
      </c>
      <c r="H263">
        <v>21</v>
      </c>
      <c r="I263">
        <v>48</v>
      </c>
      <c r="J263">
        <v>477</v>
      </c>
    </row>
    <row r="264" spans="1:10" x14ac:dyDescent="0.25">
      <c r="A264" t="s">
        <v>94</v>
      </c>
      <c r="B264">
        <v>602</v>
      </c>
      <c r="C264">
        <v>546</v>
      </c>
      <c r="D264">
        <v>31</v>
      </c>
      <c r="E264">
        <v>9110</v>
      </c>
      <c r="F264">
        <v>21582</v>
      </c>
      <c r="G264">
        <v>222</v>
      </c>
      <c r="H264">
        <v>2</v>
      </c>
      <c r="I264">
        <v>66</v>
      </c>
      <c r="J264">
        <v>284</v>
      </c>
    </row>
    <row r="265" spans="1:10" x14ac:dyDescent="0.25">
      <c r="A265" t="s">
        <v>99</v>
      </c>
      <c r="B265">
        <v>184</v>
      </c>
      <c r="C265">
        <v>4188</v>
      </c>
      <c r="D265">
        <v>4</v>
      </c>
      <c r="E265">
        <v>10757</v>
      </c>
      <c r="F265">
        <v>0</v>
      </c>
      <c r="G265">
        <v>26</v>
      </c>
      <c r="H265">
        <v>0</v>
      </c>
      <c r="I265">
        <v>22</v>
      </c>
      <c r="J265">
        <v>48</v>
      </c>
    </row>
    <row r="266" spans="1:10" x14ac:dyDescent="0.25">
      <c r="A266" t="s">
        <v>104</v>
      </c>
      <c r="B266">
        <v>607</v>
      </c>
      <c r="C266">
        <v>659</v>
      </c>
      <c r="D266">
        <v>32</v>
      </c>
      <c r="E266">
        <v>50691</v>
      </c>
      <c r="F266">
        <v>0</v>
      </c>
      <c r="G266">
        <v>310</v>
      </c>
      <c r="H266">
        <v>587</v>
      </c>
      <c r="I266">
        <v>1070</v>
      </c>
      <c r="J266">
        <v>1931</v>
      </c>
    </row>
    <row r="267" spans="1:10" x14ac:dyDescent="0.25">
      <c r="A267" t="s">
        <v>109</v>
      </c>
      <c r="B267">
        <v>611</v>
      </c>
      <c r="C267">
        <v>391</v>
      </c>
      <c r="D267">
        <v>2</v>
      </c>
      <c r="E267">
        <v>96</v>
      </c>
      <c r="F267">
        <v>0</v>
      </c>
      <c r="G267">
        <v>1</v>
      </c>
      <c r="H267">
        <v>0</v>
      </c>
      <c r="I267" t="s">
        <v>103</v>
      </c>
      <c r="J267" t="s">
        <v>103</v>
      </c>
    </row>
    <row r="268" spans="1:10" x14ac:dyDescent="0.25">
      <c r="A268" t="s">
        <v>96</v>
      </c>
      <c r="B268">
        <v>186</v>
      </c>
      <c r="C268">
        <v>729</v>
      </c>
      <c r="D268">
        <v>37</v>
      </c>
      <c r="E268">
        <v>16821</v>
      </c>
      <c r="F268">
        <v>0</v>
      </c>
      <c r="G268">
        <v>169</v>
      </c>
      <c r="H268">
        <v>19</v>
      </c>
      <c r="I268">
        <v>61</v>
      </c>
      <c r="J268">
        <v>232</v>
      </c>
    </row>
    <row r="269" spans="1:10" x14ac:dyDescent="0.25">
      <c r="A269" t="s">
        <v>97</v>
      </c>
      <c r="B269">
        <v>616</v>
      </c>
      <c r="C269">
        <v>566</v>
      </c>
      <c r="D269">
        <v>5</v>
      </c>
      <c r="E269">
        <v>1053</v>
      </c>
      <c r="F269">
        <v>72</v>
      </c>
      <c r="G269">
        <v>4</v>
      </c>
      <c r="H269">
        <v>1</v>
      </c>
      <c r="I269" t="s">
        <v>103</v>
      </c>
      <c r="J269" t="s">
        <v>103</v>
      </c>
    </row>
    <row r="270" spans="1:10" x14ac:dyDescent="0.25">
      <c r="A270" t="s">
        <v>94</v>
      </c>
      <c r="B270">
        <v>187</v>
      </c>
      <c r="C270">
        <v>2446</v>
      </c>
      <c r="D270">
        <v>17</v>
      </c>
      <c r="E270">
        <v>1736</v>
      </c>
      <c r="F270">
        <v>15550</v>
      </c>
      <c r="G270">
        <v>58</v>
      </c>
      <c r="H270">
        <v>1</v>
      </c>
      <c r="I270">
        <v>17</v>
      </c>
      <c r="J270">
        <v>63</v>
      </c>
    </row>
    <row r="271" spans="1:10" x14ac:dyDescent="0.25">
      <c r="A271" t="s">
        <v>108</v>
      </c>
      <c r="B271">
        <v>621</v>
      </c>
      <c r="C271">
        <v>604</v>
      </c>
      <c r="D271">
        <v>20</v>
      </c>
      <c r="E271">
        <v>3540</v>
      </c>
      <c r="F271">
        <v>0</v>
      </c>
      <c r="G271">
        <v>43</v>
      </c>
      <c r="H271">
        <v>1</v>
      </c>
      <c r="I271">
        <v>22</v>
      </c>
      <c r="J271">
        <v>59</v>
      </c>
    </row>
    <row r="272" spans="1:10" x14ac:dyDescent="0.25">
      <c r="A272" t="s">
        <v>107</v>
      </c>
      <c r="B272">
        <v>339</v>
      </c>
      <c r="C272">
        <v>423</v>
      </c>
      <c r="D272">
        <v>20</v>
      </c>
      <c r="E272">
        <v>3812</v>
      </c>
      <c r="F272">
        <v>36409</v>
      </c>
      <c r="G272">
        <v>207</v>
      </c>
      <c r="H272">
        <v>29</v>
      </c>
      <c r="I272">
        <v>22</v>
      </c>
      <c r="J272">
        <v>155</v>
      </c>
    </row>
    <row r="273" spans="1:10" x14ac:dyDescent="0.25">
      <c r="A273" t="s">
        <v>108</v>
      </c>
      <c r="B273">
        <v>625</v>
      </c>
      <c r="C273">
        <v>1090</v>
      </c>
      <c r="D273">
        <v>42</v>
      </c>
      <c r="E273">
        <v>32354</v>
      </c>
      <c r="F273">
        <v>17472</v>
      </c>
      <c r="G273">
        <v>894</v>
      </c>
      <c r="H273">
        <v>37</v>
      </c>
      <c r="I273">
        <v>260</v>
      </c>
      <c r="J273">
        <v>1097</v>
      </c>
    </row>
    <row r="274" spans="1:10" x14ac:dyDescent="0.25">
      <c r="A274" t="s">
        <v>106</v>
      </c>
      <c r="B274">
        <v>105</v>
      </c>
      <c r="C274">
        <v>1947</v>
      </c>
      <c r="D274">
        <v>13</v>
      </c>
      <c r="E274">
        <v>4511</v>
      </c>
      <c r="F274">
        <v>21517</v>
      </c>
      <c r="G274">
        <v>46</v>
      </c>
      <c r="H274">
        <v>0</v>
      </c>
      <c r="I274">
        <v>6</v>
      </c>
      <c r="J274">
        <v>41</v>
      </c>
    </row>
    <row r="275" spans="1:10" x14ac:dyDescent="0.25">
      <c r="A275" t="s">
        <v>108</v>
      </c>
      <c r="B275">
        <v>629</v>
      </c>
      <c r="C275">
        <v>1080</v>
      </c>
      <c r="D275">
        <v>77</v>
      </c>
      <c r="E275">
        <v>30587</v>
      </c>
      <c r="F275">
        <v>591</v>
      </c>
      <c r="G275">
        <v>105</v>
      </c>
      <c r="H275">
        <v>11</v>
      </c>
      <c r="I275">
        <v>299</v>
      </c>
      <c r="J275">
        <v>406</v>
      </c>
    </row>
    <row r="276" spans="1:10" x14ac:dyDescent="0.25">
      <c r="A276" t="s">
        <v>96</v>
      </c>
      <c r="B276">
        <v>11</v>
      </c>
      <c r="C276">
        <v>2243</v>
      </c>
      <c r="D276">
        <v>17</v>
      </c>
      <c r="E276">
        <v>10713</v>
      </c>
      <c r="F276">
        <v>0</v>
      </c>
      <c r="G276">
        <v>76</v>
      </c>
      <c r="H276">
        <v>21</v>
      </c>
      <c r="I276">
        <v>24</v>
      </c>
      <c r="J276">
        <v>119</v>
      </c>
    </row>
    <row r="277" spans="1:10" x14ac:dyDescent="0.25">
      <c r="A277" t="s">
        <v>105</v>
      </c>
      <c r="B277">
        <v>633</v>
      </c>
      <c r="C277">
        <v>264</v>
      </c>
      <c r="D277">
        <v>60</v>
      </c>
      <c r="E277">
        <v>10712</v>
      </c>
      <c r="F277">
        <v>0</v>
      </c>
      <c r="G277">
        <v>233</v>
      </c>
      <c r="H277">
        <v>96</v>
      </c>
      <c r="I277">
        <v>26</v>
      </c>
      <c r="J277">
        <v>197</v>
      </c>
    </row>
    <row r="278" spans="1:10" x14ac:dyDescent="0.25">
      <c r="A278" t="s">
        <v>106</v>
      </c>
      <c r="B278">
        <v>106</v>
      </c>
      <c r="C278">
        <v>1391</v>
      </c>
      <c r="D278">
        <v>5</v>
      </c>
      <c r="E278">
        <v>1056</v>
      </c>
      <c r="F278">
        <v>0</v>
      </c>
      <c r="G278">
        <v>3</v>
      </c>
      <c r="H278">
        <v>0</v>
      </c>
      <c r="I278">
        <v>5</v>
      </c>
      <c r="J278">
        <v>6</v>
      </c>
    </row>
    <row r="279" spans="1:10" x14ac:dyDescent="0.25">
      <c r="A279" t="s">
        <v>108</v>
      </c>
      <c r="B279">
        <v>637</v>
      </c>
      <c r="C279">
        <v>79</v>
      </c>
      <c r="D279">
        <v>4</v>
      </c>
      <c r="E279">
        <v>361</v>
      </c>
      <c r="F279">
        <v>37419</v>
      </c>
      <c r="G279">
        <v>70</v>
      </c>
      <c r="H279">
        <v>12</v>
      </c>
      <c r="I279">
        <v>2</v>
      </c>
      <c r="J279">
        <v>76</v>
      </c>
    </row>
    <row r="280" spans="1:10" x14ac:dyDescent="0.25">
      <c r="A280" t="s">
        <v>96</v>
      </c>
      <c r="B280">
        <v>60</v>
      </c>
      <c r="C280">
        <v>627</v>
      </c>
      <c r="D280">
        <v>28</v>
      </c>
      <c r="E280">
        <v>1887</v>
      </c>
      <c r="F280">
        <v>0</v>
      </c>
      <c r="G280">
        <v>43</v>
      </c>
      <c r="H280">
        <v>0</v>
      </c>
      <c r="I280">
        <v>37</v>
      </c>
      <c r="J280">
        <v>77</v>
      </c>
    </row>
    <row r="281" spans="1:10" x14ac:dyDescent="0.25">
      <c r="A281" t="s">
        <v>88</v>
      </c>
      <c r="B281">
        <v>21</v>
      </c>
      <c r="C281">
        <v>1492</v>
      </c>
      <c r="D281">
        <v>14</v>
      </c>
      <c r="E281">
        <v>4553</v>
      </c>
      <c r="F281">
        <v>19853</v>
      </c>
      <c r="G281">
        <v>170</v>
      </c>
      <c r="H281">
        <v>27</v>
      </c>
      <c r="I281">
        <v>26</v>
      </c>
      <c r="J281">
        <v>198</v>
      </c>
    </row>
    <row r="282" spans="1:10" x14ac:dyDescent="0.25">
      <c r="A282" t="s">
        <v>106</v>
      </c>
      <c r="B282">
        <v>192</v>
      </c>
      <c r="C282">
        <v>2477</v>
      </c>
      <c r="D282">
        <v>12</v>
      </c>
      <c r="E282">
        <v>9785</v>
      </c>
      <c r="F282">
        <v>114263</v>
      </c>
      <c r="G282">
        <v>764</v>
      </c>
      <c r="H282">
        <v>10</v>
      </c>
      <c r="I282">
        <v>60</v>
      </c>
      <c r="J282">
        <v>702</v>
      </c>
    </row>
    <row r="283" spans="1:10" x14ac:dyDescent="0.25">
      <c r="A283" t="s">
        <v>100</v>
      </c>
      <c r="B283">
        <v>352</v>
      </c>
      <c r="C283">
        <v>1205</v>
      </c>
      <c r="D283">
        <v>15</v>
      </c>
      <c r="E283">
        <v>1078</v>
      </c>
      <c r="F283">
        <v>0</v>
      </c>
      <c r="G283">
        <v>17</v>
      </c>
      <c r="H283">
        <v>0</v>
      </c>
      <c r="I283">
        <v>1</v>
      </c>
      <c r="J283">
        <v>3</v>
      </c>
    </row>
    <row r="284" spans="1:10" x14ac:dyDescent="0.25">
      <c r="A284" t="s">
        <v>93</v>
      </c>
      <c r="B284">
        <v>194</v>
      </c>
      <c r="C284">
        <v>4099</v>
      </c>
      <c r="D284">
        <v>16</v>
      </c>
      <c r="E284">
        <v>12850</v>
      </c>
      <c r="F284">
        <v>0</v>
      </c>
      <c r="G284">
        <v>14</v>
      </c>
      <c r="H284">
        <v>0</v>
      </c>
      <c r="I284">
        <v>82</v>
      </c>
      <c r="J284">
        <v>96</v>
      </c>
    </row>
    <row r="285" spans="1:10" x14ac:dyDescent="0.25">
      <c r="A285" t="s">
        <v>92</v>
      </c>
      <c r="B285">
        <v>354</v>
      </c>
      <c r="C285">
        <v>1968</v>
      </c>
      <c r="D285">
        <v>7</v>
      </c>
      <c r="E285">
        <v>4224</v>
      </c>
      <c r="F285">
        <v>0</v>
      </c>
      <c r="G285">
        <v>26</v>
      </c>
      <c r="H285">
        <v>23</v>
      </c>
      <c r="I285">
        <v>4</v>
      </c>
      <c r="J285">
        <v>29</v>
      </c>
    </row>
    <row r="286" spans="1:10" x14ac:dyDescent="0.25">
      <c r="A286" t="s">
        <v>89</v>
      </c>
      <c r="B286">
        <v>108</v>
      </c>
      <c r="C286">
        <v>2096</v>
      </c>
      <c r="D286">
        <v>61</v>
      </c>
      <c r="E286">
        <v>107766</v>
      </c>
      <c r="F286">
        <v>0</v>
      </c>
      <c r="G286">
        <v>549</v>
      </c>
      <c r="H286">
        <v>131</v>
      </c>
      <c r="I286">
        <v>149</v>
      </c>
      <c r="J286">
        <v>699</v>
      </c>
    </row>
    <row r="287" spans="1:10" x14ac:dyDescent="0.25">
      <c r="A287" t="s">
        <v>92</v>
      </c>
      <c r="B287">
        <v>356</v>
      </c>
      <c r="C287">
        <v>1900</v>
      </c>
      <c r="D287">
        <v>8</v>
      </c>
      <c r="E287">
        <v>37023</v>
      </c>
      <c r="F287">
        <v>0</v>
      </c>
      <c r="G287">
        <v>10</v>
      </c>
      <c r="H287">
        <v>0</v>
      </c>
      <c r="I287">
        <v>266</v>
      </c>
      <c r="J287">
        <v>276</v>
      </c>
    </row>
    <row r="288" spans="1:10" x14ac:dyDescent="0.25">
      <c r="A288" t="s">
        <v>95</v>
      </c>
      <c r="B288">
        <v>196</v>
      </c>
      <c r="C288">
        <v>1490</v>
      </c>
      <c r="D288">
        <v>29</v>
      </c>
      <c r="E288">
        <v>17472</v>
      </c>
      <c r="F288">
        <v>0</v>
      </c>
      <c r="G288">
        <v>83</v>
      </c>
      <c r="H288">
        <v>18</v>
      </c>
      <c r="I288">
        <v>21</v>
      </c>
      <c r="J288">
        <v>65</v>
      </c>
    </row>
    <row r="289" spans="1:10" x14ac:dyDescent="0.25">
      <c r="A289" t="s">
        <v>106</v>
      </c>
      <c r="B289">
        <v>358</v>
      </c>
      <c r="C289">
        <v>1568</v>
      </c>
      <c r="D289">
        <v>29</v>
      </c>
      <c r="E289">
        <v>15073</v>
      </c>
      <c r="F289">
        <v>-3</v>
      </c>
      <c r="G289">
        <v>51</v>
      </c>
      <c r="H289">
        <v>3</v>
      </c>
      <c r="I289">
        <v>36</v>
      </c>
      <c r="J289">
        <v>71</v>
      </c>
    </row>
    <row r="290" spans="1:10" x14ac:dyDescent="0.25">
      <c r="A290" t="s">
        <v>96</v>
      </c>
      <c r="B290">
        <v>62</v>
      </c>
      <c r="C290">
        <v>791</v>
      </c>
      <c r="D290">
        <v>11</v>
      </c>
      <c r="E290">
        <v>1627</v>
      </c>
      <c r="F290">
        <v>0</v>
      </c>
      <c r="G290">
        <v>3</v>
      </c>
      <c r="H290">
        <v>1</v>
      </c>
      <c r="I290">
        <v>1</v>
      </c>
      <c r="J290">
        <v>2</v>
      </c>
    </row>
    <row r="291" spans="1:10" x14ac:dyDescent="0.25">
      <c r="A291" t="s">
        <v>89</v>
      </c>
      <c r="B291">
        <v>361</v>
      </c>
      <c r="C291">
        <v>5225</v>
      </c>
      <c r="D291">
        <v>6</v>
      </c>
      <c r="E291">
        <v>11756</v>
      </c>
      <c r="F291">
        <v>58558</v>
      </c>
      <c r="G291">
        <v>386</v>
      </c>
      <c r="H291">
        <v>62</v>
      </c>
      <c r="I291">
        <v>35</v>
      </c>
      <c r="J291">
        <v>478</v>
      </c>
    </row>
    <row r="292" spans="1:10" x14ac:dyDescent="0.25">
      <c r="A292" t="s">
        <v>87</v>
      </c>
      <c r="B292">
        <v>198</v>
      </c>
      <c r="C292">
        <v>2428</v>
      </c>
      <c r="D292">
        <v>32</v>
      </c>
      <c r="E292">
        <v>11958</v>
      </c>
      <c r="F292">
        <v>28636</v>
      </c>
      <c r="G292">
        <v>107</v>
      </c>
      <c r="H292">
        <v>3</v>
      </c>
      <c r="I292">
        <v>17</v>
      </c>
      <c r="J292">
        <v>43</v>
      </c>
    </row>
    <row r="293" spans="1:10" x14ac:dyDescent="0.25">
      <c r="A293" t="s">
        <v>101</v>
      </c>
      <c r="B293">
        <v>363</v>
      </c>
      <c r="C293">
        <v>4273</v>
      </c>
      <c r="D293">
        <v>29</v>
      </c>
      <c r="E293">
        <v>14601</v>
      </c>
      <c r="F293">
        <v>66163</v>
      </c>
      <c r="G293">
        <v>138</v>
      </c>
      <c r="H293">
        <v>0</v>
      </c>
      <c r="I293">
        <v>4</v>
      </c>
      <c r="J293">
        <v>56</v>
      </c>
    </row>
    <row r="294" spans="1:10" x14ac:dyDescent="0.25">
      <c r="A294" t="s">
        <v>94</v>
      </c>
      <c r="B294">
        <v>110</v>
      </c>
      <c r="C294">
        <v>967</v>
      </c>
      <c r="D294">
        <v>17</v>
      </c>
      <c r="E294">
        <v>1195</v>
      </c>
      <c r="F294">
        <v>12515</v>
      </c>
      <c r="G294">
        <v>40</v>
      </c>
      <c r="H294">
        <v>1</v>
      </c>
      <c r="I294">
        <v>12</v>
      </c>
      <c r="J294">
        <v>46</v>
      </c>
    </row>
    <row r="295" spans="1:10" x14ac:dyDescent="0.25">
      <c r="A295" t="s">
        <v>101</v>
      </c>
      <c r="B295">
        <v>365</v>
      </c>
      <c r="C295">
        <v>2354</v>
      </c>
      <c r="D295">
        <v>8</v>
      </c>
      <c r="E295">
        <v>2525</v>
      </c>
      <c r="F295">
        <v>0</v>
      </c>
      <c r="G295">
        <v>13</v>
      </c>
      <c r="H295">
        <v>1</v>
      </c>
      <c r="I295">
        <v>4</v>
      </c>
      <c r="J295">
        <v>13</v>
      </c>
    </row>
    <row r="296" spans="1:10" x14ac:dyDescent="0.25">
      <c r="A296" t="s">
        <v>106</v>
      </c>
      <c r="B296">
        <v>201</v>
      </c>
      <c r="C296">
        <v>1038</v>
      </c>
      <c r="D296">
        <v>9</v>
      </c>
      <c r="E296">
        <v>1458</v>
      </c>
      <c r="F296">
        <v>23233</v>
      </c>
      <c r="G296">
        <v>73</v>
      </c>
      <c r="H296">
        <v>1</v>
      </c>
      <c r="I296">
        <v>1</v>
      </c>
      <c r="J296">
        <v>2</v>
      </c>
    </row>
    <row r="297" spans="1:10" x14ac:dyDescent="0.25">
      <c r="A297" t="s">
        <v>92</v>
      </c>
      <c r="B297">
        <v>367</v>
      </c>
      <c r="C297">
        <v>2631</v>
      </c>
      <c r="D297">
        <v>65</v>
      </c>
      <c r="E297">
        <v>13148</v>
      </c>
      <c r="F297">
        <v>0</v>
      </c>
      <c r="G297">
        <v>184</v>
      </c>
      <c r="H297">
        <v>21</v>
      </c>
      <c r="I297">
        <v>54</v>
      </c>
      <c r="J297">
        <v>164</v>
      </c>
    </row>
    <row r="298" spans="1:10" x14ac:dyDescent="0.25">
      <c r="A298" t="s">
        <v>89</v>
      </c>
      <c r="B298">
        <v>191</v>
      </c>
      <c r="C298">
        <v>2727</v>
      </c>
      <c r="D298">
        <v>32</v>
      </c>
      <c r="E298">
        <v>27968</v>
      </c>
      <c r="F298">
        <v>59741</v>
      </c>
      <c r="G298">
        <v>585</v>
      </c>
      <c r="H298">
        <v>41</v>
      </c>
      <c r="I298">
        <v>87</v>
      </c>
      <c r="J298">
        <v>671</v>
      </c>
    </row>
    <row r="299" spans="1:10" x14ac:dyDescent="0.25">
      <c r="A299" t="s">
        <v>101</v>
      </c>
      <c r="B299">
        <v>369</v>
      </c>
      <c r="C299">
        <v>4372</v>
      </c>
      <c r="D299">
        <v>24</v>
      </c>
      <c r="E299">
        <v>17990</v>
      </c>
      <c r="F299">
        <v>0</v>
      </c>
      <c r="G299">
        <v>73</v>
      </c>
      <c r="H299">
        <v>28</v>
      </c>
      <c r="I299">
        <v>67</v>
      </c>
      <c r="J299">
        <v>138</v>
      </c>
    </row>
    <row r="300" spans="1:10" x14ac:dyDescent="0.25">
      <c r="A300" t="s">
        <v>94</v>
      </c>
      <c r="B300">
        <v>205</v>
      </c>
      <c r="C300">
        <v>2701</v>
      </c>
      <c r="D300">
        <v>15</v>
      </c>
      <c r="E300">
        <v>9605</v>
      </c>
      <c r="F300">
        <v>271</v>
      </c>
      <c r="G300">
        <v>29</v>
      </c>
      <c r="H300">
        <v>5</v>
      </c>
      <c r="I300">
        <v>147</v>
      </c>
      <c r="J300">
        <v>179</v>
      </c>
    </row>
    <row r="301" spans="1:10" x14ac:dyDescent="0.25">
      <c r="A301" t="s">
        <v>88</v>
      </c>
      <c r="B301">
        <v>371</v>
      </c>
      <c r="C301">
        <v>1782</v>
      </c>
      <c r="D301">
        <v>18</v>
      </c>
      <c r="E301">
        <v>11055</v>
      </c>
      <c r="F301">
        <v>0</v>
      </c>
      <c r="G301">
        <v>89</v>
      </c>
      <c r="H301">
        <v>0</v>
      </c>
      <c r="I301">
        <v>64</v>
      </c>
      <c r="J301">
        <v>153</v>
      </c>
    </row>
    <row r="302" spans="1:10" x14ac:dyDescent="0.25">
      <c r="A302" t="s">
        <v>91</v>
      </c>
      <c r="B302">
        <v>112</v>
      </c>
      <c r="C302">
        <v>2923</v>
      </c>
      <c r="D302">
        <v>69</v>
      </c>
      <c r="E302">
        <v>54815</v>
      </c>
      <c r="F302">
        <v>7860</v>
      </c>
      <c r="G302">
        <v>382</v>
      </c>
      <c r="H302">
        <v>47</v>
      </c>
      <c r="I302">
        <v>83</v>
      </c>
      <c r="J302">
        <v>354</v>
      </c>
    </row>
    <row r="303" spans="1:10" x14ac:dyDescent="0.25">
      <c r="A303" t="s">
        <v>100</v>
      </c>
      <c r="B303">
        <v>373</v>
      </c>
      <c r="C303">
        <v>1465</v>
      </c>
      <c r="D303">
        <v>14</v>
      </c>
      <c r="E303">
        <v>2486</v>
      </c>
      <c r="F303">
        <v>0</v>
      </c>
      <c r="G303">
        <v>14</v>
      </c>
      <c r="H303">
        <v>0</v>
      </c>
      <c r="I303">
        <v>16</v>
      </c>
      <c r="J303">
        <v>23</v>
      </c>
    </row>
    <row r="304" spans="1:10" x14ac:dyDescent="0.25">
      <c r="A304" t="s">
        <v>107</v>
      </c>
      <c r="B304">
        <v>207</v>
      </c>
      <c r="C304">
        <v>2264</v>
      </c>
      <c r="D304">
        <v>22</v>
      </c>
      <c r="E304">
        <v>27854</v>
      </c>
      <c r="F304">
        <v>5365</v>
      </c>
      <c r="G304">
        <v>44</v>
      </c>
      <c r="H304">
        <v>1</v>
      </c>
      <c r="I304">
        <v>416</v>
      </c>
      <c r="J304">
        <v>454</v>
      </c>
    </row>
    <row r="305" spans="1:10" x14ac:dyDescent="0.25">
      <c r="A305" t="s">
        <v>109</v>
      </c>
      <c r="B305">
        <v>375</v>
      </c>
      <c r="C305">
        <v>2298</v>
      </c>
      <c r="D305">
        <v>5</v>
      </c>
      <c r="E305">
        <v>3001</v>
      </c>
      <c r="F305">
        <v>0</v>
      </c>
      <c r="G305">
        <v>7</v>
      </c>
      <c r="H305">
        <v>1</v>
      </c>
      <c r="I305">
        <v>12</v>
      </c>
      <c r="J305">
        <v>20</v>
      </c>
    </row>
    <row r="306" spans="1:10" x14ac:dyDescent="0.25">
      <c r="A306" t="s">
        <v>91</v>
      </c>
      <c r="B306">
        <v>65</v>
      </c>
      <c r="C306">
        <v>6209</v>
      </c>
      <c r="D306">
        <v>92</v>
      </c>
      <c r="E306">
        <v>48970</v>
      </c>
      <c r="F306">
        <v>85974</v>
      </c>
      <c r="G306">
        <v>426</v>
      </c>
      <c r="H306">
        <v>9</v>
      </c>
      <c r="I306">
        <v>13</v>
      </c>
      <c r="J306">
        <v>244</v>
      </c>
    </row>
    <row r="307" spans="1:10" x14ac:dyDescent="0.25">
      <c r="A307" t="s">
        <v>107</v>
      </c>
      <c r="B307">
        <v>377</v>
      </c>
      <c r="C307">
        <v>1203</v>
      </c>
      <c r="D307">
        <v>44</v>
      </c>
      <c r="E307">
        <v>10910</v>
      </c>
      <c r="F307">
        <v>5687</v>
      </c>
      <c r="G307">
        <v>102</v>
      </c>
      <c r="H307">
        <v>3</v>
      </c>
      <c r="I307">
        <v>33</v>
      </c>
      <c r="J307">
        <v>106</v>
      </c>
    </row>
    <row r="308" spans="1:10" x14ac:dyDescent="0.25">
      <c r="A308" t="s">
        <v>87</v>
      </c>
      <c r="B308">
        <v>209</v>
      </c>
      <c r="C308">
        <v>1451</v>
      </c>
      <c r="D308">
        <v>7</v>
      </c>
      <c r="E308">
        <v>1506</v>
      </c>
      <c r="F308">
        <v>28736</v>
      </c>
      <c r="G308">
        <v>85</v>
      </c>
      <c r="H308">
        <v>0</v>
      </c>
      <c r="I308">
        <v>6</v>
      </c>
      <c r="J308">
        <v>31</v>
      </c>
    </row>
    <row r="309" spans="1:10" x14ac:dyDescent="0.25">
      <c r="A309" t="s">
        <v>88</v>
      </c>
      <c r="B309">
        <v>379</v>
      </c>
      <c r="C309">
        <v>431</v>
      </c>
      <c r="D309">
        <v>25</v>
      </c>
      <c r="E309">
        <v>7004</v>
      </c>
      <c r="F309">
        <v>0</v>
      </c>
      <c r="G309">
        <v>77</v>
      </c>
      <c r="H309">
        <v>0</v>
      </c>
      <c r="I309">
        <v>51</v>
      </c>
      <c r="J309">
        <v>119</v>
      </c>
    </row>
    <row r="310" spans="1:10" x14ac:dyDescent="0.25">
      <c r="A310" t="s">
        <v>93</v>
      </c>
      <c r="B310">
        <v>114</v>
      </c>
      <c r="C310">
        <v>2571</v>
      </c>
      <c r="D310">
        <v>24</v>
      </c>
      <c r="E310">
        <v>16672</v>
      </c>
      <c r="F310">
        <v>57752</v>
      </c>
      <c r="G310">
        <v>449</v>
      </c>
      <c r="H310">
        <v>20</v>
      </c>
      <c r="I310">
        <v>33</v>
      </c>
      <c r="J310">
        <v>466</v>
      </c>
    </row>
    <row r="311" spans="1:10" x14ac:dyDescent="0.25">
      <c r="A311" t="s">
        <v>92</v>
      </c>
      <c r="B311">
        <v>381</v>
      </c>
      <c r="C311">
        <v>1887</v>
      </c>
      <c r="D311">
        <v>6</v>
      </c>
      <c r="E311">
        <v>1490</v>
      </c>
      <c r="F311">
        <v>135</v>
      </c>
      <c r="G311">
        <v>17</v>
      </c>
      <c r="H311">
        <v>1</v>
      </c>
      <c r="I311" t="s">
        <v>103</v>
      </c>
      <c r="J311" t="s">
        <v>103</v>
      </c>
    </row>
    <row r="312" spans="1:10" x14ac:dyDescent="0.25">
      <c r="A312" t="s">
        <v>89</v>
      </c>
      <c r="B312">
        <v>215</v>
      </c>
      <c r="C312">
        <v>2999</v>
      </c>
      <c r="D312">
        <v>35</v>
      </c>
      <c r="E312">
        <v>41267</v>
      </c>
      <c r="F312">
        <v>1</v>
      </c>
      <c r="G312">
        <v>280</v>
      </c>
      <c r="H312">
        <v>77</v>
      </c>
      <c r="I312">
        <v>226</v>
      </c>
      <c r="J312">
        <v>580</v>
      </c>
    </row>
    <row r="313" spans="1:10" x14ac:dyDescent="0.25">
      <c r="A313" t="s">
        <v>96</v>
      </c>
      <c r="B313">
        <v>385</v>
      </c>
      <c r="C313">
        <v>3809</v>
      </c>
      <c r="D313">
        <v>58</v>
      </c>
      <c r="E313">
        <v>49847</v>
      </c>
      <c r="F313">
        <v>25619</v>
      </c>
      <c r="G313">
        <v>616</v>
      </c>
      <c r="H313">
        <v>110</v>
      </c>
      <c r="I313">
        <v>134</v>
      </c>
      <c r="J313">
        <v>810</v>
      </c>
    </row>
    <row r="314" spans="1:10" x14ac:dyDescent="0.25">
      <c r="A314" t="s">
        <v>88</v>
      </c>
      <c r="B314">
        <v>17</v>
      </c>
      <c r="C314">
        <v>1211</v>
      </c>
      <c r="D314">
        <v>19</v>
      </c>
      <c r="E314">
        <v>6445</v>
      </c>
      <c r="F314">
        <v>61708</v>
      </c>
      <c r="G314">
        <v>321</v>
      </c>
      <c r="H314">
        <v>3</v>
      </c>
      <c r="I314">
        <v>10</v>
      </c>
      <c r="J314">
        <v>330</v>
      </c>
    </row>
    <row r="315" spans="1:10" x14ac:dyDescent="0.25">
      <c r="A315" t="s">
        <v>101</v>
      </c>
      <c r="B315">
        <v>387</v>
      </c>
      <c r="C315">
        <v>2059</v>
      </c>
      <c r="D315">
        <v>13</v>
      </c>
      <c r="E315">
        <v>3514</v>
      </c>
      <c r="F315">
        <v>36620</v>
      </c>
      <c r="G315">
        <v>67</v>
      </c>
      <c r="H315">
        <v>1</v>
      </c>
      <c r="I315">
        <v>8</v>
      </c>
      <c r="J315">
        <v>50</v>
      </c>
    </row>
    <row r="316" spans="1:10" x14ac:dyDescent="0.25">
      <c r="A316" t="s">
        <v>93</v>
      </c>
      <c r="B316">
        <v>217</v>
      </c>
      <c r="C316">
        <v>2505</v>
      </c>
      <c r="D316">
        <v>41</v>
      </c>
      <c r="E316">
        <v>28852</v>
      </c>
      <c r="F316">
        <v>0</v>
      </c>
      <c r="G316">
        <v>151</v>
      </c>
      <c r="H316">
        <v>0</v>
      </c>
      <c r="I316">
        <v>42</v>
      </c>
      <c r="J316">
        <v>122</v>
      </c>
    </row>
    <row r="317" spans="1:10" x14ac:dyDescent="0.25">
      <c r="A317" t="s">
        <v>95</v>
      </c>
      <c r="B317">
        <v>389</v>
      </c>
      <c r="C317">
        <v>3253</v>
      </c>
      <c r="D317">
        <v>9</v>
      </c>
      <c r="E317">
        <v>11704</v>
      </c>
      <c r="F317">
        <v>0</v>
      </c>
      <c r="G317">
        <v>36</v>
      </c>
      <c r="H317">
        <v>12</v>
      </c>
      <c r="I317">
        <v>19</v>
      </c>
      <c r="J317">
        <v>51</v>
      </c>
    </row>
    <row r="318" spans="1:10" x14ac:dyDescent="0.25">
      <c r="A318" t="s">
        <v>94</v>
      </c>
      <c r="B318">
        <v>66</v>
      </c>
      <c r="C318">
        <v>2828</v>
      </c>
      <c r="D318">
        <v>17</v>
      </c>
      <c r="E318">
        <v>5012</v>
      </c>
      <c r="F318">
        <v>0</v>
      </c>
      <c r="G318">
        <v>33</v>
      </c>
      <c r="H318">
        <v>1</v>
      </c>
      <c r="I318" t="s">
        <v>103</v>
      </c>
      <c r="J318" t="s">
        <v>103</v>
      </c>
    </row>
    <row r="319" spans="1:10" x14ac:dyDescent="0.25">
      <c r="A319" t="s">
        <v>87</v>
      </c>
      <c r="B319">
        <v>218</v>
      </c>
      <c r="C319">
        <v>1024</v>
      </c>
      <c r="D319">
        <v>18</v>
      </c>
      <c r="E319">
        <v>3765</v>
      </c>
      <c r="F319">
        <v>0</v>
      </c>
      <c r="G319">
        <v>45</v>
      </c>
      <c r="H319">
        <v>28</v>
      </c>
      <c r="I319">
        <v>9</v>
      </c>
      <c r="J319">
        <v>32</v>
      </c>
    </row>
    <row r="320" spans="1:10" x14ac:dyDescent="0.25">
      <c r="A320" t="s">
        <v>89</v>
      </c>
      <c r="B320">
        <v>219</v>
      </c>
      <c r="C320">
        <v>2265</v>
      </c>
      <c r="D320">
        <v>22</v>
      </c>
      <c r="E320">
        <v>8953</v>
      </c>
      <c r="F320">
        <v>9959</v>
      </c>
      <c r="G320">
        <v>83</v>
      </c>
      <c r="H320">
        <v>9</v>
      </c>
      <c r="I320">
        <v>34</v>
      </c>
      <c r="J320">
        <v>126</v>
      </c>
    </row>
    <row r="321" spans="1:10" x14ac:dyDescent="0.25">
      <c r="A321" t="s">
        <v>104</v>
      </c>
      <c r="B321">
        <v>394</v>
      </c>
      <c r="C321">
        <v>2646</v>
      </c>
      <c r="D321">
        <v>43</v>
      </c>
      <c r="E321">
        <v>10386</v>
      </c>
      <c r="F321">
        <v>0</v>
      </c>
      <c r="G321">
        <v>22</v>
      </c>
      <c r="H321">
        <v>0</v>
      </c>
      <c r="I321">
        <v>8</v>
      </c>
      <c r="J321">
        <v>17</v>
      </c>
    </row>
    <row r="322" spans="1:10" x14ac:dyDescent="0.25">
      <c r="A322" t="s">
        <v>95</v>
      </c>
      <c r="B322">
        <v>31</v>
      </c>
      <c r="C322">
        <v>2120</v>
      </c>
      <c r="D322">
        <v>15</v>
      </c>
      <c r="E322">
        <v>4965</v>
      </c>
      <c r="F322">
        <v>0</v>
      </c>
      <c r="G322">
        <v>92</v>
      </c>
      <c r="H322">
        <v>21</v>
      </c>
      <c r="I322">
        <v>12</v>
      </c>
      <c r="J322">
        <v>90</v>
      </c>
    </row>
    <row r="323" spans="1:10" x14ac:dyDescent="0.25">
      <c r="A323" t="s">
        <v>107</v>
      </c>
      <c r="B323">
        <v>220</v>
      </c>
      <c r="C323">
        <v>2561</v>
      </c>
      <c r="D323">
        <v>24</v>
      </c>
      <c r="E323">
        <v>11647</v>
      </c>
      <c r="F323">
        <v>17972</v>
      </c>
      <c r="G323">
        <v>95</v>
      </c>
      <c r="H323">
        <v>10</v>
      </c>
      <c r="I323">
        <v>3</v>
      </c>
      <c r="J323">
        <v>50</v>
      </c>
    </row>
    <row r="324" spans="1:10" x14ac:dyDescent="0.25">
      <c r="A324" t="s">
        <v>95</v>
      </c>
      <c r="B324">
        <v>221</v>
      </c>
      <c r="C324">
        <v>2673</v>
      </c>
      <c r="D324">
        <v>13</v>
      </c>
      <c r="E324">
        <v>4245</v>
      </c>
      <c r="F324">
        <v>0</v>
      </c>
      <c r="G324">
        <v>23</v>
      </c>
      <c r="H324">
        <v>3</v>
      </c>
      <c r="I324">
        <v>19</v>
      </c>
      <c r="J324">
        <v>45</v>
      </c>
    </row>
    <row r="325" spans="1:10" x14ac:dyDescent="0.25">
      <c r="A325" t="s">
        <v>101</v>
      </c>
      <c r="B325">
        <v>399</v>
      </c>
      <c r="C325">
        <v>1560</v>
      </c>
      <c r="D325">
        <v>14</v>
      </c>
      <c r="E325">
        <v>2929</v>
      </c>
      <c r="F325">
        <v>0</v>
      </c>
      <c r="G325">
        <v>33</v>
      </c>
      <c r="H325">
        <v>0</v>
      </c>
      <c r="I325">
        <v>20</v>
      </c>
      <c r="J325">
        <v>52</v>
      </c>
    </row>
    <row r="326" spans="1:10" x14ac:dyDescent="0.25">
      <c r="A326" t="s">
        <v>91</v>
      </c>
      <c r="B326">
        <v>120</v>
      </c>
      <c r="C326">
        <v>2553</v>
      </c>
      <c r="D326">
        <v>64</v>
      </c>
      <c r="E326">
        <v>54056</v>
      </c>
      <c r="F326">
        <v>0</v>
      </c>
      <c r="G326">
        <v>392</v>
      </c>
      <c r="H326">
        <v>55</v>
      </c>
      <c r="I326">
        <v>432</v>
      </c>
      <c r="J326">
        <v>866</v>
      </c>
    </row>
    <row r="327" spans="1:10" x14ac:dyDescent="0.25">
      <c r="A327" t="s">
        <v>94</v>
      </c>
      <c r="B327">
        <v>401</v>
      </c>
      <c r="C327">
        <v>1025</v>
      </c>
      <c r="D327">
        <v>34</v>
      </c>
      <c r="E327">
        <v>2215</v>
      </c>
      <c r="F327">
        <v>0</v>
      </c>
      <c r="G327">
        <v>16</v>
      </c>
      <c r="H327">
        <v>0</v>
      </c>
      <c r="I327" t="s">
        <v>103</v>
      </c>
      <c r="J327" t="s">
        <v>103</v>
      </c>
    </row>
    <row r="328" spans="1:10" x14ac:dyDescent="0.25">
      <c r="A328" t="s">
        <v>95</v>
      </c>
      <c r="B328">
        <v>223</v>
      </c>
      <c r="C328">
        <v>1364</v>
      </c>
      <c r="D328">
        <v>7</v>
      </c>
      <c r="E328">
        <v>6095</v>
      </c>
      <c r="F328">
        <v>0</v>
      </c>
      <c r="G328">
        <v>18</v>
      </c>
      <c r="H328">
        <v>0</v>
      </c>
      <c r="I328">
        <v>13</v>
      </c>
      <c r="J328">
        <v>29</v>
      </c>
    </row>
    <row r="329" spans="1:10" x14ac:dyDescent="0.25">
      <c r="A329" t="s">
        <v>90</v>
      </c>
      <c r="B329">
        <v>403</v>
      </c>
      <c r="C329">
        <v>1635</v>
      </c>
      <c r="D329">
        <v>43</v>
      </c>
      <c r="E329">
        <v>6548</v>
      </c>
      <c r="F329">
        <v>0</v>
      </c>
      <c r="G329">
        <v>7</v>
      </c>
      <c r="H329">
        <v>1</v>
      </c>
      <c r="I329">
        <v>8</v>
      </c>
      <c r="J329">
        <v>13</v>
      </c>
    </row>
    <row r="330" spans="1:10" x14ac:dyDescent="0.25">
      <c r="A330" t="s">
        <v>96</v>
      </c>
      <c r="B330">
        <v>22</v>
      </c>
      <c r="C330">
        <v>2228</v>
      </c>
      <c r="D330">
        <v>30</v>
      </c>
      <c r="E330">
        <v>17757</v>
      </c>
      <c r="F330">
        <v>0</v>
      </c>
      <c r="G330">
        <v>106</v>
      </c>
      <c r="H330">
        <v>0</v>
      </c>
      <c r="I330">
        <v>28</v>
      </c>
      <c r="J330">
        <v>92</v>
      </c>
    </row>
    <row r="331" spans="1:10" x14ac:dyDescent="0.25">
      <c r="A331" t="s">
        <v>101</v>
      </c>
      <c r="B331">
        <v>406</v>
      </c>
      <c r="C331">
        <v>1588</v>
      </c>
      <c r="D331">
        <v>6</v>
      </c>
      <c r="E331">
        <v>3710</v>
      </c>
      <c r="F331">
        <v>33833</v>
      </c>
      <c r="G331">
        <v>48</v>
      </c>
      <c r="H331">
        <v>0</v>
      </c>
      <c r="I331">
        <v>16</v>
      </c>
      <c r="J331">
        <v>64</v>
      </c>
    </row>
    <row r="332" spans="1:10" x14ac:dyDescent="0.25">
      <c r="A332" t="s">
        <v>107</v>
      </c>
      <c r="B332">
        <v>225</v>
      </c>
      <c r="C332">
        <v>2758</v>
      </c>
      <c r="D332">
        <v>19</v>
      </c>
      <c r="E332">
        <v>41409</v>
      </c>
      <c r="F332">
        <v>14145</v>
      </c>
      <c r="G332">
        <v>86</v>
      </c>
      <c r="H332">
        <v>3</v>
      </c>
      <c r="I332">
        <v>451</v>
      </c>
      <c r="J332">
        <v>540</v>
      </c>
    </row>
    <row r="333" spans="1:10" x14ac:dyDescent="0.25">
      <c r="A333" t="s">
        <v>99</v>
      </c>
      <c r="B333">
        <v>408</v>
      </c>
      <c r="C333">
        <v>2118</v>
      </c>
      <c r="D333">
        <v>10</v>
      </c>
      <c r="E333">
        <v>3531</v>
      </c>
      <c r="F333">
        <v>16555</v>
      </c>
      <c r="G333">
        <v>66</v>
      </c>
      <c r="H333">
        <v>2</v>
      </c>
      <c r="I333">
        <v>65</v>
      </c>
      <c r="J333">
        <v>133</v>
      </c>
    </row>
    <row r="334" spans="1:10" x14ac:dyDescent="0.25">
      <c r="A334" t="s">
        <v>93</v>
      </c>
      <c r="B334">
        <v>69</v>
      </c>
      <c r="C334">
        <v>1102</v>
      </c>
      <c r="D334">
        <v>18</v>
      </c>
      <c r="E334">
        <v>9194</v>
      </c>
      <c r="F334">
        <v>0</v>
      </c>
      <c r="G334">
        <v>34</v>
      </c>
      <c r="H334">
        <v>0</v>
      </c>
      <c r="I334">
        <v>55</v>
      </c>
      <c r="J334">
        <v>89</v>
      </c>
    </row>
    <row r="335" spans="1:10" x14ac:dyDescent="0.25">
      <c r="A335" t="s">
        <v>105</v>
      </c>
      <c r="B335">
        <v>410</v>
      </c>
      <c r="C335">
        <v>4307</v>
      </c>
      <c r="D335">
        <v>4</v>
      </c>
      <c r="E335">
        <v>2074</v>
      </c>
      <c r="F335">
        <v>0</v>
      </c>
      <c r="G335">
        <v>21</v>
      </c>
      <c r="H335">
        <v>2</v>
      </c>
      <c r="I335">
        <v>8</v>
      </c>
      <c r="J335">
        <v>25</v>
      </c>
    </row>
    <row r="336" spans="1:10" x14ac:dyDescent="0.25">
      <c r="A336" t="s">
        <v>95</v>
      </c>
      <c r="B336">
        <v>122</v>
      </c>
      <c r="C336">
        <v>2244</v>
      </c>
      <c r="D336">
        <v>10</v>
      </c>
      <c r="E336">
        <v>2199</v>
      </c>
      <c r="F336">
        <v>0</v>
      </c>
      <c r="G336">
        <v>10</v>
      </c>
      <c r="H336">
        <v>0</v>
      </c>
      <c r="I336" t="s">
        <v>103</v>
      </c>
      <c r="J336" t="s">
        <v>103</v>
      </c>
    </row>
    <row r="337" spans="1:10" x14ac:dyDescent="0.25">
      <c r="A337" t="s">
        <v>109</v>
      </c>
      <c r="B337">
        <v>412</v>
      </c>
      <c r="C337">
        <v>27327</v>
      </c>
      <c r="D337">
        <v>26</v>
      </c>
      <c r="E337">
        <v>115783</v>
      </c>
      <c r="F337">
        <v>0</v>
      </c>
      <c r="G337">
        <v>311</v>
      </c>
      <c r="H337">
        <v>5</v>
      </c>
      <c r="I337">
        <v>104</v>
      </c>
      <c r="J337">
        <v>415</v>
      </c>
    </row>
    <row r="338" spans="1:10" x14ac:dyDescent="0.25">
      <c r="A338" t="s">
        <v>96</v>
      </c>
      <c r="B338">
        <v>71</v>
      </c>
      <c r="C338">
        <v>1012</v>
      </c>
      <c r="D338">
        <v>5</v>
      </c>
      <c r="E338">
        <v>3541</v>
      </c>
      <c r="F338">
        <v>0</v>
      </c>
      <c r="G338">
        <v>27</v>
      </c>
      <c r="H338">
        <v>4</v>
      </c>
      <c r="I338">
        <v>5</v>
      </c>
      <c r="J338">
        <v>36</v>
      </c>
    </row>
    <row r="339" spans="1:10" x14ac:dyDescent="0.25">
      <c r="A339" t="s">
        <v>97</v>
      </c>
      <c r="B339">
        <v>414</v>
      </c>
      <c r="C339">
        <v>3157</v>
      </c>
      <c r="D339">
        <v>86</v>
      </c>
      <c r="E339">
        <v>22081</v>
      </c>
      <c r="F339">
        <v>44463</v>
      </c>
      <c r="G339">
        <v>194</v>
      </c>
      <c r="H339">
        <v>49</v>
      </c>
      <c r="I339">
        <v>8</v>
      </c>
      <c r="J339">
        <v>66</v>
      </c>
    </row>
    <row r="340" spans="1:10" x14ac:dyDescent="0.25">
      <c r="A340" t="s">
        <v>99</v>
      </c>
      <c r="B340">
        <v>231</v>
      </c>
      <c r="C340">
        <v>1387</v>
      </c>
      <c r="D340">
        <v>9</v>
      </c>
      <c r="E340">
        <v>5096</v>
      </c>
      <c r="F340">
        <v>8016</v>
      </c>
      <c r="G340">
        <v>22</v>
      </c>
      <c r="H340">
        <v>2</v>
      </c>
      <c r="I340">
        <v>6</v>
      </c>
      <c r="J340">
        <v>26</v>
      </c>
    </row>
    <row r="341" spans="1:10" x14ac:dyDescent="0.25">
      <c r="A341" t="s">
        <v>92</v>
      </c>
      <c r="B341">
        <v>416</v>
      </c>
      <c r="C341">
        <v>3373</v>
      </c>
      <c r="D341">
        <v>55</v>
      </c>
      <c r="E341">
        <v>32028</v>
      </c>
      <c r="F341">
        <v>0</v>
      </c>
      <c r="G341">
        <v>86</v>
      </c>
      <c r="H341">
        <v>34</v>
      </c>
      <c r="I341">
        <v>70</v>
      </c>
      <c r="J341">
        <v>160</v>
      </c>
    </row>
    <row r="342" spans="1:10" x14ac:dyDescent="0.25">
      <c r="A342" t="s">
        <v>106</v>
      </c>
      <c r="B342">
        <v>124</v>
      </c>
      <c r="C342">
        <v>2214</v>
      </c>
      <c r="D342">
        <v>12</v>
      </c>
      <c r="E342">
        <v>5192</v>
      </c>
      <c r="F342">
        <v>47192</v>
      </c>
      <c r="G342">
        <v>390</v>
      </c>
      <c r="H342">
        <v>1</v>
      </c>
      <c r="I342">
        <v>3</v>
      </c>
      <c r="J342">
        <v>170</v>
      </c>
    </row>
    <row r="343" spans="1:10" x14ac:dyDescent="0.25">
      <c r="A343" t="s">
        <v>106</v>
      </c>
      <c r="B343">
        <v>418</v>
      </c>
      <c r="C343">
        <v>1950</v>
      </c>
      <c r="D343">
        <v>11</v>
      </c>
      <c r="E343">
        <v>1733</v>
      </c>
      <c r="F343">
        <v>0</v>
      </c>
      <c r="G343">
        <v>30</v>
      </c>
      <c r="H343">
        <v>0</v>
      </c>
      <c r="I343">
        <v>14</v>
      </c>
      <c r="J343">
        <v>35</v>
      </c>
    </row>
    <row r="344" spans="1:10" x14ac:dyDescent="0.25">
      <c r="A344" t="s">
        <v>105</v>
      </c>
      <c r="B344">
        <v>234</v>
      </c>
      <c r="C344">
        <v>1890</v>
      </c>
      <c r="D344">
        <v>1</v>
      </c>
      <c r="E344">
        <v>560</v>
      </c>
      <c r="F344">
        <v>0</v>
      </c>
      <c r="G344">
        <v>4</v>
      </c>
      <c r="H344">
        <v>0</v>
      </c>
      <c r="I344" t="s">
        <v>103</v>
      </c>
      <c r="J344" t="s">
        <v>103</v>
      </c>
    </row>
    <row r="345" spans="1:10" x14ac:dyDescent="0.25">
      <c r="A345" t="s">
        <v>104</v>
      </c>
      <c r="B345">
        <v>420</v>
      </c>
      <c r="C345">
        <v>1544</v>
      </c>
      <c r="D345">
        <v>7</v>
      </c>
      <c r="E345">
        <v>636</v>
      </c>
      <c r="F345">
        <v>5400</v>
      </c>
      <c r="G345">
        <v>7</v>
      </c>
      <c r="H345">
        <v>0</v>
      </c>
      <c r="I345">
        <v>2</v>
      </c>
      <c r="J345">
        <v>3</v>
      </c>
    </row>
    <row r="346" spans="1:10" x14ac:dyDescent="0.25">
      <c r="A346" t="s">
        <v>88</v>
      </c>
      <c r="B346">
        <v>26</v>
      </c>
      <c r="C346">
        <v>2627</v>
      </c>
      <c r="D346">
        <v>9</v>
      </c>
      <c r="E346">
        <v>3045</v>
      </c>
      <c r="F346">
        <v>0</v>
      </c>
      <c r="G346">
        <v>1</v>
      </c>
      <c r="H346">
        <v>0</v>
      </c>
      <c r="I346">
        <v>7</v>
      </c>
      <c r="J346">
        <v>7</v>
      </c>
    </row>
    <row r="347" spans="1:10" x14ac:dyDescent="0.25">
      <c r="A347" t="s">
        <v>100</v>
      </c>
      <c r="B347">
        <v>422</v>
      </c>
      <c r="C347">
        <v>2171</v>
      </c>
      <c r="D347">
        <v>44</v>
      </c>
      <c r="E347">
        <v>10911</v>
      </c>
      <c r="F347">
        <v>5891</v>
      </c>
      <c r="G347">
        <v>143</v>
      </c>
      <c r="H347">
        <v>19</v>
      </c>
      <c r="I347">
        <v>53</v>
      </c>
      <c r="J347">
        <v>196</v>
      </c>
    </row>
    <row r="348" spans="1:10" x14ac:dyDescent="0.25">
      <c r="A348" t="s">
        <v>105</v>
      </c>
      <c r="B348">
        <v>236</v>
      </c>
      <c r="C348">
        <v>2013</v>
      </c>
      <c r="D348">
        <v>6</v>
      </c>
      <c r="E348">
        <v>2007</v>
      </c>
      <c r="F348">
        <v>0</v>
      </c>
      <c r="G348">
        <v>19</v>
      </c>
      <c r="H348">
        <v>3</v>
      </c>
      <c r="I348">
        <v>3</v>
      </c>
      <c r="J348">
        <v>4</v>
      </c>
    </row>
    <row r="349" spans="1:10" x14ac:dyDescent="0.25">
      <c r="A349" t="s">
        <v>97</v>
      </c>
      <c r="B349">
        <v>425</v>
      </c>
      <c r="C349">
        <v>4390</v>
      </c>
      <c r="D349">
        <v>49</v>
      </c>
      <c r="E349">
        <v>16009</v>
      </c>
      <c r="F349">
        <v>0</v>
      </c>
      <c r="G349">
        <v>141</v>
      </c>
      <c r="H349">
        <v>122</v>
      </c>
      <c r="I349">
        <v>114</v>
      </c>
      <c r="J349">
        <v>363</v>
      </c>
    </row>
    <row r="350" spans="1:10" x14ac:dyDescent="0.25">
      <c r="A350" t="s">
        <v>95</v>
      </c>
      <c r="B350">
        <v>73</v>
      </c>
      <c r="C350">
        <v>4412</v>
      </c>
      <c r="D350">
        <v>32</v>
      </c>
      <c r="E350">
        <v>35051</v>
      </c>
      <c r="F350">
        <v>0</v>
      </c>
      <c r="G350">
        <v>257</v>
      </c>
      <c r="H350">
        <v>49</v>
      </c>
      <c r="I350">
        <v>53</v>
      </c>
      <c r="J350">
        <v>333</v>
      </c>
    </row>
    <row r="351" spans="1:10" x14ac:dyDescent="0.25">
      <c r="A351" t="s">
        <v>87</v>
      </c>
      <c r="B351">
        <v>427</v>
      </c>
      <c r="C351">
        <v>1792</v>
      </c>
      <c r="D351">
        <v>12</v>
      </c>
      <c r="E351">
        <v>5169</v>
      </c>
      <c r="F351">
        <v>0</v>
      </c>
      <c r="G351">
        <v>25</v>
      </c>
      <c r="H351">
        <v>0</v>
      </c>
      <c r="I351">
        <v>22</v>
      </c>
      <c r="J351">
        <v>44</v>
      </c>
    </row>
    <row r="352" spans="1:10" x14ac:dyDescent="0.25">
      <c r="A352" t="s">
        <v>90</v>
      </c>
      <c r="B352">
        <v>239</v>
      </c>
      <c r="C352">
        <v>3970</v>
      </c>
      <c r="D352">
        <v>40</v>
      </c>
      <c r="E352">
        <v>16506</v>
      </c>
      <c r="F352">
        <v>0</v>
      </c>
      <c r="G352">
        <v>68</v>
      </c>
      <c r="H352">
        <v>12</v>
      </c>
      <c r="I352">
        <v>44</v>
      </c>
      <c r="J352">
        <v>66</v>
      </c>
    </row>
    <row r="353" spans="1:10" x14ac:dyDescent="0.25">
      <c r="A353" t="s">
        <v>104</v>
      </c>
      <c r="B353">
        <v>429</v>
      </c>
      <c r="C353">
        <v>4862</v>
      </c>
      <c r="D353">
        <v>6</v>
      </c>
      <c r="E353">
        <v>2858</v>
      </c>
      <c r="F353">
        <v>13175</v>
      </c>
      <c r="G353">
        <v>24</v>
      </c>
      <c r="H353">
        <v>0</v>
      </c>
      <c r="I353">
        <v>3</v>
      </c>
      <c r="J353">
        <v>22</v>
      </c>
    </row>
    <row r="354" spans="1:10" x14ac:dyDescent="0.25">
      <c r="A354" t="s">
        <v>95</v>
      </c>
      <c r="B354">
        <v>75</v>
      </c>
      <c r="C354">
        <v>3899</v>
      </c>
      <c r="D354">
        <v>25</v>
      </c>
      <c r="E354">
        <v>44191</v>
      </c>
      <c r="F354">
        <v>57589</v>
      </c>
      <c r="G354">
        <v>375</v>
      </c>
      <c r="H354">
        <v>5</v>
      </c>
      <c r="I354">
        <v>120</v>
      </c>
      <c r="J354">
        <v>500</v>
      </c>
    </row>
    <row r="355" spans="1:10" x14ac:dyDescent="0.25">
      <c r="A355" t="s">
        <v>106</v>
      </c>
      <c r="B355">
        <v>431</v>
      </c>
      <c r="C355">
        <v>2653</v>
      </c>
      <c r="D355">
        <v>14</v>
      </c>
      <c r="E355">
        <v>2321</v>
      </c>
      <c r="F355">
        <v>0</v>
      </c>
      <c r="G355">
        <v>21</v>
      </c>
      <c r="H355">
        <v>3</v>
      </c>
      <c r="I355">
        <v>2</v>
      </c>
      <c r="J355">
        <v>7</v>
      </c>
    </row>
    <row r="356" spans="1:10" x14ac:dyDescent="0.25">
      <c r="A356" t="s">
        <v>95</v>
      </c>
      <c r="B356">
        <v>241</v>
      </c>
      <c r="C356">
        <v>953</v>
      </c>
      <c r="D356">
        <v>7</v>
      </c>
      <c r="E356">
        <v>3318</v>
      </c>
      <c r="F356">
        <v>0</v>
      </c>
      <c r="G356">
        <v>12</v>
      </c>
      <c r="H356">
        <v>1</v>
      </c>
      <c r="I356">
        <v>19</v>
      </c>
      <c r="J356">
        <v>32</v>
      </c>
    </row>
    <row r="357" spans="1:10" x14ac:dyDescent="0.25">
      <c r="A357" t="s">
        <v>90</v>
      </c>
      <c r="B357">
        <v>433</v>
      </c>
      <c r="C357">
        <v>2082</v>
      </c>
      <c r="D357">
        <v>201</v>
      </c>
      <c r="E357">
        <v>24062</v>
      </c>
      <c r="F357">
        <v>33688</v>
      </c>
      <c r="G357">
        <v>212</v>
      </c>
      <c r="H357">
        <v>26</v>
      </c>
      <c r="I357">
        <v>82</v>
      </c>
      <c r="J357">
        <v>148</v>
      </c>
    </row>
    <row r="358" spans="1:10" x14ac:dyDescent="0.25">
      <c r="A358" t="s">
        <v>99</v>
      </c>
      <c r="B358">
        <v>131</v>
      </c>
      <c r="C358">
        <v>6564</v>
      </c>
      <c r="D358">
        <v>10</v>
      </c>
      <c r="E358">
        <v>7369</v>
      </c>
      <c r="F358">
        <v>1</v>
      </c>
      <c r="G358">
        <v>25</v>
      </c>
      <c r="H358">
        <v>0</v>
      </c>
      <c r="I358">
        <v>2</v>
      </c>
      <c r="J358">
        <v>6</v>
      </c>
    </row>
    <row r="359" spans="1:10" x14ac:dyDescent="0.25">
      <c r="A359" t="s">
        <v>99</v>
      </c>
      <c r="B359">
        <v>436</v>
      </c>
      <c r="C359">
        <v>1551</v>
      </c>
      <c r="D359">
        <v>19</v>
      </c>
      <c r="E359">
        <v>2729</v>
      </c>
      <c r="F359">
        <v>0</v>
      </c>
      <c r="G359">
        <v>2</v>
      </c>
      <c r="H359">
        <v>0</v>
      </c>
      <c r="I359">
        <v>1</v>
      </c>
      <c r="J359">
        <v>1</v>
      </c>
    </row>
    <row r="360" spans="1:10" x14ac:dyDescent="0.25">
      <c r="A360" t="s">
        <v>92</v>
      </c>
      <c r="B360">
        <v>245</v>
      </c>
      <c r="C360">
        <v>1499</v>
      </c>
      <c r="D360">
        <v>55</v>
      </c>
      <c r="E360">
        <v>16552</v>
      </c>
      <c r="F360">
        <v>0</v>
      </c>
      <c r="G360">
        <v>40</v>
      </c>
      <c r="H360">
        <v>7</v>
      </c>
      <c r="I360">
        <v>86</v>
      </c>
      <c r="J360">
        <v>128</v>
      </c>
    </row>
    <row r="361" spans="1:10" x14ac:dyDescent="0.25">
      <c r="A361" t="s">
        <v>97</v>
      </c>
      <c r="B361">
        <v>438</v>
      </c>
      <c r="C361">
        <v>2367</v>
      </c>
      <c r="D361">
        <v>79</v>
      </c>
      <c r="E361">
        <v>87435</v>
      </c>
      <c r="F361">
        <v>62055</v>
      </c>
      <c r="G361">
        <v>278</v>
      </c>
      <c r="H361">
        <v>140</v>
      </c>
      <c r="I361">
        <v>4383</v>
      </c>
      <c r="J361">
        <v>4771</v>
      </c>
    </row>
    <row r="362" spans="1:10" x14ac:dyDescent="0.25">
      <c r="A362" t="s">
        <v>102</v>
      </c>
      <c r="B362">
        <v>628</v>
      </c>
      <c r="C362">
        <v>576</v>
      </c>
      <c r="D362">
        <v>26</v>
      </c>
      <c r="E362">
        <v>6015</v>
      </c>
      <c r="F362">
        <v>45472</v>
      </c>
      <c r="G362">
        <v>255</v>
      </c>
      <c r="H362">
        <v>7</v>
      </c>
      <c r="I362">
        <v>12</v>
      </c>
      <c r="J362">
        <v>215</v>
      </c>
    </row>
    <row r="363" spans="1:10" x14ac:dyDescent="0.25">
      <c r="A363" t="s">
        <v>97</v>
      </c>
      <c r="B363">
        <v>440</v>
      </c>
      <c r="C363">
        <v>3184</v>
      </c>
      <c r="D363">
        <v>2</v>
      </c>
      <c r="E363">
        <v>267</v>
      </c>
      <c r="F363">
        <v>0</v>
      </c>
      <c r="G363">
        <v>7</v>
      </c>
      <c r="H363">
        <v>0</v>
      </c>
      <c r="I363">
        <v>2</v>
      </c>
      <c r="J363">
        <v>8</v>
      </c>
    </row>
    <row r="364" spans="1:10" x14ac:dyDescent="0.25">
      <c r="A364" t="s">
        <v>89</v>
      </c>
      <c r="B364">
        <v>247</v>
      </c>
      <c r="C364">
        <v>4652</v>
      </c>
      <c r="D364">
        <v>11</v>
      </c>
      <c r="E364">
        <v>21132</v>
      </c>
      <c r="F364">
        <v>0</v>
      </c>
      <c r="G364">
        <v>109</v>
      </c>
      <c r="H364">
        <v>118</v>
      </c>
      <c r="I364">
        <v>66</v>
      </c>
      <c r="J364">
        <v>293</v>
      </c>
    </row>
    <row r="365" spans="1:10" x14ac:dyDescent="0.25">
      <c r="A365" t="s">
        <v>106</v>
      </c>
      <c r="B365">
        <v>442</v>
      </c>
      <c r="C365">
        <v>1517</v>
      </c>
      <c r="D365">
        <v>6</v>
      </c>
      <c r="E365" t="s">
        <v>103</v>
      </c>
      <c r="F365" t="s">
        <v>103</v>
      </c>
      <c r="G365" t="s">
        <v>103</v>
      </c>
      <c r="H365" t="s">
        <v>103</v>
      </c>
      <c r="I365" t="s">
        <v>103</v>
      </c>
      <c r="J365" t="s">
        <v>103</v>
      </c>
    </row>
    <row r="366" spans="1:10" x14ac:dyDescent="0.25">
      <c r="A366" t="s">
        <v>93</v>
      </c>
      <c r="B366">
        <v>133</v>
      </c>
      <c r="C366">
        <v>3397</v>
      </c>
      <c r="D366">
        <v>122</v>
      </c>
      <c r="E366">
        <v>42288</v>
      </c>
      <c r="F366">
        <v>16436</v>
      </c>
      <c r="G366">
        <v>275</v>
      </c>
      <c r="H366">
        <v>88</v>
      </c>
      <c r="I366">
        <v>42</v>
      </c>
      <c r="J366">
        <v>308</v>
      </c>
    </row>
    <row r="367" spans="1:10" x14ac:dyDescent="0.25">
      <c r="A367" t="s">
        <v>100</v>
      </c>
      <c r="B367">
        <v>444</v>
      </c>
      <c r="C367">
        <v>1141</v>
      </c>
      <c r="D367">
        <v>43</v>
      </c>
      <c r="E367">
        <v>6747</v>
      </c>
      <c r="F367">
        <v>0</v>
      </c>
      <c r="G367">
        <v>45</v>
      </c>
      <c r="H367">
        <v>2</v>
      </c>
      <c r="I367">
        <v>23</v>
      </c>
      <c r="J367">
        <v>53</v>
      </c>
    </row>
    <row r="368" spans="1:10" x14ac:dyDescent="0.25">
      <c r="A368" t="s">
        <v>101</v>
      </c>
      <c r="B368">
        <v>249</v>
      </c>
      <c r="C368">
        <v>1902</v>
      </c>
      <c r="D368">
        <v>11</v>
      </c>
      <c r="E368">
        <v>5179</v>
      </c>
      <c r="F368">
        <v>0</v>
      </c>
      <c r="G368">
        <v>15</v>
      </c>
      <c r="H368">
        <v>9</v>
      </c>
      <c r="I368">
        <v>9</v>
      </c>
      <c r="J368">
        <v>31</v>
      </c>
    </row>
    <row r="369" spans="1:10" x14ac:dyDescent="0.25">
      <c r="A369" t="s">
        <v>98</v>
      </c>
      <c r="B369">
        <v>448</v>
      </c>
      <c r="C369">
        <v>2390</v>
      </c>
      <c r="D369">
        <v>79</v>
      </c>
      <c r="E369">
        <v>52865</v>
      </c>
      <c r="F369">
        <v>0</v>
      </c>
      <c r="G369">
        <v>399</v>
      </c>
      <c r="H369">
        <v>199</v>
      </c>
      <c r="I369">
        <v>143</v>
      </c>
      <c r="J369">
        <v>350</v>
      </c>
    </row>
    <row r="370" spans="1:10" x14ac:dyDescent="0.25">
      <c r="A370" t="s">
        <v>106</v>
      </c>
      <c r="B370">
        <v>78</v>
      </c>
      <c r="C370">
        <v>1058</v>
      </c>
      <c r="D370">
        <v>55</v>
      </c>
      <c r="E370">
        <v>14234</v>
      </c>
      <c r="F370">
        <v>46432</v>
      </c>
      <c r="G370">
        <v>152</v>
      </c>
      <c r="H370">
        <v>0</v>
      </c>
      <c r="I370">
        <v>170</v>
      </c>
      <c r="J370">
        <v>317</v>
      </c>
    </row>
    <row r="371" spans="1:10" x14ac:dyDescent="0.25">
      <c r="A371" t="s">
        <v>93</v>
      </c>
      <c r="B371">
        <v>450</v>
      </c>
      <c r="C371">
        <v>1629</v>
      </c>
      <c r="D371">
        <v>99</v>
      </c>
      <c r="E371">
        <v>42773</v>
      </c>
      <c r="F371">
        <v>0</v>
      </c>
      <c r="G371">
        <v>452</v>
      </c>
      <c r="H371">
        <v>90</v>
      </c>
      <c r="I371">
        <v>102</v>
      </c>
      <c r="J371">
        <v>393</v>
      </c>
    </row>
    <row r="372" spans="1:10" x14ac:dyDescent="0.25">
      <c r="A372" t="s">
        <v>105</v>
      </c>
      <c r="B372">
        <v>252</v>
      </c>
      <c r="C372">
        <v>1368</v>
      </c>
      <c r="D372">
        <v>9</v>
      </c>
      <c r="E372">
        <v>8525</v>
      </c>
      <c r="F372">
        <v>13253</v>
      </c>
      <c r="G372">
        <v>44</v>
      </c>
      <c r="H372">
        <v>0</v>
      </c>
      <c r="I372">
        <v>49</v>
      </c>
      <c r="J372">
        <v>93</v>
      </c>
    </row>
    <row r="373" spans="1:10" x14ac:dyDescent="0.25">
      <c r="A373" t="s">
        <v>98</v>
      </c>
      <c r="B373">
        <v>452</v>
      </c>
      <c r="C373">
        <v>2894</v>
      </c>
      <c r="D373">
        <v>39</v>
      </c>
      <c r="E373">
        <v>33723</v>
      </c>
      <c r="F373">
        <v>0</v>
      </c>
      <c r="G373">
        <v>193</v>
      </c>
      <c r="H373">
        <v>121</v>
      </c>
      <c r="I373">
        <v>80</v>
      </c>
      <c r="J373">
        <v>356</v>
      </c>
    </row>
    <row r="374" spans="1:10" x14ac:dyDescent="0.25">
      <c r="A374" t="s">
        <v>100</v>
      </c>
      <c r="B374">
        <v>135</v>
      </c>
      <c r="C374">
        <v>1221</v>
      </c>
      <c r="D374">
        <v>1</v>
      </c>
      <c r="E374">
        <v>54</v>
      </c>
      <c r="F374">
        <v>0</v>
      </c>
      <c r="G374">
        <v>1</v>
      </c>
      <c r="H374">
        <v>0</v>
      </c>
      <c r="I374">
        <v>1</v>
      </c>
      <c r="J374">
        <v>2</v>
      </c>
    </row>
    <row r="375" spans="1:10" x14ac:dyDescent="0.25">
      <c r="A375" t="s">
        <v>106</v>
      </c>
      <c r="B375">
        <v>454</v>
      </c>
      <c r="C375">
        <v>406</v>
      </c>
      <c r="D375">
        <v>7</v>
      </c>
      <c r="E375">
        <v>787</v>
      </c>
      <c r="F375">
        <v>687</v>
      </c>
      <c r="G375">
        <v>2</v>
      </c>
      <c r="H375">
        <v>0</v>
      </c>
      <c r="I375" t="s">
        <v>103</v>
      </c>
      <c r="J375" t="s">
        <v>103</v>
      </c>
    </row>
    <row r="376" spans="1:10" x14ac:dyDescent="0.25">
      <c r="A376" t="s">
        <v>106</v>
      </c>
      <c r="B376">
        <v>255</v>
      </c>
      <c r="C376">
        <v>4293</v>
      </c>
      <c r="D376">
        <v>36</v>
      </c>
      <c r="E376">
        <v>8302</v>
      </c>
      <c r="F376">
        <v>23650</v>
      </c>
      <c r="G376">
        <v>388</v>
      </c>
      <c r="H376">
        <v>13</v>
      </c>
      <c r="I376">
        <v>14</v>
      </c>
      <c r="J376">
        <v>333</v>
      </c>
    </row>
    <row r="377" spans="1:10" x14ac:dyDescent="0.25">
      <c r="A377" t="s">
        <v>107</v>
      </c>
      <c r="B377">
        <v>456</v>
      </c>
      <c r="C377">
        <v>1154</v>
      </c>
      <c r="D377">
        <v>18</v>
      </c>
      <c r="E377">
        <v>12587</v>
      </c>
      <c r="F377">
        <v>24782</v>
      </c>
      <c r="G377">
        <v>122</v>
      </c>
      <c r="H377">
        <v>1</v>
      </c>
      <c r="I377">
        <v>73</v>
      </c>
      <c r="J377">
        <v>194</v>
      </c>
    </row>
    <row r="378" spans="1:10" x14ac:dyDescent="0.25">
      <c r="A378" t="s">
        <v>88</v>
      </c>
      <c r="B378">
        <v>9</v>
      </c>
      <c r="C378">
        <v>2199</v>
      </c>
      <c r="D378">
        <v>19</v>
      </c>
      <c r="E378">
        <v>9369</v>
      </c>
      <c r="F378">
        <v>7623</v>
      </c>
      <c r="G378">
        <v>16</v>
      </c>
      <c r="H378">
        <v>0</v>
      </c>
      <c r="I378">
        <v>33</v>
      </c>
      <c r="J378">
        <v>46</v>
      </c>
    </row>
    <row r="379" spans="1:10" x14ac:dyDescent="0.25">
      <c r="A379" t="s">
        <v>90</v>
      </c>
      <c r="B379">
        <v>458</v>
      </c>
      <c r="C379">
        <v>2464</v>
      </c>
      <c r="D379">
        <v>31</v>
      </c>
      <c r="E379">
        <v>9818</v>
      </c>
      <c r="F379">
        <v>0</v>
      </c>
      <c r="G379">
        <v>27</v>
      </c>
      <c r="H379">
        <v>1</v>
      </c>
      <c r="I379">
        <v>6</v>
      </c>
      <c r="J379">
        <v>7</v>
      </c>
    </row>
    <row r="380" spans="1:10" x14ac:dyDescent="0.25">
      <c r="A380" t="s">
        <v>87</v>
      </c>
      <c r="B380">
        <v>257</v>
      </c>
      <c r="C380">
        <v>2405</v>
      </c>
      <c r="D380">
        <v>44</v>
      </c>
      <c r="E380">
        <v>22437</v>
      </c>
      <c r="F380">
        <v>9939</v>
      </c>
      <c r="G380">
        <v>279</v>
      </c>
      <c r="H380">
        <v>4</v>
      </c>
      <c r="I380">
        <v>194</v>
      </c>
      <c r="J380">
        <v>473</v>
      </c>
    </row>
    <row r="381" spans="1:10" x14ac:dyDescent="0.25">
      <c r="A381" t="s">
        <v>104</v>
      </c>
      <c r="B381">
        <v>460</v>
      </c>
      <c r="C381">
        <v>1742</v>
      </c>
      <c r="D381">
        <v>91</v>
      </c>
      <c r="E381">
        <v>21849</v>
      </c>
      <c r="F381">
        <v>7459</v>
      </c>
      <c r="G381">
        <v>185</v>
      </c>
      <c r="H381">
        <v>27</v>
      </c>
      <c r="I381">
        <v>163</v>
      </c>
      <c r="J381">
        <v>304</v>
      </c>
    </row>
    <row r="382" spans="1:10" x14ac:dyDescent="0.25">
      <c r="A382" t="s">
        <v>107</v>
      </c>
      <c r="B382">
        <v>48</v>
      </c>
      <c r="C382">
        <v>2510</v>
      </c>
      <c r="D382">
        <v>23</v>
      </c>
      <c r="E382">
        <v>21928</v>
      </c>
      <c r="F382">
        <v>158277</v>
      </c>
      <c r="G382">
        <v>1808</v>
      </c>
      <c r="H382">
        <v>95</v>
      </c>
      <c r="I382">
        <v>198</v>
      </c>
      <c r="J382">
        <v>2094</v>
      </c>
    </row>
    <row r="383" spans="1:10" x14ac:dyDescent="0.25">
      <c r="A383" t="s">
        <v>100</v>
      </c>
      <c r="B383">
        <v>462</v>
      </c>
      <c r="C383">
        <v>1563</v>
      </c>
      <c r="D383">
        <v>19</v>
      </c>
      <c r="E383">
        <v>2784</v>
      </c>
      <c r="F383">
        <v>1099</v>
      </c>
      <c r="G383">
        <v>14</v>
      </c>
      <c r="H383">
        <v>1</v>
      </c>
      <c r="I383">
        <v>5</v>
      </c>
      <c r="J383">
        <v>14</v>
      </c>
    </row>
    <row r="384" spans="1:10" x14ac:dyDescent="0.25">
      <c r="A384" t="s">
        <v>96</v>
      </c>
      <c r="B384">
        <v>80</v>
      </c>
      <c r="C384">
        <v>805</v>
      </c>
      <c r="D384">
        <v>22</v>
      </c>
      <c r="E384">
        <v>7223</v>
      </c>
      <c r="F384">
        <v>0</v>
      </c>
      <c r="G384">
        <v>43</v>
      </c>
      <c r="H384">
        <v>0</v>
      </c>
      <c r="I384">
        <v>54</v>
      </c>
      <c r="J384">
        <v>97</v>
      </c>
    </row>
    <row r="385" spans="1:10" x14ac:dyDescent="0.25">
      <c r="A385" t="s">
        <v>107</v>
      </c>
      <c r="B385">
        <v>464</v>
      </c>
      <c r="C385">
        <v>854</v>
      </c>
      <c r="D385">
        <v>17</v>
      </c>
      <c r="E385">
        <v>4362</v>
      </c>
      <c r="F385">
        <v>0</v>
      </c>
      <c r="G385">
        <v>141</v>
      </c>
      <c r="H385">
        <v>24</v>
      </c>
      <c r="I385">
        <v>22</v>
      </c>
      <c r="J385">
        <v>150</v>
      </c>
    </row>
    <row r="386" spans="1:10" x14ac:dyDescent="0.25">
      <c r="A386" t="s">
        <v>89</v>
      </c>
      <c r="B386">
        <v>630</v>
      </c>
      <c r="C386">
        <v>605</v>
      </c>
      <c r="D386">
        <v>20</v>
      </c>
      <c r="E386">
        <v>20973</v>
      </c>
      <c r="F386">
        <v>0</v>
      </c>
      <c r="G386">
        <v>248</v>
      </c>
      <c r="H386">
        <v>14</v>
      </c>
      <c r="I386">
        <v>54</v>
      </c>
      <c r="J386">
        <v>302</v>
      </c>
    </row>
    <row r="387" spans="1:10" x14ac:dyDescent="0.25">
      <c r="A387" t="s">
        <v>107</v>
      </c>
      <c r="B387">
        <v>467</v>
      </c>
      <c r="C387">
        <v>1767</v>
      </c>
      <c r="D387">
        <v>3</v>
      </c>
      <c r="E387">
        <v>1284</v>
      </c>
      <c r="F387">
        <v>13517</v>
      </c>
      <c r="G387">
        <v>24</v>
      </c>
      <c r="H387">
        <v>2</v>
      </c>
      <c r="I387">
        <v>4</v>
      </c>
      <c r="J387">
        <v>25</v>
      </c>
    </row>
    <row r="388" spans="1:10" x14ac:dyDescent="0.25">
      <c r="A388" t="s">
        <v>108</v>
      </c>
      <c r="B388">
        <v>634</v>
      </c>
      <c r="C388">
        <v>279</v>
      </c>
      <c r="D388">
        <v>34</v>
      </c>
      <c r="E388">
        <v>23665</v>
      </c>
      <c r="F388">
        <v>0</v>
      </c>
      <c r="G388">
        <v>108</v>
      </c>
      <c r="H388">
        <v>1</v>
      </c>
      <c r="I388">
        <v>36</v>
      </c>
      <c r="J388">
        <v>132</v>
      </c>
    </row>
    <row r="389" spans="1:10" x14ac:dyDescent="0.25">
      <c r="A389" t="s">
        <v>98</v>
      </c>
      <c r="B389">
        <v>470</v>
      </c>
      <c r="C389">
        <v>2973</v>
      </c>
      <c r="D389">
        <v>194</v>
      </c>
      <c r="E389">
        <v>83264</v>
      </c>
      <c r="F389">
        <v>9748</v>
      </c>
      <c r="G389">
        <v>740</v>
      </c>
      <c r="H389">
        <v>649</v>
      </c>
      <c r="I389">
        <v>286</v>
      </c>
      <c r="J389">
        <v>1256</v>
      </c>
    </row>
    <row r="390" spans="1:10" x14ac:dyDescent="0.25">
      <c r="A390" t="s">
        <v>89</v>
      </c>
      <c r="B390">
        <v>190</v>
      </c>
      <c r="C390">
        <v>2165</v>
      </c>
      <c r="D390">
        <v>16</v>
      </c>
      <c r="E390">
        <v>6219</v>
      </c>
      <c r="F390">
        <v>0</v>
      </c>
      <c r="G390">
        <v>31</v>
      </c>
      <c r="H390">
        <v>0</v>
      </c>
      <c r="I390">
        <v>10</v>
      </c>
      <c r="J390">
        <v>32</v>
      </c>
    </row>
    <row r="391" spans="1:10" x14ac:dyDescent="0.25">
      <c r="A391" t="s">
        <v>99</v>
      </c>
      <c r="B391">
        <v>472</v>
      </c>
      <c r="C391">
        <v>917</v>
      </c>
      <c r="D391">
        <v>20</v>
      </c>
      <c r="E391">
        <v>3757</v>
      </c>
      <c r="F391">
        <v>0</v>
      </c>
      <c r="G391">
        <v>12</v>
      </c>
      <c r="H391">
        <v>0</v>
      </c>
      <c r="I391">
        <v>3</v>
      </c>
      <c r="J391">
        <v>5</v>
      </c>
    </row>
    <row r="392" spans="1:10" x14ac:dyDescent="0.25">
      <c r="A392" t="s">
        <v>102</v>
      </c>
      <c r="B392">
        <v>632</v>
      </c>
      <c r="C392">
        <v>334</v>
      </c>
      <c r="D392">
        <v>69</v>
      </c>
      <c r="E392">
        <v>9900</v>
      </c>
      <c r="F392">
        <v>15174</v>
      </c>
      <c r="G392">
        <v>278</v>
      </c>
      <c r="H392">
        <v>29</v>
      </c>
      <c r="I392">
        <v>17</v>
      </c>
      <c r="J392">
        <v>110</v>
      </c>
    </row>
    <row r="393" spans="1:10" x14ac:dyDescent="0.25">
      <c r="A393" t="s">
        <v>101</v>
      </c>
      <c r="B393">
        <v>474</v>
      </c>
      <c r="C393">
        <v>1938</v>
      </c>
      <c r="D393">
        <v>36</v>
      </c>
      <c r="E393">
        <v>48607</v>
      </c>
      <c r="F393">
        <v>0</v>
      </c>
      <c r="G393">
        <v>47</v>
      </c>
      <c r="H393">
        <v>22</v>
      </c>
      <c r="I393">
        <v>400</v>
      </c>
      <c r="J393">
        <v>462</v>
      </c>
    </row>
    <row r="394" spans="1:10" x14ac:dyDescent="0.25">
      <c r="A394" t="s">
        <v>93</v>
      </c>
      <c r="B394">
        <v>336</v>
      </c>
      <c r="C394">
        <v>3541</v>
      </c>
      <c r="D394">
        <v>27</v>
      </c>
      <c r="E394">
        <v>20125</v>
      </c>
      <c r="F394">
        <v>0</v>
      </c>
      <c r="G394">
        <v>134</v>
      </c>
      <c r="H394">
        <v>4</v>
      </c>
      <c r="I394">
        <v>91</v>
      </c>
      <c r="J394">
        <v>221</v>
      </c>
    </row>
    <row r="395" spans="1:10" x14ac:dyDescent="0.25">
      <c r="A395" t="s">
        <v>104</v>
      </c>
      <c r="B395">
        <v>476</v>
      </c>
      <c r="C395">
        <v>1303</v>
      </c>
      <c r="D395">
        <v>46</v>
      </c>
      <c r="E395">
        <v>8658</v>
      </c>
      <c r="F395">
        <v>7045</v>
      </c>
      <c r="G395">
        <v>59</v>
      </c>
      <c r="H395">
        <v>4</v>
      </c>
      <c r="I395">
        <v>16</v>
      </c>
      <c r="J395">
        <v>59</v>
      </c>
    </row>
    <row r="396" spans="1:10" x14ac:dyDescent="0.25">
      <c r="A396" t="s">
        <v>94</v>
      </c>
      <c r="B396">
        <v>259</v>
      </c>
      <c r="C396">
        <v>2879</v>
      </c>
      <c r="D396">
        <v>21</v>
      </c>
      <c r="E396">
        <v>6867</v>
      </c>
      <c r="F396">
        <v>314</v>
      </c>
      <c r="G396">
        <v>110</v>
      </c>
      <c r="H396">
        <v>7</v>
      </c>
      <c r="I396">
        <v>49</v>
      </c>
      <c r="J396">
        <v>161</v>
      </c>
    </row>
    <row r="397" spans="1:10" x14ac:dyDescent="0.25">
      <c r="A397" t="s">
        <v>98</v>
      </c>
      <c r="B397">
        <v>478</v>
      </c>
      <c r="C397">
        <v>5865</v>
      </c>
      <c r="D397">
        <v>215</v>
      </c>
      <c r="E397">
        <v>138962</v>
      </c>
      <c r="F397">
        <v>0</v>
      </c>
      <c r="G397">
        <v>1060</v>
      </c>
      <c r="H397">
        <v>502</v>
      </c>
      <c r="I397">
        <v>1226</v>
      </c>
      <c r="J397">
        <v>1954</v>
      </c>
    </row>
    <row r="398" spans="1:10" x14ac:dyDescent="0.25">
      <c r="A398" t="s">
        <v>93</v>
      </c>
      <c r="B398">
        <v>141</v>
      </c>
      <c r="C398">
        <v>1530</v>
      </c>
      <c r="D398">
        <v>90</v>
      </c>
      <c r="E398">
        <v>12814</v>
      </c>
      <c r="F398">
        <v>53012</v>
      </c>
      <c r="G398">
        <v>606</v>
      </c>
      <c r="H398">
        <v>10</v>
      </c>
      <c r="I398">
        <v>7</v>
      </c>
      <c r="J398">
        <v>376</v>
      </c>
    </row>
    <row r="399" spans="1:10" x14ac:dyDescent="0.25">
      <c r="A399" t="s">
        <v>90</v>
      </c>
      <c r="B399">
        <v>480</v>
      </c>
      <c r="C399">
        <v>907</v>
      </c>
      <c r="D399">
        <v>64</v>
      </c>
      <c r="E399">
        <v>82423</v>
      </c>
      <c r="F399">
        <v>8199</v>
      </c>
      <c r="G399">
        <v>515</v>
      </c>
      <c r="H399">
        <v>3</v>
      </c>
      <c r="I399">
        <v>70</v>
      </c>
      <c r="J399">
        <v>520</v>
      </c>
    </row>
    <row r="400" spans="1:10" x14ac:dyDescent="0.25">
      <c r="A400" t="s">
        <v>91</v>
      </c>
      <c r="B400">
        <v>261</v>
      </c>
      <c r="C400">
        <v>2909</v>
      </c>
      <c r="D400">
        <v>10</v>
      </c>
      <c r="E400">
        <v>4241</v>
      </c>
      <c r="F400">
        <v>0</v>
      </c>
      <c r="G400">
        <v>38</v>
      </c>
      <c r="H400">
        <v>0</v>
      </c>
      <c r="I400">
        <v>33</v>
      </c>
      <c r="J400">
        <v>71</v>
      </c>
    </row>
    <row r="401" spans="1:10" x14ac:dyDescent="0.25">
      <c r="A401" t="s">
        <v>107</v>
      </c>
      <c r="B401">
        <v>482</v>
      </c>
      <c r="C401">
        <v>1646</v>
      </c>
      <c r="D401">
        <v>5</v>
      </c>
      <c r="E401">
        <v>15756</v>
      </c>
      <c r="F401">
        <v>0</v>
      </c>
      <c r="G401">
        <v>2</v>
      </c>
      <c r="H401">
        <v>0</v>
      </c>
      <c r="I401">
        <v>119</v>
      </c>
      <c r="J401">
        <v>121</v>
      </c>
    </row>
    <row r="402" spans="1:10" x14ac:dyDescent="0.25">
      <c r="A402" t="s">
        <v>95</v>
      </c>
      <c r="B402">
        <v>83</v>
      </c>
      <c r="C402">
        <v>2813</v>
      </c>
      <c r="D402">
        <v>10</v>
      </c>
      <c r="E402">
        <v>10401</v>
      </c>
      <c r="F402">
        <v>0</v>
      </c>
      <c r="G402">
        <v>67</v>
      </c>
      <c r="H402">
        <v>3</v>
      </c>
      <c r="I402">
        <v>29</v>
      </c>
      <c r="J402">
        <v>97</v>
      </c>
    </row>
    <row r="403" spans="1:10" x14ac:dyDescent="0.25">
      <c r="A403" t="s">
        <v>89</v>
      </c>
      <c r="B403">
        <v>484</v>
      </c>
      <c r="C403">
        <v>1647</v>
      </c>
      <c r="D403">
        <v>8</v>
      </c>
      <c r="E403">
        <v>1829</v>
      </c>
      <c r="F403">
        <v>0</v>
      </c>
      <c r="G403">
        <v>8</v>
      </c>
      <c r="H403">
        <v>1</v>
      </c>
      <c r="I403" t="s">
        <v>103</v>
      </c>
      <c r="J403" t="s">
        <v>103</v>
      </c>
    </row>
    <row r="404" spans="1:10" x14ac:dyDescent="0.25">
      <c r="A404" t="s">
        <v>94</v>
      </c>
      <c r="B404">
        <v>263</v>
      </c>
      <c r="C404">
        <v>1662</v>
      </c>
      <c r="D404">
        <v>4</v>
      </c>
      <c r="E404">
        <v>605</v>
      </c>
      <c r="F404">
        <v>8584</v>
      </c>
      <c r="G404">
        <v>203</v>
      </c>
      <c r="H404">
        <v>2</v>
      </c>
      <c r="I404">
        <v>1</v>
      </c>
      <c r="J404">
        <v>199</v>
      </c>
    </row>
    <row r="405" spans="1:10" x14ac:dyDescent="0.25">
      <c r="A405" t="s">
        <v>100</v>
      </c>
      <c r="B405">
        <v>486</v>
      </c>
      <c r="C405">
        <v>1348</v>
      </c>
      <c r="D405">
        <v>34</v>
      </c>
      <c r="E405">
        <v>5772</v>
      </c>
      <c r="F405">
        <v>1348</v>
      </c>
      <c r="G405">
        <v>63</v>
      </c>
      <c r="H405">
        <v>11</v>
      </c>
      <c r="I405">
        <v>80</v>
      </c>
      <c r="J405">
        <v>149</v>
      </c>
    </row>
    <row r="406" spans="1:10" x14ac:dyDescent="0.25">
      <c r="A406" t="s">
        <v>109</v>
      </c>
      <c r="B406">
        <v>143</v>
      </c>
      <c r="C406">
        <v>1492</v>
      </c>
      <c r="D406">
        <v>32</v>
      </c>
      <c r="E406">
        <v>16366</v>
      </c>
      <c r="F406">
        <v>18129</v>
      </c>
      <c r="G406">
        <v>167</v>
      </c>
      <c r="H406">
        <v>9</v>
      </c>
      <c r="I406">
        <v>32</v>
      </c>
      <c r="J406">
        <v>173</v>
      </c>
    </row>
    <row r="407" spans="1:10" x14ac:dyDescent="0.25">
      <c r="A407" t="s">
        <v>97</v>
      </c>
      <c r="B407">
        <v>489</v>
      </c>
      <c r="C407">
        <v>1955</v>
      </c>
      <c r="D407">
        <v>70</v>
      </c>
      <c r="E407">
        <v>21671</v>
      </c>
      <c r="F407">
        <v>0</v>
      </c>
      <c r="G407">
        <v>160</v>
      </c>
      <c r="H407">
        <v>71</v>
      </c>
      <c r="I407">
        <v>79</v>
      </c>
      <c r="J407">
        <v>274</v>
      </c>
    </row>
    <row r="408" spans="1:10" x14ac:dyDescent="0.25">
      <c r="A408" t="s">
        <v>89</v>
      </c>
      <c r="B408">
        <v>265</v>
      </c>
      <c r="C408">
        <v>2167</v>
      </c>
      <c r="D408">
        <v>110</v>
      </c>
      <c r="E408">
        <v>60688</v>
      </c>
      <c r="F408">
        <v>0</v>
      </c>
      <c r="G408">
        <v>230</v>
      </c>
      <c r="H408">
        <v>32</v>
      </c>
      <c r="I408">
        <v>44</v>
      </c>
      <c r="J408">
        <v>143</v>
      </c>
    </row>
    <row r="409" spans="1:10" x14ac:dyDescent="0.25">
      <c r="A409" t="s">
        <v>96</v>
      </c>
      <c r="B409">
        <v>491</v>
      </c>
      <c r="C409">
        <v>1063</v>
      </c>
      <c r="D409">
        <v>16</v>
      </c>
      <c r="E409">
        <v>4445</v>
      </c>
      <c r="F409">
        <v>0</v>
      </c>
      <c r="G409">
        <v>34</v>
      </c>
      <c r="H409">
        <v>0</v>
      </c>
      <c r="I409">
        <v>13</v>
      </c>
      <c r="J409">
        <v>35</v>
      </c>
    </row>
    <row r="410" spans="1:10" x14ac:dyDescent="0.25">
      <c r="A410" t="s">
        <v>91</v>
      </c>
      <c r="B410">
        <v>50</v>
      </c>
      <c r="C410">
        <v>1142</v>
      </c>
      <c r="D410">
        <v>3</v>
      </c>
      <c r="E410">
        <v>2339</v>
      </c>
      <c r="F410">
        <v>8810</v>
      </c>
      <c r="G410">
        <v>114</v>
      </c>
      <c r="H410">
        <v>8</v>
      </c>
      <c r="I410">
        <v>9</v>
      </c>
      <c r="J410">
        <v>131</v>
      </c>
    </row>
    <row r="411" spans="1:10" x14ac:dyDescent="0.25">
      <c r="A411" t="s">
        <v>100</v>
      </c>
      <c r="B411">
        <v>493</v>
      </c>
      <c r="C411">
        <v>1749</v>
      </c>
      <c r="D411">
        <v>11</v>
      </c>
      <c r="E411">
        <v>4126</v>
      </c>
      <c r="F411">
        <v>33125</v>
      </c>
      <c r="G411">
        <v>76</v>
      </c>
      <c r="H411">
        <v>25</v>
      </c>
      <c r="I411">
        <v>49</v>
      </c>
      <c r="J411">
        <v>113</v>
      </c>
    </row>
    <row r="412" spans="1:10" x14ac:dyDescent="0.25">
      <c r="A412" t="s">
        <v>94</v>
      </c>
      <c r="B412">
        <v>267</v>
      </c>
      <c r="C412">
        <v>1869</v>
      </c>
      <c r="D412">
        <v>54</v>
      </c>
      <c r="E412">
        <v>9111</v>
      </c>
      <c r="F412">
        <v>110637</v>
      </c>
      <c r="G412">
        <v>237</v>
      </c>
      <c r="H412">
        <v>8</v>
      </c>
      <c r="I412">
        <v>10</v>
      </c>
      <c r="J412">
        <v>96</v>
      </c>
    </row>
    <row r="413" spans="1:10" x14ac:dyDescent="0.25">
      <c r="A413" t="s">
        <v>97</v>
      </c>
      <c r="B413">
        <v>495</v>
      </c>
      <c r="C413">
        <v>1844</v>
      </c>
      <c r="D413">
        <v>62</v>
      </c>
      <c r="E413">
        <v>17768</v>
      </c>
      <c r="F413">
        <v>0</v>
      </c>
      <c r="G413">
        <v>112</v>
      </c>
      <c r="H413">
        <v>44</v>
      </c>
      <c r="I413">
        <v>109</v>
      </c>
      <c r="J413">
        <v>224</v>
      </c>
    </row>
    <row r="414" spans="1:10" x14ac:dyDescent="0.25">
      <c r="A414" t="s">
        <v>109</v>
      </c>
      <c r="B414">
        <v>145</v>
      </c>
      <c r="C414">
        <v>3698</v>
      </c>
      <c r="D414">
        <v>10</v>
      </c>
      <c r="E414">
        <v>7760</v>
      </c>
      <c r="F414">
        <v>47290</v>
      </c>
      <c r="G414">
        <v>285</v>
      </c>
      <c r="H414">
        <v>6</v>
      </c>
      <c r="I414">
        <v>25</v>
      </c>
      <c r="J414">
        <v>299</v>
      </c>
    </row>
    <row r="415" spans="1:10" x14ac:dyDescent="0.25">
      <c r="A415" t="s">
        <v>98</v>
      </c>
      <c r="B415">
        <v>498</v>
      </c>
      <c r="C415">
        <v>1898</v>
      </c>
      <c r="D415">
        <v>49</v>
      </c>
      <c r="E415">
        <v>16842</v>
      </c>
      <c r="F415">
        <v>34229</v>
      </c>
      <c r="G415">
        <v>255</v>
      </c>
      <c r="H415">
        <v>55</v>
      </c>
      <c r="I415">
        <v>18</v>
      </c>
      <c r="J415">
        <v>228</v>
      </c>
    </row>
    <row r="416" spans="1:10" x14ac:dyDescent="0.25">
      <c r="A416" t="s">
        <v>101</v>
      </c>
      <c r="B416">
        <v>269</v>
      </c>
      <c r="C416">
        <v>2288</v>
      </c>
      <c r="D416">
        <v>23</v>
      </c>
      <c r="E416">
        <v>21599</v>
      </c>
      <c r="F416">
        <v>0</v>
      </c>
      <c r="G416">
        <v>54</v>
      </c>
      <c r="H416">
        <v>0</v>
      </c>
      <c r="I416">
        <v>39</v>
      </c>
      <c r="J416">
        <v>90</v>
      </c>
    </row>
    <row r="417" spans="1:10" x14ac:dyDescent="0.25">
      <c r="A417" t="s">
        <v>107</v>
      </c>
      <c r="B417">
        <v>500</v>
      </c>
      <c r="C417">
        <v>908</v>
      </c>
      <c r="D417">
        <v>9</v>
      </c>
      <c r="E417">
        <v>3502</v>
      </c>
      <c r="F417">
        <v>0</v>
      </c>
      <c r="G417">
        <v>27</v>
      </c>
      <c r="H417">
        <v>0</v>
      </c>
      <c r="I417">
        <v>32</v>
      </c>
      <c r="J417">
        <v>59</v>
      </c>
    </row>
    <row r="418" spans="1:10" x14ac:dyDescent="0.25">
      <c r="A418" t="s">
        <v>89</v>
      </c>
      <c r="B418">
        <v>85</v>
      </c>
      <c r="C418">
        <v>2022</v>
      </c>
      <c r="D418">
        <v>9</v>
      </c>
      <c r="E418">
        <v>25778</v>
      </c>
      <c r="F418">
        <v>5293</v>
      </c>
      <c r="G418">
        <v>285</v>
      </c>
      <c r="H418">
        <v>5</v>
      </c>
      <c r="I418">
        <v>55</v>
      </c>
      <c r="J418">
        <v>345</v>
      </c>
    </row>
    <row r="419" spans="1:10" x14ac:dyDescent="0.25">
      <c r="A419" t="s">
        <v>97</v>
      </c>
      <c r="B419">
        <v>502</v>
      </c>
      <c r="C419">
        <v>1534</v>
      </c>
      <c r="D419">
        <v>15</v>
      </c>
      <c r="E419">
        <v>9625</v>
      </c>
      <c r="F419">
        <v>44850</v>
      </c>
      <c r="G419">
        <v>171</v>
      </c>
      <c r="H419">
        <v>136</v>
      </c>
      <c r="I419">
        <v>179</v>
      </c>
      <c r="J419">
        <v>479</v>
      </c>
    </row>
    <row r="420" spans="1:10" x14ac:dyDescent="0.25">
      <c r="A420" t="s">
        <v>99</v>
      </c>
      <c r="B420">
        <v>272</v>
      </c>
      <c r="C420">
        <v>1203</v>
      </c>
      <c r="D420">
        <v>13</v>
      </c>
      <c r="E420">
        <v>5771</v>
      </c>
      <c r="F420">
        <v>0</v>
      </c>
      <c r="G420">
        <v>85</v>
      </c>
      <c r="H420">
        <v>0</v>
      </c>
      <c r="I420">
        <v>36</v>
      </c>
      <c r="J420">
        <v>114</v>
      </c>
    </row>
    <row r="421" spans="1:10" x14ac:dyDescent="0.25">
      <c r="A421" t="s">
        <v>97</v>
      </c>
      <c r="B421">
        <v>504</v>
      </c>
      <c r="C421">
        <v>1131</v>
      </c>
      <c r="D421">
        <v>17</v>
      </c>
      <c r="E421">
        <v>2939</v>
      </c>
      <c r="F421">
        <v>0</v>
      </c>
      <c r="G421">
        <v>16</v>
      </c>
      <c r="H421">
        <v>0</v>
      </c>
      <c r="I421">
        <v>3</v>
      </c>
      <c r="J421">
        <v>5</v>
      </c>
    </row>
    <row r="422" spans="1:10" x14ac:dyDescent="0.25">
      <c r="A422" t="s">
        <v>109</v>
      </c>
      <c r="B422">
        <v>147</v>
      </c>
      <c r="C422">
        <v>3507</v>
      </c>
      <c r="D422">
        <v>29</v>
      </c>
      <c r="E422">
        <v>58943</v>
      </c>
      <c r="F422">
        <v>0</v>
      </c>
      <c r="G422">
        <v>286</v>
      </c>
      <c r="H422">
        <v>60</v>
      </c>
      <c r="I422">
        <v>375</v>
      </c>
      <c r="J422">
        <v>721</v>
      </c>
    </row>
    <row r="423" spans="1:10" x14ac:dyDescent="0.25">
      <c r="A423" t="s">
        <v>102</v>
      </c>
      <c r="B423">
        <v>506</v>
      </c>
      <c r="C423">
        <v>1348</v>
      </c>
      <c r="D423">
        <v>30</v>
      </c>
      <c r="E423">
        <v>24907</v>
      </c>
      <c r="F423">
        <v>100386</v>
      </c>
      <c r="G423">
        <v>310</v>
      </c>
      <c r="H423">
        <v>72</v>
      </c>
      <c r="I423">
        <v>719</v>
      </c>
      <c r="J423">
        <v>1101</v>
      </c>
    </row>
    <row r="424" spans="1:10" x14ac:dyDescent="0.25">
      <c r="A424" t="s">
        <v>92</v>
      </c>
      <c r="B424">
        <v>274</v>
      </c>
      <c r="C424">
        <v>3370</v>
      </c>
      <c r="D424">
        <v>1</v>
      </c>
      <c r="E424">
        <v>1130</v>
      </c>
      <c r="F424">
        <v>0</v>
      </c>
      <c r="G424">
        <v>0</v>
      </c>
      <c r="H424">
        <v>0</v>
      </c>
      <c r="I424" t="s">
        <v>103</v>
      </c>
      <c r="J424" t="s">
        <v>103</v>
      </c>
    </row>
    <row r="425" spans="1:10" x14ac:dyDescent="0.25">
      <c r="A425" t="s">
        <v>87</v>
      </c>
      <c r="B425">
        <v>508</v>
      </c>
      <c r="C425">
        <v>768</v>
      </c>
      <c r="D425">
        <v>15</v>
      </c>
      <c r="E425">
        <v>4446</v>
      </c>
      <c r="F425">
        <v>20321</v>
      </c>
      <c r="G425">
        <v>70</v>
      </c>
      <c r="H425">
        <v>0</v>
      </c>
      <c r="I425">
        <v>14</v>
      </c>
      <c r="J425">
        <v>84</v>
      </c>
    </row>
    <row r="426" spans="1:10" x14ac:dyDescent="0.25">
      <c r="A426" t="s">
        <v>96</v>
      </c>
      <c r="B426">
        <v>4</v>
      </c>
      <c r="C426">
        <v>3759</v>
      </c>
      <c r="D426">
        <v>42</v>
      </c>
      <c r="E426">
        <v>29975</v>
      </c>
      <c r="F426">
        <v>1</v>
      </c>
      <c r="G426">
        <v>21</v>
      </c>
      <c r="H426">
        <v>0</v>
      </c>
      <c r="I426">
        <v>100</v>
      </c>
      <c r="J426">
        <v>119</v>
      </c>
    </row>
    <row r="427" spans="1:10" x14ac:dyDescent="0.25">
      <c r="A427" t="s">
        <v>97</v>
      </c>
      <c r="B427">
        <v>510</v>
      </c>
      <c r="C427">
        <v>1075</v>
      </c>
      <c r="D427">
        <v>43</v>
      </c>
      <c r="E427">
        <v>13083</v>
      </c>
      <c r="F427">
        <v>0</v>
      </c>
      <c r="G427">
        <v>32</v>
      </c>
      <c r="H427">
        <v>9</v>
      </c>
      <c r="I427">
        <v>67</v>
      </c>
      <c r="J427">
        <v>79</v>
      </c>
    </row>
    <row r="428" spans="1:10" x14ac:dyDescent="0.25">
      <c r="A428" t="s">
        <v>101</v>
      </c>
      <c r="B428">
        <v>276</v>
      </c>
      <c r="C428">
        <v>1751</v>
      </c>
      <c r="D428">
        <v>10</v>
      </c>
      <c r="E428">
        <v>894</v>
      </c>
      <c r="F428">
        <v>0</v>
      </c>
      <c r="G428">
        <v>6</v>
      </c>
      <c r="H428">
        <v>1</v>
      </c>
      <c r="I428">
        <v>1</v>
      </c>
      <c r="J428">
        <v>6</v>
      </c>
    </row>
    <row r="429" spans="1:10" x14ac:dyDescent="0.25">
      <c r="A429" t="s">
        <v>98</v>
      </c>
      <c r="B429">
        <v>512</v>
      </c>
      <c r="C429">
        <v>2843</v>
      </c>
      <c r="D429">
        <v>21</v>
      </c>
      <c r="E429">
        <v>19529</v>
      </c>
      <c r="F429">
        <v>0</v>
      </c>
      <c r="G429">
        <v>157</v>
      </c>
      <c r="H429">
        <v>223</v>
      </c>
      <c r="I429">
        <v>122</v>
      </c>
      <c r="J429">
        <v>487</v>
      </c>
    </row>
    <row r="430" spans="1:10" x14ac:dyDescent="0.25">
      <c r="A430" t="s">
        <v>109</v>
      </c>
      <c r="B430">
        <v>149</v>
      </c>
      <c r="C430">
        <v>2039</v>
      </c>
      <c r="D430">
        <v>33</v>
      </c>
      <c r="E430">
        <v>26161</v>
      </c>
      <c r="F430">
        <v>0</v>
      </c>
      <c r="G430">
        <v>219</v>
      </c>
      <c r="H430">
        <v>45</v>
      </c>
      <c r="I430">
        <v>151</v>
      </c>
      <c r="J430">
        <v>413</v>
      </c>
    </row>
    <row r="431" spans="1:10" x14ac:dyDescent="0.25">
      <c r="A431" t="s">
        <v>97</v>
      </c>
      <c r="B431">
        <v>514</v>
      </c>
      <c r="C431">
        <v>726</v>
      </c>
      <c r="D431">
        <v>14</v>
      </c>
      <c r="E431">
        <v>798</v>
      </c>
      <c r="F431">
        <v>0</v>
      </c>
      <c r="G431">
        <v>6</v>
      </c>
      <c r="H431">
        <v>0</v>
      </c>
      <c r="I431" t="s">
        <v>103</v>
      </c>
      <c r="J431" t="s">
        <v>103</v>
      </c>
    </row>
    <row r="432" spans="1:10" x14ac:dyDescent="0.25">
      <c r="A432" t="s">
        <v>88</v>
      </c>
      <c r="B432">
        <v>280</v>
      </c>
      <c r="C432">
        <v>1208</v>
      </c>
      <c r="D432">
        <v>51</v>
      </c>
      <c r="E432">
        <v>25448</v>
      </c>
      <c r="F432">
        <v>0</v>
      </c>
      <c r="G432">
        <v>59</v>
      </c>
      <c r="H432">
        <v>0</v>
      </c>
      <c r="I432">
        <v>61</v>
      </c>
      <c r="J432">
        <v>114</v>
      </c>
    </row>
    <row r="433" spans="1:10" x14ac:dyDescent="0.25">
      <c r="A433" t="s">
        <v>109</v>
      </c>
      <c r="B433">
        <v>516</v>
      </c>
      <c r="C433">
        <v>699</v>
      </c>
      <c r="D433">
        <v>23</v>
      </c>
      <c r="E433">
        <v>10074</v>
      </c>
      <c r="F433">
        <v>3476</v>
      </c>
      <c r="G433">
        <v>143</v>
      </c>
      <c r="H433">
        <v>13</v>
      </c>
      <c r="I433">
        <v>30</v>
      </c>
      <c r="J433">
        <v>138</v>
      </c>
    </row>
    <row r="434" spans="1:10" x14ac:dyDescent="0.25">
      <c r="A434" t="s">
        <v>89</v>
      </c>
      <c r="B434">
        <v>88</v>
      </c>
      <c r="C434">
        <v>1050</v>
      </c>
      <c r="D434">
        <v>18</v>
      </c>
      <c r="E434">
        <v>6220</v>
      </c>
      <c r="F434">
        <v>0</v>
      </c>
      <c r="G434">
        <v>110</v>
      </c>
      <c r="H434">
        <v>24</v>
      </c>
      <c r="I434">
        <v>10</v>
      </c>
      <c r="J434">
        <v>93</v>
      </c>
    </row>
    <row r="435" spans="1:10" x14ac:dyDescent="0.25">
      <c r="A435" t="s">
        <v>98</v>
      </c>
      <c r="B435">
        <v>518</v>
      </c>
      <c r="C435">
        <v>4416</v>
      </c>
      <c r="D435">
        <v>56</v>
      </c>
      <c r="E435">
        <v>39134</v>
      </c>
      <c r="F435">
        <v>26130</v>
      </c>
      <c r="G435">
        <v>340</v>
      </c>
      <c r="H435">
        <v>204</v>
      </c>
      <c r="I435">
        <v>146</v>
      </c>
      <c r="J435">
        <v>568</v>
      </c>
    </row>
    <row r="436" spans="1:10" x14ac:dyDescent="0.25">
      <c r="A436" t="s">
        <v>101</v>
      </c>
      <c r="B436">
        <v>282</v>
      </c>
      <c r="C436">
        <v>1494</v>
      </c>
      <c r="D436">
        <v>19</v>
      </c>
      <c r="E436">
        <v>618</v>
      </c>
      <c r="F436">
        <v>0</v>
      </c>
      <c r="G436">
        <v>0</v>
      </c>
      <c r="H436">
        <v>1</v>
      </c>
      <c r="I436" t="s">
        <v>103</v>
      </c>
      <c r="J436" t="s">
        <v>103</v>
      </c>
    </row>
    <row r="437" spans="1:10" x14ac:dyDescent="0.25">
      <c r="A437" t="s">
        <v>102</v>
      </c>
      <c r="B437">
        <v>520</v>
      </c>
      <c r="C437">
        <v>1952</v>
      </c>
      <c r="D437">
        <v>18</v>
      </c>
      <c r="E437">
        <v>12516</v>
      </c>
      <c r="F437">
        <v>0</v>
      </c>
      <c r="G437">
        <v>92</v>
      </c>
      <c r="H437">
        <v>52</v>
      </c>
      <c r="I437">
        <v>66</v>
      </c>
      <c r="J437">
        <v>210</v>
      </c>
    </row>
    <row r="438" spans="1:10" x14ac:dyDescent="0.25">
      <c r="A438" t="s">
        <v>109</v>
      </c>
      <c r="B438">
        <v>152</v>
      </c>
      <c r="C438">
        <v>2806</v>
      </c>
      <c r="D438">
        <v>16</v>
      </c>
      <c r="E438">
        <v>17652</v>
      </c>
      <c r="F438">
        <v>0</v>
      </c>
      <c r="G438">
        <v>253</v>
      </c>
      <c r="H438">
        <v>941</v>
      </c>
      <c r="I438">
        <v>184</v>
      </c>
      <c r="J438">
        <v>1362</v>
      </c>
    </row>
    <row r="439" spans="1:10" x14ac:dyDescent="0.25">
      <c r="A439" t="s">
        <v>98</v>
      </c>
      <c r="B439">
        <v>523</v>
      </c>
      <c r="C439">
        <v>2361</v>
      </c>
      <c r="D439">
        <v>19</v>
      </c>
      <c r="E439">
        <v>57260</v>
      </c>
      <c r="F439">
        <v>62001</v>
      </c>
      <c r="G439">
        <v>187</v>
      </c>
      <c r="H439">
        <v>52</v>
      </c>
      <c r="I439">
        <v>310</v>
      </c>
      <c r="J439">
        <v>534</v>
      </c>
    </row>
    <row r="440" spans="1:10" x14ac:dyDescent="0.25">
      <c r="A440" t="s">
        <v>87</v>
      </c>
      <c r="B440">
        <v>284</v>
      </c>
      <c r="C440">
        <v>1337</v>
      </c>
      <c r="D440">
        <v>15</v>
      </c>
      <c r="E440">
        <v>3275</v>
      </c>
      <c r="F440">
        <v>0</v>
      </c>
      <c r="G440">
        <v>9</v>
      </c>
      <c r="H440">
        <v>0</v>
      </c>
      <c r="I440" t="s">
        <v>103</v>
      </c>
      <c r="J440" t="s">
        <v>103</v>
      </c>
    </row>
    <row r="441" spans="1:10" x14ac:dyDescent="0.25">
      <c r="A441" t="s">
        <v>98</v>
      </c>
      <c r="B441">
        <v>525</v>
      </c>
      <c r="C441">
        <v>1261</v>
      </c>
      <c r="D441">
        <v>43</v>
      </c>
      <c r="E441">
        <v>21852</v>
      </c>
      <c r="F441">
        <v>22418</v>
      </c>
      <c r="G441">
        <v>592</v>
      </c>
      <c r="H441">
        <v>49</v>
      </c>
      <c r="I441">
        <v>34</v>
      </c>
      <c r="J441">
        <v>592</v>
      </c>
    </row>
    <row r="442" spans="1:10" x14ac:dyDescent="0.25">
      <c r="A442" t="s">
        <v>96</v>
      </c>
      <c r="B442">
        <v>24</v>
      </c>
      <c r="C442">
        <v>1454</v>
      </c>
      <c r="D442">
        <v>19</v>
      </c>
      <c r="E442">
        <v>9298</v>
      </c>
      <c r="F442">
        <v>0</v>
      </c>
      <c r="G442">
        <v>96</v>
      </c>
      <c r="H442">
        <v>0</v>
      </c>
      <c r="I442">
        <v>95</v>
      </c>
      <c r="J442">
        <v>191</v>
      </c>
    </row>
    <row r="443" spans="1:10" x14ac:dyDescent="0.25">
      <c r="A443" t="s">
        <v>93</v>
      </c>
      <c r="B443">
        <v>527</v>
      </c>
      <c r="C443">
        <v>1746</v>
      </c>
      <c r="D443">
        <v>24</v>
      </c>
      <c r="E443">
        <v>11320</v>
      </c>
      <c r="F443">
        <v>30267</v>
      </c>
      <c r="G443">
        <v>177</v>
      </c>
      <c r="H443">
        <v>0</v>
      </c>
      <c r="I443">
        <v>94</v>
      </c>
      <c r="J443">
        <v>270</v>
      </c>
    </row>
    <row r="444" spans="1:10" x14ac:dyDescent="0.25">
      <c r="A444" t="s">
        <v>95</v>
      </c>
      <c r="B444">
        <v>286</v>
      </c>
      <c r="C444">
        <v>4023</v>
      </c>
      <c r="D444">
        <v>130</v>
      </c>
      <c r="E444">
        <v>31819</v>
      </c>
      <c r="F444">
        <v>0</v>
      </c>
      <c r="G444">
        <v>119</v>
      </c>
      <c r="H444">
        <v>0</v>
      </c>
      <c r="I444">
        <v>57</v>
      </c>
      <c r="J444">
        <v>142</v>
      </c>
    </row>
    <row r="445" spans="1:10" x14ac:dyDescent="0.25">
      <c r="A445" t="s">
        <v>95</v>
      </c>
      <c r="B445">
        <v>529</v>
      </c>
      <c r="C445">
        <v>990</v>
      </c>
      <c r="D445">
        <v>40</v>
      </c>
      <c r="E445">
        <v>21662</v>
      </c>
      <c r="F445">
        <v>0</v>
      </c>
      <c r="G445">
        <v>47</v>
      </c>
      <c r="H445">
        <v>0</v>
      </c>
      <c r="I445">
        <v>74</v>
      </c>
      <c r="J445">
        <v>112</v>
      </c>
    </row>
    <row r="446" spans="1:10" x14ac:dyDescent="0.25">
      <c r="A446" t="s">
        <v>96</v>
      </c>
      <c r="B446">
        <v>52</v>
      </c>
      <c r="C446">
        <v>2545</v>
      </c>
      <c r="D446">
        <v>20</v>
      </c>
      <c r="E446">
        <v>3612</v>
      </c>
      <c r="F446">
        <v>0</v>
      </c>
      <c r="G446">
        <v>62</v>
      </c>
      <c r="H446">
        <v>5</v>
      </c>
      <c r="I446">
        <v>15</v>
      </c>
      <c r="J446">
        <v>40</v>
      </c>
    </row>
    <row r="447" spans="1:10" x14ac:dyDescent="0.25">
      <c r="A447" t="s">
        <v>108</v>
      </c>
      <c r="B447">
        <v>531</v>
      </c>
      <c r="C447">
        <v>2117</v>
      </c>
      <c r="D447">
        <v>20</v>
      </c>
      <c r="E447">
        <v>9652</v>
      </c>
      <c r="F447">
        <v>0</v>
      </c>
      <c r="G447">
        <v>61</v>
      </c>
      <c r="H447">
        <v>40</v>
      </c>
      <c r="I447">
        <v>93</v>
      </c>
      <c r="J447">
        <v>189</v>
      </c>
    </row>
    <row r="448" spans="1:10" x14ac:dyDescent="0.25">
      <c r="A448" t="s">
        <v>106</v>
      </c>
      <c r="B448">
        <v>89</v>
      </c>
      <c r="C448">
        <v>970</v>
      </c>
      <c r="D448">
        <v>5</v>
      </c>
      <c r="E448">
        <v>325</v>
      </c>
      <c r="F448">
        <v>0</v>
      </c>
      <c r="G448">
        <v>3</v>
      </c>
      <c r="H448">
        <v>0</v>
      </c>
      <c r="I448">
        <v>1</v>
      </c>
      <c r="J448">
        <v>2</v>
      </c>
    </row>
    <row r="449" spans="1:10" x14ac:dyDescent="0.25">
      <c r="A449" t="s">
        <v>109</v>
      </c>
      <c r="B449">
        <v>154</v>
      </c>
      <c r="C449">
        <v>4775</v>
      </c>
      <c r="D449">
        <v>18</v>
      </c>
      <c r="E449">
        <v>27493</v>
      </c>
      <c r="F449">
        <v>17289</v>
      </c>
      <c r="G449">
        <v>155</v>
      </c>
      <c r="H449">
        <v>45</v>
      </c>
      <c r="I449">
        <v>84</v>
      </c>
      <c r="J449">
        <v>284</v>
      </c>
    </row>
    <row r="450" spans="1:10" x14ac:dyDescent="0.25">
      <c r="A450" t="s">
        <v>95</v>
      </c>
      <c r="B450">
        <v>27</v>
      </c>
      <c r="C450">
        <v>1433</v>
      </c>
      <c r="D450">
        <v>42</v>
      </c>
      <c r="E450">
        <v>10787</v>
      </c>
      <c r="F450">
        <v>7880</v>
      </c>
      <c r="G450">
        <v>20</v>
      </c>
      <c r="H450">
        <v>0</v>
      </c>
      <c r="I450">
        <v>20</v>
      </c>
      <c r="J450">
        <v>28</v>
      </c>
    </row>
    <row r="451" spans="1:10" x14ac:dyDescent="0.25">
      <c r="A451" t="s">
        <v>98</v>
      </c>
      <c r="B451">
        <v>536</v>
      </c>
      <c r="C451">
        <v>2503</v>
      </c>
      <c r="D451">
        <v>77</v>
      </c>
      <c r="E451">
        <v>82298</v>
      </c>
      <c r="F451">
        <v>0</v>
      </c>
      <c r="G451">
        <v>326</v>
      </c>
      <c r="H451">
        <v>264</v>
      </c>
      <c r="I451">
        <v>337</v>
      </c>
      <c r="J451">
        <v>710</v>
      </c>
    </row>
    <row r="452" spans="1:10" x14ac:dyDescent="0.25">
      <c r="A452" t="s">
        <v>89</v>
      </c>
      <c r="B452">
        <v>291</v>
      </c>
      <c r="C452">
        <v>2758</v>
      </c>
      <c r="D452">
        <v>21</v>
      </c>
      <c r="E452">
        <v>10525</v>
      </c>
      <c r="F452">
        <v>0</v>
      </c>
      <c r="G452">
        <v>265</v>
      </c>
      <c r="H452">
        <v>102</v>
      </c>
      <c r="I452">
        <v>96</v>
      </c>
      <c r="J452">
        <v>463</v>
      </c>
    </row>
    <row r="453" spans="1:10" x14ac:dyDescent="0.25">
      <c r="A453" t="s">
        <v>101</v>
      </c>
      <c r="B453">
        <v>538</v>
      </c>
      <c r="C453">
        <v>1531</v>
      </c>
      <c r="D453">
        <v>48</v>
      </c>
      <c r="E453">
        <v>13046</v>
      </c>
      <c r="F453">
        <v>0</v>
      </c>
      <c r="G453">
        <v>101</v>
      </c>
      <c r="H453">
        <v>2</v>
      </c>
      <c r="I453" t="s">
        <v>103</v>
      </c>
      <c r="J453" t="s">
        <v>103</v>
      </c>
    </row>
    <row r="454" spans="1:10" x14ac:dyDescent="0.25">
      <c r="A454" t="s">
        <v>91</v>
      </c>
      <c r="B454">
        <v>90</v>
      </c>
      <c r="C454">
        <v>3040</v>
      </c>
      <c r="D454">
        <v>29</v>
      </c>
      <c r="E454">
        <v>42734</v>
      </c>
      <c r="F454">
        <v>37904</v>
      </c>
      <c r="G454">
        <v>399</v>
      </c>
      <c r="H454">
        <v>6</v>
      </c>
      <c r="I454">
        <v>196</v>
      </c>
      <c r="J454">
        <v>596</v>
      </c>
    </row>
    <row r="455" spans="1:10" x14ac:dyDescent="0.25">
      <c r="A455" t="s">
        <v>108</v>
      </c>
      <c r="B455">
        <v>540</v>
      </c>
      <c r="C455">
        <v>1686</v>
      </c>
      <c r="D455">
        <v>61</v>
      </c>
      <c r="E455">
        <v>18363</v>
      </c>
      <c r="F455">
        <v>9886</v>
      </c>
      <c r="G455">
        <v>241</v>
      </c>
      <c r="H455">
        <v>70</v>
      </c>
      <c r="I455">
        <v>77</v>
      </c>
      <c r="J455">
        <v>300</v>
      </c>
    </row>
    <row r="456" spans="1:10" x14ac:dyDescent="0.25">
      <c r="A456" t="s">
        <v>109</v>
      </c>
      <c r="B456">
        <v>159</v>
      </c>
      <c r="C456">
        <v>4249</v>
      </c>
      <c r="D456">
        <v>14</v>
      </c>
      <c r="E456">
        <v>15458</v>
      </c>
      <c r="F456">
        <v>3452</v>
      </c>
      <c r="G456">
        <v>113</v>
      </c>
      <c r="H456">
        <v>11</v>
      </c>
      <c r="I456">
        <v>50</v>
      </c>
      <c r="J456">
        <v>174</v>
      </c>
    </row>
    <row r="457" spans="1:10" x14ac:dyDescent="0.25">
      <c r="A457" t="s">
        <v>89</v>
      </c>
      <c r="B457">
        <v>293</v>
      </c>
      <c r="C457">
        <v>1861</v>
      </c>
      <c r="D457">
        <v>8</v>
      </c>
      <c r="E457">
        <v>7366</v>
      </c>
      <c r="F457">
        <v>21405</v>
      </c>
      <c r="G457">
        <v>63</v>
      </c>
      <c r="H457">
        <v>1</v>
      </c>
      <c r="I457">
        <v>19</v>
      </c>
      <c r="J457">
        <v>63</v>
      </c>
    </row>
    <row r="458" spans="1:10" x14ac:dyDescent="0.25">
      <c r="A458" t="s">
        <v>93</v>
      </c>
      <c r="B458">
        <v>618</v>
      </c>
      <c r="C458">
        <v>476</v>
      </c>
      <c r="D458">
        <v>6</v>
      </c>
      <c r="E458">
        <v>808</v>
      </c>
      <c r="F458">
        <v>0</v>
      </c>
      <c r="G458">
        <v>1</v>
      </c>
      <c r="H458">
        <v>0</v>
      </c>
      <c r="I458">
        <v>5</v>
      </c>
      <c r="J458">
        <v>5</v>
      </c>
    </row>
    <row r="459" spans="1:10" x14ac:dyDescent="0.25">
      <c r="A459" t="s">
        <v>104</v>
      </c>
      <c r="B459">
        <v>544</v>
      </c>
      <c r="C459">
        <v>976</v>
      </c>
      <c r="D459">
        <v>31</v>
      </c>
      <c r="E459">
        <v>5449</v>
      </c>
      <c r="F459">
        <v>14208</v>
      </c>
      <c r="G459">
        <v>117</v>
      </c>
      <c r="H459">
        <v>3</v>
      </c>
      <c r="I459">
        <v>12</v>
      </c>
      <c r="J459">
        <v>106</v>
      </c>
    </row>
    <row r="460" spans="1:10" x14ac:dyDescent="0.25">
      <c r="A460" t="s">
        <v>109</v>
      </c>
      <c r="B460">
        <v>295</v>
      </c>
      <c r="C460">
        <v>16886</v>
      </c>
      <c r="D460">
        <v>18</v>
      </c>
      <c r="E460">
        <v>40511</v>
      </c>
      <c r="F460">
        <v>3890</v>
      </c>
      <c r="G460">
        <v>362</v>
      </c>
      <c r="H460">
        <v>6</v>
      </c>
      <c r="I460">
        <v>83</v>
      </c>
      <c r="J460">
        <v>451</v>
      </c>
    </row>
    <row r="461" spans="1:10" x14ac:dyDescent="0.25">
      <c r="A461" t="s">
        <v>101</v>
      </c>
      <c r="B461">
        <v>546</v>
      </c>
      <c r="C461">
        <v>1246</v>
      </c>
      <c r="D461">
        <v>16</v>
      </c>
      <c r="E461">
        <v>3222</v>
      </c>
      <c r="F461">
        <v>0</v>
      </c>
      <c r="G461">
        <v>137</v>
      </c>
      <c r="H461">
        <v>0</v>
      </c>
      <c r="I461">
        <v>68</v>
      </c>
      <c r="J461">
        <v>183</v>
      </c>
    </row>
    <row r="462" spans="1:10" x14ac:dyDescent="0.25">
      <c r="A462" t="s">
        <v>93</v>
      </c>
      <c r="B462">
        <v>92</v>
      </c>
      <c r="C462">
        <v>1035</v>
      </c>
      <c r="D462">
        <v>29</v>
      </c>
      <c r="E462">
        <v>10253</v>
      </c>
      <c r="F462">
        <v>0</v>
      </c>
      <c r="G462">
        <v>181</v>
      </c>
      <c r="H462">
        <v>68</v>
      </c>
      <c r="I462">
        <v>138</v>
      </c>
      <c r="J462">
        <v>387</v>
      </c>
    </row>
    <row r="463" spans="1:10" x14ac:dyDescent="0.25">
      <c r="A463" t="s">
        <v>102</v>
      </c>
      <c r="B463">
        <v>548</v>
      </c>
      <c r="C463">
        <v>1655</v>
      </c>
      <c r="D463">
        <v>31</v>
      </c>
      <c r="E463">
        <v>70257</v>
      </c>
      <c r="F463">
        <v>0</v>
      </c>
      <c r="G463">
        <v>257</v>
      </c>
      <c r="H463">
        <v>290</v>
      </c>
      <c r="I463">
        <v>448</v>
      </c>
      <c r="J463">
        <v>900</v>
      </c>
    </row>
    <row r="464" spans="1:10" x14ac:dyDescent="0.25">
      <c r="A464" t="s">
        <v>99</v>
      </c>
      <c r="B464">
        <v>161</v>
      </c>
      <c r="C464">
        <v>2029</v>
      </c>
      <c r="D464">
        <v>22</v>
      </c>
      <c r="E464">
        <v>9562</v>
      </c>
      <c r="F464">
        <v>0</v>
      </c>
      <c r="G464">
        <v>45</v>
      </c>
      <c r="H464">
        <v>5</v>
      </c>
      <c r="I464">
        <v>69</v>
      </c>
      <c r="J464">
        <v>109</v>
      </c>
    </row>
    <row r="465" spans="1:10" x14ac:dyDescent="0.25">
      <c r="A465" t="s">
        <v>90</v>
      </c>
      <c r="B465">
        <v>550</v>
      </c>
      <c r="C465">
        <v>921</v>
      </c>
      <c r="D465">
        <v>143</v>
      </c>
      <c r="E465">
        <v>11342</v>
      </c>
      <c r="F465">
        <v>18647</v>
      </c>
      <c r="G465">
        <v>120</v>
      </c>
      <c r="H465">
        <v>2</v>
      </c>
      <c r="I465">
        <v>10</v>
      </c>
      <c r="J465">
        <v>43</v>
      </c>
    </row>
    <row r="466" spans="1:10" x14ac:dyDescent="0.25">
      <c r="A466" t="s">
        <v>89</v>
      </c>
      <c r="B466">
        <v>93</v>
      </c>
      <c r="C466">
        <v>3867</v>
      </c>
      <c r="D466">
        <v>21</v>
      </c>
      <c r="E466">
        <v>19472</v>
      </c>
      <c r="F466">
        <v>124829</v>
      </c>
      <c r="G466">
        <v>360</v>
      </c>
      <c r="H466">
        <v>3</v>
      </c>
      <c r="I466">
        <v>19</v>
      </c>
      <c r="J466">
        <v>216</v>
      </c>
    </row>
    <row r="467" spans="1:10" x14ac:dyDescent="0.25">
      <c r="A467" t="s">
        <v>95</v>
      </c>
      <c r="B467">
        <v>552</v>
      </c>
      <c r="C467">
        <v>1485</v>
      </c>
      <c r="D467">
        <v>70</v>
      </c>
      <c r="E467">
        <v>8003</v>
      </c>
      <c r="F467">
        <v>0</v>
      </c>
      <c r="G467">
        <v>20</v>
      </c>
      <c r="H467">
        <v>0</v>
      </c>
      <c r="I467">
        <v>2</v>
      </c>
      <c r="J467">
        <v>7</v>
      </c>
    </row>
    <row r="468" spans="1:10" x14ac:dyDescent="0.25">
      <c r="A468" t="s">
        <v>94</v>
      </c>
      <c r="B468">
        <v>301</v>
      </c>
      <c r="C468">
        <v>2420</v>
      </c>
      <c r="D468">
        <v>21</v>
      </c>
      <c r="E468">
        <v>2576</v>
      </c>
      <c r="F468">
        <v>14776</v>
      </c>
      <c r="G468">
        <v>133</v>
      </c>
      <c r="H468">
        <v>1</v>
      </c>
      <c r="I468">
        <v>42</v>
      </c>
      <c r="J468">
        <v>161</v>
      </c>
    </row>
    <row r="469" spans="1:10" x14ac:dyDescent="0.25">
      <c r="A469" t="s">
        <v>98</v>
      </c>
      <c r="B469">
        <v>554</v>
      </c>
      <c r="C469">
        <v>2442</v>
      </c>
      <c r="D469">
        <v>243</v>
      </c>
      <c r="E469">
        <v>233104</v>
      </c>
      <c r="F469">
        <v>51343</v>
      </c>
      <c r="G469">
        <v>1128</v>
      </c>
      <c r="H469">
        <v>1149</v>
      </c>
      <c r="I469">
        <v>3197</v>
      </c>
      <c r="J469">
        <v>5407</v>
      </c>
    </row>
    <row r="470" spans="1:10" x14ac:dyDescent="0.25">
      <c r="A470" t="s">
        <v>87</v>
      </c>
      <c r="B470">
        <v>167</v>
      </c>
      <c r="C470">
        <v>1137</v>
      </c>
      <c r="D470">
        <v>12</v>
      </c>
      <c r="E470">
        <v>12587</v>
      </c>
      <c r="F470">
        <v>13383</v>
      </c>
      <c r="G470">
        <v>522</v>
      </c>
      <c r="H470">
        <v>0</v>
      </c>
      <c r="I470">
        <v>44</v>
      </c>
      <c r="J470">
        <v>552</v>
      </c>
    </row>
    <row r="471" spans="1:10" x14ac:dyDescent="0.25">
      <c r="A471" t="s">
        <v>102</v>
      </c>
      <c r="B471">
        <v>556</v>
      </c>
      <c r="C471">
        <v>857</v>
      </c>
      <c r="D471">
        <v>21</v>
      </c>
      <c r="E471">
        <v>6464</v>
      </c>
      <c r="F471">
        <v>0</v>
      </c>
      <c r="G471">
        <v>32</v>
      </c>
      <c r="H471">
        <v>4</v>
      </c>
      <c r="I471">
        <v>19</v>
      </c>
      <c r="J471">
        <v>53</v>
      </c>
    </row>
    <row r="472" spans="1:10" x14ac:dyDescent="0.25">
      <c r="A472" t="s">
        <v>93</v>
      </c>
      <c r="B472">
        <v>303</v>
      </c>
      <c r="C472">
        <v>2030</v>
      </c>
      <c r="D472">
        <v>72</v>
      </c>
      <c r="E472">
        <v>17354</v>
      </c>
      <c r="F472">
        <v>1</v>
      </c>
      <c r="G472">
        <v>57</v>
      </c>
      <c r="H472">
        <v>2</v>
      </c>
      <c r="I472">
        <v>45</v>
      </c>
      <c r="J472">
        <v>92</v>
      </c>
    </row>
    <row r="473" spans="1:10" x14ac:dyDescent="0.25">
      <c r="A473" t="s">
        <v>97</v>
      </c>
      <c r="B473">
        <v>558</v>
      </c>
      <c r="C473">
        <v>949</v>
      </c>
      <c r="D473">
        <v>29</v>
      </c>
      <c r="E473">
        <v>5194</v>
      </c>
      <c r="F473">
        <v>0</v>
      </c>
      <c r="G473">
        <v>22</v>
      </c>
      <c r="H473">
        <v>4</v>
      </c>
      <c r="I473">
        <v>24</v>
      </c>
      <c r="J473">
        <v>45</v>
      </c>
    </row>
    <row r="474" spans="1:10" x14ac:dyDescent="0.25">
      <c r="A474" t="s">
        <v>94</v>
      </c>
      <c r="B474">
        <v>55</v>
      </c>
      <c r="C474">
        <v>5102</v>
      </c>
      <c r="D474">
        <v>41</v>
      </c>
      <c r="E474">
        <v>6299</v>
      </c>
      <c r="F474">
        <v>0</v>
      </c>
      <c r="G474">
        <v>52</v>
      </c>
      <c r="H474">
        <v>1</v>
      </c>
      <c r="I474" t="s">
        <v>103</v>
      </c>
      <c r="J474" t="s">
        <v>103</v>
      </c>
    </row>
    <row r="475" spans="1:10" x14ac:dyDescent="0.25">
      <c r="A475" t="s">
        <v>104</v>
      </c>
      <c r="B475">
        <v>560</v>
      </c>
      <c r="C475">
        <v>1218</v>
      </c>
      <c r="D475">
        <v>66</v>
      </c>
      <c r="E475">
        <v>11949</v>
      </c>
      <c r="F475">
        <v>738</v>
      </c>
      <c r="G475">
        <v>50</v>
      </c>
      <c r="H475">
        <v>2</v>
      </c>
      <c r="I475">
        <v>8</v>
      </c>
      <c r="J475">
        <v>11</v>
      </c>
    </row>
    <row r="476" spans="1:10" x14ac:dyDescent="0.25">
      <c r="A476" t="s">
        <v>106</v>
      </c>
      <c r="B476">
        <v>307</v>
      </c>
      <c r="C476">
        <v>3175</v>
      </c>
      <c r="D476">
        <v>34</v>
      </c>
      <c r="E476">
        <v>2363</v>
      </c>
      <c r="F476">
        <v>0</v>
      </c>
      <c r="G476">
        <v>4</v>
      </c>
      <c r="H476">
        <v>0</v>
      </c>
      <c r="I476">
        <v>2</v>
      </c>
      <c r="J476">
        <v>4</v>
      </c>
    </row>
    <row r="477" spans="1:10" x14ac:dyDescent="0.25">
      <c r="A477" t="s">
        <v>104</v>
      </c>
      <c r="B477">
        <v>563</v>
      </c>
      <c r="C477">
        <v>843</v>
      </c>
      <c r="D477">
        <v>278</v>
      </c>
      <c r="E477">
        <v>37654</v>
      </c>
      <c r="F477">
        <v>0</v>
      </c>
      <c r="G477">
        <v>39</v>
      </c>
      <c r="H477">
        <v>1</v>
      </c>
      <c r="I477">
        <v>137</v>
      </c>
      <c r="J477">
        <v>172</v>
      </c>
    </row>
    <row r="478" spans="1:10" x14ac:dyDescent="0.25">
      <c r="A478" t="s">
        <v>93</v>
      </c>
      <c r="B478">
        <v>170</v>
      </c>
      <c r="C478">
        <v>2895</v>
      </c>
      <c r="D478">
        <v>30</v>
      </c>
      <c r="E478">
        <v>8888</v>
      </c>
      <c r="F478">
        <v>0</v>
      </c>
      <c r="G478">
        <v>54</v>
      </c>
      <c r="H478">
        <v>9</v>
      </c>
      <c r="I478">
        <v>47</v>
      </c>
      <c r="J478">
        <v>106</v>
      </c>
    </row>
    <row r="479" spans="1:10" x14ac:dyDescent="0.25">
      <c r="A479" t="s">
        <v>101</v>
      </c>
      <c r="B479">
        <v>565</v>
      </c>
      <c r="C479">
        <v>1164</v>
      </c>
      <c r="D479">
        <v>22</v>
      </c>
      <c r="E479">
        <v>47504</v>
      </c>
      <c r="F479">
        <v>12293</v>
      </c>
      <c r="G479">
        <v>166</v>
      </c>
      <c r="H479">
        <v>0</v>
      </c>
      <c r="I479">
        <v>84</v>
      </c>
      <c r="J479">
        <v>242</v>
      </c>
    </row>
    <row r="480" spans="1:10" x14ac:dyDescent="0.25">
      <c r="A480" t="s">
        <v>91</v>
      </c>
      <c r="B480">
        <v>309</v>
      </c>
      <c r="C480">
        <v>4019</v>
      </c>
      <c r="D480">
        <v>23</v>
      </c>
      <c r="E480">
        <v>12436</v>
      </c>
      <c r="F480">
        <v>34757</v>
      </c>
      <c r="G480">
        <v>86</v>
      </c>
      <c r="H480">
        <v>4</v>
      </c>
      <c r="I480">
        <v>64</v>
      </c>
      <c r="J480">
        <v>139</v>
      </c>
    </row>
    <row r="481" spans="1:10" x14ac:dyDescent="0.25">
      <c r="A481" t="s">
        <v>104</v>
      </c>
      <c r="B481">
        <v>567</v>
      </c>
      <c r="C481">
        <v>1345</v>
      </c>
      <c r="D481">
        <v>6</v>
      </c>
      <c r="E481">
        <v>7338</v>
      </c>
      <c r="F481">
        <v>0</v>
      </c>
      <c r="G481">
        <v>16</v>
      </c>
      <c r="H481">
        <v>0</v>
      </c>
      <c r="I481">
        <v>54</v>
      </c>
      <c r="J481">
        <v>67</v>
      </c>
    </row>
    <row r="482" spans="1:10" x14ac:dyDescent="0.25">
      <c r="A482" t="s">
        <v>93</v>
      </c>
      <c r="B482">
        <v>95</v>
      </c>
      <c r="C482">
        <v>1813</v>
      </c>
      <c r="D482">
        <v>26</v>
      </c>
      <c r="E482">
        <v>9501</v>
      </c>
      <c r="F482">
        <v>0</v>
      </c>
      <c r="G482">
        <v>58</v>
      </c>
      <c r="H482">
        <v>1</v>
      </c>
      <c r="I482">
        <v>47</v>
      </c>
      <c r="J482">
        <v>105</v>
      </c>
    </row>
    <row r="483" spans="1:10" x14ac:dyDescent="0.25">
      <c r="A483" t="s">
        <v>97</v>
      </c>
      <c r="B483">
        <v>569</v>
      </c>
      <c r="C483">
        <v>1966</v>
      </c>
      <c r="D483">
        <v>15</v>
      </c>
      <c r="E483">
        <v>12483</v>
      </c>
      <c r="F483">
        <v>357</v>
      </c>
      <c r="G483">
        <v>102</v>
      </c>
      <c r="H483">
        <v>20</v>
      </c>
      <c r="I483">
        <v>19</v>
      </c>
      <c r="J483">
        <v>108</v>
      </c>
    </row>
    <row r="484" spans="1:10" x14ac:dyDescent="0.25">
      <c r="A484" t="s">
        <v>99</v>
      </c>
      <c r="B484">
        <v>311</v>
      </c>
      <c r="C484">
        <v>2139</v>
      </c>
      <c r="D484">
        <v>10</v>
      </c>
      <c r="E484">
        <v>4727</v>
      </c>
      <c r="F484">
        <v>0</v>
      </c>
      <c r="G484">
        <v>31</v>
      </c>
      <c r="H484">
        <v>0</v>
      </c>
      <c r="I484">
        <v>8</v>
      </c>
      <c r="J484">
        <v>29</v>
      </c>
    </row>
    <row r="485" spans="1:10" x14ac:dyDescent="0.25">
      <c r="A485" t="s">
        <v>104</v>
      </c>
      <c r="B485">
        <v>571</v>
      </c>
      <c r="C485">
        <v>2908</v>
      </c>
      <c r="D485">
        <v>132</v>
      </c>
      <c r="E485">
        <v>344401</v>
      </c>
      <c r="F485">
        <v>28772</v>
      </c>
      <c r="G485">
        <v>1201</v>
      </c>
      <c r="H485">
        <v>67</v>
      </c>
      <c r="I485">
        <v>9</v>
      </c>
      <c r="J485">
        <v>242</v>
      </c>
    </row>
    <row r="486" spans="1:10" x14ac:dyDescent="0.25">
      <c r="A486" t="s">
        <v>91</v>
      </c>
      <c r="B486">
        <v>172</v>
      </c>
      <c r="C486">
        <v>2870</v>
      </c>
      <c r="D486">
        <v>51</v>
      </c>
      <c r="E486">
        <v>23200</v>
      </c>
      <c r="F486">
        <v>2</v>
      </c>
      <c r="G486">
        <v>59</v>
      </c>
      <c r="H486">
        <v>1</v>
      </c>
      <c r="I486">
        <v>66</v>
      </c>
      <c r="J486">
        <v>117</v>
      </c>
    </row>
    <row r="487" spans="1:10" x14ac:dyDescent="0.25">
      <c r="A487" t="s">
        <v>98</v>
      </c>
      <c r="B487">
        <v>573</v>
      </c>
      <c r="C487">
        <v>1000</v>
      </c>
      <c r="D487">
        <v>29</v>
      </c>
      <c r="E487">
        <v>10840</v>
      </c>
      <c r="F487">
        <v>0</v>
      </c>
      <c r="G487">
        <v>180</v>
      </c>
      <c r="H487">
        <v>389</v>
      </c>
      <c r="I487">
        <v>96</v>
      </c>
      <c r="J487">
        <v>649</v>
      </c>
    </row>
    <row r="488" spans="1:10" x14ac:dyDescent="0.25">
      <c r="A488" t="s">
        <v>93</v>
      </c>
      <c r="B488">
        <v>313</v>
      </c>
      <c r="C488">
        <v>1995</v>
      </c>
      <c r="D488">
        <v>32</v>
      </c>
      <c r="E488">
        <v>15023</v>
      </c>
      <c r="F488">
        <v>566</v>
      </c>
      <c r="G488">
        <v>127</v>
      </c>
      <c r="H488">
        <v>8</v>
      </c>
      <c r="I488">
        <v>17</v>
      </c>
      <c r="J488">
        <v>105</v>
      </c>
    </row>
    <row r="489" spans="1:10" x14ac:dyDescent="0.25">
      <c r="A489" t="s">
        <v>92</v>
      </c>
      <c r="B489">
        <v>575</v>
      </c>
      <c r="C489">
        <v>1181</v>
      </c>
      <c r="D489">
        <v>50</v>
      </c>
      <c r="E489">
        <v>22096</v>
      </c>
      <c r="F489">
        <v>0</v>
      </c>
      <c r="G489">
        <v>149</v>
      </c>
      <c r="H489">
        <v>63</v>
      </c>
      <c r="I489">
        <v>43</v>
      </c>
      <c r="J489">
        <v>191</v>
      </c>
    </row>
    <row r="490" spans="1:10" x14ac:dyDescent="0.25">
      <c r="A490" t="s">
        <v>93</v>
      </c>
      <c r="B490">
        <v>104</v>
      </c>
      <c r="C490">
        <v>4421</v>
      </c>
      <c r="D490">
        <v>19</v>
      </c>
      <c r="E490">
        <v>11321</v>
      </c>
      <c r="F490">
        <v>0</v>
      </c>
      <c r="G490">
        <v>30</v>
      </c>
      <c r="H490">
        <v>0</v>
      </c>
      <c r="I490">
        <v>9</v>
      </c>
      <c r="J490">
        <v>31</v>
      </c>
    </row>
    <row r="491" spans="1:10" x14ac:dyDescent="0.25">
      <c r="A491" t="s">
        <v>97</v>
      </c>
      <c r="B491">
        <v>577</v>
      </c>
      <c r="C491">
        <v>875</v>
      </c>
      <c r="D491">
        <v>92</v>
      </c>
      <c r="E491">
        <v>36915</v>
      </c>
      <c r="F491">
        <v>24536</v>
      </c>
      <c r="G491">
        <v>503</v>
      </c>
      <c r="H491">
        <v>820</v>
      </c>
      <c r="I491">
        <v>439</v>
      </c>
      <c r="J491">
        <v>1287</v>
      </c>
    </row>
    <row r="492" spans="1:10" x14ac:dyDescent="0.25">
      <c r="A492" t="s">
        <v>109</v>
      </c>
      <c r="B492">
        <v>174</v>
      </c>
      <c r="C492">
        <v>6061</v>
      </c>
      <c r="D492">
        <v>22</v>
      </c>
      <c r="E492">
        <v>37273</v>
      </c>
      <c r="F492">
        <v>776</v>
      </c>
      <c r="G492">
        <v>510</v>
      </c>
      <c r="H492">
        <v>119</v>
      </c>
      <c r="I492">
        <v>67</v>
      </c>
      <c r="J492">
        <v>656</v>
      </c>
    </row>
    <row r="493" spans="1:10" x14ac:dyDescent="0.25">
      <c r="A493" t="s">
        <v>95</v>
      </c>
      <c r="B493">
        <v>315</v>
      </c>
      <c r="C493">
        <v>1851</v>
      </c>
      <c r="D493">
        <v>6</v>
      </c>
      <c r="E493">
        <v>2161</v>
      </c>
      <c r="F493">
        <v>0</v>
      </c>
      <c r="G493">
        <v>6</v>
      </c>
      <c r="H493">
        <v>1</v>
      </c>
      <c r="I493">
        <v>3</v>
      </c>
      <c r="J493">
        <v>7</v>
      </c>
    </row>
    <row r="494" spans="1:10" x14ac:dyDescent="0.25">
      <c r="A494" t="s">
        <v>87</v>
      </c>
      <c r="B494">
        <v>178</v>
      </c>
      <c r="C494">
        <v>2335</v>
      </c>
      <c r="D494">
        <v>11</v>
      </c>
      <c r="E494">
        <v>8082</v>
      </c>
      <c r="F494">
        <v>11578</v>
      </c>
      <c r="G494">
        <v>68</v>
      </c>
      <c r="H494">
        <v>2</v>
      </c>
      <c r="I494">
        <v>41</v>
      </c>
      <c r="J494">
        <v>111</v>
      </c>
    </row>
    <row r="495" spans="1:10" x14ac:dyDescent="0.25">
      <c r="A495" t="s">
        <v>107</v>
      </c>
      <c r="B495">
        <v>581</v>
      </c>
      <c r="C495">
        <v>1302</v>
      </c>
      <c r="D495">
        <v>28</v>
      </c>
      <c r="E495">
        <v>17930</v>
      </c>
      <c r="F495">
        <v>7607</v>
      </c>
      <c r="G495">
        <v>138</v>
      </c>
      <c r="H495">
        <v>27</v>
      </c>
      <c r="I495">
        <v>125</v>
      </c>
      <c r="J495">
        <v>281</v>
      </c>
    </row>
    <row r="496" spans="1:10" x14ac:dyDescent="0.25">
      <c r="A496" t="s">
        <v>94</v>
      </c>
      <c r="B496">
        <v>317</v>
      </c>
      <c r="C496">
        <v>1672</v>
      </c>
      <c r="D496">
        <v>8</v>
      </c>
      <c r="E496">
        <v>1086</v>
      </c>
      <c r="F496">
        <v>15761</v>
      </c>
      <c r="G496">
        <v>110</v>
      </c>
      <c r="H496">
        <v>3</v>
      </c>
      <c r="I496">
        <v>16</v>
      </c>
      <c r="J496">
        <v>96</v>
      </c>
    </row>
    <row r="497" spans="1:10" x14ac:dyDescent="0.25">
      <c r="A497" t="s">
        <v>108</v>
      </c>
      <c r="B497">
        <v>583</v>
      </c>
      <c r="C497">
        <v>1038</v>
      </c>
      <c r="D497">
        <v>36</v>
      </c>
      <c r="E497">
        <v>9868</v>
      </c>
      <c r="F497">
        <v>0</v>
      </c>
      <c r="G497">
        <v>43</v>
      </c>
      <c r="H497">
        <v>4</v>
      </c>
      <c r="I497">
        <v>66</v>
      </c>
      <c r="J497">
        <v>109</v>
      </c>
    </row>
    <row r="498" spans="1:10" x14ac:dyDescent="0.25">
      <c r="A498" t="s">
        <v>87</v>
      </c>
      <c r="B498">
        <v>98</v>
      </c>
      <c r="C498">
        <v>1362</v>
      </c>
      <c r="D498">
        <v>12</v>
      </c>
      <c r="E498">
        <v>3094</v>
      </c>
      <c r="F498">
        <v>1916</v>
      </c>
      <c r="G498">
        <v>28</v>
      </c>
      <c r="H498">
        <v>0</v>
      </c>
      <c r="I498">
        <v>14</v>
      </c>
      <c r="J498">
        <v>38</v>
      </c>
    </row>
    <row r="499" spans="1:10" x14ac:dyDescent="0.25">
      <c r="A499" t="s">
        <v>108</v>
      </c>
      <c r="B499">
        <v>585</v>
      </c>
      <c r="C499">
        <v>908</v>
      </c>
      <c r="D499">
        <v>40</v>
      </c>
      <c r="E499">
        <v>15876</v>
      </c>
      <c r="F499">
        <v>7367</v>
      </c>
      <c r="G499">
        <v>120</v>
      </c>
      <c r="H499">
        <v>12</v>
      </c>
      <c r="I499">
        <v>66</v>
      </c>
      <c r="J499">
        <v>128</v>
      </c>
    </row>
    <row r="500" spans="1:10" x14ac:dyDescent="0.25">
      <c r="A500" t="s">
        <v>87</v>
      </c>
      <c r="B500">
        <v>319</v>
      </c>
      <c r="C500">
        <v>2612</v>
      </c>
      <c r="D500">
        <v>16</v>
      </c>
      <c r="E500">
        <v>31449</v>
      </c>
      <c r="F500">
        <v>0</v>
      </c>
      <c r="G500">
        <v>137</v>
      </c>
      <c r="H500">
        <v>131</v>
      </c>
      <c r="I500">
        <v>345</v>
      </c>
      <c r="J500">
        <v>613</v>
      </c>
    </row>
    <row r="501" spans="1:10" x14ac:dyDescent="0.25">
      <c r="A501" t="s">
        <v>90</v>
      </c>
      <c r="B501">
        <v>587</v>
      </c>
      <c r="C501">
        <v>2421</v>
      </c>
      <c r="D501">
        <v>94</v>
      </c>
      <c r="E501">
        <v>20448</v>
      </c>
      <c r="F501">
        <v>0</v>
      </c>
      <c r="G501">
        <v>49</v>
      </c>
      <c r="H501">
        <v>13</v>
      </c>
      <c r="I501" t="s">
        <v>103</v>
      </c>
      <c r="J501" t="s">
        <v>103</v>
      </c>
    </row>
    <row r="502" spans="1:10" x14ac:dyDescent="0.25">
      <c r="A502" t="s">
        <v>89</v>
      </c>
      <c r="B502">
        <v>180</v>
      </c>
      <c r="C502">
        <v>1992</v>
      </c>
      <c r="D502">
        <v>21</v>
      </c>
      <c r="E502">
        <v>15066</v>
      </c>
      <c r="F502">
        <v>6456</v>
      </c>
      <c r="G502">
        <v>163</v>
      </c>
      <c r="H502">
        <v>1</v>
      </c>
      <c r="I502">
        <v>13</v>
      </c>
      <c r="J502">
        <v>80</v>
      </c>
    </row>
    <row r="503" spans="1:10" x14ac:dyDescent="0.25">
      <c r="A503" t="s">
        <v>104</v>
      </c>
      <c r="B503">
        <v>589</v>
      </c>
      <c r="C503">
        <v>353</v>
      </c>
      <c r="D503">
        <v>3</v>
      </c>
      <c r="E503">
        <v>63</v>
      </c>
      <c r="F503">
        <v>0</v>
      </c>
      <c r="G503">
        <v>2</v>
      </c>
      <c r="H503">
        <v>0</v>
      </c>
      <c r="I503" t="s">
        <v>103</v>
      </c>
      <c r="J503" t="s">
        <v>103</v>
      </c>
    </row>
    <row r="504" spans="1:10" x14ac:dyDescent="0.25">
      <c r="A504" t="s">
        <v>99</v>
      </c>
      <c r="B504">
        <v>321</v>
      </c>
      <c r="C504">
        <v>2402</v>
      </c>
      <c r="D504">
        <v>13</v>
      </c>
      <c r="E504">
        <v>4738</v>
      </c>
      <c r="F504">
        <v>0</v>
      </c>
      <c r="G504">
        <v>24</v>
      </c>
      <c r="H504">
        <v>1</v>
      </c>
      <c r="I504">
        <v>7</v>
      </c>
      <c r="J504">
        <v>27</v>
      </c>
    </row>
    <row r="505" spans="1:10" x14ac:dyDescent="0.25">
      <c r="A505" t="s">
        <v>97</v>
      </c>
      <c r="B505">
        <v>591</v>
      </c>
      <c r="C505">
        <v>699</v>
      </c>
      <c r="D505">
        <v>1</v>
      </c>
      <c r="E505">
        <v>164</v>
      </c>
      <c r="F505">
        <v>0</v>
      </c>
      <c r="G505">
        <v>1</v>
      </c>
      <c r="H505">
        <v>0</v>
      </c>
      <c r="I505" t="s">
        <v>103</v>
      </c>
      <c r="J505" t="s">
        <v>103</v>
      </c>
    </row>
    <row r="506" spans="1:10" x14ac:dyDescent="0.25">
      <c r="A506" t="s">
        <v>90</v>
      </c>
      <c r="B506">
        <v>620</v>
      </c>
      <c r="C506">
        <v>270</v>
      </c>
      <c r="D506">
        <v>105</v>
      </c>
      <c r="E506">
        <v>8073</v>
      </c>
      <c r="F506">
        <v>0</v>
      </c>
      <c r="G506">
        <v>48</v>
      </c>
      <c r="H506">
        <v>0</v>
      </c>
      <c r="I506">
        <v>20</v>
      </c>
      <c r="J506">
        <v>41</v>
      </c>
    </row>
    <row r="507" spans="1:10" x14ac:dyDescent="0.25">
      <c r="A507" t="s">
        <v>108</v>
      </c>
      <c r="B507">
        <v>593</v>
      </c>
      <c r="C507">
        <v>1546</v>
      </c>
      <c r="D507">
        <v>72</v>
      </c>
      <c r="E507">
        <v>18021</v>
      </c>
      <c r="F507">
        <v>2692</v>
      </c>
      <c r="G507">
        <v>234</v>
      </c>
      <c r="H507">
        <v>3</v>
      </c>
      <c r="I507">
        <v>17</v>
      </c>
      <c r="J507">
        <v>101</v>
      </c>
    </row>
    <row r="508" spans="1:10" x14ac:dyDescent="0.25">
      <c r="A508" t="s">
        <v>109</v>
      </c>
      <c r="B508">
        <v>181</v>
      </c>
      <c r="C508">
        <v>7217</v>
      </c>
      <c r="D508">
        <v>17</v>
      </c>
      <c r="E508">
        <v>28116</v>
      </c>
      <c r="F508">
        <v>112199</v>
      </c>
      <c r="G508">
        <v>585</v>
      </c>
      <c r="H508">
        <v>49</v>
      </c>
      <c r="I508">
        <v>128</v>
      </c>
      <c r="J508">
        <v>762</v>
      </c>
    </row>
    <row r="509" spans="1:10" x14ac:dyDescent="0.25">
      <c r="A509" t="s">
        <v>90</v>
      </c>
      <c r="B509">
        <v>595</v>
      </c>
      <c r="C509">
        <v>934</v>
      </c>
      <c r="D509">
        <v>308</v>
      </c>
      <c r="E509">
        <v>30603</v>
      </c>
      <c r="F509">
        <v>0</v>
      </c>
      <c r="G509">
        <v>1299</v>
      </c>
      <c r="H509">
        <v>12</v>
      </c>
      <c r="I509">
        <v>1198</v>
      </c>
      <c r="J509">
        <v>2505</v>
      </c>
    </row>
    <row r="510" spans="1:10" x14ac:dyDescent="0.25">
      <c r="A510" t="s">
        <v>88</v>
      </c>
      <c r="B510">
        <v>58</v>
      </c>
      <c r="C510">
        <v>548</v>
      </c>
      <c r="D510">
        <v>18</v>
      </c>
      <c r="E510">
        <v>6354</v>
      </c>
      <c r="F510">
        <v>0</v>
      </c>
      <c r="G510">
        <v>43</v>
      </c>
      <c r="H510">
        <v>0</v>
      </c>
      <c r="I510">
        <v>50</v>
      </c>
      <c r="J510">
        <v>91</v>
      </c>
    </row>
    <row r="511" spans="1:10" x14ac:dyDescent="0.25">
      <c r="A511" t="s">
        <v>96</v>
      </c>
      <c r="B511">
        <v>324</v>
      </c>
      <c r="C511">
        <v>914</v>
      </c>
      <c r="D511">
        <v>16</v>
      </c>
      <c r="E511">
        <v>2197</v>
      </c>
      <c r="F511">
        <v>0</v>
      </c>
      <c r="G511">
        <v>12</v>
      </c>
      <c r="H511">
        <v>0</v>
      </c>
      <c r="I511" t="s">
        <v>103</v>
      </c>
      <c r="J511" t="s">
        <v>103</v>
      </c>
    </row>
    <row r="512" spans="1:10" x14ac:dyDescent="0.25">
      <c r="A512" t="s">
        <v>95</v>
      </c>
      <c r="B512">
        <v>325</v>
      </c>
      <c r="C512">
        <v>2411</v>
      </c>
      <c r="D512">
        <v>15</v>
      </c>
      <c r="E512">
        <v>10665</v>
      </c>
      <c r="F512">
        <v>1157</v>
      </c>
      <c r="G512">
        <v>106</v>
      </c>
      <c r="H512">
        <v>23</v>
      </c>
      <c r="I512">
        <v>20</v>
      </c>
      <c r="J512">
        <v>138</v>
      </c>
    </row>
    <row r="513" spans="1:10" x14ac:dyDescent="0.25">
      <c r="A513" t="s">
        <v>100</v>
      </c>
      <c r="B513">
        <v>599</v>
      </c>
      <c r="C513">
        <v>250</v>
      </c>
      <c r="D513">
        <v>12</v>
      </c>
      <c r="E513">
        <v>415</v>
      </c>
      <c r="F513">
        <v>0</v>
      </c>
      <c r="G513">
        <v>2</v>
      </c>
      <c r="H513">
        <v>0</v>
      </c>
      <c r="I513" t="s">
        <v>103</v>
      </c>
      <c r="J513" t="s">
        <v>103</v>
      </c>
    </row>
    <row r="514" spans="1:10" x14ac:dyDescent="0.25">
      <c r="A514" t="s">
        <v>100</v>
      </c>
      <c r="B514">
        <v>338</v>
      </c>
      <c r="C514">
        <v>1875</v>
      </c>
      <c r="D514">
        <v>14</v>
      </c>
      <c r="E514">
        <v>3828</v>
      </c>
      <c r="F514">
        <v>5174</v>
      </c>
      <c r="G514">
        <v>37</v>
      </c>
      <c r="H514">
        <v>0</v>
      </c>
      <c r="I514">
        <v>26</v>
      </c>
      <c r="J514">
        <v>51</v>
      </c>
    </row>
    <row r="515" spans="1:10" x14ac:dyDescent="0.25">
      <c r="A515" t="s">
        <v>102</v>
      </c>
      <c r="B515">
        <v>601</v>
      </c>
      <c r="C515">
        <v>478</v>
      </c>
      <c r="D515">
        <v>37</v>
      </c>
      <c r="E515">
        <v>7424</v>
      </c>
      <c r="F515">
        <v>0</v>
      </c>
      <c r="G515">
        <v>74</v>
      </c>
      <c r="H515">
        <v>0</v>
      </c>
      <c r="I515">
        <v>16</v>
      </c>
      <c r="J515">
        <v>52</v>
      </c>
    </row>
    <row r="516" spans="1:10" x14ac:dyDescent="0.25">
      <c r="A516" t="s">
        <v>87</v>
      </c>
      <c r="B516">
        <v>183</v>
      </c>
      <c r="C516">
        <v>2361</v>
      </c>
      <c r="D516">
        <v>42</v>
      </c>
      <c r="E516">
        <v>24108</v>
      </c>
      <c r="F516">
        <v>30769</v>
      </c>
      <c r="G516">
        <v>951</v>
      </c>
      <c r="H516">
        <v>76</v>
      </c>
      <c r="I516">
        <v>102</v>
      </c>
      <c r="J516">
        <v>928</v>
      </c>
    </row>
    <row r="517" spans="1:10" x14ac:dyDescent="0.25">
      <c r="A517" t="s">
        <v>92</v>
      </c>
      <c r="B517">
        <v>328</v>
      </c>
      <c r="C517">
        <v>2252</v>
      </c>
      <c r="D517">
        <v>22</v>
      </c>
      <c r="E517">
        <v>11253</v>
      </c>
      <c r="F517">
        <v>0</v>
      </c>
      <c r="G517">
        <v>35</v>
      </c>
      <c r="H517">
        <v>1</v>
      </c>
      <c r="I517">
        <v>20</v>
      </c>
      <c r="J517">
        <v>48</v>
      </c>
    </row>
    <row r="518" spans="1:10" x14ac:dyDescent="0.25">
      <c r="A518" t="s">
        <v>98</v>
      </c>
      <c r="B518">
        <v>622</v>
      </c>
      <c r="C518">
        <v>761</v>
      </c>
      <c r="D518">
        <v>34</v>
      </c>
      <c r="E518">
        <v>23502</v>
      </c>
      <c r="F518">
        <v>0</v>
      </c>
      <c r="G518">
        <v>128</v>
      </c>
      <c r="H518">
        <v>31</v>
      </c>
      <c r="I518">
        <v>37</v>
      </c>
      <c r="J518">
        <v>161</v>
      </c>
    </row>
    <row r="519" spans="1:10" x14ac:dyDescent="0.25">
      <c r="A519" t="s">
        <v>90</v>
      </c>
      <c r="B519">
        <v>329</v>
      </c>
      <c r="C519">
        <v>2244</v>
      </c>
      <c r="D519">
        <v>58</v>
      </c>
      <c r="E519">
        <v>12488</v>
      </c>
      <c r="F519">
        <v>0</v>
      </c>
      <c r="G519">
        <v>100</v>
      </c>
      <c r="H519">
        <v>0</v>
      </c>
      <c r="I519">
        <v>10</v>
      </c>
      <c r="J519">
        <v>37</v>
      </c>
    </row>
    <row r="520" spans="1:10" x14ac:dyDescent="0.25">
      <c r="A520" t="s">
        <v>90</v>
      </c>
      <c r="B520">
        <v>330</v>
      </c>
      <c r="C520">
        <v>2663</v>
      </c>
      <c r="D520">
        <v>77</v>
      </c>
      <c r="E520">
        <v>35059</v>
      </c>
      <c r="F520">
        <v>0</v>
      </c>
      <c r="G520">
        <v>46</v>
      </c>
      <c r="H520">
        <v>0</v>
      </c>
      <c r="I520">
        <v>204</v>
      </c>
      <c r="J520">
        <v>231</v>
      </c>
    </row>
    <row r="521" spans="1:10" x14ac:dyDescent="0.25">
      <c r="A521" t="s">
        <v>89</v>
      </c>
      <c r="B521">
        <v>608</v>
      </c>
      <c r="C521">
        <v>773</v>
      </c>
      <c r="D521">
        <v>14</v>
      </c>
      <c r="E521">
        <v>5606</v>
      </c>
      <c r="F521">
        <v>79297</v>
      </c>
      <c r="G521">
        <v>592</v>
      </c>
      <c r="H521">
        <v>41</v>
      </c>
      <c r="I521">
        <v>38</v>
      </c>
      <c r="J521">
        <v>668</v>
      </c>
    </row>
    <row r="522" spans="1:10" x14ac:dyDescent="0.25">
      <c r="A522" t="s">
        <v>98</v>
      </c>
      <c r="B522">
        <v>610</v>
      </c>
      <c r="C522">
        <v>1530</v>
      </c>
      <c r="D522">
        <v>50</v>
      </c>
      <c r="E522">
        <v>47501</v>
      </c>
      <c r="F522">
        <v>0</v>
      </c>
      <c r="G522">
        <v>213</v>
      </c>
      <c r="H522">
        <v>121</v>
      </c>
      <c r="I522">
        <v>1146</v>
      </c>
      <c r="J522">
        <v>1459</v>
      </c>
    </row>
    <row r="523" spans="1:10" x14ac:dyDescent="0.25">
      <c r="A523" t="s">
        <v>100</v>
      </c>
      <c r="B523">
        <v>334</v>
      </c>
      <c r="C523">
        <v>466</v>
      </c>
      <c r="D523">
        <v>26</v>
      </c>
      <c r="E523">
        <v>2230</v>
      </c>
      <c r="F523">
        <v>42419</v>
      </c>
      <c r="G523">
        <v>112</v>
      </c>
      <c r="H523">
        <v>0</v>
      </c>
      <c r="I523">
        <v>6</v>
      </c>
      <c r="J523">
        <v>76</v>
      </c>
    </row>
    <row r="524" spans="1:10" x14ac:dyDescent="0.25">
      <c r="A524" t="s">
        <v>87</v>
      </c>
      <c r="B524">
        <v>612</v>
      </c>
      <c r="C524">
        <v>622</v>
      </c>
      <c r="D524">
        <v>16</v>
      </c>
      <c r="E524">
        <v>2997</v>
      </c>
      <c r="F524">
        <v>10036</v>
      </c>
      <c r="G524">
        <v>26</v>
      </c>
      <c r="H524">
        <v>0</v>
      </c>
      <c r="I524">
        <v>10</v>
      </c>
      <c r="J524">
        <v>26</v>
      </c>
    </row>
    <row r="525" spans="1:10" x14ac:dyDescent="0.25">
      <c r="A525" t="s">
        <v>99</v>
      </c>
      <c r="B525">
        <v>102</v>
      </c>
      <c r="C525">
        <v>1062</v>
      </c>
      <c r="D525">
        <v>9</v>
      </c>
      <c r="E525">
        <v>4579</v>
      </c>
      <c r="F525">
        <v>0</v>
      </c>
      <c r="G525">
        <v>15</v>
      </c>
      <c r="H525">
        <v>1</v>
      </c>
      <c r="I525">
        <v>16</v>
      </c>
      <c r="J525">
        <v>32</v>
      </c>
    </row>
    <row r="526" spans="1:10" x14ac:dyDescent="0.25">
      <c r="A526" t="s">
        <v>90</v>
      </c>
      <c r="B526">
        <v>615</v>
      </c>
      <c r="C526">
        <v>483</v>
      </c>
      <c r="D526">
        <v>514</v>
      </c>
      <c r="E526">
        <v>5942</v>
      </c>
      <c r="F526">
        <v>0</v>
      </c>
      <c r="G526">
        <v>15</v>
      </c>
      <c r="H526">
        <v>0</v>
      </c>
      <c r="I526">
        <v>2</v>
      </c>
      <c r="J526">
        <v>3</v>
      </c>
    </row>
    <row r="527" spans="1:10" x14ac:dyDescent="0.25">
      <c r="A527" t="s">
        <v>105</v>
      </c>
      <c r="B527">
        <v>626</v>
      </c>
      <c r="C527">
        <v>849</v>
      </c>
      <c r="D527">
        <v>36</v>
      </c>
      <c r="E527">
        <v>19860</v>
      </c>
      <c r="F527">
        <v>0</v>
      </c>
      <c r="G527">
        <v>130</v>
      </c>
      <c r="H527">
        <v>12</v>
      </c>
      <c r="I527">
        <v>74</v>
      </c>
      <c r="J527">
        <v>180</v>
      </c>
    </row>
    <row r="528" spans="1:10" x14ac:dyDescent="0.25">
      <c r="A528" t="s">
        <v>102</v>
      </c>
      <c r="B528">
        <v>636</v>
      </c>
      <c r="C528">
        <v>53</v>
      </c>
      <c r="D528">
        <v>8</v>
      </c>
      <c r="E528">
        <v>7915</v>
      </c>
      <c r="F528">
        <v>24501</v>
      </c>
      <c r="G528">
        <v>148</v>
      </c>
      <c r="H528">
        <v>49</v>
      </c>
      <c r="I528">
        <v>75</v>
      </c>
      <c r="J528">
        <v>272</v>
      </c>
    </row>
    <row r="529" spans="1:10" x14ac:dyDescent="0.25">
      <c r="A529" t="s">
        <v>95</v>
      </c>
      <c r="B529">
        <v>25</v>
      </c>
      <c r="C529">
        <v>8645</v>
      </c>
      <c r="D529">
        <v>85</v>
      </c>
      <c r="E529">
        <v>187948</v>
      </c>
      <c r="F529">
        <v>135654</v>
      </c>
      <c r="G529">
        <v>1904</v>
      </c>
      <c r="H529">
        <v>103</v>
      </c>
      <c r="I529">
        <v>24</v>
      </c>
      <c r="J529">
        <v>678</v>
      </c>
    </row>
    <row r="530" spans="1:10" x14ac:dyDescent="0.25">
      <c r="A530" t="s">
        <v>96</v>
      </c>
      <c r="B530">
        <v>30</v>
      </c>
      <c r="C530">
        <v>2015</v>
      </c>
      <c r="D530">
        <v>15</v>
      </c>
      <c r="E530">
        <v>19498</v>
      </c>
      <c r="F530">
        <v>0</v>
      </c>
      <c r="G530">
        <v>48</v>
      </c>
      <c r="H530">
        <v>6</v>
      </c>
      <c r="I530">
        <v>96</v>
      </c>
      <c r="J530">
        <v>150</v>
      </c>
    </row>
    <row r="531" spans="1:10" x14ac:dyDescent="0.25">
      <c r="A531" t="s">
        <v>107</v>
      </c>
      <c r="B531">
        <v>40</v>
      </c>
      <c r="C531">
        <v>1806</v>
      </c>
      <c r="D531">
        <v>11</v>
      </c>
      <c r="E531">
        <v>4718</v>
      </c>
      <c r="F531">
        <v>677</v>
      </c>
      <c r="G531">
        <v>42</v>
      </c>
      <c r="H531">
        <v>3</v>
      </c>
      <c r="I531">
        <v>20</v>
      </c>
      <c r="J531">
        <v>63</v>
      </c>
    </row>
    <row r="532" spans="1:10" x14ac:dyDescent="0.25">
      <c r="A532" t="s">
        <v>93</v>
      </c>
      <c r="B532">
        <v>59</v>
      </c>
      <c r="C532">
        <v>3001</v>
      </c>
      <c r="D532">
        <v>19</v>
      </c>
      <c r="E532">
        <v>8131</v>
      </c>
      <c r="F532">
        <v>0</v>
      </c>
      <c r="G532">
        <v>56</v>
      </c>
      <c r="H532">
        <v>2</v>
      </c>
      <c r="I532">
        <v>23</v>
      </c>
      <c r="J532">
        <v>70</v>
      </c>
    </row>
    <row r="533" spans="1:10" x14ac:dyDescent="0.25">
      <c r="A533" t="s">
        <v>87</v>
      </c>
      <c r="B533">
        <v>185</v>
      </c>
      <c r="C533">
        <v>1039</v>
      </c>
      <c r="D533">
        <v>25</v>
      </c>
      <c r="E533">
        <v>7633</v>
      </c>
      <c r="F533">
        <v>0</v>
      </c>
      <c r="G533">
        <v>63</v>
      </c>
      <c r="H533">
        <v>1</v>
      </c>
      <c r="I533">
        <v>32</v>
      </c>
      <c r="J533">
        <v>87</v>
      </c>
    </row>
    <row r="534" spans="1:10" x14ac:dyDescent="0.25">
      <c r="A534" t="s">
        <v>91</v>
      </c>
      <c r="B534">
        <v>331</v>
      </c>
      <c r="C534">
        <v>1818</v>
      </c>
      <c r="D534">
        <v>151</v>
      </c>
      <c r="E534">
        <v>50946</v>
      </c>
      <c r="F534">
        <v>0</v>
      </c>
      <c r="G534">
        <v>303</v>
      </c>
      <c r="H534">
        <v>53</v>
      </c>
      <c r="I534">
        <v>199</v>
      </c>
      <c r="J534">
        <v>506</v>
      </c>
    </row>
    <row r="535" spans="1:10" x14ac:dyDescent="0.25">
      <c r="A535" t="s">
        <v>98</v>
      </c>
      <c r="B535">
        <v>609</v>
      </c>
      <c r="C535">
        <v>800</v>
      </c>
      <c r="D535">
        <v>18</v>
      </c>
      <c r="E535">
        <v>7481</v>
      </c>
      <c r="F535">
        <v>0</v>
      </c>
      <c r="G535">
        <v>18</v>
      </c>
      <c r="H535">
        <v>0</v>
      </c>
      <c r="I535">
        <v>19</v>
      </c>
      <c r="J535">
        <v>32</v>
      </c>
    </row>
    <row r="536" spans="1:10" x14ac:dyDescent="0.25">
      <c r="A536" t="s">
        <v>104</v>
      </c>
      <c r="B536">
        <v>606</v>
      </c>
      <c r="C536">
        <v>621</v>
      </c>
      <c r="D536">
        <v>0</v>
      </c>
      <c r="E536" t="s">
        <v>103</v>
      </c>
      <c r="F536" t="s">
        <v>103</v>
      </c>
      <c r="G536" t="s">
        <v>103</v>
      </c>
      <c r="H536" t="s">
        <v>103</v>
      </c>
      <c r="I536" t="s">
        <v>103</v>
      </c>
      <c r="J536" t="s">
        <v>103</v>
      </c>
    </row>
    <row r="537" spans="1:10" x14ac:dyDescent="0.25">
      <c r="A537" t="s">
        <v>97</v>
      </c>
      <c r="B537">
        <v>603</v>
      </c>
      <c r="C537">
        <v>539</v>
      </c>
      <c r="D537">
        <v>0</v>
      </c>
      <c r="E537" t="s">
        <v>103</v>
      </c>
      <c r="F537" t="s">
        <v>103</v>
      </c>
      <c r="G537" t="s">
        <v>103</v>
      </c>
      <c r="H537" t="s">
        <v>103</v>
      </c>
      <c r="I537" t="s">
        <v>103</v>
      </c>
      <c r="J537" t="s">
        <v>103</v>
      </c>
    </row>
    <row r="538" spans="1:10" x14ac:dyDescent="0.25">
      <c r="A538" t="s">
        <v>107</v>
      </c>
      <c r="B538">
        <v>597</v>
      </c>
      <c r="C538">
        <v>709</v>
      </c>
      <c r="D538">
        <v>0</v>
      </c>
      <c r="E538" t="s">
        <v>103</v>
      </c>
      <c r="F538" t="s">
        <v>103</v>
      </c>
      <c r="G538" t="s">
        <v>103</v>
      </c>
      <c r="H538" t="s">
        <v>103</v>
      </c>
      <c r="I538" t="s">
        <v>103</v>
      </c>
      <c r="J538" t="s">
        <v>103</v>
      </c>
    </row>
    <row r="539" spans="1:10" x14ac:dyDescent="0.25">
      <c r="A539" t="s">
        <v>97</v>
      </c>
      <c r="B539">
        <v>594</v>
      </c>
      <c r="C539">
        <v>694</v>
      </c>
      <c r="D539">
        <v>0</v>
      </c>
      <c r="E539" t="s">
        <v>103</v>
      </c>
      <c r="F539" t="s">
        <v>103</v>
      </c>
      <c r="G539" t="s">
        <v>103</v>
      </c>
      <c r="H539" t="s">
        <v>103</v>
      </c>
      <c r="I539" t="s">
        <v>103</v>
      </c>
      <c r="J539" t="s">
        <v>103</v>
      </c>
    </row>
    <row r="540" spans="1:10" x14ac:dyDescent="0.25">
      <c r="A540" t="s">
        <v>104</v>
      </c>
      <c r="B540">
        <v>579</v>
      </c>
      <c r="C540">
        <v>1259</v>
      </c>
      <c r="D540">
        <v>0</v>
      </c>
      <c r="E540" t="s">
        <v>103</v>
      </c>
      <c r="F540" t="s">
        <v>103</v>
      </c>
      <c r="G540" t="s">
        <v>103</v>
      </c>
      <c r="H540" t="s">
        <v>103</v>
      </c>
      <c r="I540" t="s">
        <v>103</v>
      </c>
      <c r="J540" t="s">
        <v>103</v>
      </c>
    </row>
    <row r="541" spans="1:10" x14ac:dyDescent="0.25">
      <c r="A541" t="s">
        <v>105</v>
      </c>
      <c r="B541">
        <v>549</v>
      </c>
      <c r="C541">
        <v>1170</v>
      </c>
      <c r="D541">
        <v>0</v>
      </c>
      <c r="E541" t="s">
        <v>103</v>
      </c>
      <c r="F541" t="s">
        <v>103</v>
      </c>
      <c r="G541" t="s">
        <v>103</v>
      </c>
      <c r="H541" t="s">
        <v>103</v>
      </c>
      <c r="I541" t="s">
        <v>103</v>
      </c>
      <c r="J541" t="s">
        <v>103</v>
      </c>
    </row>
    <row r="542" spans="1:10" x14ac:dyDescent="0.25">
      <c r="A542" t="s">
        <v>100</v>
      </c>
      <c r="B542">
        <v>542</v>
      </c>
      <c r="C542">
        <v>499</v>
      </c>
      <c r="D542">
        <v>0</v>
      </c>
      <c r="E542" t="s">
        <v>103</v>
      </c>
      <c r="F542" t="s">
        <v>103</v>
      </c>
      <c r="G542" t="s">
        <v>103</v>
      </c>
      <c r="H542" t="s">
        <v>103</v>
      </c>
      <c r="I542" t="s">
        <v>103</v>
      </c>
      <c r="J542" t="s">
        <v>103</v>
      </c>
    </row>
    <row r="543" spans="1:10" x14ac:dyDescent="0.25">
      <c r="A543" t="s">
        <v>100</v>
      </c>
      <c r="B543">
        <v>534</v>
      </c>
      <c r="C543">
        <v>559</v>
      </c>
      <c r="D543">
        <v>0</v>
      </c>
      <c r="E543" t="s">
        <v>103</v>
      </c>
      <c r="F543" t="s">
        <v>103</v>
      </c>
      <c r="G543" t="s">
        <v>103</v>
      </c>
      <c r="H543" t="s">
        <v>103</v>
      </c>
      <c r="I543" t="s">
        <v>103</v>
      </c>
      <c r="J543" t="s">
        <v>103</v>
      </c>
    </row>
    <row r="544" spans="1:10" x14ac:dyDescent="0.25">
      <c r="A544" t="s">
        <v>97</v>
      </c>
      <c r="B544">
        <v>532</v>
      </c>
      <c r="C544">
        <v>833</v>
      </c>
      <c r="D544">
        <v>0</v>
      </c>
      <c r="E544" t="s">
        <v>103</v>
      </c>
      <c r="F544" t="s">
        <v>103</v>
      </c>
      <c r="G544" t="s">
        <v>103</v>
      </c>
      <c r="H544" t="s">
        <v>103</v>
      </c>
      <c r="I544" t="s">
        <v>103</v>
      </c>
      <c r="J544" t="s">
        <v>103</v>
      </c>
    </row>
    <row r="545" spans="1:10" x14ac:dyDescent="0.25">
      <c r="A545" t="s">
        <v>92</v>
      </c>
      <c r="B545">
        <v>232</v>
      </c>
      <c r="C545">
        <v>3218</v>
      </c>
      <c r="D545">
        <v>0</v>
      </c>
      <c r="E545" t="s">
        <v>103</v>
      </c>
      <c r="F545" t="s">
        <v>103</v>
      </c>
      <c r="G545" t="s">
        <v>103</v>
      </c>
      <c r="H545" t="s">
        <v>103</v>
      </c>
      <c r="I545" t="s">
        <v>103</v>
      </c>
      <c r="J545" t="s">
        <v>103</v>
      </c>
    </row>
    <row r="546" spans="1:10" x14ac:dyDescent="0.25">
      <c r="A546" t="s">
        <v>109</v>
      </c>
      <c r="B546">
        <v>156</v>
      </c>
      <c r="C546">
        <v>1936</v>
      </c>
      <c r="D546">
        <v>0</v>
      </c>
      <c r="E546" t="s">
        <v>103</v>
      </c>
      <c r="F546" t="s">
        <v>103</v>
      </c>
      <c r="G546" t="s">
        <v>103</v>
      </c>
      <c r="H546" t="s">
        <v>103</v>
      </c>
      <c r="I546" t="s">
        <v>103</v>
      </c>
      <c r="J546" t="s">
        <v>103</v>
      </c>
    </row>
    <row r="547" spans="1:10" x14ac:dyDescent="0.25">
      <c r="A547" t="s">
        <v>106</v>
      </c>
      <c r="B547">
        <v>129</v>
      </c>
      <c r="C547" t="s">
        <v>103</v>
      </c>
      <c r="D547">
        <v>0</v>
      </c>
      <c r="E547" t="s">
        <v>103</v>
      </c>
      <c r="F547" t="s">
        <v>103</v>
      </c>
      <c r="G547" t="s">
        <v>103</v>
      </c>
      <c r="H547" t="s">
        <v>103</v>
      </c>
      <c r="I547" t="s">
        <v>103</v>
      </c>
      <c r="J547" t="s">
        <v>103</v>
      </c>
    </row>
    <row r="548" spans="1:10" x14ac:dyDescent="0.25">
      <c r="A548" t="s">
        <v>96</v>
      </c>
      <c r="B548">
        <v>128</v>
      </c>
      <c r="C548">
        <v>875</v>
      </c>
      <c r="D548">
        <v>0</v>
      </c>
      <c r="E548" t="s">
        <v>103</v>
      </c>
      <c r="F548" t="s">
        <v>103</v>
      </c>
      <c r="G548" t="s">
        <v>103</v>
      </c>
      <c r="H548" t="s">
        <v>103</v>
      </c>
      <c r="I548" t="s">
        <v>103</v>
      </c>
      <c r="J548" t="s">
        <v>103</v>
      </c>
    </row>
    <row r="549" spans="1:10" x14ac:dyDescent="0.25">
      <c r="A549" t="s">
        <v>98</v>
      </c>
      <c r="B549">
        <v>465</v>
      </c>
      <c r="C549" t="s">
        <v>103</v>
      </c>
      <c r="D549">
        <v>0</v>
      </c>
      <c r="E549" t="s">
        <v>103</v>
      </c>
      <c r="F549" t="s">
        <v>103</v>
      </c>
      <c r="G549" t="s">
        <v>103</v>
      </c>
      <c r="H549" t="s">
        <v>103</v>
      </c>
      <c r="I549" t="s">
        <v>103</v>
      </c>
      <c r="J549" t="s">
        <v>103</v>
      </c>
    </row>
    <row r="550" spans="1:10" x14ac:dyDescent="0.25">
      <c r="A550" t="s">
        <v>89</v>
      </c>
      <c r="B550">
        <v>103</v>
      </c>
      <c r="C550">
        <v>3924</v>
      </c>
      <c r="D550">
        <v>0</v>
      </c>
      <c r="E550" t="s">
        <v>103</v>
      </c>
      <c r="F550" t="s">
        <v>103</v>
      </c>
      <c r="G550" t="s">
        <v>103</v>
      </c>
      <c r="H550" t="s">
        <v>103</v>
      </c>
      <c r="I550" t="s">
        <v>103</v>
      </c>
      <c r="J550" t="s">
        <v>103</v>
      </c>
    </row>
    <row r="551" spans="1:10" x14ac:dyDescent="0.25">
      <c r="A551" t="s">
        <v>96</v>
      </c>
      <c r="B551">
        <v>72</v>
      </c>
      <c r="C551">
        <v>1396</v>
      </c>
      <c r="D551">
        <v>0</v>
      </c>
      <c r="E551" t="s">
        <v>103</v>
      </c>
      <c r="F551" t="s">
        <v>103</v>
      </c>
      <c r="G551" t="s">
        <v>103</v>
      </c>
      <c r="H551" t="s">
        <v>103</v>
      </c>
      <c r="I551" t="s">
        <v>103</v>
      </c>
      <c r="J551" t="s">
        <v>103</v>
      </c>
    </row>
    <row r="552" spans="1:10" x14ac:dyDescent="0.25">
      <c r="A552" t="s">
        <v>90</v>
      </c>
      <c r="B552">
        <v>426</v>
      </c>
      <c r="C552">
        <v>3280</v>
      </c>
      <c r="D552">
        <v>0</v>
      </c>
      <c r="E552" t="s">
        <v>103</v>
      </c>
      <c r="F552" t="s">
        <v>103</v>
      </c>
      <c r="G552" t="s">
        <v>103</v>
      </c>
      <c r="H552" t="s">
        <v>103</v>
      </c>
      <c r="I552" t="s">
        <v>103</v>
      </c>
      <c r="J552" t="s">
        <v>103</v>
      </c>
    </row>
    <row r="553" spans="1:10" x14ac:dyDescent="0.25">
      <c r="A553" t="s">
        <v>100</v>
      </c>
      <c r="B553">
        <v>411</v>
      </c>
      <c r="C553">
        <v>1856</v>
      </c>
      <c r="D553">
        <v>0</v>
      </c>
      <c r="E553" t="s">
        <v>103</v>
      </c>
      <c r="F553" t="s">
        <v>103</v>
      </c>
      <c r="G553" t="s">
        <v>103</v>
      </c>
      <c r="H553" t="s">
        <v>103</v>
      </c>
      <c r="I553" t="s">
        <v>103</v>
      </c>
      <c r="J553" t="s">
        <v>103</v>
      </c>
    </row>
    <row r="554" spans="1:10" x14ac:dyDescent="0.25">
      <c r="A554" t="s">
        <v>95</v>
      </c>
      <c r="B554">
        <v>397</v>
      </c>
      <c r="C554">
        <v>1260</v>
      </c>
      <c r="D554">
        <v>0</v>
      </c>
      <c r="E554" t="s">
        <v>103</v>
      </c>
      <c r="F554" t="s">
        <v>103</v>
      </c>
      <c r="G554" t="s">
        <v>103</v>
      </c>
      <c r="H554" t="s">
        <v>103</v>
      </c>
      <c r="I554" t="s">
        <v>103</v>
      </c>
      <c r="J554" t="s">
        <v>103</v>
      </c>
    </row>
    <row r="555" spans="1:10" x14ac:dyDescent="0.25">
      <c r="A555" t="s">
        <v>90</v>
      </c>
      <c r="B555">
        <v>391</v>
      </c>
      <c r="C555" t="s">
        <v>103</v>
      </c>
      <c r="D555">
        <v>0</v>
      </c>
      <c r="E555" t="s">
        <v>103</v>
      </c>
      <c r="F555" t="s">
        <v>103</v>
      </c>
      <c r="G555" t="s">
        <v>103</v>
      </c>
      <c r="H555" t="s">
        <v>103</v>
      </c>
      <c r="I555" t="s">
        <v>103</v>
      </c>
      <c r="J555" t="s">
        <v>103</v>
      </c>
    </row>
    <row r="556" spans="1:10" x14ac:dyDescent="0.25">
      <c r="A556" t="s">
        <v>92</v>
      </c>
      <c r="B556">
        <v>350</v>
      </c>
      <c r="C556">
        <v>2465</v>
      </c>
      <c r="D556">
        <v>0</v>
      </c>
      <c r="E556" t="s">
        <v>103</v>
      </c>
      <c r="F556" t="s">
        <v>103</v>
      </c>
      <c r="G556" t="s">
        <v>103</v>
      </c>
      <c r="H556" t="s">
        <v>103</v>
      </c>
      <c r="I556" t="s">
        <v>103</v>
      </c>
      <c r="J556" t="s">
        <v>103</v>
      </c>
    </row>
    <row r="557" spans="1:10" x14ac:dyDescent="0.25">
      <c r="A557" t="s">
        <v>96</v>
      </c>
      <c r="B557">
        <v>645</v>
      </c>
      <c r="C557">
        <v>0</v>
      </c>
      <c r="D557">
        <v>0</v>
      </c>
      <c r="E557" t="s">
        <v>103</v>
      </c>
      <c r="F557" t="s">
        <v>103</v>
      </c>
      <c r="G557" t="s">
        <v>103</v>
      </c>
      <c r="H557" t="s">
        <v>103</v>
      </c>
      <c r="I557" t="s">
        <v>103</v>
      </c>
      <c r="J557" t="s">
        <v>103</v>
      </c>
    </row>
    <row r="558" spans="1:10" x14ac:dyDescent="0.25">
      <c r="A558" t="s">
        <v>106</v>
      </c>
      <c r="B558">
        <v>642</v>
      </c>
      <c r="C558">
        <v>0</v>
      </c>
      <c r="D558">
        <v>0</v>
      </c>
      <c r="E558" t="s">
        <v>103</v>
      </c>
      <c r="F558" t="s">
        <v>103</v>
      </c>
      <c r="G558" t="s">
        <v>103</v>
      </c>
      <c r="H558" t="s">
        <v>103</v>
      </c>
      <c r="I558" t="s">
        <v>103</v>
      </c>
      <c r="J558" t="s">
        <v>103</v>
      </c>
    </row>
    <row r="559" spans="1:10" x14ac:dyDescent="0.25">
      <c r="A559" t="s">
        <v>92</v>
      </c>
      <c r="B559">
        <v>641</v>
      </c>
      <c r="C559">
        <v>0</v>
      </c>
      <c r="D559">
        <v>0</v>
      </c>
      <c r="E559" t="s">
        <v>103</v>
      </c>
      <c r="F559" t="s">
        <v>103</v>
      </c>
      <c r="G559" t="s">
        <v>103</v>
      </c>
      <c r="H559" t="s">
        <v>103</v>
      </c>
      <c r="I559" t="s">
        <v>103</v>
      </c>
      <c r="J559" t="s">
        <v>103</v>
      </c>
    </row>
    <row r="560" spans="1:10" x14ac:dyDescent="0.25">
      <c r="A560" t="s">
        <v>98</v>
      </c>
      <c r="B560">
        <v>640</v>
      </c>
      <c r="C560">
        <v>0</v>
      </c>
      <c r="D560">
        <v>0</v>
      </c>
      <c r="E560" t="s">
        <v>103</v>
      </c>
      <c r="F560" t="s">
        <v>103</v>
      </c>
      <c r="G560" t="s">
        <v>103</v>
      </c>
      <c r="H560" t="s">
        <v>103</v>
      </c>
      <c r="I560" t="s">
        <v>103</v>
      </c>
      <c r="J560" t="s">
        <v>103</v>
      </c>
    </row>
    <row r="561" spans="1:10" x14ac:dyDescent="0.25">
      <c r="A561" t="s">
        <v>94</v>
      </c>
      <c r="B561">
        <v>335</v>
      </c>
      <c r="C561" t="s">
        <v>103</v>
      </c>
      <c r="D561">
        <v>0</v>
      </c>
      <c r="E561" t="s">
        <v>103</v>
      </c>
      <c r="F561" t="s">
        <v>103</v>
      </c>
      <c r="G561" t="s">
        <v>103</v>
      </c>
      <c r="H561" t="s">
        <v>103</v>
      </c>
      <c r="I561" t="s">
        <v>103</v>
      </c>
      <c r="J561" t="s">
        <v>103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84B-CFFD-4D79-9DA0-0406F1EE7A72}">
  <sheetPr codeName="Planilha16"/>
  <dimension ref="A1:E563"/>
  <sheetViews>
    <sheetView workbookViewId="0">
      <selection activeCell="B1" sqref="B1"/>
    </sheetView>
  </sheetViews>
  <sheetFormatPr defaultRowHeight="15" x14ac:dyDescent="0.25"/>
  <sheetData>
    <row r="1" spans="1:5" x14ac:dyDescent="0.25">
      <c r="A1">
        <v>3</v>
      </c>
      <c r="B1">
        <v>84.38</v>
      </c>
      <c r="E1" t="s">
        <v>317</v>
      </c>
    </row>
    <row r="2" spans="1:5" x14ac:dyDescent="0.25">
      <c r="A2">
        <v>4</v>
      </c>
      <c r="B2">
        <v>61.9</v>
      </c>
      <c r="E2" t="s">
        <v>318</v>
      </c>
    </row>
    <row r="3" spans="1:5" x14ac:dyDescent="0.25">
      <c r="A3">
        <v>5</v>
      </c>
      <c r="B3">
        <v>76.92</v>
      </c>
      <c r="E3" t="s">
        <v>319</v>
      </c>
    </row>
    <row r="4" spans="1:5" x14ac:dyDescent="0.25">
      <c r="A4">
        <v>7</v>
      </c>
      <c r="B4">
        <v>90.48</v>
      </c>
    </row>
    <row r="5" spans="1:5" x14ac:dyDescent="0.25">
      <c r="A5">
        <v>8</v>
      </c>
      <c r="B5">
        <v>95</v>
      </c>
    </row>
    <row r="6" spans="1:5" x14ac:dyDescent="0.25">
      <c r="A6">
        <v>9</v>
      </c>
      <c r="B6">
        <v>85.71</v>
      </c>
    </row>
    <row r="7" spans="1:5" x14ac:dyDescent="0.25">
      <c r="A7">
        <v>10</v>
      </c>
      <c r="B7">
        <v>78.260000000000005</v>
      </c>
    </row>
    <row r="8" spans="1:5" x14ac:dyDescent="0.25">
      <c r="A8">
        <v>11</v>
      </c>
      <c r="B8">
        <v>100</v>
      </c>
    </row>
    <row r="9" spans="1:5" x14ac:dyDescent="0.25">
      <c r="A9">
        <v>12</v>
      </c>
      <c r="B9">
        <v>100</v>
      </c>
    </row>
    <row r="10" spans="1:5" x14ac:dyDescent="0.25">
      <c r="A10">
        <v>13</v>
      </c>
      <c r="B10">
        <v>82.57</v>
      </c>
    </row>
    <row r="11" spans="1:5" x14ac:dyDescent="0.25">
      <c r="A11">
        <v>14</v>
      </c>
      <c r="B11">
        <v>86.59</v>
      </c>
    </row>
    <row r="12" spans="1:5" x14ac:dyDescent="0.25">
      <c r="A12">
        <v>15</v>
      </c>
      <c r="B12">
        <v>87.1</v>
      </c>
    </row>
    <row r="13" spans="1:5" x14ac:dyDescent="0.25">
      <c r="A13">
        <v>16</v>
      </c>
      <c r="B13">
        <v>66.67</v>
      </c>
    </row>
    <row r="14" spans="1:5" x14ac:dyDescent="0.25">
      <c r="A14">
        <v>17</v>
      </c>
      <c r="B14">
        <v>75</v>
      </c>
    </row>
    <row r="15" spans="1:5" x14ac:dyDescent="0.25">
      <c r="A15">
        <v>18</v>
      </c>
      <c r="B15">
        <v>58.06</v>
      </c>
    </row>
    <row r="16" spans="1:5" x14ac:dyDescent="0.25">
      <c r="A16">
        <v>19</v>
      </c>
      <c r="B16">
        <v>82.98</v>
      </c>
    </row>
    <row r="17" spans="1:2" x14ac:dyDescent="0.25">
      <c r="A17">
        <v>20</v>
      </c>
      <c r="B17">
        <v>65.62</v>
      </c>
    </row>
    <row r="18" spans="1:2" x14ac:dyDescent="0.25">
      <c r="A18">
        <v>21</v>
      </c>
      <c r="B18">
        <v>53.66</v>
      </c>
    </row>
    <row r="19" spans="1:2" x14ac:dyDescent="0.25">
      <c r="A19">
        <v>22</v>
      </c>
      <c r="B19">
        <v>71.010000000000005</v>
      </c>
    </row>
    <row r="20" spans="1:2" x14ac:dyDescent="0.25">
      <c r="A20">
        <v>23</v>
      </c>
      <c r="B20">
        <v>78.87</v>
      </c>
    </row>
    <row r="21" spans="1:2" x14ac:dyDescent="0.25">
      <c r="A21">
        <v>24</v>
      </c>
      <c r="B21">
        <v>74.599999999999994</v>
      </c>
    </row>
    <row r="22" spans="1:2" x14ac:dyDescent="0.25">
      <c r="A22">
        <v>25</v>
      </c>
      <c r="B22">
        <v>69.23</v>
      </c>
    </row>
    <row r="23" spans="1:2" x14ac:dyDescent="0.25">
      <c r="A23">
        <v>26</v>
      </c>
      <c r="B23">
        <v>65.849999999999994</v>
      </c>
    </row>
    <row r="24" spans="1:2" x14ac:dyDescent="0.25">
      <c r="A24">
        <v>27</v>
      </c>
      <c r="B24">
        <v>79.66</v>
      </c>
    </row>
    <row r="25" spans="1:2" x14ac:dyDescent="0.25">
      <c r="A25">
        <v>29</v>
      </c>
      <c r="B25">
        <v>84.78</v>
      </c>
    </row>
    <row r="26" spans="1:2" x14ac:dyDescent="0.25">
      <c r="A26">
        <v>30</v>
      </c>
      <c r="B26">
        <v>86.21</v>
      </c>
    </row>
    <row r="27" spans="1:2" x14ac:dyDescent="0.25">
      <c r="A27">
        <v>31</v>
      </c>
      <c r="B27">
        <v>84.44</v>
      </c>
    </row>
    <row r="28" spans="1:2" x14ac:dyDescent="0.25">
      <c r="A28">
        <v>34</v>
      </c>
      <c r="B28">
        <v>100</v>
      </c>
    </row>
    <row r="29" spans="1:2" x14ac:dyDescent="0.25">
      <c r="A29">
        <v>35</v>
      </c>
      <c r="B29">
        <v>33.33</v>
      </c>
    </row>
    <row r="30" spans="1:2" x14ac:dyDescent="0.25">
      <c r="A30">
        <v>36</v>
      </c>
      <c r="B30">
        <v>86</v>
      </c>
    </row>
    <row r="31" spans="1:2" x14ac:dyDescent="0.25">
      <c r="A31">
        <v>37</v>
      </c>
      <c r="B31">
        <v>82.69</v>
      </c>
    </row>
    <row r="32" spans="1:2" x14ac:dyDescent="0.25">
      <c r="A32">
        <v>38</v>
      </c>
      <c r="B32">
        <v>66.67</v>
      </c>
    </row>
    <row r="33" spans="1:2" x14ac:dyDescent="0.25">
      <c r="A33">
        <v>39</v>
      </c>
      <c r="B33">
        <v>60.61</v>
      </c>
    </row>
    <row r="34" spans="1:2" x14ac:dyDescent="0.25">
      <c r="A34">
        <v>40</v>
      </c>
      <c r="B34">
        <v>76</v>
      </c>
    </row>
    <row r="35" spans="1:2" x14ac:dyDescent="0.25">
      <c r="A35">
        <v>41</v>
      </c>
      <c r="B35">
        <v>83.33</v>
      </c>
    </row>
    <row r="36" spans="1:2" x14ac:dyDescent="0.25">
      <c r="A36">
        <v>43</v>
      </c>
      <c r="B36">
        <v>83.08</v>
      </c>
    </row>
    <row r="37" spans="1:2" x14ac:dyDescent="0.25">
      <c r="A37">
        <v>44</v>
      </c>
      <c r="B37">
        <v>77.94</v>
      </c>
    </row>
    <row r="38" spans="1:2" x14ac:dyDescent="0.25">
      <c r="A38">
        <v>45</v>
      </c>
      <c r="B38">
        <v>77.27</v>
      </c>
    </row>
    <row r="39" spans="1:2" x14ac:dyDescent="0.25">
      <c r="A39">
        <v>46</v>
      </c>
      <c r="B39">
        <v>79.59</v>
      </c>
    </row>
    <row r="40" spans="1:2" x14ac:dyDescent="0.25">
      <c r="A40">
        <v>47</v>
      </c>
      <c r="B40">
        <v>77.61</v>
      </c>
    </row>
    <row r="41" spans="1:2" x14ac:dyDescent="0.25">
      <c r="A41">
        <v>48</v>
      </c>
      <c r="B41">
        <v>60.87</v>
      </c>
    </row>
    <row r="42" spans="1:2" x14ac:dyDescent="0.25">
      <c r="A42">
        <v>49</v>
      </c>
      <c r="B42">
        <v>66.67</v>
      </c>
    </row>
    <row r="43" spans="1:2" x14ac:dyDescent="0.25">
      <c r="A43">
        <v>50</v>
      </c>
      <c r="B43">
        <v>77.27</v>
      </c>
    </row>
    <row r="44" spans="1:2" x14ac:dyDescent="0.25">
      <c r="A44">
        <v>51</v>
      </c>
      <c r="B44">
        <v>88.72</v>
      </c>
    </row>
    <row r="45" spans="1:2" x14ac:dyDescent="0.25">
      <c r="A45">
        <v>52</v>
      </c>
      <c r="B45">
        <v>70.45</v>
      </c>
    </row>
    <row r="46" spans="1:2" x14ac:dyDescent="0.25">
      <c r="A46">
        <v>53</v>
      </c>
      <c r="B46">
        <v>85.19</v>
      </c>
    </row>
    <row r="47" spans="1:2" x14ac:dyDescent="0.25">
      <c r="A47">
        <v>55</v>
      </c>
      <c r="B47">
        <v>75.510000000000005</v>
      </c>
    </row>
    <row r="48" spans="1:2" x14ac:dyDescent="0.25">
      <c r="A48">
        <v>56</v>
      </c>
      <c r="B48">
        <v>72.73</v>
      </c>
    </row>
    <row r="49" spans="1:2" x14ac:dyDescent="0.25">
      <c r="A49">
        <v>58</v>
      </c>
      <c r="B49">
        <v>100</v>
      </c>
    </row>
    <row r="50" spans="1:2" x14ac:dyDescent="0.25">
      <c r="A50">
        <v>59</v>
      </c>
      <c r="B50">
        <v>75.86</v>
      </c>
    </row>
    <row r="51" spans="1:2" x14ac:dyDescent="0.25">
      <c r="A51">
        <v>60</v>
      </c>
      <c r="B51">
        <v>66.67</v>
      </c>
    </row>
    <row r="52" spans="1:2" x14ac:dyDescent="0.25">
      <c r="A52">
        <v>61</v>
      </c>
      <c r="B52">
        <v>68.75</v>
      </c>
    </row>
    <row r="53" spans="1:2" x14ac:dyDescent="0.25">
      <c r="A53">
        <v>62</v>
      </c>
      <c r="B53">
        <v>89.47</v>
      </c>
    </row>
    <row r="54" spans="1:2" x14ac:dyDescent="0.25">
      <c r="A54">
        <v>64</v>
      </c>
      <c r="B54">
        <v>66.069999999999993</v>
      </c>
    </row>
    <row r="55" spans="1:2" x14ac:dyDescent="0.25">
      <c r="A55">
        <v>65</v>
      </c>
      <c r="B55">
        <v>94.44</v>
      </c>
    </row>
    <row r="56" spans="1:2" x14ac:dyDescent="0.25">
      <c r="A56">
        <v>66</v>
      </c>
      <c r="B56">
        <v>86.49</v>
      </c>
    </row>
    <row r="57" spans="1:2" x14ac:dyDescent="0.25">
      <c r="A57">
        <v>68</v>
      </c>
      <c r="B57">
        <v>84.62</v>
      </c>
    </row>
    <row r="58" spans="1:2" x14ac:dyDescent="0.25">
      <c r="A58">
        <v>69</v>
      </c>
      <c r="B58">
        <v>79.41</v>
      </c>
    </row>
    <row r="59" spans="1:2" x14ac:dyDescent="0.25">
      <c r="A59">
        <v>71</v>
      </c>
      <c r="B59">
        <v>86.67</v>
      </c>
    </row>
    <row r="60" spans="1:2" x14ac:dyDescent="0.25">
      <c r="A60">
        <v>72</v>
      </c>
      <c r="B60">
        <v>69.069999999999993</v>
      </c>
    </row>
    <row r="61" spans="1:2" x14ac:dyDescent="0.25">
      <c r="A61">
        <v>73</v>
      </c>
      <c r="B61">
        <v>79.17</v>
      </c>
    </row>
    <row r="62" spans="1:2" x14ac:dyDescent="0.25">
      <c r="A62">
        <v>75</v>
      </c>
      <c r="B62">
        <v>71.739999999999995</v>
      </c>
    </row>
    <row r="63" spans="1:2" x14ac:dyDescent="0.25">
      <c r="A63">
        <v>76</v>
      </c>
      <c r="B63">
        <v>74.069999999999993</v>
      </c>
    </row>
    <row r="64" spans="1:2" x14ac:dyDescent="0.25">
      <c r="A64">
        <v>78</v>
      </c>
      <c r="B64">
        <v>79.22</v>
      </c>
    </row>
    <row r="65" spans="1:2" x14ac:dyDescent="0.25">
      <c r="A65">
        <v>80</v>
      </c>
      <c r="B65">
        <v>58.82</v>
      </c>
    </row>
    <row r="66" spans="1:2" x14ac:dyDescent="0.25">
      <c r="A66">
        <v>81</v>
      </c>
      <c r="B66">
        <v>74.16</v>
      </c>
    </row>
    <row r="67" spans="1:2" x14ac:dyDescent="0.25">
      <c r="A67">
        <v>82</v>
      </c>
      <c r="B67">
        <v>71.11</v>
      </c>
    </row>
    <row r="68" spans="1:2" x14ac:dyDescent="0.25">
      <c r="A68">
        <v>83</v>
      </c>
      <c r="B68">
        <v>58.33</v>
      </c>
    </row>
    <row r="69" spans="1:2" x14ac:dyDescent="0.25">
      <c r="A69">
        <v>84</v>
      </c>
      <c r="B69">
        <v>75.28</v>
      </c>
    </row>
    <row r="70" spans="1:2" x14ac:dyDescent="0.25">
      <c r="A70">
        <v>85</v>
      </c>
      <c r="B70">
        <v>68.25</v>
      </c>
    </row>
    <row r="71" spans="1:2" x14ac:dyDescent="0.25">
      <c r="A71">
        <v>86</v>
      </c>
      <c r="B71">
        <v>78.150000000000006</v>
      </c>
    </row>
    <row r="72" spans="1:2" x14ac:dyDescent="0.25">
      <c r="A72">
        <v>88</v>
      </c>
      <c r="B72">
        <v>67.09</v>
      </c>
    </row>
    <row r="73" spans="1:2" x14ac:dyDescent="0.25">
      <c r="A73">
        <v>89</v>
      </c>
      <c r="B73">
        <v>75.44</v>
      </c>
    </row>
    <row r="74" spans="1:2" x14ac:dyDescent="0.25">
      <c r="A74">
        <v>90</v>
      </c>
      <c r="B74">
        <v>63.44</v>
      </c>
    </row>
    <row r="75" spans="1:2" x14ac:dyDescent="0.25">
      <c r="A75">
        <v>92</v>
      </c>
      <c r="B75">
        <v>67.19</v>
      </c>
    </row>
    <row r="76" spans="1:2" x14ac:dyDescent="0.25">
      <c r="A76">
        <v>93</v>
      </c>
      <c r="B76">
        <v>76.34</v>
      </c>
    </row>
    <row r="77" spans="1:2" x14ac:dyDescent="0.25">
      <c r="A77">
        <v>94</v>
      </c>
      <c r="B77">
        <v>74.77</v>
      </c>
    </row>
    <row r="78" spans="1:2" x14ac:dyDescent="0.25">
      <c r="A78">
        <v>95</v>
      </c>
      <c r="B78">
        <v>90</v>
      </c>
    </row>
    <row r="79" spans="1:2" x14ac:dyDescent="0.25">
      <c r="A79">
        <v>97</v>
      </c>
      <c r="B79">
        <v>79.86</v>
      </c>
    </row>
    <row r="80" spans="1:2" x14ac:dyDescent="0.25">
      <c r="A80">
        <v>98</v>
      </c>
      <c r="B80">
        <v>45.16</v>
      </c>
    </row>
    <row r="81" spans="1:2" x14ac:dyDescent="0.25">
      <c r="A81">
        <v>99</v>
      </c>
      <c r="B81">
        <v>82.58</v>
      </c>
    </row>
    <row r="82" spans="1:2" x14ac:dyDescent="0.25">
      <c r="A82">
        <v>101</v>
      </c>
      <c r="B82">
        <v>74.03</v>
      </c>
    </row>
    <row r="83" spans="1:2" x14ac:dyDescent="0.25">
      <c r="A83">
        <v>102</v>
      </c>
      <c r="B83">
        <v>66.180000000000007</v>
      </c>
    </row>
    <row r="84" spans="1:2" x14ac:dyDescent="0.25">
      <c r="A84">
        <v>103</v>
      </c>
      <c r="B84">
        <v>74.73</v>
      </c>
    </row>
    <row r="85" spans="1:2" x14ac:dyDescent="0.25">
      <c r="A85">
        <v>104</v>
      </c>
      <c r="B85">
        <v>84.16</v>
      </c>
    </row>
    <row r="86" spans="1:2" x14ac:dyDescent="0.25">
      <c r="A86">
        <v>105</v>
      </c>
      <c r="B86">
        <v>80.430000000000007</v>
      </c>
    </row>
    <row r="87" spans="1:2" x14ac:dyDescent="0.25">
      <c r="A87">
        <v>106</v>
      </c>
      <c r="B87">
        <v>95.06</v>
      </c>
    </row>
    <row r="88" spans="1:2" x14ac:dyDescent="0.25">
      <c r="A88">
        <v>107</v>
      </c>
      <c r="B88">
        <v>81.61</v>
      </c>
    </row>
    <row r="89" spans="1:2" x14ac:dyDescent="0.25">
      <c r="A89">
        <v>108</v>
      </c>
      <c r="B89">
        <v>56.25</v>
      </c>
    </row>
    <row r="90" spans="1:2" x14ac:dyDescent="0.25">
      <c r="A90">
        <v>109</v>
      </c>
      <c r="B90">
        <v>84.43</v>
      </c>
    </row>
    <row r="91" spans="1:2" x14ac:dyDescent="0.25">
      <c r="A91">
        <v>110</v>
      </c>
      <c r="B91">
        <v>80.47</v>
      </c>
    </row>
    <row r="92" spans="1:2" x14ac:dyDescent="0.25">
      <c r="A92">
        <v>111</v>
      </c>
      <c r="B92">
        <v>73.42</v>
      </c>
    </row>
    <row r="93" spans="1:2" x14ac:dyDescent="0.25">
      <c r="A93">
        <v>112</v>
      </c>
      <c r="B93">
        <v>86.11</v>
      </c>
    </row>
    <row r="94" spans="1:2" x14ac:dyDescent="0.25">
      <c r="A94">
        <v>113</v>
      </c>
      <c r="B94">
        <v>90.68</v>
      </c>
    </row>
    <row r="95" spans="1:2" x14ac:dyDescent="0.25">
      <c r="A95">
        <v>114</v>
      </c>
      <c r="B95">
        <v>79.34</v>
      </c>
    </row>
    <row r="96" spans="1:2" x14ac:dyDescent="0.25">
      <c r="A96">
        <v>115</v>
      </c>
      <c r="B96">
        <v>67.239999999999995</v>
      </c>
    </row>
    <row r="97" spans="1:2" x14ac:dyDescent="0.25">
      <c r="A97">
        <v>117</v>
      </c>
      <c r="B97">
        <v>81.180000000000007</v>
      </c>
    </row>
    <row r="98" spans="1:2" x14ac:dyDescent="0.25">
      <c r="A98">
        <v>118</v>
      </c>
      <c r="B98">
        <v>84.62</v>
      </c>
    </row>
    <row r="99" spans="1:2" x14ac:dyDescent="0.25">
      <c r="A99">
        <v>120</v>
      </c>
      <c r="B99">
        <v>82.98</v>
      </c>
    </row>
    <row r="100" spans="1:2" x14ac:dyDescent="0.25">
      <c r="A100">
        <v>121</v>
      </c>
      <c r="B100">
        <v>80</v>
      </c>
    </row>
    <row r="101" spans="1:2" x14ac:dyDescent="0.25">
      <c r="A101">
        <v>122</v>
      </c>
      <c r="B101">
        <v>63.64</v>
      </c>
    </row>
    <row r="102" spans="1:2" x14ac:dyDescent="0.25">
      <c r="A102">
        <v>123</v>
      </c>
      <c r="B102">
        <v>88.24</v>
      </c>
    </row>
    <row r="103" spans="1:2" x14ac:dyDescent="0.25">
      <c r="A103">
        <v>124</v>
      </c>
      <c r="B103">
        <v>65.77</v>
      </c>
    </row>
    <row r="104" spans="1:2" x14ac:dyDescent="0.25">
      <c r="A104">
        <v>126</v>
      </c>
      <c r="B104">
        <v>86.57</v>
      </c>
    </row>
    <row r="105" spans="1:2" x14ac:dyDescent="0.25">
      <c r="A105">
        <v>127</v>
      </c>
      <c r="B105">
        <v>62.5</v>
      </c>
    </row>
    <row r="106" spans="1:2" x14ac:dyDescent="0.25">
      <c r="A106">
        <v>128</v>
      </c>
      <c r="B106">
        <v>55.56</v>
      </c>
    </row>
    <row r="107" spans="1:2" x14ac:dyDescent="0.25">
      <c r="A107">
        <v>129</v>
      </c>
      <c r="B107">
        <v>81.819999999999993</v>
      </c>
    </row>
    <row r="108" spans="1:2" x14ac:dyDescent="0.25">
      <c r="A108">
        <v>130</v>
      </c>
      <c r="B108">
        <v>69.23</v>
      </c>
    </row>
    <row r="109" spans="1:2" x14ac:dyDescent="0.25">
      <c r="A109">
        <v>131</v>
      </c>
      <c r="B109">
        <v>80.77</v>
      </c>
    </row>
    <row r="110" spans="1:2" x14ac:dyDescent="0.25">
      <c r="A110">
        <v>132</v>
      </c>
      <c r="B110">
        <v>54.84</v>
      </c>
    </row>
    <row r="111" spans="1:2" x14ac:dyDescent="0.25">
      <c r="A111">
        <v>133</v>
      </c>
      <c r="B111">
        <v>77.14</v>
      </c>
    </row>
    <row r="112" spans="1:2" x14ac:dyDescent="0.25">
      <c r="A112">
        <v>134</v>
      </c>
      <c r="B112">
        <v>70.150000000000006</v>
      </c>
    </row>
    <row r="113" spans="1:2" x14ac:dyDescent="0.25">
      <c r="A113">
        <v>135</v>
      </c>
      <c r="B113">
        <v>66.099999999999994</v>
      </c>
    </row>
    <row r="114" spans="1:2" x14ac:dyDescent="0.25">
      <c r="A114">
        <v>136</v>
      </c>
      <c r="B114">
        <v>38.24</v>
      </c>
    </row>
    <row r="115" spans="1:2" x14ac:dyDescent="0.25">
      <c r="A115">
        <v>137</v>
      </c>
      <c r="B115">
        <v>82.76</v>
      </c>
    </row>
    <row r="116" spans="1:2" x14ac:dyDescent="0.25">
      <c r="A116">
        <v>138</v>
      </c>
      <c r="B116">
        <v>90.32</v>
      </c>
    </row>
    <row r="117" spans="1:2" x14ac:dyDescent="0.25">
      <c r="A117">
        <v>139</v>
      </c>
      <c r="B117">
        <v>73.97</v>
      </c>
    </row>
    <row r="118" spans="1:2" x14ac:dyDescent="0.25">
      <c r="A118">
        <v>140</v>
      </c>
      <c r="B118">
        <v>84.62</v>
      </c>
    </row>
    <row r="119" spans="1:2" x14ac:dyDescent="0.25">
      <c r="A119">
        <v>141</v>
      </c>
      <c r="B119">
        <v>84.62</v>
      </c>
    </row>
    <row r="120" spans="1:2" x14ac:dyDescent="0.25">
      <c r="A120">
        <v>142</v>
      </c>
      <c r="B120">
        <v>91.18</v>
      </c>
    </row>
    <row r="121" spans="1:2" x14ac:dyDescent="0.25">
      <c r="A121">
        <v>143</v>
      </c>
      <c r="B121">
        <v>88.89</v>
      </c>
    </row>
    <row r="122" spans="1:2" x14ac:dyDescent="0.25">
      <c r="A122">
        <v>144</v>
      </c>
      <c r="B122">
        <v>71.430000000000007</v>
      </c>
    </row>
    <row r="123" spans="1:2" x14ac:dyDescent="0.25">
      <c r="A123">
        <v>145</v>
      </c>
      <c r="B123">
        <v>81.25</v>
      </c>
    </row>
    <row r="124" spans="1:2" x14ac:dyDescent="0.25">
      <c r="A124">
        <v>146</v>
      </c>
      <c r="B124">
        <v>82.98</v>
      </c>
    </row>
    <row r="125" spans="1:2" x14ac:dyDescent="0.25">
      <c r="A125">
        <v>147</v>
      </c>
      <c r="B125">
        <v>81.819999999999993</v>
      </c>
    </row>
    <row r="126" spans="1:2" x14ac:dyDescent="0.25">
      <c r="A126">
        <v>148</v>
      </c>
      <c r="B126">
        <v>83.58</v>
      </c>
    </row>
    <row r="127" spans="1:2" x14ac:dyDescent="0.25">
      <c r="A127">
        <v>149</v>
      </c>
      <c r="B127">
        <v>72.22</v>
      </c>
    </row>
    <row r="128" spans="1:2" x14ac:dyDescent="0.25">
      <c r="A128">
        <v>151</v>
      </c>
      <c r="B128">
        <v>84.38</v>
      </c>
    </row>
    <row r="129" spans="1:2" x14ac:dyDescent="0.25">
      <c r="A129">
        <v>152</v>
      </c>
      <c r="B129">
        <v>77.459999999999994</v>
      </c>
    </row>
    <row r="130" spans="1:2" x14ac:dyDescent="0.25">
      <c r="A130">
        <v>153</v>
      </c>
      <c r="B130">
        <v>75.61</v>
      </c>
    </row>
    <row r="131" spans="1:2" x14ac:dyDescent="0.25">
      <c r="A131">
        <v>154</v>
      </c>
      <c r="B131">
        <v>73.44</v>
      </c>
    </row>
    <row r="132" spans="1:2" x14ac:dyDescent="0.25">
      <c r="A132">
        <v>155</v>
      </c>
      <c r="B132">
        <v>53.12</v>
      </c>
    </row>
    <row r="133" spans="1:2" x14ac:dyDescent="0.25">
      <c r="A133">
        <v>156</v>
      </c>
      <c r="B133">
        <v>81.34</v>
      </c>
    </row>
    <row r="134" spans="1:2" x14ac:dyDescent="0.25">
      <c r="A134">
        <v>159</v>
      </c>
      <c r="B134">
        <v>70.45</v>
      </c>
    </row>
    <row r="135" spans="1:2" x14ac:dyDescent="0.25">
      <c r="A135">
        <v>160</v>
      </c>
      <c r="B135">
        <v>37.21</v>
      </c>
    </row>
    <row r="136" spans="1:2" x14ac:dyDescent="0.25">
      <c r="A136">
        <v>161</v>
      </c>
      <c r="B136">
        <v>76.319999999999993</v>
      </c>
    </row>
    <row r="137" spans="1:2" x14ac:dyDescent="0.25">
      <c r="A137">
        <v>166</v>
      </c>
      <c r="B137">
        <v>73.17</v>
      </c>
    </row>
    <row r="138" spans="1:2" x14ac:dyDescent="0.25">
      <c r="A138">
        <v>167</v>
      </c>
      <c r="B138">
        <v>63.41</v>
      </c>
    </row>
    <row r="139" spans="1:2" x14ac:dyDescent="0.25">
      <c r="A139">
        <v>169</v>
      </c>
      <c r="B139">
        <v>82</v>
      </c>
    </row>
    <row r="140" spans="1:2" x14ac:dyDescent="0.25">
      <c r="A140">
        <v>170</v>
      </c>
      <c r="B140">
        <v>72.5</v>
      </c>
    </row>
    <row r="141" spans="1:2" x14ac:dyDescent="0.25">
      <c r="A141">
        <v>171</v>
      </c>
      <c r="B141">
        <v>73.58</v>
      </c>
    </row>
    <row r="142" spans="1:2" x14ac:dyDescent="0.25">
      <c r="A142">
        <v>172</v>
      </c>
      <c r="B142">
        <v>80.95</v>
      </c>
    </row>
    <row r="143" spans="1:2" x14ac:dyDescent="0.25">
      <c r="A143">
        <v>174</v>
      </c>
      <c r="B143">
        <v>77.23</v>
      </c>
    </row>
    <row r="144" spans="1:2" x14ac:dyDescent="0.25">
      <c r="A144">
        <v>178</v>
      </c>
      <c r="B144">
        <v>67.349999999999994</v>
      </c>
    </row>
    <row r="145" spans="1:2" x14ac:dyDescent="0.25">
      <c r="A145">
        <v>179</v>
      </c>
      <c r="B145">
        <v>77.78</v>
      </c>
    </row>
    <row r="146" spans="1:2" x14ac:dyDescent="0.25">
      <c r="A146">
        <v>180</v>
      </c>
      <c r="B146">
        <v>88.75</v>
      </c>
    </row>
    <row r="147" spans="1:2" x14ac:dyDescent="0.25">
      <c r="A147">
        <v>181</v>
      </c>
      <c r="B147">
        <v>78.209999999999994</v>
      </c>
    </row>
    <row r="148" spans="1:2" x14ac:dyDescent="0.25">
      <c r="A148">
        <v>182</v>
      </c>
      <c r="B148">
        <v>67.03</v>
      </c>
    </row>
    <row r="149" spans="1:2" x14ac:dyDescent="0.25">
      <c r="A149">
        <v>183</v>
      </c>
      <c r="B149">
        <v>75</v>
      </c>
    </row>
    <row r="150" spans="1:2" x14ac:dyDescent="0.25">
      <c r="A150">
        <v>184</v>
      </c>
      <c r="B150">
        <v>84.62</v>
      </c>
    </row>
    <row r="151" spans="1:2" x14ac:dyDescent="0.25">
      <c r="A151">
        <v>185</v>
      </c>
      <c r="B151">
        <v>82.03</v>
      </c>
    </row>
    <row r="152" spans="1:2" x14ac:dyDescent="0.25">
      <c r="A152">
        <v>186</v>
      </c>
      <c r="B152">
        <v>83.33</v>
      </c>
    </row>
    <row r="153" spans="1:2" x14ac:dyDescent="0.25">
      <c r="A153">
        <v>187</v>
      </c>
      <c r="B153">
        <v>81.400000000000006</v>
      </c>
    </row>
    <row r="154" spans="1:2" x14ac:dyDescent="0.25">
      <c r="A154">
        <v>188</v>
      </c>
      <c r="B154">
        <v>82.35</v>
      </c>
    </row>
    <row r="155" spans="1:2" x14ac:dyDescent="0.25">
      <c r="A155">
        <v>189</v>
      </c>
      <c r="B155">
        <v>84.06</v>
      </c>
    </row>
    <row r="156" spans="1:2" x14ac:dyDescent="0.25">
      <c r="A156">
        <v>190</v>
      </c>
      <c r="B156">
        <v>66.67</v>
      </c>
    </row>
    <row r="157" spans="1:2" x14ac:dyDescent="0.25">
      <c r="A157">
        <v>191</v>
      </c>
      <c r="B157">
        <v>80.3</v>
      </c>
    </row>
    <row r="158" spans="1:2" x14ac:dyDescent="0.25">
      <c r="A158">
        <v>192</v>
      </c>
      <c r="B158">
        <v>90.62</v>
      </c>
    </row>
    <row r="159" spans="1:2" x14ac:dyDescent="0.25">
      <c r="A159">
        <v>193</v>
      </c>
      <c r="B159">
        <v>79.19</v>
      </c>
    </row>
    <row r="160" spans="1:2" x14ac:dyDescent="0.25">
      <c r="A160">
        <v>194</v>
      </c>
      <c r="B160">
        <v>76.84</v>
      </c>
    </row>
    <row r="161" spans="1:2" x14ac:dyDescent="0.25">
      <c r="A161">
        <v>195</v>
      </c>
      <c r="B161">
        <v>67.239999999999995</v>
      </c>
    </row>
    <row r="162" spans="1:2" x14ac:dyDescent="0.25">
      <c r="A162">
        <v>196</v>
      </c>
      <c r="B162">
        <v>77.78</v>
      </c>
    </row>
    <row r="163" spans="1:2" x14ac:dyDescent="0.25">
      <c r="A163">
        <v>197</v>
      </c>
      <c r="B163">
        <v>49.21</v>
      </c>
    </row>
    <row r="164" spans="1:2" x14ac:dyDescent="0.25">
      <c r="A164">
        <v>198</v>
      </c>
      <c r="B164">
        <v>67.12</v>
      </c>
    </row>
    <row r="165" spans="1:2" x14ac:dyDescent="0.25">
      <c r="A165">
        <v>199</v>
      </c>
      <c r="B165">
        <v>73.53</v>
      </c>
    </row>
    <row r="166" spans="1:2" x14ac:dyDescent="0.25">
      <c r="A166">
        <v>201</v>
      </c>
      <c r="B166">
        <v>70.489999999999995</v>
      </c>
    </row>
    <row r="167" spans="1:2" x14ac:dyDescent="0.25">
      <c r="A167">
        <v>202</v>
      </c>
      <c r="B167">
        <v>76</v>
      </c>
    </row>
    <row r="168" spans="1:2" x14ac:dyDescent="0.25">
      <c r="A168">
        <v>205</v>
      </c>
      <c r="B168">
        <v>81.58</v>
      </c>
    </row>
    <row r="169" spans="1:2" x14ac:dyDescent="0.25">
      <c r="A169">
        <v>206</v>
      </c>
      <c r="B169">
        <v>56.52</v>
      </c>
    </row>
    <row r="170" spans="1:2" x14ac:dyDescent="0.25">
      <c r="A170">
        <v>207</v>
      </c>
      <c r="B170">
        <v>66.67</v>
      </c>
    </row>
    <row r="171" spans="1:2" x14ac:dyDescent="0.25">
      <c r="A171">
        <v>208</v>
      </c>
      <c r="B171">
        <v>66.67</v>
      </c>
    </row>
    <row r="172" spans="1:2" x14ac:dyDescent="0.25">
      <c r="A172">
        <v>209</v>
      </c>
      <c r="B172">
        <v>81.25</v>
      </c>
    </row>
    <row r="173" spans="1:2" x14ac:dyDescent="0.25">
      <c r="A173">
        <v>213</v>
      </c>
      <c r="B173">
        <v>76.19</v>
      </c>
    </row>
    <row r="174" spans="1:2" x14ac:dyDescent="0.25">
      <c r="A174">
        <v>215</v>
      </c>
      <c r="B174">
        <v>85.03</v>
      </c>
    </row>
    <row r="175" spans="1:2" x14ac:dyDescent="0.25">
      <c r="A175">
        <v>216</v>
      </c>
      <c r="B175">
        <v>87.72</v>
      </c>
    </row>
    <row r="176" spans="1:2" x14ac:dyDescent="0.25">
      <c r="A176">
        <v>217</v>
      </c>
      <c r="B176">
        <v>90.48</v>
      </c>
    </row>
    <row r="177" spans="1:2" x14ac:dyDescent="0.25">
      <c r="A177">
        <v>218</v>
      </c>
      <c r="B177">
        <v>46.15</v>
      </c>
    </row>
    <row r="178" spans="1:2" x14ac:dyDescent="0.25">
      <c r="A178">
        <v>219</v>
      </c>
      <c r="B178">
        <v>89.844999999999999</v>
      </c>
    </row>
    <row r="179" spans="1:2" x14ac:dyDescent="0.25">
      <c r="A179">
        <v>220</v>
      </c>
      <c r="B179">
        <v>73.680000000000007</v>
      </c>
    </row>
    <row r="180" spans="1:2" x14ac:dyDescent="0.25">
      <c r="A180">
        <v>221</v>
      </c>
      <c r="B180">
        <v>80.95</v>
      </c>
    </row>
    <row r="181" spans="1:2" x14ac:dyDescent="0.25">
      <c r="A181">
        <v>222</v>
      </c>
      <c r="B181">
        <v>73.53</v>
      </c>
    </row>
    <row r="182" spans="1:2" x14ac:dyDescent="0.25">
      <c r="A182">
        <v>223</v>
      </c>
      <c r="B182">
        <v>84.44</v>
      </c>
    </row>
    <row r="183" spans="1:2" x14ac:dyDescent="0.25">
      <c r="A183">
        <v>224</v>
      </c>
      <c r="B183">
        <v>70.94</v>
      </c>
    </row>
    <row r="184" spans="1:2" x14ac:dyDescent="0.25">
      <c r="A184">
        <v>225</v>
      </c>
      <c r="B184">
        <v>81.48</v>
      </c>
    </row>
    <row r="185" spans="1:2" x14ac:dyDescent="0.25">
      <c r="A185">
        <v>226</v>
      </c>
      <c r="B185">
        <v>60</v>
      </c>
    </row>
    <row r="186" spans="1:2" x14ac:dyDescent="0.25">
      <c r="A186">
        <v>227</v>
      </c>
      <c r="B186">
        <v>62.96</v>
      </c>
    </row>
    <row r="187" spans="1:2" x14ac:dyDescent="0.25">
      <c r="A187">
        <v>229</v>
      </c>
      <c r="B187">
        <v>53.14</v>
      </c>
    </row>
    <row r="188" spans="1:2" x14ac:dyDescent="0.25">
      <c r="A188">
        <v>231</v>
      </c>
      <c r="B188">
        <v>70.73</v>
      </c>
    </row>
    <row r="189" spans="1:2" x14ac:dyDescent="0.25">
      <c r="A189">
        <v>232</v>
      </c>
      <c r="B189">
        <v>38.46</v>
      </c>
    </row>
    <row r="190" spans="1:2" x14ac:dyDescent="0.25">
      <c r="A190">
        <v>233</v>
      </c>
      <c r="B190">
        <v>71.739999999999995</v>
      </c>
    </row>
    <row r="191" spans="1:2" x14ac:dyDescent="0.25">
      <c r="A191">
        <v>234</v>
      </c>
      <c r="B191">
        <v>84.62</v>
      </c>
    </row>
    <row r="192" spans="1:2" x14ac:dyDescent="0.25">
      <c r="A192">
        <v>235</v>
      </c>
      <c r="B192">
        <v>60</v>
      </c>
    </row>
    <row r="193" spans="1:2" x14ac:dyDescent="0.25">
      <c r="A193">
        <v>236</v>
      </c>
      <c r="B193">
        <v>54.17</v>
      </c>
    </row>
    <row r="194" spans="1:2" x14ac:dyDescent="0.25">
      <c r="A194">
        <v>238</v>
      </c>
      <c r="B194">
        <v>45.12</v>
      </c>
    </row>
    <row r="195" spans="1:2" x14ac:dyDescent="0.25">
      <c r="A195">
        <v>239</v>
      </c>
      <c r="B195">
        <v>60.29</v>
      </c>
    </row>
    <row r="196" spans="1:2" x14ac:dyDescent="0.25">
      <c r="A196">
        <v>240</v>
      </c>
      <c r="B196">
        <v>81.819999999999993</v>
      </c>
    </row>
    <row r="197" spans="1:2" x14ac:dyDescent="0.25">
      <c r="A197">
        <v>241</v>
      </c>
      <c r="B197">
        <v>78.05</v>
      </c>
    </row>
    <row r="198" spans="1:2" x14ac:dyDescent="0.25">
      <c r="A198">
        <v>244</v>
      </c>
      <c r="B198">
        <v>87.23</v>
      </c>
    </row>
    <row r="199" spans="1:2" x14ac:dyDescent="0.25">
      <c r="A199">
        <v>245</v>
      </c>
      <c r="B199">
        <v>78.569999999999993</v>
      </c>
    </row>
    <row r="200" spans="1:2" x14ac:dyDescent="0.25">
      <c r="A200">
        <v>246</v>
      </c>
      <c r="B200">
        <v>85.71</v>
      </c>
    </row>
    <row r="201" spans="1:2" x14ac:dyDescent="0.25">
      <c r="A201">
        <v>247</v>
      </c>
      <c r="B201">
        <v>80.77</v>
      </c>
    </row>
    <row r="202" spans="1:2" x14ac:dyDescent="0.25">
      <c r="A202">
        <v>248</v>
      </c>
      <c r="B202">
        <v>70.37</v>
      </c>
    </row>
    <row r="203" spans="1:2" x14ac:dyDescent="0.25">
      <c r="A203">
        <v>249</v>
      </c>
      <c r="B203">
        <v>95.45</v>
      </c>
    </row>
    <row r="204" spans="1:2" x14ac:dyDescent="0.25">
      <c r="A204">
        <v>250</v>
      </c>
      <c r="B204">
        <v>59.7</v>
      </c>
    </row>
    <row r="205" spans="1:2" x14ac:dyDescent="0.25">
      <c r="A205">
        <v>252</v>
      </c>
      <c r="B205">
        <v>87.5</v>
      </c>
    </row>
    <row r="206" spans="1:2" x14ac:dyDescent="0.25">
      <c r="A206">
        <v>253</v>
      </c>
      <c r="B206">
        <v>76.47</v>
      </c>
    </row>
    <row r="207" spans="1:2" x14ac:dyDescent="0.25">
      <c r="A207">
        <v>255</v>
      </c>
      <c r="B207">
        <v>80.650000000000006</v>
      </c>
    </row>
    <row r="208" spans="1:2" x14ac:dyDescent="0.25">
      <c r="A208">
        <v>256</v>
      </c>
      <c r="B208">
        <v>100</v>
      </c>
    </row>
    <row r="209" spans="1:2" x14ac:dyDescent="0.25">
      <c r="A209">
        <v>257</v>
      </c>
      <c r="B209">
        <v>78.260000000000005</v>
      </c>
    </row>
    <row r="210" spans="1:2" x14ac:dyDescent="0.25">
      <c r="A210">
        <v>258</v>
      </c>
      <c r="B210">
        <v>66.67</v>
      </c>
    </row>
    <row r="211" spans="1:2" x14ac:dyDescent="0.25">
      <c r="A211">
        <v>259</v>
      </c>
      <c r="B211">
        <v>63.16</v>
      </c>
    </row>
    <row r="212" spans="1:2" x14ac:dyDescent="0.25">
      <c r="A212">
        <v>260</v>
      </c>
      <c r="B212">
        <v>83.1</v>
      </c>
    </row>
    <row r="213" spans="1:2" x14ac:dyDescent="0.25">
      <c r="A213">
        <v>261</v>
      </c>
      <c r="B213">
        <v>95.83</v>
      </c>
    </row>
    <row r="214" spans="1:2" x14ac:dyDescent="0.25">
      <c r="A214">
        <v>262</v>
      </c>
      <c r="B214">
        <v>79.37</v>
      </c>
    </row>
    <row r="215" spans="1:2" x14ac:dyDescent="0.25">
      <c r="A215">
        <v>263</v>
      </c>
      <c r="B215">
        <v>81.400000000000006</v>
      </c>
    </row>
    <row r="216" spans="1:2" x14ac:dyDescent="0.25">
      <c r="A216">
        <v>265</v>
      </c>
      <c r="B216">
        <v>83.78</v>
      </c>
    </row>
    <row r="217" spans="1:2" x14ac:dyDescent="0.25">
      <c r="A217">
        <v>266</v>
      </c>
      <c r="B217">
        <v>69.23</v>
      </c>
    </row>
    <row r="218" spans="1:2" x14ac:dyDescent="0.25">
      <c r="A218">
        <v>267</v>
      </c>
      <c r="B218">
        <v>86.36</v>
      </c>
    </row>
    <row r="219" spans="1:2" x14ac:dyDescent="0.25">
      <c r="A219">
        <v>268</v>
      </c>
      <c r="B219">
        <v>62.75</v>
      </c>
    </row>
    <row r="220" spans="1:2" x14ac:dyDescent="0.25">
      <c r="A220">
        <v>269</v>
      </c>
      <c r="B220">
        <v>80.77</v>
      </c>
    </row>
    <row r="221" spans="1:2" x14ac:dyDescent="0.25">
      <c r="A221">
        <v>270</v>
      </c>
      <c r="B221">
        <v>79.069999999999993</v>
      </c>
    </row>
    <row r="222" spans="1:2" x14ac:dyDescent="0.25">
      <c r="A222">
        <v>272</v>
      </c>
      <c r="B222">
        <v>87.5</v>
      </c>
    </row>
    <row r="223" spans="1:2" x14ac:dyDescent="0.25">
      <c r="A223">
        <v>273</v>
      </c>
      <c r="B223">
        <v>56.76</v>
      </c>
    </row>
    <row r="224" spans="1:2" x14ac:dyDescent="0.25">
      <c r="A224">
        <v>274</v>
      </c>
      <c r="B224">
        <v>79.55</v>
      </c>
    </row>
    <row r="225" spans="1:2" x14ac:dyDescent="0.25">
      <c r="A225">
        <v>275</v>
      </c>
      <c r="B225">
        <v>65</v>
      </c>
    </row>
    <row r="226" spans="1:2" x14ac:dyDescent="0.25">
      <c r="A226">
        <v>276</v>
      </c>
      <c r="B226">
        <v>88.89</v>
      </c>
    </row>
    <row r="227" spans="1:2" x14ac:dyDescent="0.25">
      <c r="A227">
        <v>278</v>
      </c>
      <c r="B227">
        <v>74.19</v>
      </c>
    </row>
    <row r="228" spans="1:2" x14ac:dyDescent="0.25">
      <c r="A228">
        <v>280</v>
      </c>
      <c r="B228">
        <v>93.75</v>
      </c>
    </row>
    <row r="229" spans="1:2" x14ac:dyDescent="0.25">
      <c r="A229">
        <v>281</v>
      </c>
      <c r="B229">
        <v>65.709999999999994</v>
      </c>
    </row>
    <row r="230" spans="1:2" x14ac:dyDescent="0.25">
      <c r="A230">
        <v>282</v>
      </c>
      <c r="B230">
        <v>76.47</v>
      </c>
    </row>
    <row r="231" spans="1:2" x14ac:dyDescent="0.25">
      <c r="A231">
        <v>283</v>
      </c>
      <c r="B231">
        <v>71.739999999999995</v>
      </c>
    </row>
    <row r="232" spans="1:2" x14ac:dyDescent="0.25">
      <c r="A232">
        <v>284</v>
      </c>
      <c r="B232">
        <v>84.48</v>
      </c>
    </row>
    <row r="233" spans="1:2" x14ac:dyDescent="0.25">
      <c r="A233">
        <v>285</v>
      </c>
      <c r="B233">
        <v>75.61</v>
      </c>
    </row>
    <row r="234" spans="1:2" x14ac:dyDescent="0.25">
      <c r="A234">
        <v>286</v>
      </c>
      <c r="B234">
        <v>67.31</v>
      </c>
    </row>
    <row r="235" spans="1:2" x14ac:dyDescent="0.25">
      <c r="A235">
        <v>287</v>
      </c>
      <c r="B235">
        <v>80.599999999999994</v>
      </c>
    </row>
    <row r="236" spans="1:2" x14ac:dyDescent="0.25">
      <c r="A236">
        <v>289</v>
      </c>
      <c r="B236">
        <v>51.22</v>
      </c>
    </row>
    <row r="237" spans="1:2" x14ac:dyDescent="0.25">
      <c r="A237">
        <v>290</v>
      </c>
      <c r="B237">
        <v>74.510000000000005</v>
      </c>
    </row>
    <row r="238" spans="1:2" x14ac:dyDescent="0.25">
      <c r="A238">
        <v>291</v>
      </c>
      <c r="B238">
        <v>56.52</v>
      </c>
    </row>
    <row r="239" spans="1:2" x14ac:dyDescent="0.25">
      <c r="A239">
        <v>292</v>
      </c>
      <c r="B239">
        <v>60</v>
      </c>
    </row>
    <row r="240" spans="1:2" x14ac:dyDescent="0.25">
      <c r="A240">
        <v>293</v>
      </c>
      <c r="B240">
        <v>84.21</v>
      </c>
    </row>
    <row r="241" spans="1:2" x14ac:dyDescent="0.25">
      <c r="A241">
        <v>294</v>
      </c>
      <c r="B241">
        <v>86.67</v>
      </c>
    </row>
    <row r="242" spans="1:2" x14ac:dyDescent="0.25">
      <c r="A242">
        <v>295</v>
      </c>
      <c r="B242">
        <v>58.75</v>
      </c>
    </row>
    <row r="243" spans="1:2" x14ac:dyDescent="0.25">
      <c r="A243">
        <v>296</v>
      </c>
      <c r="B243">
        <v>80.260000000000005</v>
      </c>
    </row>
    <row r="244" spans="1:2" x14ac:dyDescent="0.25">
      <c r="A244">
        <v>297</v>
      </c>
      <c r="B244">
        <v>52.27</v>
      </c>
    </row>
    <row r="245" spans="1:2" x14ac:dyDescent="0.25">
      <c r="A245">
        <v>300</v>
      </c>
      <c r="B245">
        <v>70.05</v>
      </c>
    </row>
    <row r="246" spans="1:2" x14ac:dyDescent="0.25">
      <c r="A246">
        <v>301</v>
      </c>
      <c r="B246">
        <v>64.86</v>
      </c>
    </row>
    <row r="247" spans="1:2" x14ac:dyDescent="0.25">
      <c r="A247">
        <v>302</v>
      </c>
      <c r="B247">
        <v>76.47</v>
      </c>
    </row>
    <row r="248" spans="1:2" x14ac:dyDescent="0.25">
      <c r="A248">
        <v>303</v>
      </c>
      <c r="B248">
        <v>57.38</v>
      </c>
    </row>
    <row r="249" spans="1:2" x14ac:dyDescent="0.25">
      <c r="A249">
        <v>306</v>
      </c>
      <c r="B249">
        <v>84.95</v>
      </c>
    </row>
    <row r="250" spans="1:2" x14ac:dyDescent="0.25">
      <c r="A250">
        <v>307</v>
      </c>
      <c r="B250">
        <v>93.18</v>
      </c>
    </row>
    <row r="251" spans="1:2" x14ac:dyDescent="0.25">
      <c r="A251">
        <v>308</v>
      </c>
      <c r="B251">
        <v>81.08</v>
      </c>
    </row>
    <row r="252" spans="1:2" x14ac:dyDescent="0.25">
      <c r="A252">
        <v>309</v>
      </c>
      <c r="B252">
        <v>71.23</v>
      </c>
    </row>
    <row r="253" spans="1:2" x14ac:dyDescent="0.25">
      <c r="A253">
        <v>310</v>
      </c>
      <c r="B253">
        <v>69.569999999999993</v>
      </c>
    </row>
    <row r="254" spans="1:2" x14ac:dyDescent="0.25">
      <c r="A254">
        <v>311</v>
      </c>
      <c r="B254">
        <v>63.33</v>
      </c>
    </row>
    <row r="255" spans="1:2" x14ac:dyDescent="0.25">
      <c r="A255">
        <v>312</v>
      </c>
      <c r="B255">
        <v>52.38</v>
      </c>
    </row>
    <row r="256" spans="1:2" x14ac:dyDescent="0.25">
      <c r="A256">
        <v>313</v>
      </c>
      <c r="B256">
        <v>80</v>
      </c>
    </row>
    <row r="257" spans="1:2" x14ac:dyDescent="0.25">
      <c r="A257">
        <v>314</v>
      </c>
      <c r="B257">
        <v>70.45</v>
      </c>
    </row>
    <row r="258" spans="1:2" x14ac:dyDescent="0.25">
      <c r="A258">
        <v>315</v>
      </c>
      <c r="B258">
        <v>72.73</v>
      </c>
    </row>
    <row r="259" spans="1:2" x14ac:dyDescent="0.25">
      <c r="A259">
        <v>316</v>
      </c>
      <c r="B259">
        <v>74.290000000000006</v>
      </c>
    </row>
    <row r="260" spans="1:2" x14ac:dyDescent="0.25">
      <c r="A260">
        <v>317</v>
      </c>
      <c r="B260">
        <v>70.77</v>
      </c>
    </row>
    <row r="261" spans="1:2" x14ac:dyDescent="0.25">
      <c r="A261">
        <v>318</v>
      </c>
      <c r="B261">
        <v>75</v>
      </c>
    </row>
    <row r="262" spans="1:2" x14ac:dyDescent="0.25">
      <c r="A262">
        <v>319</v>
      </c>
      <c r="B262">
        <v>65.52</v>
      </c>
    </row>
    <row r="263" spans="1:2" x14ac:dyDescent="0.25">
      <c r="A263">
        <v>320</v>
      </c>
      <c r="B263">
        <v>56.67</v>
      </c>
    </row>
    <row r="264" spans="1:2" x14ac:dyDescent="0.25">
      <c r="A264">
        <v>321</v>
      </c>
      <c r="B264">
        <v>76.92</v>
      </c>
    </row>
    <row r="265" spans="1:2" x14ac:dyDescent="0.25">
      <c r="A265">
        <v>322</v>
      </c>
      <c r="B265">
        <v>45.83</v>
      </c>
    </row>
    <row r="266" spans="1:2" x14ac:dyDescent="0.25">
      <c r="A266">
        <v>323</v>
      </c>
      <c r="B266">
        <v>82.61</v>
      </c>
    </row>
    <row r="267" spans="1:2" x14ac:dyDescent="0.25">
      <c r="A267">
        <v>324</v>
      </c>
      <c r="B267">
        <v>58.82</v>
      </c>
    </row>
    <row r="268" spans="1:2" x14ac:dyDescent="0.25">
      <c r="A268">
        <v>325</v>
      </c>
      <c r="B268">
        <v>78.48</v>
      </c>
    </row>
    <row r="269" spans="1:2" x14ac:dyDescent="0.25">
      <c r="A269">
        <v>327</v>
      </c>
      <c r="B269">
        <v>74.599999999999994</v>
      </c>
    </row>
    <row r="270" spans="1:2" x14ac:dyDescent="0.25">
      <c r="A270">
        <v>328</v>
      </c>
      <c r="B270">
        <v>60</v>
      </c>
    </row>
    <row r="271" spans="1:2" x14ac:dyDescent="0.25">
      <c r="A271">
        <v>329</v>
      </c>
      <c r="B271">
        <v>69.569999999999993</v>
      </c>
    </row>
    <row r="272" spans="1:2" x14ac:dyDescent="0.25">
      <c r="A272">
        <v>330</v>
      </c>
      <c r="B272">
        <v>63.33</v>
      </c>
    </row>
    <row r="273" spans="1:2" x14ac:dyDescent="0.25">
      <c r="A273">
        <v>331</v>
      </c>
      <c r="B273">
        <v>46.94</v>
      </c>
    </row>
    <row r="274" spans="1:2" x14ac:dyDescent="0.25">
      <c r="A274">
        <v>334</v>
      </c>
      <c r="B274">
        <v>96.55</v>
      </c>
    </row>
    <row r="275" spans="1:2" x14ac:dyDescent="0.25">
      <c r="A275">
        <v>336</v>
      </c>
      <c r="B275">
        <v>71.010000000000005</v>
      </c>
    </row>
    <row r="276" spans="1:2" x14ac:dyDescent="0.25">
      <c r="A276">
        <v>337</v>
      </c>
      <c r="B276">
        <v>79.489999999999995</v>
      </c>
    </row>
    <row r="277" spans="1:2" x14ac:dyDescent="0.25">
      <c r="A277">
        <v>338</v>
      </c>
      <c r="B277">
        <v>76.92</v>
      </c>
    </row>
    <row r="278" spans="1:2" x14ac:dyDescent="0.25">
      <c r="A278">
        <v>339</v>
      </c>
      <c r="B278">
        <v>66.67</v>
      </c>
    </row>
    <row r="279" spans="1:2" x14ac:dyDescent="0.25">
      <c r="A279">
        <v>340</v>
      </c>
      <c r="B279">
        <v>89.55</v>
      </c>
    </row>
    <row r="280" spans="1:2" x14ac:dyDescent="0.25">
      <c r="A280">
        <v>341</v>
      </c>
      <c r="B280">
        <v>85.71</v>
      </c>
    </row>
    <row r="281" spans="1:2" x14ac:dyDescent="0.25">
      <c r="A281">
        <v>342</v>
      </c>
      <c r="B281">
        <v>81.25</v>
      </c>
    </row>
    <row r="282" spans="1:2" x14ac:dyDescent="0.25">
      <c r="A282">
        <v>343</v>
      </c>
      <c r="B282">
        <v>69.569999999999993</v>
      </c>
    </row>
    <row r="283" spans="1:2" x14ac:dyDescent="0.25">
      <c r="A283">
        <v>344</v>
      </c>
      <c r="B283">
        <v>68.180000000000007</v>
      </c>
    </row>
    <row r="284" spans="1:2" x14ac:dyDescent="0.25">
      <c r="A284">
        <v>345</v>
      </c>
      <c r="B284">
        <v>76.92</v>
      </c>
    </row>
    <row r="285" spans="1:2" x14ac:dyDescent="0.25">
      <c r="A285">
        <v>346</v>
      </c>
      <c r="B285">
        <v>79.55</v>
      </c>
    </row>
    <row r="286" spans="1:2" x14ac:dyDescent="0.25">
      <c r="A286">
        <v>349</v>
      </c>
      <c r="B286">
        <v>75.81</v>
      </c>
    </row>
    <row r="287" spans="1:2" x14ac:dyDescent="0.25">
      <c r="A287">
        <v>350</v>
      </c>
      <c r="B287">
        <v>62.5</v>
      </c>
    </row>
    <row r="288" spans="1:2" x14ac:dyDescent="0.25">
      <c r="A288">
        <v>351</v>
      </c>
      <c r="B288">
        <v>80</v>
      </c>
    </row>
    <row r="289" spans="1:2" x14ac:dyDescent="0.25">
      <c r="A289">
        <v>352</v>
      </c>
      <c r="B289">
        <v>75</v>
      </c>
    </row>
    <row r="290" spans="1:2" x14ac:dyDescent="0.25">
      <c r="A290">
        <v>353</v>
      </c>
      <c r="B290">
        <v>81.819999999999993</v>
      </c>
    </row>
    <row r="291" spans="1:2" x14ac:dyDescent="0.25">
      <c r="A291">
        <v>354</v>
      </c>
      <c r="B291">
        <v>80</v>
      </c>
    </row>
    <row r="292" spans="1:2" x14ac:dyDescent="0.25">
      <c r="A292">
        <v>355</v>
      </c>
      <c r="B292">
        <v>78.569999999999993</v>
      </c>
    </row>
    <row r="293" spans="1:2" x14ac:dyDescent="0.25">
      <c r="A293">
        <v>356</v>
      </c>
      <c r="B293">
        <v>61.76</v>
      </c>
    </row>
    <row r="294" spans="1:2" x14ac:dyDescent="0.25">
      <c r="A294">
        <v>357</v>
      </c>
      <c r="B294">
        <v>66.67</v>
      </c>
    </row>
    <row r="295" spans="1:2" x14ac:dyDescent="0.25">
      <c r="A295">
        <v>358</v>
      </c>
      <c r="B295">
        <v>77.78</v>
      </c>
    </row>
    <row r="296" spans="1:2" x14ac:dyDescent="0.25">
      <c r="A296">
        <v>360</v>
      </c>
      <c r="B296">
        <v>76.47</v>
      </c>
    </row>
    <row r="297" spans="1:2" x14ac:dyDescent="0.25">
      <c r="A297">
        <v>361</v>
      </c>
      <c r="B297">
        <v>71.08</v>
      </c>
    </row>
    <row r="298" spans="1:2" x14ac:dyDescent="0.25">
      <c r="A298">
        <v>362</v>
      </c>
      <c r="B298">
        <v>85.71</v>
      </c>
    </row>
    <row r="299" spans="1:2" x14ac:dyDescent="0.25">
      <c r="A299">
        <v>363</v>
      </c>
      <c r="B299">
        <v>89.36</v>
      </c>
    </row>
    <row r="300" spans="1:2" x14ac:dyDescent="0.25">
      <c r="A300">
        <v>364</v>
      </c>
      <c r="B300">
        <v>55</v>
      </c>
    </row>
    <row r="301" spans="1:2" x14ac:dyDescent="0.25">
      <c r="A301">
        <v>365</v>
      </c>
      <c r="B301">
        <v>68.290000000000006</v>
      </c>
    </row>
    <row r="302" spans="1:2" x14ac:dyDescent="0.25">
      <c r="A302">
        <v>366</v>
      </c>
      <c r="B302">
        <v>76.92</v>
      </c>
    </row>
    <row r="303" spans="1:2" x14ac:dyDescent="0.25">
      <c r="A303">
        <v>367</v>
      </c>
      <c r="B303">
        <v>79.17</v>
      </c>
    </row>
    <row r="304" spans="1:2" x14ac:dyDescent="0.25">
      <c r="A304">
        <v>368</v>
      </c>
      <c r="B304">
        <v>74.19</v>
      </c>
    </row>
    <row r="305" spans="1:2" x14ac:dyDescent="0.25">
      <c r="A305">
        <v>369</v>
      </c>
      <c r="B305">
        <v>69.7</v>
      </c>
    </row>
    <row r="306" spans="1:2" x14ac:dyDescent="0.25">
      <c r="A306">
        <v>370</v>
      </c>
      <c r="B306">
        <v>72.41</v>
      </c>
    </row>
    <row r="307" spans="1:2" x14ac:dyDescent="0.25">
      <c r="A307">
        <v>371</v>
      </c>
      <c r="B307">
        <v>85.25</v>
      </c>
    </row>
    <row r="308" spans="1:2" x14ac:dyDescent="0.25">
      <c r="A308">
        <v>372</v>
      </c>
      <c r="B308">
        <v>57.69</v>
      </c>
    </row>
    <row r="309" spans="1:2" x14ac:dyDescent="0.25">
      <c r="A309">
        <v>373</v>
      </c>
      <c r="B309">
        <v>83.5</v>
      </c>
    </row>
    <row r="310" spans="1:2" x14ac:dyDescent="0.25">
      <c r="A310">
        <v>374</v>
      </c>
      <c r="B310">
        <v>78.569999999999993</v>
      </c>
    </row>
    <row r="311" spans="1:2" x14ac:dyDescent="0.25">
      <c r="A311">
        <v>375</v>
      </c>
      <c r="B311">
        <v>77.5</v>
      </c>
    </row>
    <row r="312" spans="1:2" x14ac:dyDescent="0.25">
      <c r="A312">
        <v>376</v>
      </c>
      <c r="B312">
        <v>77.78</v>
      </c>
    </row>
    <row r="313" spans="1:2" x14ac:dyDescent="0.25">
      <c r="A313">
        <v>377</v>
      </c>
      <c r="B313">
        <v>87.5</v>
      </c>
    </row>
    <row r="314" spans="1:2" x14ac:dyDescent="0.25">
      <c r="A314">
        <v>378</v>
      </c>
      <c r="B314">
        <v>73.08</v>
      </c>
    </row>
    <row r="315" spans="1:2" x14ac:dyDescent="0.25">
      <c r="A315">
        <v>379</v>
      </c>
      <c r="B315">
        <v>78.95</v>
      </c>
    </row>
    <row r="316" spans="1:2" x14ac:dyDescent="0.25">
      <c r="A316">
        <v>380</v>
      </c>
      <c r="B316">
        <v>80</v>
      </c>
    </row>
    <row r="317" spans="1:2" x14ac:dyDescent="0.25">
      <c r="A317">
        <v>381</v>
      </c>
      <c r="B317">
        <v>80</v>
      </c>
    </row>
    <row r="318" spans="1:2" x14ac:dyDescent="0.25">
      <c r="A318">
        <v>382</v>
      </c>
      <c r="B318">
        <v>68</v>
      </c>
    </row>
    <row r="319" spans="1:2" x14ac:dyDescent="0.25">
      <c r="A319">
        <v>385</v>
      </c>
      <c r="B319">
        <v>70.489999999999995</v>
      </c>
    </row>
    <row r="320" spans="1:2" x14ac:dyDescent="0.25">
      <c r="A320">
        <v>386</v>
      </c>
      <c r="B320">
        <v>91.89</v>
      </c>
    </row>
    <row r="321" spans="1:2" x14ac:dyDescent="0.25">
      <c r="A321">
        <v>387</v>
      </c>
      <c r="B321">
        <v>80</v>
      </c>
    </row>
    <row r="322" spans="1:2" x14ac:dyDescent="0.25">
      <c r="A322">
        <v>388</v>
      </c>
      <c r="B322">
        <v>74.19</v>
      </c>
    </row>
    <row r="323" spans="1:2" x14ac:dyDescent="0.25">
      <c r="A323">
        <v>389</v>
      </c>
      <c r="B323">
        <v>46.67</v>
      </c>
    </row>
    <row r="324" spans="1:2" x14ac:dyDescent="0.25">
      <c r="A324">
        <v>390</v>
      </c>
      <c r="B324">
        <v>75</v>
      </c>
    </row>
    <row r="325" spans="1:2" x14ac:dyDescent="0.25">
      <c r="A325">
        <v>391</v>
      </c>
      <c r="B325">
        <v>64.86</v>
      </c>
    </row>
    <row r="326" spans="1:2" x14ac:dyDescent="0.25">
      <c r="A326">
        <v>393</v>
      </c>
      <c r="B326">
        <v>59.18</v>
      </c>
    </row>
    <row r="327" spans="1:2" x14ac:dyDescent="0.25">
      <c r="A327">
        <v>394</v>
      </c>
      <c r="B327">
        <v>84.38</v>
      </c>
    </row>
    <row r="328" spans="1:2" x14ac:dyDescent="0.25">
      <c r="A328">
        <v>396</v>
      </c>
      <c r="B328">
        <v>66.67</v>
      </c>
    </row>
    <row r="329" spans="1:2" x14ac:dyDescent="0.25">
      <c r="A329">
        <v>397</v>
      </c>
      <c r="B329">
        <v>61.54</v>
      </c>
    </row>
    <row r="330" spans="1:2" x14ac:dyDescent="0.25">
      <c r="A330">
        <v>398</v>
      </c>
      <c r="B330">
        <v>84.62</v>
      </c>
    </row>
    <row r="331" spans="1:2" x14ac:dyDescent="0.25">
      <c r="A331">
        <v>399</v>
      </c>
      <c r="B331">
        <v>90</v>
      </c>
    </row>
    <row r="332" spans="1:2" x14ac:dyDescent="0.25">
      <c r="A332">
        <v>400</v>
      </c>
      <c r="B332">
        <v>75</v>
      </c>
    </row>
    <row r="333" spans="1:2" x14ac:dyDescent="0.25">
      <c r="A333">
        <v>401</v>
      </c>
      <c r="B333">
        <v>76.62</v>
      </c>
    </row>
    <row r="334" spans="1:2" x14ac:dyDescent="0.25">
      <c r="A334">
        <v>402</v>
      </c>
      <c r="B334">
        <v>77.42</v>
      </c>
    </row>
    <row r="335" spans="1:2" x14ac:dyDescent="0.25">
      <c r="A335">
        <v>403</v>
      </c>
      <c r="B335">
        <v>84.44</v>
      </c>
    </row>
    <row r="336" spans="1:2" x14ac:dyDescent="0.25">
      <c r="A336">
        <v>405</v>
      </c>
      <c r="B336">
        <v>91.67</v>
      </c>
    </row>
    <row r="337" spans="1:2" x14ac:dyDescent="0.25">
      <c r="A337">
        <v>406</v>
      </c>
      <c r="B337">
        <v>71.930000000000007</v>
      </c>
    </row>
    <row r="338" spans="1:2" x14ac:dyDescent="0.25">
      <c r="A338">
        <v>407</v>
      </c>
      <c r="B338">
        <v>55.56</v>
      </c>
    </row>
    <row r="339" spans="1:2" x14ac:dyDescent="0.25">
      <c r="A339">
        <v>408</v>
      </c>
      <c r="B339">
        <v>93.75</v>
      </c>
    </row>
    <row r="340" spans="1:2" x14ac:dyDescent="0.25">
      <c r="A340">
        <v>409</v>
      </c>
      <c r="B340">
        <v>88.46</v>
      </c>
    </row>
    <row r="341" spans="1:2" x14ac:dyDescent="0.25">
      <c r="A341">
        <v>410</v>
      </c>
      <c r="B341">
        <v>92.86</v>
      </c>
    </row>
    <row r="342" spans="1:2" x14ac:dyDescent="0.25">
      <c r="A342">
        <v>411</v>
      </c>
      <c r="B342">
        <v>66.67</v>
      </c>
    </row>
    <row r="343" spans="1:2" x14ac:dyDescent="0.25">
      <c r="A343">
        <v>412</v>
      </c>
      <c r="B343">
        <v>88.31</v>
      </c>
    </row>
    <row r="344" spans="1:2" x14ac:dyDescent="0.25">
      <c r="A344">
        <v>413</v>
      </c>
      <c r="B344">
        <v>65.45</v>
      </c>
    </row>
    <row r="345" spans="1:2" x14ac:dyDescent="0.25">
      <c r="A345">
        <v>414</v>
      </c>
      <c r="B345">
        <v>75.61</v>
      </c>
    </row>
    <row r="346" spans="1:2" x14ac:dyDescent="0.25">
      <c r="A346">
        <v>415</v>
      </c>
      <c r="B346">
        <v>58.18</v>
      </c>
    </row>
    <row r="347" spans="1:2" x14ac:dyDescent="0.25">
      <c r="A347">
        <v>416</v>
      </c>
      <c r="B347">
        <v>65.91</v>
      </c>
    </row>
    <row r="348" spans="1:2" x14ac:dyDescent="0.25">
      <c r="A348">
        <v>417</v>
      </c>
      <c r="B348">
        <v>75</v>
      </c>
    </row>
    <row r="349" spans="1:2" x14ac:dyDescent="0.25">
      <c r="A349">
        <v>418</v>
      </c>
      <c r="B349">
        <v>57.69</v>
      </c>
    </row>
    <row r="350" spans="1:2" x14ac:dyDescent="0.25">
      <c r="A350">
        <v>419</v>
      </c>
      <c r="B350">
        <v>84.21</v>
      </c>
    </row>
    <row r="351" spans="1:2" x14ac:dyDescent="0.25">
      <c r="A351">
        <v>420</v>
      </c>
      <c r="B351">
        <v>81.430000000000007</v>
      </c>
    </row>
    <row r="352" spans="1:2" x14ac:dyDescent="0.25">
      <c r="A352">
        <v>421</v>
      </c>
      <c r="B352">
        <v>91.67</v>
      </c>
    </row>
    <row r="353" spans="1:2" x14ac:dyDescent="0.25">
      <c r="A353">
        <v>422</v>
      </c>
      <c r="B353">
        <v>62.5</v>
      </c>
    </row>
    <row r="354" spans="1:2" x14ac:dyDescent="0.25">
      <c r="A354">
        <v>423</v>
      </c>
      <c r="B354">
        <v>70.97</v>
      </c>
    </row>
    <row r="355" spans="1:2" x14ac:dyDescent="0.25">
      <c r="A355">
        <v>425</v>
      </c>
      <c r="B355">
        <v>77.650000000000006</v>
      </c>
    </row>
    <row r="356" spans="1:2" x14ac:dyDescent="0.25">
      <c r="A356">
        <v>426</v>
      </c>
      <c r="B356">
        <v>87.88</v>
      </c>
    </row>
    <row r="357" spans="1:2" x14ac:dyDescent="0.25">
      <c r="A357">
        <v>427</v>
      </c>
      <c r="B357">
        <v>86.79</v>
      </c>
    </row>
    <row r="358" spans="1:2" x14ac:dyDescent="0.25">
      <c r="A358">
        <v>428</v>
      </c>
      <c r="B358">
        <v>75</v>
      </c>
    </row>
    <row r="359" spans="1:2" x14ac:dyDescent="0.25">
      <c r="A359">
        <v>429</v>
      </c>
      <c r="B359">
        <v>63.64</v>
      </c>
    </row>
    <row r="360" spans="1:2" x14ac:dyDescent="0.25">
      <c r="A360">
        <v>430</v>
      </c>
      <c r="B360">
        <v>86.36</v>
      </c>
    </row>
    <row r="361" spans="1:2" x14ac:dyDescent="0.25">
      <c r="A361">
        <v>431</v>
      </c>
      <c r="B361">
        <v>77.84</v>
      </c>
    </row>
    <row r="362" spans="1:2" x14ac:dyDescent="0.25">
      <c r="A362">
        <v>432</v>
      </c>
      <c r="B362">
        <v>54.55</v>
      </c>
    </row>
    <row r="363" spans="1:2" x14ac:dyDescent="0.25">
      <c r="A363">
        <v>433</v>
      </c>
      <c r="B363">
        <v>85.29</v>
      </c>
    </row>
    <row r="364" spans="1:2" x14ac:dyDescent="0.25">
      <c r="A364">
        <v>435</v>
      </c>
      <c r="B364">
        <v>85.39</v>
      </c>
    </row>
    <row r="365" spans="1:2" x14ac:dyDescent="0.25">
      <c r="A365">
        <v>436</v>
      </c>
      <c r="B365">
        <v>80</v>
      </c>
    </row>
    <row r="366" spans="1:2" x14ac:dyDescent="0.25">
      <c r="A366">
        <v>437</v>
      </c>
      <c r="B366">
        <v>88.1</v>
      </c>
    </row>
    <row r="367" spans="1:2" x14ac:dyDescent="0.25">
      <c r="A367">
        <v>438</v>
      </c>
      <c r="B367">
        <v>88.24</v>
      </c>
    </row>
    <row r="368" spans="1:2" x14ac:dyDescent="0.25">
      <c r="A368">
        <v>439</v>
      </c>
      <c r="B368">
        <v>63.64</v>
      </c>
    </row>
    <row r="369" spans="1:2" x14ac:dyDescent="0.25">
      <c r="A369">
        <v>440</v>
      </c>
      <c r="B369">
        <v>77.55</v>
      </c>
    </row>
    <row r="370" spans="1:2" x14ac:dyDescent="0.25">
      <c r="A370">
        <v>441</v>
      </c>
      <c r="B370">
        <v>82.26</v>
      </c>
    </row>
    <row r="371" spans="1:2" x14ac:dyDescent="0.25">
      <c r="A371">
        <v>442</v>
      </c>
      <c r="B371">
        <v>72.73</v>
      </c>
    </row>
    <row r="372" spans="1:2" x14ac:dyDescent="0.25">
      <c r="A372">
        <v>443</v>
      </c>
      <c r="B372">
        <v>71.05</v>
      </c>
    </row>
    <row r="373" spans="1:2" x14ac:dyDescent="0.25">
      <c r="A373">
        <v>444</v>
      </c>
      <c r="B373">
        <v>83.87</v>
      </c>
    </row>
    <row r="374" spans="1:2" x14ac:dyDescent="0.25">
      <c r="A374">
        <v>445</v>
      </c>
      <c r="B374">
        <v>79.59</v>
      </c>
    </row>
    <row r="375" spans="1:2" x14ac:dyDescent="0.25">
      <c r="A375">
        <v>448</v>
      </c>
      <c r="B375">
        <v>73.33</v>
      </c>
    </row>
    <row r="376" spans="1:2" x14ac:dyDescent="0.25">
      <c r="A376">
        <v>449</v>
      </c>
      <c r="B376">
        <v>73.17</v>
      </c>
    </row>
    <row r="377" spans="1:2" x14ac:dyDescent="0.25">
      <c r="A377">
        <v>450</v>
      </c>
      <c r="B377">
        <v>78.69</v>
      </c>
    </row>
    <row r="378" spans="1:2" x14ac:dyDescent="0.25">
      <c r="A378">
        <v>451</v>
      </c>
      <c r="B378">
        <v>100</v>
      </c>
    </row>
    <row r="379" spans="1:2" x14ac:dyDescent="0.25">
      <c r="A379">
        <v>452</v>
      </c>
      <c r="B379">
        <v>74.069999999999993</v>
      </c>
    </row>
    <row r="380" spans="1:2" x14ac:dyDescent="0.25">
      <c r="A380">
        <v>453</v>
      </c>
      <c r="B380">
        <v>81.819999999999993</v>
      </c>
    </row>
    <row r="381" spans="1:2" x14ac:dyDescent="0.25">
      <c r="A381">
        <v>454</v>
      </c>
      <c r="B381">
        <v>88.57</v>
      </c>
    </row>
    <row r="382" spans="1:2" x14ac:dyDescent="0.25">
      <c r="A382">
        <v>455</v>
      </c>
      <c r="B382">
        <v>88.24</v>
      </c>
    </row>
    <row r="383" spans="1:2" x14ac:dyDescent="0.25">
      <c r="A383">
        <v>456</v>
      </c>
      <c r="B383">
        <v>63.16</v>
      </c>
    </row>
    <row r="384" spans="1:2" x14ac:dyDescent="0.25">
      <c r="A384">
        <v>457</v>
      </c>
      <c r="B384">
        <v>84.21</v>
      </c>
    </row>
    <row r="385" spans="1:2" x14ac:dyDescent="0.25">
      <c r="A385">
        <v>458</v>
      </c>
      <c r="B385">
        <v>100</v>
      </c>
    </row>
    <row r="386" spans="1:2" x14ac:dyDescent="0.25">
      <c r="A386">
        <v>459</v>
      </c>
      <c r="B386">
        <v>68.180000000000007</v>
      </c>
    </row>
    <row r="387" spans="1:2" x14ac:dyDescent="0.25">
      <c r="A387">
        <v>460</v>
      </c>
      <c r="B387">
        <v>83.33</v>
      </c>
    </row>
    <row r="388" spans="1:2" x14ac:dyDescent="0.25">
      <c r="A388">
        <v>461</v>
      </c>
      <c r="B388">
        <v>97.3</v>
      </c>
    </row>
    <row r="389" spans="1:2" x14ac:dyDescent="0.25">
      <c r="A389">
        <v>462</v>
      </c>
      <c r="B389">
        <v>86.84</v>
      </c>
    </row>
    <row r="390" spans="1:2" x14ac:dyDescent="0.25">
      <c r="A390">
        <v>463</v>
      </c>
      <c r="B390">
        <v>64.290000000000006</v>
      </c>
    </row>
    <row r="391" spans="1:2" x14ac:dyDescent="0.25">
      <c r="A391">
        <v>464</v>
      </c>
      <c r="B391">
        <v>100</v>
      </c>
    </row>
    <row r="392" spans="1:2" x14ac:dyDescent="0.25">
      <c r="A392">
        <v>465</v>
      </c>
      <c r="B392">
        <v>76.319999999999993</v>
      </c>
    </row>
    <row r="393" spans="1:2" x14ac:dyDescent="0.25">
      <c r="A393">
        <v>466</v>
      </c>
      <c r="B393">
        <v>40</v>
      </c>
    </row>
    <row r="394" spans="1:2" x14ac:dyDescent="0.25">
      <c r="A394">
        <v>467</v>
      </c>
      <c r="B394">
        <v>78.95</v>
      </c>
    </row>
    <row r="395" spans="1:2" x14ac:dyDescent="0.25">
      <c r="A395">
        <v>469</v>
      </c>
      <c r="B395">
        <v>68.97</v>
      </c>
    </row>
    <row r="396" spans="1:2" x14ac:dyDescent="0.25">
      <c r="A396">
        <v>470</v>
      </c>
      <c r="B396">
        <v>70.37</v>
      </c>
    </row>
    <row r="397" spans="1:2" x14ac:dyDescent="0.25">
      <c r="A397">
        <v>471</v>
      </c>
      <c r="B397">
        <v>90.48</v>
      </c>
    </row>
    <row r="398" spans="1:2" x14ac:dyDescent="0.25">
      <c r="A398">
        <v>472</v>
      </c>
      <c r="B398">
        <v>80</v>
      </c>
    </row>
    <row r="399" spans="1:2" x14ac:dyDescent="0.25">
      <c r="A399">
        <v>473</v>
      </c>
      <c r="B399">
        <v>77.27</v>
      </c>
    </row>
    <row r="400" spans="1:2" x14ac:dyDescent="0.25">
      <c r="A400">
        <v>474</v>
      </c>
      <c r="B400">
        <v>76.47</v>
      </c>
    </row>
    <row r="401" spans="1:2" x14ac:dyDescent="0.25">
      <c r="A401">
        <v>475</v>
      </c>
      <c r="B401">
        <v>62.89</v>
      </c>
    </row>
    <row r="402" spans="1:2" x14ac:dyDescent="0.25">
      <c r="A402">
        <v>476</v>
      </c>
      <c r="B402">
        <v>90.62</v>
      </c>
    </row>
    <row r="403" spans="1:2" x14ac:dyDescent="0.25">
      <c r="A403">
        <v>477</v>
      </c>
      <c r="B403">
        <v>71.430000000000007</v>
      </c>
    </row>
    <row r="404" spans="1:2" x14ac:dyDescent="0.25">
      <c r="A404">
        <v>478</v>
      </c>
      <c r="B404">
        <v>89.47</v>
      </c>
    </row>
    <row r="405" spans="1:2" x14ac:dyDescent="0.25">
      <c r="A405">
        <v>479</v>
      </c>
      <c r="B405">
        <v>73.33</v>
      </c>
    </row>
    <row r="406" spans="1:2" x14ac:dyDescent="0.25">
      <c r="A406">
        <v>480</v>
      </c>
      <c r="B406">
        <v>86.96</v>
      </c>
    </row>
    <row r="407" spans="1:2" x14ac:dyDescent="0.25">
      <c r="A407">
        <v>481</v>
      </c>
      <c r="B407">
        <v>83.33</v>
      </c>
    </row>
    <row r="408" spans="1:2" x14ac:dyDescent="0.25">
      <c r="A408">
        <v>482</v>
      </c>
      <c r="B408">
        <v>80.72</v>
      </c>
    </row>
    <row r="409" spans="1:2" x14ac:dyDescent="0.25">
      <c r="A409">
        <v>483</v>
      </c>
      <c r="B409">
        <v>94.44</v>
      </c>
    </row>
    <row r="410" spans="1:2" x14ac:dyDescent="0.25">
      <c r="A410">
        <v>484</v>
      </c>
      <c r="B410">
        <v>70</v>
      </c>
    </row>
    <row r="411" spans="1:2" x14ac:dyDescent="0.25">
      <c r="A411">
        <v>485</v>
      </c>
      <c r="B411">
        <v>62.24</v>
      </c>
    </row>
    <row r="412" spans="1:2" x14ac:dyDescent="0.25">
      <c r="A412">
        <v>486</v>
      </c>
      <c r="B412">
        <v>54.17</v>
      </c>
    </row>
    <row r="413" spans="1:2" x14ac:dyDescent="0.25">
      <c r="A413">
        <v>487</v>
      </c>
      <c r="B413">
        <v>64.709999999999994</v>
      </c>
    </row>
    <row r="414" spans="1:2" x14ac:dyDescent="0.25">
      <c r="A414">
        <v>489</v>
      </c>
      <c r="B414">
        <v>80.489999999999995</v>
      </c>
    </row>
    <row r="415" spans="1:2" x14ac:dyDescent="0.25">
      <c r="A415">
        <v>490</v>
      </c>
      <c r="B415">
        <v>67.5</v>
      </c>
    </row>
    <row r="416" spans="1:2" x14ac:dyDescent="0.25">
      <c r="A416">
        <v>491</v>
      </c>
      <c r="B416">
        <v>55.88</v>
      </c>
    </row>
    <row r="417" spans="1:2" x14ac:dyDescent="0.25">
      <c r="A417">
        <v>492</v>
      </c>
      <c r="B417">
        <v>87.5</v>
      </c>
    </row>
    <row r="418" spans="1:2" x14ac:dyDescent="0.25">
      <c r="A418">
        <v>493</v>
      </c>
      <c r="B418">
        <v>85.71</v>
      </c>
    </row>
    <row r="419" spans="1:2" x14ac:dyDescent="0.25">
      <c r="A419">
        <v>494</v>
      </c>
      <c r="B419">
        <v>71.430000000000007</v>
      </c>
    </row>
    <row r="420" spans="1:2" x14ac:dyDescent="0.25">
      <c r="A420">
        <v>495</v>
      </c>
      <c r="B420">
        <v>92.73</v>
      </c>
    </row>
    <row r="421" spans="1:2" x14ac:dyDescent="0.25">
      <c r="A421">
        <v>496</v>
      </c>
      <c r="B421">
        <v>62.5</v>
      </c>
    </row>
    <row r="422" spans="1:2" x14ac:dyDescent="0.25">
      <c r="A422">
        <v>498</v>
      </c>
      <c r="B422">
        <v>79.099999999999994</v>
      </c>
    </row>
    <row r="423" spans="1:2" x14ac:dyDescent="0.25">
      <c r="A423">
        <v>499</v>
      </c>
      <c r="B423">
        <v>68.75</v>
      </c>
    </row>
    <row r="424" spans="1:2" x14ac:dyDescent="0.25">
      <c r="A424">
        <v>500</v>
      </c>
      <c r="B424">
        <v>100</v>
      </c>
    </row>
    <row r="425" spans="1:2" x14ac:dyDescent="0.25">
      <c r="A425">
        <v>501</v>
      </c>
      <c r="B425">
        <v>78.569999999999993</v>
      </c>
    </row>
    <row r="426" spans="1:2" x14ac:dyDescent="0.25">
      <c r="A426">
        <v>502</v>
      </c>
      <c r="B426">
        <v>72.22</v>
      </c>
    </row>
    <row r="427" spans="1:2" x14ac:dyDescent="0.25">
      <c r="A427">
        <v>503</v>
      </c>
      <c r="B427">
        <v>73.17</v>
      </c>
    </row>
    <row r="428" spans="1:2" x14ac:dyDescent="0.25">
      <c r="A428">
        <v>504</v>
      </c>
      <c r="B428">
        <v>76.92</v>
      </c>
    </row>
    <row r="429" spans="1:2" x14ac:dyDescent="0.25">
      <c r="A429">
        <v>505</v>
      </c>
      <c r="B429">
        <v>25</v>
      </c>
    </row>
    <row r="430" spans="1:2" x14ac:dyDescent="0.25">
      <c r="A430">
        <v>506</v>
      </c>
      <c r="B430">
        <v>88.89</v>
      </c>
    </row>
    <row r="431" spans="1:2" x14ac:dyDescent="0.25">
      <c r="A431">
        <v>507</v>
      </c>
      <c r="B431">
        <v>45.45</v>
      </c>
    </row>
    <row r="432" spans="1:2" x14ac:dyDescent="0.25">
      <c r="A432">
        <v>508</v>
      </c>
      <c r="B432">
        <v>78.900000000000006</v>
      </c>
    </row>
    <row r="433" spans="1:2" x14ac:dyDescent="0.25">
      <c r="A433">
        <v>509</v>
      </c>
      <c r="B433">
        <v>87.23</v>
      </c>
    </row>
    <row r="434" spans="1:2" x14ac:dyDescent="0.25">
      <c r="A434">
        <v>510</v>
      </c>
      <c r="B434">
        <v>80.95</v>
      </c>
    </row>
    <row r="435" spans="1:2" x14ac:dyDescent="0.25">
      <c r="A435">
        <v>511</v>
      </c>
      <c r="B435">
        <v>90.91</v>
      </c>
    </row>
    <row r="436" spans="1:2" x14ac:dyDescent="0.25">
      <c r="A436">
        <v>512</v>
      </c>
      <c r="B436">
        <v>73.97</v>
      </c>
    </row>
    <row r="437" spans="1:2" x14ac:dyDescent="0.25">
      <c r="A437">
        <v>513</v>
      </c>
      <c r="B437">
        <v>86.96</v>
      </c>
    </row>
    <row r="438" spans="1:2" x14ac:dyDescent="0.25">
      <c r="A438">
        <v>514</v>
      </c>
      <c r="B438">
        <v>68.42</v>
      </c>
    </row>
    <row r="439" spans="1:2" x14ac:dyDescent="0.25">
      <c r="A439">
        <v>515</v>
      </c>
      <c r="B439">
        <v>100</v>
      </c>
    </row>
    <row r="440" spans="1:2" x14ac:dyDescent="0.25">
      <c r="A440">
        <v>516</v>
      </c>
      <c r="B440">
        <v>84.78</v>
      </c>
    </row>
    <row r="441" spans="1:2" x14ac:dyDescent="0.25">
      <c r="A441">
        <v>517</v>
      </c>
      <c r="B441">
        <v>78.38</v>
      </c>
    </row>
    <row r="442" spans="1:2" x14ac:dyDescent="0.25">
      <c r="A442">
        <v>518</v>
      </c>
      <c r="B442">
        <v>75.28</v>
      </c>
    </row>
    <row r="443" spans="1:2" x14ac:dyDescent="0.25">
      <c r="A443">
        <v>519</v>
      </c>
      <c r="B443">
        <v>80.56</v>
      </c>
    </row>
    <row r="444" spans="1:2" x14ac:dyDescent="0.25">
      <c r="A444">
        <v>520</v>
      </c>
      <c r="B444">
        <v>66.67</v>
      </c>
    </row>
    <row r="445" spans="1:2" x14ac:dyDescent="0.25">
      <c r="A445">
        <v>522</v>
      </c>
      <c r="B445">
        <v>81.13</v>
      </c>
    </row>
    <row r="446" spans="1:2" x14ac:dyDescent="0.25">
      <c r="A446">
        <v>523</v>
      </c>
      <c r="B446">
        <v>79.099999999999994</v>
      </c>
    </row>
    <row r="447" spans="1:2" x14ac:dyDescent="0.25">
      <c r="A447">
        <v>524</v>
      </c>
      <c r="B447">
        <v>84.94</v>
      </c>
    </row>
    <row r="448" spans="1:2" x14ac:dyDescent="0.25">
      <c r="A448">
        <v>525</v>
      </c>
      <c r="B448">
        <v>84.62</v>
      </c>
    </row>
    <row r="449" spans="1:2" x14ac:dyDescent="0.25">
      <c r="A449">
        <v>526</v>
      </c>
      <c r="B449">
        <v>60.87</v>
      </c>
    </row>
    <row r="450" spans="1:2" x14ac:dyDescent="0.25">
      <c r="A450">
        <v>527</v>
      </c>
      <c r="B450">
        <v>89.06</v>
      </c>
    </row>
    <row r="451" spans="1:2" x14ac:dyDescent="0.25">
      <c r="A451">
        <v>528</v>
      </c>
      <c r="B451">
        <v>74.069999999999993</v>
      </c>
    </row>
    <row r="452" spans="1:2" x14ac:dyDescent="0.25">
      <c r="A452">
        <v>529</v>
      </c>
      <c r="B452">
        <v>85.71</v>
      </c>
    </row>
    <row r="453" spans="1:2" x14ac:dyDescent="0.25">
      <c r="A453">
        <v>530</v>
      </c>
      <c r="B453">
        <v>84</v>
      </c>
    </row>
    <row r="454" spans="1:2" x14ac:dyDescent="0.25">
      <c r="A454">
        <v>531</v>
      </c>
      <c r="B454">
        <v>82.65</v>
      </c>
    </row>
    <row r="455" spans="1:2" x14ac:dyDescent="0.25">
      <c r="A455">
        <v>532</v>
      </c>
      <c r="B455">
        <v>70.97</v>
      </c>
    </row>
    <row r="456" spans="1:2" x14ac:dyDescent="0.25">
      <c r="A456">
        <v>534</v>
      </c>
      <c r="B456">
        <v>51.52</v>
      </c>
    </row>
    <row r="457" spans="1:2" x14ac:dyDescent="0.25">
      <c r="A457">
        <v>535</v>
      </c>
      <c r="B457">
        <v>80.36</v>
      </c>
    </row>
    <row r="458" spans="1:2" x14ac:dyDescent="0.25">
      <c r="A458">
        <v>536</v>
      </c>
      <c r="B458">
        <v>58.14</v>
      </c>
    </row>
    <row r="459" spans="1:2" x14ac:dyDescent="0.25">
      <c r="A459">
        <v>537</v>
      </c>
      <c r="B459">
        <v>80.77</v>
      </c>
    </row>
    <row r="460" spans="1:2" x14ac:dyDescent="0.25">
      <c r="A460">
        <v>538</v>
      </c>
      <c r="B460">
        <v>77.27</v>
      </c>
    </row>
    <row r="461" spans="1:2" x14ac:dyDescent="0.25">
      <c r="A461">
        <v>539</v>
      </c>
      <c r="B461">
        <v>92.19</v>
      </c>
    </row>
    <row r="462" spans="1:2" x14ac:dyDescent="0.25">
      <c r="A462">
        <v>540</v>
      </c>
      <c r="B462">
        <v>78.569999999999993</v>
      </c>
    </row>
    <row r="463" spans="1:2" x14ac:dyDescent="0.25">
      <c r="A463">
        <v>541</v>
      </c>
      <c r="B463">
        <v>77.650000000000006</v>
      </c>
    </row>
    <row r="464" spans="1:2" x14ac:dyDescent="0.25">
      <c r="A464">
        <v>542</v>
      </c>
      <c r="B464">
        <v>53.85</v>
      </c>
    </row>
    <row r="465" spans="1:2" x14ac:dyDescent="0.25">
      <c r="A465">
        <v>543</v>
      </c>
      <c r="B465">
        <v>91.18</v>
      </c>
    </row>
    <row r="466" spans="1:2" x14ac:dyDescent="0.25">
      <c r="A466">
        <v>544</v>
      </c>
      <c r="B466">
        <v>79.489999999999995</v>
      </c>
    </row>
    <row r="467" spans="1:2" x14ac:dyDescent="0.25">
      <c r="A467">
        <v>545</v>
      </c>
      <c r="B467">
        <v>85.19</v>
      </c>
    </row>
    <row r="468" spans="1:2" x14ac:dyDescent="0.25">
      <c r="A468">
        <v>546</v>
      </c>
      <c r="B468">
        <v>68.63</v>
      </c>
    </row>
    <row r="469" spans="1:2" x14ac:dyDescent="0.25">
      <c r="A469">
        <v>547</v>
      </c>
      <c r="B469">
        <v>80</v>
      </c>
    </row>
    <row r="470" spans="1:2" x14ac:dyDescent="0.25">
      <c r="A470">
        <v>548</v>
      </c>
      <c r="B470">
        <v>90.77</v>
      </c>
    </row>
    <row r="471" spans="1:2" x14ac:dyDescent="0.25">
      <c r="A471">
        <v>549</v>
      </c>
      <c r="B471">
        <v>72.97</v>
      </c>
    </row>
    <row r="472" spans="1:2" x14ac:dyDescent="0.25">
      <c r="A472">
        <v>550</v>
      </c>
      <c r="B472">
        <v>67.09</v>
      </c>
    </row>
    <row r="473" spans="1:2" x14ac:dyDescent="0.25">
      <c r="A473">
        <v>551</v>
      </c>
      <c r="B473">
        <v>88.89</v>
      </c>
    </row>
    <row r="474" spans="1:2" x14ac:dyDescent="0.25">
      <c r="A474">
        <v>552</v>
      </c>
      <c r="B474">
        <v>75</v>
      </c>
    </row>
    <row r="475" spans="1:2" x14ac:dyDescent="0.25">
      <c r="A475">
        <v>553</v>
      </c>
      <c r="B475">
        <v>83.33</v>
      </c>
    </row>
    <row r="476" spans="1:2" x14ac:dyDescent="0.25">
      <c r="A476">
        <v>554</v>
      </c>
      <c r="B476">
        <v>62.71</v>
      </c>
    </row>
    <row r="477" spans="1:2" x14ac:dyDescent="0.25">
      <c r="A477">
        <v>555</v>
      </c>
      <c r="B477">
        <v>86.11</v>
      </c>
    </row>
    <row r="478" spans="1:2" x14ac:dyDescent="0.25">
      <c r="A478">
        <v>556</v>
      </c>
      <c r="B478">
        <v>91.11</v>
      </c>
    </row>
    <row r="479" spans="1:2" x14ac:dyDescent="0.25">
      <c r="A479">
        <v>557</v>
      </c>
      <c r="B479">
        <v>81.36</v>
      </c>
    </row>
    <row r="480" spans="1:2" x14ac:dyDescent="0.25">
      <c r="A480">
        <v>558</v>
      </c>
      <c r="B480">
        <v>68.97</v>
      </c>
    </row>
    <row r="481" spans="1:2" x14ac:dyDescent="0.25">
      <c r="A481">
        <v>559</v>
      </c>
      <c r="B481">
        <v>88.42</v>
      </c>
    </row>
    <row r="482" spans="1:2" x14ac:dyDescent="0.25">
      <c r="A482">
        <v>560</v>
      </c>
      <c r="B482">
        <v>82.81</v>
      </c>
    </row>
    <row r="483" spans="1:2" x14ac:dyDescent="0.25">
      <c r="A483">
        <v>562</v>
      </c>
      <c r="B483">
        <v>86.67</v>
      </c>
    </row>
    <row r="484" spans="1:2" x14ac:dyDescent="0.25">
      <c r="A484">
        <v>563</v>
      </c>
      <c r="B484">
        <v>75.95</v>
      </c>
    </row>
    <row r="485" spans="1:2" x14ac:dyDescent="0.25">
      <c r="A485">
        <v>564</v>
      </c>
      <c r="B485">
        <v>68.42</v>
      </c>
    </row>
    <row r="486" spans="1:2" x14ac:dyDescent="0.25">
      <c r="A486">
        <v>565</v>
      </c>
      <c r="B486">
        <v>69.7</v>
      </c>
    </row>
    <row r="487" spans="1:2" x14ac:dyDescent="0.25">
      <c r="A487">
        <v>566</v>
      </c>
      <c r="B487">
        <v>80</v>
      </c>
    </row>
    <row r="488" spans="1:2" x14ac:dyDescent="0.25">
      <c r="A488">
        <v>567</v>
      </c>
      <c r="B488">
        <v>79.59</v>
      </c>
    </row>
    <row r="489" spans="1:2" x14ac:dyDescent="0.25">
      <c r="A489">
        <v>568</v>
      </c>
      <c r="B489">
        <v>75</v>
      </c>
    </row>
    <row r="490" spans="1:2" x14ac:dyDescent="0.25">
      <c r="A490">
        <v>569</v>
      </c>
      <c r="B490">
        <v>85.07</v>
      </c>
    </row>
    <row r="491" spans="1:2" x14ac:dyDescent="0.25">
      <c r="A491">
        <v>570</v>
      </c>
      <c r="B491">
        <v>75.34</v>
      </c>
    </row>
    <row r="492" spans="1:2" x14ac:dyDescent="0.25">
      <c r="A492">
        <v>571</v>
      </c>
      <c r="B492">
        <v>82.39</v>
      </c>
    </row>
    <row r="493" spans="1:2" x14ac:dyDescent="0.25">
      <c r="A493">
        <v>572</v>
      </c>
      <c r="B493">
        <v>84.75</v>
      </c>
    </row>
    <row r="494" spans="1:2" x14ac:dyDescent="0.25">
      <c r="A494">
        <v>573</v>
      </c>
      <c r="B494">
        <v>79.069999999999993</v>
      </c>
    </row>
    <row r="495" spans="1:2" x14ac:dyDescent="0.25">
      <c r="A495">
        <v>574</v>
      </c>
      <c r="B495">
        <v>88.71</v>
      </c>
    </row>
    <row r="496" spans="1:2" x14ac:dyDescent="0.25">
      <c r="A496">
        <v>575</v>
      </c>
      <c r="B496">
        <v>55.56</v>
      </c>
    </row>
    <row r="497" spans="1:2" x14ac:dyDescent="0.25">
      <c r="A497">
        <v>576</v>
      </c>
      <c r="B497">
        <v>76.92</v>
      </c>
    </row>
    <row r="498" spans="1:2" x14ac:dyDescent="0.25">
      <c r="A498">
        <v>577</v>
      </c>
      <c r="B498">
        <v>67.650000000000006</v>
      </c>
    </row>
    <row r="499" spans="1:2" x14ac:dyDescent="0.25">
      <c r="A499">
        <v>578</v>
      </c>
      <c r="B499">
        <v>76.39</v>
      </c>
    </row>
    <row r="500" spans="1:2" x14ac:dyDescent="0.25">
      <c r="A500">
        <v>579</v>
      </c>
      <c r="B500">
        <v>68.91</v>
      </c>
    </row>
    <row r="501" spans="1:2" x14ac:dyDescent="0.25">
      <c r="A501">
        <v>580</v>
      </c>
      <c r="B501">
        <v>75.319999999999993</v>
      </c>
    </row>
    <row r="502" spans="1:2" x14ac:dyDescent="0.25">
      <c r="A502">
        <v>581</v>
      </c>
      <c r="B502">
        <v>100</v>
      </c>
    </row>
    <row r="503" spans="1:2" x14ac:dyDescent="0.25">
      <c r="A503">
        <v>582</v>
      </c>
      <c r="B503">
        <v>85.71</v>
      </c>
    </row>
    <row r="504" spans="1:2" x14ac:dyDescent="0.25">
      <c r="A504">
        <v>583</v>
      </c>
      <c r="B504">
        <v>75.290000000000006</v>
      </c>
    </row>
    <row r="505" spans="1:2" x14ac:dyDescent="0.25">
      <c r="A505">
        <v>584</v>
      </c>
      <c r="B505">
        <v>65.709999999999994</v>
      </c>
    </row>
    <row r="506" spans="1:2" x14ac:dyDescent="0.25">
      <c r="A506">
        <v>585</v>
      </c>
      <c r="B506">
        <v>85.91</v>
      </c>
    </row>
    <row r="507" spans="1:2" x14ac:dyDescent="0.25">
      <c r="A507">
        <v>586</v>
      </c>
      <c r="B507">
        <v>57.14</v>
      </c>
    </row>
    <row r="508" spans="1:2" x14ac:dyDescent="0.25">
      <c r="A508">
        <v>587</v>
      </c>
      <c r="B508">
        <v>69.23</v>
      </c>
    </row>
    <row r="509" spans="1:2" x14ac:dyDescent="0.25">
      <c r="A509">
        <v>588</v>
      </c>
      <c r="B509">
        <v>88.46</v>
      </c>
    </row>
    <row r="510" spans="1:2" x14ac:dyDescent="0.25">
      <c r="A510">
        <v>589</v>
      </c>
      <c r="B510">
        <v>92.86</v>
      </c>
    </row>
    <row r="511" spans="1:2" x14ac:dyDescent="0.25">
      <c r="A511">
        <v>590</v>
      </c>
      <c r="B511">
        <v>92</v>
      </c>
    </row>
    <row r="512" spans="1:2" x14ac:dyDescent="0.25">
      <c r="A512">
        <v>591</v>
      </c>
      <c r="B512">
        <v>77.78</v>
      </c>
    </row>
    <row r="513" spans="1:2" x14ac:dyDescent="0.25">
      <c r="A513">
        <v>592</v>
      </c>
      <c r="B513">
        <v>79.31</v>
      </c>
    </row>
    <row r="514" spans="1:2" x14ac:dyDescent="0.25">
      <c r="A514">
        <v>593</v>
      </c>
      <c r="B514">
        <v>71.150000000000006</v>
      </c>
    </row>
    <row r="515" spans="1:2" x14ac:dyDescent="0.25">
      <c r="A515">
        <v>594</v>
      </c>
      <c r="B515">
        <v>57.14</v>
      </c>
    </row>
    <row r="516" spans="1:2" x14ac:dyDescent="0.25">
      <c r="A516">
        <v>595</v>
      </c>
      <c r="B516">
        <v>77.94</v>
      </c>
    </row>
    <row r="517" spans="1:2" x14ac:dyDescent="0.25">
      <c r="A517">
        <v>596</v>
      </c>
      <c r="B517">
        <v>55.56</v>
      </c>
    </row>
    <row r="518" spans="1:2" x14ac:dyDescent="0.25">
      <c r="A518">
        <v>597</v>
      </c>
      <c r="B518">
        <v>88.89</v>
      </c>
    </row>
    <row r="519" spans="1:2" x14ac:dyDescent="0.25">
      <c r="A519">
        <v>598</v>
      </c>
      <c r="B519">
        <v>88.89</v>
      </c>
    </row>
    <row r="520" spans="1:2" x14ac:dyDescent="0.25">
      <c r="A520">
        <v>599</v>
      </c>
      <c r="B520">
        <v>80.36</v>
      </c>
    </row>
    <row r="521" spans="1:2" x14ac:dyDescent="0.25">
      <c r="A521">
        <v>600</v>
      </c>
      <c r="B521">
        <v>92.11</v>
      </c>
    </row>
    <row r="522" spans="1:2" x14ac:dyDescent="0.25">
      <c r="A522">
        <v>601</v>
      </c>
      <c r="B522">
        <v>83.95</v>
      </c>
    </row>
    <row r="523" spans="1:2" x14ac:dyDescent="0.25">
      <c r="A523">
        <v>602</v>
      </c>
      <c r="B523">
        <v>83.65</v>
      </c>
    </row>
    <row r="524" spans="1:2" x14ac:dyDescent="0.25">
      <c r="A524">
        <v>603</v>
      </c>
      <c r="B524">
        <v>68</v>
      </c>
    </row>
    <row r="525" spans="1:2" x14ac:dyDescent="0.25">
      <c r="A525">
        <v>604</v>
      </c>
      <c r="B525">
        <v>91.3</v>
      </c>
    </row>
    <row r="526" spans="1:2" x14ac:dyDescent="0.25">
      <c r="A526">
        <v>606</v>
      </c>
      <c r="B526">
        <v>84.95</v>
      </c>
    </row>
    <row r="527" spans="1:2" x14ac:dyDescent="0.25">
      <c r="A527">
        <v>607</v>
      </c>
      <c r="B527">
        <v>87.5</v>
      </c>
    </row>
    <row r="528" spans="1:2" x14ac:dyDescent="0.25">
      <c r="A528">
        <v>608</v>
      </c>
      <c r="B528">
        <v>87.8</v>
      </c>
    </row>
    <row r="529" spans="1:2" x14ac:dyDescent="0.25">
      <c r="A529">
        <v>609</v>
      </c>
      <c r="B529">
        <v>85.23</v>
      </c>
    </row>
    <row r="530" spans="1:2" x14ac:dyDescent="0.25">
      <c r="A530">
        <v>610</v>
      </c>
      <c r="B530">
        <v>73.08</v>
      </c>
    </row>
    <row r="531" spans="1:2" x14ac:dyDescent="0.25">
      <c r="A531">
        <v>611</v>
      </c>
      <c r="B531">
        <v>89.47</v>
      </c>
    </row>
    <row r="532" spans="1:2" x14ac:dyDescent="0.25">
      <c r="A532">
        <v>612</v>
      </c>
      <c r="B532">
        <v>63.27</v>
      </c>
    </row>
    <row r="533" spans="1:2" x14ac:dyDescent="0.25">
      <c r="A533">
        <v>614</v>
      </c>
      <c r="B533">
        <v>44.854999999999997</v>
      </c>
    </row>
    <row r="534" spans="1:2" x14ac:dyDescent="0.25">
      <c r="A534">
        <v>615</v>
      </c>
      <c r="B534">
        <v>60.87</v>
      </c>
    </row>
    <row r="535" spans="1:2" x14ac:dyDescent="0.25">
      <c r="A535">
        <v>616</v>
      </c>
      <c r="B535">
        <v>82.69</v>
      </c>
    </row>
    <row r="536" spans="1:2" x14ac:dyDescent="0.25">
      <c r="A536">
        <v>618</v>
      </c>
      <c r="B536">
        <v>95.59</v>
      </c>
    </row>
    <row r="537" spans="1:2" x14ac:dyDescent="0.25">
      <c r="A537">
        <v>619</v>
      </c>
      <c r="B537">
        <v>87.5</v>
      </c>
    </row>
    <row r="538" spans="1:2" x14ac:dyDescent="0.25">
      <c r="A538">
        <v>620</v>
      </c>
      <c r="B538">
        <v>61.9</v>
      </c>
    </row>
    <row r="539" spans="1:2" x14ac:dyDescent="0.25">
      <c r="A539">
        <v>621</v>
      </c>
      <c r="B539">
        <v>89.32</v>
      </c>
    </row>
    <row r="540" spans="1:2" x14ac:dyDescent="0.25">
      <c r="A540">
        <v>622</v>
      </c>
      <c r="B540">
        <v>82.61</v>
      </c>
    </row>
    <row r="541" spans="1:2" x14ac:dyDescent="0.25">
      <c r="A541">
        <v>623</v>
      </c>
      <c r="B541">
        <v>81.25</v>
      </c>
    </row>
    <row r="542" spans="1:2" x14ac:dyDescent="0.25">
      <c r="A542">
        <v>624</v>
      </c>
      <c r="B542">
        <v>55.56</v>
      </c>
    </row>
    <row r="543" spans="1:2" x14ac:dyDescent="0.25">
      <c r="A543">
        <v>625</v>
      </c>
      <c r="B543">
        <v>87.194999999999993</v>
      </c>
    </row>
    <row r="544" spans="1:2" x14ac:dyDescent="0.25">
      <c r="A544">
        <v>626</v>
      </c>
      <c r="B544">
        <v>72</v>
      </c>
    </row>
    <row r="545" spans="1:2" x14ac:dyDescent="0.25">
      <c r="A545">
        <v>264</v>
      </c>
      <c r="B545">
        <v>82.69</v>
      </c>
    </row>
    <row r="546" spans="1:2" x14ac:dyDescent="0.25">
      <c r="A546">
        <v>631</v>
      </c>
      <c r="B546">
        <v>68.97</v>
      </c>
    </row>
    <row r="547" spans="1:2" x14ac:dyDescent="0.25">
      <c r="A547">
        <v>627</v>
      </c>
      <c r="B547">
        <v>70</v>
      </c>
    </row>
    <row r="548" spans="1:2" x14ac:dyDescent="0.25">
      <c r="A548">
        <v>630</v>
      </c>
      <c r="B548">
        <v>82.76</v>
      </c>
    </row>
    <row r="549" spans="1:2" x14ac:dyDescent="0.25">
      <c r="A549">
        <v>632</v>
      </c>
      <c r="B549">
        <v>70</v>
      </c>
    </row>
    <row r="550" spans="1:2" x14ac:dyDescent="0.25">
      <c r="A550">
        <v>628</v>
      </c>
      <c r="B550">
        <v>70.59</v>
      </c>
    </row>
    <row r="551" spans="1:2" x14ac:dyDescent="0.25">
      <c r="A551">
        <v>629</v>
      </c>
      <c r="B551">
        <v>39.130000000000003</v>
      </c>
    </row>
    <row r="552" spans="1:2" x14ac:dyDescent="0.25">
      <c r="A552">
        <v>633</v>
      </c>
      <c r="B552">
        <v>50</v>
      </c>
    </row>
    <row r="553" spans="1:2" x14ac:dyDescent="0.25">
      <c r="A553">
        <v>1</v>
      </c>
    </row>
    <row r="554" spans="1:2" x14ac:dyDescent="0.25">
      <c r="A554">
        <v>203</v>
      </c>
    </row>
    <row r="555" spans="1:2" x14ac:dyDescent="0.25">
      <c r="A555">
        <v>335</v>
      </c>
      <c r="B555">
        <v>52.63</v>
      </c>
    </row>
    <row r="556" spans="1:2" x14ac:dyDescent="0.25">
      <c r="A556">
        <v>348</v>
      </c>
    </row>
    <row r="557" spans="1:2" x14ac:dyDescent="0.25">
      <c r="A557">
        <v>359</v>
      </c>
      <c r="B557">
        <v>61.9</v>
      </c>
    </row>
    <row r="558" spans="1:2" x14ac:dyDescent="0.25">
      <c r="A558">
        <v>384</v>
      </c>
    </row>
    <row r="559" spans="1:2" x14ac:dyDescent="0.25">
      <c r="A559">
        <v>395</v>
      </c>
    </row>
    <row r="560" spans="1:2" x14ac:dyDescent="0.25">
      <c r="A560">
        <v>42</v>
      </c>
    </row>
    <row r="561" spans="1:2" x14ac:dyDescent="0.25">
      <c r="A561">
        <v>533</v>
      </c>
      <c r="B561">
        <v>100</v>
      </c>
    </row>
    <row r="562" spans="1:2" x14ac:dyDescent="0.25">
      <c r="A562">
        <v>634</v>
      </c>
      <c r="B562">
        <v>100</v>
      </c>
    </row>
    <row r="563" spans="1:2" x14ac:dyDescent="0.25">
      <c r="A563">
        <v>2</v>
      </c>
      <c r="B563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F12C-44C8-47C8-AAAE-60A2210132B6}">
  <sheetPr codeName="Planilha26"/>
  <dimension ref="A1:K90"/>
  <sheetViews>
    <sheetView topLeftCell="A58" zoomScaleNormal="100" workbookViewId="0">
      <selection activeCell="C71" sqref="C71"/>
    </sheetView>
  </sheetViews>
  <sheetFormatPr defaultRowHeight="15" x14ac:dyDescent="0.25"/>
  <cols>
    <col min="1" max="1" width="40.28515625" bestFit="1" customWidth="1"/>
    <col min="2" max="2" width="40.5703125" bestFit="1" customWidth="1"/>
    <col min="3" max="3" width="40.28515625" bestFit="1" customWidth="1"/>
    <col min="4" max="5" width="38.140625" bestFit="1" customWidth="1"/>
    <col min="6" max="6" width="18.140625" bestFit="1" customWidth="1"/>
    <col min="7" max="7" width="130.7109375" bestFit="1" customWidth="1"/>
    <col min="8" max="9" width="38.140625" bestFit="1" customWidth="1"/>
    <col min="10" max="10" width="39" bestFit="1" customWidth="1"/>
    <col min="11" max="11" width="38.5703125" bestFit="1" customWidth="1"/>
  </cols>
  <sheetData>
    <row r="1" spans="1:11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J1" t="s">
        <v>205</v>
      </c>
      <c r="K1" t="s">
        <v>204</v>
      </c>
    </row>
    <row r="2" spans="1:11" x14ac:dyDescent="0.25">
      <c r="A2" s="152" t="s">
        <v>141</v>
      </c>
      <c r="B2" s="152" t="s">
        <v>141</v>
      </c>
      <c r="C2" s="152" t="s">
        <v>141</v>
      </c>
      <c r="D2" s="152" t="s">
        <v>142</v>
      </c>
      <c r="E2" s="152" t="s">
        <v>142</v>
      </c>
      <c r="F2" t="s">
        <v>143</v>
      </c>
      <c r="G2" t="s">
        <v>144</v>
      </c>
      <c r="J2" s="152" t="s">
        <v>264</v>
      </c>
      <c r="K2" s="152" t="s">
        <v>264</v>
      </c>
    </row>
    <row r="3" spans="1:11" x14ac:dyDescent="0.25">
      <c r="A3" t="s">
        <v>227</v>
      </c>
      <c r="B3" t="s">
        <v>227</v>
      </c>
      <c r="C3" t="s">
        <v>227</v>
      </c>
      <c r="F3" t="s">
        <v>147</v>
      </c>
      <c r="G3" t="s">
        <v>144</v>
      </c>
      <c r="J3" s="152" t="s">
        <v>265</v>
      </c>
      <c r="K3" s="152" t="s">
        <v>265</v>
      </c>
    </row>
    <row r="4" spans="1:11" x14ac:dyDescent="0.25">
      <c r="A4" s="152" t="s">
        <v>142</v>
      </c>
      <c r="B4" s="152" t="s">
        <v>142</v>
      </c>
      <c r="C4" s="152" t="s">
        <v>142</v>
      </c>
      <c r="F4" t="s">
        <v>150</v>
      </c>
      <c r="G4" t="s">
        <v>151</v>
      </c>
      <c r="J4" s="152" t="s">
        <v>266</v>
      </c>
      <c r="K4" s="152" t="s">
        <v>266</v>
      </c>
    </row>
    <row r="5" spans="1:11" x14ac:dyDescent="0.25">
      <c r="A5" s="152" t="s">
        <v>250</v>
      </c>
      <c r="B5" s="152" t="s">
        <v>250</v>
      </c>
      <c r="C5" s="152" t="s">
        <v>201</v>
      </c>
      <c r="F5" t="s">
        <v>154</v>
      </c>
      <c r="G5" s="153" t="s">
        <v>155</v>
      </c>
      <c r="J5" s="152" t="s">
        <v>267</v>
      </c>
      <c r="K5" s="152" t="s">
        <v>267</v>
      </c>
    </row>
    <row r="6" spans="1:11" x14ac:dyDescent="0.25">
      <c r="A6" s="152" t="s">
        <v>248</v>
      </c>
      <c r="B6" s="152" t="s">
        <v>248</v>
      </c>
      <c r="C6" s="152" t="s">
        <v>250</v>
      </c>
      <c r="F6" t="s">
        <v>158</v>
      </c>
      <c r="G6" s="153" t="s">
        <v>159</v>
      </c>
      <c r="J6" s="152" t="s">
        <v>141</v>
      </c>
      <c r="K6" t="s">
        <v>227</v>
      </c>
    </row>
    <row r="7" spans="1:11" x14ac:dyDescent="0.25">
      <c r="A7" s="152" t="s">
        <v>249</v>
      </c>
      <c r="B7" s="152" t="s">
        <v>249</v>
      </c>
      <c r="C7" s="152" t="s">
        <v>248</v>
      </c>
      <c r="F7" t="s">
        <v>161</v>
      </c>
      <c r="G7" t="s">
        <v>162</v>
      </c>
      <c r="J7" t="s">
        <v>227</v>
      </c>
      <c r="K7" s="152" t="s">
        <v>142</v>
      </c>
    </row>
    <row r="8" spans="1:11" x14ac:dyDescent="0.25">
      <c r="A8" s="152" t="s">
        <v>245</v>
      </c>
      <c r="B8" s="152" t="s">
        <v>245</v>
      </c>
      <c r="C8" s="152" t="s">
        <v>249</v>
      </c>
      <c r="F8" t="s">
        <v>163</v>
      </c>
      <c r="G8" t="s">
        <v>162</v>
      </c>
      <c r="J8" s="152" t="s">
        <v>142</v>
      </c>
      <c r="K8" s="152" t="s">
        <v>250</v>
      </c>
    </row>
    <row r="9" spans="1:11" x14ac:dyDescent="0.25">
      <c r="A9" s="152" t="s">
        <v>246</v>
      </c>
      <c r="B9" s="152" t="s">
        <v>246</v>
      </c>
      <c r="C9" s="152" t="s">
        <v>245</v>
      </c>
      <c r="F9" t="s">
        <v>165</v>
      </c>
      <c r="G9" t="s">
        <v>166</v>
      </c>
      <c r="J9" s="152" t="s">
        <v>250</v>
      </c>
      <c r="K9" s="152" t="s">
        <v>248</v>
      </c>
    </row>
    <row r="10" spans="1:11" x14ac:dyDescent="0.25">
      <c r="A10" s="152" t="s">
        <v>247</v>
      </c>
      <c r="B10" s="152" t="s">
        <v>247</v>
      </c>
      <c r="C10" s="152" t="s">
        <v>246</v>
      </c>
      <c r="F10" t="s">
        <v>169</v>
      </c>
      <c r="G10" t="s">
        <v>170</v>
      </c>
      <c r="J10" s="152" t="s">
        <v>248</v>
      </c>
      <c r="K10" s="152" t="s">
        <v>249</v>
      </c>
    </row>
    <row r="11" spans="1:11" x14ac:dyDescent="0.25">
      <c r="A11" s="152" t="s">
        <v>244</v>
      </c>
      <c r="B11" s="152" t="s">
        <v>244</v>
      </c>
      <c r="C11" s="152" t="s">
        <v>247</v>
      </c>
      <c r="F11" t="s">
        <v>172</v>
      </c>
      <c r="G11" t="s">
        <v>228</v>
      </c>
      <c r="J11" s="152" t="s">
        <v>249</v>
      </c>
      <c r="K11" s="152" t="s">
        <v>245</v>
      </c>
    </row>
    <row r="12" spans="1:11" x14ac:dyDescent="0.25">
      <c r="A12" s="334" t="s">
        <v>235</v>
      </c>
      <c r="B12" s="334" t="s">
        <v>235</v>
      </c>
      <c r="C12" s="152" t="s">
        <v>244</v>
      </c>
      <c r="F12" t="s">
        <v>174</v>
      </c>
      <c r="G12" t="s">
        <v>228</v>
      </c>
      <c r="J12" s="152" t="s">
        <v>245</v>
      </c>
      <c r="K12" s="152" t="s">
        <v>246</v>
      </c>
    </row>
    <row r="13" spans="1:11" x14ac:dyDescent="0.25">
      <c r="A13" t="s">
        <v>236</v>
      </c>
      <c r="B13" t="s">
        <v>236</v>
      </c>
      <c r="C13" t="s">
        <v>149</v>
      </c>
      <c r="F13" t="s">
        <v>177</v>
      </c>
      <c r="G13" t="s">
        <v>229</v>
      </c>
      <c r="J13" s="152" t="s">
        <v>246</v>
      </c>
      <c r="K13" s="152" t="s">
        <v>247</v>
      </c>
    </row>
    <row r="14" spans="1:11" x14ac:dyDescent="0.25">
      <c r="A14" t="s">
        <v>194</v>
      </c>
      <c r="B14" t="s">
        <v>194</v>
      </c>
      <c r="C14" t="s">
        <v>164</v>
      </c>
      <c r="F14" t="s">
        <v>179</v>
      </c>
      <c r="G14" t="s">
        <v>229</v>
      </c>
      <c r="J14" s="152" t="s">
        <v>247</v>
      </c>
      <c r="K14" s="152" t="s">
        <v>244</v>
      </c>
    </row>
    <row r="15" spans="1:11" x14ac:dyDescent="0.25">
      <c r="A15" s="152" t="s">
        <v>195</v>
      </c>
      <c r="B15" s="152" t="s">
        <v>195</v>
      </c>
      <c r="C15" t="s">
        <v>168</v>
      </c>
      <c r="F15" t="s">
        <v>181</v>
      </c>
      <c r="G15" t="s">
        <v>182</v>
      </c>
      <c r="J15" s="152" t="s">
        <v>244</v>
      </c>
      <c r="K15" s="339" t="s">
        <v>252</v>
      </c>
    </row>
    <row r="16" spans="1:11" x14ac:dyDescent="0.25">
      <c r="A16" s="152" t="s">
        <v>263</v>
      </c>
      <c r="B16" s="152" t="s">
        <v>263</v>
      </c>
      <c r="C16" s="344" t="s">
        <v>171</v>
      </c>
      <c r="D16" s="152"/>
      <c r="F16" t="s">
        <v>185</v>
      </c>
      <c r="G16" t="s">
        <v>182</v>
      </c>
      <c r="J16" s="335" t="s">
        <v>140</v>
      </c>
      <c r="K16" s="339" t="s">
        <v>251</v>
      </c>
    </row>
    <row r="17" spans="1:11" x14ac:dyDescent="0.25">
      <c r="A17" t="s">
        <v>175</v>
      </c>
      <c r="B17" t="s">
        <v>175</v>
      </c>
      <c r="C17" t="s">
        <v>173</v>
      </c>
      <c r="F17" t="s">
        <v>188</v>
      </c>
      <c r="G17" t="s">
        <v>144</v>
      </c>
      <c r="J17" s="335" t="s">
        <v>186</v>
      </c>
      <c r="K17" s="339" t="s">
        <v>253</v>
      </c>
    </row>
    <row r="18" spans="1:11" x14ac:dyDescent="0.25">
      <c r="A18" s="344" t="s">
        <v>253</v>
      </c>
      <c r="B18" s="344" t="s">
        <v>140</v>
      </c>
      <c r="C18" t="s">
        <v>176</v>
      </c>
      <c r="F18" t="s">
        <v>174</v>
      </c>
      <c r="G18" t="s">
        <v>228</v>
      </c>
      <c r="J18" s="339" t="s">
        <v>200</v>
      </c>
      <c r="K18" s="334" t="s">
        <v>235</v>
      </c>
    </row>
    <row r="19" spans="1:11" x14ac:dyDescent="0.25">
      <c r="A19" s="344" t="s">
        <v>140</v>
      </c>
      <c r="B19" s="344" t="s">
        <v>200</v>
      </c>
      <c r="C19" t="s">
        <v>178</v>
      </c>
      <c r="F19" t="s">
        <v>179</v>
      </c>
      <c r="G19" t="s">
        <v>229</v>
      </c>
      <c r="J19" s="335" t="s">
        <v>190</v>
      </c>
      <c r="K19" t="s">
        <v>236</v>
      </c>
    </row>
    <row r="20" spans="1:11" x14ac:dyDescent="0.25">
      <c r="A20" s="344" t="s">
        <v>200</v>
      </c>
      <c r="B20" s="344" t="s">
        <v>183</v>
      </c>
      <c r="C20" t="s">
        <v>180</v>
      </c>
      <c r="F20" t="s">
        <v>185</v>
      </c>
      <c r="G20" t="s">
        <v>182</v>
      </c>
      <c r="J20" s="335" t="s">
        <v>183</v>
      </c>
      <c r="K20" s="339" t="s">
        <v>145</v>
      </c>
    </row>
    <row r="21" spans="1:11" x14ac:dyDescent="0.25">
      <c r="A21" s="344" t="s">
        <v>183</v>
      </c>
      <c r="B21" s="344" t="s">
        <v>190</v>
      </c>
      <c r="C21" t="s">
        <v>184</v>
      </c>
      <c r="F21" t="s">
        <v>192</v>
      </c>
      <c r="G21" t="s">
        <v>193</v>
      </c>
      <c r="J21" s="339" t="s">
        <v>252</v>
      </c>
      <c r="K21" s="335" t="s">
        <v>191</v>
      </c>
    </row>
    <row r="22" spans="1:11" x14ac:dyDescent="0.25">
      <c r="A22" s="344" t="s">
        <v>190</v>
      </c>
      <c r="B22" s="344" t="s">
        <v>186</v>
      </c>
      <c r="C22" t="s">
        <v>187</v>
      </c>
      <c r="G22" s="153"/>
      <c r="J22" s="339" t="s">
        <v>251</v>
      </c>
      <c r="K22" s="335" t="s">
        <v>175</v>
      </c>
    </row>
    <row r="23" spans="1:11" x14ac:dyDescent="0.25">
      <c r="A23" s="344" t="s">
        <v>186</v>
      </c>
      <c r="B23" s="344" t="s">
        <v>145</v>
      </c>
      <c r="C23" t="s">
        <v>189</v>
      </c>
      <c r="G23" s="153"/>
      <c r="J23" s="334" t="s">
        <v>235</v>
      </c>
      <c r="K23" s="335" t="s">
        <v>197</v>
      </c>
    </row>
    <row r="24" spans="1:11" x14ac:dyDescent="0.25">
      <c r="A24" s="344" t="s">
        <v>145</v>
      </c>
      <c r="B24" s="344" t="s">
        <v>251</v>
      </c>
      <c r="C24" s="344" t="s">
        <v>167</v>
      </c>
      <c r="D24" s="344"/>
      <c r="G24" s="153"/>
      <c r="J24" t="s">
        <v>236</v>
      </c>
      <c r="K24" s="339" t="s">
        <v>194</v>
      </c>
    </row>
    <row r="25" spans="1:11" x14ac:dyDescent="0.25">
      <c r="A25" s="344" t="s">
        <v>251</v>
      </c>
      <c r="B25" s="344" t="s">
        <v>171</v>
      </c>
      <c r="C25" s="344" t="s">
        <v>191</v>
      </c>
      <c r="G25" s="153"/>
      <c r="J25" s="339" t="s">
        <v>145</v>
      </c>
      <c r="K25" s="335" t="s">
        <v>171</v>
      </c>
    </row>
    <row r="26" spans="1:11" x14ac:dyDescent="0.25">
      <c r="A26" s="344" t="s">
        <v>171</v>
      </c>
      <c r="B26" s="344" t="s">
        <v>197</v>
      </c>
      <c r="C26" t="s">
        <v>175</v>
      </c>
      <c r="G26" s="153"/>
      <c r="J26" s="335" t="s">
        <v>191</v>
      </c>
      <c r="K26" s="339" t="s">
        <v>263</v>
      </c>
    </row>
    <row r="27" spans="1:11" x14ac:dyDescent="0.25">
      <c r="A27" s="344" t="s">
        <v>197</v>
      </c>
      <c r="B27" s="344" t="s">
        <v>191</v>
      </c>
      <c r="C27" s="152" t="s">
        <v>195</v>
      </c>
      <c r="G27" s="153"/>
      <c r="J27" s="335" t="s">
        <v>175</v>
      </c>
      <c r="K27" s="339" t="s">
        <v>195</v>
      </c>
    </row>
    <row r="28" spans="1:11" x14ac:dyDescent="0.25">
      <c r="A28" s="344" t="s">
        <v>191</v>
      </c>
      <c r="B28" s="344" t="s">
        <v>252</v>
      </c>
      <c r="C28" t="s">
        <v>196</v>
      </c>
      <c r="G28" s="153"/>
      <c r="J28" s="335" t="s">
        <v>197</v>
      </c>
      <c r="K28" s="335" t="s">
        <v>167</v>
      </c>
    </row>
    <row r="29" spans="1:11" x14ac:dyDescent="0.25">
      <c r="A29" s="344" t="s">
        <v>252</v>
      </c>
      <c r="B29" s="344" t="s">
        <v>167</v>
      </c>
      <c r="C29" s="152" t="s">
        <v>183</v>
      </c>
      <c r="D29" s="152"/>
      <c r="G29" s="153"/>
      <c r="J29" s="339" t="s">
        <v>194</v>
      </c>
      <c r="K29" s="335" t="s">
        <v>190</v>
      </c>
    </row>
    <row r="30" spans="1:11" x14ac:dyDescent="0.25">
      <c r="A30" s="344" t="s">
        <v>167</v>
      </c>
      <c r="B30" s="345" t="s">
        <v>231</v>
      </c>
      <c r="C30" t="s">
        <v>190</v>
      </c>
      <c r="D30" s="334"/>
      <c r="G30" s="153"/>
      <c r="J30" s="335" t="s">
        <v>171</v>
      </c>
      <c r="K30" s="335" t="s">
        <v>268</v>
      </c>
    </row>
    <row r="31" spans="1:11" x14ac:dyDescent="0.25">
      <c r="A31" s="346" t="s">
        <v>252</v>
      </c>
      <c r="B31" s="345" t="s">
        <v>241</v>
      </c>
      <c r="C31" s="344" t="s">
        <v>197</v>
      </c>
      <c r="G31" s="153"/>
      <c r="J31" s="339" t="s">
        <v>263</v>
      </c>
      <c r="K31" s="338" t="s">
        <v>153</v>
      </c>
    </row>
    <row r="32" spans="1:11" x14ac:dyDescent="0.25">
      <c r="A32" s="346" t="s">
        <v>157</v>
      </c>
      <c r="B32" s="345" t="s">
        <v>262</v>
      </c>
      <c r="C32" t="s">
        <v>199</v>
      </c>
      <c r="J32" s="339" t="s">
        <v>195</v>
      </c>
      <c r="K32" s="338" t="s">
        <v>160</v>
      </c>
    </row>
    <row r="33" spans="1:11" x14ac:dyDescent="0.25">
      <c r="A33" s="346" t="s">
        <v>202</v>
      </c>
      <c r="B33" s="345" t="s">
        <v>254</v>
      </c>
      <c r="C33" t="s">
        <v>186</v>
      </c>
      <c r="D33" s="152"/>
      <c r="J33" s="335" t="s">
        <v>167</v>
      </c>
      <c r="K33" s="338" t="s">
        <v>203</v>
      </c>
    </row>
    <row r="34" spans="1:11" x14ac:dyDescent="0.25">
      <c r="A34" s="346" t="s">
        <v>198</v>
      </c>
      <c r="B34" s="345" t="s">
        <v>232</v>
      </c>
      <c r="C34" s="152" t="s">
        <v>145</v>
      </c>
      <c r="J34" s="335" t="s">
        <v>268</v>
      </c>
      <c r="K34" s="338" t="s">
        <v>202</v>
      </c>
    </row>
    <row r="35" spans="1:11" ht="15.75" customHeight="1" x14ac:dyDescent="0.25">
      <c r="A35" s="346" t="s">
        <v>148</v>
      </c>
      <c r="B35" s="345" t="s">
        <v>234</v>
      </c>
      <c r="C35" t="s">
        <v>140</v>
      </c>
      <c r="J35" s="338" t="s">
        <v>156</v>
      </c>
      <c r="K35" s="338" t="s">
        <v>234</v>
      </c>
    </row>
    <row r="36" spans="1:11" x14ac:dyDescent="0.25">
      <c r="A36" s="346" t="s">
        <v>203</v>
      </c>
      <c r="B36" s="345" t="s">
        <v>237</v>
      </c>
      <c r="C36" s="152" t="s">
        <v>200</v>
      </c>
      <c r="J36" s="338" t="s">
        <v>152</v>
      </c>
      <c r="K36" s="152" t="s">
        <v>183</v>
      </c>
    </row>
    <row r="37" spans="1:11" x14ac:dyDescent="0.25">
      <c r="A37" s="346" t="s">
        <v>153</v>
      </c>
      <c r="B37" s="347" t="s">
        <v>233</v>
      </c>
      <c r="C37" t="s">
        <v>194</v>
      </c>
      <c r="J37" s="338" t="s">
        <v>203</v>
      </c>
      <c r="K37" s="152" t="s">
        <v>265</v>
      </c>
    </row>
    <row r="38" spans="1:11" x14ac:dyDescent="0.25">
      <c r="A38" s="346" t="s">
        <v>146</v>
      </c>
      <c r="B38" s="348" t="s">
        <v>239</v>
      </c>
      <c r="C38" s="152" t="s">
        <v>263</v>
      </c>
      <c r="J38" s="338" t="s">
        <v>202</v>
      </c>
      <c r="K38" s="152" t="s">
        <v>264</v>
      </c>
    </row>
    <row r="39" spans="1:11" x14ac:dyDescent="0.25">
      <c r="A39" s="346" t="s">
        <v>152</v>
      </c>
      <c r="B39" s="345" t="s">
        <v>240</v>
      </c>
      <c r="C39" s="334" t="s">
        <v>235</v>
      </c>
      <c r="J39" s="338" t="s">
        <v>146</v>
      </c>
      <c r="K39" s="152" t="s">
        <v>171</v>
      </c>
    </row>
    <row r="40" spans="1:11" x14ac:dyDescent="0.25">
      <c r="A40" s="346" t="s">
        <v>270</v>
      </c>
      <c r="B40" s="345" t="s">
        <v>271</v>
      </c>
      <c r="C40" t="s">
        <v>236</v>
      </c>
      <c r="J40" s="152" t="s">
        <v>183</v>
      </c>
      <c r="K40" t="s">
        <v>266</v>
      </c>
    </row>
    <row r="41" spans="1:11" x14ac:dyDescent="0.25">
      <c r="A41" s="346" t="s">
        <v>230</v>
      </c>
      <c r="B41" s="152" t="s">
        <v>183</v>
      </c>
      <c r="C41" s="152" t="s">
        <v>243</v>
      </c>
      <c r="J41" s="152" t="s">
        <v>265</v>
      </c>
      <c r="K41" t="s">
        <v>267</v>
      </c>
    </row>
    <row r="42" spans="1:11" x14ac:dyDescent="0.25">
      <c r="A42" s="152" t="s">
        <v>183</v>
      </c>
      <c r="B42" s="152" t="s">
        <v>265</v>
      </c>
      <c r="C42" s="345" t="s">
        <v>231</v>
      </c>
      <c r="J42" s="152" t="s">
        <v>264</v>
      </c>
      <c r="K42" t="s">
        <v>235</v>
      </c>
    </row>
    <row r="43" spans="1:11" x14ac:dyDescent="0.25">
      <c r="A43" s="152" t="s">
        <v>265</v>
      </c>
      <c r="B43" s="152" t="s">
        <v>264</v>
      </c>
      <c r="C43" s="345" t="s">
        <v>252</v>
      </c>
      <c r="J43" s="152" t="s">
        <v>171</v>
      </c>
      <c r="K43" t="s">
        <v>145</v>
      </c>
    </row>
    <row r="44" spans="1:11" x14ac:dyDescent="0.25">
      <c r="A44" s="152" t="s">
        <v>264</v>
      </c>
      <c r="B44" s="152" t="s">
        <v>171</v>
      </c>
      <c r="C44" s="345" t="s">
        <v>262</v>
      </c>
      <c r="J44" t="s">
        <v>266</v>
      </c>
      <c r="K44" t="s">
        <v>236</v>
      </c>
    </row>
    <row r="45" spans="1:11" x14ac:dyDescent="0.25">
      <c r="A45" s="152" t="s">
        <v>171</v>
      </c>
      <c r="B45" t="s">
        <v>266</v>
      </c>
      <c r="C45" s="345" t="s">
        <v>157</v>
      </c>
      <c r="J45" t="s">
        <v>267</v>
      </c>
      <c r="K45" t="s">
        <v>268</v>
      </c>
    </row>
    <row r="46" spans="1:11" x14ac:dyDescent="0.25">
      <c r="A46" t="s">
        <v>266</v>
      </c>
      <c r="B46" t="s">
        <v>267</v>
      </c>
      <c r="C46" s="345" t="s">
        <v>198</v>
      </c>
      <c r="J46" t="s">
        <v>235</v>
      </c>
      <c r="K46" t="s">
        <v>195</v>
      </c>
    </row>
    <row r="47" spans="1:11" x14ac:dyDescent="0.25">
      <c r="A47" t="s">
        <v>267</v>
      </c>
      <c r="B47" t="s">
        <v>235</v>
      </c>
      <c r="C47" s="345" t="s">
        <v>148</v>
      </c>
      <c r="J47" t="s">
        <v>145</v>
      </c>
      <c r="K47" s="335" t="s">
        <v>186</v>
      </c>
    </row>
    <row r="48" spans="1:11" x14ac:dyDescent="0.25">
      <c r="A48" t="s">
        <v>235</v>
      </c>
      <c r="B48" t="s">
        <v>145</v>
      </c>
      <c r="C48" s="345" t="s">
        <v>153</v>
      </c>
      <c r="J48" t="s">
        <v>236</v>
      </c>
      <c r="K48" s="152"/>
    </row>
    <row r="49" spans="1:11" x14ac:dyDescent="0.25">
      <c r="A49" t="s">
        <v>145</v>
      </c>
      <c r="B49" t="s">
        <v>236</v>
      </c>
      <c r="C49" s="345" t="s">
        <v>232</v>
      </c>
      <c r="J49" t="s">
        <v>268</v>
      </c>
      <c r="K49" s="152"/>
    </row>
    <row r="50" spans="1:11" x14ac:dyDescent="0.25">
      <c r="A50" t="s">
        <v>236</v>
      </c>
      <c r="B50" t="s">
        <v>268</v>
      </c>
      <c r="C50" s="345" t="s">
        <v>146</v>
      </c>
      <c r="J50" t="s">
        <v>195</v>
      </c>
      <c r="K50" s="152"/>
    </row>
    <row r="51" spans="1:11" x14ac:dyDescent="0.25">
      <c r="A51" t="s">
        <v>268</v>
      </c>
      <c r="B51" t="s">
        <v>195</v>
      </c>
      <c r="C51" s="345" t="s">
        <v>152</v>
      </c>
      <c r="J51" s="345" t="s">
        <v>148</v>
      </c>
      <c r="K51" s="152"/>
    </row>
    <row r="52" spans="1:11" x14ac:dyDescent="0.25">
      <c r="A52" t="s">
        <v>195</v>
      </c>
      <c r="B52" s="152"/>
      <c r="C52" s="345" t="s">
        <v>156</v>
      </c>
      <c r="J52" s="152"/>
      <c r="K52" s="152"/>
    </row>
    <row r="53" spans="1:11" x14ac:dyDescent="0.25">
      <c r="B53" s="152"/>
      <c r="C53" s="345" t="s">
        <v>242</v>
      </c>
      <c r="J53" s="152"/>
      <c r="K53" s="152"/>
    </row>
    <row r="54" spans="1:11" x14ac:dyDescent="0.25">
      <c r="B54" s="152"/>
      <c r="C54" s="345" t="s">
        <v>230</v>
      </c>
      <c r="J54" s="152"/>
      <c r="K54" s="152"/>
    </row>
    <row r="55" spans="1:11" x14ac:dyDescent="0.25">
      <c r="C55" s="345" t="s">
        <v>233</v>
      </c>
      <c r="J55" s="152"/>
      <c r="K55" s="152"/>
    </row>
    <row r="56" spans="1:11" x14ac:dyDescent="0.25">
      <c r="B56" s="334"/>
      <c r="C56" s="345" t="s">
        <v>238</v>
      </c>
      <c r="J56" s="152"/>
      <c r="K56" s="152"/>
    </row>
    <row r="57" spans="1:11" x14ac:dyDescent="0.25">
      <c r="C57" s="345" t="s">
        <v>239</v>
      </c>
      <c r="J57" s="152"/>
      <c r="K57" s="152"/>
    </row>
    <row r="58" spans="1:11" x14ac:dyDescent="0.25">
      <c r="B58" s="152"/>
      <c r="C58" s="345" t="s">
        <v>240</v>
      </c>
      <c r="J58" s="152"/>
      <c r="K58" s="152"/>
    </row>
    <row r="59" spans="1:11" x14ac:dyDescent="0.25">
      <c r="B59" s="152"/>
      <c r="C59" s="152" t="s">
        <v>183</v>
      </c>
      <c r="J59" s="152"/>
    </row>
    <row r="60" spans="1:11" x14ac:dyDescent="0.25">
      <c r="B60" s="152"/>
      <c r="C60" s="152" t="s">
        <v>265</v>
      </c>
      <c r="J60" s="152"/>
      <c r="K60" s="336"/>
    </row>
    <row r="61" spans="1:11" x14ac:dyDescent="0.25">
      <c r="B61" s="152"/>
      <c r="C61" s="152" t="s">
        <v>264</v>
      </c>
      <c r="J61" s="152"/>
      <c r="K61" s="336"/>
    </row>
    <row r="62" spans="1:11" x14ac:dyDescent="0.25">
      <c r="B62" s="152"/>
      <c r="C62" s="152" t="s">
        <v>171</v>
      </c>
      <c r="J62" s="152"/>
      <c r="K62" s="337"/>
    </row>
    <row r="63" spans="1:11" x14ac:dyDescent="0.25">
      <c r="B63" s="152"/>
      <c r="C63" t="s">
        <v>266</v>
      </c>
    </row>
    <row r="64" spans="1:11" x14ac:dyDescent="0.25">
      <c r="B64" s="152"/>
      <c r="C64" t="s">
        <v>267</v>
      </c>
    </row>
    <row r="65" spans="2:3" x14ac:dyDescent="0.25">
      <c r="B65" s="152"/>
      <c r="C65" t="s">
        <v>235</v>
      </c>
    </row>
    <row r="66" spans="2:3" x14ac:dyDescent="0.25">
      <c r="B66" s="152"/>
      <c r="C66" t="s">
        <v>145</v>
      </c>
    </row>
    <row r="67" spans="2:3" x14ac:dyDescent="0.25">
      <c r="B67" s="335"/>
      <c r="C67" t="s">
        <v>236</v>
      </c>
    </row>
    <row r="68" spans="2:3" x14ac:dyDescent="0.25">
      <c r="C68" t="s">
        <v>268</v>
      </c>
    </row>
    <row r="69" spans="2:3" x14ac:dyDescent="0.25">
      <c r="C69" t="s">
        <v>195</v>
      </c>
    </row>
    <row r="70" spans="2:3" x14ac:dyDescent="0.25">
      <c r="C70" s="152" t="s">
        <v>312</v>
      </c>
    </row>
    <row r="79" spans="2:3" x14ac:dyDescent="0.25">
      <c r="C79" s="334"/>
    </row>
    <row r="82" spans="3:3" x14ac:dyDescent="0.25">
      <c r="C82" s="152"/>
    </row>
    <row r="83" spans="3:3" x14ac:dyDescent="0.25">
      <c r="C83" s="152"/>
    </row>
    <row r="84" spans="3:3" x14ac:dyDescent="0.25">
      <c r="C84" s="152"/>
    </row>
    <row r="85" spans="3:3" x14ac:dyDescent="0.25">
      <c r="C85" s="152"/>
    </row>
    <row r="86" spans="3:3" x14ac:dyDescent="0.25">
      <c r="C86" s="152"/>
    </row>
    <row r="87" spans="3:3" x14ac:dyDescent="0.25">
      <c r="C87" s="152"/>
    </row>
    <row r="88" spans="3:3" x14ac:dyDescent="0.25">
      <c r="C88" s="152"/>
    </row>
    <row r="89" spans="3:3" x14ac:dyDescent="0.25">
      <c r="C89" s="152"/>
    </row>
    <row r="90" spans="3:3" x14ac:dyDescent="0.25">
      <c r="C90" s="152"/>
    </row>
  </sheetData>
  <hyperlinks>
    <hyperlink ref="A2" r:id="rId1" xr:uid="{2FC7B003-612B-4430-92DA-69FDD75E4CF1}"/>
    <hyperlink ref="B2" r:id="rId2" xr:uid="{89D18C02-4343-4277-B401-B5D645940C4A}"/>
    <hyperlink ref="C2" r:id="rId3" xr:uid="{EC16E277-4EFD-4EB5-A9D2-0DD45BB8762A}"/>
    <hyperlink ref="D2" r:id="rId4" xr:uid="{7FEE90C2-BF6B-4FE8-8E1B-CAA455BE184B}"/>
    <hyperlink ref="E2" r:id="rId5" xr:uid="{D6BC263E-E61A-4409-A9AB-02E251DD8330}"/>
    <hyperlink ref="J2" r:id="rId6" xr:uid="{3E595B56-01B1-4BA6-8C08-AC9B6F3D31A0}"/>
    <hyperlink ref="K2" r:id="rId7" xr:uid="{269B00D0-B8FD-4D77-86DC-FEFA172C23C0}"/>
    <hyperlink ref="J3" r:id="rId8" xr:uid="{88EB63F4-059E-45F7-9B91-2EA355D97AB1}"/>
    <hyperlink ref="K3" r:id="rId9" xr:uid="{46E77B9C-EE97-41D0-A968-1D892F38BA6A}"/>
    <hyperlink ref="A4" r:id="rId10" xr:uid="{CAF6FB0D-CFEB-4A24-8FB0-C0C2F1C52BF9}"/>
    <hyperlink ref="B4" r:id="rId11" xr:uid="{2A2C4B52-B0A2-4863-AC28-AE0C06406B60}"/>
    <hyperlink ref="C4" r:id="rId12" xr:uid="{1C243C28-6CC6-47E1-B205-273C2B1B48E3}"/>
    <hyperlink ref="J4" r:id="rId13" xr:uid="{4D38FC54-36B8-4BF5-840E-AD5476FE706B}"/>
    <hyperlink ref="K4" r:id="rId14" xr:uid="{98E48C27-E5C3-447B-B6B0-BD88FB4CF2F1}"/>
    <hyperlink ref="A5" r:id="rId15" xr:uid="{73CF5469-96E7-4917-BA5F-65DED86951E0}"/>
    <hyperlink ref="B5" r:id="rId16" xr:uid="{177DE295-7907-49CE-8991-5279EAB86323}"/>
    <hyperlink ref="C5" r:id="rId17" xr:uid="{E346C295-529D-4BC6-8FD2-90599F925967}"/>
    <hyperlink ref="J5" r:id="rId18" xr:uid="{7C723C39-3C65-4CC7-93B2-22A97C800FAB}"/>
    <hyperlink ref="K5" r:id="rId19" xr:uid="{949C2F8F-F1CC-4B57-8F80-92F9FA06CCC6}"/>
    <hyperlink ref="A6" r:id="rId20" xr:uid="{3ACC4719-73A4-4BD9-8E5F-451DF898B2E1}"/>
    <hyperlink ref="B6" r:id="rId21" xr:uid="{1A35C182-D84A-4B33-90BA-2FB69498DC6D}"/>
    <hyperlink ref="C6" r:id="rId22" xr:uid="{4FA939F1-2882-4823-BFAD-58AB7A138A20}"/>
    <hyperlink ref="J6" r:id="rId23" xr:uid="{609FB3F9-CA93-4818-B901-9288C511AF7D}"/>
    <hyperlink ref="A7" r:id="rId24" xr:uid="{834F872C-389D-4EA0-B8E4-2886E4D134FF}"/>
    <hyperlink ref="B7" r:id="rId25" xr:uid="{25665E96-9EC5-4F02-A0A4-BCAF65641C37}"/>
    <hyperlink ref="C7" r:id="rId26" xr:uid="{105BB9D3-1B04-4C30-8606-4B0836F6280A}"/>
    <hyperlink ref="K7" r:id="rId27" xr:uid="{2FB3D848-08C9-4A63-96D2-9A9FE76C3EF2}"/>
    <hyperlink ref="A8" r:id="rId28" xr:uid="{898BAF30-651C-4B39-B439-48590BFD4A9B}"/>
    <hyperlink ref="B8" r:id="rId29" xr:uid="{F4468D4E-3126-435B-9582-DF8BA766BE18}"/>
    <hyperlink ref="C8" r:id="rId30" xr:uid="{574F3354-59EA-483C-A9B3-21D162D79339}"/>
    <hyperlink ref="J8" r:id="rId31" xr:uid="{0C3698D7-7734-40A5-8A48-3B1D9A80518E}"/>
    <hyperlink ref="K8" r:id="rId32" xr:uid="{E3AADF71-9F26-4E36-9EB5-DF4C0FC623A5}"/>
    <hyperlink ref="A9" r:id="rId33" xr:uid="{4A0ADEAB-6425-470B-B173-D24B330926EF}"/>
    <hyperlink ref="B9" r:id="rId34" xr:uid="{681C3CB3-BE7A-488B-88B5-919A52BEBAFC}"/>
    <hyperlink ref="C9" r:id="rId35" xr:uid="{FD0388A3-34D9-4012-933C-55D37BDC8FE8}"/>
    <hyperlink ref="J9" r:id="rId36" xr:uid="{BCC8D027-2810-4A83-9252-37DEFA0FAC45}"/>
    <hyperlink ref="K9" r:id="rId37" xr:uid="{174C1537-5B74-4FAF-BCEB-30DCE043FF52}"/>
    <hyperlink ref="A10" r:id="rId38" xr:uid="{017FACE5-36D8-43AA-B446-9D3D31A9A8E5}"/>
    <hyperlink ref="B10" r:id="rId39" xr:uid="{76E8FB90-1151-48E2-8218-BD00DB9C1949}"/>
    <hyperlink ref="C10" r:id="rId40" xr:uid="{602060FF-F155-4E9A-8F7F-3532414F81F0}"/>
    <hyperlink ref="J10" r:id="rId41" xr:uid="{01940665-1ED1-4AFE-BF75-7DFF3159F11B}"/>
    <hyperlink ref="K10" r:id="rId42" xr:uid="{2D2DE542-CAA4-49B5-AF6F-836BD8DEC606}"/>
    <hyperlink ref="A11" r:id="rId43" xr:uid="{AA7C296F-C775-43C0-8A79-8A6F5B6E21E4}"/>
    <hyperlink ref="B11" r:id="rId44" xr:uid="{90DE96E2-2060-4334-BE6D-AAE251D2A526}"/>
    <hyperlink ref="C11" r:id="rId45" xr:uid="{1BF919D4-8334-4EF5-8986-1F859E15A8A4}"/>
    <hyperlink ref="J11" r:id="rId46" xr:uid="{2A64775C-F76F-4412-AA96-48FB03DE1E7F}"/>
    <hyperlink ref="K11" r:id="rId47" xr:uid="{BAF19D5D-8974-4A21-9C50-C1FBC6F710FA}"/>
    <hyperlink ref="C12" r:id="rId48" xr:uid="{FD6642AF-CA6F-446A-83FC-E276C994DBA8}"/>
    <hyperlink ref="J12" r:id="rId49" xr:uid="{354927BC-D5EE-4565-8795-EA1FD0FF4CAA}"/>
    <hyperlink ref="K12" r:id="rId50" xr:uid="{38F2B572-6E15-4EF0-86BD-CCF2B21AD3C2}"/>
    <hyperlink ref="J13" r:id="rId51" xr:uid="{3E35B1A7-FFC4-403E-9F8C-003B6AD32BD3}"/>
    <hyperlink ref="K13" r:id="rId52" xr:uid="{E56E1E7A-1159-4DD5-8F16-F62F8E028041}"/>
    <hyperlink ref="J14" r:id="rId53" xr:uid="{B789F7E9-3243-4C0F-B434-8BC4B5ACD318}"/>
    <hyperlink ref="K14" r:id="rId54" xr:uid="{E2F7F24B-F34B-4504-AA85-B72CA328ED95}"/>
    <hyperlink ref="J15" r:id="rId55" xr:uid="{A54E6D54-566E-4B33-99D4-6FD40F5CDCCB}"/>
    <hyperlink ref="K15" r:id="rId56" xr:uid="{B70D73F5-F4CB-4524-927D-5865660EEAE1}"/>
    <hyperlink ref="A16" r:id="rId57" xr:uid="{271236B8-175A-4A3B-B0BA-DA8DE2BE1DC9}"/>
    <hyperlink ref="B16" r:id="rId58" xr:uid="{57B09854-B15A-4E05-A5C6-8A41E3B35D09}"/>
    <hyperlink ref="C16" r:id="rId59" xr:uid="{9DFFBEB5-3D21-46C0-AF72-3D06EA6C0054}"/>
    <hyperlink ref="K16" r:id="rId60" xr:uid="{20AA191A-95B9-4E1B-A47B-029DE88697FB}"/>
    <hyperlink ref="K17" r:id="rId61" xr:uid="{383D5D02-60CE-4F11-8DDE-795D9CE3ACED}"/>
    <hyperlink ref="A18" r:id="rId62" xr:uid="{AA8D39C8-D3C6-4F15-95EE-04CD38275F48}"/>
    <hyperlink ref="B18" r:id="rId63" xr:uid="{C48D3CFB-EDB9-46D4-93A4-FFAB31F997C3}"/>
    <hyperlink ref="J18" r:id="rId64" xr:uid="{04E85CF7-1D6C-40FB-BE2A-6805C85821B7}"/>
    <hyperlink ref="A19" r:id="rId65" xr:uid="{AD6D5981-08BE-4D53-8087-7D6EBECD1E72}"/>
    <hyperlink ref="B19" r:id="rId66" xr:uid="{6609B17F-D7AA-42C7-ABC3-817D42A20D96}"/>
    <hyperlink ref="A20" r:id="rId67" xr:uid="{6AC5AB1F-056E-4970-9F10-B8F980F51CF9}"/>
    <hyperlink ref="B20" r:id="rId68" xr:uid="{E0A8223A-764F-4949-9E06-FDE9790C712E}"/>
    <hyperlink ref="K20" r:id="rId69" xr:uid="{EF83ED1E-9436-4A2C-884F-4682C577604B}"/>
    <hyperlink ref="A21" r:id="rId70" xr:uid="{1353C13B-2DBB-42E6-9CD1-B0FCE35E9680}"/>
    <hyperlink ref="B21" r:id="rId71" xr:uid="{3617B7BE-16C9-42E9-942C-701928BB9E44}"/>
    <hyperlink ref="J21" r:id="rId72" xr:uid="{056CE312-7A20-4CA6-A3A4-4AC479068B58}"/>
    <hyperlink ref="K21" r:id="rId73" xr:uid="{593D529E-961F-4F42-85F3-39A83C032B84}"/>
    <hyperlink ref="A22" r:id="rId74" xr:uid="{65EC217F-7DB3-4624-B308-F7DA179F8B2D}"/>
    <hyperlink ref="B22" r:id="rId75" xr:uid="{422E2403-AF04-425F-BF85-B40FDC5074E7}"/>
    <hyperlink ref="J22" r:id="rId76" xr:uid="{99333A7F-50A8-4065-B765-28AD492ACBBF}"/>
    <hyperlink ref="A23" r:id="rId77" xr:uid="{7AEA85D9-EE68-424E-85A8-318804815D91}"/>
    <hyperlink ref="B23" r:id="rId78" xr:uid="{87725FB8-D4E9-4515-8E9D-8EBD3CAD52CA}"/>
    <hyperlink ref="A24" r:id="rId79" xr:uid="{F5EADBF5-34E4-4A34-946D-97845D994CA5}"/>
    <hyperlink ref="B24" r:id="rId80" xr:uid="{EE5F0245-1958-419D-B8C8-5C0DEFD06880}"/>
    <hyperlink ref="C24" r:id="rId81" xr:uid="{59134C12-2E4D-422C-B1BD-B08B0F7D4750}"/>
    <hyperlink ref="K24" r:id="rId82" xr:uid="{BEA26FBD-9850-4299-8D8A-5830EC3DCB39}"/>
    <hyperlink ref="A25" r:id="rId83" xr:uid="{28C91FD9-B5CB-476C-8F4F-9EF61F32E392}"/>
    <hyperlink ref="B25" r:id="rId84" xr:uid="{726118BB-2494-4B49-92F6-667E38E242E3}"/>
    <hyperlink ref="C25" r:id="rId85" xr:uid="{8CEC061B-6B39-4997-9B76-35E364A19709}"/>
    <hyperlink ref="J25" r:id="rId86" xr:uid="{DB8F2D3A-D106-42E1-ACAA-0E4CEA98509E}"/>
    <hyperlink ref="A26" r:id="rId87" xr:uid="{7A16B545-61EB-4E5E-B9C2-BF3D5AB29379}"/>
    <hyperlink ref="B26" r:id="rId88" xr:uid="{4147013A-D69B-4DFE-8B1E-84363FEF74E2}"/>
    <hyperlink ref="J26" r:id="rId89" xr:uid="{53632DB8-3259-4577-986E-0542BEC0DB93}"/>
    <hyperlink ref="K26" r:id="rId90" xr:uid="{706B0B2C-ACAA-4CD6-B5BC-99420A244CB3}"/>
    <hyperlink ref="A27" r:id="rId91" xr:uid="{CD5426B2-0986-4ECB-B9CD-DA2BB62B7941}"/>
    <hyperlink ref="B27" r:id="rId92" xr:uid="{DE86BCF5-81D8-4295-AA2F-4DA4B424EB25}"/>
    <hyperlink ref="K27" r:id="rId93" xr:uid="{254516F9-8136-4DE3-9018-693073470CE8}"/>
    <hyperlink ref="A28" r:id="rId94" xr:uid="{B81EE565-3332-472B-A088-C7D13E3F7C0B}"/>
    <hyperlink ref="B28" r:id="rId95" xr:uid="{EC8C068F-3F46-42D5-99EC-DB531AA85847}"/>
    <hyperlink ref="A29" r:id="rId96" xr:uid="{82F1D2C5-F5E4-4455-9DAA-4EC58473A53E}"/>
    <hyperlink ref="B29" r:id="rId97" xr:uid="{23EAA977-4022-4386-A273-62E5279AECC2}"/>
    <hyperlink ref="J29" r:id="rId98" xr:uid="{A1621D93-BB17-4E89-AA55-7A3B6AFAAE2D}"/>
    <hyperlink ref="A30" r:id="rId99" xr:uid="{470F1844-293C-406F-85FD-A9447B138F0B}"/>
    <hyperlink ref="B30" r:id="rId100" xr:uid="{061FD3A8-F1BF-4004-921E-887D6FAA49DB}"/>
    <hyperlink ref="C31" r:id="rId101" xr:uid="{44AFC859-32C6-4070-B261-87027C4A0074}"/>
    <hyperlink ref="J31" r:id="rId102" xr:uid="{2F4260D0-5C63-4F17-9CD6-ED4ED21E8485}"/>
    <hyperlink ref="J32" r:id="rId103" xr:uid="{64E71C3F-B878-4E9A-8AA1-58FA77C4432F}"/>
    <hyperlink ref="K35" r:id="rId104" xr:uid="{F32256D7-2982-48DB-94FB-DEDF87C3F557}"/>
    <hyperlink ref="C36" r:id="rId105" display="lista.rentabilidade@quero-quero.com.br" xr:uid="{7E1B5ED5-0992-4F85-B6FC-44E24D8AA75E}"/>
    <hyperlink ref="B37" r:id="rId106" display="michael.rosa@quero-quero.com.br" xr:uid="{83D3B7B9-A55D-4B91-9483-833A454D28A1}"/>
    <hyperlink ref="C38" r:id="rId107" xr:uid="{54B6CECB-3950-4604-853A-3C0D9CA9E270}"/>
    <hyperlink ref="B39" r:id="rId108" display="jeferson.fischer@quero-quero.com.br" xr:uid="{94FD0D2E-4613-4F92-8154-ED81D1C8B083}"/>
    <hyperlink ref="C41" r:id="rId109" xr:uid="{798BD73E-01C0-478B-A026-135CB7D7D8D6}"/>
    <hyperlink ref="C43" r:id="rId110" display="gilberto.cruz@quero-quero.com.br" xr:uid="{88600227-4F64-4562-AAA5-C10395942B46}"/>
    <hyperlink ref="C56" r:id="rId111" display="rafael.wiedemann@quero-quero.com.br" xr:uid="{D2B21AB5-F8FA-4D90-B287-E5374CCDFD68}"/>
    <hyperlink ref="A31" r:id="rId112" xr:uid="{12F93C76-A054-4E7E-BA3E-CE132072628F}"/>
    <hyperlink ref="C70" r:id="rId113" xr:uid="{AC58C33A-BFF2-42AB-8AF7-9CC1906F2AE1}"/>
  </hyperlink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B37A-31CE-43F7-B110-8A340EAC5F7A}">
  <sheetPr codeName="Planilha25"/>
  <dimension ref="A1"/>
  <sheetViews>
    <sheetView topLeftCell="A4" workbookViewId="0">
      <selection activeCell="C16" sqref="C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29FD-B208-47A4-8941-7D8B3363142D}">
  <dimension ref="A1:Z33"/>
  <sheetViews>
    <sheetView showGridLines="0" topLeftCell="J1" zoomScaleNormal="100" workbookViewId="0">
      <selection activeCell="AC6" sqref="AC6"/>
    </sheetView>
  </sheetViews>
  <sheetFormatPr defaultRowHeight="15" outlineLevelCol="2" x14ac:dyDescent="0.25"/>
  <cols>
    <col min="1" max="2" width="0.7109375" customWidth="1"/>
    <col min="3" max="3" width="5.42578125" bestFit="1" customWidth="1"/>
    <col min="4" max="4" width="33.7109375" customWidth="1"/>
    <col min="5" max="5" width="22.5703125" customWidth="1"/>
    <col min="6" max="6" width="9.140625" hidden="1" customWidth="1" outlineLevel="2"/>
    <col min="7" max="7" width="9.140625" outlineLevel="1" collapsed="1"/>
    <col min="8" max="11" width="9.140625" outlineLevel="1"/>
    <col min="12" max="13" width="12.7109375" customWidth="1"/>
    <col min="15" max="15" width="12.42578125" hidden="1" customWidth="1"/>
    <col min="18" max="18" width="11.140625" bestFit="1" customWidth="1" outlineLevel="1"/>
    <col min="19" max="19" width="10.42578125" customWidth="1" outlineLevel="1"/>
    <col min="20" max="26" width="9.140625" outlineLevel="1"/>
  </cols>
  <sheetData>
    <row r="1" spans="1:26" ht="3.75" customHeight="1" x14ac:dyDescent="0.25"/>
    <row r="2" spans="1:26" ht="3.75" customHeight="1" thickBot="1" x14ac:dyDescent="0.3"/>
    <row r="3" spans="1:26" ht="15.75" thickBot="1" x14ac:dyDescent="0.3">
      <c r="A3" s="2"/>
      <c r="B3" s="2"/>
      <c r="C3" s="2"/>
      <c r="D3" s="2"/>
      <c r="E3" s="2"/>
      <c r="F3" s="2"/>
      <c r="G3" s="439" t="s">
        <v>36</v>
      </c>
      <c r="H3" s="419"/>
      <c r="I3" s="419"/>
      <c r="J3" s="44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thickBot="1" x14ac:dyDescent="0.3">
      <c r="A4" s="2"/>
      <c r="B4" s="2"/>
      <c r="C4" s="3"/>
      <c r="D4" s="3"/>
      <c r="E4" s="3"/>
      <c r="F4" s="3"/>
      <c r="G4" s="230"/>
      <c r="H4" s="231"/>
      <c r="I4" s="231"/>
      <c r="J4" s="232"/>
      <c r="K4" s="3"/>
      <c r="L4" s="3"/>
      <c r="M4" s="3"/>
      <c r="N4" s="3"/>
      <c r="O4" s="3"/>
      <c r="P4" s="3"/>
      <c r="Q4" s="3"/>
      <c r="R4" s="2"/>
      <c r="S4" s="2"/>
      <c r="T4" s="3"/>
      <c r="U4" s="3"/>
      <c r="V4" s="2"/>
      <c r="W4" s="2"/>
      <c r="X4" s="2"/>
      <c r="Y4" s="2"/>
      <c r="Z4" s="2"/>
    </row>
    <row r="5" spans="1:26" ht="15.75" customHeight="1" thickBot="1" x14ac:dyDescent="0.3">
      <c r="A5" s="4"/>
      <c r="B5" s="4"/>
      <c r="C5" s="442" t="s">
        <v>37</v>
      </c>
      <c r="D5" s="443"/>
      <c r="E5" s="443" t="s">
        <v>8</v>
      </c>
      <c r="F5" s="449" t="s">
        <v>9</v>
      </c>
      <c r="G5" s="439" t="s">
        <v>38</v>
      </c>
      <c r="H5" s="419"/>
      <c r="I5" s="419"/>
      <c r="J5" s="448"/>
      <c r="K5" s="382" t="s">
        <v>39</v>
      </c>
      <c r="L5" s="382"/>
      <c r="M5" s="382"/>
      <c r="N5" s="382"/>
      <c r="O5" s="382"/>
      <c r="P5" s="382"/>
      <c r="Q5" s="382"/>
      <c r="R5" s="320" t="s">
        <v>10</v>
      </c>
      <c r="S5" s="432" t="s">
        <v>52</v>
      </c>
      <c r="T5" s="434" t="s">
        <v>40</v>
      </c>
      <c r="U5" s="435"/>
      <c r="V5" s="436" t="s">
        <v>21</v>
      </c>
      <c r="W5" s="369" t="s">
        <v>41</v>
      </c>
      <c r="X5" s="369" t="s">
        <v>255</v>
      </c>
      <c r="Y5" s="436" t="s">
        <v>42</v>
      </c>
      <c r="Z5" s="432" t="s">
        <v>26</v>
      </c>
    </row>
    <row r="6" spans="1:26" ht="15.75" thickBot="1" x14ac:dyDescent="0.3">
      <c r="A6" s="4"/>
      <c r="B6" s="4"/>
      <c r="C6" s="444"/>
      <c r="D6" s="445"/>
      <c r="E6" s="445"/>
      <c r="F6" s="450"/>
      <c r="G6" s="223" t="s">
        <v>43</v>
      </c>
      <c r="H6" s="199" t="s">
        <v>44</v>
      </c>
      <c r="I6" s="199" t="s">
        <v>45</v>
      </c>
      <c r="J6" s="224" t="s">
        <v>46</v>
      </c>
      <c r="K6" s="199" t="s">
        <v>28</v>
      </c>
      <c r="L6" s="199" t="str">
        <f ca="1">TEXT(DATE(YEAR(TODAY())-1,MONTH(TODAY()),1),"mmm/aa")</f>
        <v>mai/24</v>
      </c>
      <c r="M6" s="199" t="str">
        <f ca="1">TEXT(DATE(YEAR(TODAY()),MONTH(TODAY()),1),"mmm/aa")</f>
        <v>mai/25</v>
      </c>
      <c r="N6" s="199" t="s">
        <v>47</v>
      </c>
      <c r="O6" s="199" t="s">
        <v>31</v>
      </c>
      <c r="P6" s="199" t="s">
        <v>48</v>
      </c>
      <c r="Q6" s="199" t="s">
        <v>32</v>
      </c>
      <c r="R6" s="323" t="s">
        <v>29</v>
      </c>
      <c r="S6" s="433" t="s">
        <v>49</v>
      </c>
      <c r="T6" s="199" t="s">
        <v>54</v>
      </c>
      <c r="U6" s="199" t="s">
        <v>48</v>
      </c>
      <c r="V6" s="437"/>
      <c r="W6" s="438"/>
      <c r="X6" s="438"/>
      <c r="Y6" s="437"/>
      <c r="Z6" s="433"/>
    </row>
    <row r="7" spans="1:26" x14ac:dyDescent="0.25">
      <c r="A7" s="4"/>
      <c r="B7" s="4"/>
      <c r="C7" s="120"/>
      <c r="D7" s="125"/>
      <c r="E7" s="7"/>
      <c r="F7" s="8"/>
      <c r="G7" s="29"/>
      <c r="H7" s="31"/>
      <c r="I7" s="31"/>
      <c r="J7" s="30"/>
      <c r="K7" s="10"/>
      <c r="L7" s="11"/>
      <c r="M7" s="12"/>
      <c r="N7" s="13"/>
      <c r="O7" s="14"/>
      <c r="P7" s="15"/>
      <c r="Q7" s="16"/>
      <c r="R7" s="17"/>
      <c r="S7" s="18"/>
      <c r="T7" s="19"/>
      <c r="U7" s="20"/>
      <c r="V7" s="17"/>
      <c r="W7" s="15"/>
      <c r="X7" s="15"/>
      <c r="Y7" s="21"/>
      <c r="Z7" s="22"/>
    </row>
    <row r="8" spans="1:26" x14ac:dyDescent="0.25">
      <c r="A8" s="4"/>
      <c r="B8" s="4"/>
      <c r="C8" s="121"/>
      <c r="D8" s="126"/>
      <c r="E8" s="83"/>
      <c r="F8" s="44"/>
      <c r="G8" s="29"/>
      <c r="H8" s="31"/>
      <c r="I8" s="31"/>
      <c r="J8" s="30"/>
      <c r="K8" s="87"/>
      <c r="L8" s="46"/>
      <c r="M8" s="33"/>
      <c r="N8" s="88"/>
      <c r="O8" s="89"/>
      <c r="P8" s="90"/>
      <c r="Q8" s="91"/>
      <c r="R8" s="92"/>
      <c r="S8" s="93"/>
      <c r="T8" s="94"/>
      <c r="U8" s="95"/>
      <c r="V8" s="92"/>
      <c r="W8" s="90"/>
      <c r="X8" s="90"/>
      <c r="Y8" s="96"/>
      <c r="Z8" s="97"/>
    </row>
    <row r="9" spans="1:26" x14ac:dyDescent="0.25">
      <c r="A9" s="4"/>
      <c r="B9" s="4"/>
      <c r="C9" s="121"/>
      <c r="D9" s="126"/>
      <c r="E9" s="83"/>
      <c r="F9" s="44"/>
      <c r="G9" s="29"/>
      <c r="H9" s="31"/>
      <c r="I9" s="31"/>
      <c r="J9" s="30"/>
      <c r="K9" s="87"/>
      <c r="L9" s="46"/>
      <c r="M9" s="33"/>
      <c r="N9" s="88"/>
      <c r="O9" s="89"/>
      <c r="P9" s="90"/>
      <c r="Q9" s="91"/>
      <c r="R9" s="92"/>
      <c r="S9" s="93"/>
      <c r="T9" s="94"/>
      <c r="U9" s="95"/>
      <c r="V9" s="92"/>
      <c r="W9" s="90"/>
      <c r="X9" s="90"/>
      <c r="Y9" s="96"/>
      <c r="Z9" s="97"/>
    </row>
    <row r="10" spans="1:26" x14ac:dyDescent="0.25">
      <c r="A10" s="4"/>
      <c r="B10" s="4"/>
      <c r="C10" s="121"/>
      <c r="D10" s="126"/>
      <c r="E10" s="83"/>
      <c r="F10" s="44"/>
      <c r="G10" s="29"/>
      <c r="H10" s="31"/>
      <c r="I10" s="31"/>
      <c r="J10" s="30"/>
      <c r="K10" s="87"/>
      <c r="L10" s="46"/>
      <c r="M10" s="33"/>
      <c r="N10" s="88"/>
      <c r="O10" s="89"/>
      <c r="P10" s="90"/>
      <c r="Q10" s="91"/>
      <c r="R10" s="92"/>
      <c r="S10" s="93"/>
      <c r="T10" s="94"/>
      <c r="U10" s="95"/>
      <c r="V10" s="92"/>
      <c r="W10" s="90"/>
      <c r="X10" s="90"/>
      <c r="Y10" s="96"/>
      <c r="Z10" s="97"/>
    </row>
    <row r="11" spans="1:26" ht="15.75" thickBot="1" x14ac:dyDescent="0.3">
      <c r="A11" s="4"/>
      <c r="B11" s="4"/>
      <c r="C11" s="122"/>
      <c r="D11" s="127"/>
      <c r="E11" s="98"/>
      <c r="F11" s="99"/>
      <c r="G11" s="51"/>
      <c r="H11" s="52"/>
      <c r="I11" s="52"/>
      <c r="J11" s="112"/>
      <c r="K11" s="100"/>
      <c r="L11" s="101"/>
      <c r="M11" s="54"/>
      <c r="N11" s="102"/>
      <c r="O11" s="103"/>
      <c r="P11" s="104"/>
      <c r="Q11" s="105"/>
      <c r="R11" s="106"/>
      <c r="S11" s="107"/>
      <c r="T11" s="108"/>
      <c r="U11" s="109"/>
      <c r="V11" s="106"/>
      <c r="W11" s="104"/>
      <c r="X11" s="104"/>
      <c r="Y11" s="110"/>
      <c r="Z11" s="111"/>
    </row>
    <row r="12" spans="1:26" x14ac:dyDescent="0.25">
      <c r="A12" s="4"/>
      <c r="B12" s="4"/>
      <c r="C12" s="120"/>
      <c r="D12" s="125"/>
      <c r="E12" s="7"/>
      <c r="F12" s="8"/>
      <c r="G12" s="84"/>
      <c r="H12" s="86"/>
      <c r="I12" s="86"/>
      <c r="J12" s="85"/>
      <c r="K12" s="10"/>
      <c r="L12" s="11"/>
      <c r="M12" s="12"/>
      <c r="N12" s="13"/>
      <c r="O12" s="14"/>
      <c r="P12" s="15"/>
      <c r="Q12" s="16"/>
      <c r="R12" s="17"/>
      <c r="S12" s="18"/>
      <c r="T12" s="19"/>
      <c r="U12" s="20"/>
      <c r="V12" s="17"/>
      <c r="W12" s="15"/>
      <c r="X12" s="15"/>
      <c r="Y12" s="21"/>
      <c r="Z12" s="22"/>
    </row>
    <row r="13" spans="1:26" x14ac:dyDescent="0.25">
      <c r="A13" s="4"/>
      <c r="B13" s="4"/>
      <c r="C13" s="121"/>
      <c r="D13" s="126"/>
      <c r="E13" s="83"/>
      <c r="F13" s="44"/>
      <c r="G13" s="29"/>
      <c r="H13" s="31"/>
      <c r="I13" s="31"/>
      <c r="J13" s="30"/>
      <c r="K13" s="87"/>
      <c r="L13" s="46"/>
      <c r="M13" s="33"/>
      <c r="N13" s="88"/>
      <c r="O13" s="89"/>
      <c r="P13" s="90"/>
      <c r="Q13" s="91"/>
      <c r="R13" s="92"/>
      <c r="S13" s="93"/>
      <c r="T13" s="94"/>
      <c r="U13" s="95"/>
      <c r="V13" s="92"/>
      <c r="W13" s="90"/>
      <c r="X13" s="90"/>
      <c r="Y13" s="96"/>
      <c r="Z13" s="97"/>
    </row>
    <row r="14" spans="1:26" x14ac:dyDescent="0.25">
      <c r="A14" s="4"/>
      <c r="B14" s="4"/>
      <c r="C14" s="121"/>
      <c r="D14" s="126"/>
      <c r="E14" s="83"/>
      <c r="F14" s="44"/>
      <c r="G14" s="29"/>
      <c r="H14" s="31"/>
      <c r="I14" s="31"/>
      <c r="J14" s="30"/>
      <c r="K14" s="87"/>
      <c r="L14" s="46"/>
      <c r="M14" s="33"/>
      <c r="N14" s="88"/>
      <c r="O14" s="89"/>
      <c r="P14" s="90"/>
      <c r="Q14" s="91"/>
      <c r="R14" s="92"/>
      <c r="S14" s="93"/>
      <c r="T14" s="94"/>
      <c r="U14" s="95"/>
      <c r="V14" s="92"/>
      <c r="W14" s="90"/>
      <c r="X14" s="90"/>
      <c r="Y14" s="96"/>
      <c r="Z14" s="97"/>
    </row>
    <row r="15" spans="1:26" x14ac:dyDescent="0.25">
      <c r="A15" s="4"/>
      <c r="B15" s="4"/>
      <c r="C15" s="121"/>
      <c r="D15" s="126"/>
      <c r="E15" s="83"/>
      <c r="F15" s="44"/>
      <c r="G15" s="29"/>
      <c r="H15" s="31"/>
      <c r="I15" s="31"/>
      <c r="J15" s="30"/>
      <c r="K15" s="87"/>
      <c r="L15" s="46"/>
      <c r="M15" s="33"/>
      <c r="N15" s="88"/>
      <c r="O15" s="89"/>
      <c r="P15" s="90"/>
      <c r="Q15" s="91"/>
      <c r="R15" s="92"/>
      <c r="S15" s="93"/>
      <c r="T15" s="94"/>
      <c r="U15" s="95"/>
      <c r="V15" s="92"/>
      <c r="W15" s="90"/>
      <c r="X15" s="90"/>
      <c r="Y15" s="96"/>
      <c r="Z15" s="97"/>
    </row>
    <row r="16" spans="1:26" ht="15.75" thickBot="1" x14ac:dyDescent="0.3">
      <c r="A16" s="4"/>
      <c r="B16" s="4"/>
      <c r="C16" s="122"/>
      <c r="D16" s="127"/>
      <c r="E16" s="98"/>
      <c r="F16" s="99"/>
      <c r="G16" s="51"/>
      <c r="H16" s="52"/>
      <c r="I16" s="52"/>
      <c r="J16" s="112"/>
      <c r="K16" s="100"/>
      <c r="L16" s="101"/>
      <c r="M16" s="54"/>
      <c r="N16" s="102"/>
      <c r="O16" s="103"/>
      <c r="P16" s="104"/>
      <c r="Q16" s="105"/>
      <c r="R16" s="106"/>
      <c r="S16" s="107"/>
      <c r="T16" s="108"/>
      <c r="U16" s="109"/>
      <c r="V16" s="106"/>
      <c r="W16" s="104"/>
      <c r="X16" s="104"/>
      <c r="Y16" s="110"/>
      <c r="Z16" s="111"/>
    </row>
    <row r="17" spans="1:26" x14ac:dyDescent="0.25">
      <c r="A17" s="4"/>
      <c r="B17" s="4"/>
      <c r="C17" s="120"/>
      <c r="D17" s="125"/>
      <c r="E17" s="7"/>
      <c r="F17" s="8"/>
      <c r="G17" s="84"/>
      <c r="H17" s="86"/>
      <c r="I17" s="86"/>
      <c r="J17" s="85"/>
      <c r="K17" s="10"/>
      <c r="L17" s="11"/>
      <c r="M17" s="12"/>
      <c r="N17" s="13"/>
      <c r="O17" s="14"/>
      <c r="P17" s="15"/>
      <c r="Q17" s="16"/>
      <c r="R17" s="17"/>
      <c r="S17" s="18"/>
      <c r="T17" s="19"/>
      <c r="U17" s="20"/>
      <c r="V17" s="17"/>
      <c r="W17" s="15"/>
      <c r="X17" s="15"/>
      <c r="Y17" s="21"/>
      <c r="Z17" s="22"/>
    </row>
    <row r="18" spans="1:26" x14ac:dyDescent="0.25">
      <c r="A18" s="4"/>
      <c r="B18" s="4"/>
      <c r="C18" s="121"/>
      <c r="D18" s="126"/>
      <c r="E18" s="83"/>
      <c r="F18" s="44"/>
      <c r="G18" s="29"/>
      <c r="H18" s="31"/>
      <c r="I18" s="31"/>
      <c r="J18" s="30"/>
      <c r="K18" s="87"/>
      <c r="L18" s="46"/>
      <c r="M18" s="33"/>
      <c r="N18" s="88"/>
      <c r="O18" s="89"/>
      <c r="P18" s="90"/>
      <c r="Q18" s="91"/>
      <c r="R18" s="92"/>
      <c r="S18" s="93"/>
      <c r="T18" s="94"/>
      <c r="U18" s="95"/>
      <c r="V18" s="92"/>
      <c r="W18" s="90"/>
      <c r="X18" s="90"/>
      <c r="Y18" s="96"/>
      <c r="Z18" s="97"/>
    </row>
    <row r="19" spans="1:26" x14ac:dyDescent="0.25">
      <c r="A19" s="23"/>
      <c r="B19" s="24"/>
      <c r="C19" s="121"/>
      <c r="D19" s="126"/>
      <c r="E19" s="83"/>
      <c r="F19" s="44"/>
      <c r="G19" s="29"/>
      <c r="H19" s="31"/>
      <c r="I19" s="31"/>
      <c r="J19" s="30"/>
      <c r="K19" s="87"/>
      <c r="L19" s="46"/>
      <c r="M19" s="33"/>
      <c r="N19" s="88"/>
      <c r="O19" s="89"/>
      <c r="P19" s="90"/>
      <c r="Q19" s="91"/>
      <c r="R19" s="92"/>
      <c r="S19" s="93"/>
      <c r="T19" s="94"/>
      <c r="U19" s="95"/>
      <c r="V19" s="92"/>
      <c r="W19" s="90"/>
      <c r="X19" s="90"/>
      <c r="Y19" s="96"/>
      <c r="Z19" s="97"/>
    </row>
    <row r="20" spans="1:26" x14ac:dyDescent="0.25">
      <c r="A20" s="23"/>
      <c r="B20" s="24"/>
      <c r="C20" s="121"/>
      <c r="D20" s="126"/>
      <c r="E20" s="83"/>
      <c r="F20" s="44"/>
      <c r="G20" s="29"/>
      <c r="H20" s="31"/>
      <c r="I20" s="31"/>
      <c r="J20" s="30"/>
      <c r="K20" s="87"/>
      <c r="L20" s="46"/>
      <c r="M20" s="33"/>
      <c r="N20" s="88"/>
      <c r="O20" s="89"/>
      <c r="P20" s="90"/>
      <c r="Q20" s="91"/>
      <c r="R20" s="92"/>
      <c r="S20" s="93"/>
      <c r="T20" s="94"/>
      <c r="U20" s="95"/>
      <c r="V20" s="92"/>
      <c r="W20" s="90"/>
      <c r="X20" s="90"/>
      <c r="Y20" s="96"/>
      <c r="Z20" s="97"/>
    </row>
    <row r="21" spans="1:26" ht="15.75" thickBot="1" x14ac:dyDescent="0.3">
      <c r="A21" s="23"/>
      <c r="B21" s="24"/>
      <c r="C21" s="122"/>
      <c r="D21" s="127"/>
      <c r="E21" s="98"/>
      <c r="F21" s="99"/>
      <c r="G21" s="51"/>
      <c r="H21" s="52"/>
      <c r="I21" s="52"/>
      <c r="J21" s="112"/>
      <c r="K21" s="100"/>
      <c r="L21" s="101"/>
      <c r="M21" s="54"/>
      <c r="N21" s="102"/>
      <c r="O21" s="103"/>
      <c r="P21" s="104"/>
      <c r="Q21" s="105"/>
      <c r="R21" s="106"/>
      <c r="S21" s="107"/>
      <c r="T21" s="108"/>
      <c r="U21" s="109"/>
      <c r="V21" s="106"/>
      <c r="W21" s="104"/>
      <c r="X21" s="104"/>
      <c r="Y21" s="110"/>
      <c r="Z21" s="111"/>
    </row>
    <row r="22" spans="1:26" x14ac:dyDescent="0.25">
      <c r="A22" s="23"/>
      <c r="B22" s="24"/>
      <c r="C22" s="120"/>
      <c r="D22" s="125"/>
      <c r="E22" s="7"/>
      <c r="F22" s="8"/>
      <c r="G22" s="84"/>
      <c r="H22" s="86"/>
      <c r="I22" s="86"/>
      <c r="J22" s="85"/>
      <c r="K22" s="10"/>
      <c r="L22" s="11"/>
      <c r="M22" s="12"/>
      <c r="N22" s="13"/>
      <c r="O22" s="14"/>
      <c r="P22" s="15"/>
      <c r="Q22" s="16"/>
      <c r="R22" s="17"/>
      <c r="S22" s="18"/>
      <c r="T22" s="19"/>
      <c r="U22" s="20"/>
      <c r="V22" s="17"/>
      <c r="W22" s="15"/>
      <c r="X22" s="15"/>
      <c r="Y22" s="21"/>
      <c r="Z22" s="22"/>
    </row>
    <row r="23" spans="1:26" x14ac:dyDescent="0.25">
      <c r="A23" s="23"/>
      <c r="B23" s="24"/>
      <c r="C23" s="121"/>
      <c r="D23" s="126"/>
      <c r="E23" s="83"/>
      <c r="F23" s="44"/>
      <c r="G23" s="29"/>
      <c r="H23" s="31"/>
      <c r="I23" s="31"/>
      <c r="J23" s="30"/>
      <c r="K23" s="87"/>
      <c r="L23" s="46"/>
      <c r="M23" s="33"/>
      <c r="N23" s="88"/>
      <c r="O23" s="89"/>
      <c r="P23" s="90"/>
      <c r="Q23" s="91"/>
      <c r="R23" s="92"/>
      <c r="S23" s="93"/>
      <c r="T23" s="94"/>
      <c r="U23" s="95"/>
      <c r="V23" s="92"/>
      <c r="W23" s="90"/>
      <c r="X23" s="90"/>
      <c r="Y23" s="96"/>
      <c r="Z23" s="97"/>
    </row>
    <row r="24" spans="1:26" x14ac:dyDescent="0.25">
      <c r="A24" s="23"/>
      <c r="B24" s="2"/>
      <c r="C24" s="121"/>
      <c r="D24" s="126"/>
      <c r="E24" s="83"/>
      <c r="F24" s="44"/>
      <c r="G24" s="29"/>
      <c r="H24" s="31"/>
      <c r="I24" s="31"/>
      <c r="J24" s="30"/>
      <c r="K24" s="87"/>
      <c r="L24" s="46"/>
      <c r="M24" s="33"/>
      <c r="N24" s="88"/>
      <c r="O24" s="89"/>
      <c r="P24" s="90"/>
      <c r="Q24" s="91"/>
      <c r="R24" s="92"/>
      <c r="S24" s="93"/>
      <c r="T24" s="94"/>
      <c r="U24" s="95"/>
      <c r="V24" s="92"/>
      <c r="W24" s="90"/>
      <c r="X24" s="90"/>
      <c r="Y24" s="96"/>
      <c r="Z24" s="97"/>
    </row>
    <row r="25" spans="1:26" x14ac:dyDescent="0.25">
      <c r="A25" s="23"/>
      <c r="B25" s="24"/>
      <c r="C25" s="121"/>
      <c r="D25" s="126"/>
      <c r="E25" s="83"/>
      <c r="F25" s="44"/>
      <c r="G25" s="29"/>
      <c r="H25" s="31"/>
      <c r="I25" s="31"/>
      <c r="J25" s="30"/>
      <c r="K25" s="87"/>
      <c r="L25" s="46"/>
      <c r="M25" s="33"/>
      <c r="N25" s="88"/>
      <c r="O25" s="89"/>
      <c r="P25" s="90"/>
      <c r="Q25" s="91"/>
      <c r="R25" s="92"/>
      <c r="S25" s="93"/>
      <c r="T25" s="94"/>
      <c r="U25" s="95"/>
      <c r="V25" s="92"/>
      <c r="W25" s="90"/>
      <c r="X25" s="90"/>
      <c r="Y25" s="96"/>
      <c r="Z25" s="97"/>
    </row>
    <row r="26" spans="1:26" ht="15.75" thickBot="1" x14ac:dyDescent="0.3">
      <c r="A26" s="23"/>
      <c r="B26" s="24"/>
      <c r="C26" s="122"/>
      <c r="D26" s="127"/>
      <c r="E26" s="98"/>
      <c r="F26" s="99"/>
      <c r="G26" s="51"/>
      <c r="H26" s="52"/>
      <c r="I26" s="52"/>
      <c r="J26" s="112"/>
      <c r="K26" s="100"/>
      <c r="L26" s="101"/>
      <c r="M26" s="54"/>
      <c r="N26" s="102"/>
      <c r="O26" s="103"/>
      <c r="P26" s="104"/>
      <c r="Q26" s="105"/>
      <c r="R26" s="106"/>
      <c r="S26" s="107"/>
      <c r="T26" s="108"/>
      <c r="U26" s="109"/>
      <c r="V26" s="106"/>
      <c r="W26" s="104"/>
      <c r="X26" s="104"/>
      <c r="Y26" s="110"/>
      <c r="Z26" s="111"/>
    </row>
    <row r="27" spans="1:26" x14ac:dyDescent="0.25">
      <c r="A27" s="47"/>
      <c r="B27" s="2"/>
      <c r="C27" s="121"/>
      <c r="D27" s="126"/>
      <c r="E27" s="83"/>
      <c r="F27" s="44"/>
      <c r="G27" s="84"/>
      <c r="H27" s="86"/>
      <c r="I27" s="86"/>
      <c r="J27" s="85"/>
      <c r="K27" s="87"/>
      <c r="L27" s="46"/>
      <c r="M27" s="33"/>
      <c r="N27" s="88"/>
      <c r="O27" s="89"/>
      <c r="P27" s="90"/>
      <c r="Q27" s="91"/>
      <c r="R27" s="92"/>
      <c r="S27" s="93"/>
      <c r="T27" s="94"/>
      <c r="U27" s="95"/>
      <c r="V27" s="92"/>
      <c r="W27" s="90"/>
      <c r="X27" s="90"/>
      <c r="Y27" s="96"/>
      <c r="Z27" s="97"/>
    </row>
    <row r="28" spans="1:26" x14ac:dyDescent="0.25">
      <c r="A28" s="47"/>
      <c r="B28" s="2"/>
      <c r="C28" s="121"/>
      <c r="D28" s="126"/>
      <c r="E28" s="83"/>
      <c r="F28" s="44"/>
      <c r="G28" s="29"/>
      <c r="H28" s="31"/>
      <c r="I28" s="31"/>
      <c r="J28" s="30"/>
      <c r="K28" s="87"/>
      <c r="L28" s="46"/>
      <c r="M28" s="33"/>
      <c r="N28" s="88"/>
      <c r="O28" s="89"/>
      <c r="P28" s="90"/>
      <c r="Q28" s="91"/>
      <c r="R28" s="92"/>
      <c r="S28" s="93"/>
      <c r="T28" s="94"/>
      <c r="U28" s="95"/>
      <c r="V28" s="92"/>
      <c r="W28" s="90"/>
      <c r="X28" s="90"/>
      <c r="Y28" s="96"/>
      <c r="Z28" s="97"/>
    </row>
    <row r="29" spans="1:26" x14ac:dyDescent="0.25">
      <c r="A29" s="47"/>
      <c r="B29" s="2"/>
      <c r="C29" s="121"/>
      <c r="D29" s="126"/>
      <c r="E29" s="83"/>
      <c r="F29" s="44"/>
      <c r="G29" s="29"/>
      <c r="H29" s="31"/>
      <c r="I29" s="31"/>
      <c r="J29" s="30"/>
      <c r="K29" s="87"/>
      <c r="L29" s="46"/>
      <c r="M29" s="33"/>
      <c r="N29" s="88"/>
      <c r="O29" s="89"/>
      <c r="P29" s="90"/>
      <c r="Q29" s="91"/>
      <c r="R29" s="92"/>
      <c r="S29" s="93"/>
      <c r="T29" s="94"/>
      <c r="U29" s="95"/>
      <c r="V29" s="92"/>
      <c r="W29" s="90"/>
      <c r="X29" s="90"/>
      <c r="Y29" s="96"/>
      <c r="Z29" s="97"/>
    </row>
    <row r="30" spans="1:26" x14ac:dyDescent="0.25">
      <c r="A30" s="47"/>
      <c r="B30" s="2"/>
      <c r="C30" s="121"/>
      <c r="D30" s="126"/>
      <c r="E30" s="83"/>
      <c r="F30" s="44"/>
      <c r="G30" s="29"/>
      <c r="H30" s="31"/>
      <c r="I30" s="31"/>
      <c r="J30" s="30"/>
      <c r="K30" s="87"/>
      <c r="L30" s="46"/>
      <c r="M30" s="33"/>
      <c r="N30" s="88"/>
      <c r="O30" s="89"/>
      <c r="P30" s="90"/>
      <c r="Q30" s="91"/>
      <c r="R30" s="92"/>
      <c r="S30" s="93"/>
      <c r="T30" s="94"/>
      <c r="U30" s="95"/>
      <c r="V30" s="92"/>
      <c r="W30" s="90"/>
      <c r="X30" s="90"/>
      <c r="Y30" s="96"/>
      <c r="Z30" s="97"/>
    </row>
    <row r="31" spans="1:26" ht="15.75" thickBot="1" x14ac:dyDescent="0.3">
      <c r="A31" s="47"/>
      <c r="B31" s="2"/>
      <c r="C31" s="124"/>
      <c r="D31" s="128"/>
      <c r="E31" s="50"/>
      <c r="F31" s="43"/>
      <c r="G31" s="51"/>
      <c r="H31" s="52"/>
      <c r="I31" s="52"/>
      <c r="J31" s="119"/>
      <c r="K31" s="53"/>
      <c r="L31" s="54"/>
      <c r="M31" s="54"/>
      <c r="N31" s="55"/>
      <c r="O31" s="56"/>
      <c r="P31" s="57"/>
      <c r="Q31" s="58"/>
      <c r="R31" s="59"/>
      <c r="S31" s="60"/>
      <c r="T31" s="61"/>
      <c r="U31" s="62"/>
      <c r="V31" s="59"/>
      <c r="W31" s="57"/>
      <c r="X31" s="57"/>
      <c r="Y31" s="63"/>
      <c r="Z31" s="64"/>
    </row>
    <row r="32" spans="1:26" x14ac:dyDescent="0.25">
      <c r="A32" s="2"/>
      <c r="B32" s="2"/>
      <c r="C32" s="428" t="s">
        <v>50</v>
      </c>
      <c r="D32" s="429"/>
      <c r="E32" s="429"/>
      <c r="F32" s="429"/>
      <c r="G32" s="429"/>
      <c r="H32" s="429"/>
      <c r="I32" s="429"/>
      <c r="J32" s="429"/>
      <c r="K32" s="429"/>
      <c r="L32" s="234"/>
      <c r="M32" s="235"/>
      <c r="N32" s="228"/>
      <c r="O32" s="226"/>
      <c r="P32" s="225" t="e">
        <f>SUM(M7:M31)/SUM(O7:O31)</f>
        <v>#DIV/0!</v>
      </c>
      <c r="Q32" s="65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2"/>
      <c r="B33" s="2"/>
      <c r="C33" s="430" t="s">
        <v>53</v>
      </c>
      <c r="D33" s="431" t="s">
        <v>51</v>
      </c>
      <c r="E33" s="431"/>
      <c r="F33" s="431"/>
      <c r="G33" s="431"/>
      <c r="H33" s="431"/>
      <c r="I33" s="431"/>
      <c r="J33" s="431"/>
      <c r="K33" s="431"/>
      <c r="L33" s="236"/>
      <c r="M33" s="237"/>
      <c r="N33" s="229"/>
      <c r="O33" s="226"/>
      <c r="P33" s="227"/>
      <c r="Q33" s="65"/>
      <c r="R33" s="2"/>
      <c r="S33" s="2"/>
      <c r="T33" s="2"/>
      <c r="U33" s="2"/>
      <c r="V33" s="2"/>
      <c r="W33" s="2"/>
      <c r="X33" s="2"/>
      <c r="Y33" s="2"/>
      <c r="Z33" s="2"/>
    </row>
  </sheetData>
  <mergeCells count="15">
    <mergeCell ref="G3:J3"/>
    <mergeCell ref="C5:D6"/>
    <mergeCell ref="E5:E6"/>
    <mergeCell ref="F5:F6"/>
    <mergeCell ref="G5:J5"/>
    <mergeCell ref="Z5:Z6"/>
    <mergeCell ref="C32:K32"/>
    <mergeCell ref="C33:K33"/>
    <mergeCell ref="S5:S6"/>
    <mergeCell ref="T5:U5"/>
    <mergeCell ref="V5:V6"/>
    <mergeCell ref="W5:W6"/>
    <mergeCell ref="X5:X6"/>
    <mergeCell ref="Y5:Y6"/>
    <mergeCell ref="K5:Q5"/>
  </mergeCells>
  <conditionalFormatting sqref="G7:G31">
    <cfRule type="cellIs" dxfId="14" priority="9" operator="greaterThan">
      <formula>G$4+(G$4*0.1)</formula>
    </cfRule>
    <cfRule type="cellIs" dxfId="13" priority="10" operator="lessThan">
      <formula>G$4-(G$4*0.1)</formula>
    </cfRule>
  </conditionalFormatting>
  <conditionalFormatting sqref="H7:I31">
    <cfRule type="cellIs" dxfId="12" priority="5" operator="lessThanOrEqual">
      <formula>H$4+(H$4*0.1)</formula>
    </cfRule>
    <cfRule type="cellIs" dxfId="11" priority="6" operator="greaterThanOrEqual">
      <formula>H$4-(H$4*0.1)</formula>
    </cfRule>
  </conditionalFormatting>
  <conditionalFormatting sqref="J7:J31">
    <cfRule type="cellIs" dxfId="10" priority="7" operator="greaterThan">
      <formula>J$4+(J$4*0.1)</formula>
    </cfRule>
    <cfRule type="cellIs" dxfId="9" priority="8" operator="lessThan">
      <formula>J$4-(J$4*0.1)</formula>
    </cfRule>
  </conditionalFormatting>
  <conditionalFormatting sqref="N7:N31">
    <cfRule type="iconSet" priority="15">
      <iconSet iconSet="3Arrows">
        <cfvo type="percent" val="0"/>
        <cfvo type="num" val="0"/>
        <cfvo type="num" val="0"/>
      </iconSet>
    </cfRule>
  </conditionalFormatting>
  <conditionalFormatting sqref="N32:N33">
    <cfRule type="iconSet" priority="4">
      <iconSet iconSet="3Arrows">
        <cfvo type="percent" val="0"/>
        <cfvo type="num" val="-0.01"/>
        <cfvo type="num" val="0.01"/>
      </iconSet>
    </cfRule>
  </conditionalFormatting>
  <conditionalFormatting sqref="P7:P31">
    <cfRule type="iconSet" priority="16">
      <iconSet>
        <cfvo type="percent" val="0"/>
        <cfvo type="num" val="0.9"/>
        <cfvo type="num" val="1"/>
      </iconSet>
    </cfRule>
  </conditionalFormatting>
  <conditionalFormatting sqref="P32:P33">
    <cfRule type="iconSet" priority="3">
      <iconSet>
        <cfvo type="percent" val="0"/>
        <cfvo type="num" val="0.9"/>
        <cfvo type="num" val="1"/>
      </iconSet>
    </cfRule>
  </conditionalFormatting>
  <conditionalFormatting sqref="Q7:Q31">
    <cfRule type="top10" dxfId="8" priority="17" bottom="1" rank="5"/>
    <cfRule type="top10" dxfId="7" priority="18" rank="5"/>
  </conditionalFormatting>
  <conditionalFormatting sqref="R7:R31 U7:U31">
    <cfRule type="cellIs" dxfId="6" priority="13" operator="greaterThanOrEqual">
      <formula>1</formula>
    </cfRule>
  </conditionalFormatting>
  <conditionalFormatting sqref="V7:V31">
    <cfRule type="top10" dxfId="5" priority="19" bottom="1" rank="4"/>
    <cfRule type="top10" dxfId="4" priority="20" rank="4"/>
  </conditionalFormatting>
  <conditionalFormatting sqref="W7:W31">
    <cfRule type="top10" dxfId="3" priority="21" rank="4"/>
    <cfRule type="top10" dxfId="2" priority="22" bottom="1" rank="4"/>
  </conditionalFormatting>
  <conditionalFormatting sqref="X7:X31">
    <cfRule type="cellIs" dxfId="1" priority="12" operator="greaterThanOrEqual">
      <formula>1</formula>
    </cfRule>
  </conditionalFormatting>
  <conditionalFormatting sqref="X7:Z31">
    <cfRule type="cellIs" dxfId="0" priority="11" operator="lessThanOrEqual">
      <formula>0</formula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0F53BED-4531-47CB-B407-5D047D5BBACD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L32</xm:sqref>
        </x14:conditionalFormatting>
        <x14:conditionalFormatting xmlns:xm="http://schemas.microsoft.com/office/excel/2006/main">
          <x14:cfRule type="iconSet" priority="2" id="{BA47868B-3352-4600-B402-E3921C67B142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L33</xm:sqref>
        </x14:conditionalFormatting>
        <x14:conditionalFormatting xmlns:xm="http://schemas.microsoft.com/office/excel/2006/main">
          <x14:cfRule type="iconSet" priority="14" id="{5F77BA82-432C-4352-AAF2-53605CBC5556}">
            <x14:iconSet iconSet="3Triangles">
              <x14:cfvo type="percent">
                <xm:f>0</xm:f>
              </x14:cfvo>
              <x14:cfvo type="num">
                <xm:f>0</xm:f>
              </x14:cfvo>
              <x14:cfvo type="num">
                <xm:f>0.05</xm:f>
              </x14:cfvo>
            </x14:iconSet>
          </x14:cfRule>
          <xm:sqref>Q32:Q33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EFD9-6CB6-4B15-90D9-0B802CA71AB8}">
  <sheetPr codeName="Planilha17"/>
  <dimension ref="B1:F27"/>
  <sheetViews>
    <sheetView topLeftCell="A2" workbookViewId="0">
      <selection activeCell="B6" sqref="B6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>
        <f>MNM_RS!C8</f>
        <v>0</v>
      </c>
      <c r="C3" s="269">
        <f>MNM_RS!D8</f>
        <v>0</v>
      </c>
      <c r="D3" s="270">
        <f>MNM_RS!E8</f>
        <v>0</v>
      </c>
      <c r="E3" s="279">
        <f>MNM_RS!P8</f>
        <v>0</v>
      </c>
      <c r="F3" s="280" t="str">
        <f>IFERROR(VLOOKUP(B3,BASE_NPS!A:B,2,FALSE)/10,"-")</f>
        <v>-</v>
      </c>
    </row>
    <row r="4" spans="2:6" x14ac:dyDescent="0.25">
      <c r="B4" s="278">
        <f>MNM_RS!C9</f>
        <v>0</v>
      </c>
      <c r="C4" s="269">
        <f>MNM_RS!D9</f>
        <v>0</v>
      </c>
      <c r="D4" s="270">
        <f>MNM_RS!E9</f>
        <v>0</v>
      </c>
      <c r="E4" s="279">
        <f>MNM_RS!P9</f>
        <v>0</v>
      </c>
      <c r="F4" s="280" t="str">
        <f>IFERROR(VLOOKUP(B4,BASE_NPS!A:B,2,FALSE)/10,"-")</f>
        <v>-</v>
      </c>
    </row>
    <row r="5" spans="2:6" x14ac:dyDescent="0.25">
      <c r="B5" s="278">
        <f>MNM_RS!C10</f>
        <v>0</v>
      </c>
      <c r="C5" s="269">
        <f>MNM_RS!D10</f>
        <v>0</v>
      </c>
      <c r="D5" s="270">
        <f>MNM_RS!E10</f>
        <v>0</v>
      </c>
      <c r="E5" s="279">
        <f>MNM_RS!P10</f>
        <v>0</v>
      </c>
      <c r="F5" s="280" t="str">
        <f>IFERROR(VLOOKUP(B5,BASE_NPS!A:B,2,FALSE)/10,"-")</f>
        <v>-</v>
      </c>
    </row>
    <row r="6" spans="2:6" x14ac:dyDescent="0.25">
      <c r="B6" s="278">
        <f>MNM_RS!C11</f>
        <v>0</v>
      </c>
      <c r="C6" s="269">
        <f>MNM_RS!D11</f>
        <v>0</v>
      </c>
      <c r="D6" s="270">
        <f>MNM_RS!E11</f>
        <v>0</v>
      </c>
      <c r="E6" s="279">
        <f>MNM_RS!P11</f>
        <v>0</v>
      </c>
      <c r="F6" s="280" t="str">
        <f>IFERROR(VLOOKUP(B6,BASE_NPS!A:B,2,FALSE)/10,"-")</f>
        <v>-</v>
      </c>
    </row>
    <row r="7" spans="2:6" x14ac:dyDescent="0.25">
      <c r="B7" s="278">
        <f>MNM_RS!C12</f>
        <v>0</v>
      </c>
      <c r="C7" s="269">
        <f>MNM_RS!D12</f>
        <v>0</v>
      </c>
      <c r="D7" s="270">
        <f>MNM_RS!E12</f>
        <v>0</v>
      </c>
      <c r="E7" s="279">
        <f>MNM_RS!P12</f>
        <v>0</v>
      </c>
      <c r="F7" s="280" t="str">
        <f>IFERROR(VLOOKUP(B7,BASE_NPS!A:B,2,FALSE)/10,"-")</f>
        <v>-</v>
      </c>
    </row>
    <row r="8" spans="2:6" x14ac:dyDescent="0.25">
      <c r="B8" s="278">
        <f>MNM_RS!C13</f>
        <v>0</v>
      </c>
      <c r="C8" s="269">
        <f>MNM_RS!D13</f>
        <v>0</v>
      </c>
      <c r="D8" s="270">
        <f>MNM_RS!E13</f>
        <v>0</v>
      </c>
      <c r="E8" s="279">
        <f>MNM_RS!P13</f>
        <v>0</v>
      </c>
      <c r="F8" s="280" t="str">
        <f>IFERROR(VLOOKUP(B8,BASE_NPS!A:B,2,FALSE)/10,"-")</f>
        <v>-</v>
      </c>
    </row>
    <row r="9" spans="2:6" x14ac:dyDescent="0.25">
      <c r="B9" s="278">
        <f>MNM_RS!C14</f>
        <v>0</v>
      </c>
      <c r="C9" s="269">
        <f>MNM_RS!D14</f>
        <v>0</v>
      </c>
      <c r="D9" s="270">
        <f>MNM_RS!E14</f>
        <v>0</v>
      </c>
      <c r="E9" s="279">
        <f>MNM_RS!P14</f>
        <v>0</v>
      </c>
      <c r="F9" s="280" t="str">
        <f>IFERROR(VLOOKUP(B9,BASE_NPS!A:B,2,FALSE)/10,"-")</f>
        <v>-</v>
      </c>
    </row>
    <row r="10" spans="2:6" x14ac:dyDescent="0.25">
      <c r="B10" s="278">
        <f>MNM_RS!C15</f>
        <v>0</v>
      </c>
      <c r="C10" s="269">
        <f>MNM_RS!D15</f>
        <v>0</v>
      </c>
      <c r="D10" s="270">
        <f>MNM_RS!E15</f>
        <v>0</v>
      </c>
      <c r="E10" s="279">
        <f>MNM_RS!P15</f>
        <v>0</v>
      </c>
      <c r="F10" s="280" t="str">
        <f>IFERROR(VLOOKUP(B10,BASE_NPS!A:B,2,FALSE)/10,"-")</f>
        <v>-</v>
      </c>
    </row>
    <row r="11" spans="2:6" x14ac:dyDescent="0.25">
      <c r="B11" s="278">
        <f>MNM_RS!C16</f>
        <v>0</v>
      </c>
      <c r="C11" s="269">
        <f>MNM_RS!D16</f>
        <v>0</v>
      </c>
      <c r="D11" s="270">
        <f>MNM_RS!E16</f>
        <v>0</v>
      </c>
      <c r="E11" s="279">
        <f>MNM_RS!P16</f>
        <v>0</v>
      </c>
      <c r="F11" s="280" t="str">
        <f>IFERROR(VLOOKUP(B11,BASE_NPS!A:B,2,FALSE)/10,"-")</f>
        <v>-</v>
      </c>
    </row>
    <row r="12" spans="2:6" x14ac:dyDescent="0.25">
      <c r="B12" s="278">
        <f>MNM_RS!C17</f>
        <v>0</v>
      </c>
      <c r="C12" s="269">
        <f>MNM_RS!D17</f>
        <v>0</v>
      </c>
      <c r="D12" s="270">
        <f>MNM_RS!E17</f>
        <v>0</v>
      </c>
      <c r="E12" s="279">
        <f>MNM_RS!P17</f>
        <v>0</v>
      </c>
      <c r="F12" s="280" t="str">
        <f>IFERROR(VLOOKUP(B12,BASE_NPS!A:B,2,FALSE)/10,"-")</f>
        <v>-</v>
      </c>
    </row>
    <row r="13" spans="2:6" x14ac:dyDescent="0.25">
      <c r="B13" s="278">
        <f>MNM_RS!C18</f>
        <v>0</v>
      </c>
      <c r="C13" s="269">
        <f>MNM_RS!D18</f>
        <v>0</v>
      </c>
      <c r="D13" s="270">
        <f>MNM_RS!E18</f>
        <v>0</v>
      </c>
      <c r="E13" s="279">
        <f>MNM_RS!P18</f>
        <v>0</v>
      </c>
      <c r="F13" s="280" t="str">
        <f>IFERROR(VLOOKUP(B13,BASE_NPS!A:B,2,FALSE)/10,"-")</f>
        <v>-</v>
      </c>
    </row>
    <row r="14" spans="2:6" x14ac:dyDescent="0.25">
      <c r="B14" s="278">
        <f>MNM_RS!C19</f>
        <v>0</v>
      </c>
      <c r="C14" s="269">
        <f>MNM_RS!D19</f>
        <v>0</v>
      </c>
      <c r="D14" s="270">
        <f>MNM_RS!E19</f>
        <v>0</v>
      </c>
      <c r="E14" s="279">
        <f>MNM_RS!P19</f>
        <v>0</v>
      </c>
      <c r="F14" s="280" t="str">
        <f>IFERROR(VLOOKUP(B14,BASE_NPS!A:B,2,FALSE)/10,"-")</f>
        <v>-</v>
      </c>
    </row>
    <row r="15" spans="2:6" x14ac:dyDescent="0.25">
      <c r="B15" s="278">
        <f>MNM_RS!C20</f>
        <v>0</v>
      </c>
      <c r="C15" s="269">
        <f>MNM_RS!D20</f>
        <v>0</v>
      </c>
      <c r="D15" s="270">
        <f>MNM_RS!E20</f>
        <v>0</v>
      </c>
      <c r="E15" s="279">
        <f>MNM_RS!P20</f>
        <v>0</v>
      </c>
      <c r="F15" s="280" t="str">
        <f>IFERROR(VLOOKUP(B15,BASE_NPS!A:B,2,FALSE)/10,"-")</f>
        <v>-</v>
      </c>
    </row>
    <row r="16" spans="2:6" x14ac:dyDescent="0.25">
      <c r="B16" s="278">
        <f>MNM_RS!C21</f>
        <v>0</v>
      </c>
      <c r="C16" s="269">
        <f>MNM_RS!D21</f>
        <v>0</v>
      </c>
      <c r="D16" s="270">
        <f>MNM_RS!E21</f>
        <v>0</v>
      </c>
      <c r="E16" s="279">
        <f>MNM_RS!P21</f>
        <v>0</v>
      </c>
      <c r="F16" s="280" t="str">
        <f>IFERROR(VLOOKUP(B16,BASE_NPS!A:B,2,FALSE)/10,"-")</f>
        <v>-</v>
      </c>
    </row>
    <row r="17" spans="2:6" x14ac:dyDescent="0.25">
      <c r="B17" s="278">
        <f>MNM_RS!C22</f>
        <v>0</v>
      </c>
      <c r="C17" s="269">
        <f>MNM_RS!D22</f>
        <v>0</v>
      </c>
      <c r="D17" s="270">
        <f>MNM_RS!E22</f>
        <v>0</v>
      </c>
      <c r="E17" s="279">
        <f>MNM_RS!P22</f>
        <v>0</v>
      </c>
      <c r="F17" s="280" t="str">
        <f>IFERROR(VLOOKUP(B17,BASE_NPS!A:B,2,FALSE)/10,"-")</f>
        <v>-</v>
      </c>
    </row>
    <row r="18" spans="2:6" x14ac:dyDescent="0.25">
      <c r="B18" s="278">
        <f>MNM_RS!C23</f>
        <v>0</v>
      </c>
      <c r="C18" s="269">
        <f>MNM_RS!D23</f>
        <v>0</v>
      </c>
      <c r="D18" s="270">
        <f>MNM_RS!E23</f>
        <v>0</v>
      </c>
      <c r="E18" s="279">
        <f>MNM_RS!P23</f>
        <v>0</v>
      </c>
      <c r="F18" s="280" t="str">
        <f>IFERROR(VLOOKUP(B18,BASE_NPS!A:B,2,FALSE)/10,"-")</f>
        <v>-</v>
      </c>
    </row>
    <row r="19" spans="2:6" x14ac:dyDescent="0.25">
      <c r="B19" s="278">
        <f>MNM_RS!C24</f>
        <v>0</v>
      </c>
      <c r="C19" s="269">
        <f>MNM_RS!D24</f>
        <v>0</v>
      </c>
      <c r="D19" s="270">
        <f>MNM_RS!E24</f>
        <v>0</v>
      </c>
      <c r="E19" s="279">
        <f>MNM_RS!P24</f>
        <v>0</v>
      </c>
      <c r="F19" s="280" t="str">
        <f>IFERROR(VLOOKUP(B19,BASE_NPS!A:B,2,FALSE)/10,"-")</f>
        <v>-</v>
      </c>
    </row>
    <row r="20" spans="2:6" x14ac:dyDescent="0.25">
      <c r="B20" s="278">
        <f>MNM_RS!C25</f>
        <v>0</v>
      </c>
      <c r="C20" s="269">
        <f>MNM_RS!D25</f>
        <v>0</v>
      </c>
      <c r="D20" s="270">
        <f>MNM_RS!E25</f>
        <v>0</v>
      </c>
      <c r="E20" s="279">
        <f>MNM_RS!P25</f>
        <v>0</v>
      </c>
      <c r="F20" s="280" t="str">
        <f>IFERROR(VLOOKUP(B20,BASE_NPS!A:B,2,FALSE)/10,"-")</f>
        <v>-</v>
      </c>
    </row>
    <row r="21" spans="2:6" x14ac:dyDescent="0.25">
      <c r="B21" s="278">
        <f>MNM_RS!C26</f>
        <v>0</v>
      </c>
      <c r="C21" s="269">
        <f>MNM_RS!D26</f>
        <v>0</v>
      </c>
      <c r="D21" s="270">
        <f>MNM_RS!E26</f>
        <v>0</v>
      </c>
      <c r="E21" s="279">
        <f>MNM_RS!P26</f>
        <v>0</v>
      </c>
      <c r="F21" s="280" t="str">
        <f>IFERROR(VLOOKUP(B21,BASE_NPS!A:B,2,FALSE)/10,"-")</f>
        <v>-</v>
      </c>
    </row>
    <row r="22" spans="2:6" x14ac:dyDescent="0.25">
      <c r="B22" s="278">
        <f>MNM_RS!C27</f>
        <v>0</v>
      </c>
      <c r="C22" s="269">
        <f>MNM_RS!D27</f>
        <v>0</v>
      </c>
      <c r="D22" s="270">
        <f>MNM_RS!E27</f>
        <v>0</v>
      </c>
      <c r="E22" s="279">
        <f>MNM_RS!P27</f>
        <v>0</v>
      </c>
      <c r="F22" s="280" t="str">
        <f>IFERROR(VLOOKUP(B22,BASE_NPS!A:B,2,FALSE)/10,"-")</f>
        <v>-</v>
      </c>
    </row>
    <row r="23" spans="2:6" x14ac:dyDescent="0.25">
      <c r="B23" s="278">
        <f>MNM_RS!C28</f>
        <v>0</v>
      </c>
      <c r="C23" s="269">
        <f>MNM_RS!D28</f>
        <v>0</v>
      </c>
      <c r="D23" s="270">
        <f>MNM_RS!E28</f>
        <v>0</v>
      </c>
      <c r="E23" s="279">
        <f>MNM_RS!P28</f>
        <v>0</v>
      </c>
      <c r="F23" s="280" t="str">
        <f>IFERROR(VLOOKUP(B23,BASE_NPS!A:B,2,FALSE)/10,"-")</f>
        <v>-</v>
      </c>
    </row>
    <row r="24" spans="2:6" x14ac:dyDescent="0.25">
      <c r="B24" s="278">
        <f>MNM_RS!C29</f>
        <v>0</v>
      </c>
      <c r="C24" s="269">
        <f>MNM_RS!D29</f>
        <v>0</v>
      </c>
      <c r="D24" s="270">
        <f>MNM_RS!E29</f>
        <v>0</v>
      </c>
      <c r="E24" s="279">
        <f>MNM_RS!P29</f>
        <v>0</v>
      </c>
      <c r="F24" s="280" t="str">
        <f>IFERROR(VLOOKUP(B24,BASE_NPS!A:B,2,FALSE)/10,"-")</f>
        <v>-</v>
      </c>
    </row>
    <row r="25" spans="2:6" x14ac:dyDescent="0.25">
      <c r="B25" s="278">
        <f>MNM_RS!C30</f>
        <v>0</v>
      </c>
      <c r="C25" s="269">
        <f>MNM_RS!D30</f>
        <v>0</v>
      </c>
      <c r="D25" s="270">
        <f>MNM_RS!E30</f>
        <v>0</v>
      </c>
      <c r="E25" s="279">
        <f>MNM_RS!P30</f>
        <v>0</v>
      </c>
      <c r="F25" s="280" t="str">
        <f>IFERROR(VLOOKUP(B25,BASE_NPS!A:B,2,FALSE)/10,"-")</f>
        <v>-</v>
      </c>
    </row>
    <row r="26" spans="2:6" x14ac:dyDescent="0.25">
      <c r="B26" s="278">
        <f>MNM_RS!C31</f>
        <v>0</v>
      </c>
      <c r="C26" s="269">
        <f>MNM_RS!D31</f>
        <v>0</v>
      </c>
      <c r="D26" s="270">
        <f>MNM_RS!E31</f>
        <v>0</v>
      </c>
      <c r="E26" s="279">
        <f>MNM_RS!P31</f>
        <v>0</v>
      </c>
      <c r="F26" s="280" t="str">
        <f>IFERROR(VLOOKUP(B26,BASE_NPS!A:B,2,FALSE)/10,"-")</f>
        <v>-</v>
      </c>
    </row>
    <row r="27" spans="2:6" ht="15.75" thickBot="1" x14ac:dyDescent="0.3">
      <c r="B27" s="281">
        <f>MNM_RS!C32</f>
        <v>0</v>
      </c>
      <c r="C27" s="271">
        <f>MNM_RS!D32</f>
        <v>0</v>
      </c>
      <c r="D27" s="272">
        <f>MNM_RS!E32</f>
        <v>0</v>
      </c>
      <c r="E27" s="282">
        <f>MNM_RS!P32</f>
        <v>0</v>
      </c>
      <c r="F27" s="283" t="str">
        <f>IFERROR(VLOOKUP(B27,BASE_NPS!A:B,2,FALSE)/10,"-")</f>
        <v>-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34E3-8B16-41AD-B2E3-99728D6C57D8}">
  <sheetPr codeName="Planilha18"/>
  <dimension ref="B1:F27"/>
  <sheetViews>
    <sheetView workbookViewId="0">
      <selection activeCell="B3" sqref="B3:F27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>
        <f>MNM_LN!C7</f>
        <v>0</v>
      </c>
      <c r="C3" s="269">
        <f>MNM_LN!D7</f>
        <v>0</v>
      </c>
      <c r="D3" s="270">
        <f>MNM_LN!E7</f>
        <v>0</v>
      </c>
      <c r="E3" s="279">
        <f>MNM_LN!P7</f>
        <v>0</v>
      </c>
      <c r="F3" s="280" t="str">
        <f>IFERROR(VLOOKUP(B3,BASE_NPS!A:B,2,FALSE)/10,"-")</f>
        <v>-</v>
      </c>
    </row>
    <row r="4" spans="2:6" x14ac:dyDescent="0.25">
      <c r="B4" s="278">
        <f>MNM_LN!C8</f>
        <v>0</v>
      </c>
      <c r="C4" s="269">
        <f>MNM_LN!D8</f>
        <v>0</v>
      </c>
      <c r="D4" s="270">
        <f>MNM_LN!E8</f>
        <v>0</v>
      </c>
      <c r="E4" s="279">
        <f>MNM_LN!P8</f>
        <v>0</v>
      </c>
      <c r="F4" s="280" t="str">
        <f>IFERROR(VLOOKUP(B4,BASE_NPS!A:B,2,FALSE)/10,"-")</f>
        <v>-</v>
      </c>
    </row>
    <row r="5" spans="2:6" x14ac:dyDescent="0.25">
      <c r="B5" s="278">
        <f>MNM_LN!C9</f>
        <v>0</v>
      </c>
      <c r="C5" s="269">
        <f>MNM_LN!D9</f>
        <v>0</v>
      </c>
      <c r="D5" s="270">
        <f>MNM_LN!E9</f>
        <v>0</v>
      </c>
      <c r="E5" s="279">
        <f>MNM_LN!P9</f>
        <v>0</v>
      </c>
      <c r="F5" s="280" t="str">
        <f>IFERROR(VLOOKUP(B5,BASE_NPS!A:B,2,FALSE)/10,"-")</f>
        <v>-</v>
      </c>
    </row>
    <row r="6" spans="2:6" x14ac:dyDescent="0.25">
      <c r="B6" s="278">
        <f>MNM_LN!C10</f>
        <v>0</v>
      </c>
      <c r="C6" s="269">
        <f>MNM_LN!D10</f>
        <v>0</v>
      </c>
      <c r="D6" s="270">
        <f>MNM_LN!E10</f>
        <v>0</v>
      </c>
      <c r="E6" s="279">
        <f>MNM_LN!P10</f>
        <v>0</v>
      </c>
      <c r="F6" s="280" t="str">
        <f>IFERROR(VLOOKUP(B6,BASE_NPS!A:B,2,FALSE)/10,"-")</f>
        <v>-</v>
      </c>
    </row>
    <row r="7" spans="2:6" x14ac:dyDescent="0.25">
      <c r="B7" s="278">
        <f>MNM_LN!C11</f>
        <v>0</v>
      </c>
      <c r="C7" s="269">
        <f>MNM_LN!D11</f>
        <v>0</v>
      </c>
      <c r="D7" s="270">
        <f>MNM_LN!E11</f>
        <v>0</v>
      </c>
      <c r="E7" s="279">
        <f>MNM_LN!P11</f>
        <v>0</v>
      </c>
      <c r="F7" s="280" t="str">
        <f>IFERROR(VLOOKUP(B7,BASE_NPS!A:B,2,FALSE)/10,"-")</f>
        <v>-</v>
      </c>
    </row>
    <row r="8" spans="2:6" x14ac:dyDescent="0.25">
      <c r="B8" s="278">
        <f>MNM_LN!C12</f>
        <v>0</v>
      </c>
      <c r="C8" s="269">
        <f>MNM_LN!D12</f>
        <v>0</v>
      </c>
      <c r="D8" s="270">
        <f>MNM_LN!E12</f>
        <v>0</v>
      </c>
      <c r="E8" s="279">
        <f>MNM_LN!P12</f>
        <v>0</v>
      </c>
      <c r="F8" s="280" t="str">
        <f>IFERROR(VLOOKUP(B8,BASE_NPS!A:B,2,FALSE)/10,"-")</f>
        <v>-</v>
      </c>
    </row>
    <row r="9" spans="2:6" x14ac:dyDescent="0.25">
      <c r="B9" s="278">
        <f>MNM_LN!C13</f>
        <v>0</v>
      </c>
      <c r="C9" s="269">
        <f>MNM_LN!D13</f>
        <v>0</v>
      </c>
      <c r="D9" s="270">
        <f>MNM_LN!E13</f>
        <v>0</v>
      </c>
      <c r="E9" s="279">
        <f>MNM_LN!P13</f>
        <v>0</v>
      </c>
      <c r="F9" s="280" t="str">
        <f>IFERROR(VLOOKUP(B9,BASE_NPS!A:B,2,FALSE)/10,"-")</f>
        <v>-</v>
      </c>
    </row>
    <row r="10" spans="2:6" x14ac:dyDescent="0.25">
      <c r="B10" s="278">
        <f>MNM_LN!C14</f>
        <v>0</v>
      </c>
      <c r="C10" s="269">
        <f>MNM_LN!D14</f>
        <v>0</v>
      </c>
      <c r="D10" s="270">
        <f>MNM_LN!E14</f>
        <v>0</v>
      </c>
      <c r="E10" s="279">
        <f>MNM_LN!P14</f>
        <v>0</v>
      </c>
      <c r="F10" s="280" t="str">
        <f>IFERROR(VLOOKUP(B10,BASE_NPS!A:B,2,FALSE)/10,"-")</f>
        <v>-</v>
      </c>
    </row>
    <row r="11" spans="2:6" x14ac:dyDescent="0.25">
      <c r="B11" s="278">
        <f>MNM_LN!C15</f>
        <v>0</v>
      </c>
      <c r="C11" s="269">
        <f>MNM_LN!D15</f>
        <v>0</v>
      </c>
      <c r="D11" s="270">
        <f>MNM_LN!E15</f>
        <v>0</v>
      </c>
      <c r="E11" s="279">
        <f>MNM_LN!P15</f>
        <v>0</v>
      </c>
      <c r="F11" s="280" t="str">
        <f>IFERROR(VLOOKUP(B11,BASE_NPS!A:B,2,FALSE)/10,"-")</f>
        <v>-</v>
      </c>
    </row>
    <row r="12" spans="2:6" x14ac:dyDescent="0.25">
      <c r="B12" s="278">
        <f>MNM_LN!C16</f>
        <v>0</v>
      </c>
      <c r="C12" s="269">
        <f>MNM_LN!D16</f>
        <v>0</v>
      </c>
      <c r="D12" s="270">
        <f>MNM_LN!E16</f>
        <v>0</v>
      </c>
      <c r="E12" s="279">
        <f>MNM_LN!P16</f>
        <v>0</v>
      </c>
      <c r="F12" s="280" t="str">
        <f>IFERROR(VLOOKUP(B12,BASE_NPS!A:B,2,FALSE)/10,"-")</f>
        <v>-</v>
      </c>
    </row>
    <row r="13" spans="2:6" x14ac:dyDescent="0.25">
      <c r="B13" s="278">
        <f>MNM_LN!C17</f>
        <v>0</v>
      </c>
      <c r="C13" s="269">
        <f>MNM_LN!D17</f>
        <v>0</v>
      </c>
      <c r="D13" s="270">
        <f>MNM_LN!E17</f>
        <v>0</v>
      </c>
      <c r="E13" s="279">
        <f>MNM_LN!P17</f>
        <v>0</v>
      </c>
      <c r="F13" s="280" t="str">
        <f>IFERROR(VLOOKUP(B13,BASE_NPS!A:B,2,FALSE)/10,"-")</f>
        <v>-</v>
      </c>
    </row>
    <row r="14" spans="2:6" x14ac:dyDescent="0.25">
      <c r="B14" s="278">
        <f>MNM_LN!C18</f>
        <v>0</v>
      </c>
      <c r="C14" s="269">
        <f>MNM_LN!D18</f>
        <v>0</v>
      </c>
      <c r="D14" s="270">
        <f>MNM_LN!E18</f>
        <v>0</v>
      </c>
      <c r="E14" s="279">
        <f>MNM_LN!P18</f>
        <v>0</v>
      </c>
      <c r="F14" s="280" t="str">
        <f>IFERROR(VLOOKUP(B14,BASE_NPS!A:B,2,FALSE)/10,"-")</f>
        <v>-</v>
      </c>
    </row>
    <row r="15" spans="2:6" x14ac:dyDescent="0.25">
      <c r="B15" s="278">
        <f>MNM_LN!C19</f>
        <v>0</v>
      </c>
      <c r="C15" s="269">
        <f>MNM_LN!D19</f>
        <v>0</v>
      </c>
      <c r="D15" s="270">
        <f>MNM_LN!E19</f>
        <v>0</v>
      </c>
      <c r="E15" s="279">
        <f>MNM_LN!P19</f>
        <v>0</v>
      </c>
      <c r="F15" s="280" t="str">
        <f>IFERROR(VLOOKUP(B15,BASE_NPS!A:B,2,FALSE)/10,"-")</f>
        <v>-</v>
      </c>
    </row>
    <row r="16" spans="2:6" x14ac:dyDescent="0.25">
      <c r="B16" s="278">
        <f>MNM_LN!C20</f>
        <v>0</v>
      </c>
      <c r="C16" s="269">
        <f>MNM_LN!D20</f>
        <v>0</v>
      </c>
      <c r="D16" s="270">
        <f>MNM_LN!E20</f>
        <v>0</v>
      </c>
      <c r="E16" s="279">
        <f>MNM_LN!P20</f>
        <v>0</v>
      </c>
      <c r="F16" s="280" t="str">
        <f>IFERROR(VLOOKUP(B16,BASE_NPS!A:B,2,FALSE)/10,"-")</f>
        <v>-</v>
      </c>
    </row>
    <row r="17" spans="2:6" x14ac:dyDescent="0.25">
      <c r="B17" s="278">
        <f>MNM_LN!C21</f>
        <v>0</v>
      </c>
      <c r="C17" s="269">
        <f>MNM_LN!D21</f>
        <v>0</v>
      </c>
      <c r="D17" s="270">
        <f>MNM_LN!E21</f>
        <v>0</v>
      </c>
      <c r="E17" s="279">
        <f>MNM_LN!P21</f>
        <v>0</v>
      </c>
      <c r="F17" s="280" t="str">
        <f>IFERROR(VLOOKUP(B17,BASE_NPS!A:B,2,FALSE)/10,"-")</f>
        <v>-</v>
      </c>
    </row>
    <row r="18" spans="2:6" x14ac:dyDescent="0.25">
      <c r="B18" s="278">
        <f>MNM_LN!C22</f>
        <v>0</v>
      </c>
      <c r="C18" s="269">
        <f>MNM_LN!D22</f>
        <v>0</v>
      </c>
      <c r="D18" s="270">
        <f>MNM_LN!E22</f>
        <v>0</v>
      </c>
      <c r="E18" s="279">
        <f>MNM_LN!P22</f>
        <v>0</v>
      </c>
      <c r="F18" s="280" t="str">
        <f>IFERROR(VLOOKUP(B18,BASE_NPS!A:B,2,FALSE)/10,"-")</f>
        <v>-</v>
      </c>
    </row>
    <row r="19" spans="2:6" x14ac:dyDescent="0.25">
      <c r="B19" s="278">
        <f>MNM_LN!C23</f>
        <v>0</v>
      </c>
      <c r="C19" s="269">
        <f>MNM_LN!D23</f>
        <v>0</v>
      </c>
      <c r="D19" s="270">
        <f>MNM_LN!E23</f>
        <v>0</v>
      </c>
      <c r="E19" s="279">
        <f>MNM_LN!P23</f>
        <v>0</v>
      </c>
      <c r="F19" s="280" t="str">
        <f>IFERROR(VLOOKUP(B19,BASE_NPS!A:B,2,FALSE)/10,"-")</f>
        <v>-</v>
      </c>
    </row>
    <row r="20" spans="2:6" x14ac:dyDescent="0.25">
      <c r="B20" s="278">
        <f>MNM_LN!C24</f>
        <v>0</v>
      </c>
      <c r="C20" s="269">
        <f>MNM_LN!D24</f>
        <v>0</v>
      </c>
      <c r="D20" s="270">
        <f>MNM_LN!E24</f>
        <v>0</v>
      </c>
      <c r="E20" s="279">
        <f>MNM_LN!P24</f>
        <v>0</v>
      </c>
      <c r="F20" s="280" t="str">
        <f>IFERROR(VLOOKUP(B20,BASE_NPS!A:B,2,FALSE)/10,"-")</f>
        <v>-</v>
      </c>
    </row>
    <row r="21" spans="2:6" x14ac:dyDescent="0.25">
      <c r="B21" s="278">
        <f>MNM_LN!C25</f>
        <v>0</v>
      </c>
      <c r="C21" s="269">
        <f>MNM_LN!D25</f>
        <v>0</v>
      </c>
      <c r="D21" s="270">
        <f>MNM_LN!E25</f>
        <v>0</v>
      </c>
      <c r="E21" s="279">
        <f>MNM_LN!P25</f>
        <v>0</v>
      </c>
      <c r="F21" s="280" t="str">
        <f>IFERROR(VLOOKUP(B21,BASE_NPS!A:B,2,FALSE)/10,"-")</f>
        <v>-</v>
      </c>
    </row>
    <row r="22" spans="2:6" x14ac:dyDescent="0.25">
      <c r="B22" s="278">
        <f>MNM_LN!C26</f>
        <v>0</v>
      </c>
      <c r="C22" s="269">
        <f>MNM_LN!D26</f>
        <v>0</v>
      </c>
      <c r="D22" s="270">
        <f>MNM_LN!E26</f>
        <v>0</v>
      </c>
      <c r="E22" s="279">
        <f>MNM_LN!P26</f>
        <v>0</v>
      </c>
      <c r="F22" s="280" t="str">
        <f>IFERROR(VLOOKUP(B22,BASE_NPS!A:B,2,FALSE)/10,"-")</f>
        <v>-</v>
      </c>
    </row>
    <row r="23" spans="2:6" x14ac:dyDescent="0.25">
      <c r="B23" s="278">
        <f>MNM_LN!C27</f>
        <v>0</v>
      </c>
      <c r="C23" s="269">
        <f>MNM_LN!D27</f>
        <v>0</v>
      </c>
      <c r="D23" s="270">
        <f>MNM_LN!E27</f>
        <v>0</v>
      </c>
      <c r="E23" s="279">
        <f>MNM_LN!P27</f>
        <v>0</v>
      </c>
      <c r="F23" s="280" t="str">
        <f>IFERROR(VLOOKUP(B23,BASE_NPS!A:B,2,FALSE)/10,"-")</f>
        <v>-</v>
      </c>
    </row>
    <row r="24" spans="2:6" x14ac:dyDescent="0.25">
      <c r="B24" s="278">
        <f>MNM_LN!C28</f>
        <v>0</v>
      </c>
      <c r="C24" s="269">
        <f>MNM_LN!D28</f>
        <v>0</v>
      </c>
      <c r="D24" s="270">
        <f>MNM_LN!E28</f>
        <v>0</v>
      </c>
      <c r="E24" s="279">
        <f>MNM_LN!P28</f>
        <v>0</v>
      </c>
      <c r="F24" s="280" t="str">
        <f>IFERROR(VLOOKUP(B24,BASE_NPS!A:B,2,FALSE)/10,"-")</f>
        <v>-</v>
      </c>
    </row>
    <row r="25" spans="2:6" x14ac:dyDescent="0.25">
      <c r="B25" s="278">
        <f>MNM_LN!C29</f>
        <v>0</v>
      </c>
      <c r="C25" s="269">
        <f>MNM_LN!D29</f>
        <v>0</v>
      </c>
      <c r="D25" s="270">
        <f>MNM_LN!E29</f>
        <v>0</v>
      </c>
      <c r="E25" s="279">
        <f>MNM_LN!P29</f>
        <v>0</v>
      </c>
      <c r="F25" s="280" t="str">
        <f>IFERROR(VLOOKUP(B25,BASE_NPS!A:B,2,FALSE)/10,"-")</f>
        <v>-</v>
      </c>
    </row>
    <row r="26" spans="2:6" x14ac:dyDescent="0.25">
      <c r="B26" s="278">
        <f>MNM_LN!C30</f>
        <v>0</v>
      </c>
      <c r="C26" s="269">
        <f>MNM_LN!D30</f>
        <v>0</v>
      </c>
      <c r="D26" s="270">
        <f>MNM_LN!E30</f>
        <v>0</v>
      </c>
      <c r="E26" s="279">
        <f>MNM_LN!P30</f>
        <v>0</v>
      </c>
      <c r="F26" s="280" t="str">
        <f>IFERROR(VLOOKUP(B26,BASE_NPS!A:B,2,FALSE)/10,"-")</f>
        <v>-</v>
      </c>
    </row>
    <row r="27" spans="2:6" ht="15.75" thickBot="1" x14ac:dyDescent="0.3">
      <c r="B27" s="281">
        <f>MNM_LN!C31</f>
        <v>0</v>
      </c>
      <c r="C27" s="271">
        <f>MNM_LN!D31</f>
        <v>0</v>
      </c>
      <c r="D27" s="272">
        <f>MNM_LN!E31</f>
        <v>0</v>
      </c>
      <c r="E27" s="282">
        <f>MNM_LN!P31</f>
        <v>0</v>
      </c>
      <c r="F27" s="283" t="str">
        <f>IFERROR(VLOOKUP(B27,BASE_NPS!A:B,2,FALSE)/10,"-")</f>
        <v>-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5D48-FAB6-42DB-A359-721A86EA73A1}">
  <sheetPr codeName="Planilha19"/>
  <dimension ref="B1:F12"/>
  <sheetViews>
    <sheetView workbookViewId="0">
      <selection activeCell="H17" sqref="H17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4.7109375" bestFit="1" customWidth="1"/>
    <col min="5" max="5" width="5.85546875" bestFit="1" customWidth="1"/>
    <col min="6" max="6" width="13.140625" bestFit="1" customWidth="1"/>
  </cols>
  <sheetData>
    <row r="1" spans="2:6" ht="15.75" thickBot="1" x14ac:dyDescent="0.3"/>
    <row r="2" spans="2:6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222" t="s">
        <v>112</v>
      </c>
    </row>
    <row r="3" spans="2:6" x14ac:dyDescent="0.25">
      <c r="B3" s="278" t="e">
        <f>#REF!</f>
        <v>#REF!</v>
      </c>
      <c r="C3" s="269" t="e">
        <f>#REF!</f>
        <v>#REF!</v>
      </c>
      <c r="D3" s="270" t="e">
        <f>#REF!</f>
        <v>#REF!</v>
      </c>
      <c r="E3" s="279" t="e">
        <f>#REF!</f>
        <v>#REF!</v>
      </c>
      <c r="F3" s="280" t="str">
        <f>IFERROR(VLOOKUP(B3,BASE_NPS!A:B,2,FALSE)/10,"-")</f>
        <v>-</v>
      </c>
    </row>
    <row r="4" spans="2:6" x14ac:dyDescent="0.25">
      <c r="B4" s="278" t="e">
        <f>#REF!</f>
        <v>#REF!</v>
      </c>
      <c r="C4" s="269" t="e">
        <f>#REF!</f>
        <v>#REF!</v>
      </c>
      <c r="D4" s="270" t="e">
        <f>#REF!</f>
        <v>#REF!</v>
      </c>
      <c r="E4" s="279" t="e">
        <f>#REF!</f>
        <v>#REF!</v>
      </c>
      <c r="F4" s="280" t="str">
        <f>IFERROR(VLOOKUP(B4,BASE_NPS!A:B,2,FALSE)/10,"-")</f>
        <v>-</v>
      </c>
    </row>
    <row r="5" spans="2:6" x14ac:dyDescent="0.25">
      <c r="B5" s="278" t="e">
        <f>#REF!</f>
        <v>#REF!</v>
      </c>
      <c r="C5" s="269" t="e">
        <f>#REF!</f>
        <v>#REF!</v>
      </c>
      <c r="D5" s="270" t="e">
        <f>#REF!</f>
        <v>#REF!</v>
      </c>
      <c r="E5" s="279" t="e">
        <f>#REF!</f>
        <v>#REF!</v>
      </c>
      <c r="F5" s="280" t="str">
        <f>IFERROR(VLOOKUP(B5,BASE_NPS!A:B,2,FALSE)/10,"-")</f>
        <v>-</v>
      </c>
    </row>
    <row r="6" spans="2:6" x14ac:dyDescent="0.25">
      <c r="B6" s="278" t="e">
        <f>#REF!</f>
        <v>#REF!</v>
      </c>
      <c r="C6" s="269" t="e">
        <f>#REF!</f>
        <v>#REF!</v>
      </c>
      <c r="D6" s="270" t="e">
        <f>#REF!</f>
        <v>#REF!</v>
      </c>
      <c r="E6" s="279" t="e">
        <f>#REF!</f>
        <v>#REF!</v>
      </c>
      <c r="F6" s="280" t="str">
        <f>IFERROR(VLOOKUP(B6,BASE_NPS!A:B,2,FALSE)/10,"-")</f>
        <v>-</v>
      </c>
    </row>
    <row r="7" spans="2:6" x14ac:dyDescent="0.25">
      <c r="B7" s="278" t="e">
        <f>#REF!</f>
        <v>#REF!</v>
      </c>
      <c r="C7" s="269" t="e">
        <f>#REF!</f>
        <v>#REF!</v>
      </c>
      <c r="D7" s="270" t="e">
        <f>#REF!</f>
        <v>#REF!</v>
      </c>
      <c r="E7" s="279" t="e">
        <f>#REF!</f>
        <v>#REF!</v>
      </c>
      <c r="F7" s="280" t="str">
        <f>IFERROR(VLOOKUP(B7,BASE_NPS!A:B,2,FALSE)/10,"-")</f>
        <v>-</v>
      </c>
    </row>
    <row r="8" spans="2:6" x14ac:dyDescent="0.25">
      <c r="B8" s="278" t="e">
        <f>#REF!</f>
        <v>#REF!</v>
      </c>
      <c r="C8" s="269" t="e">
        <f>#REF!</f>
        <v>#REF!</v>
      </c>
      <c r="D8" s="270" t="e">
        <f>#REF!</f>
        <v>#REF!</v>
      </c>
      <c r="E8" s="279" t="e">
        <f>#REF!</f>
        <v>#REF!</v>
      </c>
      <c r="F8" s="280" t="str">
        <f>IFERROR(VLOOKUP(B8,BASE_NPS!A:B,2,FALSE)/10,"-")</f>
        <v>-</v>
      </c>
    </row>
    <row r="9" spans="2:6" x14ac:dyDescent="0.25">
      <c r="B9" s="278" t="e">
        <f>#REF!</f>
        <v>#REF!</v>
      </c>
      <c r="C9" s="269" t="e">
        <f>#REF!</f>
        <v>#REF!</v>
      </c>
      <c r="D9" s="270" t="e">
        <f>#REF!</f>
        <v>#REF!</v>
      </c>
      <c r="E9" s="279" t="e">
        <f>#REF!</f>
        <v>#REF!</v>
      </c>
      <c r="F9" s="280" t="str">
        <f>IFERROR(VLOOKUP(B9,BASE_NPS!A:B,2,FALSE)/10,"-")</f>
        <v>-</v>
      </c>
    </row>
    <row r="10" spans="2:6" x14ac:dyDescent="0.25">
      <c r="B10" s="278" t="e">
        <f>#REF!</f>
        <v>#REF!</v>
      </c>
      <c r="C10" s="269" t="e">
        <f>#REF!</f>
        <v>#REF!</v>
      </c>
      <c r="D10" s="270" t="e">
        <f>#REF!</f>
        <v>#REF!</v>
      </c>
      <c r="E10" s="279" t="e">
        <f>#REF!</f>
        <v>#REF!</v>
      </c>
      <c r="F10" s="280" t="str">
        <f>IFERROR(VLOOKUP(B10,BASE_NPS!A:B,2,FALSE)/10,"-")</f>
        <v>-</v>
      </c>
    </row>
    <row r="11" spans="2:6" x14ac:dyDescent="0.25">
      <c r="B11" s="278" t="e">
        <f>#REF!</f>
        <v>#REF!</v>
      </c>
      <c r="C11" s="269" t="e">
        <f>#REF!</f>
        <v>#REF!</v>
      </c>
      <c r="D11" s="270" t="e">
        <f>#REF!</f>
        <v>#REF!</v>
      </c>
      <c r="E11" s="279" t="e">
        <f>#REF!</f>
        <v>#REF!</v>
      </c>
      <c r="F11" s="280" t="str">
        <f>IFERROR(VLOOKUP(B11,BASE_NPS!A:B,2,FALSE)/10,"-")</f>
        <v>-</v>
      </c>
    </row>
    <row r="12" spans="2:6" ht="15.75" thickBot="1" x14ac:dyDescent="0.3">
      <c r="B12" s="281" t="e">
        <f>#REF!</f>
        <v>#REF!</v>
      </c>
      <c r="C12" s="271" t="e">
        <f>#REF!</f>
        <v>#REF!</v>
      </c>
      <c r="D12" s="272" t="e">
        <f>#REF!</f>
        <v>#REF!</v>
      </c>
      <c r="E12" s="282" t="e">
        <f>#REF!</f>
        <v>#REF!</v>
      </c>
      <c r="F12" s="283" t="str">
        <f>IFERROR(VLOOKUP(B12,BASE_NPS!A:B,2,FALSE)/10,"-")</f>
        <v>-</v>
      </c>
    </row>
  </sheetData>
  <conditionalFormatting sqref="F3:F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3834-D472-4765-A207-B0EAEC60BA8D}">
  <sheetPr codeName="Planilha20"/>
  <dimension ref="B1:G27"/>
  <sheetViews>
    <sheetView workbookViewId="0">
      <selection activeCell="G3" sqref="G3"/>
    </sheetView>
  </sheetViews>
  <sheetFormatPr defaultRowHeight="15" x14ac:dyDescent="0.25"/>
  <cols>
    <col min="2" max="2" width="5.5703125" bestFit="1" customWidth="1"/>
    <col min="3" max="3" width="34.42578125" bestFit="1" customWidth="1"/>
    <col min="4" max="4" width="14.85546875" bestFit="1" customWidth="1"/>
    <col min="5" max="5" width="5.85546875" bestFit="1" customWidth="1"/>
    <col min="6" max="6" width="8.42578125" bestFit="1" customWidth="1"/>
  </cols>
  <sheetData>
    <row r="1" spans="2:7" ht="15.75" thickBot="1" x14ac:dyDescent="0.3"/>
    <row r="2" spans="2:7" x14ac:dyDescent="0.25">
      <c r="B2" s="273" t="s">
        <v>5</v>
      </c>
      <c r="C2" s="274" t="s">
        <v>27</v>
      </c>
      <c r="D2" s="274" t="s">
        <v>8</v>
      </c>
      <c r="E2" s="275" t="s">
        <v>29</v>
      </c>
      <c r="F2" s="284" t="s">
        <v>110</v>
      </c>
      <c r="G2" s="285" t="s">
        <v>111</v>
      </c>
    </row>
    <row r="3" spans="2:7" x14ac:dyDescent="0.25">
      <c r="B3" s="278">
        <f>MNM_RS!C8</f>
        <v>0</v>
      </c>
      <c r="C3" s="269">
        <f>MNM_RS!D8</f>
        <v>0</v>
      </c>
      <c r="D3" s="270">
        <f>MNM_RS!E8</f>
        <v>0</v>
      </c>
      <c r="E3" s="279">
        <f>MNM_RS!P8</f>
        <v>0</v>
      </c>
      <c r="F3" s="286" t="str">
        <f>IFERROR(VLOOKUP(B3,'BASE POSTS'!B:D,3,FALSE),"-")</f>
        <v>-</v>
      </c>
      <c r="G3" s="287" t="str">
        <f>IFERROR(VLOOKUP(B3,'BASE POSTS'!B:E,4,FALSE)+VLOOKUP(POSTS_MNMRS!B3,'BASE POSTS'!B:F,5,FALSE),"-")</f>
        <v>-</v>
      </c>
    </row>
    <row r="4" spans="2:7" x14ac:dyDescent="0.25">
      <c r="B4" s="278">
        <f>MNM_RS!C9</f>
        <v>0</v>
      </c>
      <c r="C4" s="269">
        <f>MNM_RS!D9</f>
        <v>0</v>
      </c>
      <c r="D4" s="270">
        <f>MNM_RS!E9</f>
        <v>0</v>
      </c>
      <c r="E4" s="279">
        <f>MNM_RS!P9</f>
        <v>0</v>
      </c>
      <c r="F4" s="286" t="str">
        <f>IFERROR(VLOOKUP(B4,'BASE POSTS'!B:D,3,FALSE),"-")</f>
        <v>-</v>
      </c>
      <c r="G4" s="287" t="str">
        <f>IFERROR(VLOOKUP(B4,'BASE POSTS'!B:E,4,FALSE)+VLOOKUP(POSTS_MNMRS!B4,'BASE POSTS'!B:F,5,FALSE),"-")</f>
        <v>-</v>
      </c>
    </row>
    <row r="5" spans="2:7" x14ac:dyDescent="0.25">
      <c r="B5" s="278">
        <f>MNM_RS!C10</f>
        <v>0</v>
      </c>
      <c r="C5" s="269">
        <f>MNM_RS!D10</f>
        <v>0</v>
      </c>
      <c r="D5" s="270">
        <f>MNM_RS!E10</f>
        <v>0</v>
      </c>
      <c r="E5" s="279">
        <f>MNM_RS!P10</f>
        <v>0</v>
      </c>
      <c r="F5" s="286" t="str">
        <f>IFERROR(VLOOKUP(B5,'BASE POSTS'!B:D,3,FALSE),"-")</f>
        <v>-</v>
      </c>
      <c r="G5" s="287" t="str">
        <f>IFERROR(VLOOKUP(B5,'BASE POSTS'!B:E,4,FALSE)+VLOOKUP(POSTS_MNMRS!B5,'BASE POSTS'!B:F,5,FALSE),"-")</f>
        <v>-</v>
      </c>
    </row>
    <row r="6" spans="2:7" x14ac:dyDescent="0.25">
      <c r="B6" s="278">
        <f>MNM_RS!C11</f>
        <v>0</v>
      </c>
      <c r="C6" s="269">
        <f>MNM_RS!D11</f>
        <v>0</v>
      </c>
      <c r="D6" s="270">
        <f>MNM_RS!E11</f>
        <v>0</v>
      </c>
      <c r="E6" s="279">
        <f>MNM_RS!P11</f>
        <v>0</v>
      </c>
      <c r="F6" s="286" t="str">
        <f>IFERROR(VLOOKUP(B6,'BASE POSTS'!B:D,3,FALSE),"-")</f>
        <v>-</v>
      </c>
      <c r="G6" s="287" t="str">
        <f>IFERROR(VLOOKUP(B6,'BASE POSTS'!B:E,4,FALSE)+VLOOKUP(POSTS_MNMRS!B6,'BASE POSTS'!B:F,5,FALSE),"-")</f>
        <v>-</v>
      </c>
    </row>
    <row r="7" spans="2:7" x14ac:dyDescent="0.25">
      <c r="B7" s="278">
        <f>MNM_RS!C12</f>
        <v>0</v>
      </c>
      <c r="C7" s="269">
        <f>MNM_RS!D12</f>
        <v>0</v>
      </c>
      <c r="D7" s="270">
        <f>MNM_RS!E12</f>
        <v>0</v>
      </c>
      <c r="E7" s="279">
        <f>MNM_RS!P12</f>
        <v>0</v>
      </c>
      <c r="F7" s="286" t="str">
        <f>IFERROR(VLOOKUP(B7,'BASE POSTS'!B:D,3,FALSE),"-")</f>
        <v>-</v>
      </c>
      <c r="G7" s="287" t="str">
        <f>IFERROR(VLOOKUP(B7,'BASE POSTS'!B:E,4,FALSE)+VLOOKUP(POSTS_MNMRS!B7,'BASE POSTS'!B:F,5,FALSE),"-")</f>
        <v>-</v>
      </c>
    </row>
    <row r="8" spans="2:7" x14ac:dyDescent="0.25">
      <c r="B8" s="278">
        <f>MNM_RS!C13</f>
        <v>0</v>
      </c>
      <c r="C8" s="269">
        <f>MNM_RS!D13</f>
        <v>0</v>
      </c>
      <c r="D8" s="270">
        <f>MNM_RS!E13</f>
        <v>0</v>
      </c>
      <c r="E8" s="279">
        <f>MNM_RS!P13</f>
        <v>0</v>
      </c>
      <c r="F8" s="286" t="str">
        <f>IFERROR(VLOOKUP(B8,'BASE POSTS'!B:D,3,FALSE),"-")</f>
        <v>-</v>
      </c>
      <c r="G8" s="287" t="str">
        <f>IFERROR(VLOOKUP(B8,'BASE POSTS'!B:E,4,FALSE)+VLOOKUP(POSTS_MNMRS!B8,'BASE POSTS'!B:F,5,FALSE),"-")</f>
        <v>-</v>
      </c>
    </row>
    <row r="9" spans="2:7" x14ac:dyDescent="0.25">
      <c r="B9" s="278">
        <f>MNM_RS!C14</f>
        <v>0</v>
      </c>
      <c r="C9" s="269">
        <f>MNM_RS!D14</f>
        <v>0</v>
      </c>
      <c r="D9" s="270">
        <f>MNM_RS!E14</f>
        <v>0</v>
      </c>
      <c r="E9" s="279">
        <f>MNM_RS!P14</f>
        <v>0</v>
      </c>
      <c r="F9" s="286" t="str">
        <f>IFERROR(VLOOKUP(B9,'BASE POSTS'!B:D,3,FALSE),"-")</f>
        <v>-</v>
      </c>
      <c r="G9" s="287" t="str">
        <f>IFERROR(VLOOKUP(B9,'BASE POSTS'!B:E,4,FALSE)+VLOOKUP(POSTS_MNMRS!B9,'BASE POSTS'!B:F,5,FALSE),"-")</f>
        <v>-</v>
      </c>
    </row>
    <row r="10" spans="2:7" x14ac:dyDescent="0.25">
      <c r="B10" s="278">
        <f>MNM_RS!C15</f>
        <v>0</v>
      </c>
      <c r="C10" s="269">
        <f>MNM_RS!D15</f>
        <v>0</v>
      </c>
      <c r="D10" s="270">
        <f>MNM_RS!E15</f>
        <v>0</v>
      </c>
      <c r="E10" s="279">
        <f>MNM_RS!P15</f>
        <v>0</v>
      </c>
      <c r="F10" s="286" t="str">
        <f>IFERROR(VLOOKUP(B10,'BASE POSTS'!B:D,3,FALSE),"-")</f>
        <v>-</v>
      </c>
      <c r="G10" s="287" t="str">
        <f>IFERROR(VLOOKUP(B10,'BASE POSTS'!B:E,4,FALSE)+VLOOKUP(POSTS_MNMRS!B10,'BASE POSTS'!B:F,5,FALSE),"-")</f>
        <v>-</v>
      </c>
    </row>
    <row r="11" spans="2:7" x14ac:dyDescent="0.25">
      <c r="B11" s="278">
        <f>MNM_RS!C16</f>
        <v>0</v>
      </c>
      <c r="C11" s="269">
        <f>MNM_RS!D16</f>
        <v>0</v>
      </c>
      <c r="D11" s="270">
        <f>MNM_RS!E16</f>
        <v>0</v>
      </c>
      <c r="E11" s="279">
        <f>MNM_RS!P16</f>
        <v>0</v>
      </c>
      <c r="F11" s="286" t="str">
        <f>IFERROR(VLOOKUP(B11,'BASE POSTS'!B:D,3,FALSE),"-")</f>
        <v>-</v>
      </c>
      <c r="G11" s="287" t="str">
        <f>IFERROR(VLOOKUP(B11,'BASE POSTS'!B:E,4,FALSE)+VLOOKUP(POSTS_MNMRS!B11,'BASE POSTS'!B:F,5,FALSE),"-")</f>
        <v>-</v>
      </c>
    </row>
    <row r="12" spans="2:7" x14ac:dyDescent="0.25">
      <c r="B12" s="278">
        <f>MNM_RS!C17</f>
        <v>0</v>
      </c>
      <c r="C12" s="269">
        <f>MNM_RS!D17</f>
        <v>0</v>
      </c>
      <c r="D12" s="270">
        <f>MNM_RS!E17</f>
        <v>0</v>
      </c>
      <c r="E12" s="279">
        <f>MNM_RS!P17</f>
        <v>0</v>
      </c>
      <c r="F12" s="286" t="str">
        <f>IFERROR(VLOOKUP(B12,'BASE POSTS'!B:D,3,FALSE),"-")</f>
        <v>-</v>
      </c>
      <c r="G12" s="287" t="str">
        <f>IFERROR(VLOOKUP(B12,'BASE POSTS'!B:E,4,FALSE)+VLOOKUP(POSTS_MNMRS!B12,'BASE POSTS'!B:F,5,FALSE),"-")</f>
        <v>-</v>
      </c>
    </row>
    <row r="13" spans="2:7" x14ac:dyDescent="0.25">
      <c r="B13" s="278">
        <f>MNM_RS!C18</f>
        <v>0</v>
      </c>
      <c r="C13" s="269">
        <f>MNM_RS!D18</f>
        <v>0</v>
      </c>
      <c r="D13" s="270">
        <f>MNM_RS!E18</f>
        <v>0</v>
      </c>
      <c r="E13" s="279">
        <f>MNM_RS!P18</f>
        <v>0</v>
      </c>
      <c r="F13" s="286" t="str">
        <f>IFERROR(VLOOKUP(B13,'BASE POSTS'!B:D,3,FALSE),"-")</f>
        <v>-</v>
      </c>
      <c r="G13" s="287" t="str">
        <f>IFERROR(VLOOKUP(B13,'BASE POSTS'!B:E,4,FALSE)+VLOOKUP(POSTS_MNMRS!B13,'BASE POSTS'!B:F,5,FALSE),"-")</f>
        <v>-</v>
      </c>
    </row>
    <row r="14" spans="2:7" x14ac:dyDescent="0.25">
      <c r="B14" s="278">
        <f>MNM_RS!C19</f>
        <v>0</v>
      </c>
      <c r="C14" s="269">
        <f>MNM_RS!D19</f>
        <v>0</v>
      </c>
      <c r="D14" s="270">
        <f>MNM_RS!E19</f>
        <v>0</v>
      </c>
      <c r="E14" s="279">
        <f>MNM_RS!P19</f>
        <v>0</v>
      </c>
      <c r="F14" s="286" t="str">
        <f>IFERROR(VLOOKUP(B14,'BASE POSTS'!B:D,3,FALSE),"-")</f>
        <v>-</v>
      </c>
      <c r="G14" s="287" t="str">
        <f>IFERROR(VLOOKUP(B14,'BASE POSTS'!B:E,4,FALSE)+VLOOKUP(POSTS_MNMRS!B14,'BASE POSTS'!B:F,5,FALSE),"-")</f>
        <v>-</v>
      </c>
    </row>
    <row r="15" spans="2:7" x14ac:dyDescent="0.25">
      <c r="B15" s="278">
        <f>MNM_RS!C20</f>
        <v>0</v>
      </c>
      <c r="C15" s="269">
        <f>MNM_RS!D20</f>
        <v>0</v>
      </c>
      <c r="D15" s="270">
        <f>MNM_RS!E20</f>
        <v>0</v>
      </c>
      <c r="E15" s="279">
        <f>MNM_RS!P20</f>
        <v>0</v>
      </c>
      <c r="F15" s="286" t="str">
        <f>IFERROR(VLOOKUP(B15,'BASE POSTS'!B:D,3,FALSE),"-")</f>
        <v>-</v>
      </c>
      <c r="G15" s="287" t="str">
        <f>IFERROR(VLOOKUP(B15,'BASE POSTS'!B:E,4,FALSE)+VLOOKUP(POSTS_MNMRS!B15,'BASE POSTS'!B:F,5,FALSE),"-")</f>
        <v>-</v>
      </c>
    </row>
    <row r="16" spans="2:7" x14ac:dyDescent="0.25">
      <c r="B16" s="278">
        <f>MNM_RS!C21</f>
        <v>0</v>
      </c>
      <c r="C16" s="269">
        <f>MNM_RS!D21</f>
        <v>0</v>
      </c>
      <c r="D16" s="270">
        <f>MNM_RS!E21</f>
        <v>0</v>
      </c>
      <c r="E16" s="279">
        <f>MNM_RS!P21</f>
        <v>0</v>
      </c>
      <c r="F16" s="286" t="str">
        <f>IFERROR(VLOOKUP(B16,'BASE POSTS'!B:D,3,FALSE),"-")</f>
        <v>-</v>
      </c>
      <c r="G16" s="287" t="str">
        <f>IFERROR(VLOOKUP(B16,'BASE POSTS'!B:E,4,FALSE)+VLOOKUP(POSTS_MNMRS!B16,'BASE POSTS'!B:F,5,FALSE),"-")</f>
        <v>-</v>
      </c>
    </row>
    <row r="17" spans="2:7" x14ac:dyDescent="0.25">
      <c r="B17" s="278">
        <f>MNM_RS!C22</f>
        <v>0</v>
      </c>
      <c r="C17" s="269">
        <f>MNM_RS!D22</f>
        <v>0</v>
      </c>
      <c r="D17" s="270">
        <f>MNM_RS!E22</f>
        <v>0</v>
      </c>
      <c r="E17" s="279">
        <f>MNM_RS!P22</f>
        <v>0</v>
      </c>
      <c r="F17" s="286" t="str">
        <f>IFERROR(VLOOKUP(B17,'BASE POSTS'!B:D,3,FALSE),"-")</f>
        <v>-</v>
      </c>
      <c r="G17" s="287" t="str">
        <f>IFERROR(VLOOKUP(B17,'BASE POSTS'!B:E,4,FALSE)+VLOOKUP(POSTS_MNMRS!B17,'BASE POSTS'!B:F,5,FALSE),"-")</f>
        <v>-</v>
      </c>
    </row>
    <row r="18" spans="2:7" x14ac:dyDescent="0.25">
      <c r="B18" s="278">
        <f>MNM_RS!C23</f>
        <v>0</v>
      </c>
      <c r="C18" s="269">
        <f>MNM_RS!D23</f>
        <v>0</v>
      </c>
      <c r="D18" s="270">
        <f>MNM_RS!E23</f>
        <v>0</v>
      </c>
      <c r="E18" s="279">
        <f>MNM_RS!P23</f>
        <v>0</v>
      </c>
      <c r="F18" s="286" t="str">
        <f>IFERROR(VLOOKUP(B18,'BASE POSTS'!B:D,3,FALSE),"-")</f>
        <v>-</v>
      </c>
      <c r="G18" s="287" t="str">
        <f>IFERROR(VLOOKUP(B18,'BASE POSTS'!B:E,4,FALSE)+VLOOKUP(POSTS_MNMRS!B18,'BASE POSTS'!B:F,5,FALSE),"-")</f>
        <v>-</v>
      </c>
    </row>
    <row r="19" spans="2:7" x14ac:dyDescent="0.25">
      <c r="B19" s="278">
        <f>MNM_RS!C24</f>
        <v>0</v>
      </c>
      <c r="C19" s="269">
        <f>MNM_RS!D24</f>
        <v>0</v>
      </c>
      <c r="D19" s="270">
        <f>MNM_RS!E24</f>
        <v>0</v>
      </c>
      <c r="E19" s="279">
        <f>MNM_RS!P24</f>
        <v>0</v>
      </c>
      <c r="F19" s="286" t="str">
        <f>IFERROR(VLOOKUP(B19,'BASE POSTS'!B:D,3,FALSE),"-")</f>
        <v>-</v>
      </c>
      <c r="G19" s="287" t="str">
        <f>IFERROR(VLOOKUP(B19,'BASE POSTS'!B:E,4,FALSE)+VLOOKUP(POSTS_MNMRS!B19,'BASE POSTS'!B:F,5,FALSE),"-")</f>
        <v>-</v>
      </c>
    </row>
    <row r="20" spans="2:7" x14ac:dyDescent="0.25">
      <c r="B20" s="278">
        <f>MNM_RS!C25</f>
        <v>0</v>
      </c>
      <c r="C20" s="269">
        <f>MNM_RS!D25</f>
        <v>0</v>
      </c>
      <c r="D20" s="270">
        <f>MNM_RS!E25</f>
        <v>0</v>
      </c>
      <c r="E20" s="279">
        <f>MNM_RS!P25</f>
        <v>0</v>
      </c>
      <c r="F20" s="286" t="str">
        <f>IFERROR(VLOOKUP(B20,'BASE POSTS'!B:D,3,FALSE),"-")</f>
        <v>-</v>
      </c>
      <c r="G20" s="287" t="str">
        <f>IFERROR(VLOOKUP(B20,'BASE POSTS'!B:E,4,FALSE)+VLOOKUP(POSTS_MNMRS!B20,'BASE POSTS'!B:F,5,FALSE),"-")</f>
        <v>-</v>
      </c>
    </row>
    <row r="21" spans="2:7" x14ac:dyDescent="0.25">
      <c r="B21" s="278">
        <f>MNM_RS!C26</f>
        <v>0</v>
      </c>
      <c r="C21" s="269">
        <f>MNM_RS!D26</f>
        <v>0</v>
      </c>
      <c r="D21" s="270">
        <f>MNM_RS!E26</f>
        <v>0</v>
      </c>
      <c r="E21" s="279">
        <f>MNM_RS!P26</f>
        <v>0</v>
      </c>
      <c r="F21" s="286" t="str">
        <f>IFERROR(VLOOKUP(B21,'BASE POSTS'!B:D,3,FALSE),"-")</f>
        <v>-</v>
      </c>
      <c r="G21" s="287" t="str">
        <f>IFERROR(VLOOKUP(B21,'BASE POSTS'!B:E,4,FALSE)+VLOOKUP(POSTS_MNMRS!B21,'BASE POSTS'!B:F,5,FALSE),"-")</f>
        <v>-</v>
      </c>
    </row>
    <row r="22" spans="2:7" x14ac:dyDescent="0.25">
      <c r="B22" s="278">
        <f>MNM_RS!C27</f>
        <v>0</v>
      </c>
      <c r="C22" s="269">
        <f>MNM_RS!D27</f>
        <v>0</v>
      </c>
      <c r="D22" s="270">
        <f>MNM_RS!E27</f>
        <v>0</v>
      </c>
      <c r="E22" s="279">
        <f>MNM_RS!P27</f>
        <v>0</v>
      </c>
      <c r="F22" s="286" t="str">
        <f>IFERROR(VLOOKUP(B22,'BASE POSTS'!B:D,3,FALSE),"-")</f>
        <v>-</v>
      </c>
      <c r="G22" s="287" t="str">
        <f>IFERROR(VLOOKUP(B22,'BASE POSTS'!B:E,4,FALSE)+VLOOKUP(POSTS_MNMRS!B22,'BASE POSTS'!B:F,5,FALSE),"-")</f>
        <v>-</v>
      </c>
    </row>
    <row r="23" spans="2:7" x14ac:dyDescent="0.25">
      <c r="B23" s="278">
        <f>MNM_RS!C28</f>
        <v>0</v>
      </c>
      <c r="C23" s="269">
        <f>MNM_RS!D28</f>
        <v>0</v>
      </c>
      <c r="D23" s="270">
        <f>MNM_RS!E28</f>
        <v>0</v>
      </c>
      <c r="E23" s="279">
        <f>MNM_RS!P28</f>
        <v>0</v>
      </c>
      <c r="F23" s="286" t="str">
        <f>IFERROR(VLOOKUP(B23,'BASE POSTS'!B:D,3,FALSE),"-")</f>
        <v>-</v>
      </c>
      <c r="G23" s="287" t="str">
        <f>IFERROR(VLOOKUP(B23,'BASE POSTS'!B:E,4,FALSE)+VLOOKUP(POSTS_MNMRS!B23,'BASE POSTS'!B:F,5,FALSE),"-")</f>
        <v>-</v>
      </c>
    </row>
    <row r="24" spans="2:7" x14ac:dyDescent="0.25">
      <c r="B24" s="278">
        <f>MNM_RS!C29</f>
        <v>0</v>
      </c>
      <c r="C24" s="269">
        <f>MNM_RS!D29</f>
        <v>0</v>
      </c>
      <c r="D24" s="270">
        <f>MNM_RS!E29</f>
        <v>0</v>
      </c>
      <c r="E24" s="279">
        <f>MNM_RS!P29</f>
        <v>0</v>
      </c>
      <c r="F24" s="286" t="str">
        <f>IFERROR(VLOOKUP(B24,'BASE POSTS'!B:D,3,FALSE),"-")</f>
        <v>-</v>
      </c>
      <c r="G24" s="287" t="str">
        <f>IFERROR(VLOOKUP(B24,'BASE POSTS'!B:E,4,FALSE)+VLOOKUP(POSTS_MNMRS!B24,'BASE POSTS'!B:F,5,FALSE),"-")</f>
        <v>-</v>
      </c>
    </row>
    <row r="25" spans="2:7" x14ac:dyDescent="0.25">
      <c r="B25" s="278">
        <f>MNM_RS!C30</f>
        <v>0</v>
      </c>
      <c r="C25" s="269">
        <f>MNM_RS!D30</f>
        <v>0</v>
      </c>
      <c r="D25" s="270">
        <f>MNM_RS!E30</f>
        <v>0</v>
      </c>
      <c r="E25" s="279">
        <f>MNM_RS!P30</f>
        <v>0</v>
      </c>
      <c r="F25" s="286" t="str">
        <f>IFERROR(VLOOKUP(B25,'BASE POSTS'!B:D,3,FALSE),"-")</f>
        <v>-</v>
      </c>
      <c r="G25" s="287" t="str">
        <f>IFERROR(VLOOKUP(B25,'BASE POSTS'!B:E,4,FALSE)+VLOOKUP(POSTS_MNMRS!B25,'BASE POSTS'!B:F,5,FALSE),"-")</f>
        <v>-</v>
      </c>
    </row>
    <row r="26" spans="2:7" x14ac:dyDescent="0.25">
      <c r="B26" s="278">
        <f>MNM_RS!C31</f>
        <v>0</v>
      </c>
      <c r="C26" s="269">
        <f>MNM_RS!D31</f>
        <v>0</v>
      </c>
      <c r="D26" s="270">
        <f>MNM_RS!E31</f>
        <v>0</v>
      </c>
      <c r="E26" s="279">
        <f>MNM_RS!P31</f>
        <v>0</v>
      </c>
      <c r="F26" s="286" t="str">
        <f>IFERROR(VLOOKUP(B26,'BASE POSTS'!B:D,3,FALSE),"-")</f>
        <v>-</v>
      </c>
      <c r="G26" s="287" t="str">
        <f>IFERROR(VLOOKUP(B26,'BASE POSTS'!B:E,4,FALSE)+VLOOKUP(POSTS_MNMRS!B26,'BASE POSTS'!B:F,5,FALSE),"-")</f>
        <v>-</v>
      </c>
    </row>
    <row r="27" spans="2:7" ht="15.75" thickBot="1" x14ac:dyDescent="0.3">
      <c r="B27" s="281">
        <f>MNM_RS!C32</f>
        <v>0</v>
      </c>
      <c r="C27" s="271">
        <f>MNM_RS!D32</f>
        <v>0</v>
      </c>
      <c r="D27" s="272">
        <f>MNM_RS!E32</f>
        <v>0</v>
      </c>
      <c r="E27" s="282">
        <f>MNM_RS!P32</f>
        <v>0</v>
      </c>
      <c r="F27" s="288" t="str">
        <f>IFERROR(VLOOKUP(B27,'BASE POSTS'!B:D,3,FALSE),"-")</f>
        <v>-</v>
      </c>
      <c r="G27" s="289" t="str">
        <f>IFERROR(VLOOKUP(B27,'BASE POSTS'!B:E,4,FALSE)+VLOOKUP(POSTS_MNMRS!B27,'BASE POSTS'!B:F,5,FALSE),"-")</f>
        <v>-</v>
      </c>
    </row>
  </sheetData>
  <conditionalFormatting sqref="F3:F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5717-3C74-49C5-B1F0-52C1879848BF}">
  <sheetPr codeName="Planilha21"/>
  <dimension ref="B1:K27"/>
  <sheetViews>
    <sheetView workbookViewId="0">
      <selection activeCell="J17" sqref="J17"/>
    </sheetView>
  </sheetViews>
  <sheetFormatPr defaultRowHeight="15" x14ac:dyDescent="0.25"/>
  <cols>
    <col min="2" max="2" width="5.5703125" bestFit="1" customWidth="1"/>
    <col min="3" max="3" width="50" bestFit="1" customWidth="1"/>
    <col min="4" max="4" width="23.42578125" bestFit="1" customWidth="1"/>
    <col min="5" max="5" width="5.85546875" bestFit="1" customWidth="1"/>
    <col min="6" max="6" width="8.42578125" bestFit="1" customWidth="1"/>
  </cols>
  <sheetData>
    <row r="1" spans="2:11" ht="15.75" thickBot="1" x14ac:dyDescent="0.3"/>
    <row r="2" spans="2:11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195" t="s">
        <v>110</v>
      </c>
      <c r="G2" s="290" t="s">
        <v>111</v>
      </c>
    </row>
    <row r="3" spans="2:11" x14ac:dyDescent="0.25">
      <c r="B3" s="278">
        <f>MNM_LN!C7</f>
        <v>0</v>
      </c>
      <c r="C3" s="269">
        <f>MNM_LN!D7</f>
        <v>0</v>
      </c>
      <c r="D3" s="270">
        <f>MNM_LN!E7</f>
        <v>0</v>
      </c>
      <c r="E3" s="279">
        <f>MNM_LN!P7</f>
        <v>0</v>
      </c>
      <c r="F3" s="286" t="str">
        <f>IFERROR(VLOOKUP(B3,'BASE POSTS'!B:D,3,FALSE),"-")</f>
        <v>-</v>
      </c>
      <c r="G3" s="287" t="str">
        <f>IFERROR(VLOOKUP(B3,'BASE POSTS'!B:E,4,FALSE)+VLOOKUP(B3,'BASE POSTS'!B:F,5,FALSE),"-")</f>
        <v>-</v>
      </c>
    </row>
    <row r="4" spans="2:11" x14ac:dyDescent="0.25">
      <c r="B4" s="278">
        <f>MNM_LN!C8</f>
        <v>0</v>
      </c>
      <c r="C4" s="269">
        <f>MNM_LN!D8</f>
        <v>0</v>
      </c>
      <c r="D4" s="270">
        <f>MNM_LN!E8</f>
        <v>0</v>
      </c>
      <c r="E4" s="279">
        <f>MNM_LN!P8</f>
        <v>0</v>
      </c>
      <c r="F4" s="286" t="str">
        <f>IFERROR(VLOOKUP(B4,'BASE POSTS'!B:D,3,FALSE),"-")</f>
        <v>-</v>
      </c>
      <c r="G4" s="287" t="str">
        <f>IFERROR(VLOOKUP(B4,'BASE POSTS'!B:E,4,FALSE)+VLOOKUP(B4,'BASE POSTS'!B:F,5,FALSE),"-")</f>
        <v>-</v>
      </c>
    </row>
    <row r="5" spans="2:11" x14ac:dyDescent="0.25">
      <c r="B5" s="278">
        <f>MNM_LN!C9</f>
        <v>0</v>
      </c>
      <c r="C5" s="269">
        <f>MNM_LN!D9</f>
        <v>0</v>
      </c>
      <c r="D5" s="270">
        <f>MNM_LN!E9</f>
        <v>0</v>
      </c>
      <c r="E5" s="279">
        <f>MNM_LN!P9</f>
        <v>0</v>
      </c>
      <c r="F5" s="286" t="str">
        <f>IFERROR(VLOOKUP(B5,'BASE POSTS'!B:D,3,FALSE),"-")</f>
        <v>-</v>
      </c>
      <c r="G5" s="287" t="str">
        <f>IFERROR(VLOOKUP(B5,'BASE POSTS'!B:E,4,FALSE)+VLOOKUP(B5,'BASE POSTS'!B:F,5,FALSE),"-")</f>
        <v>-</v>
      </c>
    </row>
    <row r="6" spans="2:11" x14ac:dyDescent="0.25">
      <c r="B6" s="278">
        <f>MNM_LN!C10</f>
        <v>0</v>
      </c>
      <c r="C6" s="269">
        <f>MNM_LN!D10</f>
        <v>0</v>
      </c>
      <c r="D6" s="270">
        <f>MNM_LN!E10</f>
        <v>0</v>
      </c>
      <c r="E6" s="279">
        <f>MNM_LN!P10</f>
        <v>0</v>
      </c>
      <c r="F6" s="286" t="str">
        <f>IFERROR(VLOOKUP(B6,'BASE POSTS'!B:D,3,FALSE),"-")</f>
        <v>-</v>
      </c>
      <c r="G6" s="287" t="str">
        <f>IFERROR(VLOOKUP(B6,'BASE POSTS'!B:E,4,FALSE)+VLOOKUP(B6,'BASE POSTS'!B:F,5,FALSE),"-")</f>
        <v>-</v>
      </c>
    </row>
    <row r="7" spans="2:11" x14ac:dyDescent="0.25">
      <c r="B7" s="278">
        <f>MNM_LN!C11</f>
        <v>0</v>
      </c>
      <c r="C7" s="269">
        <f>MNM_LN!D11</f>
        <v>0</v>
      </c>
      <c r="D7" s="270">
        <f>MNM_LN!E11</f>
        <v>0</v>
      </c>
      <c r="E7" s="279">
        <f>MNM_LN!P11</f>
        <v>0</v>
      </c>
      <c r="F7" s="286" t="str">
        <f>IFERROR(VLOOKUP(B7,'BASE POSTS'!B:D,3,FALSE),"-")</f>
        <v>-</v>
      </c>
      <c r="G7" s="287" t="str">
        <f>IFERROR(VLOOKUP(B7,'BASE POSTS'!B:E,4,FALSE)+VLOOKUP(B7,'BASE POSTS'!B:F,5,FALSE),"-")</f>
        <v>-</v>
      </c>
      <c r="K7">
        <v>8</v>
      </c>
    </row>
    <row r="8" spans="2:11" x14ac:dyDescent="0.25">
      <c r="B8" s="278">
        <f>MNM_LN!C12</f>
        <v>0</v>
      </c>
      <c r="C8" s="269">
        <f>MNM_LN!D12</f>
        <v>0</v>
      </c>
      <c r="D8" s="270">
        <f>MNM_LN!E12</f>
        <v>0</v>
      </c>
      <c r="E8" s="279">
        <f>MNM_LN!P12</f>
        <v>0</v>
      </c>
      <c r="F8" s="286" t="str">
        <f>IFERROR(VLOOKUP(B8,'BASE POSTS'!B:D,3,FALSE),"-")</f>
        <v>-</v>
      </c>
      <c r="G8" s="287" t="str">
        <f>IFERROR(VLOOKUP(B8,'BASE POSTS'!B:E,4,FALSE)+VLOOKUP(B8,'BASE POSTS'!B:F,5,FALSE),"-")</f>
        <v>-</v>
      </c>
    </row>
    <row r="9" spans="2:11" x14ac:dyDescent="0.25">
      <c r="B9" s="278">
        <f>MNM_LN!C13</f>
        <v>0</v>
      </c>
      <c r="C9" s="269">
        <f>MNM_LN!D13</f>
        <v>0</v>
      </c>
      <c r="D9" s="270">
        <f>MNM_LN!E13</f>
        <v>0</v>
      </c>
      <c r="E9" s="279">
        <f>MNM_LN!P13</f>
        <v>0</v>
      </c>
      <c r="F9" s="286" t="str">
        <f>IFERROR(VLOOKUP(B9,'BASE POSTS'!B:D,3,FALSE),"-")</f>
        <v>-</v>
      </c>
      <c r="G9" s="287" t="str">
        <f>IFERROR(VLOOKUP(B9,'BASE POSTS'!B:E,4,FALSE)+VLOOKUP(B9,'BASE POSTS'!B:F,5,FALSE),"-")</f>
        <v>-</v>
      </c>
    </row>
    <row r="10" spans="2:11" x14ac:dyDescent="0.25">
      <c r="B10" s="278">
        <f>MNM_LN!C14</f>
        <v>0</v>
      </c>
      <c r="C10" s="269">
        <f>MNM_LN!D14</f>
        <v>0</v>
      </c>
      <c r="D10" s="270">
        <f>MNM_LN!E14</f>
        <v>0</v>
      </c>
      <c r="E10" s="279">
        <f>MNM_LN!P14</f>
        <v>0</v>
      </c>
      <c r="F10" s="286" t="str">
        <f>IFERROR(VLOOKUP(B10,'BASE POSTS'!B:D,3,FALSE),"-")</f>
        <v>-</v>
      </c>
      <c r="G10" s="287" t="str">
        <f>IFERROR(VLOOKUP(B10,'BASE POSTS'!B:E,4,FALSE)+VLOOKUP(B10,'BASE POSTS'!B:F,5,FALSE),"-")</f>
        <v>-</v>
      </c>
    </row>
    <row r="11" spans="2:11" x14ac:dyDescent="0.25">
      <c r="B11" s="278">
        <f>MNM_LN!C15</f>
        <v>0</v>
      </c>
      <c r="C11" s="269">
        <f>MNM_LN!D15</f>
        <v>0</v>
      </c>
      <c r="D11" s="270">
        <f>MNM_LN!E15</f>
        <v>0</v>
      </c>
      <c r="E11" s="279">
        <f>MNM_LN!P15</f>
        <v>0</v>
      </c>
      <c r="F11" s="286" t="str">
        <f>IFERROR(VLOOKUP(B11,'BASE POSTS'!B:D,3,FALSE),"-")</f>
        <v>-</v>
      </c>
      <c r="G11" s="287" t="str">
        <f>IFERROR(VLOOKUP(B11,'BASE POSTS'!B:E,4,FALSE)+VLOOKUP(B11,'BASE POSTS'!B:F,5,FALSE),"-")</f>
        <v>-</v>
      </c>
    </row>
    <row r="12" spans="2:11" x14ac:dyDescent="0.25">
      <c r="B12" s="278">
        <f>MNM_LN!C16</f>
        <v>0</v>
      </c>
      <c r="C12" s="269">
        <f>MNM_LN!D16</f>
        <v>0</v>
      </c>
      <c r="D12" s="270">
        <f>MNM_LN!E16</f>
        <v>0</v>
      </c>
      <c r="E12" s="279">
        <f>MNM_LN!P16</f>
        <v>0</v>
      </c>
      <c r="F12" s="286" t="str">
        <f>IFERROR(VLOOKUP(B12,'BASE POSTS'!B:D,3,FALSE),"-")</f>
        <v>-</v>
      </c>
      <c r="G12" s="287" t="str">
        <f>IFERROR(VLOOKUP(B12,'BASE POSTS'!B:E,4,FALSE)+VLOOKUP(B12,'BASE POSTS'!B:F,5,FALSE),"-")</f>
        <v>-</v>
      </c>
    </row>
    <row r="13" spans="2:11" x14ac:dyDescent="0.25">
      <c r="B13" s="278">
        <f>MNM_LN!C17</f>
        <v>0</v>
      </c>
      <c r="C13" s="269">
        <f>MNM_LN!D17</f>
        <v>0</v>
      </c>
      <c r="D13" s="270">
        <f>MNM_LN!E17</f>
        <v>0</v>
      </c>
      <c r="E13" s="279">
        <f>MNM_LN!P17</f>
        <v>0</v>
      </c>
      <c r="F13" s="286" t="str">
        <f>IFERROR(VLOOKUP(B13,'BASE POSTS'!B:D,3,FALSE),"-")</f>
        <v>-</v>
      </c>
      <c r="G13" s="287" t="str">
        <f>IFERROR(VLOOKUP(B13,'BASE POSTS'!B:E,4,FALSE)+VLOOKUP(B13,'BASE POSTS'!B:F,5,FALSE),"-")</f>
        <v>-</v>
      </c>
    </row>
    <row r="14" spans="2:11" x14ac:dyDescent="0.25">
      <c r="B14" s="278">
        <f>MNM_LN!C18</f>
        <v>0</v>
      </c>
      <c r="C14" s="269">
        <f>MNM_LN!D18</f>
        <v>0</v>
      </c>
      <c r="D14" s="270">
        <f>MNM_LN!E18</f>
        <v>0</v>
      </c>
      <c r="E14" s="279">
        <f>MNM_LN!P18</f>
        <v>0</v>
      </c>
      <c r="F14" s="286" t="str">
        <f>IFERROR(VLOOKUP(B14,'BASE POSTS'!B:D,3,FALSE),"-")</f>
        <v>-</v>
      </c>
      <c r="G14" s="287" t="str">
        <f>IFERROR(VLOOKUP(B14,'BASE POSTS'!B:E,4,FALSE)+VLOOKUP(B14,'BASE POSTS'!B:F,5,FALSE),"-")</f>
        <v>-</v>
      </c>
    </row>
    <row r="15" spans="2:11" x14ac:dyDescent="0.25">
      <c r="B15" s="278">
        <f>MNM_LN!C19</f>
        <v>0</v>
      </c>
      <c r="C15" s="269">
        <f>MNM_LN!D19</f>
        <v>0</v>
      </c>
      <c r="D15" s="270">
        <f>MNM_LN!E19</f>
        <v>0</v>
      </c>
      <c r="E15" s="279">
        <f>MNM_LN!P19</f>
        <v>0</v>
      </c>
      <c r="F15" s="286" t="str">
        <f>IFERROR(VLOOKUP(B15,'BASE POSTS'!B:D,3,FALSE),"-")</f>
        <v>-</v>
      </c>
      <c r="G15" s="287" t="str">
        <f>IFERROR(VLOOKUP(B15,'BASE POSTS'!B:E,4,FALSE)+VLOOKUP(B15,'BASE POSTS'!B:F,5,FALSE),"-")</f>
        <v>-</v>
      </c>
    </row>
    <row r="16" spans="2:11" x14ac:dyDescent="0.25">
      <c r="B16" s="278">
        <f>MNM_LN!C20</f>
        <v>0</v>
      </c>
      <c r="C16" s="269">
        <f>MNM_LN!D20</f>
        <v>0</v>
      </c>
      <c r="D16" s="270">
        <f>MNM_LN!E20</f>
        <v>0</v>
      </c>
      <c r="E16" s="279">
        <f>MNM_LN!P20</f>
        <v>0</v>
      </c>
      <c r="F16" s="286" t="str">
        <f>IFERROR(VLOOKUP(B16,'BASE POSTS'!B:D,3,FALSE),"-")</f>
        <v>-</v>
      </c>
      <c r="G16" s="287" t="str">
        <f>IFERROR(VLOOKUP(B16,'BASE POSTS'!B:E,4,FALSE)+VLOOKUP(B16,'BASE POSTS'!B:F,5,FALSE),"-")</f>
        <v>-</v>
      </c>
    </row>
    <row r="17" spans="2:7" x14ac:dyDescent="0.25">
      <c r="B17" s="278">
        <f>MNM_LN!C21</f>
        <v>0</v>
      </c>
      <c r="C17" s="269">
        <f>MNM_LN!D21</f>
        <v>0</v>
      </c>
      <c r="D17" s="270">
        <f>MNM_LN!E21</f>
        <v>0</v>
      </c>
      <c r="E17" s="279">
        <f>MNM_LN!P21</f>
        <v>0</v>
      </c>
      <c r="F17" s="286" t="str">
        <f>IFERROR(VLOOKUP(B17,'BASE POSTS'!B:D,3,FALSE),"-")</f>
        <v>-</v>
      </c>
      <c r="G17" s="287" t="str">
        <f>IFERROR(VLOOKUP(B17,'BASE POSTS'!B:E,4,FALSE)+VLOOKUP(B17,'BASE POSTS'!B:F,5,FALSE),"-")</f>
        <v>-</v>
      </c>
    </row>
    <row r="18" spans="2:7" x14ac:dyDescent="0.25">
      <c r="B18" s="278">
        <f>MNM_LN!C22</f>
        <v>0</v>
      </c>
      <c r="C18" s="269">
        <f>MNM_LN!D22</f>
        <v>0</v>
      </c>
      <c r="D18" s="270">
        <f>MNM_LN!E22</f>
        <v>0</v>
      </c>
      <c r="E18" s="279">
        <f>MNM_LN!P22</f>
        <v>0</v>
      </c>
      <c r="F18" s="286" t="str">
        <f>IFERROR(VLOOKUP(B18,'BASE POSTS'!B:D,3,FALSE),"-")</f>
        <v>-</v>
      </c>
      <c r="G18" s="287" t="str">
        <f>IFERROR(VLOOKUP(B18,'BASE POSTS'!B:E,4,FALSE)+VLOOKUP(B18,'BASE POSTS'!B:F,5,FALSE),"-")</f>
        <v>-</v>
      </c>
    </row>
    <row r="19" spans="2:7" x14ac:dyDescent="0.25">
      <c r="B19" s="278">
        <f>MNM_LN!C23</f>
        <v>0</v>
      </c>
      <c r="C19" s="269">
        <f>MNM_LN!D23</f>
        <v>0</v>
      </c>
      <c r="D19" s="270">
        <f>MNM_LN!E23</f>
        <v>0</v>
      </c>
      <c r="E19" s="279">
        <f>MNM_LN!P23</f>
        <v>0</v>
      </c>
      <c r="F19" s="286" t="str">
        <f>IFERROR(VLOOKUP(B19,'BASE POSTS'!B:D,3,FALSE),"-")</f>
        <v>-</v>
      </c>
      <c r="G19" s="287" t="str">
        <f>IFERROR(VLOOKUP(B19,'BASE POSTS'!B:E,4,FALSE)+VLOOKUP(B19,'BASE POSTS'!B:F,5,FALSE),"-")</f>
        <v>-</v>
      </c>
    </row>
    <row r="20" spans="2:7" x14ac:dyDescent="0.25">
      <c r="B20" s="278">
        <f>MNM_LN!C24</f>
        <v>0</v>
      </c>
      <c r="C20" s="269">
        <f>MNM_LN!D24</f>
        <v>0</v>
      </c>
      <c r="D20" s="270">
        <f>MNM_LN!E24</f>
        <v>0</v>
      </c>
      <c r="E20" s="279">
        <f>MNM_LN!P24</f>
        <v>0</v>
      </c>
      <c r="F20" s="286" t="str">
        <f>IFERROR(VLOOKUP(B20,'BASE POSTS'!B:D,3,FALSE),"-")</f>
        <v>-</v>
      </c>
      <c r="G20" s="287" t="str">
        <f>IFERROR(VLOOKUP(B20,'BASE POSTS'!B:E,4,FALSE)+VLOOKUP(B20,'BASE POSTS'!B:F,5,FALSE),"-")</f>
        <v>-</v>
      </c>
    </row>
    <row r="21" spans="2:7" x14ac:dyDescent="0.25">
      <c r="B21" s="278">
        <f>MNM_LN!C25</f>
        <v>0</v>
      </c>
      <c r="C21" s="269">
        <f>MNM_LN!D25</f>
        <v>0</v>
      </c>
      <c r="D21" s="270">
        <f>MNM_LN!E25</f>
        <v>0</v>
      </c>
      <c r="E21" s="279">
        <f>MNM_LN!P25</f>
        <v>0</v>
      </c>
      <c r="F21" s="286" t="str">
        <f>IFERROR(VLOOKUP(B21,'BASE POSTS'!B:D,3,FALSE),"-")</f>
        <v>-</v>
      </c>
      <c r="G21" s="287" t="str">
        <f>IFERROR(VLOOKUP(B21,'BASE POSTS'!B:E,4,FALSE)+VLOOKUP(B21,'BASE POSTS'!B:F,5,FALSE),"-")</f>
        <v>-</v>
      </c>
    </row>
    <row r="22" spans="2:7" x14ac:dyDescent="0.25">
      <c r="B22" s="278">
        <f>MNM_LN!C26</f>
        <v>0</v>
      </c>
      <c r="C22" s="269">
        <f>MNM_LN!D26</f>
        <v>0</v>
      </c>
      <c r="D22" s="270">
        <f>MNM_LN!E26</f>
        <v>0</v>
      </c>
      <c r="E22" s="279">
        <f>MNM_LN!P26</f>
        <v>0</v>
      </c>
      <c r="F22" s="286" t="str">
        <f>IFERROR(VLOOKUP(B22,'BASE POSTS'!B:D,3,FALSE),"-")</f>
        <v>-</v>
      </c>
      <c r="G22" s="287" t="str">
        <f>IFERROR(VLOOKUP(B22,'BASE POSTS'!B:E,4,FALSE)+VLOOKUP(B22,'BASE POSTS'!B:F,5,FALSE),"-")</f>
        <v>-</v>
      </c>
    </row>
    <row r="23" spans="2:7" x14ac:dyDescent="0.25">
      <c r="B23" s="278">
        <f>MNM_LN!C27</f>
        <v>0</v>
      </c>
      <c r="C23" s="269">
        <f>MNM_LN!D27</f>
        <v>0</v>
      </c>
      <c r="D23" s="270">
        <f>MNM_LN!E27</f>
        <v>0</v>
      </c>
      <c r="E23" s="279">
        <f>MNM_LN!P27</f>
        <v>0</v>
      </c>
      <c r="F23" s="286" t="str">
        <f>IFERROR(VLOOKUP(B23,'BASE POSTS'!B:D,3,FALSE),"-")</f>
        <v>-</v>
      </c>
      <c r="G23" s="287" t="str">
        <f>IFERROR(VLOOKUP(B23,'BASE POSTS'!B:E,4,FALSE)+VLOOKUP(B23,'BASE POSTS'!B:F,5,FALSE),"-")</f>
        <v>-</v>
      </c>
    </row>
    <row r="24" spans="2:7" x14ac:dyDescent="0.25">
      <c r="B24" s="278">
        <f>MNM_LN!C28</f>
        <v>0</v>
      </c>
      <c r="C24" s="269">
        <f>MNM_LN!D28</f>
        <v>0</v>
      </c>
      <c r="D24" s="270">
        <f>MNM_LN!E28</f>
        <v>0</v>
      </c>
      <c r="E24" s="279">
        <f>MNM_LN!P28</f>
        <v>0</v>
      </c>
      <c r="F24" s="286" t="str">
        <f>IFERROR(VLOOKUP(B24,'BASE POSTS'!B:D,3,FALSE),"-")</f>
        <v>-</v>
      </c>
      <c r="G24" s="287" t="str">
        <f>IFERROR(VLOOKUP(B24,'BASE POSTS'!B:E,4,FALSE)+VLOOKUP(B24,'BASE POSTS'!B:F,5,FALSE),"-")</f>
        <v>-</v>
      </c>
    </row>
    <row r="25" spans="2:7" x14ac:dyDescent="0.25">
      <c r="B25" s="278">
        <f>MNM_LN!C29</f>
        <v>0</v>
      </c>
      <c r="C25" s="269">
        <f>MNM_LN!D29</f>
        <v>0</v>
      </c>
      <c r="D25" s="270">
        <f>MNM_LN!E29</f>
        <v>0</v>
      </c>
      <c r="E25" s="279">
        <f>MNM_LN!P29</f>
        <v>0</v>
      </c>
      <c r="F25" s="286" t="str">
        <f>IFERROR(VLOOKUP(B25,'BASE POSTS'!B:D,3,FALSE),"-")</f>
        <v>-</v>
      </c>
      <c r="G25" s="287" t="str">
        <f>IFERROR(VLOOKUP(B25,'BASE POSTS'!B:E,4,FALSE)+VLOOKUP(B25,'BASE POSTS'!B:F,5,FALSE),"-")</f>
        <v>-</v>
      </c>
    </row>
    <row r="26" spans="2:7" x14ac:dyDescent="0.25">
      <c r="B26" s="278">
        <f>MNM_LN!C30</f>
        <v>0</v>
      </c>
      <c r="C26" s="269">
        <f>MNM_LN!D30</f>
        <v>0</v>
      </c>
      <c r="D26" s="270">
        <f>MNM_LN!E30</f>
        <v>0</v>
      </c>
      <c r="E26" s="279">
        <f>MNM_LN!P30</f>
        <v>0</v>
      </c>
      <c r="F26" s="286" t="str">
        <f>IFERROR(VLOOKUP(B26,'BASE POSTS'!B:D,3,FALSE),"-")</f>
        <v>-</v>
      </c>
      <c r="G26" s="287" t="str">
        <f>IFERROR(VLOOKUP(B26,'BASE POSTS'!B:E,4,FALSE)+VLOOKUP(B26,'BASE POSTS'!B:F,5,FALSE),"-")</f>
        <v>-</v>
      </c>
    </row>
    <row r="27" spans="2:7" ht="15.75" thickBot="1" x14ac:dyDescent="0.3">
      <c r="B27" s="281">
        <f>MNM_LN!C31</f>
        <v>0</v>
      </c>
      <c r="C27" s="271">
        <f>MNM_LN!D31</f>
        <v>0</v>
      </c>
      <c r="D27" s="272">
        <f>MNM_LN!E31</f>
        <v>0</v>
      </c>
      <c r="E27" s="282">
        <f>MNM_LN!P31</f>
        <v>0</v>
      </c>
      <c r="F27" s="288" t="str">
        <f>IFERROR(VLOOKUP(B27,'BASE POSTS'!B:D,3,FALSE),"-")</f>
        <v>-</v>
      </c>
      <c r="G27" s="289" t="str">
        <f>IFERROR(VLOOKUP(B27,'BASE POSTS'!B:E,4,FALSE)+VLOOKUP(B27,'BASE POSTS'!B:F,5,FALSE),"-")</f>
        <v>-</v>
      </c>
    </row>
  </sheetData>
  <conditionalFormatting sqref="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2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79A4-F39D-4E8F-9476-01706A33A61C}">
  <sheetPr codeName="Planilha22"/>
  <dimension ref="B1:G12"/>
  <sheetViews>
    <sheetView workbookViewId="0">
      <selection activeCell="I16" sqref="I16"/>
    </sheetView>
  </sheetViews>
  <sheetFormatPr defaultRowHeight="15" x14ac:dyDescent="0.25"/>
  <cols>
    <col min="2" max="2" width="5.5703125" bestFit="1" customWidth="1"/>
    <col min="3" max="3" width="38.140625" bestFit="1" customWidth="1"/>
    <col min="4" max="4" width="14.7109375" bestFit="1" customWidth="1"/>
    <col min="5" max="5" width="5.85546875" bestFit="1" customWidth="1"/>
    <col min="6" max="6" width="8.42578125" bestFit="1" customWidth="1"/>
  </cols>
  <sheetData>
    <row r="1" spans="2:7" ht="15.75" thickBot="1" x14ac:dyDescent="0.3"/>
    <row r="2" spans="2:7" x14ac:dyDescent="0.25">
      <c r="B2" s="276" t="s">
        <v>5</v>
      </c>
      <c r="C2" s="268" t="s">
        <v>27</v>
      </c>
      <c r="D2" s="268" t="s">
        <v>8</v>
      </c>
      <c r="E2" s="277" t="s">
        <v>29</v>
      </c>
      <c r="F2" s="195" t="s">
        <v>110</v>
      </c>
      <c r="G2" s="290" t="s">
        <v>111</v>
      </c>
    </row>
    <row r="3" spans="2:7" x14ac:dyDescent="0.25">
      <c r="B3" s="278" t="e">
        <f>#REF!</f>
        <v>#REF!</v>
      </c>
      <c r="C3" s="269" t="e">
        <f>#REF!</f>
        <v>#REF!</v>
      </c>
      <c r="D3" s="270" t="e">
        <f>#REF!</f>
        <v>#REF!</v>
      </c>
      <c r="E3" s="279" t="e">
        <f>#REF!</f>
        <v>#REF!</v>
      </c>
      <c r="F3" s="286" t="str">
        <f>IFERROR(VLOOKUP(B3,'BASE POSTS'!B:D,3,FALSE),"-")</f>
        <v>-</v>
      </c>
      <c r="G3" s="287" t="str">
        <f>IFERROR(VLOOKUP(B3,'BASE POSTS'!B:E,4,FALSE)+VLOOKUP(B3,'BASE POSTS'!B:F,5,FALSE),"-")</f>
        <v>-</v>
      </c>
    </row>
    <row r="4" spans="2:7" x14ac:dyDescent="0.25">
      <c r="B4" s="278" t="e">
        <f>#REF!</f>
        <v>#REF!</v>
      </c>
      <c r="C4" s="269" t="e">
        <f>#REF!</f>
        <v>#REF!</v>
      </c>
      <c r="D4" s="270" t="e">
        <f>#REF!</f>
        <v>#REF!</v>
      </c>
      <c r="E4" s="279" t="e">
        <f>#REF!</f>
        <v>#REF!</v>
      </c>
      <c r="F4" s="286" t="str">
        <f>IFERROR(VLOOKUP(B4,'BASE POSTS'!B:D,3,FALSE),"-")</f>
        <v>-</v>
      </c>
      <c r="G4" s="287" t="str">
        <f>IFERROR(VLOOKUP(B4,'BASE POSTS'!B:E,4,FALSE)+VLOOKUP(B4,'BASE POSTS'!B:F,5,FALSE),"-")</f>
        <v>-</v>
      </c>
    </row>
    <row r="5" spans="2:7" x14ac:dyDescent="0.25">
      <c r="B5" s="278" t="e">
        <f>#REF!</f>
        <v>#REF!</v>
      </c>
      <c r="C5" s="269" t="e">
        <f>#REF!</f>
        <v>#REF!</v>
      </c>
      <c r="D5" s="270" t="e">
        <f>#REF!</f>
        <v>#REF!</v>
      </c>
      <c r="E5" s="279" t="e">
        <f>#REF!</f>
        <v>#REF!</v>
      </c>
      <c r="F5" s="286" t="str">
        <f>IFERROR(VLOOKUP(B5,'BASE POSTS'!B:D,3,FALSE),"-")</f>
        <v>-</v>
      </c>
      <c r="G5" s="287" t="str">
        <f>IFERROR(VLOOKUP(B5,'BASE POSTS'!B:E,4,FALSE)+VLOOKUP(B5,'BASE POSTS'!B:F,5,FALSE),"-")</f>
        <v>-</v>
      </c>
    </row>
    <row r="6" spans="2:7" x14ac:dyDescent="0.25">
      <c r="B6" s="278" t="e">
        <f>#REF!</f>
        <v>#REF!</v>
      </c>
      <c r="C6" s="269" t="e">
        <f>#REF!</f>
        <v>#REF!</v>
      </c>
      <c r="D6" s="270" t="e">
        <f>#REF!</f>
        <v>#REF!</v>
      </c>
      <c r="E6" s="279" t="e">
        <f>#REF!</f>
        <v>#REF!</v>
      </c>
      <c r="F6" s="286" t="str">
        <f>IFERROR(VLOOKUP(B6,'BASE POSTS'!B:D,3,FALSE),"-")</f>
        <v>-</v>
      </c>
      <c r="G6" s="287" t="str">
        <f>IFERROR(VLOOKUP(B6,'BASE POSTS'!B:E,4,FALSE)+VLOOKUP(B6,'BASE POSTS'!B:F,5,FALSE),"-")</f>
        <v>-</v>
      </c>
    </row>
    <row r="7" spans="2:7" x14ac:dyDescent="0.25">
      <c r="B7" s="278" t="e">
        <f>#REF!</f>
        <v>#REF!</v>
      </c>
      <c r="C7" s="269" t="e">
        <f>#REF!</f>
        <v>#REF!</v>
      </c>
      <c r="D7" s="270" t="e">
        <f>#REF!</f>
        <v>#REF!</v>
      </c>
      <c r="E7" s="279" t="e">
        <f>#REF!</f>
        <v>#REF!</v>
      </c>
      <c r="F7" s="286" t="str">
        <f>IFERROR(VLOOKUP(B7,'BASE POSTS'!B:D,3,FALSE),"-")</f>
        <v>-</v>
      </c>
      <c r="G7" s="287" t="str">
        <f>IFERROR(VLOOKUP(B7,'BASE POSTS'!B:E,4,FALSE)+VLOOKUP(B7,'BASE POSTS'!B:F,5,FALSE),"-")</f>
        <v>-</v>
      </c>
    </row>
    <row r="8" spans="2:7" x14ac:dyDescent="0.25">
      <c r="B8" s="278" t="e">
        <f>#REF!</f>
        <v>#REF!</v>
      </c>
      <c r="C8" s="269" t="e">
        <f>#REF!</f>
        <v>#REF!</v>
      </c>
      <c r="D8" s="270" t="e">
        <f>#REF!</f>
        <v>#REF!</v>
      </c>
      <c r="E8" s="279" t="e">
        <f>#REF!</f>
        <v>#REF!</v>
      </c>
      <c r="F8" s="286" t="str">
        <f>IFERROR(VLOOKUP(B8,'BASE POSTS'!B:D,3,FALSE),"-")</f>
        <v>-</v>
      </c>
      <c r="G8" s="287" t="str">
        <f>IFERROR(VLOOKUP(B8,'BASE POSTS'!B:E,4,FALSE)+VLOOKUP(B8,'BASE POSTS'!B:F,5,FALSE),"-")</f>
        <v>-</v>
      </c>
    </row>
    <row r="9" spans="2:7" x14ac:dyDescent="0.25">
      <c r="B9" s="278" t="e">
        <f>#REF!</f>
        <v>#REF!</v>
      </c>
      <c r="C9" s="269" t="e">
        <f>#REF!</f>
        <v>#REF!</v>
      </c>
      <c r="D9" s="270" t="e">
        <f>#REF!</f>
        <v>#REF!</v>
      </c>
      <c r="E9" s="279" t="e">
        <f>#REF!</f>
        <v>#REF!</v>
      </c>
      <c r="F9" s="286" t="str">
        <f>IFERROR(VLOOKUP(B9,'BASE POSTS'!B:D,3,FALSE),"-")</f>
        <v>-</v>
      </c>
      <c r="G9" s="287" t="str">
        <f>IFERROR(VLOOKUP(B9,'BASE POSTS'!B:E,4,FALSE)+VLOOKUP(B9,'BASE POSTS'!B:F,5,FALSE),"-")</f>
        <v>-</v>
      </c>
    </row>
    <row r="10" spans="2:7" x14ac:dyDescent="0.25">
      <c r="B10" s="278" t="e">
        <f>#REF!</f>
        <v>#REF!</v>
      </c>
      <c r="C10" s="269" t="e">
        <f>#REF!</f>
        <v>#REF!</v>
      </c>
      <c r="D10" s="270" t="e">
        <f>#REF!</f>
        <v>#REF!</v>
      </c>
      <c r="E10" s="279" t="e">
        <f>#REF!</f>
        <v>#REF!</v>
      </c>
      <c r="F10" s="286" t="str">
        <f>IFERROR(VLOOKUP(B10,'BASE POSTS'!B:D,3,FALSE),"-")</f>
        <v>-</v>
      </c>
      <c r="G10" s="287" t="str">
        <f>IFERROR(VLOOKUP(B10,'BASE POSTS'!B:E,4,FALSE)+VLOOKUP(B10,'BASE POSTS'!B:F,5,FALSE),"-")</f>
        <v>-</v>
      </c>
    </row>
    <row r="11" spans="2:7" x14ac:dyDescent="0.25">
      <c r="B11" s="278" t="e">
        <f>#REF!</f>
        <v>#REF!</v>
      </c>
      <c r="C11" s="269" t="e">
        <f>#REF!</f>
        <v>#REF!</v>
      </c>
      <c r="D11" s="270" t="e">
        <f>#REF!</f>
        <v>#REF!</v>
      </c>
      <c r="E11" s="279" t="e">
        <f>#REF!</f>
        <v>#REF!</v>
      </c>
      <c r="F11" s="286" t="str">
        <f>IFERROR(VLOOKUP(B11,'BASE POSTS'!B:D,3,FALSE),"-")</f>
        <v>-</v>
      </c>
      <c r="G11" s="287" t="str">
        <f>IFERROR(VLOOKUP(B11,'BASE POSTS'!B:E,4,FALSE)+VLOOKUP(B11,'BASE POSTS'!B:F,5,FALSE),"-")</f>
        <v>-</v>
      </c>
    </row>
    <row r="12" spans="2:7" ht="15.75" thickBot="1" x14ac:dyDescent="0.3">
      <c r="B12" s="281" t="e">
        <f>#REF!</f>
        <v>#REF!</v>
      </c>
      <c r="C12" s="271" t="e">
        <f>#REF!</f>
        <v>#REF!</v>
      </c>
      <c r="D12" s="272" t="e">
        <f>#REF!</f>
        <v>#REF!</v>
      </c>
      <c r="E12" s="282" t="e">
        <f>#REF!</f>
        <v>#REF!</v>
      </c>
      <c r="F12" s="288" t="str">
        <f>IFERROR(VLOOKUP(B12,'BASE POSTS'!B:D,3,FALSE),"-")</f>
        <v>-</v>
      </c>
      <c r="G12" s="289" t="str">
        <f>IFERROR(VLOOKUP(B12,'BASE POSTS'!B:E,4,FALSE)+VLOOKUP(B12,'BASE POSTS'!B:F,5,FALSE),"-")</f>
        <v>-</v>
      </c>
    </row>
  </sheetData>
  <conditionalFormatting sqref="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26</vt:i4>
      </vt:variant>
    </vt:vector>
  </HeadingPairs>
  <TitlesOfParts>
    <vt:vector size="26" baseType="lpstr">
      <vt:lpstr>Como Atualizar</vt:lpstr>
      <vt:lpstr>CAB_1</vt:lpstr>
      <vt:lpstr>CAB_2</vt:lpstr>
      <vt:lpstr>RE</vt:lpstr>
      <vt:lpstr>Regionais1</vt:lpstr>
      <vt:lpstr>1a</vt:lpstr>
      <vt:lpstr>2a</vt:lpstr>
      <vt:lpstr>MNM_RS</vt:lpstr>
      <vt:lpstr>MNM_LN</vt:lpstr>
      <vt:lpstr>EGM_EBITDA</vt:lpstr>
      <vt:lpstr>VAGAS_MNMLN</vt:lpstr>
      <vt:lpstr>VAGAS_MNMRS</vt:lpstr>
      <vt:lpstr>VAGAS_MNMRS+</vt:lpstr>
      <vt:lpstr>VAGAS_EGM_EBITDA</vt:lpstr>
      <vt:lpstr>BASE VAGAS</vt:lpstr>
      <vt:lpstr>BASE POSTS</vt:lpstr>
      <vt:lpstr>BASE_NPS</vt:lpstr>
      <vt:lpstr>EMAILS</vt:lpstr>
      <vt:lpstr>BASE_CABECALHO</vt:lpstr>
      <vt:lpstr>MNM_RSM</vt:lpstr>
      <vt:lpstr>NPS_MNMRS</vt:lpstr>
      <vt:lpstr>NPS_MNMLN</vt:lpstr>
      <vt:lpstr>NPS_MNMRS+</vt:lpstr>
      <vt:lpstr>POSTS_MNMRS</vt:lpstr>
      <vt:lpstr>POSTS_MNMLN</vt:lpstr>
      <vt:lpstr>POSTS_MNMRS+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Luiz Rasch</dc:creator>
  <cp:lastModifiedBy>Jose Otavio Blini Prates Teixeira</cp:lastModifiedBy>
  <dcterms:created xsi:type="dcterms:W3CDTF">2024-01-13T13:18:27Z</dcterms:created>
  <dcterms:modified xsi:type="dcterms:W3CDTF">2025-05-23T16:56:08Z</dcterms:modified>
</cp:coreProperties>
</file>