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 codeName="EstaPastaDeTrabalho" hidePivotFieldList="1"/>
  <xr:revisionPtr revIDLastSave="0" documentId="13_ncr:1_{FDCCA3CC-F9D6-4A43-8D08-7C93792F2720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lientes" sheetId="1" r:id="rId1"/>
    <sheet name="DadosMes" sheetId="3" r:id="rId2"/>
    <sheet name="Listas" sheetId="2" r:id="rId3"/>
    <sheet name="1.A" sheetId="4" r:id="rId4"/>
    <sheet name="2" sheetId="5" r:id="rId5"/>
    <sheet name="3" sheetId="6" r:id="rId6"/>
    <sheet name="4" sheetId="7" r:id="rId7"/>
    <sheet name="5" sheetId="8" r:id="rId8"/>
    <sheet name="6" sheetId="9" r:id="rId9"/>
  </sheets>
  <definedNames>
    <definedName name="Lojas">Listas!$A$6:$A$8</definedName>
    <definedName name="Produtos">Listas!$A$11:$A$13</definedName>
    <definedName name="Sexo">Listas!$A$2:$A$3</definedName>
  </definedNames>
  <calcPr calcId="181029"/>
  <pivotCaches>
    <pivotCache cacheId="9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9" l="1" a="1"/>
  <c r="C4" i="9" s="1"/>
  <c r="E4" i="9"/>
  <c r="F4" i="9"/>
  <c r="F7" i="9" s="1"/>
  <c r="I4" i="9"/>
  <c r="J4" i="9"/>
  <c r="J7" i="9" s="1"/>
  <c r="C6" i="9"/>
  <c r="F6" i="9"/>
  <c r="J6" i="9"/>
  <c r="M6" i="9"/>
  <c r="N6" i="9"/>
  <c r="C7" i="9"/>
  <c r="M7" i="9"/>
  <c r="N7" i="9"/>
  <c r="O7" i="9"/>
  <c r="C4" i="8" a="1"/>
  <c r="C4" i="8" s="1"/>
  <c r="C6" i="8" s="1"/>
  <c r="G4" i="8"/>
  <c r="G6" i="8" s="1"/>
  <c r="J4" i="8"/>
  <c r="J6" i="8" s="1"/>
  <c r="C4" i="6" a="1"/>
  <c r="C4" i="5" a="1"/>
  <c r="C4" i="5"/>
  <c r="C7" i="5" s="1"/>
  <c r="K4" i="5"/>
  <c r="K7" i="5" s="1"/>
  <c r="B2" i="4"/>
  <c r="B3" i="4"/>
  <c r="C5" i="4"/>
  <c r="B4" i="4" s="1"/>
  <c r="D5" i="4"/>
  <c r="E5" i="4"/>
  <c r="F5" i="4"/>
  <c r="G5" i="4"/>
  <c r="G13" i="4" s="1"/>
  <c r="H5" i="4"/>
  <c r="I5" i="4"/>
  <c r="J5" i="4"/>
  <c r="K5" i="4"/>
  <c r="L5" i="4"/>
  <c r="M5" i="4"/>
  <c r="N5" i="4"/>
  <c r="C7" i="4"/>
  <c r="C12" i="4" s="1"/>
  <c r="C13" i="4" s="1"/>
  <c r="C14" i="4" s="1"/>
  <c r="D7" i="4"/>
  <c r="E7" i="4"/>
  <c r="F7" i="4"/>
  <c r="G7" i="4"/>
  <c r="H7" i="4"/>
  <c r="I7" i="4"/>
  <c r="J7" i="4"/>
  <c r="K7" i="4"/>
  <c r="L7" i="4"/>
  <c r="M7" i="4"/>
  <c r="N7" i="4"/>
  <c r="C8" i="4"/>
  <c r="D8" i="4"/>
  <c r="E8" i="4"/>
  <c r="F8" i="4"/>
  <c r="G8" i="4"/>
  <c r="H8" i="4"/>
  <c r="I8" i="4"/>
  <c r="J8" i="4"/>
  <c r="K8" i="4"/>
  <c r="L8" i="4"/>
  <c r="M8" i="4"/>
  <c r="N8" i="4"/>
  <c r="C9" i="4"/>
  <c r="D9" i="4"/>
  <c r="E9" i="4"/>
  <c r="F9" i="4"/>
  <c r="G9" i="4"/>
  <c r="H9" i="4"/>
  <c r="I9" i="4"/>
  <c r="J9" i="4"/>
  <c r="K9" i="4"/>
  <c r="L9" i="4"/>
  <c r="M9" i="4"/>
  <c r="N9" i="4"/>
  <c r="C10" i="4"/>
  <c r="D10" i="4"/>
  <c r="E10" i="4"/>
  <c r="F10" i="4"/>
  <c r="G10" i="4"/>
  <c r="H10" i="4"/>
  <c r="I10" i="4"/>
  <c r="J10" i="4"/>
  <c r="K10" i="4"/>
  <c r="L10" i="4"/>
  <c r="M10" i="4"/>
  <c r="N10" i="4"/>
  <c r="C11" i="4"/>
  <c r="D11" i="4"/>
  <c r="E11" i="4"/>
  <c r="F11" i="4"/>
  <c r="G11" i="4"/>
  <c r="H11" i="4"/>
  <c r="I11" i="4"/>
  <c r="J11" i="4"/>
  <c r="K11" i="4"/>
  <c r="L11" i="4"/>
  <c r="M11" i="4"/>
  <c r="N11" i="4"/>
  <c r="B12" i="4"/>
  <c r="E12" i="4"/>
  <c r="F12" i="4"/>
  <c r="F13" i="4" s="1"/>
  <c r="G12" i="4"/>
  <c r="I12" i="4"/>
  <c r="J12" i="4"/>
  <c r="K12" i="4"/>
  <c r="K13" i="4" s="1"/>
  <c r="M12" i="4"/>
  <c r="N12" i="4"/>
  <c r="E13" i="4"/>
  <c r="I13" i="4"/>
  <c r="J13" i="4"/>
  <c r="M13" i="4"/>
  <c r="N13" i="4"/>
  <c r="C4" i="6" l="1"/>
  <c r="G4" i="6"/>
  <c r="K4" i="6"/>
  <c r="O4" i="6"/>
  <c r="D4" i="6"/>
  <c r="H4" i="6"/>
  <c r="L4" i="6"/>
  <c r="P4" i="6"/>
  <c r="D4" i="5"/>
  <c r="H4" i="5"/>
  <c r="L4" i="5"/>
  <c r="E4" i="5"/>
  <c r="I4" i="5"/>
  <c r="M4" i="5"/>
  <c r="I4" i="6"/>
  <c r="F4" i="8"/>
  <c r="F6" i="8" s="1"/>
  <c r="L12" i="4"/>
  <c r="H12" i="4"/>
  <c r="H13" i="4" s="1"/>
  <c r="D12" i="4"/>
  <c r="D13" i="4" s="1"/>
  <c r="D14" i="4" s="1"/>
  <c r="E14" i="4" s="1"/>
  <c r="F14" i="4" s="1"/>
  <c r="G14" i="4" s="1"/>
  <c r="H14" i="4" s="1"/>
  <c r="I14" i="4" s="1"/>
  <c r="J14" i="4" s="1"/>
  <c r="K14" i="4" s="1"/>
  <c r="L14" i="4" s="1"/>
  <c r="M14" i="4" s="1"/>
  <c r="N14" i="4" s="1"/>
  <c r="L13" i="4"/>
  <c r="K6" i="5"/>
  <c r="C6" i="5"/>
  <c r="G4" i="5"/>
  <c r="N4" i="6"/>
  <c r="F4" i="6"/>
  <c r="E7" i="9"/>
  <c r="E6" i="9"/>
  <c r="J4" i="6"/>
  <c r="I7" i="9"/>
  <c r="I6" i="9"/>
  <c r="B5" i="4"/>
  <c r="J4" i="5"/>
  <c r="F4" i="5"/>
  <c r="M4" i="6"/>
  <c r="E4" i="6"/>
  <c r="D4" i="8"/>
  <c r="D6" i="8" s="1"/>
  <c r="H4" i="8"/>
  <c r="H6" i="8" s="1"/>
  <c r="E4" i="8"/>
  <c r="E6" i="8" s="1"/>
  <c r="L6" i="8" s="1"/>
  <c r="M6" i="8" s="1"/>
  <c r="K4" i="8" s="1"/>
  <c r="A5" i="8" s="1"/>
  <c r="I4" i="8"/>
  <c r="I6" i="8" s="1"/>
  <c r="L4" i="9"/>
  <c r="H4" i="9"/>
  <c r="D4" i="9"/>
  <c r="K4" i="9"/>
  <c r="G4" i="9"/>
  <c r="B17" i="3"/>
  <c r="D17" i="3"/>
  <c r="E17" i="3" s="1"/>
  <c r="F17" i="3"/>
  <c r="E6" i="5" l="1"/>
  <c r="E7" i="5"/>
  <c r="O7" i="6"/>
  <c r="F6" i="5"/>
  <c r="F7" i="5"/>
  <c r="F7" i="6"/>
  <c r="F6" i="6"/>
  <c r="G6" i="9"/>
  <c r="G7" i="9"/>
  <c r="L6" i="9"/>
  <c r="L7" i="9"/>
  <c r="J6" i="5"/>
  <c r="J7" i="5"/>
  <c r="H6" i="6"/>
  <c r="H7" i="6"/>
  <c r="D6" i="9"/>
  <c r="D7" i="9"/>
  <c r="M7" i="6"/>
  <c r="M6" i="6"/>
  <c r="H6" i="9"/>
  <c r="H7" i="9"/>
  <c r="I7" i="6"/>
  <c r="I6" i="6"/>
  <c r="L6" i="6"/>
  <c r="L7" i="6"/>
  <c r="K6" i="6"/>
  <c r="K7" i="6"/>
  <c r="J7" i="6"/>
  <c r="J6" i="6"/>
  <c r="N7" i="6"/>
  <c r="N6" i="6"/>
  <c r="H6" i="5"/>
  <c r="H7" i="5"/>
  <c r="G7" i="6"/>
  <c r="G6" i="6"/>
  <c r="K6" i="9"/>
  <c r="K7" i="9"/>
  <c r="E7" i="6"/>
  <c r="E6" i="6"/>
  <c r="G7" i="5"/>
  <c r="G6" i="5"/>
  <c r="I6" i="5"/>
  <c r="I7" i="5"/>
  <c r="D6" i="5"/>
  <c r="N6" i="5" s="1"/>
  <c r="O6" i="5" s="1"/>
  <c r="P6" i="5" s="1"/>
  <c r="D7" i="5"/>
  <c r="D6" i="6"/>
  <c r="D7" i="6"/>
  <c r="C6" i="6"/>
  <c r="C7" i="6"/>
  <c r="P7" i="6" s="1"/>
  <c r="Q7" i="6" s="1"/>
  <c r="R7" i="6" s="1"/>
  <c r="B16" i="3"/>
  <c r="D16" i="3"/>
  <c r="E16" i="3" s="1"/>
  <c r="F16" i="3"/>
  <c r="B15" i="3"/>
  <c r="D15" i="3"/>
  <c r="E15" i="3" s="1"/>
  <c r="F15" i="3"/>
  <c r="B14" i="3"/>
  <c r="D14" i="3"/>
  <c r="E14" i="3" s="1"/>
  <c r="F14" i="3"/>
  <c r="B13" i="3"/>
  <c r="D13" i="3"/>
  <c r="E13" i="3" s="1"/>
  <c r="F13" i="3"/>
  <c r="L7" i="5" l="1"/>
  <c r="Q6" i="5"/>
  <c r="A5" i="5" s="1"/>
  <c r="P7" i="9"/>
  <c r="Q7" i="9" s="1"/>
  <c r="R7" i="9" s="1"/>
  <c r="P6" i="9"/>
  <c r="Q6" i="9" s="1"/>
  <c r="R6" i="9" s="1"/>
  <c r="A5" i="9" s="1"/>
  <c r="N7" i="5"/>
  <c r="O7" i="5" s="1"/>
  <c r="P7" i="5" s="1"/>
  <c r="Q7" i="5" s="1"/>
  <c r="P6" i="6"/>
  <c r="Q6" i="6" s="1"/>
  <c r="R6" i="6" s="1"/>
  <c r="A5" i="6" s="1"/>
  <c r="B12" i="3"/>
  <c r="D12" i="3"/>
  <c r="E12" i="3" s="1"/>
  <c r="F12" i="3"/>
  <c r="N3" i="3"/>
  <c r="O3" i="3"/>
  <c r="N4" i="3"/>
  <c r="O4" i="3"/>
  <c r="O5" i="3"/>
  <c r="M5" i="3"/>
  <c r="M4" i="3"/>
  <c r="F2" i="3"/>
  <c r="B11" i="3"/>
  <c r="D11" i="3"/>
  <c r="E11" i="3" s="1"/>
  <c r="F11" i="3"/>
  <c r="B10" i="3"/>
  <c r="D10" i="3"/>
  <c r="E10" i="3" s="1"/>
  <c r="F10" i="3"/>
  <c r="B9" i="3"/>
  <c r="D9" i="3"/>
  <c r="E9" i="3" s="1"/>
  <c r="F9" i="3"/>
  <c r="B8" i="3"/>
  <c r="D8" i="3"/>
  <c r="E8" i="3" s="1"/>
  <c r="F8" i="3"/>
  <c r="B7" i="3"/>
  <c r="D7" i="3"/>
  <c r="E7" i="3" s="1"/>
  <c r="F7" i="3"/>
  <c r="B6" i="3"/>
  <c r="D6" i="3"/>
  <c r="E6" i="3" s="1"/>
  <c r="F6" i="3"/>
  <c r="F3" i="3"/>
  <c r="F4" i="3"/>
  <c r="F5" i="3"/>
  <c r="D2" i="3"/>
  <c r="E2" i="3" s="1"/>
  <c r="D3" i="3"/>
  <c r="E3" i="3" s="1"/>
  <c r="D4" i="3"/>
  <c r="E4" i="3" s="1"/>
  <c r="D5" i="3"/>
  <c r="E5" i="3" s="1"/>
  <c r="B2" i="3"/>
  <c r="B3" i="3"/>
  <c r="B4" i="3"/>
  <c r="B5" i="3"/>
  <c r="M3" i="3"/>
  <c r="E8" i="1" l="1"/>
  <c r="E9" i="1"/>
  <c r="E7" i="1"/>
  <c r="E2" i="1"/>
  <c r="E4" i="1"/>
  <c r="E3" i="1"/>
  <c r="E5" i="1"/>
  <c r="E6" i="1"/>
  <c r="M7" i="3"/>
  <c r="N7" i="3"/>
  <c r="N5" i="3"/>
  <c r="O6" i="3"/>
  <c r="N6" i="3"/>
  <c r="O7" i="3"/>
  <c r="M6" i="3"/>
</calcChain>
</file>

<file path=xl/sharedStrings.xml><?xml version="1.0" encoding="utf-8"?>
<sst xmlns="http://schemas.openxmlformats.org/spreadsheetml/2006/main" count="154" uniqueCount="89">
  <si>
    <t>CodigoCli</t>
  </si>
  <si>
    <t>Nome</t>
  </si>
  <si>
    <t>Idade</t>
  </si>
  <si>
    <t>Sexo</t>
  </si>
  <si>
    <t>001</t>
  </si>
  <si>
    <t>Ayrton</t>
  </si>
  <si>
    <t>M</t>
  </si>
  <si>
    <t>Marta</t>
  </si>
  <si>
    <t>F</t>
  </si>
  <si>
    <t>002</t>
  </si>
  <si>
    <t>003</t>
  </si>
  <si>
    <t>Matheus</t>
  </si>
  <si>
    <t>Numero</t>
  </si>
  <si>
    <t>CodCliente</t>
  </si>
  <si>
    <t>Loja</t>
  </si>
  <si>
    <t>Produto</t>
  </si>
  <si>
    <t>Valor</t>
  </si>
  <si>
    <t>FaixaEtaria</t>
  </si>
  <si>
    <t>004</t>
  </si>
  <si>
    <t>Breno</t>
  </si>
  <si>
    <t>005</t>
  </si>
  <si>
    <t>Carol</t>
  </si>
  <si>
    <t>Lojas</t>
  </si>
  <si>
    <t>Gonzaga</t>
  </si>
  <si>
    <t>Centro</t>
  </si>
  <si>
    <t>Embaré</t>
  </si>
  <si>
    <t>Produtos</t>
  </si>
  <si>
    <t>Calçados</t>
  </si>
  <si>
    <t>Calças</t>
  </si>
  <si>
    <t>PROCV</t>
  </si>
  <si>
    <t>SOMASE</t>
  </si>
  <si>
    <t>MEDIASE</t>
  </si>
  <si>
    <t>CONT.SE</t>
  </si>
  <si>
    <t>Código</t>
  </si>
  <si>
    <t>Quantos tem?</t>
  </si>
  <si>
    <t>Qual o sexo?</t>
  </si>
  <si>
    <t>Qual o total?</t>
  </si>
  <si>
    <t>Qual a média?</t>
  </si>
  <si>
    <t>Vendas</t>
  </si>
  <si>
    <t>006</t>
  </si>
  <si>
    <t>Gabryel</t>
  </si>
  <si>
    <t>=MAIOR(</t>
  </si>
  <si>
    <t>Total Geral</t>
  </si>
  <si>
    <t>Rank de vendas</t>
  </si>
  <si>
    <t>Total</t>
  </si>
  <si>
    <t>007</t>
  </si>
  <si>
    <t>Raphael</t>
  </si>
  <si>
    <t>m</t>
  </si>
  <si>
    <t>008</t>
  </si>
  <si>
    <t>Bruno</t>
  </si>
  <si>
    <t>ATENÇÃO</t>
  </si>
  <si>
    <r>
      <t xml:space="preserve">Pressione </t>
    </r>
    <r>
      <rPr>
        <sz val="11"/>
        <color theme="8"/>
        <rFont val="Calibri"/>
        <family val="2"/>
        <scheme val="minor"/>
      </rPr>
      <t>Ctrl</t>
    </r>
    <r>
      <rPr>
        <sz val="11"/>
        <color theme="1"/>
        <rFont val="Calibri"/>
        <family val="2"/>
        <scheme val="minor"/>
      </rPr>
      <t>+</t>
    </r>
    <r>
      <rPr>
        <sz val="11"/>
        <color theme="8"/>
        <rFont val="Calibri"/>
        <family val="2"/>
        <scheme val="minor"/>
      </rPr>
      <t>Shift</t>
    </r>
    <r>
      <rPr>
        <sz val="11"/>
        <color theme="1"/>
        <rFont val="Calibri"/>
        <family val="2"/>
        <scheme val="minor"/>
      </rPr>
      <t>+</t>
    </r>
    <r>
      <rPr>
        <sz val="11"/>
        <color theme="8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para atualizar a tabela</t>
    </r>
  </si>
  <si>
    <t>Camisas</t>
  </si>
  <si>
    <t>Acumulado</t>
  </si>
  <si>
    <t>Saldo Anterior</t>
  </si>
  <si>
    <t>Saldo do mês</t>
  </si>
  <si>
    <t>Viagens</t>
  </si>
  <si>
    <t>Diversão</t>
  </si>
  <si>
    <t>Trabalho</t>
  </si>
  <si>
    <t>Estudos</t>
  </si>
  <si>
    <t>Casa</t>
  </si>
  <si>
    <t>Despesas</t>
  </si>
  <si>
    <t>Salario 3</t>
  </si>
  <si>
    <t>Salario 2</t>
  </si>
  <si>
    <t>Salario 1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</si>
  <si>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</si>
  <si>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</si>
  <si>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</si>
  <si>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</si>
  <si>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</si>
  <si>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</si>
  <si>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</si>
  <si>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</si>
  <si>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</si>
  <si>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</si>
  <si>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</si>
  <si>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</si>
  <si>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%</t>
  </si>
  <si>
    <t>Receitas</t>
  </si>
  <si>
    <t>D2</t>
  </si>
  <si>
    <t>D1</t>
  </si>
  <si>
    <t>Digito</t>
  </si>
  <si>
    <t>11 - Resto</t>
  </si>
  <si>
    <t>Resto/11</t>
  </si>
  <si>
    <t>Soma</t>
  </si>
  <si>
    <t>Check</t>
  </si>
  <si>
    <t>CPF</t>
  </si>
  <si>
    <t>CNPJ</t>
  </si>
  <si>
    <t>Dígito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</si>
</sst>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-[$R$-416]\ * #,##0.00_-;\-[$R$-416]\ * #,##0.00_-;_-[$R$-416]\ * &quot;-&quot;??_-;_-@_-"/>
    <numFmt numFmtId="166" formatCode="000&quot;.&quot;000&quot;.&quot;000&quot;-&quot;00"/>
    <numFmt numFmtId="167" formatCode="00&quot;.&quot;000&quot;.&quot;000&quot;/&quot;0000&quot;-&quot;00"/>
    <numFmt numFmtId="168" formatCode="00&quot;.&quot;000&quot;.&quot;000&quot;-&quot;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49" fontId="0" fillId="0" borderId="0" xfId="1" applyNumberFormat="1" applyFont="1"/>
    <xf numFmtId="49" fontId="3" fillId="0" borderId="0" xfId="1" applyNumberFormat="1" applyFont="1"/>
    <xf numFmtId="49" fontId="0" fillId="0" borderId="0" xfId="0" applyNumberFormat="1"/>
    <xf numFmtId="0" fontId="4" fillId="0" borderId="0" xfId="0" applyFont="1"/>
    <xf numFmtId="0" fontId="0" fillId="0" borderId="0" xfId="0" applyNumberFormat="1"/>
    <xf numFmtId="164" fontId="0" fillId="0" borderId="0" xfId="2" applyFont="1"/>
    <xf numFmtId="0" fontId="5" fillId="0" borderId="0" xfId="0" applyFont="1"/>
    <xf numFmtId="0" fontId="2" fillId="0" borderId="0" xfId="0" applyFont="1"/>
    <xf numFmtId="164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9" fontId="7" fillId="0" borderId="0" xfId="0" applyNumberFormat="1" applyFont="1"/>
    <xf numFmtId="0" fontId="0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44" fontId="0" fillId="0" borderId="1" xfId="4" applyFont="1" applyBorder="1" applyAlignment="1">
      <alignment horizontal="center"/>
    </xf>
    <xf numFmtId="165" fontId="0" fillId="2" borderId="1" xfId="4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9" fontId="0" fillId="0" borderId="1" xfId="3" applyFont="1" applyBorder="1" applyAlignment="1">
      <alignment horizontal="center"/>
    </xf>
    <xf numFmtId="44" fontId="0" fillId="3" borderId="1" xfId="4" applyFont="1" applyFill="1" applyBorder="1" applyAlignment="1">
      <alignment horizontal="center"/>
    </xf>
    <xf numFmtId="0" fontId="10" fillId="0" borderId="0" xfId="0" applyFont="1"/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166" fontId="0" fillId="5" borderId="1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6" fillId="4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167" fontId="0" fillId="5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8" fontId="0" fillId="5" borderId="1" xfId="0" applyNumberFormat="1" applyFill="1" applyBorder="1" applyAlignment="1">
      <alignment horizontal="center"/>
    </xf>
  </cellXfs>
  <cellStyles count="5">
    <cellStyle name="Moeda" xfId="2" builtinId="4"/>
    <cellStyle name="Moeda 2" xfId="4" xr:uid="{73871E19-8782-4A2B-9923-9649EDABD21C}"/>
    <cellStyle name="Normal" xfId="0" builtinId="0"/>
    <cellStyle name="Porcentagem" xfId="3" builtinId="5"/>
    <cellStyle name="Vírgula" xfId="1" builtinId="3"/>
  </cellStyles>
  <dxfs count="28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numFmt numFmtId="16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7"/>
      <tableStyleElement type="headerRow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[25out.xlsx]DadosMes!Tabela dinâmica4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 de Vendas</a:t>
            </a:r>
          </a:p>
        </c:rich>
      </c:tx>
      <c:layout>
        <c:manualLayout>
          <c:xMode val="edge"/>
          <c:yMode val="edge"/>
          <c:x val="0.37305489895274024"/>
          <c:y val="5.5816312551779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968003005588516"/>
          <c:y val="0.19091013614450755"/>
          <c:w val="0.70007691384501392"/>
          <c:h val="0.48299131401955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DadosMes!$L$21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DadosMes!$K$22:$K$30</c:f>
              <c:strCache>
                <c:ptCount val="8"/>
                <c:pt idx="0">
                  <c:v>Ayrton</c:v>
                </c:pt>
                <c:pt idx="1">
                  <c:v>Breno</c:v>
                </c:pt>
                <c:pt idx="2">
                  <c:v>Carol</c:v>
                </c:pt>
                <c:pt idx="3">
                  <c:v>Gabryel</c:v>
                </c:pt>
                <c:pt idx="4">
                  <c:v>Marta</c:v>
                </c:pt>
                <c:pt idx="5">
                  <c:v>Matheus</c:v>
                </c:pt>
                <c:pt idx="6">
                  <c:v>Raphael</c:v>
                </c:pt>
                <c:pt idx="7">
                  <c:v>Bruno</c:v>
                </c:pt>
              </c:strCache>
            </c:strRef>
          </c:cat>
          <c:val>
            <c:numRef>
              <c:f>DadosMes!$L$22:$L$30</c:f>
              <c:numCache>
                <c:formatCode>_-"$"* #.##000_-;\-"$"* #.##000_-;_-"$"* "-"??_-;_-@_-</c:formatCode>
                <c:ptCount val="8"/>
                <c:pt idx="0">
                  <c:v>1129</c:v>
                </c:pt>
                <c:pt idx="1">
                  <c:v>270</c:v>
                </c:pt>
                <c:pt idx="2">
                  <c:v>269</c:v>
                </c:pt>
                <c:pt idx="3">
                  <c:v>1899</c:v>
                </c:pt>
                <c:pt idx="4">
                  <c:v>1258</c:v>
                </c:pt>
                <c:pt idx="5">
                  <c:v>295</c:v>
                </c:pt>
                <c:pt idx="6">
                  <c:v>1255</c:v>
                </c:pt>
                <c:pt idx="7">
                  <c:v>1532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14-4A82-8070-092180CDB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7570032"/>
        <c:axId val="2038249216"/>
      </c:barChart>
      <c:catAx>
        <c:axId val="210757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249216"/>
        <c:crosses val="autoZero"/>
        <c:auto val="1"/>
        <c:lblAlgn val="ctr"/>
        <c:lblOffset val="100"/>
        <c:noMultiLvlLbl val="0"/>
      </c:catAx>
      <c:valAx>
        <c:axId val="203824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.##000_-;\-&quot;$&quot;* #.##0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7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7</xdr:row>
      <xdr:rowOff>90487</xdr:rowOff>
    </xdr:from>
    <xdr:to>
      <xdr:col>14</xdr:col>
      <xdr:colOff>838200</xdr:colOff>
      <xdr:row>19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22FB0B-E8E4-4AF0-BDE3-79955D987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utor" refreshedDate="43788.418005439817" createdVersion="6" refreshedVersion="6" minRefreshableVersion="3" recordCount="16" xr:uid="{2063EEA6-23BF-4C80-B417-BB6F4727DA23}">
  <cacheSource type="worksheet">
    <worksheetSource name="TabMove"/>
  </cacheSource>
  <cacheFields count="9">
    <cacheField name="CodCliente" numFmtId="49">
      <sharedItems/>
    </cacheField>
    <cacheField name="Nome" numFmtId="0">
      <sharedItems count="9">
        <s v="Ayrton"/>
        <s v="Marta"/>
        <s v="Matheus"/>
        <s v="Breno"/>
        <s v="Carol"/>
        <s v="Gabryel"/>
        <s v="Raphael"/>
        <s v="Bruno"/>
        <e v="#N/A" u="1"/>
      </sharedItems>
    </cacheField>
    <cacheField name="Numero" numFmtId="0">
      <sharedItems containsString="0" containsBlank="1" containsNumber="1" containsInteger="1" minValue="1" maxValue="10"/>
    </cacheField>
    <cacheField name="Idade" numFmtId="0">
      <sharedItems containsSemiMixedTypes="0" containsString="0" containsNumber="1" containsInteger="1" minValue="15" maxValue="55"/>
    </cacheField>
    <cacheField name="FaixaEtaria" numFmtId="0">
      <sharedItems/>
    </cacheField>
    <cacheField name="Sexo" numFmtId="0">
      <sharedItems/>
    </cacheField>
    <cacheField name="Loja" numFmtId="0">
      <sharedItems containsBlank="1"/>
    </cacheField>
    <cacheField name="Produto" numFmtId="0">
      <sharedItems containsBlank="1"/>
    </cacheField>
    <cacheField name="Valor" numFmtId="164">
      <sharedItems containsSemiMixedTypes="0" containsString="0" containsNumber="1" containsInteger="1" minValue="4" maxValue="13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001"/>
    <x v="0"/>
    <n v="1"/>
    <n v="55"/>
    <s v="&gt;41"/>
    <s v="M"/>
    <s v="Gonzaga"/>
    <s v="Canmisas"/>
    <n v="75"/>
  </r>
  <r>
    <s v="002"/>
    <x v="1"/>
    <n v="2"/>
    <n v="51"/>
    <s v="&gt;41"/>
    <s v="F"/>
    <m/>
    <m/>
    <n v="1165"/>
  </r>
  <r>
    <s v="003"/>
    <x v="2"/>
    <n v="3"/>
    <n v="22"/>
    <s v="18 - 30"/>
    <s v="M"/>
    <m/>
    <m/>
    <n v="295"/>
  </r>
  <r>
    <s v="004"/>
    <x v="3"/>
    <n v="4"/>
    <n v="17"/>
    <s v="&lt;=18"/>
    <s v="M"/>
    <m/>
    <m/>
    <n v="270"/>
  </r>
  <r>
    <s v="005"/>
    <x v="4"/>
    <n v="5"/>
    <n v="15"/>
    <s v="&lt;=18"/>
    <s v="F"/>
    <m/>
    <m/>
    <n v="269"/>
  </r>
  <r>
    <s v="001"/>
    <x v="0"/>
    <n v="6"/>
    <n v="55"/>
    <s v="&gt;41"/>
    <s v="M"/>
    <m/>
    <m/>
    <n v="10"/>
  </r>
  <r>
    <s v="001"/>
    <x v="0"/>
    <n v="7"/>
    <n v="55"/>
    <s v="&gt;41"/>
    <s v="M"/>
    <m/>
    <m/>
    <n v="1000"/>
  </r>
  <r>
    <s v="001"/>
    <x v="0"/>
    <n v="8"/>
    <n v="55"/>
    <s v="&gt;41"/>
    <s v="M"/>
    <m/>
    <m/>
    <n v="40"/>
  </r>
  <r>
    <s v="001"/>
    <x v="0"/>
    <n v="9"/>
    <n v="55"/>
    <s v="&gt;41"/>
    <s v="M"/>
    <m/>
    <m/>
    <n v="4"/>
  </r>
  <r>
    <s v="002"/>
    <x v="1"/>
    <n v="10"/>
    <n v="51"/>
    <s v="&gt;41"/>
    <s v="F"/>
    <m/>
    <m/>
    <n v="5"/>
  </r>
  <r>
    <s v="006"/>
    <x v="5"/>
    <m/>
    <n v="24"/>
    <s v="18 - 30"/>
    <s v="M"/>
    <m/>
    <m/>
    <n v="999"/>
  </r>
  <r>
    <s v="007"/>
    <x v="6"/>
    <m/>
    <n v="24"/>
    <s v="18 - 30"/>
    <s v="M"/>
    <m/>
    <m/>
    <n v="1255"/>
  </r>
  <r>
    <s v="008"/>
    <x v="7"/>
    <m/>
    <n v="22"/>
    <s v="18 - 30"/>
    <s v="M"/>
    <m/>
    <m/>
    <n v="199"/>
  </r>
  <r>
    <s v="006"/>
    <x v="5"/>
    <m/>
    <n v="24"/>
    <s v="18 - 30"/>
    <s v="M"/>
    <m/>
    <m/>
    <n v="900"/>
  </r>
  <r>
    <s v="008"/>
    <x v="7"/>
    <m/>
    <n v="22"/>
    <s v="18 - 30"/>
    <s v="M"/>
    <m/>
    <m/>
    <n v="1333"/>
  </r>
  <r>
    <s v="002"/>
    <x v="1"/>
    <m/>
    <n v="51"/>
    <s v="&gt;41"/>
    <s v="F"/>
    <m/>
    <m/>
    <n v="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08099F-3C55-4565-A566-41AB185FD42F}" name="Tabela dinâmica4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 rowHeaderCaption="Rank de vendas">
  <location ref="K21:L30" firstHeaderRow="1" firstDataRow="1" firstDataCol="1"/>
  <pivotFields count="9">
    <pivotField showAll="0"/>
    <pivotField axis="axisRow" showAll="0">
      <items count="10">
        <item sd="0" x="0"/>
        <item sd="0" x="3"/>
        <item sd="0" x="4"/>
        <item sd="0" x="5"/>
        <item sd="0" x="1"/>
        <item sd="0" x="2"/>
        <item sd="0" x="6"/>
        <item x="7"/>
        <item m="1" x="8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164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Total" fld="8" baseField="1" baseItem="0" numFmtId="164"/>
  </dataFields>
  <formats count="2">
    <format dxfId="23">
      <pivotArea outline="0" collapsedLevelsAreSubtotals="1" fieldPosition="0"/>
    </format>
    <format dxfId="2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Cliente" displayName="TabCliente" ref="A1:E9" totalsRowShown="0">
  <autoFilter ref="A1:E9" xr:uid="{00000000-0009-0000-0100-000001000000}"/>
  <tableColumns count="5">
    <tableColumn id="1" xr3:uid="{00000000-0010-0000-0000-000001000000}" name="CodigoCli" dataDxfId="25" dataCellStyle="Vírgula"/>
    <tableColumn id="2" xr3:uid="{00000000-0010-0000-0000-000002000000}" name="Nome"/>
    <tableColumn id="3" xr3:uid="{00000000-0010-0000-0000-000003000000}" name="Idade"/>
    <tableColumn id="4" xr3:uid="{00000000-0010-0000-0000-000004000000}" name="Sexo"/>
    <tableColumn id="10" xr3:uid="{00000000-0010-0000-0000-00000A000000}" name="Vendas" dataDxfId="24" dataCellStyle="Moeda">
      <calculatedColumnFormula>AVERAGEIF(TabMove[],A2,TabMove[Valor])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Move" displayName="TabMove" ref="A1:I17" totalsRowShown="0">
  <autoFilter ref="A1:I17" xr:uid="{00000000-0009-0000-0100-000002000000}"/>
  <tableColumns count="9">
    <tableColumn id="3" xr3:uid="{00000000-0010-0000-0100-000003000000}" name="CodCliente" dataDxfId="21"/>
    <tableColumn id="4" xr3:uid="{00000000-0010-0000-0100-000004000000}" name="Nome" dataDxfId="20">
      <calculatedColumnFormula>VLOOKUP(TabMove[[#This Row],[CodCliente]],TabCliente[],2)</calculatedColumnFormula>
    </tableColumn>
    <tableColumn id="1" xr3:uid="{00000000-0010-0000-0100-000001000000}" name="Numero" dataDxfId="19"/>
    <tableColumn id="5" xr3:uid="{00000000-0010-0000-0100-000005000000}" name="Idade" dataDxfId="18">
      <calculatedColumnFormula>VLOOKUP(TabMove[[#This Row],[CodCliente]],TabCliente[],3)</calculatedColumnFormula>
    </tableColumn>
    <tableColumn id="12" xr3:uid="{00000000-0010-0000-0100-00000C000000}" name="FaixaEtaria" dataDxfId="17">
      <calculatedColumnFormula>IF(TabMove[[#This Row],[Idade]]&lt;=18,"&lt;=18",IF(TabMove[[#This Row],[Idade]]&lt;=30,"18 - 30",IF(TabMove[[#This Row],[Idade]]&lt;=40,"31 - 40","&gt;41")))</calculatedColumnFormula>
    </tableColumn>
    <tableColumn id="6" xr3:uid="{00000000-0010-0000-0100-000006000000}" name="Sexo" dataDxfId="16">
      <calculatedColumnFormula>VLOOKUP(TabMove[[#This Row],[CodCliente]],TabCliente[],4)</calculatedColumnFormula>
    </tableColumn>
    <tableColumn id="7" xr3:uid="{00000000-0010-0000-0100-000007000000}" name="Loja"/>
    <tableColumn id="8" xr3:uid="{00000000-0010-0000-0100-000008000000}" name="Produto"/>
    <tableColumn id="9" xr3:uid="{00000000-0010-0000-0100-000009000000}" name="Valor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10"/>
  <sheetViews>
    <sheetView workbookViewId="0"/>
  </sheetViews>
  <sheetFormatPr defaultRowHeight="15" x14ac:dyDescent="0.25"/>
  <cols>
    <col min="1" max="1" width="11.5703125" style="3" customWidth="1"/>
    <col min="5" max="5" width="18.140625" style="6" customWidth="1"/>
  </cols>
  <sheetData>
    <row r="1" spans="1:5" x14ac:dyDescent="0.25">
      <c r="A1" s="3" t="s">
        <v>0</v>
      </c>
      <c r="B1" t="s">
        <v>1</v>
      </c>
      <c r="C1" t="s">
        <v>2</v>
      </c>
      <c r="D1" t="s">
        <v>3</v>
      </c>
      <c r="E1" s="6" t="s">
        <v>38</v>
      </c>
    </row>
    <row r="2" spans="1:5" x14ac:dyDescent="0.25">
      <c r="A2" s="1" t="s">
        <v>4</v>
      </c>
      <c r="B2" t="s">
        <v>5</v>
      </c>
      <c r="C2">
        <v>55</v>
      </c>
      <c r="D2" t="s">
        <v>6</v>
      </c>
      <c r="E2" s="6">
        <f ca="1">AVERAGEIF(TabMove[],A2,TabMove[Valor])</f>
        <v>225.8</v>
      </c>
    </row>
    <row r="3" spans="1:5" x14ac:dyDescent="0.25">
      <c r="A3" s="2" t="s">
        <v>9</v>
      </c>
      <c r="B3" t="s">
        <v>7</v>
      </c>
      <c r="C3">
        <v>51</v>
      </c>
      <c r="D3" t="s">
        <v>8</v>
      </c>
      <c r="E3" s="6">
        <f ca="1">AVERAGEIF(TabMove[],A3,TabMove[Valor])</f>
        <v>419.33333333333331</v>
      </c>
    </row>
    <row r="4" spans="1:5" x14ac:dyDescent="0.25">
      <c r="A4" s="2" t="s">
        <v>10</v>
      </c>
      <c r="B4" t="s">
        <v>11</v>
      </c>
      <c r="C4">
        <v>22</v>
      </c>
      <c r="D4" t="s">
        <v>6</v>
      </c>
      <c r="E4" s="6">
        <f ca="1">AVERAGEIF(TabMove[],A4,TabMove[Valor])</f>
        <v>295</v>
      </c>
    </row>
    <row r="5" spans="1:5" x14ac:dyDescent="0.25">
      <c r="A5" s="1" t="s">
        <v>18</v>
      </c>
      <c r="B5" t="s">
        <v>19</v>
      </c>
      <c r="C5">
        <v>17</v>
      </c>
      <c r="D5" t="s">
        <v>6</v>
      </c>
      <c r="E5" s="6">
        <f ca="1">AVERAGEIF(TabMove[],A5,TabMove[Valor])</f>
        <v>270</v>
      </c>
    </row>
    <row r="6" spans="1:5" x14ac:dyDescent="0.25">
      <c r="A6" s="1" t="s">
        <v>20</v>
      </c>
      <c r="B6" t="s">
        <v>21</v>
      </c>
      <c r="C6">
        <v>15</v>
      </c>
      <c r="D6" t="s">
        <v>8</v>
      </c>
      <c r="E6" s="6">
        <f ca="1">AVERAGEIF(TabMove[],A6,TabMove[Valor])</f>
        <v>269</v>
      </c>
    </row>
    <row r="7" spans="1:5" x14ac:dyDescent="0.25">
      <c r="A7" s="1" t="s">
        <v>39</v>
      </c>
      <c r="B7" t="s">
        <v>40</v>
      </c>
      <c r="C7">
        <v>24</v>
      </c>
      <c r="D7" t="s">
        <v>6</v>
      </c>
      <c r="E7" s="9">
        <f ca="1">AVERAGEIF(TabMove[],A7,TabMove[Valor])</f>
        <v>949.5</v>
      </c>
    </row>
    <row r="8" spans="1:5" x14ac:dyDescent="0.25">
      <c r="A8" s="1" t="s">
        <v>45</v>
      </c>
      <c r="B8" t="s">
        <v>46</v>
      </c>
      <c r="C8">
        <v>24</v>
      </c>
      <c r="D8" t="s">
        <v>6</v>
      </c>
      <c r="E8" s="9">
        <f ca="1">AVERAGEIF(TabMove[],A8,TabMove[Valor])</f>
        <v>1255</v>
      </c>
    </row>
    <row r="9" spans="1:5" x14ac:dyDescent="0.25">
      <c r="A9" s="1" t="s">
        <v>48</v>
      </c>
      <c r="B9" t="s">
        <v>49</v>
      </c>
      <c r="C9">
        <v>22</v>
      </c>
      <c r="D9" t="s">
        <v>47</v>
      </c>
      <c r="E9" s="9">
        <f ca="1">AVERAGEIF(TabMove[],A9,TabMove[Valor])</f>
        <v>766</v>
      </c>
    </row>
    <row r="10" spans="1:5" x14ac:dyDescent="0.25">
      <c r="A10" s="2"/>
      <c r="E10" s="9"/>
    </row>
  </sheetData>
  <dataValidations count="2">
    <dataValidation type="list" allowBlank="1" showInputMessage="1" showErrorMessage="1" sqref="F1 D1" xr:uid="{00000000-0002-0000-0000-000000000000}">
      <formula1>Sexo</formula1>
    </dataValidation>
    <dataValidation type="list" allowBlank="1" showInputMessage="1" showErrorMessage="1" sqref="F2 D2" xr:uid="{00000000-0002-0000-0000-000001000000}">
      <formula1>"Sexo"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O36"/>
  <sheetViews>
    <sheetView workbookViewId="0"/>
  </sheetViews>
  <sheetFormatPr defaultRowHeight="15" x14ac:dyDescent="0.25"/>
  <cols>
    <col min="1" max="1" width="17.140625" bestFit="1" customWidth="1"/>
    <col min="2" max="2" width="11.7109375" bestFit="1" customWidth="1"/>
    <col min="3" max="3" width="13" style="3" customWidth="1"/>
    <col min="4" max="4" width="10.42578125" customWidth="1"/>
    <col min="5" max="5" width="10.7109375" bestFit="1" customWidth="1"/>
    <col min="8" max="8" width="8.5703125" customWidth="1"/>
    <col min="9" max="9" width="17" customWidth="1"/>
    <col min="10" max="10" width="4.42578125" customWidth="1"/>
    <col min="11" max="11" width="17.140625" style="6" bestFit="1" customWidth="1"/>
    <col min="12" max="12" width="11.7109375" bestFit="1" customWidth="1"/>
    <col min="13" max="13" width="16.42578125" customWidth="1"/>
    <col min="14" max="14" width="14.140625" customWidth="1"/>
    <col min="15" max="15" width="13.5703125" customWidth="1"/>
  </cols>
  <sheetData>
    <row r="1" spans="1:15" x14ac:dyDescent="0.25">
      <c r="A1" s="3" t="s">
        <v>13</v>
      </c>
      <c r="B1" t="s">
        <v>1</v>
      </c>
      <c r="C1" t="s">
        <v>12</v>
      </c>
      <c r="D1" t="s">
        <v>2</v>
      </c>
      <c r="E1" t="s">
        <v>17</v>
      </c>
      <c r="F1" t="s">
        <v>3</v>
      </c>
      <c r="G1" t="s">
        <v>14</v>
      </c>
      <c r="H1" t="s">
        <v>15</v>
      </c>
      <c r="I1" s="6" t="s">
        <v>16</v>
      </c>
      <c r="K1"/>
      <c r="M1" t="s">
        <v>33</v>
      </c>
      <c r="N1" t="s">
        <v>33</v>
      </c>
      <c r="O1" t="s">
        <v>33</v>
      </c>
    </row>
    <row r="2" spans="1:15" x14ac:dyDescent="0.25">
      <c r="A2" s="3" t="s">
        <v>4</v>
      </c>
      <c r="B2" t="str">
        <f>VLOOKUP(TabMove[[#This Row],[CodCliente]],TabCliente[],2)</f>
        <v>Ayrton</v>
      </c>
      <c r="C2">
        <v>1</v>
      </c>
      <c r="D2">
        <f>VLOOKUP(TabMove[[#This Row],[CodCliente]],TabCliente[],3)</f>
        <v>55</v>
      </c>
      <c r="E2" t="str">
        <f>IF(TabMove[[#This Row],[Idade]]&lt;=18,"&lt;=18",IF(TabMove[[#This Row],[Idade]]&lt;=30,"18 - 30",IF(TabMove[[#This Row],[Idade]]&lt;=40,"31 - 40","&gt;41")))</f>
        <v>&gt;41</v>
      </c>
      <c r="F2" t="str">
        <f>VLOOKUP(TabMove[[#This Row],[CodCliente]],TabCliente[],4)</f>
        <v>M</v>
      </c>
      <c r="G2" t="s">
        <v>23</v>
      </c>
      <c r="H2" t="s">
        <v>52</v>
      </c>
      <c r="I2" s="6">
        <v>75</v>
      </c>
      <c r="K2"/>
      <c r="M2" s="3" t="s">
        <v>41</v>
      </c>
      <c r="N2" s="3" t="s">
        <v>9</v>
      </c>
      <c r="O2" s="3" t="s">
        <v>10</v>
      </c>
    </row>
    <row r="3" spans="1:15" x14ac:dyDescent="0.25">
      <c r="A3" s="3" t="s">
        <v>9</v>
      </c>
      <c r="B3" t="str">
        <f>VLOOKUP(TabMove[[#This Row],[CodCliente]],TabCliente[],2)</f>
        <v>Marta</v>
      </c>
      <c r="C3">
        <v>2</v>
      </c>
      <c r="D3">
        <f>VLOOKUP(TabMove[[#This Row],[CodCliente]],TabCliente[],3)</f>
        <v>51</v>
      </c>
      <c r="E3" t="str">
        <f>IF(TabMove[[#This Row],[Idade]]&lt;=18,"&lt;=18",IF(TabMove[[#This Row],[Idade]]&lt;=30,"18 - 30",IF(TabMove[[#This Row],[Idade]]&lt;=40,"31 - 40","&gt;41")))</f>
        <v>&gt;41</v>
      </c>
      <c r="F3" t="str">
        <f>VLOOKUP(TabMove[[#This Row],[CodCliente]],TabCliente[],4)</f>
        <v>F</v>
      </c>
      <c r="I3" s="6">
        <v>1165</v>
      </c>
      <c r="K3"/>
      <c r="M3" t="e">
        <f>VLOOKUP(M2,TabCliente[],2)</f>
        <v>#N/A</v>
      </c>
      <c r="N3" t="str">
        <f>VLOOKUP(N2,TabCliente[],2)</f>
        <v>Marta</v>
      </c>
      <c r="O3" t="str">
        <f>VLOOKUP(O2,TabCliente[],2)</f>
        <v>Matheus</v>
      </c>
    </row>
    <row r="4" spans="1:15" x14ac:dyDescent="0.25">
      <c r="A4" s="3" t="s">
        <v>10</v>
      </c>
      <c r="B4" t="str">
        <f>VLOOKUP(TabMove[[#This Row],[CodCliente]],TabCliente[],2)</f>
        <v>Matheus</v>
      </c>
      <c r="C4">
        <v>3</v>
      </c>
      <c r="D4">
        <f>VLOOKUP(TabMove[[#This Row],[CodCliente]],TabCliente[],3)</f>
        <v>22</v>
      </c>
      <c r="E4" t="str">
        <f>IF(TabMove[[#This Row],[Idade]]&lt;=18,"&lt;=18",IF(TabMove[[#This Row],[Idade]]&lt;=30,"18 - 30",IF(TabMove[[#This Row],[Idade]]&lt;=40,"31 - 40","&gt;41")))</f>
        <v>18 - 30</v>
      </c>
      <c r="F4" t="str">
        <f>VLOOKUP(TabMove[[#This Row],[CodCliente]],TabCliente[],4)</f>
        <v>M</v>
      </c>
      <c r="I4" s="6">
        <v>295</v>
      </c>
      <c r="K4" s="7" t="s">
        <v>29</v>
      </c>
      <c r="L4" s="8" t="s">
        <v>35</v>
      </c>
      <c r="M4" t="e">
        <f>VLOOKUP(M2,TabCliente[],4)</f>
        <v>#N/A</v>
      </c>
      <c r="N4" t="str">
        <f>VLOOKUP(N2,TabCliente[],4)</f>
        <v>F</v>
      </c>
      <c r="O4" t="str">
        <f>VLOOKUP(O2,TabCliente[],4)</f>
        <v>M</v>
      </c>
    </row>
    <row r="5" spans="1:15" x14ac:dyDescent="0.25">
      <c r="A5" s="3" t="s">
        <v>18</v>
      </c>
      <c r="B5" t="str">
        <f>VLOOKUP(TabMove[[#This Row],[CodCliente]],TabCliente[],2)</f>
        <v>Breno</v>
      </c>
      <c r="C5">
        <v>4</v>
      </c>
      <c r="D5">
        <f>VLOOKUP(TabMove[[#This Row],[CodCliente]],TabCliente[],3)</f>
        <v>17</v>
      </c>
      <c r="E5" t="str">
        <f>IF(TabMove[[#This Row],[Idade]]&lt;=18,"&lt;=18",IF(TabMove[[#This Row],[Idade]]&lt;=30,"18 - 30",IF(TabMove[[#This Row],[Idade]]&lt;=40,"31 - 40","&gt;41")))</f>
        <v>&lt;=18</v>
      </c>
      <c r="F5" t="str">
        <f>VLOOKUP(TabMove[[#This Row],[CodCliente]],TabCliente[],4)</f>
        <v>M</v>
      </c>
      <c r="I5" s="6">
        <v>270</v>
      </c>
      <c r="K5" s="7" t="s">
        <v>32</v>
      </c>
      <c r="L5" s="8" t="s">
        <v>34</v>
      </c>
      <c r="M5">
        <f>COUNTIF(TabMove[CodCliente],M2)</f>
        <v>0</v>
      </c>
      <c r="N5">
        <f>COUNTIF(TabMove[Nome],N2)</f>
        <v>0</v>
      </c>
      <c r="O5">
        <f>COUNTIF(TabMove[Numero],O2)</f>
        <v>1</v>
      </c>
    </row>
    <row r="6" spans="1:15" x14ac:dyDescent="0.25">
      <c r="A6" s="3" t="s">
        <v>20</v>
      </c>
      <c r="B6" s="5" t="str">
        <f>VLOOKUP(TabMove[[#This Row],[CodCliente]],TabCliente[],2)</f>
        <v>Carol</v>
      </c>
      <c r="C6">
        <v>5</v>
      </c>
      <c r="D6" s="5">
        <f>VLOOKUP(TabMove[[#This Row],[CodCliente]],TabCliente[],3)</f>
        <v>15</v>
      </c>
      <c r="E6" s="5" t="str">
        <f>IF(TabMove[[#This Row],[Idade]]&lt;=18,"&lt;=18",IF(TabMove[[#This Row],[Idade]]&lt;=30,"18 - 30",IF(TabMove[[#This Row],[Idade]]&lt;=40,"31 - 40","&gt;41")))</f>
        <v>&lt;=18</v>
      </c>
      <c r="F6" s="5" t="str">
        <f>VLOOKUP(TabMove[[#This Row],[CodCliente]],TabCliente[],4)</f>
        <v>F</v>
      </c>
      <c r="I6" s="6">
        <v>269</v>
      </c>
      <c r="K6" s="7" t="s">
        <v>30</v>
      </c>
      <c r="L6" s="8" t="s">
        <v>36</v>
      </c>
      <c r="M6" s="6">
        <f ca="1">SUMIF(TabMove[],M2,TabMove[Valor])</f>
        <v>0</v>
      </c>
      <c r="N6" s="6">
        <f ca="1">SUMIF(TabMove[],N2,TabMove[CodCliente])</f>
        <v>2</v>
      </c>
      <c r="O6" s="6">
        <f ca="1">SUMIF(TabMove[],O2,TabMove[Nome])</f>
        <v>22</v>
      </c>
    </row>
    <row r="7" spans="1:15" x14ac:dyDescent="0.25">
      <c r="A7" s="3" t="s">
        <v>4</v>
      </c>
      <c r="B7" s="5" t="str">
        <f>VLOOKUP(TabMove[[#This Row],[CodCliente]],TabCliente[],2)</f>
        <v>Ayrton</v>
      </c>
      <c r="C7">
        <v>6</v>
      </c>
      <c r="D7" s="5">
        <f>VLOOKUP(TabMove[[#This Row],[CodCliente]],TabCliente[],3)</f>
        <v>55</v>
      </c>
      <c r="E7" s="5" t="str">
        <f>IF(TabMove[[#This Row],[Idade]]&lt;=18,"&lt;=18",IF(TabMove[[#This Row],[Idade]]&lt;=30,"18 - 30",IF(TabMove[[#This Row],[Idade]]&lt;=40,"31 - 40","&gt;41")))</f>
        <v>&gt;41</v>
      </c>
      <c r="F7" s="5" t="str">
        <f>VLOOKUP(TabMove[[#This Row],[CodCliente]],TabCliente[],4)</f>
        <v>M</v>
      </c>
      <c r="I7" s="6">
        <v>10</v>
      </c>
      <c r="K7" s="7" t="s">
        <v>31</v>
      </c>
      <c r="L7" s="8" t="s">
        <v>37</v>
      </c>
      <c r="M7" s="6" t="e">
        <f ca="1">AVERAGEIF(TabMove[],M2,TabMove[Valor])</f>
        <v>#DIV/0!</v>
      </c>
      <c r="N7" s="6">
        <f ca="1">AVERAGEIF(TabMove[],N2,TabMove[CodCliente])</f>
        <v>2</v>
      </c>
      <c r="O7" s="6">
        <f ca="1">AVERAGEIF(TabMove[],O2,TabMove[Nome])</f>
        <v>22</v>
      </c>
    </row>
    <row r="8" spans="1:15" x14ac:dyDescent="0.25">
      <c r="A8" s="3" t="s">
        <v>4</v>
      </c>
      <c r="B8" s="5" t="str">
        <f>VLOOKUP(TabMove[[#This Row],[CodCliente]],TabCliente[],2)</f>
        <v>Ayrton</v>
      </c>
      <c r="C8">
        <v>7</v>
      </c>
      <c r="D8" s="5">
        <f>VLOOKUP(TabMove[[#This Row],[CodCliente]],TabCliente[],3)</f>
        <v>55</v>
      </c>
      <c r="E8" s="5" t="str">
        <f>IF(TabMove[[#This Row],[Idade]]&lt;=18,"&lt;=18",IF(TabMove[[#This Row],[Idade]]&lt;=30,"18 - 30",IF(TabMove[[#This Row],[Idade]]&lt;=40,"31 - 40","&gt;41")))</f>
        <v>&gt;41</v>
      </c>
      <c r="F8" s="5" t="str">
        <f>VLOOKUP(TabMove[[#This Row],[CodCliente]],TabCliente[],4)</f>
        <v>M</v>
      </c>
      <c r="I8" s="6">
        <v>1000</v>
      </c>
      <c r="K8"/>
    </row>
    <row r="9" spans="1:15" x14ac:dyDescent="0.25">
      <c r="A9" s="3" t="s">
        <v>4</v>
      </c>
      <c r="B9" s="5" t="str">
        <f>VLOOKUP(TabMove[[#This Row],[CodCliente]],TabCliente[],2)</f>
        <v>Ayrton</v>
      </c>
      <c r="C9">
        <v>8</v>
      </c>
      <c r="D9" s="5">
        <f>VLOOKUP(TabMove[[#This Row],[CodCliente]],TabCliente[],3)</f>
        <v>55</v>
      </c>
      <c r="E9" s="5" t="str">
        <f>IF(TabMove[[#This Row],[Idade]]&lt;=18,"&lt;=18",IF(TabMove[[#This Row],[Idade]]&lt;=30,"18 - 30",IF(TabMove[[#This Row],[Idade]]&lt;=40,"31 - 40","&gt;41")))</f>
        <v>&gt;41</v>
      </c>
      <c r="F9" s="5" t="str">
        <f>VLOOKUP(TabMove[[#This Row],[CodCliente]],TabCliente[],4)</f>
        <v>M</v>
      </c>
      <c r="I9" s="6">
        <v>40</v>
      </c>
      <c r="K9"/>
    </row>
    <row r="10" spans="1:15" x14ac:dyDescent="0.25">
      <c r="A10" s="3" t="s">
        <v>4</v>
      </c>
      <c r="B10" s="5" t="str">
        <f>VLOOKUP(TabMove[[#This Row],[CodCliente]],TabCliente[],2)</f>
        <v>Ayrton</v>
      </c>
      <c r="C10">
        <v>9</v>
      </c>
      <c r="D10" s="5">
        <f>VLOOKUP(TabMove[[#This Row],[CodCliente]],TabCliente[],3)</f>
        <v>55</v>
      </c>
      <c r="E10" s="5" t="str">
        <f>IF(TabMove[[#This Row],[Idade]]&lt;=18,"&lt;=18",IF(TabMove[[#This Row],[Idade]]&lt;=30,"18 - 30",IF(TabMove[[#This Row],[Idade]]&lt;=40,"31 - 40","&gt;41")))</f>
        <v>&gt;41</v>
      </c>
      <c r="F10" s="5" t="str">
        <f>VLOOKUP(TabMove[[#This Row],[CodCliente]],TabCliente[],4)</f>
        <v>M</v>
      </c>
      <c r="I10" s="6">
        <v>4</v>
      </c>
      <c r="K10"/>
    </row>
    <row r="11" spans="1:15" x14ac:dyDescent="0.25">
      <c r="A11" s="3" t="s">
        <v>9</v>
      </c>
      <c r="B11" s="5" t="str">
        <f>VLOOKUP(TabMove[[#This Row],[CodCliente]],TabCliente[],2)</f>
        <v>Marta</v>
      </c>
      <c r="C11">
        <v>10</v>
      </c>
      <c r="D11" s="5">
        <f>VLOOKUP(TabMove[[#This Row],[CodCliente]],TabCliente[],3)</f>
        <v>51</v>
      </c>
      <c r="E11" s="5" t="str">
        <f>IF(TabMove[[#This Row],[Idade]]&lt;=18,"&lt;=18",IF(TabMove[[#This Row],[Idade]]&lt;=30,"18 - 30",IF(TabMove[[#This Row],[Idade]]&lt;=40,"31 - 40","&gt;41")))</f>
        <v>&gt;41</v>
      </c>
      <c r="F11" s="5" t="str">
        <f>VLOOKUP(TabMove[[#This Row],[CodCliente]],TabCliente[],4)</f>
        <v>F</v>
      </c>
      <c r="I11" s="6">
        <v>5</v>
      </c>
      <c r="K11"/>
    </row>
    <row r="12" spans="1:15" x14ac:dyDescent="0.25">
      <c r="A12" s="3" t="s">
        <v>39</v>
      </c>
      <c r="B12" s="5" t="str">
        <f>VLOOKUP(TabMove[[#This Row],[CodCliente]],TabCliente[],2)</f>
        <v>Gabryel</v>
      </c>
      <c r="C12" s="5"/>
      <c r="D12" s="5">
        <f>VLOOKUP(TabMove[[#This Row],[CodCliente]],TabCliente[],3)</f>
        <v>24</v>
      </c>
      <c r="E12" s="5" t="str">
        <f>IF(TabMove[[#This Row],[Idade]]&lt;=18,"&lt;=18",IF(TabMove[[#This Row],[Idade]]&lt;=30,"18 - 30",IF(TabMove[[#This Row],[Idade]]&lt;=40,"31 - 40","&gt;41")))</f>
        <v>18 - 30</v>
      </c>
      <c r="F12" s="5" t="str">
        <f>VLOOKUP(TabMove[[#This Row],[CodCliente]],TabCliente[],4)</f>
        <v>M</v>
      </c>
      <c r="I12" s="6">
        <v>999</v>
      </c>
    </row>
    <row r="13" spans="1:15" x14ac:dyDescent="0.25">
      <c r="A13" s="3" t="s">
        <v>45</v>
      </c>
      <c r="B13" s="5" t="str">
        <f>VLOOKUP(TabMove[[#This Row],[CodCliente]],TabCliente[],2)</f>
        <v>Raphael</v>
      </c>
      <c r="C13" s="5"/>
      <c r="D13" s="5">
        <f>VLOOKUP(TabMove[[#This Row],[CodCliente]],TabCliente[],3)</f>
        <v>24</v>
      </c>
      <c r="E13" s="5" t="str">
        <f>IF(TabMove[[#This Row],[Idade]]&lt;=18,"&lt;=18",IF(TabMove[[#This Row],[Idade]]&lt;=30,"18 - 30",IF(TabMove[[#This Row],[Idade]]&lt;=40,"31 - 40","&gt;41")))</f>
        <v>18 - 30</v>
      </c>
      <c r="F13" s="5" t="str">
        <f>VLOOKUP(TabMove[[#This Row],[CodCliente]],TabCliente[],4)</f>
        <v>M</v>
      </c>
      <c r="I13" s="6">
        <v>1255</v>
      </c>
    </row>
    <row r="14" spans="1:15" x14ac:dyDescent="0.25">
      <c r="A14" s="3" t="s">
        <v>48</v>
      </c>
      <c r="B14" s="5" t="str">
        <f>VLOOKUP(TabMove[[#This Row],[CodCliente]],TabCliente[],2)</f>
        <v>Bruno</v>
      </c>
      <c r="C14" s="5"/>
      <c r="D14" s="5">
        <f>VLOOKUP(TabMove[[#This Row],[CodCliente]],TabCliente[],3)</f>
        <v>22</v>
      </c>
      <c r="E14" s="5" t="str">
        <f>IF(TabMove[[#This Row],[Idade]]&lt;=18,"&lt;=18",IF(TabMove[[#This Row],[Idade]]&lt;=30,"18 - 30",IF(TabMove[[#This Row],[Idade]]&lt;=40,"31 - 40","&gt;41")))</f>
        <v>18 - 30</v>
      </c>
      <c r="F14" s="5" t="str">
        <f>VLOOKUP(TabMove[[#This Row],[CodCliente]],TabCliente[],4)</f>
        <v>m</v>
      </c>
      <c r="I14" s="6">
        <v>199</v>
      </c>
    </row>
    <row r="15" spans="1:15" x14ac:dyDescent="0.25">
      <c r="A15" s="3" t="s">
        <v>39</v>
      </c>
      <c r="B15" s="5" t="str">
        <f>VLOOKUP(TabMove[[#This Row],[CodCliente]],TabCliente[],2)</f>
        <v>Gabryel</v>
      </c>
      <c r="C15" s="5"/>
      <c r="D15" s="5">
        <f>VLOOKUP(TabMove[[#This Row],[CodCliente]],TabCliente[],3)</f>
        <v>24</v>
      </c>
      <c r="E15" s="5" t="str">
        <f>IF(TabMove[[#This Row],[Idade]]&lt;=18,"&lt;=18",IF(TabMove[[#This Row],[Idade]]&lt;=30,"18 - 30",IF(TabMove[[#This Row],[Idade]]&lt;=40,"31 - 40","&gt;41")))</f>
        <v>18 - 30</v>
      </c>
      <c r="F15" s="5" t="str">
        <f>VLOOKUP(TabMove[[#This Row],[CodCliente]],TabCliente[],4)</f>
        <v>M</v>
      </c>
      <c r="I15" s="6">
        <v>900</v>
      </c>
    </row>
    <row r="16" spans="1:15" x14ac:dyDescent="0.25">
      <c r="A16" s="3" t="s">
        <v>48</v>
      </c>
      <c r="B16" s="5" t="str">
        <f>VLOOKUP(TabMove[[#This Row],[CodCliente]],TabCliente[],2)</f>
        <v>Bruno</v>
      </c>
      <c r="C16" s="5"/>
      <c r="D16" s="5">
        <f>VLOOKUP(TabMove[[#This Row],[CodCliente]],TabCliente[],3)</f>
        <v>22</v>
      </c>
      <c r="E16" s="5" t="str">
        <f>IF(TabMove[[#This Row],[Idade]]&lt;=18,"&lt;=18",IF(TabMove[[#This Row],[Idade]]&lt;=30,"18 - 30",IF(TabMove[[#This Row],[Idade]]&lt;=40,"31 - 40","&gt;41")))</f>
        <v>18 - 30</v>
      </c>
      <c r="F16" s="5" t="str">
        <f>VLOOKUP(TabMove[[#This Row],[CodCliente]],TabCliente[],4)</f>
        <v>m</v>
      </c>
      <c r="I16" s="6">
        <v>1333</v>
      </c>
    </row>
    <row r="17" spans="1:15" x14ac:dyDescent="0.25">
      <c r="A17" s="3" t="s">
        <v>9</v>
      </c>
      <c r="B17" s="5" t="str">
        <f>VLOOKUP(TabMove[[#This Row],[CodCliente]],TabCliente[],2)</f>
        <v>Marta</v>
      </c>
      <c r="C17" s="5"/>
      <c r="D17" s="5">
        <f>VLOOKUP(TabMove[[#This Row],[CodCliente]],TabCliente[],3)</f>
        <v>51</v>
      </c>
      <c r="E17" s="5" t="str">
        <f>IF(TabMove[[#This Row],[Idade]]&lt;=18,"&lt;=18",IF(TabMove[[#This Row],[Idade]]&lt;=30,"18 - 30",IF(TabMove[[#This Row],[Idade]]&lt;=40,"31 - 40","&gt;41")))</f>
        <v>&gt;41</v>
      </c>
      <c r="F17" s="5" t="str">
        <f>VLOOKUP(TabMove[[#This Row],[CodCliente]],TabCliente[],4)</f>
        <v>F</v>
      </c>
      <c r="I17" s="6">
        <v>88</v>
      </c>
    </row>
    <row r="18" spans="1:15" x14ac:dyDescent="0.25">
      <c r="A18" s="13"/>
      <c r="B18" s="5"/>
      <c r="C18" s="5"/>
      <c r="D18" s="5"/>
      <c r="E18" s="5"/>
      <c r="F18" s="5"/>
      <c r="I18" s="6"/>
      <c r="J18" s="5"/>
    </row>
    <row r="19" spans="1:15" x14ac:dyDescent="0.25">
      <c r="C19"/>
    </row>
    <row r="20" spans="1:15" x14ac:dyDescent="0.25">
      <c r="C20"/>
      <c r="G20" s="14"/>
    </row>
    <row r="21" spans="1:15" x14ac:dyDescent="0.25">
      <c r="C21"/>
      <c r="K21" s="10" t="s">
        <v>43</v>
      </c>
      <c r="L21" s="12" t="s">
        <v>44</v>
      </c>
      <c r="N21" s="15" t="s">
        <v>50</v>
      </c>
    </row>
    <row r="22" spans="1:15" x14ac:dyDescent="0.25">
      <c r="C22"/>
      <c r="K22" s="11" t="s">
        <v>5</v>
      </c>
      <c r="L22" s="12">
        <v>1129</v>
      </c>
      <c r="M22" s="16" t="s">
        <v>51</v>
      </c>
      <c r="N22" s="16"/>
      <c r="O22" s="16"/>
    </row>
    <row r="23" spans="1:15" x14ac:dyDescent="0.25">
      <c r="C23"/>
      <c r="K23" s="11" t="s">
        <v>19</v>
      </c>
      <c r="L23" s="12">
        <v>270</v>
      </c>
    </row>
    <row r="24" spans="1:15" x14ac:dyDescent="0.25">
      <c r="C24"/>
      <c r="K24" s="11" t="s">
        <v>21</v>
      </c>
      <c r="L24" s="12">
        <v>269</v>
      </c>
    </row>
    <row r="25" spans="1:15" x14ac:dyDescent="0.25">
      <c r="C25"/>
      <c r="K25" s="11" t="s">
        <v>40</v>
      </c>
      <c r="L25" s="12">
        <v>1899</v>
      </c>
    </row>
    <row r="26" spans="1:15" x14ac:dyDescent="0.25">
      <c r="C26"/>
      <c r="K26" s="11" t="s">
        <v>7</v>
      </c>
      <c r="L26" s="12">
        <v>1258</v>
      </c>
    </row>
    <row r="27" spans="1:15" x14ac:dyDescent="0.25">
      <c r="C27"/>
      <c r="K27" s="11" t="s">
        <v>11</v>
      </c>
      <c r="L27" s="12">
        <v>295</v>
      </c>
    </row>
    <row r="28" spans="1:15" x14ac:dyDescent="0.25">
      <c r="C28"/>
      <c r="K28" s="11" t="s">
        <v>46</v>
      </c>
      <c r="L28" s="12">
        <v>1255</v>
      </c>
    </row>
    <row r="29" spans="1:15" x14ac:dyDescent="0.25">
      <c r="C29"/>
      <c r="K29" s="11" t="s">
        <v>49</v>
      </c>
      <c r="L29" s="12">
        <v>1532</v>
      </c>
    </row>
    <row r="30" spans="1:15" x14ac:dyDescent="0.25">
      <c r="C30"/>
      <c r="K30" s="11" t="s">
        <v>42</v>
      </c>
      <c r="L30" s="12">
        <v>7907</v>
      </c>
    </row>
    <row r="31" spans="1:15" x14ac:dyDescent="0.25">
      <c r="C31"/>
    </row>
    <row r="32" spans="1:15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</sheetData>
  <mergeCells count="1">
    <mergeCell ref="M22:O22"/>
  </mergeCells>
  <dataValidations count="2">
    <dataValidation type="list" allowBlank="1" showInputMessage="1" showErrorMessage="1" sqref="G2" xr:uid="{00000000-0002-0000-0100-000000000000}">
      <formula1>Lojas</formula1>
    </dataValidation>
    <dataValidation type="list" allowBlank="1" showInputMessage="1" showErrorMessage="1" sqref="H2" xr:uid="{00000000-0002-0000-0100-000001000000}">
      <formula1>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A13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s="4" t="s">
        <v>6</v>
      </c>
    </row>
    <row r="3" spans="1:1" x14ac:dyDescent="0.25">
      <c r="A3" s="4" t="s">
        <v>8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52</v>
      </c>
    </row>
    <row r="13" spans="1:1" x14ac:dyDescent="0.25">
      <c r="A13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DC62-23F5-4939-8980-8FD6C81865FF}">
  <dimension ref="A1:N17"/>
  <sheetViews>
    <sheetView tabSelected="1" workbookViewId="0">
      <selection activeCell="E18" sqref="E18"/>
    </sheetView>
  </sheetViews>
  <sheetFormatPr defaultRowHeight="15" x14ac:dyDescent="0.25"/>
  <cols>
    <col min="1" max="1" width="17.7109375" style="17" bestFit="1" customWidth="1"/>
    <col min="2" max="2" width="13.85546875" style="17" bestFit="1" customWidth="1"/>
    <col min="3" max="3" width="13.28515625" style="17" customWidth="1"/>
    <col min="4" max="4" width="13.28515625" style="17" bestFit="1" customWidth="1"/>
    <col min="5" max="12" width="13.28515625" style="17" customWidth="1"/>
    <col min="13" max="13" width="13.42578125" style="17" bestFit="1" customWidth="1"/>
    <col min="14" max="14" width="13.28515625" style="17" customWidth="1"/>
  </cols>
  <sheetData>
    <row r="1" spans="1:14" s="29" customFormat="1" ht="18.75" x14ac:dyDescent="0.3">
      <c r="A1" s="26" t="s">
        <v>78</v>
      </c>
      <c r="B1" s="26" t="s">
        <v>77</v>
      </c>
      <c r="C1" s="26" t="s">
        <v>76</v>
      </c>
      <c r="D1" s="26" t="s">
        <v>75</v>
      </c>
      <c r="E1" s="26" t="s">
        <v>74</v>
      </c>
      <c r="F1" s="26" t="s">
        <v>73</v>
      </c>
      <c r="G1" s="26" t="s">
        <v>72</v>
      </c>
      <c r="H1" s="26" t="s">
        <v>71</v>
      </c>
      <c r="I1" s="26" t="s">
        <v>70</v>
      </c>
      <c r="J1" s="26" t="s">
        <v>69</v>
      </c>
      <c r="K1" s="26" t="s">
        <v>68</v>
      </c>
      <c r="L1" s="26" t="s">
        <v>67</v>
      </c>
      <c r="M1" s="26" t="s">
        <v>66</v>
      </c>
      <c r="N1" s="26" t="s">
        <v>65</v>
      </c>
    </row>
    <row r="2" spans="1:14" x14ac:dyDescent="0.25">
      <c r="A2" s="21" t="s">
        <v>64</v>
      </c>
      <c r="B2" s="27">
        <f>C2/$C$5</f>
        <v>0.51020408163265307</v>
      </c>
      <c r="C2" s="28">
        <v>5000</v>
      </c>
      <c r="D2" s="28">
        <v>5000</v>
      </c>
      <c r="E2" s="28">
        <v>5000</v>
      </c>
      <c r="F2" s="28">
        <v>5000</v>
      </c>
      <c r="G2" s="28">
        <v>5000</v>
      </c>
      <c r="H2" s="28">
        <v>5000</v>
      </c>
      <c r="I2" s="28">
        <v>5000</v>
      </c>
      <c r="J2" s="28">
        <v>5000</v>
      </c>
      <c r="K2" s="28">
        <v>5000</v>
      </c>
      <c r="L2" s="28">
        <v>5000</v>
      </c>
      <c r="M2" s="28">
        <v>5000</v>
      </c>
      <c r="N2" s="28">
        <v>5000</v>
      </c>
    </row>
    <row r="3" spans="1:14" x14ac:dyDescent="0.25">
      <c r="A3" s="21" t="s">
        <v>63</v>
      </c>
      <c r="B3" s="27">
        <f>C3/$C$5</f>
        <v>0.30612244897959184</v>
      </c>
      <c r="C3" s="28">
        <v>3000</v>
      </c>
      <c r="D3" s="28">
        <v>3000</v>
      </c>
      <c r="E3" s="28">
        <v>3000</v>
      </c>
      <c r="F3" s="28">
        <v>3000</v>
      </c>
      <c r="G3" s="28">
        <v>3000</v>
      </c>
      <c r="H3" s="28">
        <v>3000</v>
      </c>
      <c r="I3" s="28">
        <v>3000</v>
      </c>
      <c r="J3" s="28">
        <v>3000</v>
      </c>
      <c r="K3" s="28">
        <v>3000</v>
      </c>
      <c r="L3" s="28">
        <v>3000</v>
      </c>
      <c r="M3" s="28">
        <v>3000</v>
      </c>
      <c r="N3" s="28">
        <v>3000</v>
      </c>
    </row>
    <row r="4" spans="1:14" x14ac:dyDescent="0.25">
      <c r="A4" s="21" t="s">
        <v>62</v>
      </c>
      <c r="B4" s="27">
        <f>C4/$C$5</f>
        <v>0.18367346938775511</v>
      </c>
      <c r="C4" s="28">
        <v>1800</v>
      </c>
      <c r="D4" s="28">
        <v>1800</v>
      </c>
      <c r="E4" s="28">
        <v>1800</v>
      </c>
      <c r="F4" s="28">
        <v>1800</v>
      </c>
      <c r="G4" s="28">
        <v>1800</v>
      </c>
      <c r="H4" s="28">
        <v>1800</v>
      </c>
      <c r="I4" s="28">
        <v>1800</v>
      </c>
      <c r="J4" s="28">
        <v>1800</v>
      </c>
      <c r="K4" s="28">
        <v>1800</v>
      </c>
      <c r="L4" s="28">
        <v>1800</v>
      </c>
      <c r="M4" s="28">
        <v>1800</v>
      </c>
      <c r="N4" s="28">
        <v>1800</v>
      </c>
    </row>
    <row r="5" spans="1:14" x14ac:dyDescent="0.25">
      <c r="A5" s="21" t="s">
        <v>44</v>
      </c>
      <c r="B5" s="27">
        <f>SUM(B2:B4)</f>
        <v>1</v>
      </c>
      <c r="C5" s="19">
        <f>SUM(C2:C4)</f>
        <v>9800</v>
      </c>
      <c r="D5" s="19">
        <f>SUM(D2:D4)</f>
        <v>9800</v>
      </c>
      <c r="E5" s="19">
        <f>SUM(E2:E4)</f>
        <v>9800</v>
      </c>
      <c r="F5" s="19">
        <f>SUM(F2:F4)</f>
        <v>9800</v>
      </c>
      <c r="G5" s="19">
        <f>SUM(G2:G4)</f>
        <v>9800</v>
      </c>
      <c r="H5" s="19">
        <f>SUM(H2:H4)</f>
        <v>9800</v>
      </c>
      <c r="I5" s="19">
        <f>SUM(I2:I4)</f>
        <v>9800</v>
      </c>
      <c r="J5" s="19">
        <f>SUM(J2:J4)</f>
        <v>9800</v>
      </c>
      <c r="K5" s="19">
        <f>SUM(K2:K4)</f>
        <v>9800</v>
      </c>
      <c r="L5" s="19">
        <f>SUM(L2:L4)</f>
        <v>9800</v>
      </c>
      <c r="M5" s="19">
        <f>SUM(M2:M4)</f>
        <v>9800</v>
      </c>
      <c r="N5" s="19">
        <f>SUM(N2:N4)</f>
        <v>9800</v>
      </c>
    </row>
    <row r="6" spans="1:14" s="8" customFormat="1" ht="18.75" x14ac:dyDescent="0.3">
      <c r="A6" s="26" t="s">
        <v>61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25">
      <c r="A7" s="21" t="s">
        <v>60</v>
      </c>
      <c r="B7" s="24">
        <v>0.35</v>
      </c>
      <c r="C7" s="19">
        <f>C$5*$B$7</f>
        <v>3430</v>
      </c>
      <c r="D7" s="19">
        <f>D$5*$B$7</f>
        <v>3430</v>
      </c>
      <c r="E7" s="19">
        <f>E$5*$B$7</f>
        <v>3430</v>
      </c>
      <c r="F7" s="19">
        <f>F$5*$B$7</f>
        <v>3430</v>
      </c>
      <c r="G7" s="19">
        <f>G$5*$B$7</f>
        <v>3430</v>
      </c>
      <c r="H7" s="19">
        <f>H$5*$B$7</f>
        <v>3430</v>
      </c>
      <c r="I7" s="19">
        <f>I$5*$B$7</f>
        <v>3430</v>
      </c>
      <c r="J7" s="19">
        <f>J$5*$B$7</f>
        <v>3430</v>
      </c>
      <c r="K7" s="19">
        <f>K$5*$B$7</f>
        <v>3430</v>
      </c>
      <c r="L7" s="19">
        <f>L$5*$B$7</f>
        <v>3430</v>
      </c>
      <c r="M7" s="19">
        <f>M$5*$B$7</f>
        <v>3430</v>
      </c>
      <c r="N7" s="19">
        <f>N$5*$B$7</f>
        <v>3430</v>
      </c>
    </row>
    <row r="8" spans="1:14" x14ac:dyDescent="0.25">
      <c r="A8" s="21" t="s">
        <v>59</v>
      </c>
      <c r="B8" s="24">
        <v>0.1</v>
      </c>
      <c r="C8" s="19">
        <f>C$5*$B$8</f>
        <v>980</v>
      </c>
      <c r="D8" s="19">
        <f>D$5*$B$8</f>
        <v>980</v>
      </c>
      <c r="E8" s="19">
        <f>E$5*$B$8</f>
        <v>980</v>
      </c>
      <c r="F8" s="19">
        <f>F$5*$B$8</f>
        <v>980</v>
      </c>
      <c r="G8" s="19">
        <f>G$5*$B$8</f>
        <v>980</v>
      </c>
      <c r="H8" s="19">
        <f>H$5*$B$8</f>
        <v>980</v>
      </c>
      <c r="I8" s="19">
        <f>I$5*$B$8</f>
        <v>980</v>
      </c>
      <c r="J8" s="19">
        <f>J$5*$B$8</f>
        <v>980</v>
      </c>
      <c r="K8" s="19">
        <f>K$5*$B$8</f>
        <v>980</v>
      </c>
      <c r="L8" s="19">
        <f>L$5*$B$8</f>
        <v>980</v>
      </c>
      <c r="M8" s="19">
        <f>M$5*$B$8</f>
        <v>980</v>
      </c>
      <c r="N8" s="19">
        <f>N$5*$B$8</f>
        <v>980</v>
      </c>
    </row>
    <row r="9" spans="1:14" x14ac:dyDescent="0.25">
      <c r="A9" s="21" t="s">
        <v>58</v>
      </c>
      <c r="B9" s="24">
        <v>0.2</v>
      </c>
      <c r="C9" s="19">
        <f>C$5*$B$9</f>
        <v>1960</v>
      </c>
      <c r="D9" s="19">
        <f>D$5*$B$9</f>
        <v>1960</v>
      </c>
      <c r="E9" s="19">
        <f>E$5*$B$9</f>
        <v>1960</v>
      </c>
      <c r="F9" s="19">
        <f>F$5*$B$9</f>
        <v>1960</v>
      </c>
      <c r="G9" s="19">
        <f>G$5*$B$9</f>
        <v>1960</v>
      </c>
      <c r="H9" s="19">
        <f>H$5*$B$9</f>
        <v>1960</v>
      </c>
      <c r="I9" s="19">
        <f>I$5*$B$9</f>
        <v>1960</v>
      </c>
      <c r="J9" s="19">
        <f>J$5*$B$9</f>
        <v>1960</v>
      </c>
      <c r="K9" s="19">
        <f>K$5*$B$9</f>
        <v>1960</v>
      </c>
      <c r="L9" s="19">
        <f>L$5*$B$9</f>
        <v>1960</v>
      </c>
      <c r="M9" s="19">
        <f>M$5*$B$9</f>
        <v>1960</v>
      </c>
      <c r="N9" s="19">
        <f>N$5*$B$9</f>
        <v>1960</v>
      </c>
    </row>
    <row r="10" spans="1:14" x14ac:dyDescent="0.25">
      <c r="A10" s="21" t="s">
        <v>57</v>
      </c>
      <c r="B10" s="24">
        <v>0.15</v>
      </c>
      <c r="C10" s="19">
        <f>C$5*$B$10</f>
        <v>1470</v>
      </c>
      <c r="D10" s="19">
        <f>D$5*$B$10</f>
        <v>1470</v>
      </c>
      <c r="E10" s="19">
        <f>E$5*$B$10</f>
        <v>1470</v>
      </c>
      <c r="F10" s="19">
        <f>F$5*$B$10</f>
        <v>1470</v>
      </c>
      <c r="G10" s="19">
        <f>G$5*$B$10</f>
        <v>1470</v>
      </c>
      <c r="H10" s="19">
        <f>H$5*$B$10</f>
        <v>1470</v>
      </c>
      <c r="I10" s="19">
        <f>I$5*$B$10</f>
        <v>1470</v>
      </c>
      <c r="J10" s="19">
        <f>J$5*$B$10</f>
        <v>1470</v>
      </c>
      <c r="K10" s="19">
        <f>K$5*$B$10</f>
        <v>1470</v>
      </c>
      <c r="L10" s="19">
        <f>L$5*$B$10</f>
        <v>1470</v>
      </c>
      <c r="M10" s="19">
        <f>M$5*$B$10</f>
        <v>1470</v>
      </c>
      <c r="N10" s="19">
        <f>N$5*$B$10</f>
        <v>1470</v>
      </c>
    </row>
    <row r="11" spans="1:14" x14ac:dyDescent="0.25">
      <c r="A11" s="21" t="s">
        <v>56</v>
      </c>
      <c r="B11" s="24">
        <v>0.1</v>
      </c>
      <c r="C11" s="19">
        <f>C$5*$B$11</f>
        <v>980</v>
      </c>
      <c r="D11" s="19">
        <f>D$5*$B$11</f>
        <v>980</v>
      </c>
      <c r="E11" s="19">
        <f>E$5*$B$11</f>
        <v>980</v>
      </c>
      <c r="F11" s="19">
        <f>F$5*$B$11</f>
        <v>980</v>
      </c>
      <c r="G11" s="19">
        <f>G$5*$B$11</f>
        <v>980</v>
      </c>
      <c r="H11" s="19">
        <f>H$5*$B$11</f>
        <v>980</v>
      </c>
      <c r="I11" s="19">
        <f>I$5*$B$11</f>
        <v>980</v>
      </c>
      <c r="J11" s="19">
        <f>J$5*$B$11</f>
        <v>980</v>
      </c>
      <c r="K11" s="19">
        <f>K$5*$B$11</f>
        <v>980</v>
      </c>
      <c r="L11" s="19">
        <f>L$5*$B$11</f>
        <v>980</v>
      </c>
      <c r="M11" s="19">
        <f>M$5*$B$11</f>
        <v>980</v>
      </c>
      <c r="N11" s="19">
        <f>N$5*$B$11</f>
        <v>980</v>
      </c>
    </row>
    <row r="12" spans="1:14" x14ac:dyDescent="0.25">
      <c r="A12" s="21" t="s">
        <v>44</v>
      </c>
      <c r="B12" s="23">
        <f>SUM(B7:B11)</f>
        <v>0.89999999999999991</v>
      </c>
      <c r="C12" s="19">
        <f>SUM(C$7:C$11)</f>
        <v>8820</v>
      </c>
      <c r="D12" s="19">
        <f>SUM(D$7:D$11)</f>
        <v>8820</v>
      </c>
      <c r="E12" s="19">
        <f>SUM(E$7:E$11)</f>
        <v>8820</v>
      </c>
      <c r="F12" s="19">
        <f>SUM(F$7:F$11)</f>
        <v>8820</v>
      </c>
      <c r="G12" s="19">
        <f>SUM(G$7:G$11)</f>
        <v>8820</v>
      </c>
      <c r="H12" s="19">
        <f>SUM(H$7:H$11)</f>
        <v>8820</v>
      </c>
      <c r="I12" s="19">
        <f>SUM(I$7:I$11)</f>
        <v>8820</v>
      </c>
      <c r="J12" s="19">
        <f>SUM(J$7:J$11)</f>
        <v>8820</v>
      </c>
      <c r="K12" s="19">
        <f>SUM(K$7:K$11)</f>
        <v>8820</v>
      </c>
      <c r="L12" s="19">
        <f>SUM(L$7:L$11)</f>
        <v>8820</v>
      </c>
      <c r="M12" s="19">
        <f>SUM(M$7:M$11)</f>
        <v>8820</v>
      </c>
      <c r="N12" s="19">
        <f>SUM(N$7:N$11)</f>
        <v>8820</v>
      </c>
    </row>
    <row r="13" spans="1:14" x14ac:dyDescent="0.25">
      <c r="A13" s="21" t="s">
        <v>55</v>
      </c>
      <c r="B13" s="22" t="s">
        <v>54</v>
      </c>
      <c r="C13" s="19">
        <f>C$5-C$12</f>
        <v>980</v>
      </c>
      <c r="D13" s="19">
        <f>D$5-D$12</f>
        <v>980</v>
      </c>
      <c r="E13" s="19">
        <f>E$5-E$12</f>
        <v>980</v>
      </c>
      <c r="F13" s="19">
        <f>F$5-F$12</f>
        <v>980</v>
      </c>
      <c r="G13" s="19">
        <f>G$5-G$12</f>
        <v>980</v>
      </c>
      <c r="H13" s="19">
        <f>H$5-H$12</f>
        <v>980</v>
      </c>
      <c r="I13" s="19">
        <f>I$5-I$12</f>
        <v>980</v>
      </c>
      <c r="J13" s="19">
        <f>J$5-J$12</f>
        <v>980</v>
      </c>
      <c r="K13" s="19">
        <f>K$5-K$12</f>
        <v>980</v>
      </c>
      <c r="L13" s="19">
        <f>L$5-L$12</f>
        <v>980</v>
      </c>
      <c r="M13" s="19">
        <f>M$5-M$12</f>
        <v>980</v>
      </c>
      <c r="N13" s="19">
        <f>N$5-N$12</f>
        <v>980</v>
      </c>
    </row>
    <row r="14" spans="1:14" x14ac:dyDescent="0.25">
      <c r="A14" s="21" t="s">
        <v>53</v>
      </c>
      <c r="B14" s="20">
        <v>10000</v>
      </c>
      <c r="C14" s="19">
        <f>B$14+C$13</f>
        <v>10980</v>
      </c>
      <c r="D14" s="19">
        <f>C$14+D$13</f>
        <v>11960</v>
      </c>
      <c r="E14" s="19">
        <f>D$14+E$13</f>
        <v>12940</v>
      </c>
      <c r="F14" s="19">
        <f>E$14+F$13</f>
        <v>13920</v>
      </c>
      <c r="G14" s="19">
        <f>F$14+G$13</f>
        <v>14900</v>
      </c>
      <c r="H14" s="19">
        <f>G$14+H$13</f>
        <v>15880</v>
      </c>
      <c r="I14" s="19">
        <f>H$14+I$13</f>
        <v>16860</v>
      </c>
      <c r="J14" s="19">
        <f>I$14+J$13</f>
        <v>17840</v>
      </c>
      <c r="K14" s="19">
        <f>J$14+K$13</f>
        <v>18820</v>
      </c>
      <c r="L14" s="19">
        <f>K$14+L$13</f>
        <v>19800</v>
      </c>
      <c r="M14" s="19">
        <f>L$14+M$13</f>
        <v>20780</v>
      </c>
      <c r="N14" s="19">
        <f>M$14+N$13</f>
        <v>21760</v>
      </c>
    </row>
    <row r="17" spans="1:5" ht="18.75" x14ac:dyDescent="0.3">
      <c r="A17" s="18"/>
      <c r="E1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2627-E773-440E-960D-A9FC041AB2E7}">
  <dimension ref="A1:Q11"/>
  <sheetViews>
    <sheetView workbookViewId="0">
      <selection activeCell="E18" sqref="E18"/>
    </sheetView>
  </sheetViews>
  <sheetFormatPr defaultRowHeight="15" x14ac:dyDescent="0.25"/>
  <cols>
    <col min="1" max="1" width="14.85546875" bestFit="1" customWidth="1"/>
    <col min="12" max="12" width="9.140625" customWidth="1"/>
    <col min="17" max="17" width="11" bestFit="1" customWidth="1"/>
  </cols>
  <sheetData>
    <row r="1" spans="1:17" x14ac:dyDescent="0.25">
      <c r="A1" s="33" t="s">
        <v>86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35">
        <v>98765432100</v>
      </c>
      <c r="B2" s="34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31" t="s">
        <v>80</v>
      </c>
      <c r="M3" s="31" t="s">
        <v>79</v>
      </c>
    </row>
    <row r="4" spans="1:17" x14ac:dyDescent="0.25">
      <c r="A4" s="32" t="s">
        <v>85</v>
      </c>
      <c r="B4" s="17"/>
      <c r="C4" s="21">
        <f t="array" ref="C4:M4">VALUE(MID(A2,COLUMN(A:M),1))</f>
        <v>9</v>
      </c>
      <c r="D4" s="21">
        <v>8</v>
      </c>
      <c r="E4" s="21">
        <v>7</v>
      </c>
      <c r="F4" s="21">
        <v>6</v>
      </c>
      <c r="G4" s="21">
        <v>5</v>
      </c>
      <c r="H4" s="21">
        <v>4</v>
      </c>
      <c r="I4" s="21">
        <v>3</v>
      </c>
      <c r="J4" s="21">
        <v>2</v>
      </c>
      <c r="K4" s="21">
        <v>1</v>
      </c>
      <c r="L4" s="33">
        <v>0</v>
      </c>
      <c r="M4" s="33">
        <v>0</v>
      </c>
      <c r="N4" s="17"/>
      <c r="O4" s="17"/>
      <c r="P4" s="17"/>
      <c r="Q4" s="17"/>
    </row>
    <row r="5" spans="1:17" x14ac:dyDescent="0.25">
      <c r="A5" s="32" t="str">
        <f>IF(AND(Q6="VALIDO",Q7="VALIDO"),"VALIDO","INVALIDO")</f>
        <v>VALIDO</v>
      </c>
      <c r="B5" s="17"/>
      <c r="C5" s="31">
        <v>1</v>
      </c>
      <c r="D5" s="31">
        <v>2</v>
      </c>
      <c r="E5" s="31">
        <v>3</v>
      </c>
      <c r="F5" s="31">
        <v>4</v>
      </c>
      <c r="G5" s="31">
        <v>5</v>
      </c>
      <c r="H5" s="31">
        <v>6</v>
      </c>
      <c r="I5" s="31">
        <v>7</v>
      </c>
      <c r="J5" s="31">
        <v>8</v>
      </c>
      <c r="K5" s="31">
        <v>9</v>
      </c>
      <c r="L5" s="31">
        <v>10</v>
      </c>
      <c r="M5" s="31">
        <v>11</v>
      </c>
      <c r="N5" s="17" t="s">
        <v>84</v>
      </c>
      <c r="O5" s="17" t="s">
        <v>83</v>
      </c>
      <c r="P5" s="17" t="s">
        <v>82</v>
      </c>
      <c r="Q5" s="17" t="s">
        <v>81</v>
      </c>
    </row>
    <row r="6" spans="1:17" x14ac:dyDescent="0.25">
      <c r="B6" s="17" t="s">
        <v>80</v>
      </c>
      <c r="C6" s="21">
        <f>C4*L5</f>
        <v>90</v>
      </c>
      <c r="D6" s="21">
        <f>D4*K5</f>
        <v>72</v>
      </c>
      <c r="E6" s="21">
        <f>E4*J5</f>
        <v>56</v>
      </c>
      <c r="F6" s="21">
        <f>F4*I5</f>
        <v>42</v>
      </c>
      <c r="G6" s="21">
        <f>G4*H5</f>
        <v>30</v>
      </c>
      <c r="H6" s="21">
        <f>H4*G5</f>
        <v>20</v>
      </c>
      <c r="I6" s="21">
        <f>I4*F5</f>
        <v>12</v>
      </c>
      <c r="J6" s="21">
        <f>J4*E5</f>
        <v>6</v>
      </c>
      <c r="K6" s="21">
        <f>K4*D5</f>
        <v>2</v>
      </c>
      <c r="L6" s="30"/>
      <c r="M6" s="30"/>
      <c r="N6" s="21">
        <f>SUM(C6:M6)</f>
        <v>330</v>
      </c>
      <c r="O6" s="21">
        <f>MOD(N6,11)</f>
        <v>0</v>
      </c>
      <c r="P6" s="21">
        <f>IF(O6&lt;2,0,11-O6)</f>
        <v>0</v>
      </c>
      <c r="Q6" s="21" t="str">
        <f>IF(P6=L4,"VALIDO","INVALIDO")</f>
        <v>VALIDO</v>
      </c>
    </row>
    <row r="7" spans="1:17" x14ac:dyDescent="0.25">
      <c r="B7" s="17" t="s">
        <v>79</v>
      </c>
      <c r="C7" s="21">
        <f>M5*C4</f>
        <v>99</v>
      </c>
      <c r="D7" s="21">
        <f>L5*D4</f>
        <v>80</v>
      </c>
      <c r="E7" s="21">
        <f>K5*E4</f>
        <v>63</v>
      </c>
      <c r="F7" s="21">
        <f>J5*F4</f>
        <v>48</v>
      </c>
      <c r="G7" s="21">
        <f>I5*G4</f>
        <v>35</v>
      </c>
      <c r="H7" s="21">
        <f>H5*H4</f>
        <v>24</v>
      </c>
      <c r="I7" s="21">
        <f>G5*I4</f>
        <v>15</v>
      </c>
      <c r="J7" s="21">
        <f>F5*J4</f>
        <v>8</v>
      </c>
      <c r="K7" s="21">
        <f>E5*K4</f>
        <v>3</v>
      </c>
      <c r="L7" s="21">
        <f>D5*P6</f>
        <v>0</v>
      </c>
      <c r="M7" s="30"/>
      <c r="N7" s="21">
        <f>SUM(C7:M7)</f>
        <v>375</v>
      </c>
      <c r="O7" s="21">
        <f>MOD(N7,11)</f>
        <v>1</v>
      </c>
      <c r="P7" s="21">
        <f>IF(O7&lt;2,0,11-O7)</f>
        <v>0</v>
      </c>
      <c r="Q7" s="21" t="str">
        <f>IF(P7=M4,"VALIDO","INVALIDO")</f>
        <v>VALIDO</v>
      </c>
    </row>
    <row r="8" spans="1:17" x14ac:dyDescent="0.25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5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5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</sheetData>
  <conditionalFormatting sqref="A5">
    <cfRule type="expression" dxfId="15" priority="3">
      <formula>A5="INVALIDO"</formula>
    </cfRule>
    <cfRule type="expression" dxfId="14" priority="4">
      <formula>A5="VALIDO"</formula>
    </cfRule>
  </conditionalFormatting>
  <conditionalFormatting sqref="Q6:Q7">
    <cfRule type="expression" dxfId="13" priority="1">
      <formula>Q6="VALIDO"</formula>
    </cfRule>
    <cfRule type="expression" dxfId="12" priority="2">
      <formula>Q6="INVALIDO"</formula>
    </cfRule>
  </conditionalFormatting>
  <dataValidations count="1">
    <dataValidation allowBlank="1" showInputMessage="1" showErrorMessage="1" errorTitle="CPF" error="CPF é composto por 11 dígitos!" sqref="A2" xr:uid="{D930AC2F-FD37-4329-A6B5-322BDA3724EE}"/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5CB0-3EB7-4AA9-8D6A-8AE99A61E415}">
  <dimension ref="A1:R7"/>
  <sheetViews>
    <sheetView workbookViewId="0">
      <selection activeCell="E18" sqref="E18"/>
    </sheetView>
  </sheetViews>
  <sheetFormatPr defaultRowHeight="15" x14ac:dyDescent="0.25"/>
  <cols>
    <col min="1" max="1" width="18.140625" customWidth="1"/>
    <col min="2" max="2" width="3.42578125" customWidth="1"/>
  </cols>
  <sheetData>
    <row r="1" spans="1:18" x14ac:dyDescent="0.25">
      <c r="A1" s="33" t="s">
        <v>87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8" x14ac:dyDescent="0.25">
      <c r="A2" s="40">
        <v>44455566000183</v>
      </c>
      <c r="B2" s="34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8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O3" s="39" t="s">
        <v>80</v>
      </c>
      <c r="P3" s="39" t="s">
        <v>79</v>
      </c>
    </row>
    <row r="4" spans="1:18" x14ac:dyDescent="0.25">
      <c r="A4" s="32" t="s">
        <v>85</v>
      </c>
      <c r="B4" s="17"/>
      <c r="C4" s="21">
        <f t="array" ref="C4:P4">VALUE(MID(A2,COLUMN(A:P),1))</f>
        <v>4</v>
      </c>
      <c r="D4" s="21">
        <v>4</v>
      </c>
      <c r="E4" s="21">
        <v>4</v>
      </c>
      <c r="F4" s="21">
        <v>5</v>
      </c>
      <c r="G4" s="21">
        <v>5</v>
      </c>
      <c r="H4" s="21">
        <v>5</v>
      </c>
      <c r="I4" s="21">
        <v>6</v>
      </c>
      <c r="J4" s="21">
        <v>6</v>
      </c>
      <c r="K4" s="21">
        <v>0</v>
      </c>
      <c r="L4" s="38">
        <v>0</v>
      </c>
      <c r="M4" s="38">
        <v>0</v>
      </c>
      <c r="N4" s="21">
        <v>1</v>
      </c>
      <c r="O4" s="33">
        <v>8</v>
      </c>
      <c r="P4" s="33">
        <v>3</v>
      </c>
      <c r="Q4" s="17"/>
    </row>
    <row r="5" spans="1:18" x14ac:dyDescent="0.25">
      <c r="A5" s="32" t="str">
        <f>IF(AND(R6="VALIDO",R7="VALIDO"),"VALIDO","INVALIDO")</f>
        <v>VALIDO</v>
      </c>
      <c r="B5" s="17"/>
      <c r="C5" s="31">
        <v>6</v>
      </c>
      <c r="D5" s="31">
        <v>7</v>
      </c>
      <c r="E5" s="31">
        <v>8</v>
      </c>
      <c r="F5" s="31">
        <v>9</v>
      </c>
      <c r="G5" s="31">
        <v>2</v>
      </c>
      <c r="H5" s="31">
        <v>3</v>
      </c>
      <c r="I5" s="31">
        <v>4</v>
      </c>
      <c r="J5" s="31">
        <v>5</v>
      </c>
      <c r="K5" s="31">
        <v>6</v>
      </c>
      <c r="L5" s="31">
        <v>7</v>
      </c>
      <c r="M5" s="31">
        <v>8</v>
      </c>
      <c r="N5" s="31">
        <v>9</v>
      </c>
      <c r="Q5" s="17" t="s">
        <v>83</v>
      </c>
      <c r="R5" s="17" t="s">
        <v>81</v>
      </c>
    </row>
    <row r="6" spans="1:18" x14ac:dyDescent="0.25">
      <c r="A6" s="36" t="s">
        <v>80</v>
      </c>
      <c r="C6" s="21">
        <f>C4*C5</f>
        <v>24</v>
      </c>
      <c r="D6" s="21">
        <f>D4*D5</f>
        <v>28</v>
      </c>
      <c r="E6" s="21">
        <f>E4*E5</f>
        <v>32</v>
      </c>
      <c r="F6" s="21">
        <f>F4*F5</f>
        <v>45</v>
      </c>
      <c r="G6" s="21">
        <f>G4*G5</f>
        <v>10</v>
      </c>
      <c r="H6" s="21">
        <f>H4*H5</f>
        <v>15</v>
      </c>
      <c r="I6" s="21">
        <f>I4*I5</f>
        <v>24</v>
      </c>
      <c r="J6" s="21">
        <f>J4*J5</f>
        <v>30</v>
      </c>
      <c r="K6" s="21">
        <f>K4*K5</f>
        <v>0</v>
      </c>
      <c r="L6" s="21">
        <f>L4*L5</f>
        <v>0</v>
      </c>
      <c r="M6" s="21">
        <f>M4*M5</f>
        <v>0</v>
      </c>
      <c r="N6" s="21">
        <f>N4*N5</f>
        <v>9</v>
      </c>
      <c r="O6" s="37"/>
      <c r="P6" s="21">
        <f>SUM(C6:N6)</f>
        <v>217</v>
      </c>
      <c r="Q6" s="21">
        <f>MOD(P6,11)</f>
        <v>8</v>
      </c>
      <c r="R6" s="21" t="str">
        <f>IF(O4=Q6,"VALIDO","INVALIDO")</f>
        <v>VALIDO</v>
      </c>
    </row>
    <row r="7" spans="1:18" x14ac:dyDescent="0.25">
      <c r="A7" s="36" t="s">
        <v>79</v>
      </c>
      <c r="C7" s="21">
        <f>C4*(C5-1)</f>
        <v>20</v>
      </c>
      <c r="D7" s="21">
        <f>D4*(D5-1)</f>
        <v>24</v>
      </c>
      <c r="E7" s="21">
        <f>E4*(E5-1)</f>
        <v>28</v>
      </c>
      <c r="F7" s="21">
        <f>F4*(F5-1)</f>
        <v>40</v>
      </c>
      <c r="G7" s="21">
        <f>G4*(F5)</f>
        <v>45</v>
      </c>
      <c r="H7" s="21">
        <f>H4*(G5)</f>
        <v>10</v>
      </c>
      <c r="I7" s="21">
        <f>I4*(H5)</f>
        <v>18</v>
      </c>
      <c r="J7" s="21">
        <f>J4*(I5)</f>
        <v>24</v>
      </c>
      <c r="K7" s="21">
        <f>K4*(J5)</f>
        <v>0</v>
      </c>
      <c r="L7" s="21">
        <f>L4*(K5)</f>
        <v>0</v>
      </c>
      <c r="M7" s="21">
        <f>M4*(L5)</f>
        <v>0</v>
      </c>
      <c r="N7" s="21">
        <f>N4*(M5)</f>
        <v>8</v>
      </c>
      <c r="O7" s="21">
        <f>O4*(N5)</f>
        <v>72</v>
      </c>
      <c r="P7" s="21">
        <f>SUM(C7:O7)</f>
        <v>289</v>
      </c>
      <c r="Q7" s="21">
        <f>MOD(P7,11)</f>
        <v>3</v>
      </c>
      <c r="R7" s="21" t="str">
        <f>IF(P4=Q7,"VALIDO","INVALIDO")</f>
        <v>VALIDO</v>
      </c>
    </row>
  </sheetData>
  <conditionalFormatting sqref="A5">
    <cfRule type="expression" dxfId="11" priority="3">
      <formula>A5="INVALIDO"</formula>
    </cfRule>
    <cfRule type="expression" dxfId="10" priority="4">
      <formula>A5="VALIDO"</formula>
    </cfRule>
  </conditionalFormatting>
  <conditionalFormatting sqref="R6:R7">
    <cfRule type="expression" dxfId="9" priority="1">
      <formula>R6="VALIDO"</formula>
    </cfRule>
    <cfRule type="expression" dxfId="8" priority="2">
      <formula>R6="INVALIDO"</formula>
    </cfRule>
  </conditionalFormatting>
  <dataValidations count="2">
    <dataValidation allowBlank="1" showInputMessage="1" showErrorMessage="1" errorTitle="CNPJ" error="CNPJ é composto por 14 dígitos!" sqref="A2" xr:uid="{9378ACE6-4392-4AA9-A9CF-2AC7B58A9AAA}"/>
    <dataValidation type="textLength" allowBlank="1" showInputMessage="1" showErrorMessage="1" sqref="A4" xr:uid="{82A44DA9-C56D-438A-99ED-5BB6A01541AB}">
      <formula1>14</formula1>
      <formula2>14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9180-65B3-41E3-B4CF-AF82C69EF907}">
  <dimension ref="A1"/>
  <sheetViews>
    <sheetView workbookViewId="0">
      <selection activeCell="E18" sqref="E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798A-9E93-46DB-B29F-76F2808920E8}">
  <dimension ref="A1:Q7"/>
  <sheetViews>
    <sheetView workbookViewId="0">
      <selection activeCell="E18" sqref="E18"/>
    </sheetView>
  </sheetViews>
  <sheetFormatPr defaultRowHeight="15" x14ac:dyDescent="0.25"/>
  <cols>
    <col min="1" max="1" width="16.28515625" customWidth="1"/>
    <col min="2" max="2" width="5" customWidth="1"/>
  </cols>
  <sheetData>
    <row r="1" spans="1:17" x14ac:dyDescent="0.25">
      <c r="A1" s="33" t="s">
        <v>86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46">
        <v>412615770</v>
      </c>
      <c r="B2" s="34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25">
      <c r="B3" s="17"/>
      <c r="C3" s="17"/>
      <c r="D3" s="17"/>
      <c r="E3" s="17"/>
      <c r="F3" s="17"/>
      <c r="G3" s="17"/>
      <c r="H3" s="17"/>
      <c r="I3" s="17"/>
      <c r="J3" s="17"/>
      <c r="K3" s="31" t="s">
        <v>88</v>
      </c>
      <c r="M3" s="39"/>
    </row>
    <row r="4" spans="1:17" x14ac:dyDescent="0.25">
      <c r="A4" s="32" t="s">
        <v>85</v>
      </c>
      <c r="B4" s="17"/>
      <c r="C4" s="21">
        <f t="array" ref="C4:J4">VALUE(MID(A2,COLUMN(A:J),1))</f>
        <v>4</v>
      </c>
      <c r="D4" s="21">
        <v>1</v>
      </c>
      <c r="E4" s="21">
        <v>2</v>
      </c>
      <c r="F4" s="21">
        <v>6</v>
      </c>
      <c r="G4" s="21">
        <v>1</v>
      </c>
      <c r="H4" s="21">
        <v>5</v>
      </c>
      <c r="I4" s="21">
        <v>7</v>
      </c>
      <c r="J4" s="21">
        <v>7</v>
      </c>
      <c r="K4" s="45">
        <f>IF(OR(M6&lt;2,M6&gt;9),0,(11-M6))</f>
        <v>0</v>
      </c>
      <c r="L4" s="44"/>
      <c r="M4" s="39"/>
      <c r="N4" s="17"/>
      <c r="O4" s="17"/>
      <c r="P4" s="17"/>
      <c r="Q4" s="17"/>
    </row>
    <row r="5" spans="1:17" x14ac:dyDescent="0.25">
      <c r="A5" s="32" t="str">
        <f>IF(((VALUE(MID(A2,9,1)))=K4),"VALIDO","INVALIDO")</f>
        <v>VALIDO</v>
      </c>
      <c r="B5" s="17"/>
      <c r="C5" s="31">
        <v>1</v>
      </c>
      <c r="D5" s="31">
        <v>2</v>
      </c>
      <c r="E5" s="31">
        <v>3</v>
      </c>
      <c r="F5" s="31">
        <v>4</v>
      </c>
      <c r="G5" s="31">
        <v>5</v>
      </c>
      <c r="H5" s="31">
        <v>6</v>
      </c>
      <c r="I5" s="31">
        <v>7</v>
      </c>
      <c r="J5" s="31">
        <v>8</v>
      </c>
      <c r="K5" s="31">
        <v>9</v>
      </c>
      <c r="L5" s="21" t="s">
        <v>84</v>
      </c>
      <c r="M5" s="21" t="s">
        <v>83</v>
      </c>
      <c r="P5" s="17"/>
      <c r="Q5" s="17"/>
    </row>
    <row r="6" spans="1:17" x14ac:dyDescent="0.25">
      <c r="B6" s="17" t="s">
        <v>80</v>
      </c>
      <c r="C6" s="42">
        <f>C4*(10-C5)</f>
        <v>36</v>
      </c>
      <c r="D6" s="42">
        <f>D4*(10-D5)</f>
        <v>8</v>
      </c>
      <c r="E6" s="42">
        <f>E4*(10-E5)</f>
        <v>14</v>
      </c>
      <c r="F6" s="42">
        <f>F4*(10-F5)</f>
        <v>36</v>
      </c>
      <c r="G6" s="42">
        <f>G4*(10-G5)</f>
        <v>5</v>
      </c>
      <c r="H6" s="42">
        <f>H4*(10-H5)</f>
        <v>20</v>
      </c>
      <c r="I6" s="42">
        <f>I4*(10-I5)</f>
        <v>21</v>
      </c>
      <c r="J6" s="42">
        <f>J4*(10-J5)</f>
        <v>14</v>
      </c>
      <c r="K6" s="43"/>
      <c r="L6" s="42">
        <f>SUM(C6:J6)</f>
        <v>154</v>
      </c>
      <c r="M6" s="21">
        <f>MOD(L6,12)</f>
        <v>10</v>
      </c>
      <c r="P6" s="17"/>
      <c r="Q6" s="17"/>
    </row>
    <row r="7" spans="1:17" x14ac:dyDescent="0.25">
      <c r="B7" s="17"/>
      <c r="C7" s="41"/>
      <c r="D7" s="41"/>
      <c r="E7" s="41"/>
      <c r="F7" s="41"/>
      <c r="G7" s="41"/>
      <c r="H7" s="41"/>
      <c r="I7" s="41"/>
      <c r="J7" s="41"/>
      <c r="K7" s="41"/>
      <c r="L7" s="41"/>
      <c r="M7" s="39"/>
      <c r="N7" s="17"/>
      <c r="O7" s="17"/>
      <c r="P7" s="17"/>
      <c r="Q7" s="17"/>
    </row>
  </sheetData>
  <conditionalFormatting sqref="A5">
    <cfRule type="expression" dxfId="7" priority="3">
      <formula>A5="INVALIDO"</formula>
    </cfRule>
    <cfRule type="expression" dxfId="6" priority="4">
      <formula>A5="VALIDO"</formula>
    </cfRule>
  </conditionalFormatting>
  <conditionalFormatting sqref="Q6:Q7">
    <cfRule type="expression" dxfId="5" priority="1">
      <formula>Q6="VALIDO"</formula>
    </cfRule>
    <cfRule type="expression" dxfId="4" priority="2">
      <formula>Q6="INVALIDO"</formula>
    </cfRule>
  </conditionalFormatting>
  <dataValidations count="1">
    <dataValidation type="textLength" allowBlank="1" showInputMessage="1" showErrorMessage="1" errorTitle="RG" error="RG é composto por 9 dígitos!" sqref="A2" xr:uid="{6EB8C3AE-E8FD-4A3D-A910-2824659015D0}">
      <formula1>9</formula1>
      <formula2>9</formula2>
    </dataValidation>
  </dataValidation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0D7D-06F7-449E-B86C-7C64C1F6885E}">
  <dimension ref="A1:R7"/>
  <sheetViews>
    <sheetView workbookViewId="0">
      <selection activeCell="E18" sqref="E18"/>
    </sheetView>
  </sheetViews>
  <sheetFormatPr defaultRowHeight="15" x14ac:dyDescent="0.25"/>
  <cols>
    <col min="1" max="1" width="19.5703125" customWidth="1"/>
    <col min="2" max="2" width="1.5703125" customWidth="1"/>
  </cols>
  <sheetData>
    <row r="1" spans="1:18" x14ac:dyDescent="0.25">
      <c r="A1" s="33" t="s">
        <v>87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8" x14ac:dyDescent="0.25">
      <c r="A2" s="40">
        <v>444555660001</v>
      </c>
      <c r="B2" s="34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8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O3" s="39" t="s">
        <v>80</v>
      </c>
      <c r="P3" s="39" t="s">
        <v>79</v>
      </c>
    </row>
    <row r="4" spans="1:18" x14ac:dyDescent="0.25">
      <c r="A4" s="32" t="s">
        <v>85</v>
      </c>
      <c r="B4" s="17"/>
      <c r="C4" s="21">
        <f t="array" ref="C4:L4">VALUE(MID(A2,COLUMN(A:L),1))</f>
        <v>4</v>
      </c>
      <c r="D4" s="21">
        <v>4</v>
      </c>
      <c r="E4" s="21">
        <v>4</v>
      </c>
      <c r="F4" s="21">
        <v>5</v>
      </c>
      <c r="G4" s="21">
        <v>5</v>
      </c>
      <c r="H4" s="21">
        <v>5</v>
      </c>
      <c r="I4" s="21">
        <v>6</v>
      </c>
      <c r="J4" s="21">
        <v>6</v>
      </c>
      <c r="K4" s="21">
        <v>0</v>
      </c>
      <c r="L4" s="38">
        <v>0</v>
      </c>
      <c r="M4" s="38"/>
      <c r="N4" s="21"/>
      <c r="O4" s="33"/>
      <c r="P4" s="33"/>
      <c r="Q4" s="17"/>
    </row>
    <row r="5" spans="1:18" x14ac:dyDescent="0.25">
      <c r="A5" s="32" t="str">
        <f>IF(AND(R6="VALIDO",R7="VALIDO"),"VALIDO","INVALIDO")</f>
        <v>INVALIDO</v>
      </c>
      <c r="B5" s="17"/>
      <c r="C5" s="31">
        <v>1</v>
      </c>
      <c r="D5" s="31">
        <v>2</v>
      </c>
      <c r="E5" s="31">
        <v>3</v>
      </c>
      <c r="F5" s="31">
        <v>4</v>
      </c>
      <c r="G5" s="31">
        <v>5</v>
      </c>
      <c r="H5" s="31">
        <v>6</v>
      </c>
      <c r="I5" s="31">
        <v>7</v>
      </c>
      <c r="J5" s="31">
        <v>8</v>
      </c>
      <c r="K5" s="31">
        <v>9</v>
      </c>
      <c r="L5" s="31">
        <v>10</v>
      </c>
      <c r="M5" s="31">
        <v>11</v>
      </c>
      <c r="N5" s="31">
        <v>12</v>
      </c>
      <c r="Q5" s="17" t="s">
        <v>83</v>
      </c>
      <c r="R5" s="17" t="s">
        <v>81</v>
      </c>
    </row>
    <row r="6" spans="1:18" x14ac:dyDescent="0.25">
      <c r="A6" s="36" t="s">
        <v>80</v>
      </c>
      <c r="C6" s="21">
        <f>C4*C5</f>
        <v>4</v>
      </c>
      <c r="D6" s="21">
        <f>D4*D5</f>
        <v>8</v>
      </c>
      <c r="E6" s="21">
        <f>E4*E5</f>
        <v>12</v>
      </c>
      <c r="F6" s="21">
        <f>F4*F5</f>
        <v>20</v>
      </c>
      <c r="G6" s="21">
        <f>G4*G5</f>
        <v>25</v>
      </c>
      <c r="H6" s="21">
        <f>H4*H5</f>
        <v>30</v>
      </c>
      <c r="I6" s="21">
        <f>I4*I5</f>
        <v>42</v>
      </c>
      <c r="J6" s="21">
        <f>J4*J5</f>
        <v>48</v>
      </c>
      <c r="K6" s="21">
        <f>K4*K5</f>
        <v>0</v>
      </c>
      <c r="L6" s="21">
        <f>L4*L5</f>
        <v>0</v>
      </c>
      <c r="M6" s="21">
        <f>M4*M5</f>
        <v>0</v>
      </c>
      <c r="N6" s="21">
        <f>N4*N5</f>
        <v>0</v>
      </c>
      <c r="O6" s="37"/>
      <c r="P6" s="21">
        <f>SUM(C6:N6)</f>
        <v>189</v>
      </c>
      <c r="Q6" s="21">
        <f>MOD(P6,11)</f>
        <v>2</v>
      </c>
      <c r="R6" s="21" t="str">
        <f>IF(O4=Q6,"VALIDO","INVALIDO")</f>
        <v>INVALIDO</v>
      </c>
    </row>
    <row r="7" spans="1:18" x14ac:dyDescent="0.25">
      <c r="A7" s="36" t="s">
        <v>79</v>
      </c>
      <c r="C7" s="21">
        <f>C4*(C5-1)</f>
        <v>0</v>
      </c>
      <c r="D7" s="21">
        <f>D4*(D5-1)</f>
        <v>4</v>
      </c>
      <c r="E7" s="21">
        <f>E4*(E5-1)</f>
        <v>8</v>
      </c>
      <c r="F7" s="21">
        <f>F4*(F5-1)</f>
        <v>15</v>
      </c>
      <c r="G7" s="21">
        <f>G4*(F5)</f>
        <v>20</v>
      </c>
      <c r="H7" s="21">
        <f>H4*(G5)</f>
        <v>25</v>
      </c>
      <c r="I7" s="21">
        <f>I4*(H5)</f>
        <v>36</v>
      </c>
      <c r="J7" s="21">
        <f>J4*(I5)</f>
        <v>42</v>
      </c>
      <c r="K7" s="21">
        <f>K4*(J5)</f>
        <v>0</v>
      </c>
      <c r="L7" s="21">
        <f>L4*(K5)</f>
        <v>0</v>
      </c>
      <c r="M7" s="21">
        <f>M4*(L5)</f>
        <v>0</v>
      </c>
      <c r="N7" s="21">
        <f>N4*(M5)</f>
        <v>0</v>
      </c>
      <c r="O7" s="21">
        <f>O4*(N5)</f>
        <v>0</v>
      </c>
      <c r="P7" s="21">
        <f>SUM(C7:O7)</f>
        <v>150</v>
      </c>
      <c r="Q7" s="21">
        <f>MOD(P7,11)</f>
        <v>7</v>
      </c>
      <c r="R7" s="21" t="str">
        <f>IF(P4=Q7,"VALIDO","INVALIDO")</f>
        <v>INVALIDO</v>
      </c>
    </row>
  </sheetData>
  <conditionalFormatting sqref="A5">
    <cfRule type="expression" dxfId="3" priority="3">
      <formula>A5="INVALIDO"</formula>
    </cfRule>
    <cfRule type="expression" dxfId="2" priority="4">
      <formula>A5="VALIDO"</formula>
    </cfRule>
  </conditionalFormatting>
  <conditionalFormatting sqref="R6:R7">
    <cfRule type="expression" dxfId="1" priority="1">
      <formula>R6="VALIDO"</formula>
    </cfRule>
    <cfRule type="expression" dxfId="0" priority="2">
      <formula>R6="INVALIDO"</formula>
    </cfRule>
  </conditionalFormatting>
  <dataValidations count="2">
    <dataValidation type="textLength" allowBlank="1" showInputMessage="1" showErrorMessage="1" sqref="A4" xr:uid="{3039574B-EB16-4B43-87BC-8D987C76DE14}">
      <formula1>14</formula1>
      <formula2>14</formula2>
    </dataValidation>
    <dataValidation type="textLength" allowBlank="1" showInputMessage="1" showErrorMessage="1" errorTitle="TITULO" error="TITULO é composto por 12 dígitos!" sqref="A2" xr:uid="{2FEE7383-302E-412C-A648-B0CB7277E3ED}">
      <formula1>12</formula1>
      <formula2>12</formula2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Clientes</vt:lpstr>
      <vt:lpstr>DadosMes</vt:lpstr>
      <vt:lpstr>Listas</vt:lpstr>
      <vt:lpstr>1.A</vt:lpstr>
      <vt:lpstr>2</vt:lpstr>
      <vt:lpstr>3</vt:lpstr>
      <vt:lpstr>4</vt:lpstr>
      <vt:lpstr>5</vt:lpstr>
      <vt:lpstr>6</vt:lpstr>
      <vt:lpstr>Lojas</vt:lpstr>
      <vt:lpstr>Produtos</vt:lpstr>
      <vt:lpstr>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698bad02-7f77-49fb-bce1-cfcf518feff8</vt:lpwstr>
  </property>
</Properties>
</file>