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386" documentId="8_{8E997756-1BE6-4E22-AD39-8CBCC25A7D13}" xr6:coauthVersionLast="47" xr6:coauthVersionMax="47" xr10:uidLastSave="{2FDAA322-A064-4705-9B85-9D94138E5318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41" i="1"/>
  <c r="C49" i="1" a="1"/>
  <c r="C49" i="1" s="1"/>
  <c r="F48" i="1"/>
  <c r="F47" i="1"/>
  <c r="C13" i="1"/>
  <c r="F12" i="1"/>
  <c r="F9" i="1"/>
  <c r="F25" i="1"/>
  <c r="C18" i="1"/>
  <c r="C33" i="1" l="1"/>
  <c r="F32" i="1"/>
  <c r="C23" i="1"/>
  <c r="C6" i="1"/>
  <c r="J5" i="1"/>
  <c r="J9" i="1"/>
  <c r="J15" i="1"/>
  <c r="J20" i="1"/>
  <c r="M19" i="1"/>
  <c r="M14" i="1"/>
  <c r="M8" i="1"/>
  <c r="F22" i="1"/>
  <c r="F20" i="1"/>
  <c r="F15" i="1"/>
  <c r="F16" i="1"/>
  <c r="F10" i="1"/>
  <c r="F11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52" i="1"/>
  <c r="F40" i="1"/>
  <c r="F36" i="1"/>
  <c r="F31" i="1"/>
  <c r="J24" i="1" l="1"/>
  <c r="J28" i="1"/>
  <c r="C53" i="1"/>
  <c r="M23" i="1"/>
  <c r="C45" i="1" l="1"/>
  <c r="X35" i="1" l="1"/>
  <c r="M13" i="1"/>
  <c r="F17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37" i="1"/>
  <c r="AA30" i="1"/>
  <c r="AA22" i="1"/>
  <c r="AA4" i="1"/>
  <c r="T40" i="1"/>
  <c r="F5" i="1"/>
  <c r="T26" i="1" l="1"/>
  <c r="T27" i="1"/>
  <c r="F27" i="1" l="1"/>
  <c r="F21" i="1"/>
  <c r="AA7" i="1" l="1"/>
  <c r="T38" i="1"/>
  <c r="M42" i="1"/>
  <c r="M41" i="1"/>
  <c r="M22" i="1"/>
  <c r="M17" i="1"/>
  <c r="M11" i="1"/>
  <c r="M3" i="1"/>
  <c r="F43" i="1"/>
  <c r="F39" i="1"/>
  <c r="F30" i="1"/>
  <c r="T18" i="1"/>
  <c r="C57" i="1" l="1"/>
  <c r="F56" i="1"/>
  <c r="F35" i="1"/>
  <c r="F4" i="1"/>
  <c r="M38" i="1"/>
  <c r="AA8" i="1" l="1"/>
  <c r="AA12" i="1"/>
  <c r="AA19" i="1"/>
  <c r="M46" i="1" l="1"/>
  <c r="F3" i="1" l="1"/>
  <c r="F8" i="1" l="1"/>
  <c r="AA29" i="1"/>
  <c r="X38" i="1" l="1"/>
  <c r="M34" i="1"/>
  <c r="T39" i="1" l="1"/>
  <c r="T35" i="1" l="1"/>
  <c r="T34" i="1" l="1"/>
  <c r="F44" i="1" l="1"/>
  <c r="F51" i="1"/>
  <c r="M37" i="1" l="1"/>
  <c r="M7" i="1"/>
  <c r="AA3" i="1" l="1"/>
  <c r="AA33" i="1" l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<sst xmlns="http://schemas.openxmlformats.org/spreadsheetml/2006/main" count="181" uniqueCount="105">
  <si>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</si>
  <si>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</si>
  <si>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</si>
  <si>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</si>
  <si>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</si>
  <si>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</si>
  <si>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</si>
  <si>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</si>
  <si>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</si>
  <si>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</si>
  <si>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</si>
  <si>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</si>
  <si>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</si>
  <si>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</si>
  <si>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</si>
  <si>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</si>
  <si>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</si>
  <si>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</si>
  <si>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</si>
  <si>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</si>
  <si>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</si>
  <si>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</si>
  <si>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</si>
  <si>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</si>
  <si>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</si>
  <si>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</si>
  <si>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</si>
  <si>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</si>
  <si>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</si>
  <si>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</si>
  <si>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</si>
  <si>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</si>
  <si>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</si>
  <si>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</si>
  <si>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</si>
  <si>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</si>
  <si>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</si>
  <si>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</si>
  <si>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</si>
  <si>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</si>
  <si>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</si>
  <si>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</si>
  <si>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</si>
  <si>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</si>
  <si>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</si>
  <si>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</si>
  <si>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</si>
  <si>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</si>
  <si>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</si>
  <si>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</si>
  <si>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</si>
  <si>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</si>
  <si>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</si>
  <si>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</si>
  <si>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</si>
  <si>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</si>
  <si>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</si>
  <si>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</si>
  <si>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</si>
  <si>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</si>
  <si>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</si>
  <si>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</si>
  <si>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</si>
  <si>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</si>
  <si>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</si>
  <si>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</si>
  <si>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</si>
  <si>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</si>
  <si>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</si>
  <si>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</si>
  <si>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</si>
  <si>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</si>
  <si>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</si>
  <si>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</si>
  <si>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</si>
  <si>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</si>
  <si>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</si>
  <si>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</si>
  <si>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</si>
  <si>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</si>
  <si>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</si>
  <si>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</si>
  <si>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</si>
  <si>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</si>
  <si>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</si>
  <si>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</si>
  <si>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</si>
  <si>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</si>
  <si>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</si>
  <si>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</si>
  <si>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</si>
  <si>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</si>
  <si>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</si>
  <si>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</si>
  <si>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</si>
  <si>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</si>
  <si>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</si>
  <si>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</si>
  <si>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</si>
  <si>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</si>
  <si>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</si>
  <si>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</si>
  <si>
    <t>2.4.25</t>
  </si>
  <si>
    <t>165893</t>
  </si>
  <si>
    <t>163030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</si>
</sst>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" fontId="7" fillId="0" borderId="11" xfId="0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102</v>
      </c>
      <c r="G2" s="32"/>
      <c r="H2" s="23" t="s">
        <v>101</v>
      </c>
      <c r="N2" s="32"/>
      <c r="O2" s="23" t="s">
        <v>95</v>
      </c>
      <c r="U2" s="32"/>
      <c r="V2" s="42" t="s">
        <v>97</v>
      </c>
      <c r="AB2" s="8"/>
      <c r="AE2" s="18"/>
    </row>
    <row r="3" spans="1:31" s="10" customFormat="1" ht="23.65" customHeight="1" x14ac:dyDescent="0.3">
      <c r="A3" s="6" t="s">
        <v>54</v>
      </c>
      <c r="B3" s="40">
        <v>159368</v>
      </c>
      <c r="C3" s="7">
        <v>6</v>
      </c>
      <c r="D3" s="7">
        <v>20</v>
      </c>
      <c r="E3" s="41">
        <v>46304</v>
      </c>
      <c r="F3" s="9">
        <f t="shared" ref="F3:F5" si="0">(E3-$AC$1)/365*12</f>
        <v>20.252054794520546</v>
      </c>
      <c r="G3" s="33"/>
      <c r="H3" s="6" t="s">
        <v>61</v>
      </c>
      <c r="I3" s="11">
        <v>158587</v>
      </c>
      <c r="J3" s="7">
        <v>8</v>
      </c>
      <c r="K3" s="7">
        <v>16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69</v>
      </c>
      <c r="W3" s="7" t="s">
        <v>80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A4" s="53"/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80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46351</v>
      </c>
      <c r="F5" s="9">
        <f t="shared" si="0"/>
        <v>21.797260273972604</v>
      </c>
      <c r="G5" s="33"/>
      <c r="I5" s="46" t="s">
        <v>8</v>
      </c>
      <c r="J5" s="49">
        <f>SUM(J3:J4)*40+K3</f>
        <v>4336</v>
      </c>
      <c r="K5" s="50"/>
      <c r="N5" s="33"/>
      <c r="O5" s="27"/>
      <c r="P5" s="7" t="s">
        <v>93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49">
        <f>SUM(X3:X4)*6+Y3+Y4</f>
        <v>1122</v>
      </c>
      <c r="Y5" s="50"/>
      <c r="AB5" s="7"/>
    </row>
    <row r="6" spans="1:31" s="10" customFormat="1" ht="23.65" customHeight="1" thickBot="1" x14ac:dyDescent="0.35">
      <c r="B6" s="46" t="s">
        <v>8</v>
      </c>
      <c r="C6" s="49">
        <f>SUM(C3:C5)*40+D3</f>
        <v>6340</v>
      </c>
      <c r="D6" s="50"/>
      <c r="F6" s="7"/>
      <c r="G6" s="33"/>
      <c r="K6" s="7"/>
      <c r="N6" s="33"/>
      <c r="P6" s="46" t="s">
        <v>8</v>
      </c>
      <c r="Q6" s="49">
        <f>SUM(Q3:Q5)*30+R3+R5</f>
        <v>7809</v>
      </c>
      <c r="R6" s="50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62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70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58</v>
      </c>
      <c r="B8" s="7">
        <v>159367</v>
      </c>
      <c r="C8" s="7">
        <v>7</v>
      </c>
      <c r="D8" s="7">
        <v>16</v>
      </c>
      <c r="E8" s="8">
        <v>46283</v>
      </c>
      <c r="F8" s="9">
        <f t="shared" ref="F8:F9" si="7">(E8-$AC$1)/365*12</f>
        <v>19.56164383561644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48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98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36"/>
      <c r="B9" s="7">
        <v>159367</v>
      </c>
      <c r="C9" s="7">
        <v>22</v>
      </c>
      <c r="D9" s="7"/>
      <c r="E9" s="8">
        <v>46283</v>
      </c>
      <c r="F9" s="9">
        <f t="shared" si="7"/>
        <v>19.56164383561644</v>
      </c>
      <c r="G9" s="33"/>
      <c r="I9" s="46" t="s">
        <v>8</v>
      </c>
      <c r="J9" s="49">
        <f>SUM(J7:J8)*24+K7</f>
        <v>3634</v>
      </c>
      <c r="K9" s="50"/>
      <c r="N9" s="33"/>
      <c r="P9" s="7" t="s">
        <v>48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49">
        <f>SUM(X7:X8)*6+Y7+Y8</f>
        <v>412</v>
      </c>
      <c r="Y9" s="50"/>
      <c r="AB9" s="7"/>
    </row>
    <row r="10" spans="1:31" s="10" customFormat="1" ht="23.65" customHeight="1" thickBot="1" x14ac:dyDescent="0.35">
      <c r="A10" s="27"/>
      <c r="B10" s="7">
        <v>161798</v>
      </c>
      <c r="C10" s="11">
        <v>60</v>
      </c>
      <c r="D10" s="7"/>
      <c r="E10" s="8">
        <v>46324</v>
      </c>
      <c r="F10" s="9">
        <f t="shared" ref="F10:F12" si="10">(E10-$AC$1)/365*12</f>
        <v>20.909589041095892</v>
      </c>
      <c r="G10" s="33"/>
      <c r="K10" s="7"/>
      <c r="N10" s="33"/>
      <c r="P10" s="7" t="s">
        <v>94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A11" s="27"/>
      <c r="B11" s="7">
        <v>162036</v>
      </c>
      <c r="C11" s="11">
        <v>22</v>
      </c>
      <c r="D11" s="7"/>
      <c r="E11" s="8">
        <v>46337</v>
      </c>
      <c r="F11" s="9">
        <f t="shared" si="10"/>
        <v>21.336986301369862</v>
      </c>
      <c r="G11" s="33"/>
      <c r="H11" s="6" t="s">
        <v>63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49">
        <f>SUM(Q8:Q10)*30+R8</f>
        <v>6337</v>
      </c>
      <c r="R11" s="50"/>
      <c r="U11" s="33"/>
      <c r="V11" s="6" t="s">
        <v>90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A12" s="27"/>
      <c r="B12" s="7">
        <v>162037</v>
      </c>
      <c r="C12" s="11">
        <v>1</v>
      </c>
      <c r="D12" s="7"/>
      <c r="E12" s="8">
        <v>46359</v>
      </c>
      <c r="F12" s="9">
        <f t="shared" si="10"/>
        <v>22.06027397260274</v>
      </c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81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B13" s="46" t="s">
        <v>8</v>
      </c>
      <c r="C13" s="49">
        <f>SUM(C8:C12)*24+D8</f>
        <v>2704</v>
      </c>
      <c r="D13" s="50"/>
      <c r="F13" s="7"/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49">
        <f>SUM(X11:X12)*6+Y11+Y12</f>
        <v>1240</v>
      </c>
      <c r="Y13" s="50"/>
      <c r="AB13" s="7"/>
    </row>
    <row r="14" spans="1:31" s="10" customFormat="1" ht="23.65" customHeight="1" thickBot="1" x14ac:dyDescent="0.35">
      <c r="D14" s="7"/>
      <c r="F14" s="7"/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77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A15" s="6" t="s">
        <v>55</v>
      </c>
      <c r="B15" s="35">
        <v>159366</v>
      </c>
      <c r="C15" s="7">
        <v>7</v>
      </c>
      <c r="D15" s="7">
        <v>18</v>
      </c>
      <c r="E15" s="8">
        <v>46283</v>
      </c>
      <c r="F15" s="9">
        <f>(E15-$AC$1)/365*12</f>
        <v>19.56164383561644</v>
      </c>
      <c r="G15" s="33"/>
      <c r="I15" s="46" t="s">
        <v>8</v>
      </c>
      <c r="J15" s="49">
        <f>SUM(J11:J14)*24+K11</f>
        <v>5520</v>
      </c>
      <c r="K15" s="50"/>
      <c r="N15" s="33"/>
      <c r="P15" s="46" t="s">
        <v>8</v>
      </c>
      <c r="Q15" s="49">
        <f>SUM(Q13:Q14)*30+R13+R14</f>
        <v>3879</v>
      </c>
      <c r="R15" s="50"/>
      <c r="U15" s="33"/>
      <c r="V15" s="6" t="s">
        <v>71</v>
      </c>
      <c r="W15" s="7" t="s">
        <v>83</v>
      </c>
      <c r="X15" s="7">
        <v>12</v>
      </c>
      <c r="Y15" s="7">
        <v>5</v>
      </c>
      <c r="Z15" s="14">
        <v>47024</v>
      </c>
      <c r="AA15" s="9">
        <f t="shared" ref="AA15:AA16" si="13">(Z15-$AC$1)/365*12</f>
        <v>43.923287671232877</v>
      </c>
      <c r="AB15" s="7"/>
    </row>
    <row r="16" spans="1:31" s="10" customFormat="1" ht="23.65" customHeight="1" thickBot="1" x14ac:dyDescent="0.35">
      <c r="B16" s="35">
        <v>161793</v>
      </c>
      <c r="C16" s="11">
        <v>68</v>
      </c>
      <c r="D16" s="7"/>
      <c r="E16" s="8">
        <v>46313</v>
      </c>
      <c r="F16" s="9">
        <f t="shared" ref="F16" si="14">(E16-$AC$1)/365*12</f>
        <v>20.547945205479451</v>
      </c>
      <c r="G16" s="33"/>
      <c r="K16" s="7"/>
      <c r="N16" s="33"/>
      <c r="U16" s="33"/>
      <c r="V16" s="6"/>
      <c r="W16" s="7" t="s">
        <v>84</v>
      </c>
      <c r="X16" s="7">
        <v>73</v>
      </c>
      <c r="Y16" s="7">
        <v>2</v>
      </c>
      <c r="Z16" s="14">
        <v>47085</v>
      </c>
      <c r="AA16" s="9">
        <f t="shared" si="13"/>
        <v>45.92876712328767</v>
      </c>
      <c r="AB16" s="8"/>
    </row>
    <row r="17" spans="1:28" s="10" customFormat="1" ht="23.65" customHeight="1" thickBot="1" x14ac:dyDescent="0.35">
      <c r="B17" s="35">
        <v>161794</v>
      </c>
      <c r="C17" s="11">
        <v>174</v>
      </c>
      <c r="D17" s="7"/>
      <c r="E17" s="8">
        <v>46324</v>
      </c>
      <c r="F17" s="9">
        <f t="shared" ref="F17" si="15">(E17-$AC$1)/365*12</f>
        <v>20.909589041095892</v>
      </c>
      <c r="G17" s="33"/>
      <c r="H17" s="6" t="s">
        <v>64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6">(L17-$AC$1)/365*12</f>
        <v>20.449315068493153</v>
      </c>
      <c r="N17" s="33"/>
      <c r="O17" s="6" t="s">
        <v>16</v>
      </c>
      <c r="P17" s="7" t="s">
        <v>49</v>
      </c>
      <c r="Q17" s="7">
        <v>9</v>
      </c>
      <c r="R17" s="7">
        <v>17</v>
      </c>
      <c r="S17" s="14">
        <v>46199</v>
      </c>
      <c r="T17" s="9">
        <f t="shared" ref="T17" si="17">(S17-$AC$1)/365*12</f>
        <v>16.799999999999997</v>
      </c>
      <c r="U17" s="33"/>
      <c r="W17" s="46" t="s">
        <v>8</v>
      </c>
      <c r="X17" s="49">
        <f>SUM(X15:X16)*6+Y15+Y16</f>
        <v>517</v>
      </c>
      <c r="Y17" s="50"/>
      <c r="AB17" s="7"/>
    </row>
    <row r="18" spans="1:28" s="10" customFormat="1" ht="23.65" customHeight="1" thickBot="1" x14ac:dyDescent="0.35">
      <c r="B18" s="46" t="s">
        <v>8</v>
      </c>
      <c r="C18" s="49">
        <f>SUM(C15:C17)*24+D15</f>
        <v>5994</v>
      </c>
      <c r="D18" s="50"/>
      <c r="F18" s="7"/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6"/>
        <v>20.942465753424656</v>
      </c>
      <c r="N18" s="33"/>
      <c r="P18" s="7" t="s">
        <v>78</v>
      </c>
      <c r="Q18" s="7">
        <v>36</v>
      </c>
      <c r="R18" s="7">
        <v>18</v>
      </c>
      <c r="S18" s="14">
        <v>46321</v>
      </c>
      <c r="T18" s="9">
        <f t="shared" ref="T18" si="18">(S18-$AC$1)/365*12</f>
        <v>20.81095890410959</v>
      </c>
      <c r="U18" s="33"/>
      <c r="AB18" s="7"/>
    </row>
    <row r="19" spans="1:28" s="10" customFormat="1" ht="23.65" customHeight="1" thickBot="1" x14ac:dyDescent="0.35">
      <c r="B19" s="43"/>
      <c r="D19" s="7"/>
      <c r="F19" s="7"/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6"/>
        <v>22.126027397260273</v>
      </c>
      <c r="N19" s="33"/>
      <c r="P19" s="46" t="s">
        <v>8</v>
      </c>
      <c r="Q19" s="49">
        <f>SUM(Q17:Q18)*30+R17+R18</f>
        <v>1385</v>
      </c>
      <c r="R19" s="50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A20" s="6" t="s">
        <v>56</v>
      </c>
      <c r="B20" s="44" t="s">
        <v>91</v>
      </c>
      <c r="C20" s="11">
        <v>5</v>
      </c>
      <c r="D20" s="7">
        <v>10</v>
      </c>
      <c r="E20" s="8">
        <v>46283</v>
      </c>
      <c r="F20" s="9">
        <f t="shared" ref="F20" si="19">(E20-$AC$1)/365*12</f>
        <v>19.56164383561644</v>
      </c>
      <c r="G20" s="33"/>
      <c r="I20" s="46" t="s">
        <v>8</v>
      </c>
      <c r="J20" s="49">
        <f>SUM(J17:J19)*12+K17</f>
        <v>2455</v>
      </c>
      <c r="K20" s="50"/>
      <c r="L20" s="7"/>
      <c r="M20" s="7"/>
      <c r="N20" s="33"/>
      <c r="P20" s="13"/>
      <c r="Q20" s="10" t="s">
        <v>17</v>
      </c>
      <c r="U20" s="33"/>
      <c r="W20" s="46" t="s">
        <v>8</v>
      </c>
      <c r="X20" s="49">
        <f>SUM(X19*200)+Y19</f>
        <v>1118</v>
      </c>
      <c r="Y20" s="50"/>
      <c r="AB20" s="7"/>
    </row>
    <row r="21" spans="1:28" s="10" customFormat="1" ht="23.65" customHeight="1" x14ac:dyDescent="0.3">
      <c r="A21" s="27"/>
      <c r="B21" s="44" t="s">
        <v>91</v>
      </c>
      <c r="C21" s="7">
        <v>54</v>
      </c>
      <c r="E21" s="8">
        <v>46283</v>
      </c>
      <c r="F21" s="9">
        <f t="shared" ref="F21:F22" si="20">(E21-$AC$1)/365*12</f>
        <v>19.56164383561644</v>
      </c>
      <c r="G21" s="33"/>
      <c r="K21" s="7"/>
      <c r="N21" s="33"/>
      <c r="O21" s="6" t="s">
        <v>19</v>
      </c>
      <c r="P21" s="7" t="s">
        <v>50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19.824657534246576</v>
      </c>
      <c r="U21" s="33"/>
      <c r="AB21" s="7"/>
    </row>
    <row r="22" spans="1:28" s="10" customFormat="1" ht="23.65" customHeight="1" thickBot="1" x14ac:dyDescent="0.35">
      <c r="A22" s="27"/>
      <c r="B22" s="44" t="s">
        <v>99</v>
      </c>
      <c r="C22" s="7">
        <v>101</v>
      </c>
      <c r="E22" s="8">
        <v>46303</v>
      </c>
      <c r="F22" s="9">
        <f t="shared" si="20"/>
        <v>20.219178082191782</v>
      </c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50</v>
      </c>
      <c r="Q22" s="7">
        <v>52</v>
      </c>
      <c r="R22" s="7"/>
      <c r="S22" s="14">
        <v>46291</v>
      </c>
      <c r="T22" s="9">
        <f t="shared" si="21"/>
        <v>19.824657534246576</v>
      </c>
      <c r="U22" s="33"/>
      <c r="V22" s="21" t="s">
        <v>72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B23" s="47" t="s">
        <v>8</v>
      </c>
      <c r="C23" s="49">
        <f>SUM(C20:C22)*12+D20</f>
        <v>1930</v>
      </c>
      <c r="D23" s="50"/>
      <c r="F23" s="7"/>
      <c r="G23" s="33"/>
      <c r="I23" s="7" t="s">
        <v>87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49">
        <f>SUM(Q21:Q22)*30+R21</f>
        <v>1841</v>
      </c>
      <c r="R23" s="50"/>
      <c r="U23" s="33"/>
      <c r="W23" s="46" t="s">
        <v>8</v>
      </c>
      <c r="X23" s="49">
        <f>SUM(X22*200)+Y22</f>
        <v>780</v>
      </c>
      <c r="Y23" s="50"/>
      <c r="AB23" s="7"/>
    </row>
    <row r="24" spans="1:28" s="10" customFormat="1" ht="23.65" customHeight="1" thickBot="1" x14ac:dyDescent="0.35">
      <c r="B24" s="43"/>
      <c r="D24" s="7"/>
      <c r="F24" s="7"/>
      <c r="G24" s="33"/>
      <c r="I24" s="46" t="s">
        <v>8</v>
      </c>
      <c r="J24" s="49">
        <f>SUM(J22:J23)*30+K22+K23</f>
        <v>2722</v>
      </c>
      <c r="K24" s="50"/>
      <c r="N24" s="33"/>
      <c r="U24" s="33"/>
      <c r="AB24" s="7"/>
    </row>
    <row r="25" spans="1:28" s="10" customFormat="1" ht="23.65" customHeight="1" x14ac:dyDescent="0.3">
      <c r="A25" s="6" t="s">
        <v>57</v>
      </c>
      <c r="B25" s="45" t="s">
        <v>103</v>
      </c>
      <c r="C25" s="11">
        <v>5</v>
      </c>
      <c r="D25" s="7">
        <v>38</v>
      </c>
      <c r="E25" s="8">
        <v>46211</v>
      </c>
      <c r="F25" s="9">
        <f>(E25-$AC$1)/365*12</f>
        <v>17.194520547945206</v>
      </c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1" t="s">
        <v>73</v>
      </c>
      <c r="W25" s="7" t="s">
        <v>85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A26" s="6"/>
      <c r="B26" s="45" t="s">
        <v>103</v>
      </c>
      <c r="C26" s="11">
        <v>119</v>
      </c>
      <c r="D26" s="7">
        <v>33</v>
      </c>
      <c r="E26" s="8">
        <v>46211</v>
      </c>
      <c r="F26" s="9"/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1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A27" s="29"/>
      <c r="B27" s="45" t="s">
        <v>104</v>
      </c>
      <c r="C27" s="11">
        <v>9</v>
      </c>
      <c r="D27" s="7"/>
      <c r="E27" s="8">
        <v>46302</v>
      </c>
      <c r="F27" s="9">
        <f>(E27-$AC$1)/365*12</f>
        <v>20.186301369863013</v>
      </c>
      <c r="G27" s="33"/>
      <c r="I27" s="7" t="s">
        <v>88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52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49">
        <f>SUM(X25:X26)*4+Y25+Y26</f>
        <v>174</v>
      </c>
      <c r="Y27" s="50"/>
      <c r="AB27" s="7"/>
    </row>
    <row r="28" spans="1:28" s="10" customFormat="1" ht="23.65" customHeight="1" thickBot="1" x14ac:dyDescent="0.35">
      <c r="B28" s="47" t="s">
        <v>8</v>
      </c>
      <c r="C28" s="49">
        <f>SUM(C25:C27)*40+D25+D26</f>
        <v>5391</v>
      </c>
      <c r="D28" s="50"/>
      <c r="F28" s="7"/>
      <c r="G28" s="33"/>
      <c r="I28" s="46" t="s">
        <v>8</v>
      </c>
      <c r="J28" s="49">
        <f>SUM(J26:J27)*30+K26</f>
        <v>2292</v>
      </c>
      <c r="K28" s="50"/>
      <c r="N28" s="33"/>
      <c r="P28" s="46" t="s">
        <v>8</v>
      </c>
      <c r="Q28" s="49">
        <f>SUM(Q25:Q27)*30+R25+R26+R27</f>
        <v>2418</v>
      </c>
      <c r="R28" s="50"/>
      <c r="U28" s="33"/>
      <c r="AB28" s="7"/>
    </row>
    <row r="29" spans="1:28" s="10" customFormat="1" ht="23.65" customHeight="1" x14ac:dyDescent="0.3">
      <c r="B29" s="43"/>
      <c r="D29" s="7"/>
      <c r="F29" s="7"/>
      <c r="G29" s="33"/>
      <c r="K29" s="7"/>
      <c r="N29" s="33"/>
      <c r="U29" s="33"/>
      <c r="V29" s="6" t="s">
        <v>33</v>
      </c>
      <c r="W29" s="7" t="s">
        <v>82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A30" s="6" t="s">
        <v>59</v>
      </c>
      <c r="B30" s="44" t="s">
        <v>53</v>
      </c>
      <c r="C30" s="7">
        <v>8</v>
      </c>
      <c r="D30" s="7">
        <v>14</v>
      </c>
      <c r="E30" s="8">
        <v>46211</v>
      </c>
      <c r="F30" s="9">
        <f>(E30-$AC$1)/365*12</f>
        <v>17.194520547945206</v>
      </c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51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82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B31" s="44" t="s">
        <v>53</v>
      </c>
      <c r="C31" s="7">
        <v>55</v>
      </c>
      <c r="D31" s="7"/>
      <c r="E31" s="8">
        <v>46211</v>
      </c>
      <c r="F31" s="9">
        <f>(E31-$AC$1)/365*12</f>
        <v>17.194520547945206</v>
      </c>
      <c r="G31" s="33"/>
      <c r="I31" s="46" t="s">
        <v>8</v>
      </c>
      <c r="J31" s="49">
        <f>SUM(J30)*30+K30</f>
        <v>234</v>
      </c>
      <c r="K31" s="50"/>
      <c r="N31" s="33"/>
      <c r="O31" s="6"/>
      <c r="P31" s="7" t="s">
        <v>51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49">
        <f>SUM(X29:X30)*30+Y29</f>
        <v>1270</v>
      </c>
      <c r="Y31" s="50"/>
      <c r="AB31" s="7"/>
    </row>
    <row r="32" spans="1:28" s="10" customFormat="1" ht="23.65" customHeight="1" thickBot="1" x14ac:dyDescent="0.35">
      <c r="B32" s="44" t="s">
        <v>100</v>
      </c>
      <c r="C32" s="7">
        <v>80</v>
      </c>
      <c r="D32" s="7"/>
      <c r="E32" s="8">
        <v>46248</v>
      </c>
      <c r="F32" s="9">
        <f>(E32-$AC$1)/365*12</f>
        <v>18.410958904109588</v>
      </c>
      <c r="G32" s="33"/>
      <c r="K32" s="7"/>
      <c r="N32" s="33"/>
      <c r="P32" s="46" t="s">
        <v>8</v>
      </c>
      <c r="Q32" s="49">
        <f>SUM(Q30:Q31)*30+R30</f>
        <v>609</v>
      </c>
      <c r="R32" s="50"/>
      <c r="U32" s="33"/>
      <c r="AB32" s="7"/>
    </row>
    <row r="33" spans="1:28" s="10" customFormat="1" ht="23.65" customHeight="1" thickBot="1" x14ac:dyDescent="0.35">
      <c r="B33" s="47" t="s">
        <v>8</v>
      </c>
      <c r="C33" s="49">
        <f>SUM(C30:C32)*24+D30</f>
        <v>3446</v>
      </c>
      <c r="D33" s="50"/>
      <c r="F33" s="7"/>
      <c r="G33" s="33"/>
      <c r="H33" s="17" t="s">
        <v>65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96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B34" s="43"/>
      <c r="D34" s="7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96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A35" s="6" t="s">
        <v>60</v>
      </c>
      <c r="B35" s="44" t="s">
        <v>86</v>
      </c>
      <c r="C35" s="7">
        <v>8</v>
      </c>
      <c r="D35" s="7">
        <v>7</v>
      </c>
      <c r="E35" s="8">
        <v>46312</v>
      </c>
      <c r="F35" s="9">
        <f>(E35-$AC$1)/365*12</f>
        <v>20.515068493150686</v>
      </c>
      <c r="G35" s="33"/>
      <c r="I35" s="46" t="s">
        <v>8</v>
      </c>
      <c r="J35" s="49">
        <f>SUM(J33:J34)*24+K33</f>
        <v>1129</v>
      </c>
      <c r="K35" s="50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49">
        <f>SUM(X33:X34)*18+Y33</f>
        <v>1175</v>
      </c>
      <c r="Y35" s="50"/>
      <c r="AB35" s="7"/>
    </row>
    <row r="36" spans="1:28" s="10" customFormat="1" ht="23.65" customHeight="1" thickBot="1" x14ac:dyDescent="0.35">
      <c r="A36" s="27"/>
      <c r="B36" s="44" t="s">
        <v>86</v>
      </c>
      <c r="C36" s="7">
        <v>79</v>
      </c>
      <c r="D36" s="7"/>
      <c r="E36" s="8">
        <v>46312</v>
      </c>
      <c r="F36" s="9">
        <f>(E36-$AC$1)/365*12</f>
        <v>20.515068493150686</v>
      </c>
      <c r="G36" s="33"/>
      <c r="K36" s="7"/>
      <c r="N36" s="33"/>
      <c r="P36" s="46" t="s">
        <v>8</v>
      </c>
      <c r="Q36" s="49">
        <f>SUM(Q34:Q35)*30+R34</f>
        <v>828</v>
      </c>
      <c r="R36" s="50"/>
      <c r="S36" s="7"/>
      <c r="T36" s="7"/>
      <c r="U36" s="33"/>
      <c r="AB36" s="7"/>
    </row>
    <row r="37" spans="1:28" s="10" customFormat="1" ht="23.65" customHeight="1" thickBot="1" x14ac:dyDescent="0.35">
      <c r="B37" s="47" t="s">
        <v>8</v>
      </c>
      <c r="C37" s="49">
        <f>SUM(C35:C36)*24+D35</f>
        <v>2095</v>
      </c>
      <c r="D37" s="50"/>
      <c r="F37" s="7"/>
      <c r="G37" s="33"/>
      <c r="H37" s="6" t="s">
        <v>66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74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3"/>
      <c r="D38" s="7"/>
      <c r="F38" s="7"/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49">
        <f>SUM(X37:X37)*18+Y37</f>
        <v>2</v>
      </c>
      <c r="Y38" s="50"/>
      <c r="AB38" s="7"/>
    </row>
    <row r="39" spans="1:28" s="10" customFormat="1" ht="23.65" customHeight="1" thickBot="1" x14ac:dyDescent="0.35">
      <c r="A39" s="6" t="s">
        <v>39</v>
      </c>
      <c r="B39" s="44" t="s">
        <v>45</v>
      </c>
      <c r="C39" s="11">
        <v>7</v>
      </c>
      <c r="D39" s="7">
        <v>27</v>
      </c>
      <c r="E39" s="14">
        <v>46260</v>
      </c>
      <c r="F39" s="9">
        <f>(E39-$AC$1)/365*12</f>
        <v>18.805479452054794</v>
      </c>
      <c r="G39" s="33"/>
      <c r="I39" s="46" t="s">
        <v>8</v>
      </c>
      <c r="J39" s="49">
        <f>SUM(J37:J38)*24+K37</f>
        <v>972</v>
      </c>
      <c r="K39" s="50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B40" s="44" t="s">
        <v>92</v>
      </c>
      <c r="C40" s="40">
        <v>81</v>
      </c>
      <c r="D40" s="7">
        <v>22</v>
      </c>
      <c r="E40" s="14">
        <v>46352</v>
      </c>
      <c r="F40" s="9">
        <f>(E40-$AC$1)/365*12</f>
        <v>21.830136986301369</v>
      </c>
      <c r="G40" s="33"/>
      <c r="I40" s="13"/>
      <c r="J40" s="30"/>
      <c r="K40" s="30"/>
      <c r="N40" s="33"/>
      <c r="O40" s="24"/>
      <c r="P40" s="7" t="s">
        <v>79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B41" s="47" t="s">
        <v>8</v>
      </c>
      <c r="C41" s="49">
        <f>SUM(C39:C40)*30+D39+D40</f>
        <v>2689</v>
      </c>
      <c r="D41" s="50"/>
      <c r="F41" s="7"/>
      <c r="G41" s="33"/>
      <c r="H41" s="6" t="s">
        <v>67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B42" s="43"/>
      <c r="D42" s="7"/>
      <c r="F42" s="7"/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A43" s="6" t="s">
        <v>41</v>
      </c>
      <c r="B43" s="44" t="s">
        <v>46</v>
      </c>
      <c r="C43" s="7">
        <v>5</v>
      </c>
      <c r="D43" s="7">
        <v>8</v>
      </c>
      <c r="E43" s="14">
        <v>46291</v>
      </c>
      <c r="F43" s="9">
        <f>(E43-$AC$1)/365*12</f>
        <v>19.824657534246576</v>
      </c>
      <c r="G43" s="33"/>
      <c r="I43" s="46" t="s">
        <v>8</v>
      </c>
      <c r="J43" s="49">
        <f>SUM(J41:J42)*24+K41</f>
        <v>555</v>
      </c>
      <c r="K43" s="50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thickBot="1" x14ac:dyDescent="0.35">
      <c r="A44" s="6"/>
      <c r="B44" s="44" t="s">
        <v>46</v>
      </c>
      <c r="C44" s="7">
        <v>48</v>
      </c>
      <c r="D44" s="7"/>
      <c r="E44" s="14">
        <v>46291</v>
      </c>
      <c r="F44" s="9">
        <f>(E44-$AC$1)/365*12</f>
        <v>19.824657534246576</v>
      </c>
      <c r="G44" s="33"/>
      <c r="K44" s="7"/>
      <c r="N44" s="33"/>
      <c r="P44" s="7"/>
      <c r="U44" s="24"/>
      <c r="AB44" s="7"/>
    </row>
    <row r="45" spans="1:28" s="10" customFormat="1" ht="23.65" customHeight="1" thickBot="1" x14ac:dyDescent="0.35">
      <c r="B45" s="47" t="s">
        <v>8</v>
      </c>
      <c r="C45" s="49">
        <f>SUM(C43:C44)*30+D43</f>
        <v>1598</v>
      </c>
      <c r="D45" s="50"/>
      <c r="F45" s="7"/>
      <c r="G45" s="33"/>
      <c r="H45" s="6" t="s">
        <v>68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B46" s="47"/>
      <c r="C46" s="55"/>
      <c r="D46" s="55"/>
      <c r="F46" s="7"/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20.219178082191782</v>
      </c>
      <c r="N46" s="33"/>
      <c r="U46" s="24"/>
      <c r="AB46" s="7"/>
    </row>
    <row r="47" spans="1:28" s="10" customFormat="1" ht="23.65" customHeight="1" thickBot="1" x14ac:dyDescent="0.35">
      <c r="A47" s="6" t="s">
        <v>76</v>
      </c>
      <c r="B47" s="43" t="s">
        <v>42</v>
      </c>
      <c r="C47" s="7">
        <v>16</v>
      </c>
      <c r="D47" s="11">
        <v>3</v>
      </c>
      <c r="E47" s="14">
        <v>46260</v>
      </c>
      <c r="F47" s="9">
        <f t="shared" ref="F47:F48" si="37">(E47-$AC$1)/365*12</f>
        <v>18.805479452054794</v>
      </c>
      <c r="G47" s="33"/>
      <c r="H47" s="36"/>
      <c r="I47" s="46" t="s">
        <v>8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thickBot="1" x14ac:dyDescent="0.35">
      <c r="A48" s="6"/>
      <c r="B48" s="43" t="s">
        <v>47</v>
      </c>
      <c r="C48" s="7">
        <v>39</v>
      </c>
      <c r="D48" s="11">
        <v>9</v>
      </c>
      <c r="E48" s="14">
        <v>46291</v>
      </c>
      <c r="F48" s="9">
        <f t="shared" si="37"/>
        <v>19.824657534246576</v>
      </c>
      <c r="G48" s="33"/>
      <c r="H48" s="24"/>
      <c r="K48" s="7"/>
      <c r="N48" s="33"/>
      <c r="U48" s="24"/>
      <c r="AB48" s="7"/>
    </row>
    <row r="49" spans="1:28" s="10" customFormat="1" ht="23.65" customHeight="1" thickBot="1" x14ac:dyDescent="0.35">
      <c r="B49" s="47" t="s">
        <v>8</v>
      </c>
      <c r="C49" s="49" cm="1">
        <f t="array" ref="C49">SUM(C47:C48*40)+D47+D48</f>
        <v>2212</v>
      </c>
      <c r="D49" s="50"/>
      <c r="F49" s="7"/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x14ac:dyDescent="0.3">
      <c r="B50" s="43"/>
      <c r="D50" s="7"/>
      <c r="F50" s="7"/>
      <c r="G50" s="33"/>
      <c r="I50" s="39"/>
      <c r="J50" s="52"/>
      <c r="K50" s="52"/>
      <c r="L50" s="24"/>
      <c r="M50" s="24"/>
      <c r="N50" s="24"/>
      <c r="U50" s="24"/>
      <c r="AB50" s="7"/>
    </row>
    <row r="51" spans="1:28" s="10" customFormat="1" ht="23.65" customHeight="1" x14ac:dyDescent="0.3">
      <c r="A51" s="6" t="s">
        <v>75</v>
      </c>
      <c r="B51" s="44" t="s">
        <v>89</v>
      </c>
      <c r="C51" s="7">
        <v>10</v>
      </c>
      <c r="D51" s="15">
        <v>29</v>
      </c>
      <c r="E51" s="14">
        <v>46352</v>
      </c>
      <c r="F51" s="9">
        <f t="shared" ref="F51:F52" si="38">(E51-$AC$1)/365*12</f>
        <v>21.830136986301369</v>
      </c>
      <c r="G51" s="33"/>
      <c r="K51" s="7"/>
      <c r="N51" s="24"/>
      <c r="U51" s="24"/>
      <c r="AB51" s="7"/>
    </row>
    <row r="52" spans="1:28" s="10" customFormat="1" ht="23.65" customHeight="1" thickBot="1" x14ac:dyDescent="0.35">
      <c r="A52" s="6"/>
      <c r="B52" s="44" t="s">
        <v>89</v>
      </c>
      <c r="C52" s="11">
        <v>34</v>
      </c>
      <c r="D52" s="15"/>
      <c r="E52" s="14">
        <v>46352</v>
      </c>
      <c r="F52" s="9">
        <f t="shared" si="38"/>
        <v>21.830136986301369</v>
      </c>
      <c r="G52" s="33"/>
      <c r="K52" s="7"/>
      <c r="N52" s="24"/>
      <c r="U52" s="24"/>
      <c r="AB52" s="7"/>
    </row>
    <row r="53" spans="1:28" s="10" customFormat="1" ht="23.65" customHeight="1" thickBot="1" x14ac:dyDescent="0.35">
      <c r="B53" s="47" t="s">
        <v>8</v>
      </c>
      <c r="C53" s="49">
        <f>SUM(C51:C52)*30+D51</f>
        <v>1349</v>
      </c>
      <c r="D53" s="50"/>
      <c r="F53" s="7"/>
      <c r="G53" s="33"/>
      <c r="K53" s="7"/>
      <c r="N53" s="24"/>
      <c r="U53" s="24"/>
      <c r="AB53" s="7"/>
    </row>
    <row r="54" spans="1:28" s="10" customFormat="1" ht="23.65" customHeight="1" x14ac:dyDescent="0.3">
      <c r="B54" s="43"/>
      <c r="D54" s="7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B55" s="43"/>
      <c r="D55" s="7"/>
      <c r="F55" s="7"/>
      <c r="G55" s="33"/>
      <c r="K55" s="7"/>
      <c r="U55" s="24"/>
      <c r="AB55" s="7"/>
    </row>
    <row r="56" spans="1:28" s="10" customFormat="1" ht="23.65" customHeight="1" thickBot="1" x14ac:dyDescent="0.35">
      <c r="A56" s="6" t="s">
        <v>43</v>
      </c>
      <c r="B56" s="44" t="s">
        <v>44</v>
      </c>
      <c r="C56" s="7">
        <v>10</v>
      </c>
      <c r="D56" s="7">
        <v>19</v>
      </c>
      <c r="E56" s="14">
        <v>45528</v>
      </c>
      <c r="F56" s="16">
        <f>(E56-$AC$1)/365*12</f>
        <v>-5.2602739726027394</v>
      </c>
      <c r="G56" s="33"/>
      <c r="K56" s="7"/>
      <c r="U56" s="24"/>
      <c r="AB56" s="7"/>
    </row>
    <row r="57" spans="1:28" s="10" customFormat="1" ht="23.65" customHeight="1" thickBot="1" x14ac:dyDescent="0.35">
      <c r="B57" s="47" t="s">
        <v>8</v>
      </c>
      <c r="C57" s="49">
        <f>SUM(C56)*30+D56</f>
        <v>319</v>
      </c>
      <c r="D57" s="50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S58" s="54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3">
      <c r="A195" s="10"/>
      <c r="B195" s="10"/>
      <c r="C195" s="10"/>
      <c r="D195" s="7"/>
      <c r="E195" s="10"/>
      <c r="F195" s="7"/>
    </row>
    <row r="196" spans="1:6" ht="27.95" customHeight="1" x14ac:dyDescent="0.3">
      <c r="A196" s="10"/>
      <c r="B196" s="10"/>
      <c r="C196" s="10"/>
      <c r="D196" s="7"/>
      <c r="E196" s="10"/>
      <c r="F196" s="7"/>
    </row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5:D45"/>
    <mergeCell ref="C53:D53"/>
    <mergeCell ref="C57:D57"/>
    <mergeCell ref="J24:K24"/>
    <mergeCell ref="C33:D33"/>
    <mergeCell ref="C37:D37"/>
    <mergeCell ref="C41:D41"/>
    <mergeCell ref="J47:K47"/>
    <mergeCell ref="J50:K50"/>
    <mergeCell ref="J43:K43"/>
    <mergeCell ref="J28:K28"/>
    <mergeCell ref="J31:K31"/>
    <mergeCell ref="J35:K35"/>
    <mergeCell ref="J39:K39"/>
    <mergeCell ref="C49:D49"/>
    <mergeCell ref="C18:D18"/>
    <mergeCell ref="C23:D23"/>
    <mergeCell ref="C28:D28"/>
    <mergeCell ref="J5:K5"/>
    <mergeCell ref="J9:K9"/>
    <mergeCell ref="J15:K15"/>
    <mergeCell ref="C6:D6"/>
    <mergeCell ref="C13:D13"/>
    <mergeCell ref="J20:K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7:Y17"/>
    <mergeCell ref="X20:Y20"/>
    <mergeCell ref="X23:Y23"/>
    <mergeCell ref="V25:V26"/>
    <mergeCell ref="X31:Y31"/>
    <mergeCell ref="X27:Y27"/>
    <mergeCell ref="X38:Y38"/>
    <mergeCell ref="X35:Y35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2025-02-04T19:16:18Z</cp:lastPrinted>
  <dcterms:created xsi:type="dcterms:W3CDTF">2024-01-31T19:33:04Z</dcterms:created>
  <dcterms:modified xsi:type="dcterms:W3CDTF">2025-02-04T22:06:23Z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