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7107" documentId="8_{8E997756-1BE6-4E22-AD39-8CBCC25A7D13}" xr6:coauthVersionLast="47" xr6:coauthVersionMax="47" xr10:uidLastSave="{C37D98F4-7BE3-4AEA-8ACB-8CA449C7E860}"/>
  <bookViews>
    <workbookView xWindow="-1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6" i="1" l="1"/>
  <c r="Q41" i="1"/>
  <c r="Q11" i="1"/>
  <c r="Q23" i="1" l="1"/>
  <c r="Q15" i="1"/>
  <c r="T14" i="1"/>
  <c r="T9" i="1"/>
  <c r="T10" i="1"/>
  <c r="Q6" i="1"/>
  <c r="T4" i="1"/>
  <c r="T5" i="1"/>
  <c r="M27" i="1"/>
  <c r="M18" i="1"/>
  <c r="M13" i="1"/>
  <c r="M8" i="1"/>
  <c r="M4" i="1"/>
  <c r="F46" i="1"/>
  <c r="C39" i="1"/>
  <c r="F38" i="1"/>
  <c r="F33" i="1"/>
  <c r="F29" i="1"/>
  <c r="C18" i="1"/>
  <c r="C6" i="1"/>
  <c r="C12" i="1"/>
  <c r="F11" i="1"/>
  <c r="F10" i="1"/>
  <c r="J24" i="1" l="1"/>
  <c r="J28" i="1"/>
  <c r="C47" i="1"/>
  <c r="M23" i="1"/>
  <c r="C43" i="1" l="1"/>
  <c r="X36" i="1" l="1"/>
  <c r="C26" i="1"/>
  <c r="M14" i="1"/>
  <c r="M9" i="1"/>
  <c r="J10" i="1"/>
  <c r="J19" i="1" l="1"/>
  <c r="F16" i="1"/>
  <c r="F17" i="1"/>
  <c r="X18" i="1" l="1"/>
  <c r="AA17" i="1"/>
  <c r="T31" i="1"/>
  <c r="X32" i="1" l="1"/>
  <c r="X28" i="1"/>
  <c r="X24" i="1"/>
  <c r="X21" i="1"/>
  <c r="X13" i="1"/>
  <c r="X9" i="1"/>
  <c r="X5" i="1"/>
  <c r="AA27" i="1"/>
  <c r="J15" i="1"/>
  <c r="J5" i="1"/>
  <c r="J43" i="1" l="1"/>
  <c r="J47" i="1"/>
  <c r="C22" i="1"/>
  <c r="C30" i="1" l="1"/>
  <c r="Q32" i="1" l="1"/>
  <c r="Q28" i="1"/>
  <c r="Q19" i="1"/>
  <c r="J39" i="1"/>
  <c r="J35" i="1"/>
  <c r="J31" i="1"/>
  <c r="C51" i="1" a="1"/>
  <c r="C51" i="1" s="1"/>
  <c r="C34" i="1"/>
  <c r="AA31" i="1"/>
  <c r="AA23" i="1"/>
  <c r="AA4" i="1"/>
  <c r="T40" i="1"/>
  <c r="F5" i="1"/>
  <c r="T26" i="1" l="1"/>
  <c r="T27" i="1"/>
  <c r="F20" i="1"/>
  <c r="F25" i="1" l="1"/>
  <c r="F21" i="1"/>
  <c r="F15" i="1"/>
  <c r="AA15" i="1" l="1"/>
  <c r="AA7" i="1"/>
  <c r="T38" i="1"/>
  <c r="M42" i="1"/>
  <c r="M41" i="1"/>
  <c r="M21" i="1"/>
  <c r="M17" i="1"/>
  <c r="M12" i="1"/>
  <c r="M3" i="1"/>
  <c r="F41" i="1"/>
  <c r="F36" i="1"/>
  <c r="F28" i="1"/>
  <c r="F24" i="1"/>
  <c r="T18" i="1"/>
  <c r="AA16" i="1"/>
  <c r="C54" i="1" l="1"/>
  <c r="F53" i="1"/>
  <c r="F37" i="1"/>
  <c r="F32" i="1"/>
  <c r="F4" i="1"/>
  <c r="F9" i="1"/>
  <c r="M38" i="1"/>
  <c r="M22" i="1" l="1"/>
  <c r="AA8" i="1" l="1"/>
  <c r="AA12" i="1"/>
  <c r="AA20" i="1"/>
  <c r="M46" i="1" l="1"/>
  <c r="F50" i="1" l="1"/>
  <c r="F3" i="1" l="1"/>
  <c r="F8" i="1" l="1"/>
  <c r="AA30" i="1"/>
  <c r="X39" i="1" l="1"/>
  <c r="M34" i="1"/>
  <c r="T39" i="1" l="1"/>
  <c r="T35" i="1" l="1"/>
  <c r="T34" i="1" l="1"/>
  <c r="F42" i="1" l="1"/>
  <c r="F45" i="1"/>
  <c r="M37" i="1" l="1"/>
  <c r="M7" i="1"/>
  <c r="AA3" i="1" l="1"/>
  <c r="F49" i="1" l="1"/>
  <c r="AA34" i="1"/>
  <c r="AA38" i="1" l="1"/>
  <c r="T25" i="1" l="1"/>
  <c r="T8" i="1"/>
  <c r="T3" i="1"/>
  <c r="T17" i="1" l="1"/>
  <c r="M26" i="1" l="1"/>
  <c r="T30" i="1" l="1"/>
  <c r="AA26" i="1"/>
  <c r="AA11" i="1" l="1"/>
  <c r="M30" i="1"/>
  <c r="M33" i="1"/>
  <c r="M45" i="1"/>
  <c r="T22" i="1"/>
  <c r="T21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<sst xmlns="http://schemas.openxmlformats.org/spreadsheetml/2006/main" count="179" uniqueCount="105">
  <si>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</si>
  <si>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</si>
  <si>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</si>
  <si>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</si>
  <si>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</si>
  <si>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</si>
  <si>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</si>
  <si>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</si>
  <si>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PRID10042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</si>
  <si>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</si>
  <si>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</si>
  <si>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</si>
  <si>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</si>
  <si>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</si>
  <si>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</si>
  <si>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</si>
  <si>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</si>
  <si>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</si>
  <si>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>PRC0043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</si>
  <si>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</si>
  <si>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</si>
  <si>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</si>
  <si>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</si>
  <si>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</si>
  <si>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</si>
  <si>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</si>
  <si>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</si>
  <si>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</si>
  <si>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</si>
  <si>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</si>
  <si>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</si>
  <si>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</si>
  <si>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</si>
  <si>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PRIDSG0031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</si>
  <si>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</si>
  <si>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</si>
  <si>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</si>
  <si>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</si>
  <si>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</si>
  <si>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</si>
  <si>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</si>
  <si>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</si>
  <si>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</si>
  <si>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</si>
  <si>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</si>
  <si>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0824FS608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</si>
  <si>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</si>
  <si>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</si>
  <si>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</si>
  <si>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</si>
  <si>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</si>
  <si>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</si>
  <si>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</si>
  <si>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</si>
  <si>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</si>
  <si>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</si>
  <si>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</si>
  <si>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158236</t>
  </si>
  <si>
    <t>158226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</si>
  <si>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</si>
  <si>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</si>
  <si>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</si>
  <si>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</si>
  <si>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</si>
  <si>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</si>
  <si>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</si>
  <si>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</si>
  <si>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</si>
  <si>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</si>
  <si>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</si>
  <si>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</si>
  <si>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</si>
  <si>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</si>
  <si>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</si>
  <si>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</si>
  <si>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</si>
  <si>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</si>
  <si>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</si>
  <si>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</si>
  <si>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</si>
  <si>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</si>
  <si>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</si>
  <si>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</si>
  <si>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</si>
  <si>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</si>
  <si>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</si>
  <si>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PR2&amp;124911</t>
  </si>
  <si>
    <t>1024CC07</t>
  </si>
  <si>
    <t>0624FR1808</t>
  </si>
  <si>
    <t>PRC24912</t>
  </si>
  <si>
    <t>PRC2411-3</t>
  </si>
  <si>
    <t>PRIDSG2411-5</t>
  </si>
  <si>
    <t>161797</t>
  </si>
  <si>
    <t>PRSS2414</t>
  </si>
  <si>
    <t>1024CC206</t>
  </si>
  <si>
    <t>1124FH308</t>
  </si>
  <si>
    <t>1124FH610</t>
  </si>
  <si>
    <t>1124FR1809</t>
  </si>
  <si>
    <t>2IN1-SK-CT</t>
  </si>
  <si>
    <t>159365</t>
  </si>
  <si>
    <t>1124FS313</t>
  </si>
  <si>
    <t>1.17.25</t>
  </si>
  <si>
    <t>1124T119</t>
  </si>
  <si>
    <t>1124T218</t>
  </si>
  <si>
    <t>1.21.25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</si>
</sst>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topLeftCell="H1" zoomScale="85" zoomScaleNormal="85" workbookViewId="0">
      <pane ySplit="1" topLeftCell="A9" activePane="bottomLeft" state="frozen"/>
      <selection pane="bottomLeft" activeCell="AC28" sqref="AC28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9.710937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40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45678</v>
      </c>
      <c r="AE1" s="5"/>
    </row>
    <row r="2" spans="1:31" ht="27.95" customHeight="1" x14ac:dyDescent="0.35">
      <c r="A2" s="42" t="s">
        <v>101</v>
      </c>
      <c r="G2" s="32"/>
      <c r="H2" s="23" t="s">
        <v>101</v>
      </c>
      <c r="N2" s="32"/>
      <c r="O2" s="23" t="s">
        <v>104</v>
      </c>
      <c r="U2" s="32"/>
      <c r="V2" s="42" t="s">
        <v>101</v>
      </c>
      <c r="AB2" s="8"/>
      <c r="AE2" s="18"/>
    </row>
    <row r="3" spans="1:31" s="10" customFormat="1" ht="23.65" customHeight="1" x14ac:dyDescent="0.3">
      <c r="A3" s="6" t="s">
        <v>59</v>
      </c>
      <c r="B3" s="40">
        <v>159368</v>
      </c>
      <c r="C3" s="7">
        <v>9</v>
      </c>
      <c r="D3" s="7">
        <v>28</v>
      </c>
      <c r="E3" s="41">
        <v>46304</v>
      </c>
      <c r="F3" s="9">
        <f t="shared" ref="F3:F5" si="0">(E3-$AC$1)/365*12</f>
        <v>20.580821917808219</v>
      </c>
      <c r="G3" s="33"/>
      <c r="H3" s="6" t="s">
        <v>66</v>
      </c>
      <c r="I3" s="7">
        <v>155511</v>
      </c>
      <c r="J3" s="7">
        <v>9</v>
      </c>
      <c r="K3" s="7">
        <v>9</v>
      </c>
      <c r="L3" s="8">
        <v>46094</v>
      </c>
      <c r="M3" s="9">
        <f t="shared" ref="M3:M4" si="1">(L3-$AC$1)/365*12</f>
        <v>13.676712328767124</v>
      </c>
      <c r="N3" s="33"/>
      <c r="O3" s="6" t="s">
        <v>7</v>
      </c>
      <c r="P3" s="7" t="s">
        <v>10</v>
      </c>
      <c r="Q3" s="12">
        <v>6</v>
      </c>
      <c r="R3" s="7">
        <v>13</v>
      </c>
      <c r="S3" s="14">
        <v>46291</v>
      </c>
      <c r="T3" s="9">
        <f t="shared" ref="T3:T5" si="2">(S3-$AC$1)/365*12</f>
        <v>20.153424657534249</v>
      </c>
      <c r="U3" s="33"/>
      <c r="V3" s="6" t="s">
        <v>74</v>
      </c>
      <c r="W3" s="7" t="s">
        <v>8</v>
      </c>
      <c r="X3" s="7">
        <v>6</v>
      </c>
      <c r="Y3" s="7">
        <v>3</v>
      </c>
      <c r="Z3" s="14">
        <v>46993</v>
      </c>
      <c r="AA3" s="9">
        <f t="shared" ref="AA3" si="3">(Z3-$AC$1)/365*12</f>
        <v>43.232876712328768</v>
      </c>
      <c r="AB3" s="12"/>
    </row>
    <row r="4" spans="1:31" s="10" customFormat="1" ht="23.65" customHeight="1" thickBot="1" x14ac:dyDescent="0.35">
      <c r="B4" s="40">
        <v>163236</v>
      </c>
      <c r="C4" s="40">
        <v>42</v>
      </c>
      <c r="D4" s="40"/>
      <c r="E4" s="41">
        <v>46323</v>
      </c>
      <c r="F4" s="9">
        <f t="shared" si="0"/>
        <v>21.205479452054796</v>
      </c>
      <c r="G4" s="33"/>
      <c r="I4" s="7">
        <v>158587</v>
      </c>
      <c r="J4" s="7">
        <v>100</v>
      </c>
      <c r="K4" s="7"/>
      <c r="L4" s="8">
        <v>46310</v>
      </c>
      <c r="M4" s="9">
        <f t="shared" si="1"/>
        <v>20.778082191780822</v>
      </c>
      <c r="N4" s="33"/>
      <c r="O4" s="27"/>
      <c r="P4" s="7" t="s">
        <v>10</v>
      </c>
      <c r="Q4" s="7">
        <v>58</v>
      </c>
      <c r="R4" s="28"/>
      <c r="S4" s="14">
        <v>46291</v>
      </c>
      <c r="T4" s="9">
        <f t="shared" si="2"/>
        <v>20.153424657534249</v>
      </c>
      <c r="U4" s="33"/>
      <c r="W4" s="7" t="s">
        <v>85</v>
      </c>
      <c r="X4" s="15">
        <v>176</v>
      </c>
      <c r="Y4" s="7">
        <v>1</v>
      </c>
      <c r="Z4" s="14">
        <v>47024</v>
      </c>
      <c r="AA4" s="9">
        <f t="shared" ref="AA4" si="4">(Z4-$AC$1)/365*12</f>
        <v>44.252054794520546</v>
      </c>
      <c r="AB4" s="7"/>
    </row>
    <row r="5" spans="1:31" s="10" customFormat="1" ht="23.65" customHeight="1" thickBot="1" x14ac:dyDescent="0.35">
      <c r="B5" s="40">
        <v>162840</v>
      </c>
      <c r="C5" s="40">
        <v>155</v>
      </c>
      <c r="D5" s="40"/>
      <c r="E5" s="41">
        <v>46323</v>
      </c>
      <c r="F5" s="9">
        <f t="shared" si="0"/>
        <v>21.205479452054796</v>
      </c>
      <c r="G5" s="33"/>
      <c r="I5" s="46" t="s">
        <v>9</v>
      </c>
      <c r="J5" s="49">
        <f>SUM(J3:J4)*40+K3</f>
        <v>4369</v>
      </c>
      <c r="K5" s="50"/>
      <c r="N5" s="33"/>
      <c r="O5" s="27"/>
      <c r="P5" s="7" t="s">
        <v>102</v>
      </c>
      <c r="Q5" s="7">
        <v>195</v>
      </c>
      <c r="R5" s="28">
        <v>20</v>
      </c>
      <c r="S5" s="14">
        <v>46414</v>
      </c>
      <c r="T5" s="9">
        <f t="shared" si="2"/>
        <v>24.197260273972603</v>
      </c>
      <c r="U5" s="33"/>
      <c r="W5" s="46" t="s">
        <v>9</v>
      </c>
      <c r="X5" s="49">
        <f>SUM(X3:X4)*6+Y3+Y4</f>
        <v>1096</v>
      </c>
      <c r="Y5" s="50"/>
      <c r="AB5" s="7"/>
    </row>
    <row r="6" spans="1:31" s="10" customFormat="1" ht="23.65" customHeight="1" thickBot="1" x14ac:dyDescent="0.35">
      <c r="B6" s="46" t="s">
        <v>9</v>
      </c>
      <c r="C6" s="49">
        <f>SUM(C3:C5)*40+D3</f>
        <v>8268</v>
      </c>
      <c r="D6" s="50"/>
      <c r="F6" s="7"/>
      <c r="G6" s="33"/>
      <c r="K6" s="7"/>
      <c r="N6" s="33"/>
      <c r="P6" s="46" t="s">
        <v>9</v>
      </c>
      <c r="Q6" s="49">
        <f>SUM(Q3:Q5)*30+R3+R5</f>
        <v>7803</v>
      </c>
      <c r="R6" s="50"/>
      <c r="U6" s="33"/>
      <c r="V6" s="10" t="s">
        <v>11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H7" s="6" t="s">
        <v>67</v>
      </c>
      <c r="I7" s="7">
        <v>156645</v>
      </c>
      <c r="J7" s="7">
        <v>0</v>
      </c>
      <c r="K7" s="7">
        <v>10</v>
      </c>
      <c r="L7" s="8">
        <v>46185</v>
      </c>
      <c r="M7" s="9">
        <f t="shared" ref="M7:M8" si="5">(L7-$AC$1)/365*12</f>
        <v>16.668493150684931</v>
      </c>
      <c r="N7" s="33"/>
      <c r="U7" s="33"/>
      <c r="V7" s="6" t="s">
        <v>75</v>
      </c>
      <c r="W7" s="7" t="s">
        <v>13</v>
      </c>
      <c r="X7" s="15">
        <v>19</v>
      </c>
      <c r="Y7" s="15">
        <v>4</v>
      </c>
      <c r="Z7" s="14">
        <v>46993</v>
      </c>
      <c r="AA7" s="9">
        <f t="shared" ref="AA7" si="6">(Z7-$AC$1)/365*12</f>
        <v>43.232876712328768</v>
      </c>
      <c r="AB7" s="7"/>
    </row>
    <row r="8" spans="1:31" s="10" customFormat="1" ht="23.65" customHeight="1" thickBot="1" x14ac:dyDescent="0.35">
      <c r="A8" s="36" t="s">
        <v>63</v>
      </c>
      <c r="B8" s="7">
        <v>158583</v>
      </c>
      <c r="C8" s="7">
        <v>3</v>
      </c>
      <c r="D8" s="7">
        <v>8</v>
      </c>
      <c r="E8" s="8">
        <v>46250</v>
      </c>
      <c r="F8" s="9">
        <f t="shared" ref="F8" si="7">(E8-$AC$1)/365*12</f>
        <v>18.805479452054794</v>
      </c>
      <c r="G8" s="33"/>
      <c r="H8" s="27"/>
      <c r="I8" s="7">
        <v>163237</v>
      </c>
      <c r="J8" s="7">
        <v>73</v>
      </c>
      <c r="K8" s="7"/>
      <c r="L8" s="8">
        <v>46310</v>
      </c>
      <c r="M8" s="9">
        <f t="shared" si="5"/>
        <v>20.778082191780822</v>
      </c>
      <c r="N8" s="33"/>
      <c r="O8" s="6" t="s">
        <v>12</v>
      </c>
      <c r="P8" s="7" t="s">
        <v>52</v>
      </c>
      <c r="Q8" s="7">
        <v>3</v>
      </c>
      <c r="R8" s="7">
        <v>26</v>
      </c>
      <c r="S8" s="14">
        <v>46291</v>
      </c>
      <c r="T8" s="9">
        <f t="shared" ref="T8:T10" si="8">(S8-$AC$1)/365*12</f>
        <v>20.153424657534249</v>
      </c>
      <c r="U8" s="33"/>
      <c r="W8" s="7" t="s">
        <v>93</v>
      </c>
      <c r="X8" s="7">
        <v>67</v>
      </c>
      <c r="Y8" s="7">
        <v>2</v>
      </c>
      <c r="Z8" s="14">
        <v>47085</v>
      </c>
      <c r="AA8" s="9">
        <f t="shared" ref="AA8" si="9">(Z8-$AC$1)/365*12</f>
        <v>46.257534246575347</v>
      </c>
      <c r="AB8" s="7"/>
    </row>
    <row r="9" spans="1:31" s="10" customFormat="1" ht="23.65" customHeight="1" thickBot="1" x14ac:dyDescent="0.35">
      <c r="A9" s="27"/>
      <c r="B9" s="7">
        <v>158583</v>
      </c>
      <c r="C9" s="11">
        <v>41</v>
      </c>
      <c r="D9" s="7"/>
      <c r="E9" s="8">
        <v>46250</v>
      </c>
      <c r="F9" s="9">
        <f>(E9-$AC$1)/365*12</f>
        <v>18.805479452054794</v>
      </c>
      <c r="G9" s="33"/>
      <c r="H9" s="27"/>
      <c r="I9" s="7">
        <v>161791</v>
      </c>
      <c r="J9" s="7">
        <v>80</v>
      </c>
      <c r="K9" s="7"/>
      <c r="L9" s="8">
        <v>46325</v>
      </c>
      <c r="M9" s="9">
        <f t="shared" ref="M9" si="10">(L9-$AC$1)/365*12</f>
        <v>21.271232876712329</v>
      </c>
      <c r="N9" s="33"/>
      <c r="P9" s="7" t="s">
        <v>52</v>
      </c>
      <c r="Q9" s="7">
        <v>35</v>
      </c>
      <c r="R9" s="15"/>
      <c r="S9" s="14">
        <v>46291</v>
      </c>
      <c r="T9" s="9">
        <f t="shared" si="8"/>
        <v>20.153424657534249</v>
      </c>
      <c r="U9" s="33"/>
      <c r="W9" s="46" t="s">
        <v>9</v>
      </c>
      <c r="X9" s="49">
        <f>SUM(X7:X8)*6+Y7+Y8</f>
        <v>522</v>
      </c>
      <c r="Y9" s="50"/>
      <c r="AB9" s="7"/>
    </row>
    <row r="10" spans="1:31" s="10" customFormat="1" ht="23.65" customHeight="1" thickBot="1" x14ac:dyDescent="0.35">
      <c r="A10" s="27"/>
      <c r="B10" s="7">
        <v>159367</v>
      </c>
      <c r="C10" s="11">
        <v>80</v>
      </c>
      <c r="D10" s="7"/>
      <c r="E10" s="8">
        <v>46283</v>
      </c>
      <c r="F10" s="9">
        <f>(E10-$AC$1)/365*12</f>
        <v>19.890410958904109</v>
      </c>
      <c r="G10" s="33"/>
      <c r="I10" s="46" t="s">
        <v>9</v>
      </c>
      <c r="J10" s="49">
        <f>SUM(J7:J9)*24+K7</f>
        <v>3682</v>
      </c>
      <c r="K10" s="50"/>
      <c r="N10" s="33"/>
      <c r="P10" s="7" t="s">
        <v>103</v>
      </c>
      <c r="Q10" s="7">
        <v>173</v>
      </c>
      <c r="R10" s="15"/>
      <c r="S10" s="14">
        <v>46414</v>
      </c>
      <c r="T10" s="9">
        <f t="shared" si="8"/>
        <v>24.197260273972603</v>
      </c>
      <c r="U10" s="33"/>
      <c r="AB10" s="7"/>
    </row>
    <row r="11" spans="1:31" s="10" customFormat="1" ht="23.65" customHeight="1" thickBot="1" x14ac:dyDescent="0.35">
      <c r="A11" s="27"/>
      <c r="B11" s="7">
        <v>161794</v>
      </c>
      <c r="C11" s="11">
        <v>103</v>
      </c>
      <c r="D11" s="7"/>
      <c r="E11" s="8">
        <v>46324</v>
      </c>
      <c r="F11" s="9">
        <f>(E11-$AC$1)/365*12</f>
        <v>21.238356164383561</v>
      </c>
      <c r="G11" s="33"/>
      <c r="K11" s="7"/>
      <c r="N11" s="33"/>
      <c r="P11" s="46" t="s">
        <v>9</v>
      </c>
      <c r="Q11" s="49">
        <f>SUM(Q8:Q10)*30+R8</f>
        <v>6356</v>
      </c>
      <c r="R11" s="50"/>
      <c r="U11" s="33"/>
      <c r="V11" s="6" t="s">
        <v>98</v>
      </c>
      <c r="W11" s="7" t="s">
        <v>15</v>
      </c>
      <c r="X11" s="7">
        <v>5</v>
      </c>
      <c r="Y11" s="7">
        <v>0</v>
      </c>
      <c r="Z11" s="14">
        <v>46993</v>
      </c>
      <c r="AA11" s="9">
        <f t="shared" ref="AA11:AA12" si="11">(Z11-$AC$1)/365*12</f>
        <v>43.232876712328768</v>
      </c>
      <c r="AB11" s="7"/>
    </row>
    <row r="12" spans="1:31" s="10" customFormat="1" ht="23.65" customHeight="1" thickBot="1" x14ac:dyDescent="0.35">
      <c r="B12" s="46" t="s">
        <v>9</v>
      </c>
      <c r="C12" s="49">
        <f>SUM(C8:C11)*24+D8</f>
        <v>5456</v>
      </c>
      <c r="D12" s="50"/>
      <c r="F12" s="7"/>
      <c r="G12" s="33"/>
      <c r="H12" s="6" t="s">
        <v>68</v>
      </c>
      <c r="I12" s="7">
        <v>163239</v>
      </c>
      <c r="J12" s="7">
        <v>0</v>
      </c>
      <c r="K12" s="7">
        <v>19</v>
      </c>
      <c r="L12" s="8">
        <v>46311</v>
      </c>
      <c r="M12" s="9">
        <f>(L12-$AC$1)/365*12</f>
        <v>20.81095890410959</v>
      </c>
      <c r="N12" s="33"/>
      <c r="U12" s="33"/>
      <c r="W12" s="7" t="s">
        <v>86</v>
      </c>
      <c r="X12" s="7">
        <v>176</v>
      </c>
      <c r="Y12" s="7"/>
      <c r="Z12" s="14">
        <v>47024</v>
      </c>
      <c r="AA12" s="9">
        <f t="shared" si="11"/>
        <v>44.252054794520546</v>
      </c>
      <c r="AB12" s="7"/>
    </row>
    <row r="13" spans="1:31" s="10" customFormat="1" ht="23.65" customHeight="1" thickBot="1" x14ac:dyDescent="0.35">
      <c r="D13" s="7"/>
      <c r="F13" s="7"/>
      <c r="G13" s="33"/>
      <c r="H13" s="27"/>
      <c r="I13" s="7">
        <v>159369</v>
      </c>
      <c r="J13" s="7">
        <v>80</v>
      </c>
      <c r="K13" s="7"/>
      <c r="L13" s="8">
        <v>46338</v>
      </c>
      <c r="M13" s="9">
        <f>(L13-$AC$1)/365*12</f>
        <v>21.698630136986299</v>
      </c>
      <c r="N13" s="33"/>
      <c r="O13" s="6" t="s">
        <v>14</v>
      </c>
      <c r="P13" s="7" t="s">
        <v>16</v>
      </c>
      <c r="Q13" s="7">
        <v>9</v>
      </c>
      <c r="R13" s="7">
        <v>25</v>
      </c>
      <c r="S13" s="14">
        <v>46199</v>
      </c>
      <c r="T13" s="9">
        <f t="shared" ref="T13:T14" si="12">(S13-$AC$1)/365*12</f>
        <v>17.128767123287673</v>
      </c>
      <c r="U13" s="33"/>
      <c r="W13" s="46" t="s">
        <v>9</v>
      </c>
      <c r="X13" s="49">
        <f>SUM(X11:X12)*6+Y11+Y12</f>
        <v>1086</v>
      </c>
      <c r="Y13" s="50"/>
      <c r="AB13" s="7"/>
    </row>
    <row r="14" spans="1:31" s="10" customFormat="1" ht="23.65" customHeight="1" thickBot="1" x14ac:dyDescent="0.35">
      <c r="A14" s="6" t="s">
        <v>60</v>
      </c>
      <c r="B14" s="35">
        <v>158221</v>
      </c>
      <c r="C14" s="7">
        <v>4</v>
      </c>
      <c r="D14" s="7"/>
      <c r="E14" s="8"/>
      <c r="F14" s="9"/>
      <c r="G14" s="33"/>
      <c r="H14" s="27"/>
      <c r="I14" s="7">
        <v>162047</v>
      </c>
      <c r="J14" s="7">
        <v>109</v>
      </c>
      <c r="K14" s="7"/>
      <c r="L14" s="8">
        <v>46359</v>
      </c>
      <c r="M14" s="9">
        <f>(L14-$AC$1)/365*12</f>
        <v>22.389041095890413</v>
      </c>
      <c r="N14" s="33"/>
      <c r="O14" s="27"/>
      <c r="P14" s="7" t="s">
        <v>82</v>
      </c>
      <c r="Q14" s="7">
        <v>120</v>
      </c>
      <c r="R14" s="7">
        <v>8</v>
      </c>
      <c r="S14" s="14">
        <v>46321</v>
      </c>
      <c r="T14" s="9">
        <f t="shared" si="12"/>
        <v>21.139726027397259</v>
      </c>
      <c r="U14" s="33"/>
      <c r="AB14" s="7"/>
    </row>
    <row r="15" spans="1:31" s="10" customFormat="1" ht="23.65" customHeight="1" thickBot="1" x14ac:dyDescent="0.35">
      <c r="B15" s="35">
        <v>158221</v>
      </c>
      <c r="C15" s="11">
        <v>37</v>
      </c>
      <c r="D15" s="7"/>
      <c r="E15" s="8">
        <v>46249</v>
      </c>
      <c r="F15" s="9">
        <f>(E15-$AC$1)/365*12</f>
        <v>18.772602739726025</v>
      </c>
      <c r="G15" s="33"/>
      <c r="I15" s="46" t="s">
        <v>9</v>
      </c>
      <c r="J15" s="49">
        <f>SUM(J12:J13)*24+K12</f>
        <v>1939</v>
      </c>
      <c r="K15" s="50"/>
      <c r="N15" s="33"/>
      <c r="P15" s="46" t="s">
        <v>9</v>
      </c>
      <c r="Q15" s="49">
        <f>SUM(Q13:Q14)*30+R13+R14</f>
        <v>3903</v>
      </c>
      <c r="R15" s="50"/>
      <c r="U15" s="33"/>
      <c r="V15" s="6" t="s">
        <v>76</v>
      </c>
      <c r="W15" s="7" t="s">
        <v>18</v>
      </c>
      <c r="X15" s="7">
        <v>16</v>
      </c>
      <c r="Y15" s="7">
        <v>0</v>
      </c>
      <c r="Z15" s="14">
        <v>46993</v>
      </c>
      <c r="AA15" s="9">
        <f t="shared" ref="AA15" si="13">(Z15-$AC$1)/365*12</f>
        <v>43.232876712328768</v>
      </c>
      <c r="AB15" s="7"/>
    </row>
    <row r="16" spans="1:31" s="10" customFormat="1" ht="23.65" customHeight="1" x14ac:dyDescent="0.3">
      <c r="B16" s="35">
        <v>159366</v>
      </c>
      <c r="C16" s="11">
        <v>19</v>
      </c>
      <c r="D16" s="7"/>
      <c r="E16" s="8">
        <v>46283</v>
      </c>
      <c r="F16" s="9">
        <f t="shared" ref="F16:F17" si="14">(E16-$AC$1)/365*12</f>
        <v>19.890410958904109</v>
      </c>
      <c r="G16" s="33"/>
      <c r="K16" s="7"/>
      <c r="N16" s="33"/>
      <c r="U16" s="33"/>
      <c r="V16" s="6"/>
      <c r="W16" s="7" t="s">
        <v>89</v>
      </c>
      <c r="X16" s="7">
        <v>15</v>
      </c>
      <c r="Y16" s="7">
        <v>1</v>
      </c>
      <c r="Z16" s="14">
        <v>47024</v>
      </c>
      <c r="AA16" s="9">
        <f t="shared" ref="AA16:AA17" si="15">(Z16-$AC$1)/365*12</f>
        <v>44.252054794520546</v>
      </c>
      <c r="AB16" s="8"/>
    </row>
    <row r="17" spans="1:28" s="10" customFormat="1" ht="23.65" customHeight="1" thickBot="1" x14ac:dyDescent="0.35">
      <c r="B17" s="35">
        <v>161793</v>
      </c>
      <c r="C17" s="11">
        <v>141</v>
      </c>
      <c r="D17" s="7"/>
      <c r="E17" s="8">
        <v>46313</v>
      </c>
      <c r="F17" s="9">
        <f t="shared" si="14"/>
        <v>20.876712328767123</v>
      </c>
      <c r="G17" s="33"/>
      <c r="H17" s="6" t="s">
        <v>69</v>
      </c>
      <c r="I17" s="7">
        <v>163238</v>
      </c>
      <c r="J17" s="7">
        <v>1</v>
      </c>
      <c r="K17" s="11">
        <v>7</v>
      </c>
      <c r="L17" s="8">
        <v>46310</v>
      </c>
      <c r="M17" s="9">
        <f t="shared" ref="M17:M18" si="16">(L17-$AC$1)/365*12</f>
        <v>20.778082191780822</v>
      </c>
      <c r="N17" s="33"/>
      <c r="O17" s="6" t="s">
        <v>17</v>
      </c>
      <c r="P17" s="7" t="s">
        <v>53</v>
      </c>
      <c r="Q17" s="7">
        <v>9</v>
      </c>
      <c r="R17" s="7">
        <v>2</v>
      </c>
      <c r="S17" s="14">
        <v>46199</v>
      </c>
      <c r="T17" s="9">
        <f t="shared" ref="T17" si="17">(S17-$AC$1)/365*12</f>
        <v>17.128767123287673</v>
      </c>
      <c r="U17" s="33"/>
      <c r="V17" s="6"/>
      <c r="W17" s="7" t="s">
        <v>90</v>
      </c>
      <c r="X17" s="7">
        <v>83</v>
      </c>
      <c r="Y17" s="7">
        <v>2</v>
      </c>
      <c r="Z17" s="14">
        <v>47085</v>
      </c>
      <c r="AA17" s="9">
        <f t="shared" si="15"/>
        <v>46.257534246575347</v>
      </c>
      <c r="AB17" s="7"/>
    </row>
    <row r="18" spans="1:28" s="10" customFormat="1" ht="23.65" customHeight="1" thickBot="1" x14ac:dyDescent="0.35">
      <c r="B18" s="46" t="s">
        <v>9</v>
      </c>
      <c r="C18" s="49">
        <f>SUM(C14:C17)*24+D14</f>
        <v>4824</v>
      </c>
      <c r="D18" s="50"/>
      <c r="F18" s="7"/>
      <c r="G18" s="33"/>
      <c r="H18" s="6"/>
      <c r="I18" s="7">
        <v>161792</v>
      </c>
      <c r="J18" s="7">
        <v>188</v>
      </c>
      <c r="K18" s="11"/>
      <c r="L18" s="8">
        <v>46325</v>
      </c>
      <c r="M18" s="9">
        <f t="shared" si="16"/>
        <v>21.271232876712329</v>
      </c>
      <c r="N18" s="33"/>
      <c r="P18" s="7" t="s">
        <v>83</v>
      </c>
      <c r="Q18" s="7">
        <v>35</v>
      </c>
      <c r="R18" s="7">
        <v>18</v>
      </c>
      <c r="S18" s="14">
        <v>46321</v>
      </c>
      <c r="T18" s="9">
        <f t="shared" ref="T18" si="18">(S18-$AC$1)/365*12</f>
        <v>21.139726027397259</v>
      </c>
      <c r="U18" s="33"/>
      <c r="W18" s="46" t="s">
        <v>9</v>
      </c>
      <c r="X18" s="49">
        <f>SUM(X15:X17)*6+Y15+Y16</f>
        <v>685</v>
      </c>
      <c r="Y18" s="50"/>
      <c r="AB18" s="7"/>
    </row>
    <row r="19" spans="1:28" s="10" customFormat="1" ht="23.65" customHeight="1" thickBot="1" x14ac:dyDescent="0.35">
      <c r="B19" s="43"/>
      <c r="D19" s="7"/>
      <c r="F19" s="7"/>
      <c r="G19" s="33"/>
      <c r="I19" s="46" t="s">
        <v>9</v>
      </c>
      <c r="J19" s="49">
        <f>SUM(J17:J18)*12+K17</f>
        <v>2275</v>
      </c>
      <c r="K19" s="50"/>
      <c r="L19" s="7"/>
      <c r="M19" s="7"/>
      <c r="N19" s="33"/>
      <c r="P19" s="46" t="s">
        <v>9</v>
      </c>
      <c r="Q19" s="49">
        <f>SUM(Q17:Q18)*30+R17+R18</f>
        <v>1340</v>
      </c>
      <c r="R19" s="50"/>
      <c r="U19" s="33"/>
      <c r="AB19" s="7"/>
    </row>
    <row r="20" spans="1:28" s="10" customFormat="1" ht="23.65" customHeight="1" thickBot="1" x14ac:dyDescent="0.35">
      <c r="A20" s="6" t="s">
        <v>61</v>
      </c>
      <c r="B20" s="44" t="s">
        <v>58</v>
      </c>
      <c r="C20" s="11">
        <v>6</v>
      </c>
      <c r="D20" s="7">
        <v>0</v>
      </c>
      <c r="E20" s="8">
        <v>46198</v>
      </c>
      <c r="F20" s="9">
        <f>(E20-$AC$1)/365*12</f>
        <v>17.095890410958901</v>
      </c>
      <c r="G20" s="33"/>
      <c r="K20" s="7"/>
      <c r="N20" s="33"/>
      <c r="P20" s="13"/>
      <c r="Q20" s="10" t="s">
        <v>19</v>
      </c>
      <c r="U20" s="33"/>
      <c r="V20" s="6" t="s">
        <v>22</v>
      </c>
      <c r="W20" s="7" t="s">
        <v>24</v>
      </c>
      <c r="X20" s="7">
        <v>6</v>
      </c>
      <c r="Y20" s="7">
        <v>39</v>
      </c>
      <c r="Z20" s="14">
        <v>46993</v>
      </c>
      <c r="AA20" s="9">
        <f>(Z20-$AC$1)/365*12</f>
        <v>43.232876712328768</v>
      </c>
      <c r="AB20" s="7"/>
    </row>
    <row r="21" spans="1:28" s="10" customFormat="1" ht="23.65" customHeight="1" thickBot="1" x14ac:dyDescent="0.35">
      <c r="A21" s="27"/>
      <c r="B21" s="44" t="s">
        <v>99</v>
      </c>
      <c r="C21" s="7">
        <v>149</v>
      </c>
      <c r="E21" s="8">
        <v>46283</v>
      </c>
      <c r="F21" s="9">
        <f t="shared" ref="F21" si="19">(E21-$AC$1)/365*12</f>
        <v>19.890410958904109</v>
      </c>
      <c r="G21" s="33"/>
      <c r="H21" s="6" t="s">
        <v>20</v>
      </c>
      <c r="I21" s="7" t="s">
        <v>23</v>
      </c>
      <c r="J21" s="7">
        <v>4</v>
      </c>
      <c r="K21" s="7">
        <v>18</v>
      </c>
      <c r="L21" s="14">
        <v>46291</v>
      </c>
      <c r="M21" s="9">
        <f t="shared" ref="M21" si="20">(L21-$AC$1)/365*12</f>
        <v>20.153424657534249</v>
      </c>
      <c r="N21" s="33"/>
      <c r="O21" s="6" t="s">
        <v>21</v>
      </c>
      <c r="P21" s="7" t="s">
        <v>54</v>
      </c>
      <c r="Q21" s="7">
        <v>5</v>
      </c>
      <c r="R21" s="7">
        <v>8</v>
      </c>
      <c r="S21" s="14">
        <v>46291</v>
      </c>
      <c r="T21" s="9">
        <f t="shared" ref="T21:T22" si="21">(S21-$AC$1)/365*12</f>
        <v>20.153424657534249</v>
      </c>
      <c r="U21" s="33"/>
      <c r="W21" s="46" t="s">
        <v>9</v>
      </c>
      <c r="X21" s="49">
        <f>SUM(X20*200)+Y20</f>
        <v>1239</v>
      </c>
      <c r="Y21" s="50"/>
      <c r="AB21" s="7"/>
    </row>
    <row r="22" spans="1:28" s="10" customFormat="1" ht="23.65" customHeight="1" thickBot="1" x14ac:dyDescent="0.35">
      <c r="B22" s="47" t="s">
        <v>9</v>
      </c>
      <c r="C22" s="49">
        <f>SUM(C20:C21)*12+D20</f>
        <v>1860</v>
      </c>
      <c r="D22" s="50"/>
      <c r="F22" s="7"/>
      <c r="G22" s="33"/>
      <c r="I22" s="7" t="s">
        <v>23</v>
      </c>
      <c r="J22" s="7">
        <v>16</v>
      </c>
      <c r="K22" s="7"/>
      <c r="L22" s="14">
        <v>46291</v>
      </c>
      <c r="M22" s="9">
        <f t="shared" ref="M22:M23" si="22">(L22-$AC$1)/365*12</f>
        <v>20.153424657534249</v>
      </c>
      <c r="N22" s="33"/>
      <c r="P22" s="7" t="s">
        <v>54</v>
      </c>
      <c r="Q22" s="7">
        <v>56</v>
      </c>
      <c r="R22" s="7"/>
      <c r="S22" s="14">
        <v>46291</v>
      </c>
      <c r="T22" s="9">
        <f t="shared" si="21"/>
        <v>20.153424657534249</v>
      </c>
      <c r="U22" s="33"/>
      <c r="AB22" s="7"/>
    </row>
    <row r="23" spans="1:28" s="10" customFormat="1" ht="23.65" customHeight="1" thickBot="1" x14ac:dyDescent="0.35">
      <c r="B23" s="43"/>
      <c r="D23" s="7"/>
      <c r="F23" s="7"/>
      <c r="G23" s="33"/>
      <c r="I23" s="7" t="s">
        <v>95</v>
      </c>
      <c r="J23" s="7">
        <v>86</v>
      </c>
      <c r="K23" s="7">
        <v>4</v>
      </c>
      <c r="L23" s="14">
        <v>46352</v>
      </c>
      <c r="M23" s="9">
        <f t="shared" si="22"/>
        <v>22.158904109589042</v>
      </c>
      <c r="N23" s="33"/>
      <c r="P23" s="46" t="s">
        <v>9</v>
      </c>
      <c r="Q23" s="49">
        <f>SUM(Q21:Q22)*30+R21</f>
        <v>1838</v>
      </c>
      <c r="R23" s="50"/>
      <c r="U23" s="33"/>
      <c r="V23" s="21" t="s">
        <v>77</v>
      </c>
      <c r="W23" s="7" t="s">
        <v>29</v>
      </c>
      <c r="X23" s="7">
        <v>4</v>
      </c>
      <c r="Y23" s="7">
        <v>92</v>
      </c>
      <c r="Z23" s="14">
        <v>46993</v>
      </c>
      <c r="AA23" s="9">
        <f t="shared" ref="AA23" si="23">(Z23-$AC$1)/365*12</f>
        <v>43.232876712328768</v>
      </c>
      <c r="AB23" s="7"/>
    </row>
    <row r="24" spans="1:28" s="10" customFormat="1" ht="23.65" customHeight="1" thickBot="1" x14ac:dyDescent="0.35">
      <c r="A24" s="6" t="s">
        <v>62</v>
      </c>
      <c r="B24" s="45">
        <v>158238</v>
      </c>
      <c r="C24" s="7">
        <v>0</v>
      </c>
      <c r="D24" s="7">
        <v>18</v>
      </c>
      <c r="E24" s="8">
        <v>46190</v>
      </c>
      <c r="F24" s="9">
        <f>(E24-$AC$1)/365*12</f>
        <v>16.832876712328769</v>
      </c>
      <c r="G24" s="33"/>
      <c r="I24" s="46" t="s">
        <v>9</v>
      </c>
      <c r="J24" s="49">
        <f>SUM(J21:J23)*30+K21+K23</f>
        <v>3202</v>
      </c>
      <c r="K24" s="50"/>
      <c r="N24" s="33"/>
      <c r="U24" s="33"/>
      <c r="W24" s="46" t="s">
        <v>9</v>
      </c>
      <c r="X24" s="49">
        <f>SUM(X23*200)+Y23</f>
        <v>892</v>
      </c>
      <c r="Y24" s="50"/>
      <c r="AB24" s="7"/>
    </row>
    <row r="25" spans="1:28" s="10" customFormat="1" ht="23.65" customHeight="1" thickBot="1" x14ac:dyDescent="0.35">
      <c r="A25" s="29"/>
      <c r="B25" s="45">
        <v>163030</v>
      </c>
      <c r="C25" s="11">
        <v>36</v>
      </c>
      <c r="D25" s="7"/>
      <c r="E25" s="8">
        <v>46302</v>
      </c>
      <c r="F25" s="9">
        <f>(E25-$AC$1)/365*12</f>
        <v>20.515068493150686</v>
      </c>
      <c r="G25" s="33"/>
      <c r="K25" s="7"/>
      <c r="M25" s="10" t="s">
        <v>19</v>
      </c>
      <c r="N25" s="33"/>
      <c r="O25" s="6" t="s">
        <v>26</v>
      </c>
      <c r="P25" s="7" t="s">
        <v>27</v>
      </c>
      <c r="Q25" s="7">
        <v>6</v>
      </c>
      <c r="R25" s="7">
        <v>25</v>
      </c>
      <c r="S25" s="14">
        <v>46199</v>
      </c>
      <c r="T25" s="9">
        <f t="shared" ref="T25:T27" si="24">(S25-$AC$1)/365*12</f>
        <v>17.128767123287673</v>
      </c>
      <c r="U25" s="33"/>
      <c r="AB25" s="7"/>
    </row>
    <row r="26" spans="1:28" s="10" customFormat="1" ht="23.65" customHeight="1" thickBot="1" x14ac:dyDescent="0.35">
      <c r="B26" s="47" t="s">
        <v>9</v>
      </c>
      <c r="C26" s="49">
        <f>SUM(C24:C25)*40+D24+D25</f>
        <v>1458</v>
      </c>
      <c r="D26" s="50"/>
      <c r="F26" s="7"/>
      <c r="G26" s="33"/>
      <c r="H26" s="6" t="s">
        <v>25</v>
      </c>
      <c r="I26" s="7" t="s">
        <v>28</v>
      </c>
      <c r="J26" s="7">
        <v>2</v>
      </c>
      <c r="K26" s="7">
        <v>12</v>
      </c>
      <c r="L26" s="25">
        <v>46291</v>
      </c>
      <c r="M26" s="9">
        <f t="shared" ref="M26:M27" si="25">(L26-$AC$1)/365*12</f>
        <v>20.153424657534249</v>
      </c>
      <c r="N26" s="33"/>
      <c r="P26" s="7" t="s">
        <v>27</v>
      </c>
      <c r="Q26" s="7">
        <v>23</v>
      </c>
      <c r="R26" s="15">
        <v>9</v>
      </c>
      <c r="S26" s="14">
        <v>46199</v>
      </c>
      <c r="T26" s="9">
        <f t="shared" si="24"/>
        <v>17.128767123287673</v>
      </c>
      <c r="U26" s="33"/>
      <c r="V26" s="52" t="s">
        <v>78</v>
      </c>
      <c r="W26" s="7" t="s">
        <v>33</v>
      </c>
      <c r="X26" s="7">
        <v>0</v>
      </c>
      <c r="Y26" s="7">
        <v>1</v>
      </c>
      <c r="Z26" s="14">
        <v>46780</v>
      </c>
      <c r="AA26" s="9">
        <f t="shared" ref="AA26:AA27" si="26">(Z26-$AC$1)/365*12</f>
        <v>36.230136986301368</v>
      </c>
      <c r="AB26" s="7"/>
    </row>
    <row r="27" spans="1:28" s="10" customFormat="1" ht="23.65" customHeight="1" thickBot="1" x14ac:dyDescent="0.35">
      <c r="B27" s="43"/>
      <c r="D27" s="7"/>
      <c r="F27" s="7"/>
      <c r="G27" s="33"/>
      <c r="I27" s="7" t="s">
        <v>96</v>
      </c>
      <c r="J27" s="7">
        <v>75</v>
      </c>
      <c r="K27" s="7"/>
      <c r="L27" s="25">
        <v>46352</v>
      </c>
      <c r="M27" s="9">
        <f t="shared" si="25"/>
        <v>22.158904109589042</v>
      </c>
      <c r="N27" s="33"/>
      <c r="P27" s="7" t="s">
        <v>56</v>
      </c>
      <c r="Q27" s="7">
        <v>50</v>
      </c>
      <c r="R27" s="15">
        <v>18</v>
      </c>
      <c r="S27" s="14">
        <v>46352</v>
      </c>
      <c r="T27" s="9">
        <f t="shared" si="24"/>
        <v>22.158904109589042</v>
      </c>
      <c r="U27" s="33"/>
      <c r="V27" s="52"/>
      <c r="W27" s="7" t="s">
        <v>91</v>
      </c>
      <c r="X27" s="7">
        <v>43</v>
      </c>
      <c r="Y27" s="7">
        <v>2</v>
      </c>
      <c r="Z27" s="14">
        <v>47085</v>
      </c>
      <c r="AA27" s="9">
        <f t="shared" si="26"/>
        <v>46.257534246575347</v>
      </c>
      <c r="AB27" s="7"/>
    </row>
    <row r="28" spans="1:28" s="10" customFormat="1" ht="23.65" customHeight="1" thickBot="1" x14ac:dyDescent="0.35">
      <c r="A28" s="6" t="s">
        <v>64</v>
      </c>
      <c r="B28" s="44">
        <v>158234</v>
      </c>
      <c r="C28" s="7">
        <v>3</v>
      </c>
      <c r="D28" s="7">
        <v>0</v>
      </c>
      <c r="E28" s="8">
        <v>46191</v>
      </c>
      <c r="F28" s="9">
        <f>(E28-$AC$1)/365*12</f>
        <v>16.865753424657534</v>
      </c>
      <c r="G28" s="33"/>
      <c r="I28" s="46" t="s">
        <v>9</v>
      </c>
      <c r="J28" s="49">
        <f>SUM(J26:J27)*30+K26</f>
        <v>2322</v>
      </c>
      <c r="K28" s="50"/>
      <c r="N28" s="33"/>
      <c r="P28" s="46" t="s">
        <v>9</v>
      </c>
      <c r="Q28" s="49">
        <f>SUM(Q25:Q27)*30+R25+R26+R27</f>
        <v>2422</v>
      </c>
      <c r="R28" s="50"/>
      <c r="U28" s="33"/>
      <c r="V28" s="48"/>
      <c r="W28" s="46" t="s">
        <v>9</v>
      </c>
      <c r="X28" s="49">
        <f>SUM(X26:X27)*4+Y26+Y27</f>
        <v>175</v>
      </c>
      <c r="Y28" s="50"/>
      <c r="AB28" s="7"/>
    </row>
    <row r="29" spans="1:28" s="10" customFormat="1" ht="23.65" customHeight="1" thickBot="1" x14ac:dyDescent="0.35">
      <c r="B29" s="44" t="s">
        <v>57</v>
      </c>
      <c r="C29" s="7">
        <v>94</v>
      </c>
      <c r="D29" s="7"/>
      <c r="E29" s="8">
        <v>46211</v>
      </c>
      <c r="F29" s="9">
        <f>(E29-$AC$1)/365*12</f>
        <v>17.523287671232879</v>
      </c>
      <c r="G29" s="33"/>
      <c r="K29" s="7"/>
      <c r="N29" s="33"/>
      <c r="U29" s="33"/>
      <c r="AB29" s="8"/>
    </row>
    <row r="30" spans="1:28" s="10" customFormat="1" ht="23.65" customHeight="1" thickBot="1" x14ac:dyDescent="0.35">
      <c r="B30" s="47" t="s">
        <v>9</v>
      </c>
      <c r="C30" s="49">
        <f>SUM(C28:C29)*24+D28</f>
        <v>2328</v>
      </c>
      <c r="D30" s="50"/>
      <c r="F30" s="7"/>
      <c r="G30" s="33"/>
      <c r="H30" s="6" t="s">
        <v>31</v>
      </c>
      <c r="I30" s="7" t="s">
        <v>32</v>
      </c>
      <c r="J30" s="7">
        <v>7</v>
      </c>
      <c r="K30" s="7">
        <v>24</v>
      </c>
      <c r="L30" s="14">
        <v>45528</v>
      </c>
      <c r="M30" s="16">
        <f t="shared" ref="M30" si="27">(L30-$AC$1)/365*12</f>
        <v>-4.9315068493150687</v>
      </c>
      <c r="N30" s="33"/>
      <c r="O30" s="6" t="s">
        <v>30</v>
      </c>
      <c r="P30" s="7" t="s">
        <v>55</v>
      </c>
      <c r="Q30" s="7">
        <v>6</v>
      </c>
      <c r="R30" s="7">
        <v>24</v>
      </c>
      <c r="S30" s="14">
        <v>46352</v>
      </c>
      <c r="T30" s="9">
        <f t="shared" ref="T30:T31" si="28">(S30-$AC$1)/365*12</f>
        <v>22.158904109589042</v>
      </c>
      <c r="U30" s="33"/>
      <c r="V30" s="6" t="s">
        <v>36</v>
      </c>
      <c r="W30" s="7" t="s">
        <v>87</v>
      </c>
      <c r="X30" s="7">
        <v>8</v>
      </c>
      <c r="Y30" s="7">
        <v>17</v>
      </c>
      <c r="Z30" s="14">
        <v>46321</v>
      </c>
      <c r="AA30" s="9">
        <f t="shared" ref="AA30:AA31" si="29">(Z30-$AC$1)/365*12</f>
        <v>21.139726027397259</v>
      </c>
    </row>
    <row r="31" spans="1:28" s="10" customFormat="1" ht="23.65" customHeight="1" thickBot="1" x14ac:dyDescent="0.35">
      <c r="B31" s="43"/>
      <c r="D31" s="7"/>
      <c r="F31" s="7"/>
      <c r="G31" s="33"/>
      <c r="I31" s="46" t="s">
        <v>9</v>
      </c>
      <c r="J31" s="49">
        <f>SUM(J30)*30+K30</f>
        <v>234</v>
      </c>
      <c r="K31" s="50"/>
      <c r="N31" s="33"/>
      <c r="O31" s="6"/>
      <c r="P31" s="7" t="s">
        <v>55</v>
      </c>
      <c r="Q31" s="7">
        <v>14</v>
      </c>
      <c r="R31" s="7"/>
      <c r="S31" s="14">
        <v>46352</v>
      </c>
      <c r="T31" s="9">
        <f t="shared" si="28"/>
        <v>22.158904109589042</v>
      </c>
      <c r="U31" s="33"/>
      <c r="W31" s="7" t="s">
        <v>87</v>
      </c>
      <c r="X31" s="7">
        <v>44</v>
      </c>
      <c r="Y31" s="7"/>
      <c r="Z31" s="14">
        <v>46321</v>
      </c>
      <c r="AA31" s="9">
        <f t="shared" si="29"/>
        <v>21.139726027397259</v>
      </c>
      <c r="AB31" s="7"/>
    </row>
    <row r="32" spans="1:28" s="10" customFormat="1" ht="23.65" customHeight="1" thickBot="1" x14ac:dyDescent="0.35">
      <c r="A32" s="6" t="s">
        <v>65</v>
      </c>
      <c r="B32" s="44" t="s">
        <v>57</v>
      </c>
      <c r="C32" s="7">
        <v>4</v>
      </c>
      <c r="D32" s="7">
        <v>6</v>
      </c>
      <c r="E32" s="8">
        <v>46211</v>
      </c>
      <c r="F32" s="9">
        <f>(E32-$AC$1)/365*12</f>
        <v>17.523287671232879</v>
      </c>
      <c r="G32" s="33"/>
      <c r="K32" s="7"/>
      <c r="N32" s="33"/>
      <c r="P32" s="46" t="s">
        <v>9</v>
      </c>
      <c r="Q32" s="49">
        <f>SUM(Q30:Q31)*30+R30</f>
        <v>624</v>
      </c>
      <c r="R32" s="50"/>
      <c r="U32" s="33"/>
      <c r="W32" s="46" t="s">
        <v>9</v>
      </c>
      <c r="X32" s="49">
        <f>SUM(X30:X31)*30+Y30</f>
        <v>1577</v>
      </c>
      <c r="Y32" s="50"/>
      <c r="AB32" s="7"/>
    </row>
    <row r="33" spans="1:28" s="10" customFormat="1" ht="23.65" customHeight="1" thickBot="1" x14ac:dyDescent="0.35">
      <c r="A33" s="27"/>
      <c r="B33" s="44" t="s">
        <v>92</v>
      </c>
      <c r="C33" s="7">
        <v>108</v>
      </c>
      <c r="D33" s="7"/>
      <c r="E33" s="8">
        <v>46312</v>
      </c>
      <c r="F33" s="9">
        <f>(E33-$AC$1)/365*12</f>
        <v>20.843835616438355</v>
      </c>
      <c r="G33" s="33"/>
      <c r="H33" s="17" t="s">
        <v>70</v>
      </c>
      <c r="I33" s="7">
        <v>162839</v>
      </c>
      <c r="J33" s="7">
        <v>5</v>
      </c>
      <c r="K33" s="7">
        <v>1</v>
      </c>
      <c r="L33" s="8">
        <v>46305</v>
      </c>
      <c r="M33" s="9">
        <f t="shared" ref="M33:M34" si="30">(L33-$AC$1)/365*12</f>
        <v>20.613698630136987</v>
      </c>
      <c r="N33" s="33"/>
      <c r="U33" s="33"/>
      <c r="AB33" s="7"/>
    </row>
    <row r="34" spans="1:28" s="10" customFormat="1" ht="23.65" customHeight="1" thickBot="1" x14ac:dyDescent="0.35">
      <c r="B34" s="47" t="s">
        <v>9</v>
      </c>
      <c r="C34" s="49">
        <f>SUM(C32:C33)*24+D32</f>
        <v>2694</v>
      </c>
      <c r="D34" s="50"/>
      <c r="F34" s="7"/>
      <c r="G34" s="33"/>
      <c r="I34" s="7">
        <v>162839</v>
      </c>
      <c r="J34" s="11">
        <v>42</v>
      </c>
      <c r="K34" s="7"/>
      <c r="L34" s="8">
        <v>46305</v>
      </c>
      <c r="M34" s="9">
        <f t="shared" si="30"/>
        <v>20.613698630136987</v>
      </c>
      <c r="N34" s="33"/>
      <c r="O34" s="6" t="s">
        <v>34</v>
      </c>
      <c r="P34" s="7" t="s">
        <v>35</v>
      </c>
      <c r="Q34" s="7">
        <v>4</v>
      </c>
      <c r="R34" s="7">
        <v>13</v>
      </c>
      <c r="S34" s="14">
        <v>46016</v>
      </c>
      <c r="T34" s="9">
        <f>(S34-$AC$1)/365*12</f>
        <v>11.112328767123287</v>
      </c>
      <c r="U34" s="33"/>
      <c r="V34" s="6" t="s">
        <v>39</v>
      </c>
      <c r="W34" s="11" t="s">
        <v>94</v>
      </c>
      <c r="X34" s="11">
        <v>7</v>
      </c>
      <c r="Y34" s="24">
        <v>11</v>
      </c>
      <c r="Z34" s="25">
        <v>46321</v>
      </c>
      <c r="AA34" s="26">
        <f t="shared" ref="AA34" si="31">(Z34-$AC$1)/365*12</f>
        <v>21.139726027397259</v>
      </c>
      <c r="AB34" s="7"/>
    </row>
    <row r="35" spans="1:28" s="10" customFormat="1" ht="23.65" customHeight="1" thickBot="1" x14ac:dyDescent="0.35">
      <c r="B35" s="43"/>
      <c r="D35" s="7"/>
      <c r="F35" s="7"/>
      <c r="G35" s="33"/>
      <c r="I35" s="46" t="s">
        <v>9</v>
      </c>
      <c r="J35" s="49">
        <f>SUM(J33:J34)*24+K33</f>
        <v>1129</v>
      </c>
      <c r="K35" s="50"/>
      <c r="N35" s="33"/>
      <c r="O35" s="6"/>
      <c r="P35" s="7" t="s">
        <v>35</v>
      </c>
      <c r="Q35" s="7">
        <v>23</v>
      </c>
      <c r="R35" s="7"/>
      <c r="S35" s="14">
        <v>46016</v>
      </c>
      <c r="T35" s="9">
        <f>(S35-$AC$1)/365*12</f>
        <v>11.112328767123287</v>
      </c>
      <c r="U35" s="33"/>
      <c r="V35" s="6"/>
      <c r="W35" s="11" t="s">
        <v>94</v>
      </c>
      <c r="X35" s="11">
        <v>73</v>
      </c>
      <c r="Y35" s="24"/>
      <c r="Z35" s="25">
        <v>46321</v>
      </c>
      <c r="AA35" s="26"/>
      <c r="AB35" s="7"/>
    </row>
    <row r="36" spans="1:28" s="10" customFormat="1" ht="23.65" customHeight="1" thickBot="1" x14ac:dyDescent="0.35">
      <c r="A36" s="6" t="s">
        <v>42</v>
      </c>
      <c r="B36" s="44" t="s">
        <v>49</v>
      </c>
      <c r="C36" s="11">
        <v>1</v>
      </c>
      <c r="D36" s="7">
        <v>6</v>
      </c>
      <c r="E36" s="14">
        <v>46260</v>
      </c>
      <c r="F36" s="9">
        <f>(E36-$AC$1)/365*12</f>
        <v>19.134246575342466</v>
      </c>
      <c r="G36" s="33"/>
      <c r="K36" s="7"/>
      <c r="N36" s="33"/>
      <c r="P36" s="46" t="s">
        <v>9</v>
      </c>
      <c r="Q36" s="49">
        <f>SUM(Q34:Q35)*30+R34</f>
        <v>823</v>
      </c>
      <c r="R36" s="50"/>
      <c r="S36" s="7"/>
      <c r="T36" s="7"/>
      <c r="U36" s="33"/>
      <c r="W36" s="46" t="s">
        <v>9</v>
      </c>
      <c r="X36" s="49">
        <f>SUM(X34:X35)*18+Y34</f>
        <v>1451</v>
      </c>
      <c r="Y36" s="50"/>
      <c r="AB36" s="7"/>
    </row>
    <row r="37" spans="1:28" s="10" customFormat="1" ht="23.65" customHeight="1" x14ac:dyDescent="0.3">
      <c r="B37" s="44" t="s">
        <v>49</v>
      </c>
      <c r="C37" s="40">
        <v>23</v>
      </c>
      <c r="D37" s="7"/>
      <c r="E37" s="14">
        <v>46291</v>
      </c>
      <c r="F37" s="9">
        <f>(E37-$AC$1)/365*12</f>
        <v>20.153424657534249</v>
      </c>
      <c r="G37" s="33"/>
      <c r="H37" s="6" t="s">
        <v>71</v>
      </c>
      <c r="I37" s="7">
        <v>161789</v>
      </c>
      <c r="J37" s="7">
        <v>5</v>
      </c>
      <c r="K37" s="7">
        <v>12</v>
      </c>
      <c r="L37" s="8">
        <v>46305</v>
      </c>
      <c r="M37" s="9">
        <f t="shared" ref="M37:M38" si="32">(L37-$AC$1)/365*12</f>
        <v>20.613698630136987</v>
      </c>
      <c r="N37" s="33"/>
      <c r="P37" s="13"/>
      <c r="R37" s="30"/>
      <c r="S37" s="7"/>
      <c r="T37" s="7"/>
      <c r="U37" s="33"/>
      <c r="AB37" s="7"/>
    </row>
    <row r="38" spans="1:28" s="10" customFormat="1" ht="23.65" customHeight="1" thickBot="1" x14ac:dyDescent="0.35">
      <c r="B38" s="44" t="s">
        <v>100</v>
      </c>
      <c r="C38" s="40">
        <v>85</v>
      </c>
      <c r="D38" s="7"/>
      <c r="E38" s="14">
        <v>46352</v>
      </c>
      <c r="F38" s="9">
        <f>(E38-$AC$1)/365*12</f>
        <v>22.158904109589042</v>
      </c>
      <c r="G38" s="33"/>
      <c r="I38" s="7">
        <v>161789</v>
      </c>
      <c r="J38" s="7">
        <v>35</v>
      </c>
      <c r="K38" s="7"/>
      <c r="L38" s="8">
        <v>46305</v>
      </c>
      <c r="M38" s="9">
        <f t="shared" si="32"/>
        <v>20.613698630136987</v>
      </c>
      <c r="N38" s="33"/>
      <c r="O38" s="6" t="s">
        <v>37</v>
      </c>
      <c r="P38" s="7" t="s">
        <v>38</v>
      </c>
      <c r="Q38" s="7">
        <v>6</v>
      </c>
      <c r="R38" s="7">
        <v>0</v>
      </c>
      <c r="S38" s="18">
        <v>46199</v>
      </c>
      <c r="T38" s="9">
        <f>(S38-$AC$1)/365*12</f>
        <v>17.128767123287673</v>
      </c>
      <c r="U38" s="33"/>
      <c r="V38" s="6" t="s">
        <v>79</v>
      </c>
      <c r="W38" s="7" t="s">
        <v>41</v>
      </c>
      <c r="X38" s="7"/>
      <c r="Y38" s="7">
        <v>2</v>
      </c>
      <c r="Z38" s="14">
        <v>45986</v>
      </c>
      <c r="AA38" s="9">
        <f t="shared" ref="AA38" si="33">(Z38-$AC$1)/365*12</f>
        <v>10.126027397260273</v>
      </c>
      <c r="AB38" s="7"/>
    </row>
    <row r="39" spans="1:28" s="10" customFormat="1" ht="23.65" customHeight="1" thickBot="1" x14ac:dyDescent="0.35">
      <c r="B39" s="47" t="s">
        <v>9</v>
      </c>
      <c r="C39" s="49">
        <f>SUM(C36:C38)*30+D36</f>
        <v>3276</v>
      </c>
      <c r="D39" s="50"/>
      <c r="F39" s="7"/>
      <c r="G39" s="33"/>
      <c r="I39" s="46" t="s">
        <v>9</v>
      </c>
      <c r="J39" s="49">
        <f>SUM(J37:J38)*24+K37</f>
        <v>972</v>
      </c>
      <c r="K39" s="50"/>
      <c r="N39" s="33"/>
      <c r="O39" s="24"/>
      <c r="P39" s="7" t="s">
        <v>38</v>
      </c>
      <c r="Q39" s="7">
        <v>33</v>
      </c>
      <c r="R39" s="7"/>
      <c r="S39" s="18">
        <v>46199</v>
      </c>
      <c r="T39" s="9">
        <f>(S39-$AC$1)/365*12</f>
        <v>17.128767123287673</v>
      </c>
      <c r="U39" s="33"/>
      <c r="W39" s="46" t="s">
        <v>9</v>
      </c>
      <c r="X39" s="49">
        <f>SUM(X38:X38)*18+Y38</f>
        <v>2</v>
      </c>
      <c r="Y39" s="50"/>
      <c r="AB39" s="7"/>
    </row>
    <row r="40" spans="1:28" s="10" customFormat="1" ht="23.65" customHeight="1" thickBot="1" x14ac:dyDescent="0.35">
      <c r="B40" s="43"/>
      <c r="D40" s="7"/>
      <c r="F40" s="7"/>
      <c r="G40" s="33"/>
      <c r="I40" s="13"/>
      <c r="J40" s="30"/>
      <c r="K40" s="30"/>
      <c r="N40" s="33"/>
      <c r="O40" s="24"/>
      <c r="P40" s="7" t="s">
        <v>84</v>
      </c>
      <c r="Q40" s="7">
        <v>69</v>
      </c>
      <c r="R40" s="7">
        <v>5</v>
      </c>
      <c r="S40" s="18">
        <v>46352</v>
      </c>
      <c r="T40" s="9">
        <f>(S40-$AC$1)/365*12</f>
        <v>22.158904109589042</v>
      </c>
      <c r="U40" s="34"/>
      <c r="AB40" s="7"/>
    </row>
    <row r="41" spans="1:28" s="10" customFormat="1" ht="23.65" customHeight="1" thickBot="1" x14ac:dyDescent="0.35">
      <c r="A41" s="6" t="s">
        <v>44</v>
      </c>
      <c r="B41" s="44" t="s">
        <v>45</v>
      </c>
      <c r="C41" s="7">
        <v>1</v>
      </c>
      <c r="D41" s="7">
        <v>13</v>
      </c>
      <c r="E41" s="14">
        <v>46260</v>
      </c>
      <c r="F41" s="9">
        <f>(E41-$AC$1)/365*12</f>
        <v>19.134246575342466</v>
      </c>
      <c r="G41" s="33"/>
      <c r="H41" s="6" t="s">
        <v>72</v>
      </c>
      <c r="I41" s="7">
        <v>156642</v>
      </c>
      <c r="J41" s="11">
        <v>6</v>
      </c>
      <c r="K41" s="7">
        <v>3</v>
      </c>
      <c r="L41" s="8">
        <v>46197</v>
      </c>
      <c r="M41" s="9">
        <f t="shared" ref="M41:M42" si="34">(L41-$AC$1)/365*12</f>
        <v>17.063013698630137</v>
      </c>
      <c r="N41" s="33"/>
      <c r="P41" s="46" t="s">
        <v>9</v>
      </c>
      <c r="Q41" s="49">
        <f>SUM(Q38:Q40)*30+R38+R40</f>
        <v>3245</v>
      </c>
      <c r="R41" s="50"/>
      <c r="U41" s="34"/>
      <c r="AB41" s="7"/>
    </row>
    <row r="42" spans="1:28" s="10" customFormat="1" ht="23.65" customHeight="1" thickBot="1" x14ac:dyDescent="0.35">
      <c r="A42" s="6"/>
      <c r="B42" s="44" t="s">
        <v>50</v>
      </c>
      <c r="C42" s="7">
        <v>62</v>
      </c>
      <c r="D42" s="7"/>
      <c r="E42" s="14">
        <v>46291</v>
      </c>
      <c r="F42" s="9">
        <f>(E42-$AC$1)/365*12</f>
        <v>20.153424657534249</v>
      </c>
      <c r="G42" s="33"/>
      <c r="H42" s="27"/>
      <c r="I42" s="7">
        <v>156642</v>
      </c>
      <c r="J42" s="11">
        <v>17</v>
      </c>
      <c r="K42" s="7"/>
      <c r="L42" s="8">
        <v>46197</v>
      </c>
      <c r="M42" s="9">
        <f t="shared" si="34"/>
        <v>17.063013698630137</v>
      </c>
      <c r="N42" s="33"/>
      <c r="U42" s="24"/>
      <c r="AB42" s="7"/>
    </row>
    <row r="43" spans="1:28" s="10" customFormat="1" ht="23.65" customHeight="1" thickBot="1" x14ac:dyDescent="0.35">
      <c r="B43" s="47" t="s">
        <v>9</v>
      </c>
      <c r="C43" s="49">
        <f>SUM(C41:C42)*30+D41</f>
        <v>1903</v>
      </c>
      <c r="D43" s="50"/>
      <c r="F43" s="7"/>
      <c r="G43" s="33"/>
      <c r="I43" s="46" t="s">
        <v>9</v>
      </c>
      <c r="J43" s="49">
        <f>SUM(J41:J42)*24+K41</f>
        <v>555</v>
      </c>
      <c r="K43" s="50"/>
      <c r="N43" s="33"/>
      <c r="O43" s="6" t="s">
        <v>40</v>
      </c>
      <c r="P43" s="7">
        <v>3</v>
      </c>
      <c r="U43" s="24"/>
      <c r="AB43" s="7"/>
    </row>
    <row r="44" spans="1:28" s="10" customFormat="1" ht="23.65" customHeight="1" x14ac:dyDescent="0.3">
      <c r="B44" s="43"/>
      <c r="D44" s="7"/>
      <c r="F44" s="7"/>
      <c r="G44" s="33"/>
      <c r="K44" s="7"/>
      <c r="N44" s="33"/>
      <c r="P44" s="7"/>
      <c r="U44" s="24"/>
      <c r="AB44" s="7"/>
    </row>
    <row r="45" spans="1:28" s="10" customFormat="1" ht="23.65" customHeight="1" x14ac:dyDescent="0.3">
      <c r="A45" s="6" t="s">
        <v>80</v>
      </c>
      <c r="B45" s="44" t="s">
        <v>88</v>
      </c>
      <c r="C45" s="7">
        <v>0</v>
      </c>
      <c r="D45" s="15">
        <v>2</v>
      </c>
      <c r="E45" s="14">
        <v>46291</v>
      </c>
      <c r="F45" s="9">
        <f t="shared" ref="F45:F46" si="35">(E45-$AC$1)/365*12</f>
        <v>20.153424657534249</v>
      </c>
      <c r="G45" s="33"/>
      <c r="H45" s="6" t="s">
        <v>73</v>
      </c>
      <c r="I45" s="7">
        <v>156641</v>
      </c>
      <c r="J45" s="7">
        <v>3</v>
      </c>
      <c r="K45" s="7">
        <v>22</v>
      </c>
      <c r="L45" s="8">
        <v>46197</v>
      </c>
      <c r="M45" s="9">
        <f t="shared" ref="M45:M46" si="36">(L45-$AC$1)/365*12</f>
        <v>17.063013698630137</v>
      </c>
      <c r="N45" s="33"/>
      <c r="O45" s="6" t="s">
        <v>43</v>
      </c>
      <c r="P45" s="7">
        <v>49</v>
      </c>
      <c r="U45" s="24"/>
      <c r="AB45" s="7"/>
    </row>
    <row r="46" spans="1:28" s="10" customFormat="1" ht="23.65" customHeight="1" thickBot="1" x14ac:dyDescent="0.35">
      <c r="A46" s="6"/>
      <c r="B46" s="44" t="s">
        <v>97</v>
      </c>
      <c r="C46" s="11">
        <v>55</v>
      </c>
      <c r="D46" s="15">
        <v>5</v>
      </c>
      <c r="E46" s="14">
        <v>46352</v>
      </c>
      <c r="F46" s="9">
        <f t="shared" si="35"/>
        <v>22.158904109589042</v>
      </c>
      <c r="G46" s="33"/>
      <c r="I46" s="7">
        <v>162040</v>
      </c>
      <c r="J46" s="7">
        <v>55</v>
      </c>
      <c r="K46" s="7"/>
      <c r="L46" s="8">
        <v>46303</v>
      </c>
      <c r="M46" s="9">
        <f t="shared" si="36"/>
        <v>20.547945205479451</v>
      </c>
      <c r="N46" s="33"/>
      <c r="U46" s="24"/>
      <c r="AB46" s="7"/>
    </row>
    <row r="47" spans="1:28" s="10" customFormat="1" ht="23.65" customHeight="1" thickBot="1" x14ac:dyDescent="0.35">
      <c r="B47" s="47" t="s">
        <v>9</v>
      </c>
      <c r="C47" s="49">
        <f>SUM(C45:C46)*30+D45</f>
        <v>1652</v>
      </c>
      <c r="D47" s="50"/>
      <c r="F47" s="7"/>
      <c r="G47" s="33"/>
      <c r="H47" s="36"/>
      <c r="I47" s="46" t="s">
        <v>9</v>
      </c>
      <c r="J47" s="49">
        <f>SUM(J45:J46)*24+K45</f>
        <v>1414</v>
      </c>
      <c r="K47" s="50"/>
      <c r="N47" s="33"/>
      <c r="S47" s="4"/>
      <c r="U47" s="24"/>
      <c r="AB47" s="7"/>
    </row>
    <row r="48" spans="1:28" s="10" customFormat="1" ht="23.65" customHeight="1" x14ac:dyDescent="0.3">
      <c r="B48" s="43"/>
      <c r="D48" s="7"/>
      <c r="F48" s="7"/>
      <c r="G48" s="33"/>
      <c r="H48" s="24"/>
      <c r="K48" s="7"/>
      <c r="N48" s="33"/>
      <c r="U48" s="24"/>
      <c r="AB48" s="7"/>
    </row>
    <row r="49" spans="1:28" s="10" customFormat="1" ht="23.65" customHeight="1" x14ac:dyDescent="0.3">
      <c r="A49" s="6" t="s">
        <v>81</v>
      </c>
      <c r="B49" s="43" t="s">
        <v>46</v>
      </c>
      <c r="C49" s="7">
        <v>7</v>
      </c>
      <c r="D49" s="11">
        <v>18</v>
      </c>
      <c r="E49" s="14">
        <v>46260</v>
      </c>
      <c r="F49" s="9">
        <f t="shared" ref="F49:F50" si="37">(E49-$AC$1)/365*12</f>
        <v>19.134246575342466</v>
      </c>
      <c r="G49" s="33"/>
      <c r="I49" s="11"/>
      <c r="J49" s="11"/>
      <c r="K49" s="11"/>
      <c r="L49" s="37"/>
      <c r="M49" s="38"/>
      <c r="N49" s="33"/>
      <c r="U49" s="24"/>
      <c r="AB49" s="7"/>
    </row>
    <row r="50" spans="1:28" s="10" customFormat="1" ht="23.65" customHeight="1" thickBot="1" x14ac:dyDescent="0.35">
      <c r="A50" s="6"/>
      <c r="B50" s="43" t="s">
        <v>51</v>
      </c>
      <c r="C50" s="7">
        <v>53</v>
      </c>
      <c r="D50" s="11">
        <v>9</v>
      </c>
      <c r="E50" s="14">
        <v>46291</v>
      </c>
      <c r="F50" s="9">
        <f t="shared" si="37"/>
        <v>20.153424657534249</v>
      </c>
      <c r="G50" s="33"/>
      <c r="I50" s="39"/>
      <c r="J50" s="51"/>
      <c r="K50" s="51"/>
      <c r="L50" s="24"/>
      <c r="M50" s="24"/>
      <c r="N50" s="24"/>
      <c r="U50" s="24"/>
      <c r="AB50" s="7"/>
    </row>
    <row r="51" spans="1:28" s="10" customFormat="1" ht="23.65" customHeight="1" thickBot="1" x14ac:dyDescent="0.35">
      <c r="B51" s="47" t="s">
        <v>9</v>
      </c>
      <c r="C51" s="49" cm="1">
        <f t="array" ref="C51">SUM(C49:C50*40)+D49+D50</f>
        <v>2427</v>
      </c>
      <c r="D51" s="50"/>
      <c r="F51" s="7"/>
      <c r="G51" s="33"/>
      <c r="K51" s="7"/>
      <c r="N51" s="24"/>
      <c r="U51" s="24"/>
      <c r="AB51" s="7"/>
    </row>
    <row r="52" spans="1:28" s="10" customFormat="1" ht="23.65" customHeight="1" x14ac:dyDescent="0.3">
      <c r="B52" s="43"/>
      <c r="D52" s="7"/>
      <c r="F52" s="7"/>
      <c r="G52" s="33"/>
      <c r="K52" s="7"/>
      <c r="N52" s="24"/>
      <c r="U52" s="24"/>
      <c r="AB52" s="7"/>
    </row>
    <row r="53" spans="1:28" s="10" customFormat="1" ht="23.65" customHeight="1" thickBot="1" x14ac:dyDescent="0.35">
      <c r="A53" s="6" t="s">
        <v>47</v>
      </c>
      <c r="B53" s="44" t="s">
        <v>48</v>
      </c>
      <c r="C53" s="7">
        <v>10</v>
      </c>
      <c r="D53" s="7">
        <v>19</v>
      </c>
      <c r="E53" s="14">
        <v>45528</v>
      </c>
      <c r="F53" s="16">
        <f>(E53-$AC$1)/365*12</f>
        <v>-4.9315068493150687</v>
      </c>
      <c r="G53" s="33"/>
      <c r="K53" s="7"/>
      <c r="N53" s="24"/>
      <c r="U53" s="24"/>
      <c r="AB53" s="7"/>
    </row>
    <row r="54" spans="1:28" s="10" customFormat="1" ht="23.65" customHeight="1" thickBot="1" x14ac:dyDescent="0.35">
      <c r="B54" s="47" t="s">
        <v>9</v>
      </c>
      <c r="C54" s="49">
        <f>SUM(C53)*30+D53</f>
        <v>319</v>
      </c>
      <c r="D54" s="50"/>
      <c r="F54" s="7"/>
      <c r="G54" s="33"/>
      <c r="K54" s="7"/>
      <c r="N54" s="24"/>
      <c r="P54" s="7"/>
      <c r="U54" s="24"/>
      <c r="AB54" s="7"/>
    </row>
    <row r="55" spans="1:28" s="10" customFormat="1" ht="23.65" customHeight="1" x14ac:dyDescent="0.3">
      <c r="D55" s="7"/>
      <c r="F55" s="7"/>
      <c r="G55" s="33"/>
      <c r="K55" s="7"/>
      <c r="U55" s="24"/>
      <c r="AB55" s="7"/>
    </row>
    <row r="56" spans="1:28" s="10" customFormat="1" ht="23.65" customHeight="1" x14ac:dyDescent="0.3">
      <c r="D56" s="7"/>
      <c r="F56" s="7"/>
      <c r="G56" s="33"/>
      <c r="K56" s="7"/>
      <c r="U56" s="24"/>
      <c r="AB56" s="7"/>
    </row>
    <row r="57" spans="1:28" s="10" customFormat="1" ht="23.65" customHeight="1" x14ac:dyDescent="0.3">
      <c r="D57" s="7"/>
      <c r="F57" s="7"/>
      <c r="G57" s="33"/>
      <c r="K57" s="7"/>
      <c r="U57" s="24"/>
      <c r="AB57" s="7"/>
    </row>
    <row r="58" spans="1:28" s="10" customFormat="1" ht="23.65" customHeight="1" x14ac:dyDescent="0.3">
      <c r="D58" s="7"/>
      <c r="F58" s="7"/>
      <c r="G58" s="33"/>
      <c r="K58" s="7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H185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I187"/>
      <c r="J187"/>
      <c r="K187" s="4"/>
      <c r="L187"/>
      <c r="M18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25"/>
    <row r="195" spans="1:6" ht="27.95" customHeight="1" x14ac:dyDescent="0.25"/>
    <row r="196" spans="1:6" ht="27.95" customHeight="1" x14ac:dyDescent="0.25"/>
    <row r="197" spans="1:6" ht="27.95" customHeight="1" x14ac:dyDescent="0.25"/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formatCells="0" formatColumns="0" formatRows="0" deleteColumns="0" deleteRows="0"/>
  <mergeCells count="44">
    <mergeCell ref="X24:Y24"/>
    <mergeCell ref="V26:V27"/>
    <mergeCell ref="X32:Y32"/>
    <mergeCell ref="X28:Y28"/>
    <mergeCell ref="X39:Y39"/>
    <mergeCell ref="X36:Y36"/>
    <mergeCell ref="X5:Y5"/>
    <mergeCell ref="X9:Y9"/>
    <mergeCell ref="X13:Y13"/>
    <mergeCell ref="X18:Y18"/>
    <mergeCell ref="X21:Y21"/>
    <mergeCell ref="Q41:R41"/>
    <mergeCell ref="Q6:R6"/>
    <mergeCell ref="Q11:R11"/>
    <mergeCell ref="Q15:R15"/>
    <mergeCell ref="Q23:R23"/>
    <mergeCell ref="Q28:R28"/>
    <mergeCell ref="Q19:R19"/>
    <mergeCell ref="Q32:R32"/>
    <mergeCell ref="Q36:R36"/>
    <mergeCell ref="C18:D18"/>
    <mergeCell ref="C22:D22"/>
    <mergeCell ref="C26:D26"/>
    <mergeCell ref="J5:K5"/>
    <mergeCell ref="J10:K10"/>
    <mergeCell ref="J15:K15"/>
    <mergeCell ref="C6:D6"/>
    <mergeCell ref="C12:D12"/>
    <mergeCell ref="J19:K19"/>
    <mergeCell ref="C43:D43"/>
    <mergeCell ref="C47:D47"/>
    <mergeCell ref="C54:D54"/>
    <mergeCell ref="C51:D51"/>
    <mergeCell ref="J24:K24"/>
    <mergeCell ref="C30:D30"/>
    <mergeCell ref="C34:D34"/>
    <mergeCell ref="C39:D39"/>
    <mergeCell ref="J47:K47"/>
    <mergeCell ref="J50:K50"/>
    <mergeCell ref="J43:K43"/>
    <mergeCell ref="J28:K28"/>
    <mergeCell ref="J31:K31"/>
    <mergeCell ref="J35:K35"/>
    <mergeCell ref="J39:K39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customXml/itemProps3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2025-01-21T15:24:15Z</cp:lastPrinted>
  <dcterms:created xsi:type="dcterms:W3CDTF">2024-01-31T19:33:04Z</dcterms:created>
  <dcterms:modified xsi:type="dcterms:W3CDTF">2025-01-21T16:17:38Z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