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petreleaf.sharepoint.com/sites/production-warehouse/Shared Documents/"/>
    </mc:Choice>
  </mc:AlternateContent>
  <xr:revisionPtr revIDLastSave="1490" documentId="8_{95A25371-8996-4C9A-AA88-97816606F2F3}" xr6:coauthVersionLast="47" xr6:coauthVersionMax="47" xr10:uidLastSave="{2613FBD5-419E-487A-8491-895356324B96}"/>
  <workbookProtection workbookAlgorithmName="SHA-512" workbookHashValue="vMTvwB/qtavKGkJ2qzuKaxPGWjgMgLpLxtxHktadpZ50zTRNfX0fGC2nJVAcBVYH9BL18vid9/OUtcvahDgDeQ==" workbookSaltValue="VS/XdtclHmRTGCFlHRR6CA==" workbookSpinCount="100000" lockStructure="1"/>
  <bookViews>
    <workbookView xWindow="-120" yWindow="-120" windowWidth="29040" windowHeight="15720" xr2:uid="{E068F5DE-AD3F-496A-8413-33EBF2D4DDCC}"/>
  </bookViews>
  <sheets>
    <sheet name="Sheet1" sheetId="1" r:id="rId1"/>
  </sheets>
  <definedNames>
    <definedName name="_xlnm.Print_Area" localSheetId="0">Sheet1!$A$1:$AE$62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9" i="1" l="1"/>
  <c r="G28" i="1"/>
  <c r="S5" i="1"/>
  <c r="O3" i="1" l="1"/>
  <c r="G10" i="1"/>
  <c r="O50" i="1"/>
  <c r="O49" i="1"/>
  <c r="K56" i="1"/>
  <c r="K51" i="1"/>
  <c r="O48" i="1"/>
  <c r="O34" i="1"/>
  <c r="K35" i="1"/>
  <c r="G66" i="1"/>
  <c r="C67" i="1"/>
  <c r="S40" i="1"/>
  <c r="S35" i="1"/>
  <c r="S10" i="1"/>
  <c r="S19" i="1"/>
  <c r="S23" i="1"/>
  <c r="S31" i="1"/>
  <c r="S27" i="1"/>
  <c r="C6" i="1" l="1"/>
  <c r="S15" i="1"/>
  <c r="K45" i="1"/>
  <c r="K40" i="1"/>
  <c r="K32" i="1"/>
  <c r="K28" i="1"/>
  <c r="K24" i="1"/>
  <c r="K6" i="1"/>
  <c r="C50" i="1" s="1"/>
  <c r="K18" i="1"/>
  <c r="K11" i="1"/>
  <c r="C63" i="1"/>
  <c r="C59" i="1"/>
  <c r="C55" i="1"/>
  <c r="C45" i="1"/>
  <c r="C40" i="1"/>
  <c r="C35" i="1" s="1"/>
  <c r="C22" i="1"/>
  <c r="C13" i="1"/>
  <c r="G62" i="1"/>
  <c r="G17" i="1"/>
  <c r="G16" i="1"/>
  <c r="G3" i="1"/>
  <c r="G4" i="1"/>
  <c r="G39" i="1"/>
  <c r="G38" i="1"/>
  <c r="AE37" i="1"/>
  <c r="AA38" i="1"/>
  <c r="AE36" i="1"/>
  <c r="W30" i="1"/>
  <c r="W29" i="1"/>
  <c r="AA41" i="1" l="1"/>
  <c r="AA34" i="1"/>
  <c r="AA29" i="1"/>
  <c r="AA25" i="1" a="1"/>
  <c r="AA25" i="1" s="1"/>
  <c r="AA21" i="1" a="1"/>
  <c r="AA21" i="1" s="1"/>
  <c r="AA17" i="1"/>
  <c r="AA13" i="1"/>
  <c r="AA9" i="1"/>
  <c r="AA5" i="1"/>
  <c r="AE16" i="1"/>
  <c r="AE15" i="1"/>
  <c r="AE12" i="1"/>
  <c r="AE33" i="1"/>
  <c r="G27" i="1" l="1"/>
  <c r="O23" i="1"/>
  <c r="G44" i="1"/>
  <c r="G9" i="1" l="1"/>
  <c r="O15" i="1"/>
  <c r="O16" i="1"/>
  <c r="O5" i="1" l="1"/>
  <c r="G21" i="1"/>
  <c r="G20" i="1"/>
  <c r="G12" i="1"/>
  <c r="G5" i="1"/>
  <c r="O38" i="1" l="1"/>
  <c r="O39" i="1"/>
  <c r="O22" i="1"/>
  <c r="G19" i="1"/>
  <c r="G61" i="1" l="1"/>
  <c r="W14" i="1"/>
  <c r="W9" i="1"/>
  <c r="W4" i="1"/>
  <c r="G49" i="1" l="1"/>
  <c r="G43" i="1"/>
  <c r="G33" i="1" l="1"/>
  <c r="G34" i="1"/>
  <c r="G32" i="1"/>
  <c r="O55" i="1"/>
  <c r="O44" i="1"/>
  <c r="O14" i="1"/>
  <c r="G26" i="1"/>
  <c r="G11" i="1"/>
  <c r="G18" i="1"/>
  <c r="AE20" i="1" l="1"/>
  <c r="AE13" i="1"/>
  <c r="AE8" i="1"/>
  <c r="AE4" i="1"/>
  <c r="O10" i="1"/>
  <c r="O9" i="1"/>
  <c r="W12" i="1" l="1"/>
  <c r="O30" i="1"/>
  <c r="O20" i="1"/>
  <c r="G24" i="1"/>
  <c r="G8" i="1"/>
  <c r="O31" i="1" l="1"/>
  <c r="O43" i="1"/>
  <c r="G25" i="1"/>
  <c r="G58" i="1" l="1"/>
  <c r="G57" i="1"/>
  <c r="G31" i="1"/>
  <c r="O21" i="1" l="1"/>
  <c r="G15" i="1"/>
  <c r="AE27" i="1" l="1"/>
  <c r="W13" i="1" l="1"/>
  <c r="W8" i="1"/>
  <c r="O4" i="1"/>
  <c r="G48" i="1"/>
  <c r="O27" i="1" l="1"/>
  <c r="AE32" i="1" l="1"/>
  <c r="AE23" i="1"/>
  <c r="W39" i="1"/>
  <c r="W26" i="1" l="1"/>
  <c r="AE7" i="1" l="1"/>
  <c r="W37" i="1"/>
  <c r="O47" i="1"/>
  <c r="O26" i="1"/>
  <c r="O13" i="1"/>
  <c r="G53" i="1"/>
  <c r="G47" i="1"/>
  <c r="G37" i="1"/>
  <c r="W18" i="1"/>
  <c r="G42" i="1" l="1"/>
  <c r="AE19" i="1" l="1"/>
  <c r="O54" i="1" l="1"/>
  <c r="AE31" i="1" l="1"/>
  <c r="W38" i="1" l="1"/>
  <c r="W34" i="1" l="1"/>
  <c r="W33" i="1" l="1"/>
  <c r="G54" i="1" l="1"/>
  <c r="O42" i="1" l="1"/>
  <c r="O8" i="1"/>
  <c r="AE3" i="1" l="1"/>
  <c r="AE40" i="1" l="1"/>
  <c r="W25" i="1" l="1"/>
  <c r="W7" i="1"/>
  <c r="W3" i="1"/>
  <c r="W17" i="1" l="1"/>
  <c r="AE11" i="1" l="1"/>
  <c r="O37" i="1"/>
  <c r="O53" i="1"/>
  <c r="W22" i="1"/>
  <c r="W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tc={9C5FADD3-5CE1-446B-8C13-64B9724128AE}</author>
  </authors>
  <commentList>
    <comment ref="C57" authorId="0" shapeId="0" xr:uid="{9C5FADD3-5CE1-446B-8C13-64B9724128A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@Chad Dolif  please make sure they are pulling from the blue rack first for Distribution orders for these mini’s otherwise we will run into dating issues as we wont use 7 cases for retail over the next 3 months.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<sst xmlns="http://schemas.openxmlformats.org/spreadsheetml/2006/main" count="182" uniqueCount="116">
  <si>
    <t>SKU</t>
  </si>
  <si>
    <t>Lot #</t>
  </si>
  <si>
    <t>Case count</t>
  </si>
  <si>
    <t>Blue Rack Each</t>
  </si>
  <si>
    <t>Blue Rack Case</t>
  </si>
  <si>
    <t>BB Date</t>
  </si>
  <si>
    <t>Remaining Life</t>
  </si>
  <si>
    <t>Date</t>
  </si>
  <si>
    <t>TS-EDI-STRESS-PB</t>
  </si>
  <si>
    <t>TS-EDI-HJ-PB</t>
  </si>
  <si>
    <t>100-DR-HO</t>
  </si>
  <si>
    <t>1124T119</t>
  </si>
  <si>
    <t>ITCHY &amp; DRY-SK-CT</t>
  </si>
  <si>
    <t>PRID24910</t>
  </si>
  <si>
    <t>PRIDS2522</t>
  </si>
  <si>
    <t>0225T120</t>
  </si>
  <si>
    <t>Total</t>
  </si>
  <si>
    <t xml:space="preserve">  </t>
  </si>
  <si>
    <t>SENSITIVE-SK-CT</t>
  </si>
  <si>
    <t>PRSS2411-4</t>
  </si>
  <si>
    <t>EDI-STRESS-PB-SML</t>
  </si>
  <si>
    <t>EDI-HJ-PB-SML</t>
  </si>
  <si>
    <t>200-DR-HO</t>
  </si>
  <si>
    <t>PRSCS2521</t>
  </si>
  <si>
    <t>0225T219</t>
  </si>
  <si>
    <t>2 IN 1-SK-CT</t>
  </si>
  <si>
    <t>PR2&amp;124911</t>
  </si>
  <si>
    <t>PR2&amp;12523</t>
  </si>
  <si>
    <t>EDI-HJ-PB-LRG</t>
  </si>
  <si>
    <t>500-DR-HO</t>
  </si>
  <si>
    <t>1024T517</t>
  </si>
  <si>
    <t>EDI-STRESS-PB-LRG</t>
  </si>
  <si>
    <t>0225T518</t>
  </si>
  <si>
    <t>CONDITIONER-SK-CT</t>
  </si>
  <si>
    <t>PRC2411-3</t>
  </si>
  <si>
    <t>PRC2524</t>
  </si>
  <si>
    <t>750-DR-HO</t>
  </si>
  <si>
    <t>1024T411</t>
  </si>
  <si>
    <t>0125T412</t>
  </si>
  <si>
    <t>TS-Itchy &amp; Dry Shampoo</t>
  </si>
  <si>
    <t>PRIDS0044</t>
  </si>
  <si>
    <t>EDI-HJ-PB-FAM</t>
  </si>
  <si>
    <t>TSID2526</t>
  </si>
  <si>
    <t xml:space="preserve"> </t>
  </si>
  <si>
    <t>100-LIPE-ULTRA</t>
  </si>
  <si>
    <t>2408V</t>
  </si>
  <si>
    <t>EDI-STRESS-PB-FAM</t>
  </si>
  <si>
    <t>0325U101</t>
  </si>
  <si>
    <t>TS-2IN1-SHAMPOO</t>
  </si>
  <si>
    <t>PR2&amp;1TS0045</t>
  </si>
  <si>
    <t>164087</t>
  </si>
  <si>
    <t>TS 2&amp;12525</t>
  </si>
  <si>
    <t>166301</t>
  </si>
  <si>
    <t>300-HJR-HO</t>
  </si>
  <si>
    <t>1124FH308</t>
  </si>
  <si>
    <t>300-LIPE-ULTRA</t>
  </si>
  <si>
    <t>0325U301</t>
  </si>
  <si>
    <t>166303</t>
  </si>
  <si>
    <t>1124U301</t>
  </si>
  <si>
    <t>ITCHY-DRY-SHAMPOO-GALLON</t>
  </si>
  <si>
    <t>PRIDSG2411-5</t>
  </si>
  <si>
    <t>TS-EDI-STRESS-PEPP</t>
  </si>
  <si>
    <t>165893</t>
  </si>
  <si>
    <t>600-HJR-HO</t>
  </si>
  <si>
    <t>0325FH611</t>
  </si>
  <si>
    <t>600-LIPE-ULTRA</t>
  </si>
  <si>
    <t>1124U301-1</t>
  </si>
  <si>
    <t>166257</t>
  </si>
  <si>
    <t>03254301-1</t>
  </si>
  <si>
    <t>SK-PW-RL</t>
  </si>
  <si>
    <t>167623</t>
  </si>
  <si>
    <t>1024CC07</t>
  </si>
  <si>
    <t>0225CC08</t>
  </si>
  <si>
    <t>2400-HJ-EQN</t>
  </si>
  <si>
    <t>0822EJ2401</t>
  </si>
  <si>
    <t>OMEGA-ALG</t>
  </si>
  <si>
    <t>2404P</t>
  </si>
  <si>
    <t>EDI-STRESS-PEPP-SML</t>
  </si>
  <si>
    <t>SNT30</t>
  </si>
  <si>
    <t>1024S206</t>
  </si>
  <si>
    <t>167625</t>
  </si>
  <si>
    <t>EDI-DR-BC-SML</t>
  </si>
  <si>
    <t>0225S207</t>
  </si>
  <si>
    <t>167689</t>
  </si>
  <si>
    <t>POST-BIO-GH</t>
  </si>
  <si>
    <t>2406X</t>
  </si>
  <si>
    <t>1124RP801</t>
  </si>
  <si>
    <t>EDI-STRESS-PEPP-LRG</t>
  </si>
  <si>
    <t>Cap450</t>
  </si>
  <si>
    <t>1123C101</t>
  </si>
  <si>
    <t>167603</t>
  </si>
  <si>
    <t>167624</t>
  </si>
  <si>
    <t>EDI-DR-BC-LRG</t>
  </si>
  <si>
    <t xml:space="preserve">Yellow Bowl </t>
  </si>
  <si>
    <t>300-SR-HO</t>
  </si>
  <si>
    <t>Black Bowl</t>
  </si>
  <si>
    <t>0125FS314</t>
  </si>
  <si>
    <t xml:space="preserve">0325FS315 </t>
  </si>
  <si>
    <t>EDI-DR-SP-SML</t>
  </si>
  <si>
    <t>600-SR-HO</t>
  </si>
  <si>
    <t>0125FS610</t>
  </si>
  <si>
    <t>EDI-DR-SP-LRG</t>
  </si>
  <si>
    <t>150-MINI-STRESS-HO</t>
  </si>
  <si>
    <t>0924FS312-1</t>
  </si>
  <si>
    <t>0325FS315-1</t>
  </si>
  <si>
    <t>180-CAT-SR</t>
  </si>
  <si>
    <t>0125FR1810</t>
  </si>
  <si>
    <t xml:space="preserve"> New Packaging</t>
  </si>
  <si>
    <t>0325FR1811</t>
  </si>
  <si>
    <t>1500-SR-EQN</t>
  </si>
  <si>
    <t>0822ER1501</t>
  </si>
  <si>
    <t>168614</t>
  </si>
  <si>
    <t>167626</t>
  </si>
  <si>
    <t>6.18.2025</t>
  </si>
  <si>
    <t>6.28.2025</t>
  </si>
  <si>
    <t>166719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</si>
</sst>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d;@"/>
  </numFmts>
  <fonts count="8" x14ac:knownFonts="1">
    <font>
      <sz val="11"/>
      <color theme="1"/>
      <name val="Aptos Narrow"/>
      <family val="2"/>
      <scheme val="minor"/>
    </font>
    <font>
      <sz val="11"/>
      <color theme="1"/>
      <name val="Aptos Narrow"/>
      <family val="2"/>
      <scheme val="minor"/>
    </font>
    <font>
      <b/>
      <sz val="14"/>
      <color theme="1"/>
      <name val="Aptos Narrow"/>
      <family val="2"/>
      <scheme val="minor"/>
    </font>
    <font>
      <sz val="14"/>
      <color theme="1"/>
      <name val="Aptos Narrow"/>
      <family val="2"/>
      <scheme val="minor"/>
    </font>
    <font>
      <b/>
      <sz val="16"/>
      <color theme="1"/>
      <name val="Aptos Narrow"/>
      <family val="2"/>
      <scheme val="minor"/>
    </font>
    <font>
      <sz val="14"/>
      <color theme="8"/>
      <name val="Aptos Narrow"/>
      <family val="2"/>
      <scheme val="minor"/>
    </font>
    <font>
      <sz val="8"/>
      <name val="Aptos Narrow"/>
      <family val="2"/>
      <scheme val="minor"/>
    </font>
    <font>
      <sz val="12"/>
      <color theme="4" tint="-0.249977111117893"/>
      <name val="Arial"/>
      <family val="2"/>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64">
    <xf numFmtId="0" fontId="0" fillId="0" borderId="0" xfId="0"/>
    <xf numFmtId="0" fontId="2" fillId="2" borderId="1" xfId="0" applyFont="1" applyFill="1" applyBorder="1" applyAlignment="1">
      <alignment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0" fillId="0" borderId="0" xfId="0" applyAlignment="1">
      <alignment horizontal="center"/>
    </xf>
    <xf numFmtId="14" fontId="0" fillId="0" borderId="0" xfId="0" applyNumberFormat="1"/>
    <xf numFmtId="0" fontId="2" fillId="0" borderId="0" xfId="0" applyFont="1"/>
    <xf numFmtId="0" fontId="3" fillId="0" borderId="0" xfId="0" applyFont="1" applyAlignment="1">
      <alignment horizontal="center"/>
    </xf>
    <xf numFmtId="14" fontId="3" fillId="0" borderId="0" xfId="0" applyNumberFormat="1" applyFont="1" applyAlignment="1">
      <alignment horizontal="center"/>
    </xf>
    <xf numFmtId="164" fontId="3" fillId="0" borderId="0" xfId="1" applyNumberFormat="1" applyFont="1" applyAlignment="1">
      <alignment horizontal="center"/>
    </xf>
    <xf numFmtId="0" fontId="3" fillId="0" borderId="0" xfId="0" applyFont="1"/>
    <xf numFmtId="0" fontId="3" fillId="3" borderId="0" xfId="0" applyFont="1" applyFill="1" applyAlignment="1">
      <alignment horizontal="center"/>
    </xf>
    <xf numFmtId="1" fontId="3" fillId="0" borderId="0" xfId="0" applyNumberFormat="1" applyFont="1" applyAlignment="1">
      <alignment horizontal="center"/>
    </xf>
    <xf numFmtId="0" fontId="2" fillId="0" borderId="0" xfId="0" applyFont="1" applyAlignment="1">
      <alignment horizontal="right"/>
    </xf>
    <xf numFmtId="165" fontId="3" fillId="0" borderId="0" xfId="0" applyNumberFormat="1" applyFont="1" applyAlignment="1">
      <alignment horizontal="center"/>
    </xf>
    <xf numFmtId="3" fontId="3" fillId="0" borderId="0" xfId="0" applyNumberFormat="1" applyFont="1" applyAlignment="1">
      <alignment horizontal="center"/>
    </xf>
    <xf numFmtId="164" fontId="3" fillId="4" borderId="0" xfId="1" applyNumberFormat="1" applyFont="1" applyFill="1" applyAlignment="1">
      <alignment horizontal="center"/>
    </xf>
    <xf numFmtId="0" fontId="2" fillId="0" borderId="0" xfId="0" applyFont="1" applyAlignment="1">
      <alignment horizontal="left" wrapText="1"/>
    </xf>
    <xf numFmtId="14" fontId="3" fillId="0" borderId="0" xfId="0" applyNumberFormat="1" applyFont="1"/>
    <xf numFmtId="14" fontId="3" fillId="5" borderId="0" xfId="0" applyNumberFormat="1" applyFont="1" applyFill="1"/>
    <xf numFmtId="0" fontId="2" fillId="0" borderId="0" xfId="0" applyFont="1" applyAlignment="1">
      <alignment wrapText="1"/>
    </xf>
    <xf numFmtId="0" fontId="2" fillId="2" borderId="6" xfId="0" applyFont="1" applyFill="1" applyBorder="1" applyAlignment="1">
      <alignment wrapText="1"/>
    </xf>
    <xf numFmtId="0" fontId="3" fillId="3" borderId="0" xfId="0" applyFont="1" applyFill="1"/>
    <xf numFmtId="164" fontId="3" fillId="3" borderId="0" xfId="1" applyNumberFormat="1" applyFont="1" applyFill="1" applyAlignment="1">
      <alignment horizontal="center"/>
    </xf>
    <xf numFmtId="0" fontId="5" fillId="0" borderId="0" xfId="0" applyFont="1" applyAlignment="1">
      <alignment horizontal="right"/>
    </xf>
    <xf numFmtId="3" fontId="3" fillId="3" borderId="0" xfId="0" applyNumberFormat="1" applyFont="1" applyFill="1" applyAlignment="1">
      <alignment horizontal="center"/>
    </xf>
    <xf numFmtId="0" fontId="3" fillId="0" borderId="0" xfId="0" applyFont="1" applyAlignment="1">
      <alignment horizontal="left"/>
    </xf>
    <xf numFmtId="0" fontId="2" fillId="3" borderId="0" xfId="0" applyFont="1" applyFill="1" applyAlignment="1">
      <alignment horizontal="center"/>
    </xf>
    <xf numFmtId="0" fontId="0" fillId="6" borderId="7" xfId="0" applyFill="1" applyBorder="1"/>
    <xf numFmtId="0" fontId="0" fillId="6" borderId="8" xfId="0" applyFill="1" applyBorder="1"/>
    <xf numFmtId="0" fontId="3" fillId="6" borderId="8" xfId="0" applyFont="1" applyFill="1" applyBorder="1"/>
    <xf numFmtId="0" fontId="3" fillId="6" borderId="9" xfId="0" applyFont="1" applyFill="1" applyBorder="1"/>
    <xf numFmtId="1" fontId="3" fillId="3" borderId="0" xfId="0" applyNumberFormat="1" applyFont="1" applyFill="1" applyAlignment="1">
      <alignment horizontal="center"/>
    </xf>
    <xf numFmtId="0" fontId="2" fillId="3" borderId="0" xfId="0" applyFont="1" applyFill="1"/>
    <xf numFmtId="14" fontId="3" fillId="3" borderId="0" xfId="0" applyNumberFormat="1" applyFont="1" applyFill="1" applyAlignment="1">
      <alignment horizontal="center"/>
    </xf>
    <xf numFmtId="164" fontId="3" fillId="3" borderId="0" xfId="1" applyNumberFormat="1" applyFont="1" applyFill="1" applyBorder="1" applyAlignment="1">
      <alignment horizontal="center"/>
    </xf>
    <xf numFmtId="0" fontId="2" fillId="3" borderId="0" xfId="0" applyFont="1" applyFill="1" applyAlignment="1">
      <alignment horizontal="right"/>
    </xf>
    <xf numFmtId="0" fontId="3" fillId="0" borderId="0" xfId="0" applyFont="1" applyAlignment="1">
      <alignment horizontal="center" vertical="center"/>
    </xf>
    <xf numFmtId="14" fontId="3" fillId="0" borderId="0" xfId="0" applyNumberFormat="1" applyFont="1" applyAlignment="1">
      <alignment horizontal="center" vertical="center"/>
    </xf>
    <xf numFmtId="14" fontId="4" fillId="0" borderId="0" xfId="0" applyNumberFormat="1" applyFont="1" applyAlignment="1">
      <alignment horizontal="center"/>
    </xf>
    <xf numFmtId="49" fontId="3" fillId="0" borderId="0" xfId="0" applyNumberFormat="1" applyFont="1"/>
    <xf numFmtId="49" fontId="3" fillId="0" borderId="0" xfId="0" applyNumberFormat="1" applyFont="1" applyAlignment="1">
      <alignment horizontal="center"/>
    </xf>
    <xf numFmtId="49" fontId="3" fillId="3" borderId="0" xfId="0" applyNumberFormat="1" applyFont="1" applyFill="1" applyAlignment="1">
      <alignment horizontal="center"/>
    </xf>
    <xf numFmtId="0" fontId="2" fillId="0" borderId="0" xfId="0" applyFont="1" applyAlignment="1">
      <alignment horizontal="center"/>
    </xf>
    <xf numFmtId="49" fontId="2" fillId="0" borderId="0" xfId="0" applyNumberFormat="1" applyFont="1" applyAlignment="1">
      <alignment horizontal="center"/>
    </xf>
    <xf numFmtId="0" fontId="2" fillId="0" borderId="0" xfId="0" applyFont="1" applyAlignment="1">
      <alignment horizontal="center" wrapText="1"/>
    </xf>
    <xf numFmtId="0" fontId="3" fillId="0" borderId="0" xfId="0" applyFont="1" applyAlignment="1">
      <alignment horizontal="right"/>
    </xf>
    <xf numFmtId="1" fontId="7" fillId="0" borderId="10" xfId="0" applyNumberFormat="1" applyFont="1" applyBorder="1" applyAlignment="1">
      <alignment horizontal="center"/>
    </xf>
    <xf numFmtId="0" fontId="3" fillId="6" borderId="11" xfId="0" applyFont="1" applyFill="1" applyBorder="1"/>
    <xf numFmtId="1" fontId="7" fillId="0" borderId="0" xfId="0" applyNumberFormat="1" applyFont="1" applyAlignment="1">
      <alignment horizontal="center"/>
    </xf>
    <xf numFmtId="14" fontId="3" fillId="3" borderId="0" xfId="0" applyNumberFormat="1" applyFont="1" applyFill="1"/>
    <xf numFmtId="0" fontId="3" fillId="3" borderId="0" xfId="0" applyFont="1" applyFill="1" applyAlignment="1">
      <alignment horizontal="center" wrapText="1"/>
    </xf>
    <xf numFmtId="0" fontId="2" fillId="2" borderId="12" xfId="0" applyFont="1" applyFill="1" applyBorder="1" applyAlignment="1">
      <alignment horizontal="center" wrapText="1"/>
    </xf>
    <xf numFmtId="0" fontId="2" fillId="7" borderId="0" xfId="0" applyFont="1" applyFill="1"/>
    <xf numFmtId="0" fontId="3" fillId="5" borderId="0" xfId="0" applyFont="1" applyFill="1" applyAlignment="1">
      <alignment horizontal="center"/>
    </xf>
    <xf numFmtId="49" fontId="3" fillId="5" borderId="0" xfId="0" applyNumberFormat="1" applyFont="1" applyFill="1" applyAlignment="1">
      <alignment horizontal="center"/>
    </xf>
    <xf numFmtId="1" fontId="3" fillId="5" borderId="0" xfId="0" applyNumberFormat="1" applyFont="1" applyFill="1" applyAlignment="1">
      <alignment horizontal="center"/>
    </xf>
    <xf numFmtId="0" fontId="3" fillId="5" borderId="0" xfId="0" applyFont="1" applyFill="1"/>
    <xf numFmtId="0" fontId="3" fillId="5" borderId="0" xfId="0" applyFont="1" applyFill="1" applyAlignment="1">
      <alignment horizontal="center"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3" borderId="0" xfId="0" applyFont="1" applyFill="1" applyAlignment="1">
      <alignment horizontal="center"/>
    </xf>
    <xf numFmtId="0" fontId="2" fillId="0" borderId="0" xfId="0" applyFont="1" applyAlignment="1">
      <alignment horizontal="center" wrapText="1"/>
    </xf>
    <xf numFmtId="0" fontId="3" fillId="3"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10" Type="http://schemas.openxmlformats.org/officeDocument/2006/relationships/customXml" Target="../customXml/item3.xml"/><Relationship Id="rId4" Type="http://schemas.openxmlformats.org/officeDocument/2006/relationships/sharedStrings" Target="sharedStrings.xml"/><Relationship Id="rId9" Type="http://schemas.openxmlformats.org/officeDocument/2006/relationships/customXml" Target="../customXml/item2.xml"/></Relationships>
</file>

<file path=xl/documenttasks/documenttask1.xml><?xml version="1.0" encoding="utf-8"?>
<Tasks xmlns="http://schemas.microsoft.com/office/tasks/2019/documenttasks">
  <Task id="{5DFFC56A-3429-4C34-B462-4E33E314862D}">
    <Anchor>
      <Comment id="{9C5FADD3-5CE1-446B-8C13-64B9724128AE}"/>
    </Anchor>
    <History>
      <Event time="2025-06-18T16:18:54.85" id="{9B071D5A-C4BB-4907-8333-C91D582AAD51}">
        <Attribution userId="S::jennk@petreleaf.com::0960f602-84be-483e-b322-4683755a6915" userName="Jenn Kane" userProvider="AD"/>
        <Anchor>
          <Comment id="{9C5FADD3-5CE1-446B-8C13-64B9724128AE}"/>
        </Anchor>
        <Create/>
      </Event>
      <Event time="2025-06-18T16:18:54.85" id="{58DDC9C4-8DD5-447A-95F3-48ECFDBEA8D3}">
        <Attribution userId="S::jennk@petreleaf.com::0960f602-84be-483e-b322-4683755a6915" userName="Jenn Kane" userProvider="AD"/>
        <Anchor>
          <Comment id="{9C5FADD3-5CE1-446B-8C13-64B9724128AE}"/>
        </Anchor>
        <Assign userId="S::ChadD@petreleaf.com::6581441e-61ea-414d-b5ea-61bd00da0f21" userName="Chad Dolif" userProvider="AD"/>
      </Event>
      <Event time="2025-06-18T16:18:54.85" id="{74C81528-F5B2-4207-915C-1DE95E423E5E}">
        <Attribution userId="S::jennk@petreleaf.com::0960f602-84be-483e-b322-4683755a6915" userName="Jenn Kane" userProvider="AD"/>
        <Anchor>
          <Comment id="{9C5FADD3-5CE1-446B-8C13-64B9724128AE}"/>
        </Anchor>
        <SetTitle title="@Chad Dolif please make sure they are pulling from the blue rack first for Distribution orders for these mini’s otherwise we will run into dating issues as we wont use 10 cases for retail over the next 3 months."/>
      </Event>
    </History>
  </Task>
</Tasks>
</file>

<file path=xl/persons/person.xml><?xml version="1.0" encoding="utf-8"?>
<personList xmlns="http://schemas.microsoft.com/office/spreadsheetml/2018/threadedcomments" xmlns:x="http://schemas.openxmlformats.org/spreadsheetml/2006/main">
  <person displayName="Chad Dolif" id="{6BE2D31A-FA28-4FC6-94CA-818A9C8CD3B4}" userId="ChadD@petreleaf.com" providerId="PeoplePicker"/>
  <person displayName="Jenn Kane" id="{FA7C5BE3-21BD-486E-AE96-92429C7D0226}" userId="S::jennk@petreleaf.com::0960f602-84be-483e-b322-4683755a69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57" dT="2025-06-18T16:18:54.85" personId="{FA7C5BE3-21BD-486E-AE96-92429C7D0226}" id="{9C5FADD3-5CE1-446B-8C13-64B9724128AE}">
    <text>@Chad Dolif  please make sure they are pulling from the blue rack first for Distribution orders for these mini’s otherwise we will run into dating issues as we wont use 7 cases for retail over the next 3 months.</text>
    <mentions>
      <mention mentionpersonId="{6BE2D31A-FA28-4FC6-94CA-818A9C8CD3B4}" mentionId="{902F2E8A-3960-426E-8495-97CB31E53570}" startIndex="0" length="11"/>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D02CE-C7F3-446F-985C-950AF7BFACB9}">
  <dimension ref="A1:AI284"/>
  <sheetViews>
    <sheetView tabSelected="1" topLeftCell="I1" zoomScale="75" zoomScaleNormal="75" workbookViewId="0">
      <pane ySplit="1" topLeftCell="A2" activePane="bottomLeft" state="frozen"/>
      <selection pane="bottomLeft" activeCell="AG1" sqref="AG1"/>
    </sheetView>
  </sheetViews>
  <sheetFormatPr defaultRowHeight="15" x14ac:dyDescent="0.25"/>
  <cols>
    <col min="1" max="1" width="26.140625" customWidth="1"/>
    <col min="2" max="2" width="15.140625" customWidth="1"/>
    <col min="3" max="3" width="9.7109375" customWidth="1"/>
    <col min="4" max="4" width="9.28515625" style="4" customWidth="1"/>
    <col min="5" max="5" width="9.7109375" customWidth="1"/>
    <col min="6" max="6" width="18.28515625" customWidth="1"/>
    <col min="7" max="7" width="13" style="4" customWidth="1"/>
    <col min="8" max="8" width="1.42578125" customWidth="1"/>
    <col min="9" max="9" width="21.85546875" customWidth="1"/>
    <col min="10" max="10" width="14.42578125" customWidth="1"/>
    <col min="11" max="11" width="9.7109375" customWidth="1"/>
    <col min="12" max="12" width="9.28515625" style="4"/>
    <col min="13" max="13" width="9.7109375" customWidth="1"/>
    <col min="14" max="14" width="18.28515625" customWidth="1"/>
    <col min="15" max="15" width="13" customWidth="1"/>
    <col min="16" max="16" width="1.42578125" customWidth="1"/>
    <col min="17" max="17" width="21.85546875" customWidth="1"/>
    <col min="18" max="18" width="14.42578125" customWidth="1"/>
    <col min="19" max="19" width="9.7109375" customWidth="1"/>
    <col min="21" max="21" width="9.7109375" customWidth="1"/>
    <col min="22" max="22" width="18.28515625" customWidth="1"/>
    <col min="23" max="23" width="13" customWidth="1"/>
    <col min="24" max="24" width="1.42578125" customWidth="1"/>
    <col min="25" max="25" width="29.7109375" customWidth="1"/>
    <col min="26" max="26" width="26.28515625" customWidth="1"/>
    <col min="27" max="27" width="9.7109375" customWidth="1"/>
    <col min="29" max="29" width="9.7109375" customWidth="1"/>
    <col min="30" max="30" width="18.28515625" customWidth="1"/>
    <col min="31" max="31" width="13" customWidth="1"/>
    <col min="32" max="32" width="13.42578125" style="4" customWidth="1"/>
    <col min="33" max="33" width="14.5703125" bestFit="1" customWidth="1"/>
    <col min="34" max="34" width="9.28515625" customWidth="1"/>
    <col min="35" max="35" width="17.140625" customWidth="1"/>
  </cols>
  <sheetData>
    <row r="1" spans="1:35" ht="40.5" customHeight="1" thickBot="1" x14ac:dyDescent="0.35">
      <c r="A1" s="1" t="s">
        <v>0</v>
      </c>
      <c r="B1" s="2" t="s">
        <v>1</v>
      </c>
      <c r="C1" s="2" t="s">
        <v>2</v>
      </c>
      <c r="D1" s="2" t="s">
        <v>3</v>
      </c>
      <c r="E1" s="2" t="s">
        <v>4</v>
      </c>
      <c r="F1" s="2" t="s">
        <v>5</v>
      </c>
      <c r="G1" s="52" t="s">
        <v>6</v>
      </c>
      <c r="H1" s="28"/>
      <c r="I1" s="21" t="s">
        <v>0</v>
      </c>
      <c r="J1" s="2" t="s">
        <v>1</v>
      </c>
      <c r="K1" s="2" t="s">
        <v>2</v>
      </c>
      <c r="L1" s="2" t="s">
        <v>3</v>
      </c>
      <c r="M1" s="2" t="s">
        <v>4</v>
      </c>
      <c r="N1" s="2" t="s">
        <v>5</v>
      </c>
      <c r="O1" s="3" t="s">
        <v>6</v>
      </c>
      <c r="P1" s="28"/>
      <c r="Q1" s="21" t="s">
        <v>0</v>
      </c>
      <c r="R1" s="2" t="s">
        <v>1</v>
      </c>
      <c r="S1" s="2" t="s">
        <v>2</v>
      </c>
      <c r="T1" s="2" t="s">
        <v>3</v>
      </c>
      <c r="U1" s="2" t="s">
        <v>4</v>
      </c>
      <c r="V1" s="2" t="s">
        <v>5</v>
      </c>
      <c r="W1" s="3" t="s">
        <v>6</v>
      </c>
      <c r="X1" s="28"/>
      <c r="Y1" s="1" t="s">
        <v>0</v>
      </c>
      <c r="Z1" s="2" t="s">
        <v>1</v>
      </c>
      <c r="AA1" s="2" t="s">
        <v>2</v>
      </c>
      <c r="AB1" s="2" t="s">
        <v>3</v>
      </c>
      <c r="AC1" s="2" t="s">
        <v>4</v>
      </c>
      <c r="AD1" s="2" t="s">
        <v>5</v>
      </c>
      <c r="AE1" s="52" t="s">
        <v>6</v>
      </c>
      <c r="AF1" s="51" t="s">
        <v>7</v>
      </c>
      <c r="AG1" s="19">
        <v>45840</v>
      </c>
      <c r="AI1" s="5"/>
    </row>
    <row r="2" spans="1:35" ht="27.95" customHeight="1" x14ac:dyDescent="0.35">
      <c r="A2" s="39" t="s">
        <v>113</v>
      </c>
      <c r="H2" s="29"/>
      <c r="I2" s="39" t="s">
        <v>113</v>
      </c>
      <c r="P2" s="29">
        <v>6.1</v>
      </c>
      <c r="Q2" s="39" t="s">
        <v>114</v>
      </c>
      <c r="X2" s="29"/>
      <c r="Y2" s="39" t="s">
        <v>113</v>
      </c>
      <c r="AF2" s="8"/>
      <c r="AI2" s="18"/>
    </row>
    <row r="3" spans="1:35" s="10" customFormat="1" ht="23.65" customHeight="1" x14ac:dyDescent="0.3">
      <c r="A3" s="33" t="s">
        <v>8</v>
      </c>
      <c r="B3" s="37">
        <v>164079</v>
      </c>
      <c r="C3" s="37">
        <v>64</v>
      </c>
      <c r="D3" s="37">
        <v>11</v>
      </c>
      <c r="E3" s="37">
        <v>4</v>
      </c>
      <c r="F3" s="38">
        <v>46393</v>
      </c>
      <c r="G3" s="9">
        <f>(F3-$AG$1)/365*12</f>
        <v>18.18082191780822</v>
      </c>
      <c r="H3" s="30"/>
      <c r="I3" s="6" t="s">
        <v>9</v>
      </c>
      <c r="J3" s="11">
        <v>158587</v>
      </c>
      <c r="K3" s="7"/>
      <c r="L3" s="7">
        <v>19</v>
      </c>
      <c r="M3" s="37">
        <v>2</v>
      </c>
      <c r="N3" s="8">
        <v>46310</v>
      </c>
      <c r="O3" s="9">
        <f>(N3-$AG$1)/365*12</f>
        <v>15.452054794520549</v>
      </c>
      <c r="P3" s="30"/>
      <c r="Q3" s="6" t="s">
        <v>10</v>
      </c>
      <c r="R3" s="7" t="s">
        <v>11</v>
      </c>
      <c r="S3" s="12"/>
      <c r="T3" s="7">
        <v>6</v>
      </c>
      <c r="U3" s="37">
        <v>2</v>
      </c>
      <c r="V3" s="8">
        <v>46414</v>
      </c>
      <c r="W3" s="9">
        <f t="shared" ref="W3:W4" si="0">(V3-$AG$1)/365*12</f>
        <v>18.871232876712327</v>
      </c>
      <c r="X3" s="30"/>
      <c r="Y3" s="6" t="s">
        <v>12</v>
      </c>
      <c r="Z3" s="7" t="s">
        <v>13</v>
      </c>
      <c r="AA3" s="7">
        <v>9</v>
      </c>
      <c r="AB3" s="7">
        <v>1</v>
      </c>
      <c r="AC3" s="37"/>
      <c r="AD3" s="8">
        <v>47024</v>
      </c>
      <c r="AE3" s="9">
        <f t="shared" ref="AE3" si="1">(AD3-$AG$1)/365*12</f>
        <v>38.92602739726027</v>
      </c>
      <c r="AF3" s="12"/>
    </row>
    <row r="4" spans="1:35" s="10" customFormat="1" ht="23.65" customHeight="1" thickBot="1" x14ac:dyDescent="0.35">
      <c r="A4" s="46"/>
      <c r="B4" s="37">
        <v>164080</v>
      </c>
      <c r="C4" s="37">
        <v>64</v>
      </c>
      <c r="D4" s="37"/>
      <c r="E4" s="37"/>
      <c r="F4" s="38">
        <v>46428</v>
      </c>
      <c r="G4" s="9">
        <f>(F4-$AG$1)/365*12</f>
        <v>19.331506849315069</v>
      </c>
      <c r="H4" s="30"/>
      <c r="J4" s="7">
        <v>164090</v>
      </c>
      <c r="K4" s="7">
        <v>96</v>
      </c>
      <c r="L4" s="7"/>
      <c r="M4" s="37"/>
      <c r="N4" s="8">
        <v>46465</v>
      </c>
      <c r="O4" s="9">
        <f t="shared" ref="O4:O5" si="2">(N4-$AG$1)/365*12</f>
        <v>20.547945205479451</v>
      </c>
      <c r="P4" s="30"/>
      <c r="Q4" s="24"/>
      <c r="R4" s="7" t="s">
        <v>15</v>
      </c>
      <c r="S4" s="7">
        <v>197</v>
      </c>
      <c r="T4" s="25"/>
      <c r="U4" s="37"/>
      <c r="V4" s="8">
        <v>46473</v>
      </c>
      <c r="W4" s="9">
        <f t="shared" si="0"/>
        <v>20.81095890410959</v>
      </c>
      <c r="X4" s="30"/>
      <c r="Z4" s="7" t="s">
        <v>14</v>
      </c>
      <c r="AA4" s="15">
        <v>482</v>
      </c>
      <c r="AB4" s="7"/>
      <c r="AC4" s="37">
        <v>2</v>
      </c>
      <c r="AD4" s="8">
        <v>47177</v>
      </c>
      <c r="AE4" s="9">
        <f t="shared" ref="AE4" si="3">(AD4-$AG$1)/365*12</f>
        <v>43.956164383561642</v>
      </c>
      <c r="AF4" s="7"/>
    </row>
    <row r="5" spans="1:35" s="10" customFormat="1" ht="23.65" customHeight="1" thickBot="1" x14ac:dyDescent="0.35">
      <c r="A5" s="46"/>
      <c r="B5" s="58">
        <v>167690</v>
      </c>
      <c r="C5" s="37">
        <v>81</v>
      </c>
      <c r="D5" s="37"/>
      <c r="E5" s="37"/>
      <c r="F5" s="38">
        <v>46534</v>
      </c>
      <c r="G5" s="9">
        <f>(F5-$AG$1)/365*12</f>
        <v>22.816438356164383</v>
      </c>
      <c r="H5" s="30"/>
      <c r="J5" s="54">
        <v>168615</v>
      </c>
      <c r="K5" s="7">
        <v>31</v>
      </c>
      <c r="L5" s="7"/>
      <c r="M5" s="37"/>
      <c r="N5" s="8">
        <v>46536</v>
      </c>
      <c r="O5" s="9">
        <f t="shared" si="2"/>
        <v>22.882191780821916</v>
      </c>
      <c r="P5" s="30"/>
      <c r="R5" s="43" t="s">
        <v>16</v>
      </c>
      <c r="S5" s="59">
        <f>SUM(S3:S4,U3:U4)*30+T3+T4</f>
        <v>5976</v>
      </c>
      <c r="T5" s="60"/>
      <c r="U5" s="43"/>
      <c r="V5" s="8"/>
      <c r="X5" s="30"/>
      <c r="Z5" s="43" t="s">
        <v>16</v>
      </c>
      <c r="AA5" s="59">
        <f>SUM(AA3:AA4)*6+AB3+AB4+AC3+AC4</f>
        <v>2949</v>
      </c>
      <c r="AB5" s="60"/>
      <c r="AC5" s="37"/>
      <c r="AD5" s="8"/>
      <c r="AF5" s="7"/>
    </row>
    <row r="6" spans="1:35" s="10" customFormat="1" ht="23.65" customHeight="1" thickBot="1" x14ac:dyDescent="0.35">
      <c r="B6" s="43" t="s">
        <v>16</v>
      </c>
      <c r="C6" s="59">
        <f>SUM(C3:C5,E3:E5)*40+D3+D4+D5</f>
        <v>8531</v>
      </c>
      <c r="D6" s="60"/>
      <c r="E6" s="43"/>
      <c r="G6" s="7"/>
      <c r="H6" s="30"/>
      <c r="J6" s="43" t="s">
        <v>16</v>
      </c>
      <c r="K6" s="59">
        <f>SUM(K3:K5,M3:M5)*40+L3+L4+L5</f>
        <v>5179</v>
      </c>
      <c r="L6" s="60"/>
      <c r="M6" s="43"/>
      <c r="P6" s="30"/>
      <c r="U6" s="13"/>
      <c r="V6" s="8"/>
      <c r="X6" s="30"/>
      <c r="Y6" s="10" t="s">
        <v>17</v>
      </c>
      <c r="AC6" s="43"/>
      <c r="AD6" s="8"/>
      <c r="AF6" s="7"/>
    </row>
    <row r="7" spans="1:35" s="10" customFormat="1" ht="23.65" customHeight="1" x14ac:dyDescent="0.3">
      <c r="B7" s="13"/>
      <c r="C7" s="13"/>
      <c r="D7" s="13"/>
      <c r="E7" s="13"/>
      <c r="G7" s="7"/>
      <c r="H7" s="30"/>
      <c r="L7" s="7"/>
      <c r="M7" s="13"/>
      <c r="P7" s="30"/>
      <c r="Q7" s="6" t="s">
        <v>22</v>
      </c>
      <c r="R7" s="7" t="s">
        <v>24</v>
      </c>
      <c r="S7" s="7">
        <v>143</v>
      </c>
      <c r="T7" s="15">
        <v>28</v>
      </c>
      <c r="U7" s="11">
        <v>5</v>
      </c>
      <c r="V7" s="8">
        <v>46473</v>
      </c>
      <c r="W7" s="9">
        <f t="shared" ref="W7:W9" si="4">(V7-$AG$1)/365*12</f>
        <v>20.81095890410959</v>
      </c>
      <c r="X7" s="30"/>
      <c r="Y7" s="6" t="s">
        <v>18</v>
      </c>
      <c r="Z7" s="7" t="s">
        <v>19</v>
      </c>
      <c r="AA7" s="15">
        <v>9</v>
      </c>
      <c r="AB7" s="15">
        <v>5</v>
      </c>
      <c r="AC7" s="13"/>
      <c r="AD7" s="8">
        <v>47085</v>
      </c>
      <c r="AE7" s="9">
        <f t="shared" ref="AE7" si="5">(AD7-$AG$1)/365*12</f>
        <v>40.93150684931507</v>
      </c>
      <c r="AF7" s="7"/>
    </row>
    <row r="8" spans="1:35" s="10" customFormat="1" ht="23.65" customHeight="1" thickBot="1" x14ac:dyDescent="0.35">
      <c r="A8" s="33" t="s">
        <v>20</v>
      </c>
      <c r="B8" s="7">
        <v>162038</v>
      </c>
      <c r="C8" s="7">
        <v>5</v>
      </c>
      <c r="D8" s="7">
        <v>21</v>
      </c>
      <c r="E8" s="7">
        <v>2</v>
      </c>
      <c r="F8" s="8">
        <v>46372</v>
      </c>
      <c r="G8" s="9">
        <f>(F8-$AG$1)/365*12</f>
        <v>17.490410958904111</v>
      </c>
      <c r="H8" s="30"/>
      <c r="I8" s="6" t="s">
        <v>21</v>
      </c>
      <c r="J8" s="54">
        <v>166808</v>
      </c>
      <c r="K8" s="7">
        <v>81</v>
      </c>
      <c r="L8" s="7">
        <v>21</v>
      </c>
      <c r="M8" s="7">
        <v>3</v>
      </c>
      <c r="N8" s="8">
        <v>46491</v>
      </c>
      <c r="O8" s="9">
        <f t="shared" ref="O8:O10" si="6">(N8-$AG$1)/365*12</f>
        <v>21.402739726027395</v>
      </c>
      <c r="P8" s="30"/>
      <c r="R8" s="7"/>
      <c r="S8" s="7"/>
      <c r="T8" s="15"/>
      <c r="U8" s="7"/>
      <c r="V8" s="8"/>
      <c r="W8" s="9">
        <f t="shared" si="4"/>
        <v>-1507.0684931506848</v>
      </c>
      <c r="X8" s="30"/>
      <c r="Z8" s="7" t="s">
        <v>23</v>
      </c>
      <c r="AA8" s="7">
        <v>217</v>
      </c>
      <c r="AB8" s="7">
        <v>3</v>
      </c>
      <c r="AC8" s="7"/>
      <c r="AD8" s="8">
        <v>47177</v>
      </c>
      <c r="AE8" s="9">
        <f t="shared" ref="AE8" si="7">(AD8-$AG$1)/365*12</f>
        <v>43.956164383561642</v>
      </c>
      <c r="AF8" s="7"/>
    </row>
    <row r="9" spans="1:35" s="10" customFormat="1" ht="23.65" customHeight="1" thickBot="1" x14ac:dyDescent="0.35">
      <c r="A9" s="33"/>
      <c r="B9" s="7">
        <v>164082</v>
      </c>
      <c r="C9" s="7">
        <v>97</v>
      </c>
      <c r="D9" s="7"/>
      <c r="E9" s="7"/>
      <c r="F9" s="8">
        <v>46449</v>
      </c>
      <c r="G9" s="9">
        <f>(F9-$AG$1)/365*12</f>
        <v>20.021917808219179</v>
      </c>
      <c r="H9" s="30"/>
      <c r="I9" s="24"/>
      <c r="J9" s="54">
        <v>166742</v>
      </c>
      <c r="K9" s="7">
        <v>31</v>
      </c>
      <c r="L9" s="7"/>
      <c r="M9" s="7"/>
      <c r="N9" s="8">
        <v>46536</v>
      </c>
      <c r="O9" s="9">
        <f t="shared" si="6"/>
        <v>22.882191780821916</v>
      </c>
      <c r="P9" s="30"/>
      <c r="R9" s="7"/>
      <c r="S9" s="7"/>
      <c r="T9" s="15"/>
      <c r="U9" s="11"/>
      <c r="V9" s="8"/>
      <c r="W9" s="9">
        <f t="shared" si="4"/>
        <v>-1507.0684931506848</v>
      </c>
      <c r="X9" s="30"/>
      <c r="Z9" s="43" t="s">
        <v>16</v>
      </c>
      <c r="AA9" s="59">
        <f>SUM(AA7:AA8)*6+AB7+AB8+AC7+AC8</f>
        <v>1364</v>
      </c>
      <c r="AB9" s="60"/>
      <c r="AC9" s="7"/>
      <c r="AF9" s="7"/>
    </row>
    <row r="10" spans="1:35" s="10" customFormat="1" ht="23.65" customHeight="1" thickBot="1" x14ac:dyDescent="0.35">
      <c r="A10" s="24"/>
      <c r="B10" s="54">
        <v>166732</v>
      </c>
      <c r="C10" s="11">
        <v>91</v>
      </c>
      <c r="D10" s="7"/>
      <c r="E10" s="11"/>
      <c r="F10" s="8">
        <v>46506</v>
      </c>
      <c r="G10" s="9">
        <f>(F10-$AG$1)/365*12</f>
        <v>21.895890410958906</v>
      </c>
      <c r="H10" s="30"/>
      <c r="I10" s="24"/>
      <c r="J10" s="54">
        <v>166743</v>
      </c>
      <c r="K10" s="7">
        <v>89</v>
      </c>
      <c r="L10" s="7"/>
      <c r="M10" s="11"/>
      <c r="N10" s="8">
        <v>46506</v>
      </c>
      <c r="O10" s="9">
        <f t="shared" si="6"/>
        <v>21.895890410958906</v>
      </c>
      <c r="P10" s="30"/>
      <c r="R10" s="43" t="s">
        <v>16</v>
      </c>
      <c r="S10" s="59">
        <f>SUM(S7:S9,U7:U9)*30+T7+T8+T9</f>
        <v>4468</v>
      </c>
      <c r="T10" s="60"/>
      <c r="U10" s="11"/>
      <c r="X10" s="30"/>
      <c r="AC10" s="11"/>
      <c r="AF10" s="7"/>
    </row>
    <row r="11" spans="1:35" s="10" customFormat="1" ht="23.65" customHeight="1" thickBot="1" x14ac:dyDescent="0.35">
      <c r="A11" s="24"/>
      <c r="B11" s="54">
        <v>166732</v>
      </c>
      <c r="C11" s="11">
        <v>60</v>
      </c>
      <c r="D11" s="7"/>
      <c r="E11" s="11"/>
      <c r="F11" s="8">
        <v>46506</v>
      </c>
      <c r="G11" s="9">
        <f>(F11-$AG$1)/365*12</f>
        <v>21.895890410958906</v>
      </c>
      <c r="H11" s="30"/>
      <c r="J11" s="43" t="s">
        <v>16</v>
      </c>
      <c r="K11" s="59">
        <f>SUM(K8:K10,M8:M10)*24+L8+L9+L10</f>
        <v>4917</v>
      </c>
      <c r="L11" s="60"/>
      <c r="M11" s="11"/>
      <c r="P11" s="30"/>
      <c r="U11" s="11"/>
      <c r="X11" s="30"/>
      <c r="Y11" s="6" t="s">
        <v>25</v>
      </c>
      <c r="Z11" s="7" t="s">
        <v>26</v>
      </c>
      <c r="AA11" s="7"/>
      <c r="AB11" s="7"/>
      <c r="AC11" s="11">
        <v>6</v>
      </c>
      <c r="AD11" s="8">
        <v>47024</v>
      </c>
      <c r="AE11" s="9">
        <f t="shared" ref="AE11:AE12" si="8">(AD11-$AG$1)/365*12</f>
        <v>38.92602739726027</v>
      </c>
      <c r="AF11" s="7"/>
    </row>
    <row r="12" spans="1:35" s="10" customFormat="1" ht="23.65" customHeight="1" thickBot="1" x14ac:dyDescent="0.35">
      <c r="A12" s="24"/>
      <c r="B12" s="54">
        <v>166809</v>
      </c>
      <c r="C12" s="11">
        <v>120</v>
      </c>
      <c r="D12" s="7"/>
      <c r="E12" s="11"/>
      <c r="F12" s="38">
        <v>46520</v>
      </c>
      <c r="G12" s="9">
        <f>(F12-$AG$1)/365*12</f>
        <v>22.356164383561641</v>
      </c>
      <c r="H12" s="30"/>
      <c r="L12" s="7"/>
      <c r="M12" s="11"/>
      <c r="P12" s="30"/>
      <c r="Q12" s="6" t="s">
        <v>29</v>
      </c>
      <c r="R12" s="7" t="s">
        <v>30</v>
      </c>
      <c r="S12" s="7"/>
      <c r="T12" s="7">
        <v>22</v>
      </c>
      <c r="U12" s="43">
        <v>1</v>
      </c>
      <c r="V12" s="8">
        <v>46321</v>
      </c>
      <c r="W12" s="9">
        <f t="shared" ref="W12" si="9">(V12-$AG$1)/365*12</f>
        <v>15.813698630136987</v>
      </c>
      <c r="X12" s="30"/>
      <c r="Z12" s="7" t="s">
        <v>27</v>
      </c>
      <c r="AA12" s="7">
        <v>492</v>
      </c>
      <c r="AB12" s="7">
        <v>3</v>
      </c>
      <c r="AC12" s="11"/>
      <c r="AD12" s="8">
        <v>47177</v>
      </c>
      <c r="AE12" s="9">
        <f t="shared" si="8"/>
        <v>43.956164383561642</v>
      </c>
      <c r="AF12" s="7"/>
    </row>
    <row r="13" spans="1:35" s="10" customFormat="1" ht="23.65" customHeight="1" thickBot="1" x14ac:dyDescent="0.35">
      <c r="B13" s="43" t="s">
        <v>16</v>
      </c>
      <c r="C13" s="59">
        <f>SUM(C8:C12,E8:E12)*40+D8+D9+D10+D11+D12</f>
        <v>15021</v>
      </c>
      <c r="D13" s="60"/>
      <c r="E13" s="43"/>
      <c r="F13" s="38"/>
      <c r="G13" s="7"/>
      <c r="H13" s="30"/>
      <c r="I13" s="33" t="s">
        <v>28</v>
      </c>
      <c r="J13" s="7">
        <v>164095</v>
      </c>
      <c r="K13" s="7">
        <v>2</v>
      </c>
      <c r="L13" s="7">
        <v>18</v>
      </c>
      <c r="M13" s="7">
        <v>3</v>
      </c>
      <c r="N13" s="8">
        <v>46464</v>
      </c>
      <c r="O13" s="9">
        <f>(N13-$AG$1)/365*12</f>
        <v>20.515068493150686</v>
      </c>
      <c r="P13" s="30"/>
      <c r="Q13" s="24"/>
      <c r="R13" s="7" t="s">
        <v>32</v>
      </c>
      <c r="S13" s="11">
        <v>105</v>
      </c>
      <c r="T13" s="7"/>
      <c r="V13" s="8">
        <v>46473</v>
      </c>
      <c r="W13" s="9">
        <f t="shared" ref="W13:W14" si="10">(V13-$AG$1)/365*12</f>
        <v>20.81095890410959</v>
      </c>
      <c r="X13" s="30"/>
      <c r="Z13" s="43" t="s">
        <v>16</v>
      </c>
      <c r="AA13" s="59">
        <f>SUM(AA11:AA12)*6+AB11+AB12+AC11+AC12</f>
        <v>2961</v>
      </c>
      <c r="AB13" s="60"/>
      <c r="AC13" s="43"/>
      <c r="AD13" s="8"/>
      <c r="AE13" s="9">
        <f>(AD12-$AG$1)/365*12</f>
        <v>43.956164383561642</v>
      </c>
      <c r="AF13" s="7"/>
    </row>
    <row r="14" spans="1:35" s="10" customFormat="1" ht="23.65" customHeight="1" thickBot="1" x14ac:dyDescent="0.35">
      <c r="B14" s="24"/>
      <c r="D14" s="7"/>
      <c r="F14" s="38"/>
      <c r="G14" s="7"/>
      <c r="H14" s="30"/>
      <c r="I14" s="24"/>
      <c r="J14" s="54">
        <v>166749</v>
      </c>
      <c r="K14" s="10">
        <v>306</v>
      </c>
      <c r="L14" s="7"/>
      <c r="M14" s="11"/>
      <c r="N14" s="8">
        <v>46491</v>
      </c>
      <c r="O14" s="9">
        <f t="shared" ref="O14:O16" si="11">(N14-$AG$1)/365*12</f>
        <v>21.402739726027395</v>
      </c>
      <c r="P14" s="30"/>
      <c r="Q14" s="24"/>
      <c r="R14" s="7"/>
      <c r="S14" s="11"/>
      <c r="T14" s="7"/>
      <c r="U14" s="7"/>
      <c r="V14" s="8"/>
      <c r="W14" s="9">
        <f t="shared" si="10"/>
        <v>-1507.0684931506848</v>
      </c>
      <c r="X14" s="30"/>
      <c r="AD14" s="8"/>
      <c r="AF14" s="7"/>
    </row>
    <row r="15" spans="1:35" s="10" customFormat="1" ht="23.65" customHeight="1" thickBot="1" x14ac:dyDescent="0.35">
      <c r="A15" s="6" t="s">
        <v>31</v>
      </c>
      <c r="B15" s="32">
        <v>164083</v>
      </c>
      <c r="C15" s="7">
        <v>29</v>
      </c>
      <c r="D15" s="7"/>
      <c r="E15" s="7"/>
      <c r="F15" s="38">
        <v>46428</v>
      </c>
      <c r="G15" s="9">
        <f t="shared" ref="G15:G21" si="12">(F15-$AG$1)/365*12</f>
        <v>19.331506849315069</v>
      </c>
      <c r="H15" s="30"/>
      <c r="I15" s="24"/>
      <c r="J15" s="54">
        <v>166748</v>
      </c>
      <c r="K15" s="7">
        <v>80</v>
      </c>
      <c r="L15" s="7"/>
      <c r="M15" s="7"/>
      <c r="N15" s="8">
        <v>46526</v>
      </c>
      <c r="O15" s="9">
        <f t="shared" si="11"/>
        <v>22.553424657534247</v>
      </c>
      <c r="P15" s="30"/>
      <c r="R15" s="43" t="s">
        <v>16</v>
      </c>
      <c r="S15" s="59">
        <f>SUM(S12:S14,U12:U14)*24+T12+T13+T14</f>
        <v>2566</v>
      </c>
      <c r="T15" s="60"/>
      <c r="U15" s="11"/>
      <c r="V15" s="8"/>
      <c r="X15" s="30"/>
      <c r="Y15" s="6" t="s">
        <v>33</v>
      </c>
      <c r="Z15" s="7" t="s">
        <v>34</v>
      </c>
      <c r="AA15" s="7"/>
      <c r="AB15" s="7">
        <v>2</v>
      </c>
      <c r="AC15" s="7">
        <v>4</v>
      </c>
      <c r="AD15" s="8">
        <v>47085</v>
      </c>
      <c r="AE15" s="9">
        <f>(AD15-$AG$1)/365*12</f>
        <v>40.93150684931507</v>
      </c>
      <c r="AF15" s="7"/>
    </row>
    <row r="16" spans="1:35" s="10" customFormat="1" ht="23.65" customHeight="1" thickBot="1" x14ac:dyDescent="0.35">
      <c r="B16" s="32">
        <v>164084</v>
      </c>
      <c r="C16" s="11">
        <v>129</v>
      </c>
      <c r="D16" s="7"/>
      <c r="E16" s="11"/>
      <c r="F16" s="38">
        <v>46435</v>
      </c>
      <c r="G16" s="9">
        <f>(F16-$AG$1)/365*12</f>
        <v>19.56164383561644</v>
      </c>
      <c r="H16" s="30"/>
      <c r="I16" s="24"/>
      <c r="J16" s="7"/>
      <c r="L16" s="7"/>
      <c r="M16" s="11"/>
      <c r="N16" s="8"/>
      <c r="O16" s="9">
        <f t="shared" si="11"/>
        <v>-1507.0684931506848</v>
      </c>
      <c r="P16" s="30"/>
      <c r="U16" s="11"/>
      <c r="V16" s="8"/>
      <c r="X16" s="30"/>
      <c r="Y16" s="6"/>
      <c r="Z16" s="7" t="s">
        <v>35</v>
      </c>
      <c r="AA16" s="11">
        <v>294</v>
      </c>
      <c r="AB16" s="7">
        <v>4</v>
      </c>
      <c r="AC16" s="11"/>
      <c r="AD16" s="8">
        <v>47177</v>
      </c>
      <c r="AE16" s="9">
        <f>(AD16-$AG$1)/365*12</f>
        <v>43.956164383561642</v>
      </c>
      <c r="AF16" s="8"/>
    </row>
    <row r="17" spans="1:32" s="10" customFormat="1" ht="23.65" customHeight="1" thickBot="1" x14ac:dyDescent="0.35">
      <c r="B17" s="32">
        <v>164085</v>
      </c>
      <c r="C17" s="11"/>
      <c r="D17" s="7">
        <v>16</v>
      </c>
      <c r="E17" s="11">
        <v>5</v>
      </c>
      <c r="F17" s="38">
        <v>46449</v>
      </c>
      <c r="G17" s="9">
        <f>(F17-$AG$1)/365*12</f>
        <v>20.021917808219179</v>
      </c>
      <c r="H17" s="30"/>
      <c r="I17" s="24"/>
      <c r="J17" s="7"/>
      <c r="L17" s="7"/>
      <c r="M17" s="11"/>
      <c r="N17" s="8"/>
      <c r="O17" s="9"/>
      <c r="P17" s="30"/>
      <c r="Q17" s="6" t="s">
        <v>36</v>
      </c>
      <c r="R17" s="7" t="s">
        <v>37</v>
      </c>
      <c r="S17" s="7"/>
      <c r="T17" s="7">
        <v>6</v>
      </c>
      <c r="U17" s="11">
        <v>1</v>
      </c>
      <c r="V17" s="8">
        <v>46321</v>
      </c>
      <c r="W17" s="9">
        <f t="shared" ref="W17" si="13">(V17-$AG$1)/365*12</f>
        <v>15.813698630136987</v>
      </c>
      <c r="X17" s="30"/>
      <c r="Z17" s="43" t="s">
        <v>16</v>
      </c>
      <c r="AA17" s="59">
        <f>SUM(AA15:AA16)*6+AB15+AB16+AC15+AC16</f>
        <v>1774</v>
      </c>
      <c r="AB17" s="60"/>
      <c r="AC17" s="11"/>
      <c r="AD17" s="8"/>
      <c r="AF17" s="7"/>
    </row>
    <row r="18" spans="1:32" s="10" customFormat="1" ht="23.65" customHeight="1" thickBot="1" x14ac:dyDescent="0.35">
      <c r="B18" s="56">
        <v>166810</v>
      </c>
      <c r="C18" s="11">
        <v>160</v>
      </c>
      <c r="D18" s="7"/>
      <c r="E18" s="11"/>
      <c r="F18" s="38">
        <v>46498</v>
      </c>
      <c r="G18" s="9">
        <f t="shared" si="12"/>
        <v>21.632876712328766</v>
      </c>
      <c r="H18" s="30"/>
      <c r="J18" s="43" t="s">
        <v>16</v>
      </c>
      <c r="K18" s="59">
        <f>SUM(K13:K16,M13:M16)*24+L13+L14+L15+L16</f>
        <v>9402</v>
      </c>
      <c r="L18" s="60"/>
      <c r="M18" s="11"/>
      <c r="P18" s="30"/>
      <c r="R18" s="7" t="s">
        <v>38</v>
      </c>
      <c r="S18" s="7">
        <v>41</v>
      </c>
      <c r="T18" s="7"/>
      <c r="U18" s="11">
        <v>5</v>
      </c>
      <c r="V18" s="8">
        <v>46414</v>
      </c>
      <c r="W18" s="9">
        <f t="shared" ref="W18" si="14">(V18-$AG$1)/365*12</f>
        <v>18.871232876712327</v>
      </c>
      <c r="X18" s="30"/>
      <c r="AC18" s="11"/>
      <c r="AD18" s="8"/>
      <c r="AF18" s="7"/>
    </row>
    <row r="19" spans="1:32" s="10" customFormat="1" ht="23.65" customHeight="1" thickBot="1" x14ac:dyDescent="0.35">
      <c r="B19" s="56">
        <v>168222</v>
      </c>
      <c r="C19" s="11">
        <v>104</v>
      </c>
      <c r="D19" s="7"/>
      <c r="E19" s="11"/>
      <c r="F19" s="38">
        <v>46505</v>
      </c>
      <c r="G19" s="9">
        <f t="shared" si="12"/>
        <v>21.863013698630137</v>
      </c>
      <c r="H19" s="30"/>
      <c r="L19" s="7"/>
      <c r="M19" s="11"/>
      <c r="P19" s="30"/>
      <c r="R19" s="43" t="s">
        <v>16</v>
      </c>
      <c r="S19" s="59">
        <f>SUM(S16:S18,U16:U18)*30+T16+T17+T18</f>
        <v>1416</v>
      </c>
      <c r="T19" s="60"/>
      <c r="U19" s="11"/>
      <c r="V19" s="8"/>
      <c r="X19" s="30"/>
      <c r="Y19" s="6" t="s">
        <v>39</v>
      </c>
      <c r="Z19" s="7" t="s">
        <v>40</v>
      </c>
      <c r="AA19" s="7"/>
      <c r="AB19" s="7">
        <v>100</v>
      </c>
      <c r="AC19" s="11">
        <v>3</v>
      </c>
      <c r="AD19" s="8">
        <v>46993</v>
      </c>
      <c r="AE19" s="9">
        <f>(AD19-$AG$1)/365*12</f>
        <v>37.906849315068492</v>
      </c>
      <c r="AF19" s="7"/>
    </row>
    <row r="20" spans="1:32" s="10" customFormat="1" ht="23.65" customHeight="1" thickBot="1" x14ac:dyDescent="0.35">
      <c r="B20" s="56">
        <v>166810</v>
      </c>
      <c r="C20" s="11">
        <v>68</v>
      </c>
      <c r="D20" s="7"/>
      <c r="E20" s="11"/>
      <c r="F20" s="38">
        <v>46498</v>
      </c>
      <c r="G20" s="9">
        <f t="shared" si="12"/>
        <v>21.632876712328766</v>
      </c>
      <c r="H20" s="30"/>
      <c r="I20" s="6" t="s">
        <v>41</v>
      </c>
      <c r="J20" s="7">
        <v>164097</v>
      </c>
      <c r="K20" s="7"/>
      <c r="L20" s="11">
        <v>1</v>
      </c>
      <c r="M20" s="43"/>
      <c r="N20" s="8">
        <v>46430</v>
      </c>
      <c r="O20" s="9">
        <f t="shared" ref="O20" si="15">(N20-$AG$1)/365*12</f>
        <v>19.397260273972602</v>
      </c>
      <c r="P20" s="30"/>
      <c r="R20" s="13"/>
      <c r="S20" s="10" t="s">
        <v>43</v>
      </c>
      <c r="U20" s="43"/>
      <c r="V20" s="8"/>
      <c r="X20" s="30"/>
      <c r="Y20" s="6"/>
      <c r="Z20" s="7" t="s">
        <v>42</v>
      </c>
      <c r="AA20" s="7">
        <v>8</v>
      </c>
      <c r="AB20" s="7"/>
      <c r="AC20" s="11"/>
      <c r="AD20" s="8">
        <v>47177</v>
      </c>
      <c r="AE20" s="9">
        <f>(AD20-$AG$1)/365*12</f>
        <v>43.956164383561642</v>
      </c>
      <c r="AF20" s="7"/>
    </row>
    <row r="21" spans="1:32" s="10" customFormat="1" ht="23.65" customHeight="1" thickBot="1" x14ac:dyDescent="0.35">
      <c r="B21" s="32"/>
      <c r="C21" s="11"/>
      <c r="D21" s="7"/>
      <c r="E21" s="11"/>
      <c r="F21" s="38"/>
      <c r="G21" s="9">
        <f t="shared" si="12"/>
        <v>-1507.0684931506848</v>
      </c>
      <c r="H21" s="30"/>
      <c r="I21" s="6"/>
      <c r="J21" s="7">
        <v>164098</v>
      </c>
      <c r="K21" s="7">
        <v>112</v>
      </c>
      <c r="L21" s="11">
        <v>2</v>
      </c>
      <c r="M21" s="10">
        <v>8</v>
      </c>
      <c r="N21" s="8">
        <v>46463</v>
      </c>
      <c r="O21" s="9">
        <f t="shared" ref="O21:O23" si="16">(N21-$AG$1)/365*12</f>
        <v>20.482191780821918</v>
      </c>
      <c r="P21" s="30"/>
      <c r="Q21" s="6" t="s">
        <v>44</v>
      </c>
      <c r="R21" s="7" t="s">
        <v>45</v>
      </c>
      <c r="S21" s="7"/>
      <c r="T21" s="7">
        <v>17</v>
      </c>
      <c r="V21" s="8">
        <v>46291</v>
      </c>
      <c r="W21" s="9">
        <f t="shared" ref="W21:W22" si="17">(V21-$AG$1)/365*12</f>
        <v>14.827397260273973</v>
      </c>
      <c r="X21" s="30"/>
      <c r="Z21" s="43" t="s">
        <v>16</v>
      </c>
      <c r="AA21" s="59" cm="1">
        <f t="array" ref="AA21">SUM(AA19:AA20*200)+AB19+AB20+AC19+AC20</f>
        <v>1703</v>
      </c>
      <c r="AB21" s="60"/>
      <c r="AC21" s="43"/>
      <c r="AD21" s="8"/>
      <c r="AF21" s="7"/>
    </row>
    <row r="22" spans="1:32" s="10" customFormat="1" ht="23.65" customHeight="1" thickBot="1" x14ac:dyDescent="0.35">
      <c r="B22" s="43" t="s">
        <v>16</v>
      </c>
      <c r="C22" s="59">
        <f>SUM(C15:C21,E15:E21)*40+D15+D16+D17+D18+D19+D20+D21</f>
        <v>19816</v>
      </c>
      <c r="D22" s="60"/>
      <c r="E22" s="43"/>
      <c r="F22" s="38"/>
      <c r="G22" s="7"/>
      <c r="H22" s="30"/>
      <c r="I22" s="6"/>
      <c r="J22" s="7">
        <v>166304</v>
      </c>
      <c r="K22" s="7">
        <v>50</v>
      </c>
      <c r="L22" s="11"/>
      <c r="M22" s="43"/>
      <c r="N22" s="8">
        <v>46488</v>
      </c>
      <c r="O22" s="9">
        <f t="shared" si="16"/>
        <v>21.304109589041097</v>
      </c>
      <c r="P22" s="30"/>
      <c r="R22" s="7" t="s">
        <v>47</v>
      </c>
      <c r="S22" s="7">
        <v>116</v>
      </c>
      <c r="T22" s="7"/>
      <c r="U22" s="11">
        <v>7</v>
      </c>
      <c r="V22" s="8">
        <v>46473</v>
      </c>
      <c r="W22" s="9">
        <f t="shared" si="17"/>
        <v>20.81095890410959</v>
      </c>
      <c r="X22" s="30"/>
      <c r="AD22" s="8"/>
      <c r="AF22" s="7"/>
    </row>
    <row r="23" spans="1:32" s="10" customFormat="1" ht="23.65" customHeight="1" thickBot="1" x14ac:dyDescent="0.35">
      <c r="A23" s="6"/>
      <c r="B23" s="40"/>
      <c r="D23" s="7"/>
      <c r="F23" s="38"/>
      <c r="G23" s="7"/>
      <c r="H23" s="30"/>
      <c r="I23" s="6"/>
      <c r="J23" s="54">
        <v>166723</v>
      </c>
      <c r="K23" s="7">
        <v>50</v>
      </c>
      <c r="L23" s="11"/>
      <c r="N23" s="8">
        <v>46535</v>
      </c>
      <c r="O23" s="9">
        <f t="shared" si="16"/>
        <v>22.849315068493151</v>
      </c>
      <c r="P23" s="30"/>
      <c r="R23" s="43" t="s">
        <v>16</v>
      </c>
      <c r="S23" s="59">
        <f>SUM(S20:S22,U20:U22)*30+T20+T21+T22</f>
        <v>3707</v>
      </c>
      <c r="T23" s="60"/>
      <c r="U23" s="7"/>
      <c r="X23" s="30"/>
      <c r="Y23" s="20" t="s">
        <v>48</v>
      </c>
      <c r="Z23" s="7" t="s">
        <v>49</v>
      </c>
      <c r="AA23" s="7"/>
      <c r="AB23" s="7">
        <v>125</v>
      </c>
      <c r="AC23" s="11">
        <v>2</v>
      </c>
      <c r="AD23" s="8">
        <v>46993</v>
      </c>
      <c r="AE23" s="9">
        <f t="shared" ref="AE23" si="18">(AD23-$AG$1)/365*12</f>
        <v>37.906849315068492</v>
      </c>
      <c r="AF23" s="7"/>
    </row>
    <row r="24" spans="1:32" s="10" customFormat="1" ht="23.65" customHeight="1" thickBot="1" x14ac:dyDescent="0.35">
      <c r="A24" s="6" t="s">
        <v>46</v>
      </c>
      <c r="B24" s="41" t="s">
        <v>50</v>
      </c>
      <c r="C24" s="11"/>
      <c r="D24" s="7">
        <v>2</v>
      </c>
      <c r="E24" s="11"/>
      <c r="F24" s="38">
        <v>46373</v>
      </c>
      <c r="G24" s="9">
        <f>(F24-$AG$1)/365*12</f>
        <v>17.523287671232879</v>
      </c>
      <c r="H24" s="30"/>
      <c r="J24" s="43" t="s">
        <v>16</v>
      </c>
      <c r="K24" s="59">
        <f>SUM(K20:K23,M20:M23)*40+L20+L21+L22+L23</f>
        <v>8803</v>
      </c>
      <c r="L24" s="60"/>
      <c r="M24" s="11"/>
      <c r="N24" s="7"/>
      <c r="O24" s="7"/>
      <c r="P24" s="30"/>
      <c r="U24" s="7"/>
      <c r="X24" s="30"/>
      <c r="Y24" s="20"/>
      <c r="Z24" s="7" t="s">
        <v>51</v>
      </c>
      <c r="AA24" s="7">
        <v>8</v>
      </c>
      <c r="AB24" s="7"/>
      <c r="AC24" s="7"/>
      <c r="AD24" s="8"/>
      <c r="AE24" s="9"/>
      <c r="AF24" s="7"/>
    </row>
    <row r="25" spans="1:32" s="10" customFormat="1" ht="23.65" customHeight="1" thickBot="1" x14ac:dyDescent="0.35">
      <c r="A25" s="24"/>
      <c r="B25" s="41" t="s">
        <v>52</v>
      </c>
      <c r="C25" s="7">
        <v>50</v>
      </c>
      <c r="D25" s="7"/>
      <c r="E25" s="7"/>
      <c r="F25" s="38">
        <v>46505</v>
      </c>
      <c r="G25" s="9">
        <f>(F25-$AG$1)/365*12</f>
        <v>21.863013698630137</v>
      </c>
      <c r="H25" s="30"/>
      <c r="L25" s="7"/>
      <c r="M25" s="7"/>
      <c r="P25" s="30"/>
      <c r="Q25" s="33" t="s">
        <v>55</v>
      </c>
      <c r="R25" s="7" t="s">
        <v>56</v>
      </c>
      <c r="S25" s="7">
        <v>128</v>
      </c>
      <c r="T25" s="7"/>
      <c r="U25" s="7"/>
      <c r="V25" s="18">
        <v>46473</v>
      </c>
      <c r="W25" s="9">
        <f t="shared" ref="W25:W26" si="19">(V25-$AG$1)/365*12</f>
        <v>20.81095890410959</v>
      </c>
      <c r="X25" s="30"/>
      <c r="Z25" s="43" t="s">
        <v>16</v>
      </c>
      <c r="AA25" s="59" cm="1">
        <f t="array" ref="AA25">SUM(AA23:AA24*200)+AB23+AB24+AC23+AC24</f>
        <v>1727</v>
      </c>
      <c r="AB25" s="60"/>
      <c r="AC25" s="7"/>
      <c r="AD25" s="8"/>
      <c r="AF25" s="7"/>
    </row>
    <row r="26" spans="1:32" s="10" customFormat="1" ht="23.65" customHeight="1" thickBot="1" x14ac:dyDescent="0.35">
      <c r="A26" s="24"/>
      <c r="B26" s="41" t="s">
        <v>57</v>
      </c>
      <c r="C26" s="7">
        <v>62</v>
      </c>
      <c r="D26" s="7">
        <v>11</v>
      </c>
      <c r="E26" s="7">
        <v>1</v>
      </c>
      <c r="F26" s="38">
        <v>46505</v>
      </c>
      <c r="G26" s="9">
        <f>(F26-$AG$1)/365*12</f>
        <v>21.863013698630137</v>
      </c>
      <c r="H26" s="30"/>
      <c r="I26" s="6" t="s">
        <v>53</v>
      </c>
      <c r="J26" s="7" t="s">
        <v>54</v>
      </c>
      <c r="K26" s="7">
        <v>8</v>
      </c>
      <c r="L26" s="7">
        <v>5</v>
      </c>
      <c r="M26" s="7">
        <v>6</v>
      </c>
      <c r="N26" s="8">
        <v>46352</v>
      </c>
      <c r="O26" s="9">
        <f t="shared" ref="O26" si="20">(N26-$AG$1)/365*12</f>
        <v>16.832876712328769</v>
      </c>
      <c r="P26" s="30"/>
      <c r="R26" s="7" t="s">
        <v>58</v>
      </c>
      <c r="S26" s="7"/>
      <c r="T26" s="15">
        <v>2</v>
      </c>
      <c r="U26" s="43">
        <v>8</v>
      </c>
      <c r="V26" s="18">
        <v>46476</v>
      </c>
      <c r="W26" s="9">
        <f t="shared" si="19"/>
        <v>20.909589041095892</v>
      </c>
      <c r="X26" s="30"/>
      <c r="AC26" s="7"/>
      <c r="AD26" s="8"/>
      <c r="AF26" s="7"/>
    </row>
    <row r="27" spans="1:32" s="10" customFormat="1" ht="23.65" customHeight="1" thickBot="1" x14ac:dyDescent="0.35">
      <c r="B27" s="55" t="s">
        <v>111</v>
      </c>
      <c r="C27" s="7">
        <v>96</v>
      </c>
      <c r="D27" s="7"/>
      <c r="E27" s="7"/>
      <c r="F27" s="38">
        <v>46535</v>
      </c>
      <c r="G27" s="9">
        <f>(F27-$AG$1)/365*12</f>
        <v>22.849315068493151</v>
      </c>
      <c r="H27" s="30"/>
      <c r="J27" s="7"/>
      <c r="K27" s="7"/>
      <c r="L27" s="7"/>
      <c r="M27" s="7"/>
      <c r="N27" s="8"/>
      <c r="O27" s="9">
        <f t="shared" ref="O27" si="21">(N27-$AG$1)/365*12</f>
        <v>-1507.0684931506848</v>
      </c>
      <c r="P27" s="30"/>
      <c r="R27" s="43" t="s">
        <v>16</v>
      </c>
      <c r="S27" s="59">
        <f>SUM(S24:S26,U24:U26)*30+T24+T25+T26</f>
        <v>4082</v>
      </c>
      <c r="T27" s="60"/>
      <c r="X27" s="30"/>
      <c r="Y27" s="62" t="s">
        <v>59</v>
      </c>
      <c r="Z27" s="7" t="s">
        <v>60</v>
      </c>
      <c r="AA27" s="7">
        <v>29</v>
      </c>
      <c r="AB27" s="7">
        <v>2</v>
      </c>
      <c r="AC27" s="43"/>
      <c r="AD27" s="8">
        <v>47085</v>
      </c>
      <c r="AE27" s="9">
        <f t="shared" ref="AE27" si="22">(AD27-$AG$1)/365*12</f>
        <v>40.93150684931507</v>
      </c>
      <c r="AF27" s="7"/>
    </row>
    <row r="28" spans="1:32" s="10" customFormat="1" ht="23.65" customHeight="1" thickBot="1" x14ac:dyDescent="0.35">
      <c r="B28" s="55" t="s">
        <v>115</v>
      </c>
      <c r="C28" s="7">
        <v>100</v>
      </c>
      <c r="D28" s="7"/>
      <c r="E28" s="7"/>
      <c r="F28" s="38">
        <v>46547</v>
      </c>
      <c r="G28" s="9">
        <f>(F28-$AG$1)/365*12</f>
        <v>23.243835616438353</v>
      </c>
      <c r="H28" s="30"/>
      <c r="J28" s="43" t="s">
        <v>16</v>
      </c>
      <c r="K28" s="59">
        <f>SUM(K26:K27,M26:M27)*30+L26+L27</f>
        <v>425</v>
      </c>
      <c r="L28" s="60"/>
      <c r="M28" s="43"/>
      <c r="N28" s="7"/>
      <c r="P28" s="30"/>
      <c r="U28" s="11"/>
      <c r="X28" s="30"/>
      <c r="Y28" s="62"/>
      <c r="Z28" s="7"/>
      <c r="AA28" s="7"/>
      <c r="AB28" s="7"/>
      <c r="AD28" s="14"/>
      <c r="AE28" s="9"/>
      <c r="AF28" s="7"/>
    </row>
    <row r="29" spans="1:32" s="10" customFormat="1" ht="23.65" customHeight="1" thickBot="1" x14ac:dyDescent="0.35">
      <c r="A29" s="6"/>
      <c r="B29" s="44" t="s">
        <v>16</v>
      </c>
      <c r="C29" s="59">
        <f>SUM(C24:C28,E24:E27)*12+D24+D25+D26+D27</f>
        <v>3721</v>
      </c>
      <c r="D29" s="60"/>
      <c r="E29" s="43"/>
      <c r="F29" s="38"/>
      <c r="G29" s="7"/>
      <c r="H29" s="30"/>
      <c r="L29" s="7"/>
      <c r="N29" s="7"/>
      <c r="O29" s="10" t="s">
        <v>43</v>
      </c>
      <c r="P29" s="30"/>
      <c r="Q29" s="6" t="s">
        <v>65</v>
      </c>
      <c r="R29" s="7" t="s">
        <v>66</v>
      </c>
      <c r="S29" s="7"/>
      <c r="T29" s="7">
        <v>26</v>
      </c>
      <c r="U29" s="11">
        <v>5</v>
      </c>
      <c r="V29" s="18">
        <v>46352</v>
      </c>
      <c r="W29" s="9">
        <f>(V29-$AG$1)/365*12</f>
        <v>16.832876712328769</v>
      </c>
      <c r="X29" s="30"/>
      <c r="Y29" s="45"/>
      <c r="Z29" s="43" t="s">
        <v>16</v>
      </c>
      <c r="AA29" s="59">
        <f>SUM(AA27:AA28)*4+AB27+AB28+AC27+AC28</f>
        <v>118</v>
      </c>
      <c r="AB29" s="60"/>
      <c r="AC29" s="11"/>
      <c r="AF29" s="8"/>
    </row>
    <row r="30" spans="1:32" s="10" customFormat="1" ht="23.65" customHeight="1" thickBot="1" x14ac:dyDescent="0.35">
      <c r="A30" s="6" t="s">
        <v>61</v>
      </c>
      <c r="B30" s="40"/>
      <c r="D30" s="7"/>
      <c r="F30" s="38"/>
      <c r="G30" s="7"/>
      <c r="H30" s="30"/>
      <c r="I30" s="6" t="s">
        <v>63</v>
      </c>
      <c r="J30" s="7" t="s">
        <v>64</v>
      </c>
      <c r="K30" s="7">
        <v>30</v>
      </c>
      <c r="L30" s="7">
        <v>18</v>
      </c>
      <c r="M30" s="11">
        <v>2</v>
      </c>
      <c r="N30" s="8">
        <v>46507</v>
      </c>
      <c r="O30" s="9">
        <f t="shared" ref="O30" si="23">(N30-$AG$1)/365*12</f>
        <v>21.92876712328767</v>
      </c>
      <c r="P30" s="30"/>
      <c r="Q30" s="6"/>
      <c r="R30" s="7" t="s">
        <v>68</v>
      </c>
      <c r="S30" s="7">
        <v>12</v>
      </c>
      <c r="T30" s="7"/>
      <c r="U30" s="11"/>
      <c r="V30" s="18">
        <v>46473</v>
      </c>
      <c r="W30" s="9">
        <f>(V30-$AG$1)/365*12</f>
        <v>20.81095890410959</v>
      </c>
      <c r="X30" s="30"/>
      <c r="AC30" s="11"/>
    </row>
    <row r="31" spans="1:32" s="10" customFormat="1" ht="23.65" customHeight="1" thickBot="1" x14ac:dyDescent="0.35">
      <c r="A31" s="6"/>
      <c r="B31" s="42" t="s">
        <v>62</v>
      </c>
      <c r="C31" s="11"/>
      <c r="D31" s="7">
        <v>4</v>
      </c>
      <c r="E31" s="11"/>
      <c r="F31" s="38">
        <v>46211</v>
      </c>
      <c r="G31" s="16">
        <f>(F31-$AG$1)/365*12</f>
        <v>12.197260273972603</v>
      </c>
      <c r="H31" s="30"/>
      <c r="I31" s="6"/>
      <c r="J31" s="7"/>
      <c r="K31" s="7"/>
      <c r="L31" s="7"/>
      <c r="M31" s="11"/>
      <c r="N31" s="8"/>
      <c r="O31" s="9">
        <f t="shared" ref="O31" si="24">(N31-$AG$1)/365*12</f>
        <v>-1507.0684931506848</v>
      </c>
      <c r="P31" s="30"/>
      <c r="R31" s="43" t="s">
        <v>16</v>
      </c>
      <c r="S31" s="59">
        <f>SUM(S28:S30,U28:U30)*30+T28+T29+T30</f>
        <v>536</v>
      </c>
      <c r="T31" s="60"/>
      <c r="U31" s="11"/>
      <c r="X31" s="30"/>
      <c r="Y31" s="6" t="s">
        <v>69</v>
      </c>
      <c r="Z31" s="7" t="s">
        <v>71</v>
      </c>
      <c r="AA31" s="7">
        <v>11</v>
      </c>
      <c r="AB31" s="7">
        <v>9</v>
      </c>
      <c r="AC31" s="11">
        <v>3</v>
      </c>
      <c r="AD31" s="8">
        <v>46686</v>
      </c>
      <c r="AE31" s="9">
        <f t="shared" ref="AE31:AE33" si="25">(AD31-$AG$1)/365*12</f>
        <v>27.813698630136987</v>
      </c>
      <c r="AF31" s="7"/>
    </row>
    <row r="32" spans="1:32" s="10" customFormat="1" ht="23.65" customHeight="1" thickBot="1" x14ac:dyDescent="0.35">
      <c r="A32" s="26"/>
      <c r="B32" s="42" t="s">
        <v>67</v>
      </c>
      <c r="C32" s="11"/>
      <c r="D32" s="7">
        <v>21</v>
      </c>
      <c r="E32" s="11">
        <v>1</v>
      </c>
      <c r="F32" s="38">
        <v>46191</v>
      </c>
      <c r="G32" s="16">
        <f>(F32-$AG$1)/365*12</f>
        <v>11.539726027397261</v>
      </c>
      <c r="H32" s="30"/>
      <c r="J32" s="43" t="s">
        <v>16</v>
      </c>
      <c r="K32" s="59">
        <f>SUM(K30:K31,M30:M31)*30+L30+L31</f>
        <v>978</v>
      </c>
      <c r="L32" s="60"/>
      <c r="M32" s="11"/>
      <c r="N32" s="7"/>
      <c r="P32" s="30"/>
      <c r="U32" s="11"/>
      <c r="X32" s="30"/>
      <c r="Z32" s="7" t="s">
        <v>72</v>
      </c>
      <c r="AA32" s="7">
        <v>66</v>
      </c>
      <c r="AB32" s="7"/>
      <c r="AC32" s="43"/>
      <c r="AD32" s="8">
        <v>46446</v>
      </c>
      <c r="AE32" s="9">
        <f t="shared" si="25"/>
        <v>19.923287671232877</v>
      </c>
      <c r="AF32" s="7"/>
    </row>
    <row r="33" spans="1:32" s="10" customFormat="1" ht="23.65" customHeight="1" thickBot="1" x14ac:dyDescent="0.35">
      <c r="B33" s="42" t="s">
        <v>70</v>
      </c>
      <c r="C33" s="11">
        <v>116</v>
      </c>
      <c r="D33" s="7"/>
      <c r="E33" s="11"/>
      <c r="F33" s="38">
        <v>46487</v>
      </c>
      <c r="G33" s="9">
        <f>(F33-$AG$1)/365*12</f>
        <v>21.271232876712329</v>
      </c>
      <c r="H33" s="30"/>
      <c r="L33" s="7"/>
      <c r="M33" s="11"/>
      <c r="N33" s="7"/>
      <c r="P33" s="30"/>
      <c r="Q33" s="6" t="s">
        <v>75</v>
      </c>
      <c r="R33" s="7" t="s">
        <v>76</v>
      </c>
      <c r="S33" s="7">
        <v>7</v>
      </c>
      <c r="T33" s="7">
        <v>11</v>
      </c>
      <c r="U33" s="43">
        <v>8</v>
      </c>
      <c r="V33" s="18">
        <v>46199</v>
      </c>
      <c r="W33" s="9">
        <f>(V33-$AG$1)/365*12</f>
        <v>11.802739726027397</v>
      </c>
      <c r="X33" s="30"/>
      <c r="Z33" s="7"/>
      <c r="AA33" s="7"/>
      <c r="AB33" s="7"/>
      <c r="AC33" s="43"/>
      <c r="AD33" s="8"/>
      <c r="AE33" s="9">
        <f t="shared" si="25"/>
        <v>-1507.0684931506848</v>
      </c>
      <c r="AF33" s="7"/>
    </row>
    <row r="34" spans="1:32" s="10" customFormat="1" ht="23.65" customHeight="1" thickBot="1" x14ac:dyDescent="0.35">
      <c r="B34" s="55" t="s">
        <v>112</v>
      </c>
      <c r="C34" s="11">
        <v>99</v>
      </c>
      <c r="D34" s="7"/>
      <c r="E34" s="11"/>
      <c r="F34" s="38">
        <v>46547</v>
      </c>
      <c r="G34" s="9">
        <f>(F34-$AG$1)/365*12</f>
        <v>23.243835616438353</v>
      </c>
      <c r="H34" s="30"/>
      <c r="I34" s="6" t="s">
        <v>73</v>
      </c>
      <c r="J34" s="7" t="s">
        <v>74</v>
      </c>
      <c r="K34" s="7">
        <v>7</v>
      </c>
      <c r="L34" s="7">
        <v>19</v>
      </c>
      <c r="M34" s="43"/>
      <c r="N34" s="8">
        <v>45528</v>
      </c>
      <c r="O34" s="16">
        <f t="shared" ref="O34" si="26">(N34-$AG$1)/365*12</f>
        <v>-10.257534246575343</v>
      </c>
      <c r="P34" s="30"/>
      <c r="Q34" s="6"/>
      <c r="R34" s="7"/>
      <c r="S34" s="7"/>
      <c r="T34" s="7"/>
      <c r="V34" s="18"/>
      <c r="W34" s="9">
        <f>(V34-$AG$1)/365*12</f>
        <v>-1507.0684931506848</v>
      </c>
      <c r="X34" s="30"/>
      <c r="Z34" s="43" t="s">
        <v>16</v>
      </c>
      <c r="AA34" s="59">
        <f>SUM(AA31:AA33)*30+AB31+AB32+AB33+AC31+AC32+AC33</f>
        <v>2322</v>
      </c>
      <c r="AB34" s="60"/>
      <c r="AF34" s="7"/>
    </row>
    <row r="35" spans="1:32" s="10" customFormat="1" ht="23.65" customHeight="1" thickBot="1" x14ac:dyDescent="0.35">
      <c r="A35" s="6"/>
      <c r="B35" s="44" t="s">
        <v>16</v>
      </c>
      <c r="C35" s="59">
        <f>SUM(C31:C34,E31:E34)*40+D31+D32+C40+C40+D33+D34</f>
        <v>15023</v>
      </c>
      <c r="D35" s="60"/>
      <c r="E35" s="43"/>
      <c r="F35" s="38"/>
      <c r="G35" s="7"/>
      <c r="H35" s="30"/>
      <c r="J35" s="43" t="s">
        <v>16</v>
      </c>
      <c r="K35" s="59">
        <f>SUM(K34,M34)*30+L34</f>
        <v>229</v>
      </c>
      <c r="L35" s="60"/>
      <c r="N35" s="18"/>
      <c r="P35" s="30"/>
      <c r="R35" s="43" t="s">
        <v>16</v>
      </c>
      <c r="S35" s="59">
        <f>SUM(S32:S34,U32:U34)*30+T32+T33+T34</f>
        <v>461</v>
      </c>
      <c r="T35" s="60"/>
      <c r="U35" s="7"/>
      <c r="V35" s="7"/>
      <c r="W35" s="7"/>
      <c r="X35" s="30"/>
      <c r="AC35" s="7"/>
      <c r="AF35" s="7"/>
    </row>
    <row r="36" spans="1:32" s="10" customFormat="1" ht="23.65" customHeight="1" x14ac:dyDescent="0.3">
      <c r="A36" s="6" t="s">
        <v>77</v>
      </c>
      <c r="B36" s="40"/>
      <c r="D36" s="7"/>
      <c r="F36" s="38"/>
      <c r="G36" s="7"/>
      <c r="H36" s="30"/>
      <c r="L36" s="7"/>
      <c r="M36" s="7"/>
      <c r="P36" s="30"/>
      <c r="R36" s="13"/>
      <c r="T36" s="27"/>
      <c r="U36" s="7"/>
      <c r="V36" s="7"/>
      <c r="W36" s="7"/>
      <c r="X36" s="30"/>
      <c r="Y36" s="6" t="s">
        <v>78</v>
      </c>
      <c r="Z36" s="11" t="s">
        <v>79</v>
      </c>
      <c r="AA36" s="11">
        <v>10</v>
      </c>
      <c r="AB36" s="11">
        <v>1</v>
      </c>
      <c r="AC36" s="7"/>
      <c r="AD36" s="8">
        <v>46321</v>
      </c>
      <c r="AE36" s="23">
        <f>(AD36-$AG$1)/365*12</f>
        <v>15.813698630136987</v>
      </c>
      <c r="AF36" s="7"/>
    </row>
    <row r="37" spans="1:32" s="10" customFormat="1" ht="23.65" customHeight="1" thickBot="1" x14ac:dyDescent="0.35">
      <c r="B37" s="41" t="s">
        <v>80</v>
      </c>
      <c r="C37" s="7">
        <v>47</v>
      </c>
      <c r="D37" s="7">
        <v>11</v>
      </c>
      <c r="E37" s="7">
        <v>5</v>
      </c>
      <c r="F37" s="38">
        <v>46498</v>
      </c>
      <c r="G37" s="9">
        <f>(F37-$AG$1)/365*12</f>
        <v>21.632876712328766</v>
      </c>
      <c r="H37" s="30"/>
      <c r="I37" s="17" t="s">
        <v>81</v>
      </c>
      <c r="J37" s="7">
        <v>164069</v>
      </c>
      <c r="K37" s="7">
        <v>61</v>
      </c>
      <c r="L37" s="7">
        <v>3</v>
      </c>
      <c r="M37" s="7">
        <v>7</v>
      </c>
      <c r="N37" s="8">
        <v>46395</v>
      </c>
      <c r="O37" s="9">
        <f t="shared" ref="O37:O39" si="27">(N37-$AG$1)/365*12</f>
        <v>18.246575342465754</v>
      </c>
      <c r="P37" s="30"/>
      <c r="Q37" s="6" t="s">
        <v>84</v>
      </c>
      <c r="R37" s="11" t="s">
        <v>85</v>
      </c>
      <c r="S37" s="11">
        <v>8</v>
      </c>
      <c r="T37" s="11">
        <v>28</v>
      </c>
      <c r="U37" s="43">
        <v>3</v>
      </c>
      <c r="V37" s="50">
        <v>46199</v>
      </c>
      <c r="W37" s="23">
        <f>(V37-$AG$1)/365*12</f>
        <v>11.802739726027397</v>
      </c>
      <c r="X37" s="30"/>
      <c r="Y37" s="6"/>
      <c r="Z37" s="11" t="s">
        <v>82</v>
      </c>
      <c r="AA37" s="11">
        <v>88</v>
      </c>
      <c r="AB37" s="11"/>
      <c r="AC37" s="7"/>
      <c r="AD37" s="8">
        <v>46473</v>
      </c>
      <c r="AE37" s="23">
        <f>(AD37-$AG$1)/365*12</f>
        <v>20.81095890410959</v>
      </c>
      <c r="AF37" s="7"/>
    </row>
    <row r="38" spans="1:32" s="10" customFormat="1" ht="23.65" customHeight="1" thickBot="1" x14ac:dyDescent="0.35">
      <c r="B38" s="55" t="s">
        <v>83</v>
      </c>
      <c r="C38" s="7">
        <v>80</v>
      </c>
      <c r="D38" s="7"/>
      <c r="E38" s="7"/>
      <c r="F38" s="38">
        <v>46498</v>
      </c>
      <c r="G38" s="9">
        <f>(F38-$AG$1)/365*12</f>
        <v>21.632876712328766</v>
      </c>
      <c r="H38" s="30"/>
      <c r="J38" s="7">
        <v>164070</v>
      </c>
      <c r="K38" s="11">
        <v>67</v>
      </c>
      <c r="L38" s="7"/>
      <c r="M38" s="7"/>
      <c r="N38" s="8">
        <v>46437</v>
      </c>
      <c r="O38" s="9">
        <f t="shared" si="27"/>
        <v>19.627397260273973</v>
      </c>
      <c r="P38" s="30"/>
      <c r="Q38" s="22"/>
      <c r="R38" s="11" t="s">
        <v>86</v>
      </c>
      <c r="S38" s="11">
        <v>68</v>
      </c>
      <c r="T38" s="11"/>
      <c r="V38" s="50">
        <v>46352</v>
      </c>
      <c r="W38" s="23">
        <f>(V38-$AG$1)/365*12</f>
        <v>16.832876712328769</v>
      </c>
      <c r="X38" s="30"/>
      <c r="Z38" s="43" t="s">
        <v>16</v>
      </c>
      <c r="AA38" s="59">
        <f>SUM(AA36:AA36)*18+AB36+AC36+AA37</f>
        <v>269</v>
      </c>
      <c r="AB38" s="60"/>
      <c r="AC38" s="43"/>
      <c r="AF38" s="7"/>
    </row>
    <row r="39" spans="1:32" s="10" customFormat="1" ht="23.65" customHeight="1" thickBot="1" x14ac:dyDescent="0.35">
      <c r="B39" s="41"/>
      <c r="C39" s="7"/>
      <c r="D39" s="7"/>
      <c r="E39" s="7"/>
      <c r="F39" s="38"/>
      <c r="G39" s="9">
        <f>(F39-$AG$1)/365*12</f>
        <v>-1507.0684931506848</v>
      </c>
      <c r="H39" s="30"/>
      <c r="J39" s="54">
        <v>166751</v>
      </c>
      <c r="K39" s="11">
        <v>39</v>
      </c>
      <c r="L39" s="7"/>
      <c r="N39" s="8">
        <v>46519</v>
      </c>
      <c r="O39" s="9">
        <f t="shared" si="27"/>
        <v>22.323287671232876</v>
      </c>
      <c r="P39" s="30"/>
      <c r="Q39" s="22"/>
      <c r="R39" s="11"/>
      <c r="S39" s="11"/>
      <c r="T39" s="11"/>
      <c r="U39" s="7"/>
      <c r="V39" s="50"/>
      <c r="W39" s="23">
        <f>(V39-$AG$1)/365*12</f>
        <v>-1507.0684931506848</v>
      </c>
      <c r="X39" s="30"/>
      <c r="AF39" s="7"/>
    </row>
    <row r="40" spans="1:32" s="10" customFormat="1" ht="23.65" customHeight="1" thickBot="1" x14ac:dyDescent="0.35">
      <c r="A40" s="6"/>
      <c r="B40" s="44" t="s">
        <v>16</v>
      </c>
      <c r="C40" s="59">
        <f>SUM(C37:C39,E37:E39)*24+D37+D38+D39</f>
        <v>3179</v>
      </c>
      <c r="D40" s="60"/>
      <c r="E40" s="43"/>
      <c r="F40" s="38"/>
      <c r="G40" s="7"/>
      <c r="H40" s="30"/>
      <c r="J40" s="43" t="s">
        <v>16</v>
      </c>
      <c r="K40" s="59">
        <f>SUM(K37:K39,M37:M39)*24+L37+L38+L39</f>
        <v>4179</v>
      </c>
      <c r="L40" s="60"/>
      <c r="M40" s="7"/>
      <c r="P40" s="30"/>
      <c r="R40" s="43" t="s">
        <v>16</v>
      </c>
      <c r="S40" s="59">
        <f>SUM(S37:S39,U37:U39)*30+T37+T38+T39</f>
        <v>2398</v>
      </c>
      <c r="T40" s="60"/>
      <c r="U40" s="7"/>
      <c r="X40" s="31"/>
      <c r="Y40" s="6" t="s">
        <v>88</v>
      </c>
      <c r="Z40" s="7" t="s">
        <v>89</v>
      </c>
      <c r="AA40" s="7"/>
      <c r="AB40" s="7">
        <v>2</v>
      </c>
      <c r="AC40" s="7"/>
      <c r="AD40" s="8">
        <v>45986</v>
      </c>
      <c r="AE40" s="9">
        <f t="shared" ref="AE40" si="28">(AD40-$AG$1)/365*12</f>
        <v>4.8000000000000007</v>
      </c>
      <c r="AF40" s="7"/>
    </row>
    <row r="41" spans="1:32" s="10" customFormat="1" ht="23.65" customHeight="1" thickBot="1" x14ac:dyDescent="0.35">
      <c r="A41" s="6" t="s">
        <v>87</v>
      </c>
      <c r="B41" s="40"/>
      <c r="D41" s="7"/>
      <c r="F41" s="38"/>
      <c r="G41" s="7"/>
      <c r="H41" s="30"/>
      <c r="L41" s="7"/>
      <c r="M41" s="7"/>
      <c r="P41" s="30"/>
      <c r="R41" s="63"/>
      <c r="S41" s="63"/>
      <c r="T41" s="63"/>
      <c r="U41" s="63"/>
      <c r="V41" s="63"/>
      <c r="X41" s="31"/>
      <c r="Z41" s="43" t="s">
        <v>16</v>
      </c>
      <c r="AA41" s="59">
        <f>SUM(AA40:AA40)*18+AB40+AC40</f>
        <v>2</v>
      </c>
      <c r="AB41" s="60"/>
      <c r="AC41" s="7"/>
      <c r="AD41" s="8"/>
      <c r="AF41" s="7"/>
    </row>
    <row r="42" spans="1:32" s="10" customFormat="1" ht="23.65" customHeight="1" thickBot="1" x14ac:dyDescent="0.35">
      <c r="A42" s="24"/>
      <c r="B42" s="55" t="s">
        <v>90</v>
      </c>
      <c r="C42" s="7">
        <v>136</v>
      </c>
      <c r="D42" s="7">
        <v>15</v>
      </c>
      <c r="E42" s="7">
        <v>2</v>
      </c>
      <c r="F42" s="38">
        <v>46514</v>
      </c>
      <c r="G42" s="9">
        <f>(F42-$AG$1)/365*12</f>
        <v>22.158904109589042</v>
      </c>
      <c r="H42" s="30"/>
      <c r="I42" s="6" t="s">
        <v>92</v>
      </c>
      <c r="J42" s="7">
        <v>162050</v>
      </c>
      <c r="K42" s="7"/>
      <c r="L42" s="7">
        <v>13</v>
      </c>
      <c r="M42" s="7">
        <v>4</v>
      </c>
      <c r="N42" s="8">
        <v>46358</v>
      </c>
      <c r="O42" s="9">
        <f t="shared" ref="O42:O44" si="29">(N42-$AG$1)/365*12</f>
        <v>17.030136986301368</v>
      </c>
      <c r="P42" s="30"/>
      <c r="Q42" s="6" t="s">
        <v>93</v>
      </c>
      <c r="R42" s="7">
        <v>1</v>
      </c>
      <c r="U42" s="43"/>
      <c r="X42" s="31"/>
      <c r="AF42" s="7"/>
    </row>
    <row r="43" spans="1:32" s="10" customFormat="1" ht="23.65" customHeight="1" thickBot="1" x14ac:dyDescent="0.35">
      <c r="B43" s="41" t="s">
        <v>91</v>
      </c>
      <c r="C43" s="7"/>
      <c r="D43" s="7"/>
      <c r="E43" s="7">
        <v>2</v>
      </c>
      <c r="F43" s="38">
        <v>46487</v>
      </c>
      <c r="G43" s="9">
        <f>(F43-$AG$1)/365*12</f>
        <v>21.271232876712329</v>
      </c>
      <c r="H43" s="30"/>
      <c r="J43" s="7">
        <v>164068</v>
      </c>
      <c r="K43" s="7">
        <v>79</v>
      </c>
      <c r="L43" s="7"/>
      <c r="M43" s="43"/>
      <c r="N43" s="8">
        <v>46437</v>
      </c>
      <c r="O43" s="9">
        <f t="shared" si="29"/>
        <v>19.627397260273973</v>
      </c>
      <c r="P43" s="30"/>
      <c r="R43" s="7"/>
      <c r="X43" s="31"/>
      <c r="AC43" s="43"/>
      <c r="AF43" s="7"/>
    </row>
    <row r="44" spans="1:32" s="10" customFormat="1" ht="23.65" customHeight="1" thickBot="1" x14ac:dyDescent="0.35">
      <c r="B44" s="55" t="s">
        <v>90</v>
      </c>
      <c r="C44" s="7">
        <v>140</v>
      </c>
      <c r="D44" s="7"/>
      <c r="E44" s="7"/>
      <c r="F44" s="38">
        <v>46514</v>
      </c>
      <c r="G44" s="9">
        <f>(F44-$AG$1)/365*12</f>
        <v>22.158904109589042</v>
      </c>
      <c r="H44" s="30"/>
      <c r="J44" s="54">
        <v>166753</v>
      </c>
      <c r="K44" s="7">
        <v>83</v>
      </c>
      <c r="L44" s="7"/>
      <c r="N44" s="8">
        <v>46519</v>
      </c>
      <c r="O44" s="9">
        <f t="shared" si="29"/>
        <v>22.323287671232876</v>
      </c>
      <c r="P44" s="30"/>
      <c r="Q44" s="6" t="s">
        <v>95</v>
      </c>
      <c r="R44" s="7">
        <v>48</v>
      </c>
      <c r="U44" s="11">
        <v>1</v>
      </c>
      <c r="X44" s="22"/>
      <c r="AF44" s="7"/>
    </row>
    <row r="45" spans="1:32" s="10" customFormat="1" ht="23.65" customHeight="1" thickBot="1" x14ac:dyDescent="0.35">
      <c r="A45" s="6"/>
      <c r="B45" s="44" t="s">
        <v>16</v>
      </c>
      <c r="C45" s="59">
        <f>SUM(C42:C44,E42:E44)*24+D42+D43+D44</f>
        <v>6735</v>
      </c>
      <c r="D45" s="60"/>
      <c r="E45" s="43"/>
      <c r="F45" s="38"/>
      <c r="G45" s="7"/>
      <c r="H45" s="30"/>
      <c r="J45" s="43" t="s">
        <v>16</v>
      </c>
      <c r="K45" s="59">
        <f>SUM(K42:K44,M42:M44)*24+L42+L43+L44</f>
        <v>3997</v>
      </c>
      <c r="L45" s="60"/>
      <c r="M45" s="11">
        <v>1</v>
      </c>
      <c r="P45" s="30"/>
      <c r="U45" s="37"/>
      <c r="X45" s="22"/>
      <c r="AC45" s="11"/>
      <c r="AF45" s="7"/>
    </row>
    <row r="46" spans="1:32" s="10" customFormat="1" ht="23.65" customHeight="1" x14ac:dyDescent="0.3">
      <c r="A46" s="6" t="s">
        <v>94</v>
      </c>
      <c r="B46" s="40"/>
      <c r="D46" s="7"/>
      <c r="F46" s="38"/>
      <c r="G46" s="7"/>
      <c r="H46" s="30"/>
      <c r="J46" s="13"/>
      <c r="K46" s="27"/>
      <c r="L46" s="27"/>
      <c r="M46" s="37"/>
      <c r="P46" s="30"/>
      <c r="U46" s="37"/>
      <c r="V46" s="4"/>
      <c r="X46" s="22"/>
      <c r="AC46" s="37"/>
      <c r="AF46" s="7"/>
    </row>
    <row r="47" spans="1:32" s="10" customFormat="1" ht="23.65" customHeight="1" x14ac:dyDescent="0.3">
      <c r="B47" s="41" t="s">
        <v>96</v>
      </c>
      <c r="C47" s="11">
        <v>32</v>
      </c>
      <c r="D47" s="7">
        <v>16</v>
      </c>
      <c r="E47" s="11">
        <v>3</v>
      </c>
      <c r="F47" s="38">
        <v>46414</v>
      </c>
      <c r="G47" s="9">
        <f>(F47-$AG$1)/365*12</f>
        <v>18.871232876712327</v>
      </c>
      <c r="H47" s="30"/>
      <c r="I47" s="6" t="s">
        <v>98</v>
      </c>
      <c r="J47" s="7">
        <v>163777</v>
      </c>
      <c r="K47" s="11">
        <v>54</v>
      </c>
      <c r="L47" s="7">
        <v>17</v>
      </c>
      <c r="M47" s="37">
        <v>3</v>
      </c>
      <c r="N47" s="8">
        <v>46337</v>
      </c>
      <c r="O47" s="9">
        <f t="shared" ref="O47" si="30">(N47-$AG$1)/365*12</f>
        <v>16.339726027397262</v>
      </c>
      <c r="P47" s="30"/>
      <c r="U47" s="43"/>
      <c r="X47" s="22"/>
      <c r="AC47" s="37"/>
      <c r="AF47" s="7"/>
    </row>
    <row r="48" spans="1:32" s="10" customFormat="1" ht="23.65" customHeight="1" x14ac:dyDescent="0.3">
      <c r="B48" s="41" t="s">
        <v>97</v>
      </c>
      <c r="C48" s="37">
        <v>72</v>
      </c>
      <c r="D48" s="7"/>
      <c r="E48" s="37"/>
      <c r="F48" s="38">
        <v>46478</v>
      </c>
      <c r="G48" s="9">
        <f>(F48-$AG$1)/365*12</f>
        <v>20.975342465753425</v>
      </c>
      <c r="H48" s="30"/>
      <c r="I48" s="24"/>
      <c r="J48" s="7">
        <v>164073</v>
      </c>
      <c r="K48" s="11">
        <v>55</v>
      </c>
      <c r="L48" s="7"/>
      <c r="M48" s="43"/>
      <c r="N48" s="8">
        <v>46463</v>
      </c>
      <c r="O48" s="9">
        <f>(N48-$AG$1)/365*12</f>
        <v>20.482191780821918</v>
      </c>
      <c r="P48" s="30"/>
      <c r="U48" s="43"/>
      <c r="X48" s="22"/>
      <c r="AC48" s="43"/>
      <c r="AF48" s="7"/>
    </row>
    <row r="49" spans="1:32" s="10" customFormat="1" ht="23.65" customHeight="1" thickBot="1" x14ac:dyDescent="0.35">
      <c r="B49" s="41"/>
      <c r="C49" s="37"/>
      <c r="D49" s="7"/>
      <c r="E49" s="37"/>
      <c r="F49" s="38"/>
      <c r="G49" s="9">
        <f>(F49-$AG$1)/365*12</f>
        <v>-1507.0684931506848</v>
      </c>
      <c r="H49" s="30"/>
      <c r="I49" s="24"/>
      <c r="J49" s="54">
        <v>168594</v>
      </c>
      <c r="K49" s="11">
        <v>29</v>
      </c>
      <c r="L49" s="7"/>
      <c r="M49" s="43"/>
      <c r="N49" s="8">
        <v>46463</v>
      </c>
      <c r="O49" s="9">
        <f>(N49-$AG$1)/365*12</f>
        <v>20.482191780821918</v>
      </c>
      <c r="P49" s="30"/>
      <c r="X49" s="22"/>
      <c r="AC49" s="43"/>
      <c r="AF49" s="7"/>
    </row>
    <row r="50" spans="1:32" s="10" customFormat="1" ht="23.65" customHeight="1" thickBot="1" x14ac:dyDescent="0.35">
      <c r="B50" s="44" t="s">
        <v>16</v>
      </c>
      <c r="C50" s="59">
        <f>SUM(C47:C49,E47:E49)*30+D47+D48+K6+D49</f>
        <v>8405</v>
      </c>
      <c r="D50" s="60"/>
      <c r="E50" s="43"/>
      <c r="F50" s="38"/>
      <c r="G50" s="7"/>
      <c r="H50" s="30"/>
      <c r="I50" s="24"/>
      <c r="J50" s="7"/>
      <c r="L50" s="11"/>
      <c r="N50" s="8"/>
      <c r="O50" s="9">
        <f>(N50-$AG$1)/365*12</f>
        <v>-1507.0684931506848</v>
      </c>
      <c r="P50" s="30"/>
      <c r="U50" s="7"/>
      <c r="X50" s="22"/>
      <c r="AF50" s="7"/>
    </row>
    <row r="51" spans="1:32" s="10" customFormat="1" ht="23.65" customHeight="1" thickBot="1" x14ac:dyDescent="0.35">
      <c r="A51" s="6"/>
      <c r="B51" s="44"/>
      <c r="C51" s="43"/>
      <c r="D51" s="43"/>
      <c r="E51" s="43"/>
      <c r="F51" s="38"/>
      <c r="G51" s="7"/>
      <c r="H51" s="30"/>
      <c r="J51" s="43" t="s">
        <v>16</v>
      </c>
      <c r="K51" s="59">
        <f>SUM(K47:K50,M47:M50)*24+L48+L49+L50+L47</f>
        <v>3401</v>
      </c>
      <c r="L51" s="60"/>
      <c r="M51" s="7"/>
      <c r="P51" s="30"/>
      <c r="U51" s="7"/>
      <c r="X51" s="22"/>
      <c r="AC51" s="7"/>
      <c r="AF51" s="7"/>
    </row>
    <row r="52" spans="1:32" s="10" customFormat="1" ht="23.65" customHeight="1" x14ac:dyDescent="0.3">
      <c r="A52" s="6" t="s">
        <v>99</v>
      </c>
      <c r="B52" s="40"/>
      <c r="D52" s="7"/>
      <c r="F52" s="38"/>
      <c r="G52" s="7"/>
      <c r="H52" s="30"/>
      <c r="L52" s="7"/>
      <c r="M52" s="7"/>
      <c r="P52" s="30"/>
      <c r="U52" s="43"/>
      <c r="X52" s="22"/>
      <c r="AC52" s="7"/>
      <c r="AF52" s="7"/>
    </row>
    <row r="53" spans="1:32" s="10" customFormat="1" ht="23.65" customHeight="1" x14ac:dyDescent="0.3">
      <c r="B53" s="41" t="s">
        <v>100</v>
      </c>
      <c r="C53" s="7">
        <v>24</v>
      </c>
      <c r="D53" s="7">
        <v>11</v>
      </c>
      <c r="E53" s="7">
        <v>5</v>
      </c>
      <c r="F53" s="38">
        <v>46414</v>
      </c>
      <c r="G53" s="9">
        <f>(F53-$AG$1)/365*12</f>
        <v>18.871232876712327</v>
      </c>
      <c r="H53" s="30"/>
      <c r="I53" s="6" t="s">
        <v>101</v>
      </c>
      <c r="J53" s="7">
        <v>164701</v>
      </c>
      <c r="K53" s="7">
        <v>50</v>
      </c>
      <c r="L53" s="7">
        <v>12</v>
      </c>
      <c r="M53" s="43"/>
      <c r="N53" s="8">
        <v>46393</v>
      </c>
      <c r="O53" s="9">
        <f t="shared" ref="O53:O55" si="31">(N53-$AG$1)/365*12</f>
        <v>18.18082191780822</v>
      </c>
      <c r="P53" s="30"/>
      <c r="U53" s="43"/>
      <c r="X53" s="22"/>
      <c r="AC53" s="43"/>
      <c r="AF53" s="7"/>
    </row>
    <row r="54" spans="1:32" s="10" customFormat="1" ht="23.65" customHeight="1" thickBot="1" x14ac:dyDescent="0.35">
      <c r="B54" s="41"/>
      <c r="C54" s="7"/>
      <c r="D54" s="7"/>
      <c r="E54" s="7"/>
      <c r="F54" s="38"/>
      <c r="G54" s="9">
        <f>(F54-$AG$1)/365*12</f>
        <v>-1507.0684931506848</v>
      </c>
      <c r="H54" s="30"/>
      <c r="J54" s="54">
        <v>168593</v>
      </c>
      <c r="K54" s="7">
        <v>29</v>
      </c>
      <c r="L54" s="7"/>
      <c r="M54" s="43"/>
      <c r="N54" s="8">
        <v>46463</v>
      </c>
      <c r="O54" s="9">
        <f t="shared" si="31"/>
        <v>20.482191780821918</v>
      </c>
      <c r="P54" s="30"/>
      <c r="R54" s="7"/>
      <c r="U54" s="7"/>
      <c r="X54" s="22"/>
      <c r="AC54" s="43"/>
      <c r="AF54" s="7"/>
    </row>
    <row r="55" spans="1:32" s="10" customFormat="1" ht="23.65" customHeight="1" thickBot="1" x14ac:dyDescent="0.35">
      <c r="A55" s="6"/>
      <c r="B55" s="44" t="s">
        <v>16</v>
      </c>
      <c r="C55" s="59">
        <f>SUM(C53:C54,E53:E54)*30+D53+D54</f>
        <v>881</v>
      </c>
      <c r="D55" s="60"/>
      <c r="E55" s="43"/>
      <c r="F55" s="38"/>
      <c r="G55" s="7"/>
      <c r="H55" s="30"/>
      <c r="J55" s="7"/>
      <c r="K55" s="7"/>
      <c r="L55" s="7"/>
      <c r="M55" s="7"/>
      <c r="N55" s="8"/>
      <c r="O55" s="9">
        <f t="shared" si="31"/>
        <v>-1507.0684931506848</v>
      </c>
      <c r="P55" s="22"/>
      <c r="U55" s="7"/>
      <c r="X55" s="22"/>
      <c r="AC55" s="7"/>
      <c r="AF55" s="7"/>
    </row>
    <row r="56" spans="1:32" s="10" customFormat="1" ht="23.65" customHeight="1" thickBot="1" x14ac:dyDescent="0.35">
      <c r="A56" s="6" t="s">
        <v>102</v>
      </c>
      <c r="B56" s="44"/>
      <c r="C56" s="27"/>
      <c r="D56" s="27"/>
      <c r="E56" s="43"/>
      <c r="F56" s="38"/>
      <c r="G56" s="7"/>
      <c r="H56" s="30"/>
      <c r="I56" s="33"/>
      <c r="J56" s="43" t="s">
        <v>16</v>
      </c>
      <c r="K56" s="59">
        <f>SUM(K53:K55,M53:M55)*24+L53+L54+L55</f>
        <v>1908</v>
      </c>
      <c r="L56" s="60"/>
      <c r="M56" s="7">
        <v>21</v>
      </c>
      <c r="U56" s="43"/>
      <c r="X56" s="22"/>
      <c r="AC56" s="7"/>
      <c r="AF56" s="7"/>
    </row>
    <row r="57" spans="1:32" s="10" customFormat="1" ht="23.65" customHeight="1" x14ac:dyDescent="0.3">
      <c r="B57" s="40" t="s">
        <v>103</v>
      </c>
      <c r="C57" s="7">
        <v>10</v>
      </c>
      <c r="D57" s="7">
        <v>14</v>
      </c>
      <c r="E57" s="7">
        <v>7</v>
      </c>
      <c r="F57" s="38">
        <v>46291</v>
      </c>
      <c r="G57" s="9">
        <f t="shared" ref="G57:G58" si="32">(F57-$AG$1)/365*12</f>
        <v>14.827397260273973</v>
      </c>
      <c r="H57" s="30"/>
      <c r="I57" s="22"/>
      <c r="L57" s="7"/>
      <c r="M57" s="43"/>
      <c r="X57" s="22"/>
      <c r="AC57" s="43"/>
      <c r="AF57" s="7"/>
    </row>
    <row r="58" spans="1:32" s="10" customFormat="1" ht="23.65" customHeight="1" thickBot="1" x14ac:dyDescent="0.35">
      <c r="B58" s="40" t="s">
        <v>104</v>
      </c>
      <c r="C58" s="7">
        <v>57</v>
      </c>
      <c r="D58" s="7"/>
      <c r="E58" s="7"/>
      <c r="F58" s="38">
        <v>46504</v>
      </c>
      <c r="G58" s="9">
        <f t="shared" si="32"/>
        <v>21.830136986301369</v>
      </c>
      <c r="H58" s="30"/>
      <c r="J58" s="11"/>
      <c r="K58" s="11"/>
      <c r="L58" s="11"/>
      <c r="N58" s="34"/>
      <c r="O58" s="35"/>
      <c r="U58" s="7"/>
      <c r="V58" s="47"/>
      <c r="X58" s="22"/>
      <c r="AF58" s="7"/>
    </row>
    <row r="59" spans="1:32" s="10" customFormat="1" ht="23.65" customHeight="1" thickBot="1" x14ac:dyDescent="0.35">
      <c r="A59" s="33"/>
      <c r="B59" s="44" t="s">
        <v>16</v>
      </c>
      <c r="C59" s="59">
        <f>SUM(C57:C58,E57:E58)*40+D57+D58</f>
        <v>2974</v>
      </c>
      <c r="D59" s="60"/>
      <c r="E59" s="43"/>
      <c r="F59" s="38"/>
      <c r="G59" s="7"/>
      <c r="H59" s="30"/>
      <c r="J59" s="36"/>
      <c r="K59" s="61"/>
      <c r="L59" s="61"/>
      <c r="M59" s="7"/>
      <c r="N59" s="22"/>
      <c r="O59" s="22"/>
      <c r="U59" s="7"/>
      <c r="X59" s="22"/>
      <c r="AC59" s="7"/>
      <c r="AF59" s="7"/>
    </row>
    <row r="60" spans="1:32" s="10" customFormat="1" ht="23.65" customHeight="1" x14ac:dyDescent="0.3">
      <c r="A60" s="33" t="s">
        <v>105</v>
      </c>
      <c r="B60" s="40"/>
      <c r="D60" s="7"/>
      <c r="F60" s="38"/>
      <c r="G60" s="7"/>
      <c r="H60" s="48"/>
      <c r="J60" s="57"/>
      <c r="K60" s="10" t="s">
        <v>107</v>
      </c>
      <c r="L60" s="7"/>
      <c r="M60" s="7"/>
      <c r="U60" s="43"/>
      <c r="AC60" s="7"/>
      <c r="AF60" s="7"/>
    </row>
    <row r="61" spans="1:32" s="10" customFormat="1" ht="23.65" customHeight="1" x14ac:dyDescent="0.3">
      <c r="B61" s="41" t="s">
        <v>106</v>
      </c>
      <c r="C61" s="11">
        <v>25</v>
      </c>
      <c r="D61" s="15">
        <v>12</v>
      </c>
      <c r="E61" s="7">
        <v>1</v>
      </c>
      <c r="F61" s="38">
        <v>46414</v>
      </c>
      <c r="G61" s="9">
        <f>(F61-$AG$1)/365*12</f>
        <v>18.871232876712327</v>
      </c>
      <c r="H61" s="30"/>
      <c r="L61" s="7"/>
      <c r="M61" s="43"/>
      <c r="AC61" s="43"/>
      <c r="AF61" s="7"/>
    </row>
    <row r="62" spans="1:32" s="10" customFormat="1" ht="23.65" customHeight="1" thickBot="1" x14ac:dyDescent="0.35">
      <c r="B62" s="41" t="s">
        <v>108</v>
      </c>
      <c r="C62" s="11">
        <v>90</v>
      </c>
      <c r="D62" s="15">
        <v>29</v>
      </c>
      <c r="E62" s="7"/>
      <c r="F62" s="38">
        <v>46504</v>
      </c>
      <c r="G62" s="9">
        <f>(F62-$AG$1)/365*12</f>
        <v>21.830136986301369</v>
      </c>
      <c r="H62" s="31"/>
      <c r="L62" s="7"/>
      <c r="AF62" s="7"/>
    </row>
    <row r="63" spans="1:32" s="10" customFormat="1" ht="23.65" customHeight="1" thickBot="1" x14ac:dyDescent="0.35">
      <c r="B63" s="44" t="s">
        <v>16</v>
      </c>
      <c r="C63" s="59">
        <f>SUM(C61:C62,E61:E62)*30+C62+D61+D62</f>
        <v>3611</v>
      </c>
      <c r="D63" s="60"/>
      <c r="E63" s="43"/>
      <c r="F63" s="38"/>
      <c r="G63" s="7"/>
      <c r="L63" s="7"/>
      <c r="U63" s="7"/>
      <c r="AF63" s="7"/>
    </row>
    <row r="64" spans="1:32" s="10" customFormat="1" ht="23.65" customHeight="1" x14ac:dyDescent="0.3">
      <c r="A64" s="53" t="s">
        <v>109</v>
      </c>
      <c r="B64" s="40"/>
      <c r="D64" s="7"/>
      <c r="F64" s="38"/>
      <c r="G64" s="7"/>
      <c r="L64" s="7"/>
      <c r="M64" s="7"/>
      <c r="U64" s="43"/>
      <c r="AC64" s="7"/>
      <c r="AF64" s="7"/>
    </row>
    <row r="65" spans="2:32" s="10" customFormat="1" ht="23.65" customHeight="1" x14ac:dyDescent="0.3">
      <c r="B65" s="40"/>
      <c r="D65" s="7"/>
      <c r="F65" s="38"/>
      <c r="G65" s="7"/>
      <c r="L65" s="7"/>
      <c r="M65" s="43"/>
      <c r="AC65" s="43"/>
      <c r="AF65" s="7"/>
    </row>
    <row r="66" spans="2:32" s="10" customFormat="1" ht="23.65" customHeight="1" thickBot="1" x14ac:dyDescent="0.35">
      <c r="B66" s="41" t="s">
        <v>110</v>
      </c>
      <c r="C66" s="7">
        <v>10</v>
      </c>
      <c r="D66" s="7">
        <v>19</v>
      </c>
      <c r="E66" s="7"/>
      <c r="F66" s="38">
        <v>45528</v>
      </c>
      <c r="G66" s="16">
        <f>(F66-$AG$1)/365*12</f>
        <v>-10.257534246575343</v>
      </c>
      <c r="L66" s="7"/>
      <c r="AF66" s="7"/>
    </row>
    <row r="67" spans="2:32" s="10" customFormat="1" ht="23.65" customHeight="1" thickBot="1" x14ac:dyDescent="0.35">
      <c r="B67" s="44" t="s">
        <v>16</v>
      </c>
      <c r="C67" s="59">
        <f>SUM(C66)*30+D66</f>
        <v>319</v>
      </c>
      <c r="D67" s="60"/>
      <c r="E67" s="43"/>
      <c r="G67" s="7"/>
      <c r="L67" s="7"/>
      <c r="AF67" s="7"/>
    </row>
    <row r="68" spans="2:32" s="10" customFormat="1" ht="23.65" customHeight="1" x14ac:dyDescent="0.3">
      <c r="D68" s="7"/>
      <c r="G68" s="7"/>
      <c r="I68" s="49"/>
      <c r="J68" s="49"/>
      <c r="K68" s="49"/>
      <c r="L68" s="49"/>
      <c r="N68" s="49"/>
      <c r="O68" s="49"/>
      <c r="AF68" s="7"/>
    </row>
    <row r="69" spans="2:32" s="10" customFormat="1" ht="23.65" customHeight="1" x14ac:dyDescent="0.3">
      <c r="D69" s="7"/>
      <c r="G69" s="7"/>
      <c r="L69" s="7"/>
      <c r="AF69" s="7"/>
    </row>
    <row r="70" spans="2:32" s="10" customFormat="1" ht="23.65" customHeight="1" x14ac:dyDescent="0.3">
      <c r="D70" s="7"/>
      <c r="G70" s="7"/>
      <c r="L70" s="7"/>
      <c r="AF70" s="7"/>
    </row>
    <row r="71" spans="2:32" s="10" customFormat="1" ht="23.65" customHeight="1" x14ac:dyDescent="0.3">
      <c r="D71" s="7"/>
      <c r="G71" s="7"/>
      <c r="L71" s="7"/>
      <c r="AF71" s="7"/>
    </row>
    <row r="72" spans="2:32" s="10" customFormat="1" ht="23.65" customHeight="1" x14ac:dyDescent="0.3">
      <c r="D72" s="7"/>
      <c r="G72" s="7"/>
      <c r="L72" s="7"/>
      <c r="AF72" s="7"/>
    </row>
    <row r="73" spans="2:32" s="10" customFormat="1" ht="23.65" customHeight="1" x14ac:dyDescent="0.3">
      <c r="D73" s="7"/>
      <c r="G73" s="7"/>
      <c r="L73" s="7"/>
      <c r="AF73" s="7"/>
    </row>
    <row r="74" spans="2:32" s="10" customFormat="1" ht="23.65" customHeight="1" x14ac:dyDescent="0.3">
      <c r="D74" s="7"/>
      <c r="G74" s="7"/>
      <c r="L74" s="7"/>
      <c r="AF74" s="7"/>
    </row>
    <row r="75" spans="2:32" s="10" customFormat="1" ht="23.65" customHeight="1" x14ac:dyDescent="0.3">
      <c r="D75" s="7"/>
      <c r="G75" s="7"/>
      <c r="L75" s="7"/>
      <c r="AF75" s="7"/>
    </row>
    <row r="76" spans="2:32" s="10" customFormat="1" ht="23.65" customHeight="1" x14ac:dyDescent="0.3">
      <c r="D76" s="7"/>
      <c r="G76" s="7"/>
      <c r="L76" s="7"/>
      <c r="AF76" s="7"/>
    </row>
    <row r="77" spans="2:32" s="10" customFormat="1" ht="23.65" customHeight="1" x14ac:dyDescent="0.3">
      <c r="D77" s="7"/>
      <c r="G77" s="7"/>
      <c r="L77" s="7"/>
      <c r="AF77" s="7"/>
    </row>
    <row r="78" spans="2:32" s="10" customFormat="1" ht="23.65" customHeight="1" x14ac:dyDescent="0.3">
      <c r="D78" s="7"/>
      <c r="G78" s="7"/>
      <c r="L78" s="7"/>
      <c r="AF78" s="7"/>
    </row>
    <row r="79" spans="2:32" s="10" customFormat="1" ht="23.65" customHeight="1" x14ac:dyDescent="0.3">
      <c r="D79" s="7"/>
      <c r="G79" s="7"/>
      <c r="L79" s="7"/>
      <c r="AF79" s="7"/>
    </row>
    <row r="80" spans="2:32" s="10" customFormat="1" ht="23.65" customHeight="1" x14ac:dyDescent="0.3">
      <c r="D80" s="7"/>
      <c r="G80" s="7"/>
      <c r="L80" s="7"/>
      <c r="AF80" s="7"/>
    </row>
    <row r="81" spans="4:32" s="10" customFormat="1" ht="23.65" customHeight="1" x14ac:dyDescent="0.3">
      <c r="D81" s="7"/>
      <c r="G81" s="7"/>
      <c r="L81" s="7"/>
      <c r="AF81" s="7"/>
    </row>
    <row r="82" spans="4:32" s="10" customFormat="1" ht="23.65" customHeight="1" x14ac:dyDescent="0.3">
      <c r="D82" s="7"/>
      <c r="G82" s="7"/>
      <c r="L82" s="7"/>
      <c r="AF82" s="7"/>
    </row>
    <row r="83" spans="4:32" s="10" customFormat="1" ht="23.65" customHeight="1" x14ac:dyDescent="0.3">
      <c r="D83" s="7"/>
      <c r="G83" s="7"/>
      <c r="L83" s="7"/>
      <c r="AF83" s="7"/>
    </row>
    <row r="84" spans="4:32" s="10" customFormat="1" ht="23.65" customHeight="1" x14ac:dyDescent="0.3">
      <c r="D84" s="7"/>
      <c r="G84" s="7"/>
      <c r="L84" s="7"/>
      <c r="AF84" s="7"/>
    </row>
    <row r="85" spans="4:32" s="10" customFormat="1" ht="23.65" customHeight="1" x14ac:dyDescent="0.3">
      <c r="D85" s="7"/>
      <c r="G85" s="7"/>
      <c r="L85" s="7"/>
      <c r="AF85" s="7"/>
    </row>
    <row r="86" spans="4:32" s="10" customFormat="1" ht="23.65" customHeight="1" x14ac:dyDescent="0.3">
      <c r="D86" s="7"/>
      <c r="G86" s="7"/>
      <c r="L86" s="7"/>
      <c r="AF86" s="7"/>
    </row>
    <row r="87" spans="4:32" s="10" customFormat="1" ht="23.65" customHeight="1" x14ac:dyDescent="0.3">
      <c r="D87" s="7"/>
      <c r="G87" s="7"/>
      <c r="L87" s="7"/>
      <c r="AF87" s="7"/>
    </row>
    <row r="88" spans="4:32" s="10" customFormat="1" ht="23.65" customHeight="1" x14ac:dyDescent="0.3">
      <c r="D88" s="7"/>
      <c r="G88" s="7"/>
      <c r="L88" s="7"/>
      <c r="AF88" s="7"/>
    </row>
    <row r="89" spans="4:32" s="10" customFormat="1" ht="23.65" customHeight="1" x14ac:dyDescent="0.3">
      <c r="D89" s="7"/>
      <c r="G89" s="7"/>
      <c r="L89" s="7"/>
      <c r="AF89" s="7"/>
    </row>
    <row r="90" spans="4:32" s="10" customFormat="1" ht="23.65" customHeight="1" x14ac:dyDescent="0.3">
      <c r="D90" s="7"/>
      <c r="G90" s="7"/>
      <c r="L90" s="7"/>
      <c r="AF90" s="7"/>
    </row>
    <row r="91" spans="4:32" s="10" customFormat="1" ht="23.65" customHeight="1" x14ac:dyDescent="0.3">
      <c r="D91" s="7"/>
      <c r="G91" s="7"/>
      <c r="L91" s="7"/>
      <c r="AF91" s="7"/>
    </row>
    <row r="92" spans="4:32" s="10" customFormat="1" ht="23.65" customHeight="1" x14ac:dyDescent="0.3">
      <c r="D92" s="7"/>
      <c r="G92" s="7"/>
      <c r="L92" s="7"/>
      <c r="AF92" s="7"/>
    </row>
    <row r="93" spans="4:32" s="10" customFormat="1" ht="23.65" customHeight="1" x14ac:dyDescent="0.3">
      <c r="D93" s="7"/>
      <c r="G93" s="7"/>
      <c r="L93" s="7"/>
      <c r="AF93" s="7"/>
    </row>
    <row r="94" spans="4:32" s="10" customFormat="1" ht="23.65" customHeight="1" x14ac:dyDescent="0.3">
      <c r="D94" s="7"/>
      <c r="G94" s="7"/>
      <c r="L94" s="7"/>
      <c r="AF94" s="7"/>
    </row>
    <row r="95" spans="4:32" s="10" customFormat="1" ht="23.65" customHeight="1" x14ac:dyDescent="0.3">
      <c r="D95" s="7"/>
      <c r="G95" s="7"/>
      <c r="L95" s="7"/>
      <c r="AF95" s="7"/>
    </row>
    <row r="96" spans="4:32" s="10" customFormat="1" ht="23.65" customHeight="1" x14ac:dyDescent="0.3">
      <c r="D96" s="7"/>
      <c r="G96" s="7"/>
      <c r="L96" s="7"/>
      <c r="AF96" s="7"/>
    </row>
    <row r="97" spans="4:32" s="10" customFormat="1" ht="23.65" customHeight="1" x14ac:dyDescent="0.3">
      <c r="D97" s="7"/>
      <c r="G97" s="7"/>
      <c r="L97" s="7"/>
      <c r="AF97" s="7"/>
    </row>
    <row r="98" spans="4:32" s="10" customFormat="1" ht="23.65" customHeight="1" x14ac:dyDescent="0.3">
      <c r="D98" s="7"/>
      <c r="G98" s="7"/>
      <c r="L98" s="7"/>
      <c r="AF98" s="7"/>
    </row>
    <row r="99" spans="4:32" s="10" customFormat="1" ht="23.65" customHeight="1" x14ac:dyDescent="0.3">
      <c r="D99" s="7"/>
      <c r="G99" s="7"/>
      <c r="L99" s="7"/>
      <c r="AF99" s="7"/>
    </row>
    <row r="100" spans="4:32" s="10" customFormat="1" ht="23.65" customHeight="1" x14ac:dyDescent="0.3">
      <c r="D100" s="7"/>
      <c r="G100" s="7"/>
      <c r="L100" s="7"/>
      <c r="AF100" s="7"/>
    </row>
    <row r="101" spans="4:32" s="10" customFormat="1" ht="23.65" customHeight="1" x14ac:dyDescent="0.3">
      <c r="D101" s="7"/>
      <c r="G101" s="7"/>
      <c r="L101" s="7"/>
      <c r="AF101" s="7"/>
    </row>
    <row r="102" spans="4:32" s="10" customFormat="1" ht="23.65" customHeight="1" x14ac:dyDescent="0.3">
      <c r="D102" s="7"/>
      <c r="G102" s="7"/>
      <c r="L102" s="7"/>
      <c r="AF102" s="7"/>
    </row>
    <row r="103" spans="4:32" s="10" customFormat="1" ht="23.65" customHeight="1" x14ac:dyDescent="0.3">
      <c r="D103" s="7"/>
      <c r="G103" s="7"/>
      <c r="L103" s="7"/>
      <c r="AF103" s="7"/>
    </row>
    <row r="104" spans="4:32" s="10" customFormat="1" ht="23.65" customHeight="1" x14ac:dyDescent="0.3">
      <c r="D104" s="7"/>
      <c r="G104" s="7"/>
      <c r="L104" s="7"/>
      <c r="AF104" s="7"/>
    </row>
    <row r="105" spans="4:32" s="10" customFormat="1" ht="23.65" customHeight="1" x14ac:dyDescent="0.3">
      <c r="D105" s="7"/>
      <c r="G105" s="7"/>
      <c r="L105" s="7"/>
      <c r="AF105" s="7"/>
    </row>
    <row r="106" spans="4:32" s="10" customFormat="1" ht="23.65" customHeight="1" x14ac:dyDescent="0.3">
      <c r="D106" s="7"/>
      <c r="G106" s="7"/>
      <c r="L106" s="7"/>
      <c r="AF106" s="7"/>
    </row>
    <row r="107" spans="4:32" s="10" customFormat="1" ht="23.65" customHeight="1" x14ac:dyDescent="0.3">
      <c r="D107" s="7"/>
      <c r="G107" s="7"/>
      <c r="L107" s="7"/>
      <c r="AF107" s="7"/>
    </row>
    <row r="108" spans="4:32" s="10" customFormat="1" ht="23.65" customHeight="1" x14ac:dyDescent="0.3">
      <c r="D108" s="7"/>
      <c r="G108" s="7"/>
      <c r="L108" s="7"/>
      <c r="AF108" s="7"/>
    </row>
    <row r="109" spans="4:32" s="10" customFormat="1" ht="23.65" customHeight="1" x14ac:dyDescent="0.3">
      <c r="D109" s="7"/>
      <c r="G109" s="7"/>
      <c r="L109" s="7"/>
      <c r="AF109" s="7"/>
    </row>
    <row r="110" spans="4:32" s="10" customFormat="1" ht="23.65" customHeight="1" x14ac:dyDescent="0.3">
      <c r="D110" s="7"/>
      <c r="G110" s="7"/>
      <c r="L110" s="7"/>
      <c r="AF110" s="7"/>
    </row>
    <row r="111" spans="4:32" s="10" customFormat="1" ht="23.65" customHeight="1" x14ac:dyDescent="0.3">
      <c r="D111" s="7"/>
      <c r="G111" s="7"/>
      <c r="L111" s="7"/>
      <c r="AF111" s="7"/>
    </row>
    <row r="112" spans="4:32" s="10" customFormat="1" ht="23.65" customHeight="1" x14ac:dyDescent="0.3">
      <c r="D112" s="7"/>
      <c r="G112" s="7"/>
      <c r="L112" s="7"/>
      <c r="AF112" s="7"/>
    </row>
    <row r="113" spans="4:32" s="10" customFormat="1" ht="23.65" customHeight="1" x14ac:dyDescent="0.3">
      <c r="D113" s="7"/>
      <c r="G113" s="7"/>
      <c r="L113" s="7"/>
      <c r="AF113" s="7"/>
    </row>
    <row r="114" spans="4:32" s="10" customFormat="1" ht="23.65" customHeight="1" x14ac:dyDescent="0.3">
      <c r="D114" s="7"/>
      <c r="G114" s="7"/>
      <c r="L114" s="7"/>
      <c r="AF114" s="7"/>
    </row>
    <row r="115" spans="4:32" s="10" customFormat="1" ht="23.65" customHeight="1" x14ac:dyDescent="0.3">
      <c r="D115" s="7"/>
      <c r="G115" s="7"/>
      <c r="L115" s="7"/>
      <c r="AF115" s="7"/>
    </row>
    <row r="116" spans="4:32" s="10" customFormat="1" ht="23.65" customHeight="1" x14ac:dyDescent="0.3">
      <c r="D116" s="7"/>
      <c r="G116" s="7"/>
      <c r="L116" s="7"/>
      <c r="AF116" s="7"/>
    </row>
    <row r="117" spans="4:32" s="10" customFormat="1" ht="23.65" customHeight="1" x14ac:dyDescent="0.3">
      <c r="D117" s="7"/>
      <c r="G117" s="7"/>
      <c r="L117" s="7"/>
      <c r="AF117" s="7"/>
    </row>
    <row r="118" spans="4:32" s="10" customFormat="1" ht="23.65" customHeight="1" x14ac:dyDescent="0.3">
      <c r="D118" s="7"/>
      <c r="G118" s="7"/>
      <c r="L118" s="7"/>
      <c r="AF118" s="7"/>
    </row>
    <row r="119" spans="4:32" s="10" customFormat="1" ht="23.65" customHeight="1" x14ac:dyDescent="0.3">
      <c r="D119" s="7"/>
      <c r="G119" s="7"/>
      <c r="L119" s="7"/>
      <c r="AF119" s="7"/>
    </row>
    <row r="120" spans="4:32" s="10" customFormat="1" ht="23.65" customHeight="1" x14ac:dyDescent="0.3">
      <c r="D120" s="7"/>
      <c r="G120" s="7"/>
      <c r="L120" s="7"/>
      <c r="AF120" s="7"/>
    </row>
    <row r="121" spans="4:32" s="10" customFormat="1" ht="23.65" customHeight="1" x14ac:dyDescent="0.3">
      <c r="D121" s="7"/>
      <c r="G121" s="7"/>
      <c r="L121" s="7"/>
      <c r="AF121" s="7"/>
    </row>
    <row r="122" spans="4:32" s="10" customFormat="1" ht="23.65" customHeight="1" x14ac:dyDescent="0.3">
      <c r="D122" s="7"/>
      <c r="G122" s="7"/>
      <c r="L122" s="7"/>
      <c r="AF122" s="7"/>
    </row>
    <row r="123" spans="4:32" s="10" customFormat="1" ht="23.65" customHeight="1" x14ac:dyDescent="0.3">
      <c r="D123" s="7"/>
      <c r="G123" s="7"/>
      <c r="L123" s="7"/>
      <c r="AF123" s="7"/>
    </row>
    <row r="124" spans="4:32" s="10" customFormat="1" ht="23.65" customHeight="1" x14ac:dyDescent="0.3">
      <c r="D124" s="7"/>
      <c r="G124" s="7"/>
      <c r="L124" s="7"/>
      <c r="AF124" s="7"/>
    </row>
    <row r="125" spans="4:32" s="10" customFormat="1" ht="23.65" customHeight="1" x14ac:dyDescent="0.3">
      <c r="D125" s="7"/>
      <c r="G125" s="7"/>
      <c r="L125" s="7"/>
      <c r="AF125" s="7"/>
    </row>
    <row r="126" spans="4:32" s="10" customFormat="1" ht="23.65" customHeight="1" x14ac:dyDescent="0.3">
      <c r="D126" s="7"/>
      <c r="G126" s="7"/>
      <c r="L126" s="7"/>
      <c r="AF126" s="7"/>
    </row>
    <row r="127" spans="4:32" s="10" customFormat="1" ht="23.65" customHeight="1" x14ac:dyDescent="0.3">
      <c r="D127" s="7"/>
      <c r="G127" s="7"/>
      <c r="L127" s="7"/>
      <c r="AF127" s="7"/>
    </row>
    <row r="128" spans="4:32" s="10" customFormat="1" ht="23.65" customHeight="1" x14ac:dyDescent="0.3">
      <c r="D128" s="7"/>
      <c r="G128" s="7"/>
      <c r="L128" s="7"/>
      <c r="AF128" s="7"/>
    </row>
    <row r="129" spans="4:32" s="10" customFormat="1" ht="23.65" customHeight="1" x14ac:dyDescent="0.3">
      <c r="D129" s="7"/>
      <c r="G129" s="7"/>
      <c r="L129" s="7"/>
      <c r="AF129" s="7"/>
    </row>
    <row r="130" spans="4:32" s="10" customFormat="1" ht="23.65" customHeight="1" x14ac:dyDescent="0.3">
      <c r="D130" s="7"/>
      <c r="G130" s="7"/>
      <c r="L130" s="7"/>
      <c r="AF130" s="7"/>
    </row>
    <row r="131" spans="4:32" s="10" customFormat="1" ht="23.65" customHeight="1" x14ac:dyDescent="0.3">
      <c r="D131" s="7"/>
      <c r="G131" s="7"/>
      <c r="L131" s="7"/>
      <c r="AF131" s="7"/>
    </row>
    <row r="132" spans="4:32" s="10" customFormat="1" ht="23.65" customHeight="1" x14ac:dyDescent="0.3">
      <c r="D132" s="7"/>
      <c r="G132" s="7"/>
      <c r="L132" s="7"/>
      <c r="AF132" s="7"/>
    </row>
    <row r="133" spans="4:32" s="10" customFormat="1" ht="23.65" customHeight="1" x14ac:dyDescent="0.3">
      <c r="D133" s="7"/>
      <c r="G133" s="7"/>
      <c r="L133" s="7"/>
      <c r="AF133" s="7"/>
    </row>
    <row r="134" spans="4:32" s="10" customFormat="1" ht="23.65" customHeight="1" x14ac:dyDescent="0.3">
      <c r="D134" s="7"/>
      <c r="G134" s="7"/>
      <c r="L134" s="7"/>
      <c r="AF134" s="7"/>
    </row>
    <row r="135" spans="4:32" s="10" customFormat="1" ht="23.65" customHeight="1" x14ac:dyDescent="0.3">
      <c r="D135" s="7"/>
      <c r="G135" s="7"/>
      <c r="L135" s="7"/>
      <c r="AF135" s="7"/>
    </row>
    <row r="136" spans="4:32" s="10" customFormat="1" ht="23.65" customHeight="1" x14ac:dyDescent="0.3">
      <c r="D136" s="7"/>
      <c r="G136" s="7"/>
      <c r="L136" s="7"/>
      <c r="AF136" s="7"/>
    </row>
    <row r="137" spans="4:32" s="10" customFormat="1" ht="23.65" customHeight="1" x14ac:dyDescent="0.3">
      <c r="D137" s="7"/>
      <c r="G137" s="7"/>
      <c r="L137" s="7"/>
      <c r="AF137" s="7"/>
    </row>
    <row r="138" spans="4:32" s="10" customFormat="1" ht="23.65" customHeight="1" x14ac:dyDescent="0.3">
      <c r="D138" s="7"/>
      <c r="G138" s="7"/>
      <c r="L138" s="7"/>
      <c r="AF138" s="7"/>
    </row>
    <row r="139" spans="4:32" s="10" customFormat="1" ht="23.65" customHeight="1" x14ac:dyDescent="0.3">
      <c r="D139" s="7"/>
      <c r="G139" s="7"/>
      <c r="L139" s="7"/>
      <c r="AF139" s="7"/>
    </row>
    <row r="140" spans="4:32" s="10" customFormat="1" ht="23.65" customHeight="1" x14ac:dyDescent="0.3">
      <c r="D140" s="7"/>
      <c r="G140" s="7"/>
      <c r="L140" s="7"/>
      <c r="AF140" s="7"/>
    </row>
    <row r="141" spans="4:32" s="10" customFormat="1" ht="23.65" customHeight="1" x14ac:dyDescent="0.3">
      <c r="D141" s="7"/>
      <c r="G141" s="7"/>
      <c r="L141" s="7"/>
      <c r="AF141" s="7"/>
    </row>
    <row r="142" spans="4:32" s="10" customFormat="1" ht="23.65" customHeight="1" x14ac:dyDescent="0.3">
      <c r="D142" s="7"/>
      <c r="G142" s="7"/>
      <c r="L142" s="7"/>
      <c r="AF142" s="7"/>
    </row>
    <row r="143" spans="4:32" s="10" customFormat="1" ht="23.65" customHeight="1" x14ac:dyDescent="0.3">
      <c r="D143" s="7"/>
      <c r="G143" s="7"/>
      <c r="L143" s="7"/>
      <c r="AF143" s="7"/>
    </row>
    <row r="144" spans="4:32" s="10" customFormat="1" ht="23.65" customHeight="1" x14ac:dyDescent="0.3">
      <c r="D144" s="7"/>
      <c r="G144" s="7"/>
      <c r="L144" s="7"/>
      <c r="AF144" s="7"/>
    </row>
    <row r="145" spans="4:32" s="10" customFormat="1" ht="23.65" customHeight="1" x14ac:dyDescent="0.3">
      <c r="D145" s="7"/>
      <c r="G145" s="7"/>
      <c r="L145" s="7"/>
      <c r="AF145" s="7"/>
    </row>
    <row r="146" spans="4:32" s="10" customFormat="1" ht="23.65" customHeight="1" x14ac:dyDescent="0.3">
      <c r="D146" s="7"/>
      <c r="G146" s="7"/>
      <c r="L146" s="7"/>
      <c r="AF146" s="7"/>
    </row>
    <row r="147" spans="4:32" s="10" customFormat="1" ht="23.65" customHeight="1" x14ac:dyDescent="0.3">
      <c r="D147" s="7"/>
      <c r="G147" s="7"/>
      <c r="L147" s="7"/>
      <c r="AF147" s="7"/>
    </row>
    <row r="148" spans="4:32" s="10" customFormat="1" ht="23.65" customHeight="1" x14ac:dyDescent="0.3">
      <c r="D148" s="7"/>
      <c r="G148" s="7"/>
      <c r="L148" s="7"/>
      <c r="AF148" s="7"/>
    </row>
    <row r="149" spans="4:32" s="10" customFormat="1" ht="23.65" customHeight="1" x14ac:dyDescent="0.3">
      <c r="D149" s="7"/>
      <c r="G149" s="7"/>
      <c r="L149" s="7"/>
      <c r="AF149" s="7"/>
    </row>
    <row r="150" spans="4:32" s="10" customFormat="1" ht="23.65" customHeight="1" x14ac:dyDescent="0.3">
      <c r="D150" s="7"/>
      <c r="G150" s="7"/>
      <c r="L150" s="7"/>
      <c r="AF150" s="7"/>
    </row>
    <row r="151" spans="4:32" s="10" customFormat="1" ht="23.65" customHeight="1" x14ac:dyDescent="0.3">
      <c r="D151" s="7"/>
      <c r="G151" s="7"/>
      <c r="L151" s="7"/>
      <c r="AF151" s="7"/>
    </row>
    <row r="152" spans="4:32" s="10" customFormat="1" ht="23.65" customHeight="1" x14ac:dyDescent="0.3">
      <c r="D152" s="7"/>
      <c r="G152" s="7"/>
      <c r="L152" s="7"/>
      <c r="AF152" s="7"/>
    </row>
    <row r="153" spans="4:32" s="10" customFormat="1" ht="23.65" customHeight="1" x14ac:dyDescent="0.3">
      <c r="D153" s="7"/>
      <c r="G153" s="7"/>
      <c r="L153" s="7"/>
      <c r="AF153" s="7"/>
    </row>
    <row r="154" spans="4:32" s="10" customFormat="1" ht="23.65" customHeight="1" x14ac:dyDescent="0.3">
      <c r="D154" s="7"/>
      <c r="G154" s="7"/>
      <c r="L154" s="7"/>
      <c r="AF154" s="7"/>
    </row>
    <row r="155" spans="4:32" s="10" customFormat="1" ht="23.65" customHeight="1" x14ac:dyDescent="0.3">
      <c r="D155" s="7"/>
      <c r="G155" s="7"/>
      <c r="L155" s="7"/>
      <c r="AF155" s="7"/>
    </row>
    <row r="156" spans="4:32" s="10" customFormat="1" ht="23.65" customHeight="1" x14ac:dyDescent="0.3">
      <c r="D156" s="7"/>
      <c r="G156" s="7"/>
      <c r="L156" s="7"/>
      <c r="AF156" s="7"/>
    </row>
    <row r="157" spans="4:32" s="10" customFormat="1" ht="23.65" customHeight="1" x14ac:dyDescent="0.3">
      <c r="D157" s="7"/>
      <c r="G157" s="7"/>
      <c r="L157" s="7"/>
      <c r="AF157" s="7"/>
    </row>
    <row r="158" spans="4:32" s="10" customFormat="1" ht="23.65" customHeight="1" x14ac:dyDescent="0.3">
      <c r="D158" s="7"/>
      <c r="G158" s="7"/>
      <c r="L158" s="7"/>
      <c r="AF158" s="7"/>
    </row>
    <row r="159" spans="4:32" s="10" customFormat="1" ht="23.65" customHeight="1" x14ac:dyDescent="0.3">
      <c r="D159" s="7"/>
      <c r="G159" s="7"/>
      <c r="L159" s="7"/>
      <c r="AF159" s="7"/>
    </row>
    <row r="160" spans="4:32" s="10" customFormat="1" ht="23.65" customHeight="1" x14ac:dyDescent="0.3">
      <c r="D160" s="7"/>
      <c r="G160" s="7"/>
      <c r="L160" s="7"/>
      <c r="AF160" s="7"/>
    </row>
    <row r="161" spans="4:32" s="10" customFormat="1" ht="23.65" customHeight="1" x14ac:dyDescent="0.3">
      <c r="D161" s="7"/>
      <c r="G161" s="7"/>
      <c r="L161" s="7"/>
      <c r="AF161" s="7"/>
    </row>
    <row r="162" spans="4:32" s="10" customFormat="1" ht="23.65" customHeight="1" x14ac:dyDescent="0.3">
      <c r="D162" s="7"/>
      <c r="G162" s="7"/>
      <c r="L162" s="7"/>
      <c r="AF162" s="7"/>
    </row>
    <row r="163" spans="4:32" s="10" customFormat="1" ht="23.65" customHeight="1" x14ac:dyDescent="0.3">
      <c r="D163" s="7"/>
      <c r="G163" s="7"/>
      <c r="L163" s="7"/>
      <c r="AF163" s="7"/>
    </row>
    <row r="164" spans="4:32" s="10" customFormat="1" ht="23.65" customHeight="1" x14ac:dyDescent="0.3">
      <c r="D164" s="7"/>
      <c r="G164" s="7"/>
      <c r="L164" s="7"/>
      <c r="AF164" s="7"/>
    </row>
    <row r="165" spans="4:32" s="10" customFormat="1" ht="23.65" customHeight="1" x14ac:dyDescent="0.3">
      <c r="D165" s="7"/>
      <c r="G165" s="7"/>
      <c r="L165" s="7"/>
      <c r="AF165" s="7"/>
    </row>
    <row r="166" spans="4:32" s="10" customFormat="1" ht="23.65" customHeight="1" x14ac:dyDescent="0.3">
      <c r="D166" s="7"/>
      <c r="G166" s="7"/>
      <c r="L166" s="7"/>
      <c r="AF166" s="7"/>
    </row>
    <row r="167" spans="4:32" s="10" customFormat="1" ht="23.65" customHeight="1" x14ac:dyDescent="0.3">
      <c r="D167" s="7"/>
      <c r="G167" s="7"/>
      <c r="L167" s="7"/>
      <c r="AF167" s="7"/>
    </row>
    <row r="168" spans="4:32" s="10" customFormat="1" ht="23.65" customHeight="1" x14ac:dyDescent="0.3">
      <c r="D168" s="7"/>
      <c r="G168" s="7"/>
      <c r="L168" s="7"/>
      <c r="AF168" s="7"/>
    </row>
    <row r="169" spans="4:32" s="10" customFormat="1" ht="23.65" customHeight="1" x14ac:dyDescent="0.3">
      <c r="D169" s="7"/>
      <c r="G169" s="7"/>
      <c r="L169" s="7"/>
      <c r="AF169" s="7"/>
    </row>
    <row r="170" spans="4:32" s="10" customFormat="1" ht="23.65" customHeight="1" x14ac:dyDescent="0.3">
      <c r="D170" s="7"/>
      <c r="G170" s="7"/>
      <c r="L170" s="7"/>
      <c r="AF170" s="7"/>
    </row>
    <row r="171" spans="4:32" s="10" customFormat="1" ht="23.65" customHeight="1" x14ac:dyDescent="0.3">
      <c r="D171" s="7"/>
      <c r="G171" s="7"/>
      <c r="L171" s="7"/>
      <c r="AF171" s="7"/>
    </row>
    <row r="172" spans="4:32" s="10" customFormat="1" ht="23.65" customHeight="1" x14ac:dyDescent="0.3">
      <c r="D172" s="7"/>
      <c r="G172" s="7"/>
      <c r="L172" s="7"/>
      <c r="AF172" s="7"/>
    </row>
    <row r="173" spans="4:32" s="10" customFormat="1" ht="23.65" customHeight="1" x14ac:dyDescent="0.3">
      <c r="D173" s="7"/>
      <c r="G173" s="7"/>
      <c r="L173" s="7"/>
      <c r="AF173" s="7"/>
    </row>
    <row r="174" spans="4:32" s="10" customFormat="1" ht="23.65" customHeight="1" x14ac:dyDescent="0.3">
      <c r="D174" s="7"/>
      <c r="G174" s="7"/>
      <c r="L174" s="7"/>
      <c r="AF174" s="7"/>
    </row>
    <row r="175" spans="4:32" s="10" customFormat="1" ht="23.65" customHeight="1" x14ac:dyDescent="0.3">
      <c r="D175" s="7"/>
      <c r="G175" s="7"/>
      <c r="L175" s="7"/>
      <c r="AF175" s="7"/>
    </row>
    <row r="176" spans="4:32" s="10" customFormat="1" ht="23.65" customHeight="1" x14ac:dyDescent="0.3">
      <c r="D176" s="7"/>
      <c r="G176" s="7"/>
      <c r="L176" s="7"/>
      <c r="AF176" s="7"/>
    </row>
    <row r="177" spans="4:32" s="10" customFormat="1" ht="23.65" customHeight="1" x14ac:dyDescent="0.3">
      <c r="D177" s="7"/>
      <c r="G177" s="7"/>
      <c r="L177" s="7"/>
      <c r="AF177" s="7"/>
    </row>
    <row r="178" spans="4:32" s="10" customFormat="1" ht="23.65" customHeight="1" x14ac:dyDescent="0.3">
      <c r="D178" s="7"/>
      <c r="G178" s="7"/>
      <c r="L178" s="7"/>
      <c r="AF178" s="7"/>
    </row>
    <row r="179" spans="4:32" s="10" customFormat="1" ht="23.65" customHeight="1" x14ac:dyDescent="0.3">
      <c r="D179" s="7"/>
      <c r="G179" s="7"/>
      <c r="L179" s="7"/>
      <c r="AF179" s="7"/>
    </row>
    <row r="180" spans="4:32" s="10" customFormat="1" ht="23.65" customHeight="1" x14ac:dyDescent="0.3">
      <c r="D180" s="7"/>
      <c r="G180" s="7"/>
      <c r="L180" s="7"/>
      <c r="AF180" s="7"/>
    </row>
    <row r="181" spans="4:32" s="10" customFormat="1" ht="23.65" customHeight="1" x14ac:dyDescent="0.3">
      <c r="D181" s="7"/>
      <c r="G181" s="7"/>
      <c r="L181" s="7"/>
      <c r="AF181" s="7"/>
    </row>
    <row r="182" spans="4:32" s="10" customFormat="1" ht="23.65" customHeight="1" x14ac:dyDescent="0.3">
      <c r="D182" s="7"/>
      <c r="G182" s="7"/>
      <c r="L182" s="7"/>
      <c r="AF182" s="7"/>
    </row>
    <row r="183" spans="4:32" s="10" customFormat="1" ht="23.65" customHeight="1" x14ac:dyDescent="0.3">
      <c r="D183" s="7"/>
      <c r="G183" s="7"/>
      <c r="L183" s="7"/>
      <c r="AF183" s="7"/>
    </row>
    <row r="184" spans="4:32" s="10" customFormat="1" ht="23.65" customHeight="1" x14ac:dyDescent="0.3">
      <c r="D184" s="7"/>
      <c r="G184" s="7"/>
      <c r="L184" s="7"/>
      <c r="AF184" s="7"/>
    </row>
    <row r="185" spans="4:32" s="10" customFormat="1" ht="23.65" customHeight="1" x14ac:dyDescent="0.3">
      <c r="D185" s="7"/>
      <c r="G185" s="7"/>
      <c r="L185" s="7"/>
      <c r="Q185"/>
      <c r="R185"/>
      <c r="S185"/>
      <c r="T185"/>
      <c r="V185"/>
      <c r="W185"/>
      <c r="AF185" s="7"/>
    </row>
    <row r="186" spans="4:32" s="10" customFormat="1" ht="23.65" customHeight="1" x14ac:dyDescent="0.3">
      <c r="D186" s="7"/>
      <c r="G186" s="7"/>
      <c r="L186" s="7"/>
      <c r="Q186"/>
      <c r="R186"/>
      <c r="S186"/>
      <c r="T186"/>
      <c r="V186"/>
      <c r="W186"/>
      <c r="AF186" s="7"/>
    </row>
    <row r="187" spans="4:32" s="10" customFormat="1" ht="23.65" customHeight="1" x14ac:dyDescent="0.3">
      <c r="D187" s="7"/>
      <c r="G187" s="7"/>
      <c r="L187" s="7"/>
      <c r="Q187"/>
      <c r="R187"/>
      <c r="S187"/>
      <c r="T187"/>
      <c r="V187"/>
      <c r="W187"/>
      <c r="AF187" s="7"/>
    </row>
    <row r="188" spans="4:32" s="10" customFormat="1" ht="23.65" customHeight="1" x14ac:dyDescent="0.3">
      <c r="D188" s="7"/>
      <c r="G188" s="7"/>
      <c r="L188" s="7"/>
      <c r="Q188"/>
      <c r="R188"/>
      <c r="S188"/>
      <c r="T188"/>
      <c r="V188"/>
      <c r="W188"/>
      <c r="AF188" s="7"/>
    </row>
    <row r="189" spans="4:32" s="10" customFormat="1" ht="23.65" customHeight="1" x14ac:dyDescent="0.3">
      <c r="D189" s="7"/>
      <c r="G189" s="7"/>
      <c r="L189" s="7"/>
      <c r="Q189"/>
      <c r="R189"/>
      <c r="S189"/>
      <c r="T189"/>
      <c r="V189"/>
      <c r="W189"/>
      <c r="AF189" s="7"/>
    </row>
    <row r="190" spans="4:32" s="10" customFormat="1" ht="23.65" customHeight="1" x14ac:dyDescent="0.3">
      <c r="D190" s="7"/>
      <c r="G190" s="7"/>
      <c r="L190" s="7"/>
      <c r="Q190"/>
      <c r="R190"/>
      <c r="S190"/>
      <c r="T190"/>
      <c r="V190"/>
      <c r="W190"/>
      <c r="AF190" s="7"/>
    </row>
    <row r="191" spans="4:32" s="10" customFormat="1" ht="23.65" customHeight="1" x14ac:dyDescent="0.3">
      <c r="D191" s="7"/>
      <c r="G191" s="7"/>
      <c r="L191" s="7"/>
      <c r="Q191"/>
      <c r="R191"/>
      <c r="S191"/>
      <c r="T191"/>
      <c r="V191"/>
      <c r="W191"/>
      <c r="AF191" s="4"/>
    </row>
    <row r="192" spans="4:32" s="10" customFormat="1" ht="23.65" customHeight="1" x14ac:dyDescent="0.3">
      <c r="D192" s="7"/>
      <c r="G192" s="7"/>
      <c r="L192" s="7"/>
      <c r="P192"/>
      <c r="Q192"/>
      <c r="R192"/>
      <c r="S192"/>
      <c r="T192"/>
      <c r="V192"/>
      <c r="W192"/>
      <c r="X192"/>
      <c r="AF192" s="4"/>
    </row>
    <row r="193" spans="1:31" ht="27.95" customHeight="1" x14ac:dyDescent="0.3">
      <c r="A193" s="10"/>
      <c r="B193" s="10"/>
      <c r="C193" s="10"/>
      <c r="D193" s="7"/>
      <c r="E193" s="10"/>
      <c r="F193" s="10"/>
      <c r="G193" s="7"/>
      <c r="H193" s="10"/>
      <c r="I193" s="10"/>
      <c r="J193" s="10"/>
      <c r="K193" s="10"/>
      <c r="L193" s="7"/>
      <c r="M193" s="10"/>
      <c r="N193" s="10"/>
      <c r="O193" s="10"/>
      <c r="U193" s="10"/>
      <c r="Y193" s="10"/>
      <c r="Z193" s="10"/>
      <c r="AA193" s="10"/>
      <c r="AB193" s="10"/>
      <c r="AC193" s="10"/>
      <c r="AD193" s="10"/>
      <c r="AE193" s="10"/>
    </row>
    <row r="194" spans="1:31" ht="27.95" customHeight="1" x14ac:dyDescent="0.3">
      <c r="A194" s="10"/>
      <c r="B194" s="10"/>
      <c r="C194" s="10"/>
      <c r="D194" s="7"/>
      <c r="E194" s="10"/>
      <c r="F194" s="10"/>
      <c r="G194" s="7"/>
      <c r="I194" s="10"/>
      <c r="J194" s="10"/>
      <c r="K194" s="10"/>
      <c r="L194" s="7"/>
      <c r="M194" s="10"/>
      <c r="N194" s="10"/>
      <c r="O194" s="10"/>
      <c r="U194" s="10"/>
      <c r="AC194" s="10"/>
    </row>
    <row r="195" spans="1:31" ht="27.95" customHeight="1" x14ac:dyDescent="0.3">
      <c r="A195" s="10"/>
      <c r="B195" s="10"/>
      <c r="C195" s="10"/>
      <c r="D195" s="7"/>
      <c r="E195" s="10"/>
      <c r="F195" s="10"/>
      <c r="G195" s="7"/>
      <c r="J195" s="10"/>
      <c r="K195" s="10"/>
      <c r="L195" s="7"/>
      <c r="M195" s="10"/>
      <c r="N195" s="10"/>
      <c r="O195" s="10"/>
      <c r="U195" s="10"/>
      <c r="AC195" s="10"/>
    </row>
    <row r="196" spans="1:31" ht="27.95" customHeight="1" x14ac:dyDescent="0.3">
      <c r="A196" s="10"/>
      <c r="B196" s="10"/>
      <c r="C196" s="10"/>
      <c r="D196" s="7"/>
      <c r="E196" s="10"/>
      <c r="F196" s="10"/>
      <c r="G196" s="7"/>
      <c r="J196" s="10"/>
      <c r="K196" s="10"/>
      <c r="L196" s="7"/>
      <c r="M196" s="10"/>
      <c r="N196" s="10"/>
      <c r="O196" s="10"/>
      <c r="U196" s="10"/>
      <c r="AC196" s="10"/>
    </row>
    <row r="197" spans="1:31" ht="27.95" customHeight="1" x14ac:dyDescent="0.3">
      <c r="A197" s="10"/>
      <c r="B197" s="10"/>
      <c r="C197" s="10"/>
      <c r="D197" s="7"/>
      <c r="E197" s="10"/>
      <c r="F197" s="10"/>
      <c r="G197" s="7"/>
      <c r="M197" s="10"/>
      <c r="U197" s="10"/>
      <c r="AC197" s="10"/>
    </row>
    <row r="198" spans="1:31" ht="27.95" customHeight="1" x14ac:dyDescent="0.3">
      <c r="A198" s="10"/>
      <c r="B198" s="10"/>
      <c r="C198" s="10"/>
      <c r="D198" s="7"/>
      <c r="E198" s="10"/>
      <c r="F198" s="10"/>
      <c r="G198" s="7"/>
      <c r="M198" s="10"/>
      <c r="U198" s="10"/>
      <c r="AC198" s="10"/>
    </row>
    <row r="199" spans="1:31" ht="27.95" customHeight="1" x14ac:dyDescent="0.3">
      <c r="A199" s="10"/>
      <c r="B199" s="10"/>
      <c r="C199" s="10"/>
      <c r="D199" s="7"/>
      <c r="E199" s="10"/>
      <c r="F199" s="10"/>
      <c r="G199" s="7"/>
      <c r="M199" s="10"/>
      <c r="U199" s="10"/>
      <c r="AC199" s="10"/>
    </row>
    <row r="200" spans="1:31" ht="27.95" customHeight="1" x14ac:dyDescent="0.3">
      <c r="A200" s="10"/>
      <c r="B200" s="10"/>
      <c r="C200" s="10"/>
      <c r="D200" s="7"/>
      <c r="E200" s="10"/>
      <c r="F200" s="10"/>
      <c r="G200" s="7"/>
      <c r="M200" s="10"/>
      <c r="U200" s="10"/>
      <c r="AC200" s="10"/>
    </row>
    <row r="201" spans="1:31" ht="27.95" customHeight="1" x14ac:dyDescent="0.3">
      <c r="A201" s="10"/>
      <c r="B201" s="10"/>
      <c r="C201" s="10"/>
      <c r="D201" s="7"/>
      <c r="E201" s="10"/>
      <c r="F201" s="10"/>
      <c r="G201" s="7"/>
      <c r="M201" s="10"/>
      <c r="U201" s="10"/>
      <c r="AC201" s="10"/>
    </row>
    <row r="202" spans="1:31" ht="27.95" customHeight="1" x14ac:dyDescent="0.3">
      <c r="A202" s="10"/>
      <c r="B202" s="10"/>
      <c r="C202" s="10"/>
      <c r="D202" s="7"/>
      <c r="E202" s="10"/>
      <c r="F202" s="10"/>
      <c r="G202" s="7"/>
      <c r="M202" s="10"/>
      <c r="U202" s="10"/>
      <c r="AC202" s="10"/>
    </row>
    <row r="203" spans="1:31" ht="27.95" customHeight="1" x14ac:dyDescent="0.3">
      <c r="A203" s="10"/>
      <c r="B203" s="10"/>
      <c r="C203" s="10"/>
      <c r="D203" s="7"/>
      <c r="E203" s="10"/>
      <c r="F203" s="10"/>
      <c r="G203" s="7"/>
      <c r="M203" s="10"/>
      <c r="U203" s="10"/>
      <c r="AC203" s="10"/>
    </row>
    <row r="204" spans="1:31" ht="27.95" customHeight="1" x14ac:dyDescent="0.3">
      <c r="A204" s="10"/>
      <c r="B204" s="10"/>
      <c r="C204" s="10"/>
      <c r="D204" s="7"/>
      <c r="E204" s="10"/>
      <c r="F204" s="10"/>
      <c r="G204" s="7"/>
      <c r="M204" s="10"/>
      <c r="AC204" s="10"/>
    </row>
    <row r="205" spans="1:31" ht="27.95" customHeight="1" x14ac:dyDescent="0.3">
      <c r="B205" s="10"/>
      <c r="C205" s="10"/>
      <c r="D205" s="7"/>
      <c r="E205" s="10"/>
      <c r="F205" s="10"/>
      <c r="G205" s="7"/>
    </row>
    <row r="206" spans="1:31" ht="27.95" customHeight="1" x14ac:dyDescent="0.3">
      <c r="B206" s="10"/>
      <c r="C206" s="10"/>
      <c r="D206" s="7"/>
      <c r="E206" s="10"/>
      <c r="F206" s="10"/>
      <c r="G206" s="7"/>
    </row>
    <row r="207" spans="1:31" ht="27.95" customHeight="1" x14ac:dyDescent="0.25"/>
    <row r="208" spans="1:31" ht="27.95" customHeight="1" x14ac:dyDescent="0.25"/>
    <row r="209" ht="27.95" customHeight="1" x14ac:dyDescent="0.25"/>
    <row r="210" ht="27.95" customHeight="1" x14ac:dyDescent="0.25"/>
    <row r="211" ht="27.95" customHeight="1" x14ac:dyDescent="0.25"/>
    <row r="212" ht="27.95" customHeight="1" x14ac:dyDescent="0.25"/>
    <row r="213" ht="27.95" customHeight="1" x14ac:dyDescent="0.25"/>
    <row r="214" ht="27.95" customHeight="1" x14ac:dyDescent="0.25"/>
    <row r="215" ht="27.95" customHeight="1" x14ac:dyDescent="0.25"/>
    <row r="216" ht="27.95" customHeight="1" x14ac:dyDescent="0.25"/>
    <row r="217" ht="27.95" customHeight="1" x14ac:dyDescent="0.25"/>
    <row r="218" ht="27.95" customHeight="1" x14ac:dyDescent="0.25"/>
    <row r="219" ht="27.95" customHeight="1" x14ac:dyDescent="0.25"/>
    <row r="220" ht="27.95" customHeight="1" x14ac:dyDescent="0.25"/>
    <row r="221" ht="27.95" customHeight="1" x14ac:dyDescent="0.25"/>
    <row r="222" ht="27.95" customHeight="1" x14ac:dyDescent="0.25"/>
    <row r="223" ht="27.95" customHeight="1" x14ac:dyDescent="0.25"/>
    <row r="224" ht="27.95" customHeight="1" x14ac:dyDescent="0.25"/>
    <row r="225" ht="27.95" customHeight="1" x14ac:dyDescent="0.25"/>
    <row r="226" ht="27.95" customHeight="1" x14ac:dyDescent="0.25"/>
    <row r="227" ht="27.95" customHeight="1" x14ac:dyDescent="0.25"/>
    <row r="228" ht="27.95" customHeight="1" x14ac:dyDescent="0.25"/>
    <row r="229" ht="27.95" customHeight="1" x14ac:dyDescent="0.25"/>
    <row r="230" ht="27.95" customHeight="1" x14ac:dyDescent="0.25"/>
    <row r="231" ht="27.95" customHeight="1" x14ac:dyDescent="0.25"/>
    <row r="232" ht="27.95" customHeight="1" x14ac:dyDescent="0.25"/>
    <row r="233" ht="27.95" customHeight="1" x14ac:dyDescent="0.25"/>
    <row r="234" ht="27.95" customHeight="1" x14ac:dyDescent="0.25"/>
    <row r="235" ht="27.95" customHeight="1" x14ac:dyDescent="0.25"/>
    <row r="236" ht="27.95" customHeight="1" x14ac:dyDescent="0.25"/>
    <row r="237" ht="27.95" customHeight="1" x14ac:dyDescent="0.25"/>
    <row r="238" ht="27.95" customHeight="1" x14ac:dyDescent="0.25"/>
    <row r="239" ht="27.95" customHeight="1" x14ac:dyDescent="0.25"/>
    <row r="240" ht="27.95" customHeight="1" x14ac:dyDescent="0.25"/>
    <row r="241" ht="27.95" customHeight="1" x14ac:dyDescent="0.25"/>
    <row r="242" ht="27.95" customHeight="1" x14ac:dyDescent="0.25"/>
    <row r="243" ht="27.95" customHeight="1" x14ac:dyDescent="0.25"/>
    <row r="244" ht="27.95" customHeight="1" x14ac:dyDescent="0.25"/>
    <row r="245" ht="27.95" customHeight="1" x14ac:dyDescent="0.25"/>
    <row r="246" ht="27.95" customHeight="1" x14ac:dyDescent="0.25"/>
    <row r="247" ht="27.95" customHeight="1" x14ac:dyDescent="0.25"/>
    <row r="248" ht="27.95" customHeight="1" x14ac:dyDescent="0.25"/>
    <row r="249" ht="27.95" customHeight="1" x14ac:dyDescent="0.25"/>
    <row r="250" ht="27.95" customHeight="1" x14ac:dyDescent="0.25"/>
    <row r="251" ht="27.95" customHeight="1" x14ac:dyDescent="0.25"/>
    <row r="252" ht="27.95" customHeight="1" x14ac:dyDescent="0.25"/>
    <row r="253" ht="27.95" customHeight="1" x14ac:dyDescent="0.25"/>
    <row r="254" ht="27.95" customHeight="1" x14ac:dyDescent="0.25"/>
    <row r="255" ht="27.95" customHeight="1" x14ac:dyDescent="0.25"/>
    <row r="256" ht="27.95" customHeight="1" x14ac:dyDescent="0.25"/>
    <row r="257" ht="27.95" customHeight="1" x14ac:dyDescent="0.25"/>
    <row r="258" ht="27.95" customHeight="1" x14ac:dyDescent="0.25"/>
    <row r="259" ht="27.95" customHeight="1" x14ac:dyDescent="0.25"/>
    <row r="260" ht="27.95" customHeight="1" x14ac:dyDescent="0.25"/>
    <row r="261" ht="27.95" customHeight="1" x14ac:dyDescent="0.25"/>
    <row r="262" ht="27.95" customHeight="1" x14ac:dyDescent="0.25"/>
    <row r="263" ht="27.95" customHeight="1" x14ac:dyDescent="0.25"/>
    <row r="264" ht="27.95" customHeight="1" x14ac:dyDescent="0.25"/>
    <row r="265" ht="27.95" customHeight="1" x14ac:dyDescent="0.25"/>
    <row r="266" ht="27.95" customHeight="1" x14ac:dyDescent="0.25"/>
    <row r="267" ht="27.95" customHeight="1" x14ac:dyDescent="0.25"/>
    <row r="268" ht="27.95" customHeight="1" x14ac:dyDescent="0.25"/>
    <row r="269" ht="27.95" customHeight="1" x14ac:dyDescent="0.25"/>
    <row r="270" ht="27.95" customHeight="1" x14ac:dyDescent="0.25"/>
    <row r="271" ht="27.95" customHeight="1" x14ac:dyDescent="0.25"/>
    <row r="272" ht="27.95" customHeight="1" x14ac:dyDescent="0.25"/>
    <row r="273" ht="27.95" customHeight="1" x14ac:dyDescent="0.25"/>
    <row r="274" ht="27.95" customHeight="1" x14ac:dyDescent="0.25"/>
    <row r="275" ht="27.95" customHeight="1" x14ac:dyDescent="0.25"/>
    <row r="276" ht="27.95" customHeight="1" x14ac:dyDescent="0.25"/>
    <row r="277" ht="27.95" customHeight="1" x14ac:dyDescent="0.25"/>
    <row r="278" ht="27.95" customHeight="1" x14ac:dyDescent="0.25"/>
    <row r="279" ht="27.95" customHeight="1" x14ac:dyDescent="0.25"/>
    <row r="280" ht="27.95" customHeight="1" x14ac:dyDescent="0.25"/>
    <row r="281" ht="27.95" customHeight="1" x14ac:dyDescent="0.25"/>
    <row r="282" ht="27.95" customHeight="1" x14ac:dyDescent="0.25"/>
    <row r="283" ht="27.95" customHeight="1" x14ac:dyDescent="0.25"/>
    <row r="284" ht="27.95" customHeight="1" x14ac:dyDescent="0.25"/>
  </sheetData>
  <sheetProtection formatCells="0" formatColumns="0" formatRows="0" deleteColumns="0" deleteRows="0"/>
  <mergeCells count="45">
    <mergeCell ref="C67:D67"/>
    <mergeCell ref="K6:L6"/>
    <mergeCell ref="R41:V41"/>
    <mergeCell ref="C55:D55"/>
    <mergeCell ref="C6:D6"/>
    <mergeCell ref="S40:T40"/>
    <mergeCell ref="S10:T10"/>
    <mergeCell ref="S15:T15"/>
    <mergeCell ref="S23:T23"/>
    <mergeCell ref="K24:L24"/>
    <mergeCell ref="K18:L18"/>
    <mergeCell ref="K11:L11"/>
    <mergeCell ref="C63:D63"/>
    <mergeCell ref="C22:D22"/>
    <mergeCell ref="C29:D29"/>
    <mergeCell ref="C13:D13"/>
    <mergeCell ref="S19:T19"/>
    <mergeCell ref="C35:D35"/>
    <mergeCell ref="AA25:AB25"/>
    <mergeCell ref="Y27:Y28"/>
    <mergeCell ref="S5:T5"/>
    <mergeCell ref="K28:L28"/>
    <mergeCell ref="K32:L32"/>
    <mergeCell ref="C40:D40"/>
    <mergeCell ref="C45:D45"/>
    <mergeCell ref="C50:D50"/>
    <mergeCell ref="K56:L56"/>
    <mergeCell ref="K59:L59"/>
    <mergeCell ref="K51:L51"/>
    <mergeCell ref="K35:L35"/>
    <mergeCell ref="K40:L40"/>
    <mergeCell ref="K45:L45"/>
    <mergeCell ref="C59:D59"/>
    <mergeCell ref="AA5:AB5"/>
    <mergeCell ref="AA9:AB9"/>
    <mergeCell ref="AA13:AB13"/>
    <mergeCell ref="AA17:AB17"/>
    <mergeCell ref="AA21:AB21"/>
    <mergeCell ref="AA34:AB34"/>
    <mergeCell ref="AA29:AB29"/>
    <mergeCell ref="AA41:AB41"/>
    <mergeCell ref="AA38:AB38"/>
    <mergeCell ref="S27:T27"/>
    <mergeCell ref="S31:T31"/>
    <mergeCell ref="S35:T35"/>
  </mergeCells>
  <phoneticPr fontId="6" type="noConversion"/>
  <pageMargins left="0.7" right="0.7" top="0.75" bottom="0.75" header="0.3" footer="0.3"/>
  <pageSetup scale="75" fitToWidth="0" fitToHeight="0" orientation="landscape" r:id="rId1"/>
  <rowBreaks count="1" manualBreakCount="1">
    <brk id="26" max="26" man="1"/>
  </rowBreaks>
  <colBreaks count="4" manualBreakCount="4">
    <brk id="8" max="1048575" man="1"/>
    <brk id="16" max="1048575" man="1"/>
    <brk id="24" max="1048575" man="1"/>
    <brk id="31" max="1048575" man="1"/>
  </colBreak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09DA956FF56E441BE05848EA9FE5D9E" ma:contentTypeVersion="16" ma:contentTypeDescription="Create a new document." ma:contentTypeScope="" ma:versionID="653cb4525f4b44831e30160e01e31f8e">
  <xsd:schema xmlns:xsd="http://www.w3.org/2001/XMLSchema" xmlns:xs="http://www.w3.org/2001/XMLSchema" xmlns:p="http://schemas.microsoft.com/office/2006/metadata/properties" xmlns:ns2="4e752113-b2fb-4b78-ae69-b10b93a6ace4" xmlns:ns3="a2a82fc2-af7c-43c6-84e4-151c3b8f78f4" targetNamespace="http://schemas.microsoft.com/office/2006/metadata/properties" ma:root="true" ma:fieldsID="1b41c74b500ee99c4b638ee97fa7cc63" ns2:_="" ns3:_="">
    <xsd:import namespace="4e752113-b2fb-4b78-ae69-b10b93a6ace4"/>
    <xsd:import namespace="a2a82fc2-af7c-43c6-84e4-151c3b8f78f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752113-b2fb-4b78-ae69-b10b93a6ac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5379d8b-a6a7-4833-9ee3-5c51535e933c"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a82fc2-af7c-43c6-84e4-151c3b8f78f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e028dda7-2255-4bfd-9901-f83ada895c6e}" ma:internalName="TaxCatchAll" ma:showField="CatchAllData" ma:web="a2a82fc2-af7c-43c6-84e4-151c3b8f78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e752113-b2fb-4b78-ae69-b10b93a6ace4">
      <Terms xmlns="http://schemas.microsoft.com/office/infopath/2007/PartnerControls"/>
    </lcf76f155ced4ddcb4097134ff3c332f>
    <TaxCatchAll xmlns="a2a82fc2-af7c-43c6-84e4-151c3b8f78f4" xsi:nil="true"/>
  </documentManagement>
</p:properties>
</file>

<file path=customXml/itemProps1.xml><?xml version="1.0" encoding="utf-8"?>
<ds:datastoreItem xmlns:ds="http://schemas.openxmlformats.org/officeDocument/2006/customXml" ds:itemID="{64C959BB-4F03-4A27-81AC-6DE1AA020D13}">
  <ds:schemaRefs>
    <ds:schemaRef ds:uri="http://schemas.microsoft.com/sharepoint/v3/contenttype/forms"/>
  </ds:schemaRefs>
</ds:datastoreItem>
</file>

<file path=customXml/itemProps2.xml><?xml version="1.0" encoding="utf-8"?>
<ds:datastoreItem xmlns:ds="http://schemas.openxmlformats.org/officeDocument/2006/customXml" ds:itemID="{FE15010B-5DC6-42B6-A17A-972FF152A8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752113-b2fb-4b78-ae69-b10b93a6ace4"/>
    <ds:schemaRef ds:uri="a2a82fc2-af7c-43c6-84e4-151c3b8f7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64C7A4-BCA4-4794-8A6C-B04A14263787}">
  <ds:schemaRefs>
    <ds:schemaRef ds:uri="http://schemas.openxmlformats.org/package/2006/metadata/core-properties"/>
    <ds:schemaRef ds:uri="http://purl.org/dc/elements/1.1/"/>
    <ds:schemaRef ds:uri="http://schemas.microsoft.com/office/2006/metadata/properties"/>
    <ds:schemaRef ds:uri="a2a82fc2-af7c-43c6-84e4-151c3b8f78f4"/>
    <ds:schemaRef ds:uri="http://www.w3.org/XML/1998/namespace"/>
    <ds:schemaRef ds:uri="http://purl.org/dc/dcmitype/"/>
    <ds:schemaRef ds:uri="4e752113-b2fb-4b78-ae69-b10b93a6ace4"/>
    <ds:schemaRef ds:uri="http://schemas.microsoft.com/office/2006/documentManagement/typ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Brenda Hutzell</dc:creator>
  <cp:keywords/>
  <dc:description/>
  <cp:lastModifiedBy>Chad Dolif</cp:lastModifiedBy>
  <cp:revision/>
  <dcterms:created xsi:type="dcterms:W3CDTF">2024-01-31T19:33:04Z</dcterms:created>
  <dcterms:modified xsi:type="dcterms:W3CDTF">2025-07-02T15:26:36Z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0x010100209DA956FF56E441BE05848EA9FE5D9E</vt:lpwstr>
  </property>
</Properties>
</file>