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6928" documentId="8_{8E997756-1BE6-4E22-AD39-8CBCC25A7D13}" xr6:coauthVersionLast="47" xr6:coauthVersionMax="47" xr10:uidLastSave="{488F8DB4-E7EE-44F4-A88D-B7F6154F7386}"/>
  <bookViews>
    <workbookView minimized="1" xWindow="3735" yWindow="2865" windowWidth="21600" windowHeight="11235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C42" i="1"/>
  <c r="Q36" i="1"/>
  <c r="X36" i="1" l="1"/>
  <c r="C24" i="1"/>
  <c r="T18" i="1"/>
  <c r="M15" i="1"/>
  <c r="M10" i="1"/>
  <c r="M20" i="1"/>
  <c r="J11" i="1"/>
  <c r="J21" i="1" l="1"/>
  <c r="C16" i="1"/>
  <c r="F14" i="1"/>
  <c r="F15" i="1"/>
  <c r="C6" i="1"/>
  <c r="X18" i="1" l="1"/>
  <c r="AA17" i="1"/>
  <c r="T31" i="1"/>
  <c r="X32" i="1" l="1"/>
  <c r="X28" i="1"/>
  <c r="X24" i="1"/>
  <c r="X21" i="1"/>
  <c r="X13" i="1"/>
  <c r="X9" i="1"/>
  <c r="X5" i="1"/>
  <c r="AA27" i="1"/>
  <c r="J16" i="1"/>
  <c r="J6" i="1"/>
  <c r="J44" i="1" l="1"/>
  <c r="J48" i="1"/>
  <c r="J29" i="1"/>
  <c r="C10" i="1"/>
  <c r="C20" i="1"/>
  <c r="C29" i="1" l="1"/>
  <c r="Q41" i="1" l="1"/>
  <c r="Q32" i="1"/>
  <c r="Q28" i="1"/>
  <c r="Q23" i="1"/>
  <c r="Q19" i="1"/>
  <c r="Q14" i="1"/>
  <c r="Q9" i="1"/>
  <c r="Q5" i="1"/>
  <c r="J40" i="1"/>
  <c r="J36" i="1"/>
  <c r="J32" i="1"/>
  <c r="J25" i="1"/>
  <c r="C50" i="1" a="1"/>
  <c r="C50" i="1" s="1"/>
  <c r="C38" i="1"/>
  <c r="C34" i="1"/>
  <c r="AA31" i="1"/>
  <c r="AA23" i="1"/>
  <c r="AA4" i="1"/>
  <c r="T40" i="1"/>
  <c r="T13" i="1"/>
  <c r="M19" i="1"/>
  <c r="F5" i="1"/>
  <c r="M14" i="1"/>
  <c r="F28" i="1"/>
  <c r="F33" i="1"/>
  <c r="T26" i="1" l="1"/>
  <c r="T27" i="1"/>
  <c r="F18" i="1"/>
  <c r="F23" i="1" l="1"/>
  <c r="M5" i="1"/>
  <c r="F19" i="1"/>
  <c r="F13" i="1"/>
  <c r="AA15" i="1" l="1"/>
  <c r="AA7" i="1"/>
  <c r="T38" i="1"/>
  <c r="T12" i="1"/>
  <c r="M43" i="1"/>
  <c r="M42" i="1"/>
  <c r="M28" i="1"/>
  <c r="M23" i="1"/>
  <c r="M18" i="1"/>
  <c r="M13" i="1"/>
  <c r="M9" i="1"/>
  <c r="M3" i="1"/>
  <c r="F40" i="1"/>
  <c r="F36" i="1"/>
  <c r="F32" i="1"/>
  <c r="F26" i="1"/>
  <c r="F22" i="1"/>
  <c r="T17" i="1"/>
  <c r="AA16" i="1"/>
  <c r="C53" i="1" l="1"/>
  <c r="F52" i="1"/>
  <c r="F37" i="1"/>
  <c r="F31" i="1"/>
  <c r="F4" i="1"/>
  <c r="F9" i="1"/>
  <c r="M39" i="1"/>
  <c r="T4" i="1" l="1"/>
  <c r="M24" i="1"/>
  <c r="F27" i="1" l="1"/>
  <c r="AA8" i="1" l="1"/>
  <c r="AA12" i="1"/>
  <c r="AA20" i="1"/>
  <c r="M47" i="1" l="1"/>
  <c r="F49" i="1" l="1"/>
  <c r="F3" i="1" l="1"/>
  <c r="F8" i="1" l="1"/>
  <c r="AA30" i="1"/>
  <c r="T8" i="1"/>
  <c r="X39" i="1" l="1"/>
  <c r="M35" i="1"/>
  <c r="T39" i="1" l="1"/>
  <c r="T35" i="1" l="1"/>
  <c r="T34" i="1" l="1"/>
  <c r="M4" i="1" l="1"/>
  <c r="F41" i="1" l="1"/>
  <c r="F44" i="1"/>
  <c r="M38" i="1" l="1"/>
  <c r="M8" i="1"/>
  <c r="AA3" i="1" l="1"/>
  <c r="F48" i="1" l="1"/>
  <c r="F45" i="1"/>
  <c r="AA34" i="1"/>
  <c r="AA38" i="1" l="1"/>
  <c r="T25" i="1" l="1"/>
  <c r="T7" i="1"/>
  <c r="T3" i="1"/>
  <c r="T16" i="1" l="1"/>
  <c r="M27" i="1" l="1"/>
  <c r="T30" i="1" l="1"/>
  <c r="AA26" i="1"/>
  <c r="AA11" i="1" l="1"/>
  <c r="M31" i="1"/>
  <c r="M34" i="1"/>
  <c r="M46" i="1"/>
  <c r="T22" i="1"/>
  <c r="T21" i="1"/>
  <c r="T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<sst xmlns="http://schemas.openxmlformats.org/spreadsheetml/2006/main" count="178" uniqueCount="99">
  <si>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</si>
  <si>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</si>
  <si>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</si>
  <si>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</si>
  <si>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</si>
  <si>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</si>
  <si>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</si>
  <si>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</si>
  <si>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</si>
  <si>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</si>
  <si>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</si>
  <si>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</si>
  <si>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</si>
  <si>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</si>
  <si>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</si>
  <si>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</si>
  <si>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</si>
  <si>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</si>
  <si>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</si>
  <si>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</si>
  <si>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</si>
  <si>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</si>
  <si>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</si>
  <si>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</si>
  <si>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</si>
  <si>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</si>
  <si>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</si>
  <si>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</si>
  <si>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</si>
  <si>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</si>
  <si>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</si>
  <si>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</si>
  <si>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</si>
  <si>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PRIDSG0031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</si>
  <si>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</si>
  <si>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</si>
  <si>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</si>
  <si>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</si>
  <si>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</si>
  <si>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</si>
  <si>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</si>
  <si>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</si>
  <si>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</si>
  <si>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</si>
  <si>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</si>
  <si>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</si>
  <si>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</si>
  <si>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</si>
  <si>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</si>
  <si>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</si>
  <si>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</si>
  <si>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</si>
  <si>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</si>
  <si>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</si>
  <si>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</si>
  <si>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</si>
  <si>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</si>
  <si>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159360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</si>
  <si>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</si>
  <si>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</si>
  <si>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</si>
  <si>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</si>
  <si>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</si>
  <si>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</si>
  <si>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</si>
  <si>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</si>
  <si>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</si>
  <si>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</si>
  <si>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</si>
  <si>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</si>
  <si>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</si>
  <si>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</si>
  <si>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</si>
  <si>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</si>
  <si>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</si>
  <si>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</si>
  <si>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</si>
  <si>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</si>
  <si>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</si>
  <si>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</si>
  <si>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</si>
  <si>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</si>
  <si>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</si>
  <si>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</si>
  <si>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</si>
  <si>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</si>
  <si>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</si>
  <si>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2 IN 1-SK-CT</t>
  </si>
  <si>
    <t>PR2&amp;124911</t>
  </si>
  <si>
    <t>1024CC07</t>
  </si>
  <si>
    <t>0624FR1808</t>
  </si>
  <si>
    <t>PRC24912</t>
  </si>
  <si>
    <t>PRC2411-3</t>
  </si>
  <si>
    <t>PRIDSG2411-5</t>
  </si>
  <si>
    <t>12.27.24</t>
  </si>
  <si>
    <t>12.27.2024</t>
  </si>
  <si>
    <t>161797</t>
  </si>
  <si>
    <t>PRSS2414</t>
  </si>
  <si>
    <t>1024CC206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</si>
</sst>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6.4257812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35.1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45657</v>
      </c>
      <c r="AE1" s="5"/>
    </row>
    <row r="2" spans="1:31" ht="27.95" customHeight="1" x14ac:dyDescent="0.35">
      <c r="A2" s="42" t="s">
        <v>95</v>
      </c>
      <c r="G2" s="32"/>
      <c r="H2" s="23" t="s">
        <v>94</v>
      </c>
      <c r="N2" s="32"/>
      <c r="O2" s="23" t="s">
        <v>94</v>
      </c>
      <c r="U2" s="32"/>
      <c r="V2" s="42" t="s">
        <v>94</v>
      </c>
      <c r="AB2" s="8"/>
      <c r="AE2" s="18"/>
    </row>
    <row r="3" spans="1:31" s="10" customFormat="1" ht="23.65" customHeight="1" x14ac:dyDescent="0.3">
      <c r="A3" s="6" t="s">
        <v>60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21.271232876712329</v>
      </c>
      <c r="G3" s="33"/>
      <c r="H3" s="6" t="s">
        <v>67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" si="1">(L3-$AC$1)/365*12</f>
        <v>14.367123287671234</v>
      </c>
      <c r="N3" s="33"/>
      <c r="O3" s="6" t="s">
        <v>7</v>
      </c>
      <c r="P3" s="7" t="s">
        <v>10</v>
      </c>
      <c r="Q3" s="12">
        <v>3</v>
      </c>
      <c r="R3" s="7">
        <v>13</v>
      </c>
      <c r="S3" s="14">
        <v>46291</v>
      </c>
      <c r="T3" s="9">
        <f t="shared" ref="T3" si="2">(S3-$AC$1)/365*12</f>
        <v>20.843835616438355</v>
      </c>
      <c r="U3" s="33"/>
      <c r="V3" s="6" t="s">
        <v>75</v>
      </c>
      <c r="W3" s="7" t="s">
        <v>8</v>
      </c>
      <c r="X3" s="7">
        <v>6</v>
      </c>
      <c r="Y3" s="7">
        <v>3</v>
      </c>
      <c r="Z3" s="14">
        <v>46993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B4" s="40">
        <v>163236</v>
      </c>
      <c r="C4" s="40">
        <v>74</v>
      </c>
      <c r="D4" s="40"/>
      <c r="E4" s="41">
        <v>46323</v>
      </c>
      <c r="F4" s="9">
        <f t="shared" si="0"/>
        <v>21.895890410958906</v>
      </c>
      <c r="G4" s="33"/>
      <c r="I4" s="7">
        <v>155511</v>
      </c>
      <c r="J4" s="7">
        <v>4</v>
      </c>
      <c r="K4" s="7"/>
      <c r="L4" s="8">
        <v>46094</v>
      </c>
      <c r="M4" s="9">
        <f t="shared" ref="M4:M5" si="4">(L4-$AC$1)/365*12</f>
        <v>14.367123287671234</v>
      </c>
      <c r="N4" s="33"/>
      <c r="O4" s="27"/>
      <c r="P4" s="7" t="s">
        <v>10</v>
      </c>
      <c r="Q4" s="7">
        <v>96</v>
      </c>
      <c r="R4" s="28"/>
      <c r="S4" s="14">
        <v>46291</v>
      </c>
      <c r="T4" s="9">
        <f t="shared" ref="T4" si="5">(S4-$AC$1)/365*12</f>
        <v>20.843835616438355</v>
      </c>
      <c r="U4" s="33"/>
      <c r="W4" s="7" t="s">
        <v>86</v>
      </c>
      <c r="X4" s="15">
        <v>285</v>
      </c>
      <c r="Y4" s="7">
        <v>1</v>
      </c>
      <c r="Z4" s="14">
        <v>47024</v>
      </c>
      <c r="AA4" s="9">
        <f t="shared" ref="AA4" si="6">(Z4-$AC$1)/365*12</f>
        <v>44.942465753424656</v>
      </c>
      <c r="AB4" s="7"/>
    </row>
    <row r="5" spans="1:31" s="10" customFormat="1" ht="23.65" customHeight="1" thickBot="1" x14ac:dyDescent="0.35">
      <c r="B5" s="40">
        <v>162840</v>
      </c>
      <c r="C5" s="40">
        <v>100</v>
      </c>
      <c r="D5" s="40"/>
      <c r="E5" s="41">
        <v>46323</v>
      </c>
      <c r="F5" s="9">
        <f t="shared" si="0"/>
        <v>21.895890410958906</v>
      </c>
      <c r="G5" s="33"/>
      <c r="I5" s="7">
        <v>158587</v>
      </c>
      <c r="J5" s="7">
        <v>100</v>
      </c>
      <c r="K5" s="7"/>
      <c r="L5" s="8">
        <v>46310</v>
      </c>
      <c r="M5" s="9">
        <f t="shared" si="4"/>
        <v>21.468493150684932</v>
      </c>
      <c r="N5" s="33"/>
      <c r="P5" s="46" t="s">
        <v>9</v>
      </c>
      <c r="Q5" s="49">
        <f>SUM(Q3:Q4)*30+R3</f>
        <v>2983</v>
      </c>
      <c r="R5" s="50"/>
      <c r="U5" s="33"/>
      <c r="W5" s="46" t="s">
        <v>9</v>
      </c>
      <c r="X5" s="49">
        <f>SUM(X3:X4)*6+Y3+Y4</f>
        <v>1750</v>
      </c>
      <c r="Y5" s="50"/>
      <c r="AB5" s="7"/>
    </row>
    <row r="6" spans="1:31" s="10" customFormat="1" ht="23.65" customHeight="1" thickBot="1" x14ac:dyDescent="0.35">
      <c r="B6" s="46" t="s">
        <v>9</v>
      </c>
      <c r="C6" s="49">
        <f>SUM(C3:C5)*40+D3</f>
        <v>7348</v>
      </c>
      <c r="D6" s="50"/>
      <c r="F6" s="7"/>
      <c r="G6" s="33"/>
      <c r="I6" s="46" t="s">
        <v>9</v>
      </c>
      <c r="J6" s="49">
        <f>SUM(J3:J5)*40+K3</f>
        <v>4529</v>
      </c>
      <c r="K6" s="50"/>
      <c r="N6" s="33"/>
      <c r="U6" s="33"/>
      <c r="V6" s="10" t="s">
        <v>11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K7" s="7"/>
      <c r="N7" s="33"/>
      <c r="O7" s="6" t="s">
        <v>12</v>
      </c>
      <c r="P7" s="7" t="s">
        <v>52</v>
      </c>
      <c r="Q7" s="7">
        <v>4</v>
      </c>
      <c r="R7" s="7">
        <v>26</v>
      </c>
      <c r="S7" s="14">
        <v>46291</v>
      </c>
      <c r="T7" s="9">
        <f t="shared" ref="T7" si="7">(S7-$AC$1)/365*12</f>
        <v>20.843835616438355</v>
      </c>
      <c r="U7" s="33"/>
      <c r="V7" s="6" t="s">
        <v>76</v>
      </c>
      <c r="W7" s="7" t="s">
        <v>13</v>
      </c>
      <c r="X7" s="15">
        <v>19</v>
      </c>
      <c r="Y7" s="15">
        <v>4</v>
      </c>
      <c r="Z7" s="14">
        <v>46993</v>
      </c>
      <c r="AA7" s="9">
        <f t="shared" ref="AA7" si="8">(Z7-$AC$1)/365*12</f>
        <v>43.923287671232877</v>
      </c>
      <c r="AB7" s="7"/>
    </row>
    <row r="8" spans="1:31" s="10" customFormat="1" ht="23.65" customHeight="1" thickBot="1" x14ac:dyDescent="0.35">
      <c r="A8" s="36" t="s">
        <v>64</v>
      </c>
      <c r="B8" s="7">
        <v>158223</v>
      </c>
      <c r="C8" s="7">
        <v>3</v>
      </c>
      <c r="D8" s="7">
        <v>8</v>
      </c>
      <c r="E8" s="8">
        <v>46185</v>
      </c>
      <c r="F8" s="9">
        <f t="shared" ref="F8" si="9">(E8-$AC$1)/365*12</f>
        <v>17.358904109589041</v>
      </c>
      <c r="G8" s="33"/>
      <c r="H8" s="6" t="s">
        <v>68</v>
      </c>
      <c r="I8" s="7">
        <v>156645</v>
      </c>
      <c r="J8" s="7">
        <v>0</v>
      </c>
      <c r="K8" s="7">
        <v>10</v>
      </c>
      <c r="L8" s="8">
        <v>46185</v>
      </c>
      <c r="M8" s="9">
        <f t="shared" ref="M8" si="10">(L8-$AC$1)/365*12</f>
        <v>17.358904109589041</v>
      </c>
      <c r="N8" s="33"/>
      <c r="P8" s="7" t="s">
        <v>52</v>
      </c>
      <c r="Q8" s="7">
        <v>74</v>
      </c>
      <c r="R8" s="15">
        <v>26</v>
      </c>
      <c r="S8" s="14">
        <v>46291</v>
      </c>
      <c r="T8" s="9">
        <f>(S8-$AC$1)/365*12</f>
        <v>20.843835616438355</v>
      </c>
      <c r="U8" s="33"/>
      <c r="W8" s="7" t="s">
        <v>97</v>
      </c>
      <c r="X8" s="7">
        <v>77</v>
      </c>
      <c r="Y8" s="7">
        <v>2</v>
      </c>
      <c r="Z8" s="14">
        <v>47085</v>
      </c>
      <c r="AA8" s="9">
        <f t="shared" ref="AA8" si="11">(Z8-$AC$1)/365*12</f>
        <v>46.947945205479449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120</v>
      </c>
      <c r="D9" s="7"/>
      <c r="E9" s="8">
        <v>46250</v>
      </c>
      <c r="F9" s="9">
        <f>(E9-$AC$1)/365*12</f>
        <v>19.495890410958907</v>
      </c>
      <c r="G9" s="33"/>
      <c r="H9" s="27"/>
      <c r="I9" s="7">
        <v>156645</v>
      </c>
      <c r="J9" s="7">
        <v>59</v>
      </c>
      <c r="K9" s="7"/>
      <c r="L9" s="8">
        <v>46185</v>
      </c>
      <c r="M9" s="9">
        <f t="shared" ref="M9:M10" si="12">(L9-$AC$1)/365*12</f>
        <v>17.358904109589041</v>
      </c>
      <c r="N9" s="33"/>
      <c r="P9" s="46" t="s">
        <v>9</v>
      </c>
      <c r="Q9" s="49">
        <f>SUM(Q7:Q8)*30+R7+R8</f>
        <v>2392</v>
      </c>
      <c r="R9" s="50"/>
      <c r="U9" s="33"/>
      <c r="W9" s="46" t="s">
        <v>9</v>
      </c>
      <c r="X9" s="49">
        <f>SUM(X7:X8)*6+Y7+Y8</f>
        <v>582</v>
      </c>
      <c r="Y9" s="50"/>
      <c r="AB9" s="7"/>
    </row>
    <row r="10" spans="1:31" s="10" customFormat="1" ht="23.65" customHeight="1" thickBot="1" x14ac:dyDescent="0.35">
      <c r="B10" s="46" t="s">
        <v>9</v>
      </c>
      <c r="C10" s="49">
        <f>SUM(C8:C9)*24+D8</f>
        <v>2960</v>
      </c>
      <c r="D10" s="50"/>
      <c r="F10" s="7"/>
      <c r="G10" s="33"/>
      <c r="H10" s="27"/>
      <c r="I10" s="7">
        <v>163237</v>
      </c>
      <c r="J10" s="7">
        <v>73</v>
      </c>
      <c r="K10" s="7"/>
      <c r="L10" s="8">
        <v>46310</v>
      </c>
      <c r="M10" s="9">
        <f t="shared" si="12"/>
        <v>21.468493150684932</v>
      </c>
      <c r="N10" s="33"/>
      <c r="U10" s="33"/>
      <c r="AB10" s="7"/>
    </row>
    <row r="11" spans="1:31" s="10" customFormat="1" ht="23.65" customHeight="1" thickBot="1" x14ac:dyDescent="0.35">
      <c r="D11" s="7"/>
      <c r="F11" s="7"/>
      <c r="G11" s="33"/>
      <c r="I11" s="46" t="s">
        <v>9</v>
      </c>
      <c r="J11" s="49">
        <f>SUM(J8:J10)*24+K8</f>
        <v>3178</v>
      </c>
      <c r="K11" s="50"/>
      <c r="N11" s="33"/>
      <c r="O11" s="6" t="s">
        <v>14</v>
      </c>
      <c r="P11" s="7" t="s">
        <v>16</v>
      </c>
      <c r="Q11" s="7">
        <v>5</v>
      </c>
      <c r="R11" s="7">
        <v>25</v>
      </c>
      <c r="S11" s="14">
        <v>46199</v>
      </c>
      <c r="T11" s="9">
        <f t="shared" ref="T11" si="13">(S11-$AC$1)/365*12</f>
        <v>17.81917808219178</v>
      </c>
      <c r="U11" s="33"/>
      <c r="V11" s="6" t="s">
        <v>87</v>
      </c>
      <c r="W11" s="7" t="s">
        <v>15</v>
      </c>
      <c r="X11" s="7">
        <v>5</v>
      </c>
      <c r="Y11" s="7">
        <v>0</v>
      </c>
      <c r="Z11" s="14">
        <v>46993</v>
      </c>
      <c r="AA11" s="9">
        <f t="shared" ref="AA11:AA12" si="14">(Z11-$AC$1)/365*12</f>
        <v>43.923287671232877</v>
      </c>
      <c r="AB11" s="7"/>
    </row>
    <row r="12" spans="1:31" s="10" customFormat="1" ht="23.65" customHeight="1" thickBot="1" x14ac:dyDescent="0.35">
      <c r="A12" s="6" t="s">
        <v>61</v>
      </c>
      <c r="B12" s="35">
        <v>158221</v>
      </c>
      <c r="C12" s="7">
        <v>1</v>
      </c>
      <c r="D12" s="7"/>
      <c r="E12" s="8"/>
      <c r="F12" s="9"/>
      <c r="G12" s="33"/>
      <c r="K12" s="7"/>
      <c r="N12" s="33"/>
      <c r="O12" s="27"/>
      <c r="P12" s="7" t="s">
        <v>16</v>
      </c>
      <c r="Q12" s="7">
        <v>13</v>
      </c>
      <c r="R12" s="7"/>
      <c r="S12" s="14">
        <v>46199</v>
      </c>
      <c r="T12" s="9">
        <f t="shared" ref="T12:T13" si="15">(S12-$AC$1)/365*12</f>
        <v>17.81917808219178</v>
      </c>
      <c r="U12" s="33"/>
      <c r="W12" s="7" t="s">
        <v>88</v>
      </c>
      <c r="X12" s="7">
        <v>338</v>
      </c>
      <c r="Y12" s="7">
        <v>3</v>
      </c>
      <c r="Z12" s="14">
        <v>47024</v>
      </c>
      <c r="AA12" s="9">
        <f t="shared" si="14"/>
        <v>44.942465753424656</v>
      </c>
      <c r="AB12" s="7"/>
    </row>
    <row r="13" spans="1:31" s="10" customFormat="1" ht="23.65" customHeight="1" thickBot="1" x14ac:dyDescent="0.35">
      <c r="B13" s="35">
        <v>158221</v>
      </c>
      <c r="C13" s="11">
        <v>175</v>
      </c>
      <c r="D13" s="7"/>
      <c r="E13" s="8">
        <v>46249</v>
      </c>
      <c r="F13" s="9">
        <f>(E13-$AC$1)/365*12</f>
        <v>19.463013698630135</v>
      </c>
      <c r="G13" s="33"/>
      <c r="H13" s="6" t="s">
        <v>69</v>
      </c>
      <c r="I13" s="7">
        <v>163239</v>
      </c>
      <c r="J13" s="7">
        <v>0</v>
      </c>
      <c r="K13" s="7">
        <v>19</v>
      </c>
      <c r="L13" s="8">
        <v>46311</v>
      </c>
      <c r="M13" s="9">
        <f>(L13-$AC$1)/365*12</f>
        <v>21.5013698630137</v>
      </c>
      <c r="N13" s="33"/>
      <c r="O13" s="27"/>
      <c r="P13" s="7" t="s">
        <v>83</v>
      </c>
      <c r="Q13" s="7">
        <v>135</v>
      </c>
      <c r="R13" s="7">
        <v>8</v>
      </c>
      <c r="S13" s="14">
        <v>46321</v>
      </c>
      <c r="T13" s="9">
        <f t="shared" si="15"/>
        <v>21.830136986301369</v>
      </c>
      <c r="U13" s="33"/>
      <c r="W13" s="46" t="s">
        <v>9</v>
      </c>
      <c r="X13" s="49">
        <f>SUM(X11:X12)*6+Y11+Y12</f>
        <v>2061</v>
      </c>
      <c r="Y13" s="50"/>
      <c r="AB13" s="7"/>
    </row>
    <row r="14" spans="1:31" s="10" customFormat="1" ht="23.65" customHeight="1" thickBot="1" x14ac:dyDescent="0.35">
      <c r="B14" s="35">
        <v>159366</v>
      </c>
      <c r="C14" s="11">
        <v>37</v>
      </c>
      <c r="D14" s="7"/>
      <c r="E14" s="8">
        <v>46283</v>
      </c>
      <c r="F14" s="9">
        <f t="shared" ref="F14:F15" si="16">(E14-$AC$1)/365*12</f>
        <v>20.580821917808219</v>
      </c>
      <c r="G14" s="33"/>
      <c r="H14" s="27"/>
      <c r="I14" s="7">
        <v>163239</v>
      </c>
      <c r="J14" s="7">
        <v>115</v>
      </c>
      <c r="K14" s="7"/>
      <c r="L14" s="8">
        <v>46311</v>
      </c>
      <c r="M14" s="9">
        <f>(L14-$AC$1)/365*12</f>
        <v>21.5013698630137</v>
      </c>
      <c r="N14" s="33"/>
      <c r="P14" s="46" t="s">
        <v>9</v>
      </c>
      <c r="Q14" s="49">
        <f>SUM(Q11:Q13)*30+R11+R12+R13</f>
        <v>4623</v>
      </c>
      <c r="R14" s="50"/>
      <c r="U14" s="33"/>
      <c r="AB14" s="7"/>
    </row>
    <row r="15" spans="1:31" s="10" customFormat="1" ht="23.65" customHeight="1" thickBot="1" x14ac:dyDescent="0.35">
      <c r="B15" s="35">
        <v>161793</v>
      </c>
      <c r="C15" s="11">
        <v>60</v>
      </c>
      <c r="D15" s="7"/>
      <c r="E15" s="8">
        <v>46313</v>
      </c>
      <c r="F15" s="9">
        <f t="shared" si="16"/>
        <v>21.567123287671233</v>
      </c>
      <c r="G15" s="33"/>
      <c r="H15" s="27"/>
      <c r="I15" s="7">
        <v>159369</v>
      </c>
      <c r="J15" s="7">
        <v>80</v>
      </c>
      <c r="K15" s="7"/>
      <c r="L15" s="8">
        <v>46338</v>
      </c>
      <c r="M15" s="9">
        <f>(L15-$AC$1)/365*12</f>
        <v>22.389041095890413</v>
      </c>
      <c r="N15" s="33"/>
      <c r="U15" s="33"/>
      <c r="V15" s="6" t="s">
        <v>77</v>
      </c>
      <c r="W15" s="7" t="s">
        <v>18</v>
      </c>
      <c r="X15" s="7">
        <v>16</v>
      </c>
      <c r="Y15" s="7">
        <v>0</v>
      </c>
      <c r="Z15" s="14">
        <v>46993</v>
      </c>
      <c r="AA15" s="9">
        <f t="shared" ref="AA15" si="17">(Z15-$AC$1)/365*12</f>
        <v>43.923287671232877</v>
      </c>
      <c r="AB15" s="7"/>
    </row>
    <row r="16" spans="1:31" s="10" customFormat="1" ht="23.65" customHeight="1" thickBot="1" x14ac:dyDescent="0.35">
      <c r="B16" s="46" t="s">
        <v>9</v>
      </c>
      <c r="C16" s="49">
        <f>SUM(C12:C15)*24+D12</f>
        <v>6552</v>
      </c>
      <c r="D16" s="50"/>
      <c r="F16" s="7"/>
      <c r="G16" s="33"/>
      <c r="I16" s="46" t="s">
        <v>9</v>
      </c>
      <c r="J16" s="49">
        <f>SUM(J13:J14)*24+K13</f>
        <v>2779</v>
      </c>
      <c r="K16" s="50"/>
      <c r="N16" s="33"/>
      <c r="O16" s="6" t="s">
        <v>17</v>
      </c>
      <c r="P16" s="7" t="s">
        <v>53</v>
      </c>
      <c r="Q16" s="7">
        <v>5</v>
      </c>
      <c r="R16" s="7">
        <v>2</v>
      </c>
      <c r="S16" s="14">
        <v>46199</v>
      </c>
      <c r="T16" s="9">
        <f t="shared" ref="T16" si="18">(S16-$AC$1)/365*12</f>
        <v>17.81917808219178</v>
      </c>
      <c r="U16" s="33"/>
      <c r="V16" s="6"/>
      <c r="W16" s="7" t="s">
        <v>91</v>
      </c>
      <c r="X16" s="7">
        <v>34</v>
      </c>
      <c r="Y16" s="7">
        <v>1</v>
      </c>
      <c r="Z16" s="14">
        <v>47024</v>
      </c>
      <c r="AA16" s="9">
        <f t="shared" ref="AA16:AA17" si="19">(Z16-$AC$1)/365*12</f>
        <v>44.942465753424656</v>
      </c>
      <c r="AB16" s="8"/>
    </row>
    <row r="17" spans="1:28" s="10" customFormat="1" ht="23.65" customHeight="1" thickBot="1" x14ac:dyDescent="0.35">
      <c r="B17" s="43"/>
      <c r="D17" s="7"/>
      <c r="F17" s="7"/>
      <c r="G17" s="33"/>
      <c r="K17" s="7"/>
      <c r="N17" s="33"/>
      <c r="P17" s="7" t="s">
        <v>84</v>
      </c>
      <c r="Q17" s="7">
        <v>3</v>
      </c>
      <c r="R17" s="7"/>
      <c r="S17" s="14">
        <v>46321</v>
      </c>
      <c r="T17" s="9">
        <f t="shared" ref="T17:T18" si="20">(S17-$AC$1)/365*12</f>
        <v>21.830136986301369</v>
      </c>
      <c r="U17" s="33"/>
      <c r="V17" s="6"/>
      <c r="W17" s="7" t="s">
        <v>92</v>
      </c>
      <c r="X17" s="7">
        <v>83</v>
      </c>
      <c r="Y17" s="7">
        <v>2</v>
      </c>
      <c r="Z17" s="14">
        <v>47085</v>
      </c>
      <c r="AA17" s="9">
        <f t="shared" si="19"/>
        <v>46.947945205479449</v>
      </c>
      <c r="AB17" s="7"/>
    </row>
    <row r="18" spans="1:28" s="10" customFormat="1" ht="23.65" customHeight="1" thickBot="1" x14ac:dyDescent="0.35">
      <c r="A18" s="6" t="s">
        <v>62</v>
      </c>
      <c r="B18" s="44" t="s">
        <v>59</v>
      </c>
      <c r="C18" s="11">
        <v>6</v>
      </c>
      <c r="D18" s="7">
        <v>0</v>
      </c>
      <c r="E18" s="8">
        <v>46198</v>
      </c>
      <c r="F18" s="9">
        <f>(E18-$AC$1)/365*12</f>
        <v>17.786301369863015</v>
      </c>
      <c r="G18" s="33"/>
      <c r="H18" s="6" t="s">
        <v>70</v>
      </c>
      <c r="I18" s="7">
        <v>163238</v>
      </c>
      <c r="J18" s="7">
        <v>1</v>
      </c>
      <c r="K18" s="11">
        <v>7</v>
      </c>
      <c r="L18" s="8">
        <v>46310</v>
      </c>
      <c r="M18" s="9">
        <f t="shared" ref="M18" si="21">(L18-$AC$1)/365*12</f>
        <v>21.468493150684932</v>
      </c>
      <c r="N18" s="33"/>
      <c r="P18" s="7" t="s">
        <v>84</v>
      </c>
      <c r="Q18" s="7">
        <v>47</v>
      </c>
      <c r="R18" s="7">
        <v>18</v>
      </c>
      <c r="S18" s="14">
        <v>46321</v>
      </c>
      <c r="T18" s="9">
        <f t="shared" si="20"/>
        <v>21.830136986301369</v>
      </c>
      <c r="U18" s="33"/>
      <c r="W18" s="46" t="s">
        <v>9</v>
      </c>
      <c r="X18" s="49">
        <f>SUM(X15:X17)*6+Y15+Y16</f>
        <v>799</v>
      </c>
      <c r="Y18" s="50"/>
      <c r="AB18" s="7"/>
    </row>
    <row r="19" spans="1:28" s="10" customFormat="1" ht="23.65" customHeight="1" thickBot="1" x14ac:dyDescent="0.35">
      <c r="A19" s="27"/>
      <c r="B19" s="44" t="s">
        <v>59</v>
      </c>
      <c r="C19" s="7">
        <v>62</v>
      </c>
      <c r="E19" s="8">
        <v>46198</v>
      </c>
      <c r="F19" s="9">
        <f t="shared" ref="F19" si="22">(E19-$AC$1)/365*12</f>
        <v>17.786301369863015</v>
      </c>
      <c r="G19" s="33"/>
      <c r="H19" s="6"/>
      <c r="I19" s="7">
        <v>163238</v>
      </c>
      <c r="J19" s="7">
        <v>54</v>
      </c>
      <c r="K19" s="11"/>
      <c r="L19" s="8">
        <v>46310</v>
      </c>
      <c r="M19" s="9">
        <f t="shared" ref="M19:M20" si="23">(L19-$AC$1)/365*12</f>
        <v>21.468493150684932</v>
      </c>
      <c r="N19" s="33"/>
      <c r="P19" s="46" t="s">
        <v>9</v>
      </c>
      <c r="Q19" s="49">
        <f>SUM(Q16:Q17)*30+R16+R17</f>
        <v>242</v>
      </c>
      <c r="R19" s="50"/>
      <c r="U19" s="33"/>
      <c r="AB19" s="7"/>
    </row>
    <row r="20" spans="1:28" s="10" customFormat="1" ht="23.65" customHeight="1" thickBot="1" x14ac:dyDescent="0.35">
      <c r="B20" s="47" t="s">
        <v>9</v>
      </c>
      <c r="C20" s="49">
        <f>SUM(C18:C19)*12+D18</f>
        <v>816</v>
      </c>
      <c r="D20" s="50"/>
      <c r="F20" s="7"/>
      <c r="G20" s="33"/>
      <c r="H20" s="6"/>
      <c r="I20" s="7">
        <v>161792</v>
      </c>
      <c r="J20" s="7">
        <v>116</v>
      </c>
      <c r="K20" s="11"/>
      <c r="L20" s="8">
        <v>46325</v>
      </c>
      <c r="M20" s="9">
        <f t="shared" si="23"/>
        <v>21.961643835616439</v>
      </c>
      <c r="N20" s="33"/>
      <c r="P20" s="13"/>
      <c r="Q20" s="10" t="s">
        <v>19</v>
      </c>
      <c r="U20" s="33"/>
      <c r="V20" s="6" t="s">
        <v>22</v>
      </c>
      <c r="W20" s="7" t="s">
        <v>24</v>
      </c>
      <c r="X20" s="7">
        <v>6</v>
      </c>
      <c r="Y20" s="7">
        <v>39</v>
      </c>
      <c r="Z20" s="14">
        <v>46993</v>
      </c>
      <c r="AA20" s="9">
        <f>(Z20-$AC$1)/365*12</f>
        <v>43.923287671232877</v>
      </c>
      <c r="AB20" s="7"/>
    </row>
    <row r="21" spans="1:28" s="10" customFormat="1" ht="23.65" customHeight="1" thickBot="1" x14ac:dyDescent="0.35">
      <c r="B21" s="43"/>
      <c r="D21" s="7"/>
      <c r="F21" s="7"/>
      <c r="G21" s="33"/>
      <c r="I21" s="46" t="s">
        <v>9</v>
      </c>
      <c r="J21" s="49">
        <f>SUM(J18:J19)*12+K18</f>
        <v>667</v>
      </c>
      <c r="K21" s="50"/>
      <c r="L21" s="7"/>
      <c r="M21" s="7"/>
      <c r="N21" s="33"/>
      <c r="O21" s="6" t="s">
        <v>21</v>
      </c>
      <c r="P21" s="7" t="s">
        <v>54</v>
      </c>
      <c r="Q21" s="7">
        <v>5</v>
      </c>
      <c r="R21" s="7">
        <v>8</v>
      </c>
      <c r="S21" s="14">
        <v>46291</v>
      </c>
      <c r="T21" s="9">
        <f t="shared" ref="T21:T22" si="24">(S21-$AC$1)/365*12</f>
        <v>20.843835616438355</v>
      </c>
      <c r="U21" s="33"/>
      <c r="W21" s="46" t="s">
        <v>9</v>
      </c>
      <c r="X21" s="49">
        <f>SUM(X20*200)+Y20</f>
        <v>1239</v>
      </c>
      <c r="Y21" s="50"/>
      <c r="AB21" s="7"/>
    </row>
    <row r="22" spans="1:28" s="10" customFormat="1" ht="23.65" customHeight="1" thickBot="1" x14ac:dyDescent="0.35">
      <c r="A22" s="6" t="s">
        <v>63</v>
      </c>
      <c r="B22" s="45">
        <v>158238</v>
      </c>
      <c r="C22" s="7">
        <v>0</v>
      </c>
      <c r="D22" s="7">
        <v>18</v>
      </c>
      <c r="E22" s="8">
        <v>46190</v>
      </c>
      <c r="F22" s="9">
        <f>(E22-$AC$1)/365*12</f>
        <v>17.523287671232879</v>
      </c>
      <c r="G22" s="33"/>
      <c r="K22" s="7"/>
      <c r="N22" s="33"/>
      <c r="P22" s="7" t="s">
        <v>54</v>
      </c>
      <c r="Q22" s="7">
        <v>67</v>
      </c>
      <c r="R22" s="7">
        <v>17</v>
      </c>
      <c r="S22" s="14">
        <v>46291</v>
      </c>
      <c r="T22" s="9">
        <f t="shared" si="24"/>
        <v>20.843835616438355</v>
      </c>
      <c r="U22" s="33"/>
      <c r="AB22" s="7"/>
    </row>
    <row r="23" spans="1:28" s="10" customFormat="1" ht="23.65" customHeight="1" thickBot="1" x14ac:dyDescent="0.35">
      <c r="A23" s="29"/>
      <c r="B23" s="45">
        <v>163030</v>
      </c>
      <c r="C23" s="11">
        <v>30</v>
      </c>
      <c r="D23" s="7">
        <v>13</v>
      </c>
      <c r="E23" s="8">
        <v>46302</v>
      </c>
      <c r="F23" s="9">
        <f>(E23-$AC$1)/365*12</f>
        <v>21.205479452054796</v>
      </c>
      <c r="G23" s="33"/>
      <c r="H23" s="6" t="s">
        <v>20</v>
      </c>
      <c r="I23" s="7" t="s">
        <v>23</v>
      </c>
      <c r="J23" s="7">
        <v>4</v>
      </c>
      <c r="K23" s="7">
        <v>18</v>
      </c>
      <c r="L23" s="14">
        <v>46291</v>
      </c>
      <c r="M23" s="9">
        <f t="shared" ref="M23" si="25">(L23-$AC$1)/365*12</f>
        <v>20.843835616438355</v>
      </c>
      <c r="N23" s="33"/>
      <c r="P23" s="46" t="s">
        <v>9</v>
      </c>
      <c r="Q23" s="49">
        <f>SUM(Q21:Q22)*30+R21+R22</f>
        <v>2185</v>
      </c>
      <c r="R23" s="50"/>
      <c r="U23" s="33"/>
      <c r="V23" s="21" t="s">
        <v>78</v>
      </c>
      <c r="W23" s="7" t="s">
        <v>29</v>
      </c>
      <c r="X23" s="7">
        <v>4</v>
      </c>
      <c r="Y23" s="7">
        <v>92</v>
      </c>
      <c r="Z23" s="14">
        <v>46993</v>
      </c>
      <c r="AA23" s="9">
        <f t="shared" ref="AA23" si="26">(Z23-$AC$1)/365*12</f>
        <v>43.923287671232877</v>
      </c>
      <c r="AB23" s="7"/>
    </row>
    <row r="24" spans="1:28" s="10" customFormat="1" ht="23.65" customHeight="1" thickBot="1" x14ac:dyDescent="0.35">
      <c r="B24" s="47" t="s">
        <v>9</v>
      </c>
      <c r="C24" s="49">
        <f>SUM(C22:C23)*40+D22+D23</f>
        <v>1231</v>
      </c>
      <c r="D24" s="50"/>
      <c r="F24" s="7"/>
      <c r="G24" s="33"/>
      <c r="I24" s="7" t="s">
        <v>23</v>
      </c>
      <c r="J24" s="7">
        <v>27</v>
      </c>
      <c r="K24" s="7"/>
      <c r="L24" s="14">
        <v>46291</v>
      </c>
      <c r="M24" s="9">
        <f t="shared" ref="M24" si="27">(L24-$AC$1)/365*12</f>
        <v>20.843835616438355</v>
      </c>
      <c r="N24" s="33"/>
      <c r="U24" s="33"/>
      <c r="W24" s="46" t="s">
        <v>9</v>
      </c>
      <c r="X24" s="49">
        <f>SUM(X23*200)+Y23</f>
        <v>892</v>
      </c>
      <c r="Y24" s="50"/>
      <c r="AB24" s="7"/>
    </row>
    <row r="25" spans="1:28" s="10" customFormat="1" ht="23.65" customHeight="1" thickBot="1" x14ac:dyDescent="0.35">
      <c r="B25" s="43"/>
      <c r="D25" s="7"/>
      <c r="F25" s="7"/>
      <c r="G25" s="33"/>
      <c r="I25" s="46" t="s">
        <v>9</v>
      </c>
      <c r="J25" s="49">
        <f>SUM(J23:J24)*30+K23</f>
        <v>948</v>
      </c>
      <c r="K25" s="50"/>
      <c r="N25" s="33"/>
      <c r="O25" s="6" t="s">
        <v>26</v>
      </c>
      <c r="P25" s="7" t="s">
        <v>27</v>
      </c>
      <c r="Q25" s="7">
        <v>6</v>
      </c>
      <c r="R25" s="7">
        <v>25</v>
      </c>
      <c r="S25" s="14">
        <v>46199</v>
      </c>
      <c r="T25" s="9">
        <f t="shared" ref="T25:T27" si="28">(S25-$AC$1)/365*12</f>
        <v>17.81917808219178</v>
      </c>
      <c r="U25" s="33"/>
      <c r="AB25" s="7"/>
    </row>
    <row r="26" spans="1:28" s="10" customFormat="1" ht="23.65" customHeight="1" x14ac:dyDescent="0.3">
      <c r="A26" s="6" t="s">
        <v>65</v>
      </c>
      <c r="B26" s="44">
        <v>158234</v>
      </c>
      <c r="C26" s="7">
        <v>5</v>
      </c>
      <c r="D26" s="7">
        <v>0</v>
      </c>
      <c r="E26" s="8">
        <v>46191</v>
      </c>
      <c r="F26" s="9">
        <f>(E26-$AC$1)/365*12</f>
        <v>17.556164383561644</v>
      </c>
      <c r="G26" s="33"/>
      <c r="K26" s="7"/>
      <c r="M26" s="10" t="s">
        <v>19</v>
      </c>
      <c r="N26" s="33"/>
      <c r="P26" s="7" t="s">
        <v>27</v>
      </c>
      <c r="Q26" s="7">
        <v>30</v>
      </c>
      <c r="R26" s="15">
        <v>9</v>
      </c>
      <c r="S26" s="14">
        <v>46199</v>
      </c>
      <c r="T26" s="9">
        <f t="shared" si="28"/>
        <v>17.81917808219178</v>
      </c>
      <c r="U26" s="33"/>
      <c r="V26" s="52" t="s">
        <v>79</v>
      </c>
      <c r="W26" s="7" t="s">
        <v>33</v>
      </c>
      <c r="X26" s="7">
        <v>0</v>
      </c>
      <c r="Y26" s="7">
        <v>1</v>
      </c>
      <c r="Z26" s="14">
        <v>46780</v>
      </c>
      <c r="AA26" s="9">
        <f t="shared" ref="AA26:AA27" si="29">(Z26-$AC$1)/365*12</f>
        <v>36.920547945205485</v>
      </c>
      <c r="AB26" s="7"/>
    </row>
    <row r="27" spans="1:28" s="10" customFormat="1" ht="23.65" customHeight="1" thickBot="1" x14ac:dyDescent="0.35">
      <c r="B27" s="44">
        <v>158234</v>
      </c>
      <c r="C27" s="7">
        <v>24</v>
      </c>
      <c r="D27" s="7">
        <v>0</v>
      </c>
      <c r="E27" s="8">
        <v>46191</v>
      </c>
      <c r="F27" s="9">
        <f>(E27-$AC$1)/365*12</f>
        <v>17.556164383561644</v>
      </c>
      <c r="G27" s="33"/>
      <c r="H27" s="6" t="s">
        <v>25</v>
      </c>
      <c r="I27" s="7" t="s">
        <v>28</v>
      </c>
      <c r="J27" s="7">
        <v>2</v>
      </c>
      <c r="K27" s="7">
        <v>12</v>
      </c>
      <c r="L27" s="25">
        <v>46291</v>
      </c>
      <c r="M27" s="9">
        <f t="shared" ref="M27" si="30">(L27-$AC$1)/365*12</f>
        <v>20.843835616438355</v>
      </c>
      <c r="N27" s="33"/>
      <c r="P27" s="7" t="s">
        <v>56</v>
      </c>
      <c r="Q27" s="7">
        <v>50</v>
      </c>
      <c r="R27" s="15">
        <v>18</v>
      </c>
      <c r="S27" s="14">
        <v>46352</v>
      </c>
      <c r="T27" s="9">
        <f t="shared" si="28"/>
        <v>22.849315068493151</v>
      </c>
      <c r="U27" s="33"/>
      <c r="V27" s="52"/>
      <c r="W27" s="7" t="s">
        <v>93</v>
      </c>
      <c r="X27" s="7">
        <v>43</v>
      </c>
      <c r="Y27" s="7">
        <v>2</v>
      </c>
      <c r="Z27" s="14">
        <v>47085</v>
      </c>
      <c r="AA27" s="9">
        <f t="shared" si="29"/>
        <v>46.947945205479449</v>
      </c>
      <c r="AB27" s="7"/>
    </row>
    <row r="28" spans="1:28" s="10" customFormat="1" ht="23.65" customHeight="1" thickBot="1" x14ac:dyDescent="0.35">
      <c r="B28" s="44" t="s">
        <v>58</v>
      </c>
      <c r="C28" s="7">
        <v>111</v>
      </c>
      <c r="D28" s="7"/>
      <c r="E28" s="8">
        <v>46211</v>
      </c>
      <c r="F28" s="9">
        <f>(E28-$AC$1)/365*12</f>
        <v>18.213698630136985</v>
      </c>
      <c r="G28" s="33"/>
      <c r="I28" s="7" t="s">
        <v>28</v>
      </c>
      <c r="J28" s="7">
        <v>21</v>
      </c>
      <c r="K28" s="7"/>
      <c r="L28" s="25">
        <v>46291</v>
      </c>
      <c r="M28" s="9">
        <f t="shared" ref="M28" si="31">(L28-$AC$1)/365*12</f>
        <v>20.843835616438355</v>
      </c>
      <c r="N28" s="33"/>
      <c r="P28" s="46" t="s">
        <v>9</v>
      </c>
      <c r="Q28" s="49">
        <f>SUM(Q25:Q27)*30+R25+R26+R27</f>
        <v>2632</v>
      </c>
      <c r="R28" s="50"/>
      <c r="U28" s="33"/>
      <c r="V28" s="48"/>
      <c r="W28" s="46" t="s">
        <v>9</v>
      </c>
      <c r="X28" s="49">
        <f>SUM(X26:X27)*4+Y26+Y27</f>
        <v>175</v>
      </c>
      <c r="Y28" s="50"/>
      <c r="AB28" s="7"/>
    </row>
    <row r="29" spans="1:28" s="10" customFormat="1" ht="23.65" customHeight="1" thickBot="1" x14ac:dyDescent="0.35">
      <c r="B29" s="47" t="s">
        <v>9</v>
      </c>
      <c r="C29" s="49">
        <f>SUM(C26:C28)*24+D26</f>
        <v>3360</v>
      </c>
      <c r="D29" s="50"/>
      <c r="F29" s="7"/>
      <c r="G29" s="33"/>
      <c r="I29" s="46" t="s">
        <v>9</v>
      </c>
      <c r="J29" s="49">
        <f>SUM(J27:J28)*30+K27</f>
        <v>702</v>
      </c>
      <c r="K29" s="50"/>
      <c r="N29" s="33"/>
      <c r="U29" s="33"/>
      <c r="AB29" s="8"/>
    </row>
    <row r="30" spans="1:28" s="10" customFormat="1" ht="23.65" customHeight="1" x14ac:dyDescent="0.3">
      <c r="B30" s="43"/>
      <c r="D30" s="7"/>
      <c r="F30" s="7"/>
      <c r="G30" s="33"/>
      <c r="K30" s="7"/>
      <c r="N30" s="33"/>
      <c r="O30" s="6" t="s">
        <v>30</v>
      </c>
      <c r="P30" s="7" t="s">
        <v>55</v>
      </c>
      <c r="Q30" s="7">
        <v>7</v>
      </c>
      <c r="R30" s="7">
        <v>24</v>
      </c>
      <c r="S30" s="14">
        <v>46352</v>
      </c>
      <c r="T30" s="9">
        <f t="shared" ref="T30:T31" si="32">(S30-$AC$1)/365*12</f>
        <v>22.849315068493151</v>
      </c>
      <c r="U30" s="33"/>
      <c r="V30" s="6" t="s">
        <v>36</v>
      </c>
      <c r="W30" s="7" t="s">
        <v>89</v>
      </c>
      <c r="X30" s="7">
        <v>8</v>
      </c>
      <c r="Y30" s="7">
        <v>17</v>
      </c>
      <c r="Z30" s="14">
        <v>46321</v>
      </c>
      <c r="AA30" s="9">
        <f t="shared" ref="AA30:AA31" si="33">(Z30-$AC$1)/365*12</f>
        <v>21.830136986301369</v>
      </c>
    </row>
    <row r="31" spans="1:28" s="10" customFormat="1" ht="23.65" customHeight="1" thickBot="1" x14ac:dyDescent="0.35">
      <c r="A31" s="6" t="s">
        <v>66</v>
      </c>
      <c r="B31" s="44" t="s">
        <v>57</v>
      </c>
      <c r="C31" s="7">
        <v>1</v>
      </c>
      <c r="D31" s="7">
        <v>6</v>
      </c>
      <c r="E31" s="8">
        <v>46282</v>
      </c>
      <c r="F31" s="9">
        <f>(E31-$AC$1)/365*12</f>
        <v>20.547945205479451</v>
      </c>
      <c r="G31" s="33"/>
      <c r="H31" s="6" t="s">
        <v>31</v>
      </c>
      <c r="I31" s="7" t="s">
        <v>32</v>
      </c>
      <c r="J31" s="7">
        <v>8</v>
      </c>
      <c r="K31" s="7">
        <v>2</v>
      </c>
      <c r="L31" s="14">
        <v>45528</v>
      </c>
      <c r="M31" s="16">
        <f t="shared" ref="M31" si="34">(L31-$AC$1)/365*12</f>
        <v>-4.2410958904109588</v>
      </c>
      <c r="N31" s="33"/>
      <c r="O31" s="6"/>
      <c r="P31" s="7" t="s">
        <v>55</v>
      </c>
      <c r="Q31" s="7">
        <v>15</v>
      </c>
      <c r="R31" s="7"/>
      <c r="S31" s="14">
        <v>46352</v>
      </c>
      <c r="T31" s="9">
        <f t="shared" si="32"/>
        <v>22.849315068493151</v>
      </c>
      <c r="U31" s="33"/>
      <c r="W31" s="7" t="s">
        <v>89</v>
      </c>
      <c r="X31" s="7">
        <v>44</v>
      </c>
      <c r="Y31" s="7"/>
      <c r="Z31" s="14">
        <v>46321</v>
      </c>
      <c r="AA31" s="9">
        <f t="shared" si="33"/>
        <v>21.830136986301369</v>
      </c>
      <c r="AB31" s="7"/>
    </row>
    <row r="32" spans="1:28" s="10" customFormat="1" ht="23.65" customHeight="1" thickBot="1" x14ac:dyDescent="0.35">
      <c r="A32" s="27"/>
      <c r="B32" s="44" t="s">
        <v>57</v>
      </c>
      <c r="C32" s="7">
        <v>94</v>
      </c>
      <c r="D32" s="7"/>
      <c r="E32" s="8">
        <v>46282</v>
      </c>
      <c r="F32" s="9">
        <f>(E32-$AC$1)/365*12</f>
        <v>20.547945205479451</v>
      </c>
      <c r="G32" s="33"/>
      <c r="I32" s="46" t="s">
        <v>9</v>
      </c>
      <c r="J32" s="49">
        <f>SUM(J31)*30+K31</f>
        <v>242</v>
      </c>
      <c r="K32" s="50"/>
      <c r="N32" s="33"/>
      <c r="P32" s="46" t="s">
        <v>9</v>
      </c>
      <c r="Q32" s="49">
        <f>SUM(Q30:Q31)*30+R30</f>
        <v>684</v>
      </c>
      <c r="R32" s="50"/>
      <c r="U32" s="33"/>
      <c r="W32" s="46" t="s">
        <v>9</v>
      </c>
      <c r="X32" s="49">
        <f>SUM(X30:X31)*30+Y30</f>
        <v>1577</v>
      </c>
      <c r="Y32" s="50"/>
      <c r="AB32" s="7"/>
    </row>
    <row r="33" spans="1:28" s="10" customFormat="1" ht="23.65" customHeight="1" thickBot="1" x14ac:dyDescent="0.35">
      <c r="A33" s="27"/>
      <c r="B33" s="44" t="s">
        <v>96</v>
      </c>
      <c r="C33" s="7">
        <v>108</v>
      </c>
      <c r="D33" s="7"/>
      <c r="E33" s="8">
        <v>46282</v>
      </c>
      <c r="F33" s="9">
        <f>(E33-$AC$1)/365*12</f>
        <v>20.547945205479451</v>
      </c>
      <c r="G33" s="33"/>
      <c r="K33" s="7"/>
      <c r="N33" s="33"/>
      <c r="U33" s="33"/>
      <c r="AB33" s="7"/>
    </row>
    <row r="34" spans="1:28" s="10" customFormat="1" ht="23.65" customHeight="1" thickBot="1" x14ac:dyDescent="0.35">
      <c r="B34" s="47" t="s">
        <v>9</v>
      </c>
      <c r="C34" s="49">
        <f>SUM(C31:C33)*24+D31</f>
        <v>4878</v>
      </c>
      <c r="D34" s="50"/>
      <c r="F34" s="7"/>
      <c r="G34" s="33"/>
      <c r="H34" s="17" t="s">
        <v>71</v>
      </c>
      <c r="I34" s="7">
        <v>162839</v>
      </c>
      <c r="J34" s="7">
        <v>5</v>
      </c>
      <c r="K34" s="7">
        <v>1</v>
      </c>
      <c r="L34" s="8">
        <v>46305</v>
      </c>
      <c r="M34" s="9">
        <f t="shared" ref="M34:M35" si="35">(L34-$AC$1)/365*12</f>
        <v>21.304109589041097</v>
      </c>
      <c r="N34" s="33"/>
      <c r="O34" s="6" t="s">
        <v>34</v>
      </c>
      <c r="P34" s="7" t="s">
        <v>35</v>
      </c>
      <c r="Q34" s="7">
        <v>6</v>
      </c>
      <c r="R34" s="7">
        <v>13</v>
      </c>
      <c r="S34" s="14">
        <v>46016</v>
      </c>
      <c r="T34" s="9">
        <f>(S34-$AC$1)/365*12</f>
        <v>11.802739726027397</v>
      </c>
      <c r="U34" s="33"/>
      <c r="V34" s="6" t="s">
        <v>39</v>
      </c>
      <c r="W34" s="11" t="s">
        <v>98</v>
      </c>
      <c r="X34" s="11">
        <v>7</v>
      </c>
      <c r="Y34" s="24">
        <v>11</v>
      </c>
      <c r="Z34" s="25">
        <v>46321</v>
      </c>
      <c r="AA34" s="26">
        <f t="shared" ref="AA34" si="36">(Z34-$AC$1)/365*12</f>
        <v>21.830136986301369</v>
      </c>
      <c r="AB34" s="7"/>
    </row>
    <row r="35" spans="1:28" s="10" customFormat="1" ht="23.65" customHeight="1" thickBot="1" x14ac:dyDescent="0.35">
      <c r="B35" s="43"/>
      <c r="D35" s="7"/>
      <c r="F35" s="7"/>
      <c r="G35" s="33"/>
      <c r="I35" s="7">
        <v>162839</v>
      </c>
      <c r="J35" s="11">
        <v>51</v>
      </c>
      <c r="K35" s="7"/>
      <c r="L35" s="8">
        <v>46305</v>
      </c>
      <c r="M35" s="9">
        <f t="shared" si="35"/>
        <v>21.304109589041097</v>
      </c>
      <c r="N35" s="33"/>
      <c r="O35" s="6"/>
      <c r="P35" s="7" t="s">
        <v>35</v>
      </c>
      <c r="Q35" s="7">
        <v>23</v>
      </c>
      <c r="R35" s="7"/>
      <c r="S35" s="14">
        <v>46016</v>
      </c>
      <c r="T35" s="9">
        <f>(S35-$AC$1)/365*12</f>
        <v>11.802739726027397</v>
      </c>
      <c r="U35" s="33"/>
      <c r="V35" s="6"/>
      <c r="W35" s="11" t="s">
        <v>98</v>
      </c>
      <c r="X35" s="11">
        <v>73</v>
      </c>
      <c r="Y35" s="24"/>
      <c r="Z35" s="25"/>
      <c r="AA35" s="26"/>
      <c r="AB35" s="7"/>
    </row>
    <row r="36" spans="1:28" s="10" customFormat="1" ht="23.65" customHeight="1" thickBot="1" x14ac:dyDescent="0.35">
      <c r="A36" s="6" t="s">
        <v>42</v>
      </c>
      <c r="B36" s="44" t="s">
        <v>49</v>
      </c>
      <c r="C36" s="11">
        <v>1</v>
      </c>
      <c r="D36" s="7">
        <v>6</v>
      </c>
      <c r="E36" s="14">
        <v>46260</v>
      </c>
      <c r="F36" s="9">
        <f>(E36-$AC$1)/365*12</f>
        <v>19.824657534246576</v>
      </c>
      <c r="G36" s="33"/>
      <c r="I36" s="46" t="s">
        <v>9</v>
      </c>
      <c r="J36" s="49">
        <f>SUM(J34:J35)*24+K34</f>
        <v>1345</v>
      </c>
      <c r="K36" s="50"/>
      <c r="N36" s="33"/>
      <c r="P36" s="46" t="s">
        <v>9</v>
      </c>
      <c r="Q36" s="49">
        <f>SUM(Q34:Q35)*30+R34</f>
        <v>883</v>
      </c>
      <c r="R36" s="50"/>
      <c r="S36" s="7"/>
      <c r="T36" s="7"/>
      <c r="U36" s="33"/>
      <c r="W36" s="46" t="s">
        <v>9</v>
      </c>
      <c r="X36" s="49">
        <f>SUM(X34:X35)*18+Y34</f>
        <v>1451</v>
      </c>
      <c r="Y36" s="50"/>
      <c r="AB36" s="7"/>
    </row>
    <row r="37" spans="1:28" s="10" customFormat="1" ht="23.65" customHeight="1" thickBot="1" x14ac:dyDescent="0.35">
      <c r="B37" s="44" t="s">
        <v>49</v>
      </c>
      <c r="C37" s="40">
        <v>46</v>
      </c>
      <c r="D37" s="7">
        <v>0</v>
      </c>
      <c r="E37" s="14">
        <v>46291</v>
      </c>
      <c r="F37" s="9">
        <f>(E37-$AC$1)/365*12</f>
        <v>20.843835616438355</v>
      </c>
      <c r="G37" s="33"/>
      <c r="K37" s="7"/>
      <c r="N37" s="33"/>
      <c r="P37" s="13"/>
      <c r="R37" s="30"/>
      <c r="S37" s="7"/>
      <c r="T37" s="7"/>
      <c r="U37" s="33"/>
      <c r="AB37" s="7"/>
    </row>
    <row r="38" spans="1:28" s="10" customFormat="1" ht="23.65" customHeight="1" thickBot="1" x14ac:dyDescent="0.35">
      <c r="B38" s="47" t="s">
        <v>9</v>
      </c>
      <c r="C38" s="49">
        <f>SUM(C36:C37)*30+D36+D37</f>
        <v>1416</v>
      </c>
      <c r="D38" s="50"/>
      <c r="F38" s="7"/>
      <c r="G38" s="33"/>
      <c r="H38" s="6" t="s">
        <v>72</v>
      </c>
      <c r="I38" s="7">
        <v>161789</v>
      </c>
      <c r="J38" s="7">
        <v>5</v>
      </c>
      <c r="K38" s="7">
        <v>12</v>
      </c>
      <c r="L38" s="8">
        <v>46305</v>
      </c>
      <c r="M38" s="9">
        <f t="shared" ref="M38:M39" si="37">(L38-$AC$1)/365*12</f>
        <v>21.304109589041097</v>
      </c>
      <c r="N38" s="33"/>
      <c r="O38" s="6" t="s">
        <v>37</v>
      </c>
      <c r="P38" s="7" t="s">
        <v>38</v>
      </c>
      <c r="Q38" s="7">
        <v>8</v>
      </c>
      <c r="R38" s="7">
        <v>0</v>
      </c>
      <c r="S38" s="18">
        <v>46199</v>
      </c>
      <c r="T38" s="9">
        <f>(S38-$AC$1)/365*12</f>
        <v>17.81917808219178</v>
      </c>
      <c r="U38" s="33"/>
      <c r="V38" s="6" t="s">
        <v>80</v>
      </c>
      <c r="W38" s="7" t="s">
        <v>41</v>
      </c>
      <c r="X38" s="7"/>
      <c r="Y38" s="7">
        <v>2</v>
      </c>
      <c r="Z38" s="14">
        <v>45986</v>
      </c>
      <c r="AA38" s="9">
        <f t="shared" ref="AA38" si="38">(Z38-$AC$1)/365*12</f>
        <v>10.816438356164383</v>
      </c>
      <c r="AB38" s="7"/>
    </row>
    <row r="39" spans="1:28" s="10" customFormat="1" ht="23.65" customHeight="1" thickBot="1" x14ac:dyDescent="0.35">
      <c r="B39" s="43"/>
      <c r="D39" s="7"/>
      <c r="F39" s="7"/>
      <c r="G39" s="33"/>
      <c r="I39" s="7">
        <v>161789</v>
      </c>
      <c r="J39" s="7">
        <v>49</v>
      </c>
      <c r="K39" s="7"/>
      <c r="L39" s="8">
        <v>46305</v>
      </c>
      <c r="M39" s="9">
        <f t="shared" si="37"/>
        <v>21.304109589041097</v>
      </c>
      <c r="N39" s="33"/>
      <c r="O39" s="24"/>
      <c r="P39" s="7" t="s">
        <v>38</v>
      </c>
      <c r="Q39" s="7">
        <v>33</v>
      </c>
      <c r="R39" s="7"/>
      <c r="S39" s="18">
        <v>46199</v>
      </c>
      <c r="T39" s="9">
        <f>(S39-$AC$1)/365*12</f>
        <v>17.81917808219178</v>
      </c>
      <c r="U39" s="33"/>
      <c r="W39" s="46" t="s">
        <v>9</v>
      </c>
      <c r="X39" s="49">
        <f>SUM(X38:X38)*18+Y38</f>
        <v>2</v>
      </c>
      <c r="Y39" s="50"/>
      <c r="AB39" s="7"/>
    </row>
    <row r="40" spans="1:28" s="10" customFormat="1" ht="23.65" customHeight="1" thickBot="1" x14ac:dyDescent="0.35">
      <c r="A40" s="6" t="s">
        <v>44</v>
      </c>
      <c r="B40" s="44" t="s">
        <v>45</v>
      </c>
      <c r="C40" s="7">
        <v>1</v>
      </c>
      <c r="D40" s="7">
        <v>13</v>
      </c>
      <c r="E40" s="14">
        <v>46260</v>
      </c>
      <c r="F40" s="9">
        <f>(E40-$AC$1)/365*12</f>
        <v>19.824657534246576</v>
      </c>
      <c r="G40" s="33"/>
      <c r="I40" s="46" t="s">
        <v>9</v>
      </c>
      <c r="J40" s="49">
        <f>SUM(J38:J39)*24+K38</f>
        <v>1308</v>
      </c>
      <c r="K40" s="50"/>
      <c r="N40" s="33"/>
      <c r="O40" s="24"/>
      <c r="P40" s="7" t="s">
        <v>85</v>
      </c>
      <c r="Q40" s="7">
        <v>69</v>
      </c>
      <c r="R40" s="7">
        <v>5</v>
      </c>
      <c r="S40" s="18">
        <v>46352</v>
      </c>
      <c r="T40" s="9">
        <f>(S40-$AC$1)/365*12</f>
        <v>22.849315068493151</v>
      </c>
      <c r="U40" s="34"/>
      <c r="AB40" s="7"/>
    </row>
    <row r="41" spans="1:28" s="10" customFormat="1" ht="23.65" customHeight="1" thickBot="1" x14ac:dyDescent="0.35">
      <c r="A41" s="6"/>
      <c r="B41" s="44" t="s">
        <v>50</v>
      </c>
      <c r="C41" s="7">
        <v>78</v>
      </c>
      <c r="D41" s="7">
        <v>0</v>
      </c>
      <c r="E41" s="14">
        <v>46291</v>
      </c>
      <c r="F41" s="9">
        <f>(E41-$AC$1)/365*12</f>
        <v>20.843835616438355</v>
      </c>
      <c r="G41" s="33"/>
      <c r="I41" s="13"/>
      <c r="J41" s="30"/>
      <c r="K41" s="30"/>
      <c r="N41" s="33"/>
      <c r="P41" s="46" t="s">
        <v>9</v>
      </c>
      <c r="Q41" s="49">
        <f>SUM(Q38:Q40)*30+R38+R40</f>
        <v>3305</v>
      </c>
      <c r="R41" s="50"/>
      <c r="U41" s="34"/>
      <c r="AB41" s="7"/>
    </row>
    <row r="42" spans="1:28" s="10" customFormat="1" ht="23.65" customHeight="1" thickBot="1" x14ac:dyDescent="0.35">
      <c r="B42" s="47" t="s">
        <v>9</v>
      </c>
      <c r="C42" s="49">
        <f>SUM(C40:C41)*30+D40</f>
        <v>2383</v>
      </c>
      <c r="D42" s="50"/>
      <c r="F42" s="7"/>
      <c r="G42" s="33"/>
      <c r="H42" s="6" t="s">
        <v>73</v>
      </c>
      <c r="I42" s="7">
        <v>156642</v>
      </c>
      <c r="J42" s="11">
        <v>6</v>
      </c>
      <c r="K42" s="7">
        <v>3</v>
      </c>
      <c r="L42" s="8">
        <v>46197</v>
      </c>
      <c r="M42" s="9">
        <f t="shared" ref="M42:M43" si="39">(L42-$AC$1)/365*12</f>
        <v>17.753424657534246</v>
      </c>
      <c r="N42" s="33"/>
      <c r="U42" s="24"/>
      <c r="AB42" s="7"/>
    </row>
    <row r="43" spans="1:28" s="10" customFormat="1" ht="23.65" customHeight="1" thickBot="1" x14ac:dyDescent="0.35">
      <c r="B43" s="43"/>
      <c r="D43" s="7"/>
      <c r="F43" s="7"/>
      <c r="G43" s="33"/>
      <c r="H43" s="27"/>
      <c r="I43" s="7">
        <v>156642</v>
      </c>
      <c r="J43" s="11">
        <v>25</v>
      </c>
      <c r="K43" s="7"/>
      <c r="L43" s="8">
        <v>46197</v>
      </c>
      <c r="M43" s="9">
        <f t="shared" si="39"/>
        <v>17.753424657534246</v>
      </c>
      <c r="N43" s="33"/>
      <c r="O43" s="6" t="s">
        <v>40</v>
      </c>
      <c r="P43" s="7">
        <v>5</v>
      </c>
      <c r="U43" s="24"/>
      <c r="AB43" s="7"/>
    </row>
    <row r="44" spans="1:28" s="10" customFormat="1" ht="23.65" customHeight="1" thickBot="1" x14ac:dyDescent="0.35">
      <c r="A44" s="6" t="s">
        <v>81</v>
      </c>
      <c r="B44" s="44" t="s">
        <v>90</v>
      </c>
      <c r="C44" s="7">
        <v>0</v>
      </c>
      <c r="D44" s="15">
        <v>2</v>
      </c>
      <c r="E44" s="14">
        <v>46291</v>
      </c>
      <c r="F44" s="9">
        <f t="shared" ref="F44" si="40">(E44-$AC$1)/365*12</f>
        <v>20.843835616438355</v>
      </c>
      <c r="G44" s="33"/>
      <c r="I44" s="46" t="s">
        <v>9</v>
      </c>
      <c r="J44" s="49">
        <f>SUM(J42:J43)*24+K42</f>
        <v>747</v>
      </c>
      <c r="K44" s="50"/>
      <c r="N44" s="33"/>
      <c r="P44" s="7"/>
      <c r="U44" s="24"/>
      <c r="AB44" s="7"/>
    </row>
    <row r="45" spans="1:28" s="10" customFormat="1" ht="23.65" customHeight="1" thickBot="1" x14ac:dyDescent="0.35">
      <c r="A45" s="6"/>
      <c r="B45" s="44" t="s">
        <v>90</v>
      </c>
      <c r="C45" s="11">
        <v>21</v>
      </c>
      <c r="D45" s="15">
        <v>0</v>
      </c>
      <c r="E45" s="14">
        <v>46291</v>
      </c>
      <c r="F45" s="9">
        <f t="shared" ref="F45" si="41">(E45-$AC$1)/365*12</f>
        <v>20.843835616438355</v>
      </c>
      <c r="G45" s="33"/>
      <c r="K45" s="7"/>
      <c r="N45" s="33"/>
      <c r="O45" s="6" t="s">
        <v>43</v>
      </c>
      <c r="P45" s="7">
        <v>49</v>
      </c>
      <c r="U45" s="24"/>
      <c r="AB45" s="7"/>
    </row>
    <row r="46" spans="1:28" s="10" customFormat="1" ht="23.65" customHeight="1" thickBot="1" x14ac:dyDescent="0.35">
      <c r="B46" s="47" t="s">
        <v>9</v>
      </c>
      <c r="C46" s="49">
        <f>SUM(C44:C45)*30+D44</f>
        <v>632</v>
      </c>
      <c r="D46" s="50"/>
      <c r="F46" s="7"/>
      <c r="G46" s="33"/>
      <c r="H46" s="6" t="s">
        <v>74</v>
      </c>
      <c r="I46" s="7">
        <v>156641</v>
      </c>
      <c r="J46" s="7">
        <v>3</v>
      </c>
      <c r="K46" s="7">
        <v>22</v>
      </c>
      <c r="L46" s="8">
        <v>46197</v>
      </c>
      <c r="M46" s="9">
        <f t="shared" ref="M46:M47" si="42">(L46-$AC$1)/365*12</f>
        <v>17.753424657534246</v>
      </c>
      <c r="N46" s="33"/>
      <c r="U46" s="24"/>
      <c r="AB46" s="7"/>
    </row>
    <row r="47" spans="1:28" s="10" customFormat="1" ht="23.65" customHeight="1" thickBot="1" x14ac:dyDescent="0.35">
      <c r="B47" s="43"/>
      <c r="D47" s="7"/>
      <c r="F47" s="7"/>
      <c r="G47" s="33"/>
      <c r="I47" s="7">
        <v>162040</v>
      </c>
      <c r="J47" s="7">
        <v>66</v>
      </c>
      <c r="K47" s="7"/>
      <c r="L47" s="8">
        <v>46303</v>
      </c>
      <c r="M47" s="9">
        <f t="shared" si="42"/>
        <v>21.238356164383561</v>
      </c>
      <c r="N47" s="33"/>
      <c r="S47" s="4"/>
      <c r="U47" s="24"/>
      <c r="AB47" s="7"/>
    </row>
    <row r="48" spans="1:28" s="10" customFormat="1" ht="23.65" customHeight="1" thickBot="1" x14ac:dyDescent="0.35">
      <c r="A48" s="6" t="s">
        <v>82</v>
      </c>
      <c r="B48" s="43" t="s">
        <v>46</v>
      </c>
      <c r="C48" s="7">
        <v>7</v>
      </c>
      <c r="D48" s="11">
        <v>18</v>
      </c>
      <c r="E48" s="14">
        <v>46260</v>
      </c>
      <c r="F48" s="9">
        <f t="shared" ref="F48:F49" si="43">(E48-$AC$1)/365*12</f>
        <v>19.824657534246576</v>
      </c>
      <c r="G48" s="33"/>
      <c r="H48" s="36"/>
      <c r="I48" s="46" t="s">
        <v>9</v>
      </c>
      <c r="J48" s="49">
        <f>SUM(J46:J47)*24+K46</f>
        <v>1678</v>
      </c>
      <c r="K48" s="50"/>
      <c r="N48" s="33"/>
      <c r="U48" s="24"/>
      <c r="AB48" s="7"/>
    </row>
    <row r="49" spans="1:28" s="10" customFormat="1" ht="23.65" customHeight="1" thickBot="1" x14ac:dyDescent="0.35">
      <c r="A49" s="6"/>
      <c r="B49" s="43" t="s">
        <v>51</v>
      </c>
      <c r="C49" s="7">
        <v>55</v>
      </c>
      <c r="D49" s="11">
        <v>9</v>
      </c>
      <c r="E49" s="14">
        <v>46291</v>
      </c>
      <c r="F49" s="9">
        <f t="shared" si="43"/>
        <v>20.843835616438355</v>
      </c>
      <c r="G49" s="33"/>
      <c r="H49" s="24"/>
      <c r="K49" s="7"/>
      <c r="N49" s="33"/>
      <c r="U49" s="24"/>
      <c r="AB49" s="7"/>
    </row>
    <row r="50" spans="1:28" s="10" customFormat="1" ht="23.65" customHeight="1" thickBot="1" x14ac:dyDescent="0.35">
      <c r="B50" s="47" t="s">
        <v>9</v>
      </c>
      <c r="C50" s="49" cm="1">
        <f t="array" ref="C50">SUM(C48:C49*40)+D48+D49</f>
        <v>2507</v>
      </c>
      <c r="D50" s="50"/>
      <c r="F50" s="7"/>
      <c r="G50" s="33"/>
      <c r="I50" s="11"/>
      <c r="J50" s="11"/>
      <c r="K50" s="11"/>
      <c r="L50" s="37"/>
      <c r="M50" s="38"/>
      <c r="N50" s="24"/>
      <c r="U50" s="24"/>
      <c r="AB50" s="7"/>
    </row>
    <row r="51" spans="1:28" s="10" customFormat="1" ht="23.65" customHeight="1" x14ac:dyDescent="0.3">
      <c r="B51" s="43"/>
      <c r="D51" s="7"/>
      <c r="F51" s="7"/>
      <c r="G51" s="33"/>
      <c r="I51" s="39"/>
      <c r="J51" s="51"/>
      <c r="K51" s="51"/>
      <c r="L51" s="24"/>
      <c r="M51" s="24"/>
      <c r="N51" s="24"/>
      <c r="U51" s="24"/>
      <c r="AB51" s="7"/>
    </row>
    <row r="52" spans="1:28" s="10" customFormat="1" ht="23.65" customHeight="1" thickBot="1" x14ac:dyDescent="0.35">
      <c r="A52" s="6" t="s">
        <v>47</v>
      </c>
      <c r="B52" s="44" t="s">
        <v>48</v>
      </c>
      <c r="C52" s="7">
        <v>10</v>
      </c>
      <c r="D52" s="7">
        <v>19</v>
      </c>
      <c r="E52" s="14">
        <v>45528</v>
      </c>
      <c r="F52" s="16">
        <f>(E52-$AC$1)/365*12</f>
        <v>-4.2410958904109588</v>
      </c>
      <c r="G52" s="33"/>
      <c r="K52" s="7"/>
      <c r="N52" s="24"/>
      <c r="U52" s="24"/>
      <c r="AB52" s="7"/>
    </row>
    <row r="53" spans="1:28" s="10" customFormat="1" ht="23.65" customHeight="1" thickBot="1" x14ac:dyDescent="0.35">
      <c r="B53" s="47" t="s">
        <v>9</v>
      </c>
      <c r="C53" s="49">
        <f>SUM(C52)*30+D52</f>
        <v>319</v>
      </c>
      <c r="D53" s="50"/>
      <c r="F53" s="7"/>
      <c r="G53" s="33"/>
      <c r="K53" s="7"/>
      <c r="N53" s="24"/>
      <c r="U53" s="24"/>
      <c r="AB53" s="7"/>
    </row>
    <row r="54" spans="1:28" s="10" customFormat="1" ht="23.65" customHeight="1" x14ac:dyDescent="0.3">
      <c r="D54" s="7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K187" s="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X24:Y24"/>
    <mergeCell ref="V26:V27"/>
    <mergeCell ref="X32:Y32"/>
    <mergeCell ref="X28:Y28"/>
    <mergeCell ref="X39:Y39"/>
    <mergeCell ref="X36:Y36"/>
    <mergeCell ref="X5:Y5"/>
    <mergeCell ref="X9:Y9"/>
    <mergeCell ref="X13:Y13"/>
    <mergeCell ref="X18:Y18"/>
    <mergeCell ref="X21:Y21"/>
    <mergeCell ref="Q41:R41"/>
    <mergeCell ref="Q5:R5"/>
    <mergeCell ref="Q9:R9"/>
    <mergeCell ref="Q14:R14"/>
    <mergeCell ref="Q23:R23"/>
    <mergeCell ref="Q28:R28"/>
    <mergeCell ref="Q19:R19"/>
    <mergeCell ref="Q32:R32"/>
    <mergeCell ref="Q36:R36"/>
    <mergeCell ref="C16:D16"/>
    <mergeCell ref="C20:D20"/>
    <mergeCell ref="C24:D24"/>
    <mergeCell ref="J6:K6"/>
    <mergeCell ref="J11:K11"/>
    <mergeCell ref="J16:K16"/>
    <mergeCell ref="C6:D6"/>
    <mergeCell ref="C10:D10"/>
    <mergeCell ref="J21:K21"/>
    <mergeCell ref="C42:D42"/>
    <mergeCell ref="C46:D46"/>
    <mergeCell ref="C53:D53"/>
    <mergeCell ref="C50:D50"/>
    <mergeCell ref="J25:K25"/>
    <mergeCell ref="C29:D29"/>
    <mergeCell ref="C34:D34"/>
    <mergeCell ref="C38:D38"/>
    <mergeCell ref="J48:K48"/>
    <mergeCell ref="J51:K51"/>
    <mergeCell ref="J44:K44"/>
    <mergeCell ref="J29:K29"/>
    <mergeCell ref="J32:K32"/>
    <mergeCell ref="J36:K36"/>
    <mergeCell ref="J40:K40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2024-12-31T16:13:11Z</cp:lastPrinted>
  <dcterms:created xsi:type="dcterms:W3CDTF">2024-01-31T19:33:04Z</dcterms:created>
  <dcterms:modified xsi:type="dcterms:W3CDTF">2024-12-31T19:06:11Z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