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6046" documentId="8_{8E997756-1BE6-4E22-AD39-8CBCC25A7D13}" xr6:coauthVersionLast="47" xr6:coauthVersionMax="47" xr10:uidLastSave="{108A3D4B-87D5-49B5-9FDD-77891FBF7FEA}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T30" i="1"/>
  <c r="T25" i="1"/>
  <c r="T26" i="1"/>
  <c r="Q27" i="1"/>
  <c r="Q31" i="1"/>
  <c r="J43" i="1"/>
  <c r="J39" i="1"/>
  <c r="J6" i="1"/>
  <c r="F19" i="1"/>
  <c r="F20" i="1"/>
  <c r="F26" i="1" l="1"/>
  <c r="M5" i="1"/>
  <c r="F21" i="1"/>
  <c r="F16" i="1"/>
  <c r="C22" i="1"/>
  <c r="C11" i="1" l="1"/>
  <c r="AA15" i="1" l="1"/>
  <c r="X9" i="1"/>
  <c r="AA7" i="1"/>
  <c r="T37" i="1"/>
  <c r="T13" i="1"/>
  <c r="M46" i="1"/>
  <c r="M42" i="1"/>
  <c r="M41" i="1"/>
  <c r="M33" i="1"/>
  <c r="M26" i="1"/>
  <c r="M21" i="1"/>
  <c r="M17" i="1"/>
  <c r="M12" i="1"/>
  <c r="M9" i="1"/>
  <c r="M3" i="1"/>
  <c r="F52" i="1"/>
  <c r="F42" i="1"/>
  <c r="F38" i="1"/>
  <c r="F35" i="1"/>
  <c r="F29" i="1"/>
  <c r="F24" i="1"/>
  <c r="M18" i="1"/>
  <c r="T17" i="1"/>
  <c r="AA16" i="1"/>
  <c r="J19" i="1"/>
  <c r="Q18" i="1"/>
  <c r="X17" i="1"/>
  <c r="Q14" i="1" l="1"/>
  <c r="Q10" i="1"/>
  <c r="Q6" i="1"/>
  <c r="J27" i="1"/>
  <c r="J23" i="1"/>
  <c r="J15" i="1"/>
  <c r="J10" i="1"/>
  <c r="C57" i="1"/>
  <c r="C54" i="1" a="1"/>
  <c r="C54" i="1" s="1"/>
  <c r="C49" i="1"/>
  <c r="C45" i="1"/>
  <c r="C36" i="1"/>
  <c r="C32" i="1"/>
  <c r="C27" i="1"/>
  <c r="C17" i="1"/>
  <c r="C5" i="1"/>
  <c r="F56" i="1"/>
  <c r="F39" i="1"/>
  <c r="F43" i="1"/>
  <c r="F34" i="1"/>
  <c r="F4" i="1"/>
  <c r="F15" i="1"/>
  <c r="F10" i="1"/>
  <c r="M14" i="1"/>
  <c r="M38" i="1"/>
  <c r="T5" i="1" l="1"/>
  <c r="M22" i="1"/>
  <c r="F14" i="1" l="1"/>
  <c r="F31" i="1"/>
  <c r="AA8" i="1" l="1"/>
  <c r="AA12" i="1"/>
  <c r="AA20" i="1"/>
  <c r="AA24" i="1"/>
  <c r="X13" i="1"/>
  <c r="X5" i="1"/>
  <c r="AA4" i="1"/>
  <c r="M13" i="1" l="1"/>
  <c r="F9" i="1"/>
  <c r="F8" i="1"/>
  <c r="J48" i="1" l="1"/>
  <c r="M47" i="1"/>
  <c r="F53" i="1" l="1"/>
  <c r="F25" i="1" l="1"/>
  <c r="F3" i="1"/>
  <c r="X28" i="1" l="1"/>
  <c r="Q22" i="1"/>
  <c r="AA19" i="1" l="1"/>
  <c r="F30" i="1" l="1"/>
  <c r="F7" i="1"/>
  <c r="AA30" i="1"/>
  <c r="J35" i="1"/>
  <c r="T9" i="1"/>
  <c r="T4" i="1"/>
  <c r="X39" i="1" l="1"/>
  <c r="X35" i="1"/>
  <c r="X31" i="1"/>
  <c r="Q39" i="1"/>
  <c r="Q35" i="1"/>
  <c r="M34" i="1"/>
  <c r="T38" i="1" l="1"/>
  <c r="T34" i="1" l="1"/>
  <c r="T33" i="1" l="1"/>
  <c r="M4" i="1" l="1"/>
  <c r="F44" i="1" l="1"/>
  <c r="F47" i="1"/>
  <c r="M37" i="1" l="1"/>
  <c r="M8" i="1"/>
  <c r="AA3" i="1" l="1"/>
  <c r="J30" i="1" l="1"/>
  <c r="F51" i="1"/>
  <c r="F48" i="1"/>
  <c r="AA34" i="1"/>
  <c r="AA37" i="1" l="1"/>
  <c r="T24" i="1" l="1"/>
  <c r="T8" i="1"/>
  <c r="T3" i="1"/>
  <c r="T16" i="1" l="1"/>
  <c r="M25" i="1" l="1"/>
  <c r="T29" i="1" l="1"/>
  <c r="AA27" i="1"/>
  <c r="AA11" i="1" l="1"/>
  <c r="M29" i="1"/>
  <c r="M32" i="1"/>
  <c r="M45" i="1"/>
  <c r="T21" i="1"/>
  <c r="T20" i="1"/>
  <c r="T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<sst xmlns="http://schemas.openxmlformats.org/spreadsheetml/2006/main" count="168" uniqueCount="95">
  <si>
    <t>SKU</t>
  </si>
  <si>
    <t>Lot #</t>
  </si>
  <si>
    <t>Case count</t>
  </si>
  <si>
    <t>Each</t>
  </si>
  <si>
    <t>BB Date</t>
  </si>
  <si>
    <t>Remaining Life</t>
  </si>
  <si>
    <t>Date</t>
  </si>
  <si>
    <t>TS-STRESS-PB</t>
  </si>
  <si>
    <t>TS-HJ-PB</t>
  </si>
  <si>
    <t>100-DR-HO</t>
  </si>
  <si>
    <t>0524T117</t>
  </si>
  <si>
    <t>ITCHY &amp; DRY SK-CT</t>
  </si>
  <si>
    <t>PRID10042</t>
  </si>
  <si>
    <t>Total</t>
  </si>
  <si>
    <t>0924T118</t>
  </si>
  <si>
    <t xml:space="preserve">  </t>
  </si>
  <si>
    <t>HJ-PB-SML</t>
  </si>
  <si>
    <t>SENSITIVE SK-CT</t>
  </si>
  <si>
    <t>STRESS -PB-SML</t>
  </si>
  <si>
    <t>200-DR-HO</t>
  </si>
  <si>
    <t>0524T216</t>
  </si>
  <si>
    <t>PRSS0040</t>
  </si>
  <si>
    <t>HJ-PB-LRG</t>
  </si>
  <si>
    <t>500-DR-HO</t>
  </si>
  <si>
    <t>2 IN 1 SK-CT</t>
  </si>
  <si>
    <t>PR2&amp;10041</t>
  </si>
  <si>
    <t>0624T516</t>
  </si>
  <si>
    <t>STRESS-PB-LRG</t>
  </si>
  <si>
    <t>HJ-PB-FAM</t>
  </si>
  <si>
    <t>750-DR-HO</t>
  </si>
  <si>
    <t>0224T409</t>
  </si>
  <si>
    <t>CONDITIONER SK-CT</t>
  </si>
  <si>
    <t>PRC0043</t>
  </si>
  <si>
    <t xml:space="preserve"> </t>
  </si>
  <si>
    <t>300-HJR-HO</t>
  </si>
  <si>
    <t>100-LIPE-ULTRA</t>
  </si>
  <si>
    <t>2404E</t>
  </si>
  <si>
    <t>TS-Itchy &amp; Dry Shampoo</t>
  </si>
  <si>
    <t>PRIDS0030</t>
  </si>
  <si>
    <t>0924FH307</t>
  </si>
  <si>
    <t>STRESS-PB-FAM</t>
  </si>
  <si>
    <t>PRIDS0044</t>
  </si>
  <si>
    <t>600-HJR-HO</t>
  </si>
  <si>
    <t>300-LIPE-ULTRA</t>
  </si>
  <si>
    <t>2406P-2</t>
  </si>
  <si>
    <t>TS-2 IN 1 SHAMPOO</t>
  </si>
  <si>
    <t>TS-STRESS-PEPP</t>
  </si>
  <si>
    <t>0924FH609</t>
  </si>
  <si>
    <t>PR2&amp;1TS0045</t>
  </si>
  <si>
    <t>600-LIPE-ULTRA</t>
  </si>
  <si>
    <t>2406P-1</t>
  </si>
  <si>
    <t>2400-HJ-EQN</t>
  </si>
  <si>
    <t>0822EJ2401</t>
  </si>
  <si>
    <t>STRESS-PEPP-SML</t>
  </si>
  <si>
    <t>ITCHY-DRY SHAMPOO-GALLON</t>
  </si>
  <si>
    <t>PRIDSG0031</t>
  </si>
  <si>
    <t>OMEGA-ALG</t>
  </si>
  <si>
    <t>2404P</t>
  </si>
  <si>
    <t>DR - BC - SML</t>
  </si>
  <si>
    <t>SK-PW-RL</t>
  </si>
  <si>
    <t>0324CC06</t>
  </si>
  <si>
    <t>STRESS-PEPP-LRG</t>
  </si>
  <si>
    <t>POST-BIO-GH</t>
  </si>
  <si>
    <t>2406X</t>
  </si>
  <si>
    <t>DR-BC-LRG</t>
  </si>
  <si>
    <t>SNT30</t>
  </si>
  <si>
    <t>0124S205</t>
  </si>
  <si>
    <t xml:space="preserve">Yellow Bowl </t>
  </si>
  <si>
    <t>DR-SP-SML</t>
  </si>
  <si>
    <t>450 Cap</t>
  </si>
  <si>
    <t>1123C101</t>
  </si>
  <si>
    <t>300-SR-HO</t>
  </si>
  <si>
    <t>Black Bowl</t>
  </si>
  <si>
    <t>0824FS311</t>
  </si>
  <si>
    <t>DR-SP-LRG</t>
  </si>
  <si>
    <t>600-SR-HO</t>
  </si>
  <si>
    <t>0824FS608</t>
  </si>
  <si>
    <t>CAT-180</t>
  </si>
  <si>
    <t>0624FR1807</t>
  </si>
  <si>
    <t>150-SR-MINI</t>
  </si>
  <si>
    <t>0824FS311-1</t>
  </si>
  <si>
    <t>1500-SR-EQN</t>
  </si>
  <si>
    <t>0822ER1501</t>
  </si>
  <si>
    <t>0924FS312</t>
  </si>
  <si>
    <t>0924FS609</t>
  </si>
  <si>
    <t>0924FR1808</t>
  </si>
  <si>
    <t>0924FS312-1</t>
  </si>
  <si>
    <t>0924T217</t>
  </si>
  <si>
    <t>0624T410</t>
  </si>
  <si>
    <t>2408V</t>
  </si>
  <si>
    <t>2406P2</t>
  </si>
  <si>
    <t>11.5.24</t>
  </si>
  <si>
    <t>11.13.24</t>
  </si>
  <si>
    <t>1124U301-1</t>
  </si>
  <si>
    <t>1124U301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</si>
</sst>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6" borderId="8" xfId="0" applyFont="1" applyFill="1" applyBorder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  <xf numFmtId="49" fontId="3" fillId="3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zoomScale="85" zoomScaleNormal="85" workbookViewId="0">
      <pane ySplit="1" topLeftCell="A12" activePane="bottomLeft" state="frozen"/>
      <selection pane="bottomLeft" activeCell="F28" sqref="F28"/>
    </sheetView>
  </sheetViews>
  <sheetFormatPr defaultRowHeight="15" x14ac:dyDescent="0.25"/>
  <cols>
    <col min="1" max="1" width="21.8554687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6.4257812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35.1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45617</v>
      </c>
      <c r="AE1" s="5"/>
    </row>
    <row r="2" spans="1:31" ht="27.95" customHeight="1" x14ac:dyDescent="0.35">
      <c r="A2" s="23" t="s">
        <v>91</v>
      </c>
      <c r="G2" s="32"/>
      <c r="H2" s="23" t="s">
        <v>92</v>
      </c>
      <c r="N2" s="32"/>
      <c r="O2" s="23" t="s">
        <v>91</v>
      </c>
      <c r="U2" s="32"/>
      <c r="V2" s="43" t="s">
        <v>91</v>
      </c>
      <c r="AB2" s="8"/>
      <c r="AE2" s="18"/>
    </row>
    <row r="3" spans="1:31" s="10" customFormat="1" ht="23.65" customHeight="1" x14ac:dyDescent="0.3">
      <c r="A3" s="6" t="s">
        <v>7</v>
      </c>
      <c r="B3" s="7">
        <v>158584</v>
      </c>
      <c r="C3" s="7">
        <v>2</v>
      </c>
      <c r="D3" s="10">
        <v>39</v>
      </c>
      <c r="E3" s="8">
        <v>46251</v>
      </c>
      <c r="F3" s="9">
        <f t="shared" ref="F3:F4" si="0">(E3-$AC$1)/365*12</f>
        <v>20.843835616438355</v>
      </c>
      <c r="G3" s="33"/>
      <c r="H3" s="6" t="s">
        <v>8</v>
      </c>
      <c r="I3" s="7">
        <v>155511</v>
      </c>
      <c r="J3" s="7">
        <v>7</v>
      </c>
      <c r="K3" s="7">
        <v>13</v>
      </c>
      <c r="L3" s="8">
        <v>46094</v>
      </c>
      <c r="M3" s="9">
        <f t="shared" ref="M3" si="1">(L3-$AC$1)/365*12</f>
        <v>15.682191780821919</v>
      </c>
      <c r="N3" s="33"/>
      <c r="O3" s="6" t="s">
        <v>9</v>
      </c>
      <c r="P3" s="7" t="s">
        <v>10</v>
      </c>
      <c r="Q3" s="12">
        <v>3</v>
      </c>
      <c r="R3" s="7">
        <v>12</v>
      </c>
      <c r="S3" s="14">
        <v>46168</v>
      </c>
      <c r="T3" s="9">
        <f t="shared" ref="T3" si="2">(S3-$AC$1)/365*12</f>
        <v>18.115068493150684</v>
      </c>
      <c r="U3" s="33"/>
      <c r="V3" s="6" t="s">
        <v>11</v>
      </c>
      <c r="W3" s="7" t="s">
        <v>12</v>
      </c>
      <c r="X3" s="7">
        <v>0</v>
      </c>
      <c r="Y3" s="7">
        <v>5</v>
      </c>
      <c r="Z3" s="14">
        <v>46993</v>
      </c>
      <c r="AA3" s="9">
        <f t="shared" ref="AA3" si="3">(Z3-$AC$1)/365*12</f>
        <v>45.238356164383561</v>
      </c>
      <c r="AB3" s="12"/>
    </row>
    <row r="4" spans="1:31" s="10" customFormat="1" ht="23.65" customHeight="1" thickBot="1" x14ac:dyDescent="0.35">
      <c r="B4" s="41">
        <v>159368</v>
      </c>
      <c r="C4" s="41">
        <v>152</v>
      </c>
      <c r="D4" s="41"/>
      <c r="E4" s="42">
        <v>46304</v>
      </c>
      <c r="F4" s="9">
        <f t="shared" si="0"/>
        <v>22.586301369863012</v>
      </c>
      <c r="G4" s="33"/>
      <c r="I4" s="7">
        <v>155511</v>
      </c>
      <c r="J4" s="7">
        <v>52</v>
      </c>
      <c r="K4" s="7">
        <v>0</v>
      </c>
      <c r="L4" s="8">
        <v>46094</v>
      </c>
      <c r="M4" s="9">
        <f t="shared" ref="M4:M5" si="4">(L4-$AC$1)/365*12</f>
        <v>15.682191780821919</v>
      </c>
      <c r="N4" s="33"/>
      <c r="O4" s="27"/>
      <c r="P4" s="7" t="s">
        <v>10</v>
      </c>
      <c r="Q4" s="7">
        <v>7</v>
      </c>
      <c r="R4" s="28"/>
      <c r="S4" s="14">
        <v>46168</v>
      </c>
      <c r="T4" s="9">
        <f t="shared" ref="T4:T5" si="5">(S4-$AC$1)/365*12</f>
        <v>18.115068493150684</v>
      </c>
      <c r="U4" s="33"/>
      <c r="W4" s="7" t="s">
        <v>12</v>
      </c>
      <c r="X4" s="15">
        <v>102</v>
      </c>
      <c r="Y4" s="7"/>
      <c r="Z4" s="14">
        <v>46993</v>
      </c>
      <c r="AA4" s="9">
        <f t="shared" ref="AA4" si="6">(Z4-$AC$1)/365*12</f>
        <v>45.238356164383561</v>
      </c>
      <c r="AB4" s="7"/>
    </row>
    <row r="5" spans="1:31" s="10" customFormat="1" ht="23.65" customHeight="1" thickBot="1" x14ac:dyDescent="0.35">
      <c r="B5" s="13" t="s">
        <v>13</v>
      </c>
      <c r="C5" s="44">
        <f>SUM(C3:C4)*40+D3</f>
        <v>6199</v>
      </c>
      <c r="D5" s="45"/>
      <c r="F5" s="7"/>
      <c r="G5" s="33"/>
      <c r="I5" s="7">
        <v>158587</v>
      </c>
      <c r="J5" s="7">
        <v>100</v>
      </c>
      <c r="K5" s="7"/>
      <c r="L5" s="8">
        <v>46310</v>
      </c>
      <c r="M5" s="9">
        <f t="shared" si="4"/>
        <v>22.783561643835618</v>
      </c>
      <c r="N5" s="33"/>
      <c r="O5" s="27"/>
      <c r="P5" s="7" t="s">
        <v>14</v>
      </c>
      <c r="Q5" s="7">
        <v>202</v>
      </c>
      <c r="R5" s="28">
        <v>7</v>
      </c>
      <c r="S5" s="14">
        <v>46291</v>
      </c>
      <c r="T5" s="9">
        <f t="shared" si="5"/>
        <v>22.158904109589042</v>
      </c>
      <c r="U5" s="33"/>
      <c r="W5" s="7"/>
      <c r="X5" s="44">
        <f>SUM(X3:X4)*6+Y3+Y4</f>
        <v>617</v>
      </c>
      <c r="Y5" s="45"/>
      <c r="AB5" s="7"/>
    </row>
    <row r="6" spans="1:31" s="10" customFormat="1" ht="23.65" customHeight="1" thickBot="1" x14ac:dyDescent="0.35">
      <c r="B6" s="13"/>
      <c r="C6" s="13"/>
      <c r="D6" s="13"/>
      <c r="F6" s="7"/>
      <c r="G6" s="33"/>
      <c r="I6" s="13" t="s">
        <v>13</v>
      </c>
      <c r="J6" s="44">
        <f>SUM(J3:J5)*40+K3</f>
        <v>6373</v>
      </c>
      <c r="K6" s="45"/>
      <c r="N6" s="33"/>
      <c r="P6" s="13" t="s">
        <v>13</v>
      </c>
      <c r="Q6" s="44">
        <f>SUM(Q3:Q5)*30+R3+R5</f>
        <v>6379</v>
      </c>
      <c r="R6" s="45"/>
      <c r="U6" s="33"/>
      <c r="V6" s="10" t="s">
        <v>15</v>
      </c>
      <c r="AB6" s="7"/>
    </row>
    <row r="7" spans="1:31" s="10" customFormat="1" ht="23.65" customHeight="1" x14ac:dyDescent="0.3">
      <c r="A7" s="6" t="s">
        <v>18</v>
      </c>
      <c r="B7" s="7">
        <v>156639</v>
      </c>
      <c r="C7" s="7">
        <v>2</v>
      </c>
      <c r="D7" s="7">
        <v>19</v>
      </c>
      <c r="E7" s="8">
        <v>46157</v>
      </c>
      <c r="F7" s="9">
        <f t="shared" ref="F7" si="7">(E7-$AC$1)/365*12</f>
        <v>17.753424657534246</v>
      </c>
      <c r="G7" s="33"/>
      <c r="K7" s="7"/>
      <c r="N7" s="33"/>
      <c r="U7" s="33"/>
      <c r="V7" s="6" t="s">
        <v>17</v>
      </c>
      <c r="W7" s="7" t="s">
        <v>21</v>
      </c>
      <c r="X7" s="15">
        <v>0</v>
      </c>
      <c r="Y7" s="15">
        <v>5</v>
      </c>
      <c r="Z7" s="14">
        <v>46993</v>
      </c>
      <c r="AA7" s="9">
        <f t="shared" ref="AA7" si="8">(Z7-$AC$1)/365*12</f>
        <v>45.238356164383561</v>
      </c>
      <c r="AB7" s="7"/>
    </row>
    <row r="8" spans="1:31" s="10" customFormat="1" ht="23.65" customHeight="1" thickBot="1" x14ac:dyDescent="0.35">
      <c r="A8" s="27"/>
      <c r="B8" s="7">
        <v>156639</v>
      </c>
      <c r="C8" s="11">
        <v>43</v>
      </c>
      <c r="D8" s="7"/>
      <c r="E8" s="8">
        <v>46157</v>
      </c>
      <c r="F8" s="9">
        <f>(E8-$AC$1)/365*12</f>
        <v>17.753424657534246</v>
      </c>
      <c r="G8" s="33"/>
      <c r="H8" s="6" t="s">
        <v>16</v>
      </c>
      <c r="I8" s="7">
        <v>156645</v>
      </c>
      <c r="J8" s="7">
        <v>5</v>
      </c>
      <c r="K8" s="7">
        <v>17</v>
      </c>
      <c r="L8" s="8">
        <v>46185</v>
      </c>
      <c r="M8" s="9">
        <f t="shared" ref="M8" si="9">(L8-$AC$1)/365*12</f>
        <v>18.673972602739727</v>
      </c>
      <c r="N8" s="33"/>
      <c r="O8" s="6" t="s">
        <v>19</v>
      </c>
      <c r="P8" s="7" t="s">
        <v>20</v>
      </c>
      <c r="Q8" s="7">
        <v>7</v>
      </c>
      <c r="R8" s="7">
        <v>7</v>
      </c>
      <c r="S8" s="14">
        <v>46168</v>
      </c>
      <c r="T8" s="9">
        <f t="shared" ref="T8" si="10">(S8-$AC$1)/365*12</f>
        <v>18.115068493150684</v>
      </c>
      <c r="U8" s="33"/>
      <c r="W8" s="7" t="s">
        <v>21</v>
      </c>
      <c r="X8" s="7">
        <v>62</v>
      </c>
      <c r="Y8" s="7">
        <v>0</v>
      </c>
      <c r="Z8" s="14">
        <v>46993</v>
      </c>
      <c r="AA8" s="9">
        <f t="shared" ref="AA8" si="11">(Z8-$AC$1)/365*12</f>
        <v>45.238356164383561</v>
      </c>
      <c r="AB8" s="7"/>
    </row>
    <row r="9" spans="1:31" s="10" customFormat="1" ht="23.65" customHeight="1" thickBot="1" x14ac:dyDescent="0.35">
      <c r="A9" s="27"/>
      <c r="B9" s="7">
        <v>158223</v>
      </c>
      <c r="C9" s="11">
        <v>161</v>
      </c>
      <c r="D9" s="7"/>
      <c r="E9" s="8">
        <v>46185</v>
      </c>
      <c r="F9" s="9">
        <f>(E9-$AC$1)/365*12</f>
        <v>18.673972602739727</v>
      </c>
      <c r="G9" s="33"/>
      <c r="H9" s="27"/>
      <c r="I9" s="7">
        <v>156645</v>
      </c>
      <c r="J9" s="7">
        <v>196</v>
      </c>
      <c r="K9" s="7">
        <v>0</v>
      </c>
      <c r="L9" s="8">
        <v>46185</v>
      </c>
      <c r="M9" s="9">
        <f t="shared" ref="M9" si="12">(L9-$AC$1)/365*12</f>
        <v>18.673972602739727</v>
      </c>
      <c r="N9" s="33"/>
      <c r="P9" s="7" t="s">
        <v>87</v>
      </c>
      <c r="Q9" s="7">
        <v>160</v>
      </c>
      <c r="R9" s="15">
        <v>26</v>
      </c>
      <c r="S9" s="14">
        <v>46291</v>
      </c>
      <c r="T9" s="9">
        <f>(S9-$AC$1)/365*12</f>
        <v>22.158904109589042</v>
      </c>
      <c r="U9" s="33"/>
      <c r="W9" s="13" t="s">
        <v>13</v>
      </c>
      <c r="X9" s="44">
        <f>SUM(X7:X8)*6+Y7</f>
        <v>377</v>
      </c>
      <c r="Y9" s="45"/>
      <c r="AB9" s="7"/>
    </row>
    <row r="10" spans="1:31" s="10" customFormat="1" ht="23.65" customHeight="1" thickBot="1" x14ac:dyDescent="0.35">
      <c r="A10" s="27"/>
      <c r="B10" s="7">
        <v>158583</v>
      </c>
      <c r="C10" s="11">
        <v>81</v>
      </c>
      <c r="D10" s="7"/>
      <c r="E10" s="8">
        <v>46250</v>
      </c>
      <c r="F10" s="9">
        <f>(E10-$AC$1)/365*12</f>
        <v>20.81095890410959</v>
      </c>
      <c r="G10" s="33"/>
      <c r="I10" s="13" t="s">
        <v>13</v>
      </c>
      <c r="J10" s="44">
        <f>SUM(J8:J9)*24+K8</f>
        <v>4841</v>
      </c>
      <c r="K10" s="45"/>
      <c r="N10" s="33"/>
      <c r="P10" s="13" t="s">
        <v>13</v>
      </c>
      <c r="Q10" s="44">
        <f>SUM(Q8:Q9)*30+R8+R9</f>
        <v>5043</v>
      </c>
      <c r="R10" s="45"/>
      <c r="U10" s="33"/>
      <c r="AB10" s="7"/>
    </row>
    <row r="11" spans="1:31" s="10" customFormat="1" ht="23.65" customHeight="1" thickBot="1" x14ac:dyDescent="0.35">
      <c r="B11" s="13" t="s">
        <v>13</v>
      </c>
      <c r="C11" s="44">
        <f>SUM(C7:C10)*24+D7</f>
        <v>6907</v>
      </c>
      <c r="D11" s="45"/>
      <c r="F11" s="7"/>
      <c r="G11" s="33"/>
      <c r="K11" s="7"/>
      <c r="N11" s="33"/>
      <c r="U11" s="33"/>
      <c r="V11" s="6" t="s">
        <v>24</v>
      </c>
      <c r="W11" s="7" t="s">
        <v>25</v>
      </c>
      <c r="X11" s="7">
        <v>3</v>
      </c>
      <c r="Y11" s="7">
        <v>3</v>
      </c>
      <c r="Z11" s="14">
        <v>46993</v>
      </c>
      <c r="AA11" s="9">
        <f t="shared" ref="AA11:AA12" si="13">(Z11-$AC$1)/365*12</f>
        <v>45.238356164383561</v>
      </c>
      <c r="AB11" s="7"/>
    </row>
    <row r="12" spans="1:31" s="10" customFormat="1" ht="23.65" customHeight="1" thickBot="1" x14ac:dyDescent="0.35">
      <c r="D12" s="7"/>
      <c r="F12" s="7"/>
      <c r="G12" s="33"/>
      <c r="H12" s="6" t="s">
        <v>22</v>
      </c>
      <c r="I12" s="7">
        <v>158212</v>
      </c>
      <c r="J12" s="7">
        <v>2</v>
      </c>
      <c r="K12" s="7">
        <v>15</v>
      </c>
      <c r="L12" s="8">
        <v>46192</v>
      </c>
      <c r="M12" s="9">
        <f>(L12-$AC$1)/365*12</f>
        <v>18.904109589041099</v>
      </c>
      <c r="N12" s="33"/>
      <c r="O12" s="6" t="s">
        <v>23</v>
      </c>
      <c r="P12" s="7" t="s">
        <v>26</v>
      </c>
      <c r="Q12" s="7">
        <v>3</v>
      </c>
      <c r="R12" s="7">
        <v>26</v>
      </c>
      <c r="S12" s="14">
        <v>46199</v>
      </c>
      <c r="T12" s="9">
        <f t="shared" ref="T12" si="14">(S12-$AC$1)/365*12</f>
        <v>19.134246575342466</v>
      </c>
      <c r="U12" s="33"/>
      <c r="W12" s="7" t="s">
        <v>25</v>
      </c>
      <c r="X12" s="7">
        <v>55</v>
      </c>
      <c r="Y12" s="7"/>
      <c r="Z12" s="14">
        <v>46993</v>
      </c>
      <c r="AA12" s="9">
        <f t="shared" si="13"/>
        <v>45.238356164383561</v>
      </c>
      <c r="AB12" s="7"/>
    </row>
    <row r="13" spans="1:31" s="10" customFormat="1" ht="23.65" customHeight="1" thickBot="1" x14ac:dyDescent="0.35">
      <c r="A13" s="6" t="s">
        <v>27</v>
      </c>
      <c r="B13" s="35">
        <v>158219</v>
      </c>
      <c r="C13" s="7">
        <v>6</v>
      </c>
      <c r="D13" s="7">
        <v>22</v>
      </c>
      <c r="E13" s="8">
        <v>46191</v>
      </c>
      <c r="G13" s="33"/>
      <c r="H13" s="27"/>
      <c r="I13" s="7">
        <v>158212</v>
      </c>
      <c r="J13" s="7">
        <v>89</v>
      </c>
      <c r="K13" s="7"/>
      <c r="L13" s="8">
        <v>46192</v>
      </c>
      <c r="M13" s="9">
        <f>(L13-$AC$1)/365*12</f>
        <v>18.904109589041099</v>
      </c>
      <c r="N13" s="33"/>
      <c r="O13" s="27"/>
      <c r="P13" s="7" t="s">
        <v>26</v>
      </c>
      <c r="Q13" s="7">
        <v>88</v>
      </c>
      <c r="R13" s="7">
        <v>17</v>
      </c>
      <c r="S13" s="14">
        <v>46199</v>
      </c>
      <c r="T13" s="9">
        <f t="shared" ref="T13" si="15">(S13-$AC$1)/365*12</f>
        <v>19.134246575342466</v>
      </c>
      <c r="U13" s="33"/>
      <c r="W13" s="13" t="s">
        <v>13</v>
      </c>
      <c r="X13" s="44">
        <f>SUM(X11:X12)*6+Y11+Y12</f>
        <v>351</v>
      </c>
      <c r="Y13" s="45"/>
      <c r="AB13" s="7"/>
    </row>
    <row r="14" spans="1:31" s="10" customFormat="1" ht="23.65" customHeight="1" thickBot="1" x14ac:dyDescent="0.35">
      <c r="B14" s="35">
        <v>158219</v>
      </c>
      <c r="C14" s="11">
        <v>12</v>
      </c>
      <c r="D14" s="7"/>
      <c r="E14" s="8">
        <v>46191</v>
      </c>
      <c r="F14" s="9">
        <f>(E14-$AC$1)/365*12</f>
        <v>18.871232876712327</v>
      </c>
      <c r="G14" s="33"/>
      <c r="H14" s="27"/>
      <c r="I14" s="7">
        <v>158213</v>
      </c>
      <c r="J14" s="7">
        <v>118</v>
      </c>
      <c r="K14" s="7"/>
      <c r="L14" s="8">
        <v>46199</v>
      </c>
      <c r="M14" s="9">
        <f>(L14-$AC$1)/365*12</f>
        <v>19.134246575342466</v>
      </c>
      <c r="N14" s="33"/>
      <c r="P14" s="13" t="s">
        <v>13</v>
      </c>
      <c r="Q14" s="44">
        <f>SUM(Q12:Q13)*30+R12</f>
        <v>2756</v>
      </c>
      <c r="R14" s="45"/>
      <c r="U14" s="33"/>
      <c r="AB14" s="7"/>
    </row>
    <row r="15" spans="1:31" s="10" customFormat="1" ht="23.65" customHeight="1" thickBot="1" x14ac:dyDescent="0.35">
      <c r="B15" s="35">
        <v>158220</v>
      </c>
      <c r="C15" s="11">
        <v>159</v>
      </c>
      <c r="D15" s="7"/>
      <c r="E15" s="8">
        <v>46197</v>
      </c>
      <c r="F15" s="9">
        <f>(E15-$AC$1)/365*12</f>
        <v>19.06849315068493</v>
      </c>
      <c r="G15" s="33"/>
      <c r="I15" s="13" t="s">
        <v>13</v>
      </c>
      <c r="J15" s="44">
        <f>SUM(J12:J14)*24+K12</f>
        <v>5031</v>
      </c>
      <c r="K15" s="45"/>
      <c r="N15" s="33"/>
      <c r="U15" s="33"/>
      <c r="V15" s="6" t="s">
        <v>31</v>
      </c>
      <c r="W15" s="7" t="s">
        <v>32</v>
      </c>
      <c r="X15" s="7">
        <v>4</v>
      </c>
      <c r="Y15" s="7">
        <v>4</v>
      </c>
      <c r="Z15" s="14">
        <v>46993</v>
      </c>
      <c r="AA15" s="9">
        <f t="shared" ref="AA15" si="16">(Z15-$AC$1)/365*12</f>
        <v>45.238356164383561</v>
      </c>
      <c r="AB15" s="7"/>
    </row>
    <row r="16" spans="1:31" s="10" customFormat="1" ht="23.65" customHeight="1" thickBot="1" x14ac:dyDescent="0.35">
      <c r="B16" s="35">
        <v>158221</v>
      </c>
      <c r="C16" s="11">
        <v>160</v>
      </c>
      <c r="D16" s="7"/>
      <c r="E16" s="8">
        <v>46249</v>
      </c>
      <c r="F16" s="9">
        <f>(E16-$AC$1)/365*12</f>
        <v>20.778082191780822</v>
      </c>
      <c r="G16" s="33"/>
      <c r="K16" s="7"/>
      <c r="N16" s="33"/>
      <c r="O16" s="6" t="s">
        <v>29</v>
      </c>
      <c r="P16" s="7" t="s">
        <v>30</v>
      </c>
      <c r="Q16" s="7">
        <v>3</v>
      </c>
      <c r="R16" s="7">
        <v>15</v>
      </c>
      <c r="S16" s="14">
        <v>46079</v>
      </c>
      <c r="T16" s="9">
        <f t="shared" ref="T16" si="17">(S16-$AC$1)/365*12</f>
        <v>15.18904109589041</v>
      </c>
      <c r="U16" s="33"/>
      <c r="V16" s="6"/>
      <c r="W16" s="7" t="s">
        <v>32</v>
      </c>
      <c r="X16" s="7">
        <v>47</v>
      </c>
      <c r="Y16" s="7">
        <v>0</v>
      </c>
      <c r="Z16" s="14">
        <v>46993</v>
      </c>
      <c r="AA16" s="9">
        <f t="shared" ref="AA16" si="18">(Z16-$AC$1)/365*12</f>
        <v>45.238356164383561</v>
      </c>
      <c r="AB16" s="8"/>
    </row>
    <row r="17" spans="1:28" s="10" customFormat="1" ht="23.65" customHeight="1" thickBot="1" x14ac:dyDescent="0.35">
      <c r="B17" s="13" t="s">
        <v>13</v>
      </c>
      <c r="C17" s="44">
        <f>SUM(C14:C15)*24+D14</f>
        <v>4104</v>
      </c>
      <c r="D17" s="45"/>
      <c r="F17" s="7"/>
      <c r="G17" s="33"/>
      <c r="H17" s="6" t="s">
        <v>28</v>
      </c>
      <c r="I17" s="7">
        <v>156646</v>
      </c>
      <c r="J17" s="7">
        <v>4</v>
      </c>
      <c r="K17" s="11">
        <v>6</v>
      </c>
      <c r="L17" s="8">
        <v>46192</v>
      </c>
      <c r="M17" s="9">
        <f t="shared" ref="M17" si="19">(L17-$AC$1)/365*12</f>
        <v>18.904109589041099</v>
      </c>
      <c r="N17" s="33"/>
      <c r="P17" s="7" t="s">
        <v>88</v>
      </c>
      <c r="Q17" s="7">
        <v>21</v>
      </c>
      <c r="R17" s="7">
        <v>19</v>
      </c>
      <c r="S17" s="14">
        <v>46199</v>
      </c>
      <c r="T17" s="9">
        <f t="shared" ref="T17" si="20">(S17-$AC$1)/365*12</f>
        <v>19.134246575342466</v>
      </c>
      <c r="U17" s="33"/>
      <c r="W17" s="13" t="s">
        <v>13</v>
      </c>
      <c r="X17" s="44">
        <f>SUM(X15:X16)*6+Y15+Y16</f>
        <v>310</v>
      </c>
      <c r="Y17" s="45"/>
      <c r="AB17" s="7"/>
    </row>
    <row r="18" spans="1:28" s="10" customFormat="1" ht="23.65" customHeight="1" thickBot="1" x14ac:dyDescent="0.35">
      <c r="B18" s="48"/>
      <c r="D18" s="7"/>
      <c r="F18" s="7"/>
      <c r="G18" s="33"/>
      <c r="H18" s="6"/>
      <c r="I18" s="7">
        <v>156646</v>
      </c>
      <c r="J18" s="7">
        <v>163</v>
      </c>
      <c r="K18" s="11"/>
      <c r="L18" s="8">
        <v>46192</v>
      </c>
      <c r="M18" s="9">
        <f t="shared" ref="M18" si="21">(L18-$AC$1)/365*12</f>
        <v>18.904109589041099</v>
      </c>
      <c r="N18" s="33"/>
      <c r="P18" s="13" t="s">
        <v>13</v>
      </c>
      <c r="Q18" s="44">
        <f>SUM(Q16:Q17)*30+R16+R17</f>
        <v>754</v>
      </c>
      <c r="R18" s="45"/>
      <c r="U18" s="33"/>
      <c r="AB18" s="7"/>
    </row>
    <row r="19" spans="1:28" s="10" customFormat="1" ht="23.65" customHeight="1" thickBot="1" x14ac:dyDescent="0.35">
      <c r="A19" s="6" t="s">
        <v>40</v>
      </c>
      <c r="B19" s="49">
        <v>158225</v>
      </c>
      <c r="C19" s="7">
        <v>0</v>
      </c>
      <c r="D19" s="7">
        <v>8</v>
      </c>
      <c r="E19" s="8"/>
      <c r="F19" s="9">
        <f>(E19-$AC$1)/365*12</f>
        <v>-1499.7369863013701</v>
      </c>
      <c r="G19" s="33"/>
      <c r="I19" s="13" t="s">
        <v>13</v>
      </c>
      <c r="J19" s="44">
        <f>SUM(J17:J18)*12+K17</f>
        <v>2010</v>
      </c>
      <c r="K19" s="45"/>
      <c r="L19" s="7"/>
      <c r="M19" s="7"/>
      <c r="N19" s="33"/>
      <c r="P19" s="13"/>
      <c r="Q19" s="10" t="s">
        <v>33</v>
      </c>
      <c r="U19" s="33"/>
      <c r="V19" s="6" t="s">
        <v>37</v>
      </c>
      <c r="W19" s="7" t="s">
        <v>38</v>
      </c>
      <c r="X19" s="7">
        <v>0</v>
      </c>
      <c r="Y19" s="7">
        <v>20</v>
      </c>
      <c r="Z19" s="14">
        <v>46718</v>
      </c>
      <c r="AA19" s="9">
        <f t="shared" ref="AA19:AA20" si="22">(Z19-$AC$1)/365*12</f>
        <v>36.197260273972603</v>
      </c>
      <c r="AB19" s="7"/>
    </row>
    <row r="20" spans="1:28" s="10" customFormat="1" ht="23.65" customHeight="1" thickBot="1" x14ac:dyDescent="0.35">
      <c r="A20" s="27"/>
      <c r="B20" s="49">
        <v>158225</v>
      </c>
      <c r="C20" s="7">
        <v>53</v>
      </c>
      <c r="E20" s="8"/>
      <c r="F20" s="9">
        <f>(E20-$AC$1)/365*12</f>
        <v>-1499.7369863013701</v>
      </c>
      <c r="G20" s="33"/>
      <c r="K20" s="7"/>
      <c r="N20" s="33"/>
      <c r="O20" s="6" t="s">
        <v>35</v>
      </c>
      <c r="P20" s="7" t="s">
        <v>36</v>
      </c>
      <c r="Q20" s="7">
        <v>4</v>
      </c>
      <c r="R20" s="7">
        <v>18</v>
      </c>
      <c r="S20" s="14">
        <v>46138</v>
      </c>
      <c r="T20" s="9">
        <f t="shared" ref="T20:T21" si="23">(S20-$AC$1)/365*12</f>
        <v>17.128767123287673</v>
      </c>
      <c r="U20" s="33"/>
      <c r="V20" s="6">
        <v>200</v>
      </c>
      <c r="W20" s="7" t="s">
        <v>41</v>
      </c>
      <c r="X20" s="7">
        <v>7</v>
      </c>
      <c r="Y20" s="7">
        <v>58</v>
      </c>
      <c r="Z20" s="14">
        <v>46993</v>
      </c>
      <c r="AA20" s="9">
        <f t="shared" si="22"/>
        <v>45.238356164383561</v>
      </c>
      <c r="AB20" s="7"/>
    </row>
    <row r="21" spans="1:28" s="10" customFormat="1" ht="23.65" customHeight="1" thickBot="1" x14ac:dyDescent="0.35">
      <c r="A21" s="27"/>
      <c r="B21" s="49">
        <v>156626</v>
      </c>
      <c r="C21" s="7">
        <v>8</v>
      </c>
      <c r="E21" s="8">
        <v>46191</v>
      </c>
      <c r="F21" s="9">
        <f t="shared" ref="F21" si="24">(E21-$AC$1)/365*12</f>
        <v>18.871232876712327</v>
      </c>
      <c r="G21" s="33"/>
      <c r="H21" s="6" t="s">
        <v>34</v>
      </c>
      <c r="I21" s="7" t="s">
        <v>39</v>
      </c>
      <c r="J21" s="7">
        <v>5</v>
      </c>
      <c r="K21" s="7">
        <v>5</v>
      </c>
      <c r="L21" s="14">
        <v>46291</v>
      </c>
      <c r="M21" s="9">
        <f t="shared" ref="M21" si="25">(L21-$AC$1)/365*12</f>
        <v>22.158904109589042</v>
      </c>
      <c r="N21" s="33"/>
      <c r="P21" s="7" t="s">
        <v>89</v>
      </c>
      <c r="Q21" s="7">
        <v>92</v>
      </c>
      <c r="R21" s="7">
        <v>17</v>
      </c>
      <c r="S21" s="14">
        <v>46291</v>
      </c>
      <c r="T21" s="9">
        <f t="shared" si="23"/>
        <v>22.158904109589042</v>
      </c>
      <c r="U21" s="33"/>
      <c r="W21" s="13" t="s">
        <v>13</v>
      </c>
      <c r="X21" s="44">
        <v>1973</v>
      </c>
      <c r="Y21" s="45"/>
      <c r="AB21" s="7"/>
    </row>
    <row r="22" spans="1:28" s="10" customFormat="1" ht="23.65" customHeight="1" thickBot="1" x14ac:dyDescent="0.35">
      <c r="B22" s="50" t="s">
        <v>13</v>
      </c>
      <c r="C22" s="44">
        <f>SUM(C19:C21)*12+D19</f>
        <v>740</v>
      </c>
      <c r="D22" s="45"/>
      <c r="F22" s="7"/>
      <c r="G22" s="33"/>
      <c r="I22" s="7" t="s">
        <v>39</v>
      </c>
      <c r="J22" s="7">
        <v>49</v>
      </c>
      <c r="K22" s="7"/>
      <c r="L22" s="14">
        <v>46291</v>
      </c>
      <c r="M22" s="9">
        <f t="shared" ref="M22" si="26">(L22-$AC$1)/365*12</f>
        <v>22.158904109589042</v>
      </c>
      <c r="N22" s="33"/>
      <c r="P22" s="13" t="s">
        <v>13</v>
      </c>
      <c r="Q22" s="44">
        <f>SUM(Q20:Q21)*30+R20+R21</f>
        <v>2915</v>
      </c>
      <c r="R22" s="45"/>
      <c r="U22" s="33"/>
      <c r="AB22" s="7"/>
    </row>
    <row r="23" spans="1:28" s="10" customFormat="1" ht="23.65" customHeight="1" thickBot="1" x14ac:dyDescent="0.35">
      <c r="B23" s="48"/>
      <c r="D23" s="7"/>
      <c r="F23" s="7"/>
      <c r="G23" s="33"/>
      <c r="I23" s="13" t="s">
        <v>13</v>
      </c>
      <c r="J23" s="44">
        <f>SUM(J21:J22)*30+K21+K22</f>
        <v>1625</v>
      </c>
      <c r="K23" s="45"/>
      <c r="N23" s="33"/>
      <c r="U23" s="33"/>
      <c r="V23" s="21" t="s">
        <v>45</v>
      </c>
      <c r="W23" s="7"/>
      <c r="X23" s="7"/>
      <c r="Y23" s="7"/>
      <c r="Z23" s="14"/>
      <c r="AA23" s="9"/>
      <c r="AB23" s="7"/>
    </row>
    <row r="24" spans="1:28" s="10" customFormat="1" ht="23.65" customHeight="1" thickBot="1" x14ac:dyDescent="0.35">
      <c r="A24" s="6" t="s">
        <v>46</v>
      </c>
      <c r="B24" s="51">
        <v>158238</v>
      </c>
      <c r="C24" s="7">
        <v>0</v>
      </c>
      <c r="D24" s="7">
        <v>37</v>
      </c>
      <c r="E24" s="8">
        <v>46190</v>
      </c>
      <c r="F24" s="9">
        <f>(E24-$AC$1)/365*12</f>
        <v>18.838356164383562</v>
      </c>
      <c r="G24" s="33"/>
      <c r="K24" s="7"/>
      <c r="M24" s="10" t="s">
        <v>33</v>
      </c>
      <c r="N24" s="33"/>
      <c r="O24" s="6" t="s">
        <v>43</v>
      </c>
      <c r="P24" s="7" t="s">
        <v>44</v>
      </c>
      <c r="Q24" s="7">
        <v>6</v>
      </c>
      <c r="R24" s="7">
        <v>21</v>
      </c>
      <c r="S24" s="14">
        <v>46199</v>
      </c>
      <c r="T24" s="9">
        <f t="shared" ref="T24:T26" si="27">(S24-$AC$1)/365*12</f>
        <v>19.134246575342466</v>
      </c>
      <c r="U24" s="33"/>
      <c r="V24" s="21">
        <v>200</v>
      </c>
      <c r="W24" s="7" t="s">
        <v>48</v>
      </c>
      <c r="X24" s="7">
        <v>5</v>
      </c>
      <c r="Y24" s="7">
        <v>195</v>
      </c>
      <c r="Z24" s="14">
        <v>46993</v>
      </c>
      <c r="AA24" s="9">
        <f t="shared" ref="AA24" si="28">(Z24-$AC$1)/365*12</f>
        <v>45.238356164383561</v>
      </c>
      <c r="AB24" s="7"/>
    </row>
    <row r="25" spans="1:28" s="10" customFormat="1" ht="23.65" customHeight="1" thickBot="1" x14ac:dyDescent="0.35">
      <c r="A25" s="29"/>
      <c r="B25" s="51">
        <v>158238</v>
      </c>
      <c r="C25" s="11">
        <v>47</v>
      </c>
      <c r="D25" s="7"/>
      <c r="E25" s="8">
        <v>46190</v>
      </c>
      <c r="F25" s="9">
        <f>(E25-$AC$1)/365*12</f>
        <v>18.838356164383562</v>
      </c>
      <c r="G25" s="33"/>
      <c r="H25" s="6" t="s">
        <v>42</v>
      </c>
      <c r="I25" s="7" t="s">
        <v>47</v>
      </c>
      <c r="J25" s="7">
        <v>5</v>
      </c>
      <c r="K25" s="7">
        <v>26</v>
      </c>
      <c r="L25" s="25">
        <v>46291</v>
      </c>
      <c r="M25" s="9">
        <f t="shared" ref="M25" si="29">(L25-$AC$1)/365*12</f>
        <v>22.158904109589042</v>
      </c>
      <c r="N25" s="33"/>
      <c r="P25" s="7" t="s">
        <v>90</v>
      </c>
      <c r="Q25" s="7">
        <v>52</v>
      </c>
      <c r="R25" s="15">
        <v>9</v>
      </c>
      <c r="S25" s="14">
        <v>46199</v>
      </c>
      <c r="T25" s="9">
        <f t="shared" si="27"/>
        <v>19.134246575342466</v>
      </c>
      <c r="U25" s="33"/>
      <c r="W25" s="13" t="s">
        <v>13</v>
      </c>
      <c r="X25" s="44">
        <v>1990</v>
      </c>
      <c r="Y25" s="45"/>
      <c r="AB25" s="7"/>
    </row>
    <row r="26" spans="1:28" s="10" customFormat="1" ht="23.65" customHeight="1" thickBot="1" x14ac:dyDescent="0.35">
      <c r="A26" s="29"/>
      <c r="B26" s="51">
        <v>163030</v>
      </c>
      <c r="C26" s="11">
        <v>100</v>
      </c>
      <c r="D26" s="7"/>
      <c r="E26" s="8">
        <v>46302</v>
      </c>
      <c r="F26" s="9">
        <f>(E26-$AC$1)/365*12</f>
        <v>22.520547945205479</v>
      </c>
      <c r="G26" s="33"/>
      <c r="I26" s="7" t="s">
        <v>47</v>
      </c>
      <c r="J26" s="7">
        <v>59</v>
      </c>
      <c r="K26" s="7">
        <v>0</v>
      </c>
      <c r="L26" s="25">
        <v>46291</v>
      </c>
      <c r="M26" s="9">
        <f t="shared" ref="M26" si="30">(L26-$AC$1)/365*12</f>
        <v>22.158904109589042</v>
      </c>
      <c r="N26" s="33"/>
      <c r="P26" s="7" t="s">
        <v>94</v>
      </c>
      <c r="Q26" s="7">
        <v>50</v>
      </c>
      <c r="R26" s="15">
        <v>18</v>
      </c>
      <c r="S26" s="14">
        <v>46352</v>
      </c>
      <c r="T26" s="9">
        <f t="shared" si="27"/>
        <v>24.164383561643838</v>
      </c>
      <c r="U26" s="33"/>
      <c r="AB26" s="7"/>
    </row>
    <row r="27" spans="1:28" s="10" customFormat="1" ht="23.65" customHeight="1" thickBot="1" x14ac:dyDescent="0.35">
      <c r="B27" s="50" t="s">
        <v>13</v>
      </c>
      <c r="C27" s="44">
        <f>SUM(C25:C25)*40+D25</f>
        <v>1880</v>
      </c>
      <c r="D27" s="45"/>
      <c r="F27" s="7"/>
      <c r="G27" s="33"/>
      <c r="I27" s="13" t="s">
        <v>13</v>
      </c>
      <c r="J27" s="44">
        <f>SUM(J25:J26)*30+K25</f>
        <v>1946</v>
      </c>
      <c r="K27" s="45"/>
      <c r="N27" s="33"/>
      <c r="P27" s="13" t="s">
        <v>13</v>
      </c>
      <c r="Q27" s="44">
        <f>SUM(Q24:Q26)*30+R24+R25+R26</f>
        <v>3288</v>
      </c>
      <c r="R27" s="45"/>
      <c r="U27" s="33"/>
      <c r="V27" s="46" t="s">
        <v>54</v>
      </c>
      <c r="W27" s="7" t="s">
        <v>55</v>
      </c>
      <c r="X27" s="7">
        <v>2</v>
      </c>
      <c r="Y27" s="7">
        <v>1</v>
      </c>
      <c r="Z27" s="14">
        <v>46780</v>
      </c>
      <c r="AA27" s="9">
        <f t="shared" ref="AA27" si="31">(Z27-$AC$1)/365*12</f>
        <v>38.235616438356168</v>
      </c>
      <c r="AB27" s="7"/>
    </row>
    <row r="28" spans="1:28" s="10" customFormat="1" ht="23.65" customHeight="1" thickBot="1" x14ac:dyDescent="0.35">
      <c r="B28" s="48"/>
      <c r="D28" s="7"/>
      <c r="F28" s="7"/>
      <c r="G28" s="33"/>
      <c r="K28" s="7"/>
      <c r="N28" s="33"/>
      <c r="U28" s="33"/>
      <c r="V28" s="46"/>
      <c r="W28" s="13" t="s">
        <v>13</v>
      </c>
      <c r="X28" s="44">
        <f>SUM(X27)*4+Y27</f>
        <v>9</v>
      </c>
      <c r="Y28" s="45"/>
      <c r="AB28" s="7"/>
    </row>
    <row r="29" spans="1:28" s="10" customFormat="1" ht="23.65" customHeight="1" thickBot="1" x14ac:dyDescent="0.35">
      <c r="A29" s="6" t="s">
        <v>53</v>
      </c>
      <c r="B29" s="49">
        <v>156636</v>
      </c>
      <c r="C29" s="7">
        <v>0</v>
      </c>
      <c r="D29" s="7">
        <v>12</v>
      </c>
      <c r="E29" s="8">
        <v>46156</v>
      </c>
      <c r="F29" s="9">
        <f>(E29-$AC$1)/365*12</f>
        <v>17.720547945205482</v>
      </c>
      <c r="G29" s="33"/>
      <c r="H29" s="6" t="s">
        <v>51</v>
      </c>
      <c r="I29" s="7" t="s">
        <v>52</v>
      </c>
      <c r="J29" s="7">
        <v>8</v>
      </c>
      <c r="K29" s="7">
        <v>2</v>
      </c>
      <c r="L29" s="14">
        <v>45528</v>
      </c>
      <c r="M29" s="16">
        <f t="shared" ref="M29" si="32">(L29-$AC$1)/365*12</f>
        <v>-2.9260273972602739</v>
      </c>
      <c r="N29" s="33"/>
      <c r="O29" s="6" t="s">
        <v>49</v>
      </c>
      <c r="P29" s="7" t="s">
        <v>50</v>
      </c>
      <c r="Q29" s="7">
        <v>3</v>
      </c>
      <c r="R29" s="7">
        <v>8</v>
      </c>
      <c r="S29" s="14">
        <v>46199</v>
      </c>
      <c r="T29" s="9">
        <f t="shared" ref="T29:T30" si="33">(S29-$AC$1)/365*12</f>
        <v>19.134246575342466</v>
      </c>
      <c r="U29" s="33"/>
      <c r="AB29" s="8"/>
    </row>
    <row r="30" spans="1:28" s="10" customFormat="1" ht="23.65" customHeight="1" thickBot="1" x14ac:dyDescent="0.35">
      <c r="B30" s="49">
        <v>156636</v>
      </c>
      <c r="C30" s="7">
        <v>59</v>
      </c>
      <c r="D30" s="7"/>
      <c r="E30" s="8">
        <v>46156</v>
      </c>
      <c r="F30" s="9">
        <f>(E30-$AC$1)/365*12</f>
        <v>17.720547945205482</v>
      </c>
      <c r="G30" s="33"/>
      <c r="I30" s="13" t="s">
        <v>13</v>
      </c>
      <c r="J30" s="44">
        <f>SUM(J29)*30+K29</f>
        <v>242</v>
      </c>
      <c r="K30" s="45"/>
      <c r="N30" s="33"/>
      <c r="O30" s="6"/>
      <c r="P30" s="7" t="s">
        <v>93</v>
      </c>
      <c r="Q30" s="7">
        <v>26</v>
      </c>
      <c r="R30" s="7"/>
      <c r="S30" s="14">
        <v>46352</v>
      </c>
      <c r="T30" s="9">
        <f t="shared" si="33"/>
        <v>24.164383561643838</v>
      </c>
      <c r="U30" s="33"/>
      <c r="V30" s="6" t="s">
        <v>59</v>
      </c>
      <c r="W30" s="7" t="s">
        <v>60</v>
      </c>
      <c r="X30" s="7">
        <v>4</v>
      </c>
      <c r="Y30" s="7">
        <v>0</v>
      </c>
      <c r="Z30" s="14">
        <v>46107</v>
      </c>
      <c r="AA30" s="9">
        <f t="shared" ref="AA30" si="34">(Z30-$AC$1)/365*12</f>
        <v>16.109589041095891</v>
      </c>
    </row>
    <row r="31" spans="1:28" s="10" customFormat="1" ht="23.65" customHeight="1" thickBot="1" x14ac:dyDescent="0.35">
      <c r="B31" s="49">
        <v>158234</v>
      </c>
      <c r="C31" s="7">
        <v>74</v>
      </c>
      <c r="D31" s="7"/>
      <c r="E31" s="8">
        <v>46191</v>
      </c>
      <c r="F31" s="9">
        <f>(E31-$AC$1)/365*12</f>
        <v>18.871232876712327</v>
      </c>
      <c r="G31" s="33"/>
      <c r="K31" s="7"/>
      <c r="N31" s="33"/>
      <c r="P31" s="13" t="s">
        <v>13</v>
      </c>
      <c r="Q31" s="44">
        <f>SUM(Q29:Q30)*30+R29</f>
        <v>878</v>
      </c>
      <c r="R31" s="45"/>
      <c r="U31" s="33"/>
      <c r="W31" s="13" t="s">
        <v>13</v>
      </c>
      <c r="X31" s="44">
        <f>SUM(X30:X30)*30+Y30</f>
        <v>120</v>
      </c>
      <c r="Y31" s="45"/>
      <c r="AB31" s="7"/>
    </row>
    <row r="32" spans="1:28" s="10" customFormat="1" ht="23.65" customHeight="1" thickBot="1" x14ac:dyDescent="0.35">
      <c r="B32" s="50" t="s">
        <v>13</v>
      </c>
      <c r="C32" s="44">
        <f>SUM(C30:C31)*24+D30</f>
        <v>3192</v>
      </c>
      <c r="D32" s="45"/>
      <c r="F32" s="7"/>
      <c r="G32" s="33"/>
      <c r="H32" s="17" t="s">
        <v>58</v>
      </c>
      <c r="I32" s="7">
        <v>156609</v>
      </c>
      <c r="J32" s="7">
        <v>2</v>
      </c>
      <c r="K32" s="7">
        <v>23</v>
      </c>
      <c r="L32" s="8">
        <v>46183</v>
      </c>
      <c r="M32" s="9">
        <f t="shared" ref="M32:M34" si="35">(L32-$AC$1)/365*12</f>
        <v>18.608219178082194</v>
      </c>
      <c r="N32" s="33"/>
      <c r="U32" s="33"/>
      <c r="AB32" s="7"/>
    </row>
    <row r="33" spans="1:28" s="10" customFormat="1" ht="23.65" customHeight="1" x14ac:dyDescent="0.3">
      <c r="B33" s="48"/>
      <c r="D33" s="7"/>
      <c r="F33" s="7"/>
      <c r="G33" s="33"/>
      <c r="I33" s="7">
        <v>156609</v>
      </c>
      <c r="J33" s="7">
        <v>6</v>
      </c>
      <c r="K33" s="7"/>
      <c r="L33" s="8">
        <v>46183</v>
      </c>
      <c r="M33" s="9">
        <f t="shared" ref="M33" si="36">(L33-$AC$1)/365*12</f>
        <v>18.608219178082194</v>
      </c>
      <c r="N33" s="33"/>
      <c r="O33" s="6" t="s">
        <v>56</v>
      </c>
      <c r="P33" s="7" t="s">
        <v>57</v>
      </c>
      <c r="Q33" s="7">
        <v>10</v>
      </c>
      <c r="R33" s="7">
        <v>18</v>
      </c>
      <c r="S33" s="14">
        <v>46016</v>
      </c>
      <c r="T33" s="9">
        <f>(S33-$AC$1)/365*12</f>
        <v>13.117808219178084</v>
      </c>
      <c r="U33" s="33"/>
      <c r="V33" s="6" t="s">
        <v>65</v>
      </c>
      <c r="W33" s="11"/>
      <c r="X33" s="7"/>
      <c r="Y33" s="7"/>
      <c r="Z33" s="25"/>
      <c r="AA33" s="9"/>
      <c r="AB33" s="7"/>
    </row>
    <row r="34" spans="1:28" s="10" customFormat="1" ht="23.65" customHeight="1" thickBot="1" x14ac:dyDescent="0.35">
      <c r="A34" s="6" t="s">
        <v>61</v>
      </c>
      <c r="B34" s="49">
        <v>158233</v>
      </c>
      <c r="C34" s="7">
        <v>0</v>
      </c>
      <c r="D34" s="7">
        <v>22</v>
      </c>
      <c r="E34" s="8">
        <v>46249</v>
      </c>
      <c r="F34" s="9">
        <f>(E34-$AC$1)/365*12</f>
        <v>20.778082191780822</v>
      </c>
      <c r="G34" s="33"/>
      <c r="I34" s="7">
        <v>162839</v>
      </c>
      <c r="J34" s="11">
        <v>77</v>
      </c>
      <c r="K34" s="7"/>
      <c r="L34" s="8">
        <v>46305</v>
      </c>
      <c r="M34" s="9">
        <f t="shared" si="35"/>
        <v>22.61917808219178</v>
      </c>
      <c r="N34" s="33"/>
      <c r="O34" s="6"/>
      <c r="P34" s="7" t="s">
        <v>57</v>
      </c>
      <c r="Q34" s="7">
        <v>26</v>
      </c>
      <c r="R34" s="7"/>
      <c r="S34" s="14">
        <v>46016</v>
      </c>
      <c r="T34" s="9">
        <f>(S34-$AC$1)/365*12</f>
        <v>13.117808219178084</v>
      </c>
      <c r="U34" s="33"/>
      <c r="V34" s="11"/>
      <c r="W34" s="11" t="s">
        <v>66</v>
      </c>
      <c r="X34" s="11">
        <v>0</v>
      </c>
      <c r="Y34" s="24">
        <v>17</v>
      </c>
      <c r="Z34" s="25">
        <v>46138</v>
      </c>
      <c r="AA34" s="26">
        <f t="shared" ref="AA34" si="37">(Z34-$AC$1)/365*12</f>
        <v>17.128767123287673</v>
      </c>
      <c r="AB34" s="7"/>
    </row>
    <row r="35" spans="1:28" s="10" customFormat="1" ht="23.65" customHeight="1" thickBot="1" x14ac:dyDescent="0.35">
      <c r="A35" s="27"/>
      <c r="B35" s="49">
        <v>158233</v>
      </c>
      <c r="C35" s="7">
        <v>157</v>
      </c>
      <c r="D35" s="7"/>
      <c r="E35" s="8">
        <v>46249</v>
      </c>
      <c r="F35" s="9">
        <f>(E35-$AC$1)/365*12</f>
        <v>20.778082191780822</v>
      </c>
      <c r="G35" s="33"/>
      <c r="I35" s="13" t="s">
        <v>13</v>
      </c>
      <c r="J35" s="44">
        <f>SUM(J32:J34)*24+K32</f>
        <v>2063</v>
      </c>
      <c r="K35" s="45"/>
      <c r="N35" s="33"/>
      <c r="P35" s="13" t="s">
        <v>13</v>
      </c>
      <c r="Q35" s="44">
        <f>SUM(Q33:Q34)*30+R33</f>
        <v>1098</v>
      </c>
      <c r="R35" s="45"/>
      <c r="S35" s="7"/>
      <c r="T35" s="7"/>
      <c r="U35" s="33"/>
      <c r="W35" s="13" t="s">
        <v>13</v>
      </c>
      <c r="X35" s="44">
        <f>SUM(X33:X34)*18+Y33</f>
        <v>0</v>
      </c>
      <c r="Y35" s="45"/>
      <c r="AB35" s="7"/>
    </row>
    <row r="36" spans="1:28" s="10" customFormat="1" ht="23.65" customHeight="1" thickBot="1" x14ac:dyDescent="0.35">
      <c r="B36" s="50" t="s">
        <v>13</v>
      </c>
      <c r="C36" s="44">
        <f>SUM(C34)*24+D34</f>
        <v>22</v>
      </c>
      <c r="D36" s="45"/>
      <c r="F36" s="7"/>
      <c r="G36" s="33"/>
      <c r="K36" s="7"/>
      <c r="N36" s="33"/>
      <c r="P36" s="13"/>
      <c r="R36" s="30"/>
      <c r="S36" s="7"/>
      <c r="T36" s="7"/>
      <c r="U36" s="33"/>
      <c r="AB36" s="7"/>
    </row>
    <row r="37" spans="1:28" s="10" customFormat="1" ht="23.65" customHeight="1" x14ac:dyDescent="0.3">
      <c r="B37" s="48"/>
      <c r="D37" s="7"/>
      <c r="F37" s="7"/>
      <c r="G37" s="33"/>
      <c r="H37" s="6" t="s">
        <v>64</v>
      </c>
      <c r="I37" s="7">
        <v>158210</v>
      </c>
      <c r="J37" s="7">
        <v>0</v>
      </c>
      <c r="K37" s="7">
        <v>10</v>
      </c>
      <c r="L37" s="8">
        <v>46282</v>
      </c>
      <c r="M37" s="9">
        <f t="shared" ref="M37:M38" si="38">(L37-$AC$1)/365*12</f>
        <v>21.863013698630137</v>
      </c>
      <c r="N37" s="33"/>
      <c r="O37" s="6" t="s">
        <v>62</v>
      </c>
      <c r="P37" s="7" t="s">
        <v>63</v>
      </c>
      <c r="Q37" s="7">
        <v>4</v>
      </c>
      <c r="R37" s="7">
        <v>20</v>
      </c>
      <c r="S37" s="18">
        <v>46199</v>
      </c>
      <c r="T37" s="9">
        <f>(S37-$AC$1)/365*12</f>
        <v>19.134246575342466</v>
      </c>
      <c r="U37" s="33"/>
      <c r="V37" s="6" t="s">
        <v>69</v>
      </c>
      <c r="W37" s="7" t="s">
        <v>70</v>
      </c>
      <c r="X37" s="7">
        <v>1</v>
      </c>
      <c r="Y37" s="7">
        <v>6</v>
      </c>
      <c r="Z37" s="14">
        <v>45986</v>
      </c>
      <c r="AA37" s="9">
        <f t="shared" ref="AA37" si="39">(Z37-$AC$1)/365*12</f>
        <v>12.131506849315068</v>
      </c>
      <c r="AB37" s="7"/>
    </row>
    <row r="38" spans="1:28" s="10" customFormat="1" ht="23.65" customHeight="1" thickBot="1" x14ac:dyDescent="0.35">
      <c r="A38" s="6" t="s">
        <v>71</v>
      </c>
      <c r="B38" s="49" t="s">
        <v>73</v>
      </c>
      <c r="C38" s="11">
        <v>16</v>
      </c>
      <c r="D38" s="7">
        <v>0</v>
      </c>
      <c r="E38" s="14">
        <v>46260</v>
      </c>
      <c r="F38" s="9">
        <f>(E38-$AC$1)/365*12</f>
        <v>21.139726027397259</v>
      </c>
      <c r="G38" s="33"/>
      <c r="I38" s="7">
        <v>161789</v>
      </c>
      <c r="J38" s="7">
        <v>91</v>
      </c>
      <c r="K38" s="7"/>
      <c r="L38" s="8">
        <v>46305</v>
      </c>
      <c r="M38" s="9">
        <f t="shared" si="38"/>
        <v>22.61917808219178</v>
      </c>
      <c r="N38" s="33"/>
      <c r="O38" s="24"/>
      <c r="P38" s="7" t="s">
        <v>63</v>
      </c>
      <c r="Q38" s="7">
        <v>46</v>
      </c>
      <c r="R38" s="7"/>
      <c r="S38" s="18">
        <v>46199</v>
      </c>
      <c r="T38" s="9">
        <f>(S38-$AC$1)/365*12</f>
        <v>19.134246575342466</v>
      </c>
      <c r="U38" s="33"/>
      <c r="W38" s="7"/>
      <c r="X38" s="11"/>
      <c r="Z38" s="14"/>
      <c r="AA38" s="9"/>
      <c r="AB38" s="7"/>
    </row>
    <row r="39" spans="1:28" s="10" customFormat="1" ht="23.65" customHeight="1" thickBot="1" x14ac:dyDescent="0.35">
      <c r="B39" s="49" t="s">
        <v>83</v>
      </c>
      <c r="C39" s="41">
        <v>79</v>
      </c>
      <c r="D39" s="7">
        <v>34</v>
      </c>
      <c r="E39" s="14">
        <v>46291</v>
      </c>
      <c r="F39" s="9">
        <f>(E39-$AC$1)/365*12</f>
        <v>22.158904109589042</v>
      </c>
      <c r="G39" s="33"/>
      <c r="I39" s="13" t="s">
        <v>13</v>
      </c>
      <c r="J39" s="44">
        <f>SUM(J37:J38)*24+K37</f>
        <v>2194</v>
      </c>
      <c r="K39" s="45"/>
      <c r="N39" s="33"/>
      <c r="P39" s="13" t="s">
        <v>13</v>
      </c>
      <c r="Q39" s="44">
        <f>SUM(Q37:Q38)*30+R37</f>
        <v>1520</v>
      </c>
      <c r="R39" s="45"/>
      <c r="U39" s="33"/>
      <c r="W39" s="13" t="s">
        <v>13</v>
      </c>
      <c r="X39" s="44">
        <f>SUM(X37:X38)*18+Y37</f>
        <v>24</v>
      </c>
      <c r="Y39" s="45"/>
      <c r="AB39" s="7"/>
    </row>
    <row r="40" spans="1:28" s="10" customFormat="1" ht="23.65" customHeight="1" thickBot="1" x14ac:dyDescent="0.35">
      <c r="B40" s="50" t="s">
        <v>13</v>
      </c>
      <c r="C40" s="44">
        <f>SUM(C38:C39)*30+D38+D39</f>
        <v>2884</v>
      </c>
      <c r="D40" s="45"/>
      <c r="F40" s="7"/>
      <c r="G40" s="33"/>
      <c r="I40" s="13"/>
      <c r="J40" s="30"/>
      <c r="K40" s="30"/>
      <c r="N40" s="33"/>
      <c r="U40" s="34"/>
      <c r="AB40" s="7"/>
    </row>
    <row r="41" spans="1:28" s="10" customFormat="1" ht="23.65" customHeight="1" thickBot="1" x14ac:dyDescent="0.35">
      <c r="B41" s="48"/>
      <c r="D41" s="7"/>
      <c r="F41" s="7"/>
      <c r="G41" s="33"/>
      <c r="H41" s="6" t="s">
        <v>68</v>
      </c>
      <c r="I41" s="7">
        <v>156642</v>
      </c>
      <c r="J41" s="11">
        <v>4</v>
      </c>
      <c r="K41" s="7">
        <v>19</v>
      </c>
      <c r="L41" s="8">
        <v>46197</v>
      </c>
      <c r="M41" s="9">
        <f t="shared" ref="M41:M42" si="40">(L41-$AC$1)/365*12</f>
        <v>19.06849315068493</v>
      </c>
      <c r="N41" s="33"/>
      <c r="O41" s="6" t="s">
        <v>67</v>
      </c>
      <c r="P41" s="7">
        <v>17</v>
      </c>
      <c r="U41" s="34"/>
      <c r="AB41" s="7"/>
    </row>
    <row r="42" spans="1:28" s="10" customFormat="1" ht="23.65" customHeight="1" thickBot="1" x14ac:dyDescent="0.35">
      <c r="A42" s="6" t="s">
        <v>75</v>
      </c>
      <c r="B42" s="49" t="s">
        <v>76</v>
      </c>
      <c r="C42" s="7">
        <v>9</v>
      </c>
      <c r="D42" s="7">
        <v>0</v>
      </c>
      <c r="E42" s="14">
        <v>46260</v>
      </c>
      <c r="F42" s="9">
        <f>(E42-$AC$1)/365*12</f>
        <v>21.139726027397259</v>
      </c>
      <c r="G42" s="33"/>
      <c r="H42" s="27"/>
      <c r="I42" s="7">
        <v>156642</v>
      </c>
      <c r="J42" s="11">
        <v>51</v>
      </c>
      <c r="K42" s="7"/>
      <c r="L42" s="8">
        <v>46197</v>
      </c>
      <c r="M42" s="9">
        <f t="shared" si="40"/>
        <v>19.06849315068493</v>
      </c>
      <c r="N42" s="33"/>
      <c r="P42" s="7"/>
      <c r="U42" s="24"/>
      <c r="AB42" s="7"/>
    </row>
    <row r="43" spans="1:28" s="10" customFormat="1" ht="23.65" customHeight="1" thickBot="1" x14ac:dyDescent="0.35">
      <c r="A43" s="6"/>
      <c r="B43" s="49" t="s">
        <v>76</v>
      </c>
      <c r="C43" s="7">
        <v>13</v>
      </c>
      <c r="D43" s="7"/>
      <c r="E43" s="14">
        <v>46260</v>
      </c>
      <c r="F43" s="9">
        <f>(E43-$AC$1)/365*12</f>
        <v>21.139726027397259</v>
      </c>
      <c r="G43" s="33"/>
      <c r="I43" s="13" t="s">
        <v>13</v>
      </c>
      <c r="J43" s="44">
        <f>SUM(J41:J42)*24+K41</f>
        <v>1339</v>
      </c>
      <c r="K43" s="45"/>
      <c r="N43" s="33"/>
      <c r="O43" s="6" t="s">
        <v>72</v>
      </c>
      <c r="P43" s="7">
        <v>52</v>
      </c>
      <c r="U43" s="24"/>
      <c r="AB43" s="7"/>
    </row>
    <row r="44" spans="1:28" s="10" customFormat="1" ht="23.65" customHeight="1" thickBot="1" x14ac:dyDescent="0.35">
      <c r="A44" s="6"/>
      <c r="B44" s="49" t="s">
        <v>84</v>
      </c>
      <c r="C44" s="7">
        <v>68</v>
      </c>
      <c r="D44" s="7"/>
      <c r="E44" s="14">
        <v>46291</v>
      </c>
      <c r="F44" s="9">
        <f>(E44-$AC$1)/365*12</f>
        <v>22.158904109589042</v>
      </c>
      <c r="G44" s="33"/>
      <c r="K44" s="7"/>
      <c r="N44" s="33"/>
      <c r="U44" s="24"/>
      <c r="AB44" s="7"/>
    </row>
    <row r="45" spans="1:28" s="10" customFormat="1" ht="23.65" customHeight="1" thickBot="1" x14ac:dyDescent="0.35">
      <c r="B45" s="50" t="s">
        <v>13</v>
      </c>
      <c r="C45" s="44">
        <f>SUM(C43:C44)*30+D43+D44</f>
        <v>2430</v>
      </c>
      <c r="D45" s="45"/>
      <c r="F45" s="7"/>
      <c r="G45" s="33"/>
      <c r="H45" s="6" t="s">
        <v>74</v>
      </c>
      <c r="I45" s="7">
        <v>156641</v>
      </c>
      <c r="J45" s="7">
        <v>2</v>
      </c>
      <c r="K45" s="7">
        <v>23</v>
      </c>
      <c r="L45" s="8">
        <v>46197</v>
      </c>
      <c r="M45" s="9">
        <f t="shared" ref="M45:M47" si="41">(L45-$AC$1)/365*12</f>
        <v>19.06849315068493</v>
      </c>
      <c r="N45" s="33"/>
      <c r="S45" s="4"/>
      <c r="U45" s="24"/>
      <c r="AB45" s="7"/>
    </row>
    <row r="46" spans="1:28" s="10" customFormat="1" ht="23.65" customHeight="1" x14ac:dyDescent="0.3">
      <c r="B46" s="48"/>
      <c r="D46" s="7"/>
      <c r="F46" s="7"/>
      <c r="G46" s="33"/>
      <c r="I46" s="7">
        <v>156641</v>
      </c>
      <c r="J46" s="7">
        <v>21</v>
      </c>
      <c r="K46" s="7"/>
      <c r="L46" s="8">
        <v>46197</v>
      </c>
      <c r="M46" s="9">
        <f t="shared" ref="M46" si="42">(L46-$AC$1)/365*12</f>
        <v>19.06849315068493</v>
      </c>
      <c r="N46" s="33"/>
      <c r="U46" s="24"/>
      <c r="AB46" s="7"/>
    </row>
    <row r="47" spans="1:28" s="10" customFormat="1" ht="23.65" customHeight="1" thickBot="1" x14ac:dyDescent="0.35">
      <c r="A47" s="6" t="s">
        <v>77</v>
      </c>
      <c r="B47" s="49" t="s">
        <v>78</v>
      </c>
      <c r="C47" s="7">
        <v>3</v>
      </c>
      <c r="D47" s="15">
        <v>23</v>
      </c>
      <c r="E47" s="14">
        <v>46199</v>
      </c>
      <c r="F47" s="9">
        <f t="shared" ref="F47" si="43">(E47-$AC$1)/365*12</f>
        <v>19.134246575342466</v>
      </c>
      <c r="G47" s="33"/>
      <c r="I47" s="7">
        <v>162040</v>
      </c>
      <c r="J47" s="7">
        <v>84</v>
      </c>
      <c r="K47" s="7"/>
      <c r="L47" s="8">
        <v>46303</v>
      </c>
      <c r="M47" s="9">
        <f t="shared" si="41"/>
        <v>22.553424657534247</v>
      </c>
      <c r="N47" s="33"/>
      <c r="U47" s="24"/>
      <c r="AB47" s="7"/>
    </row>
    <row r="48" spans="1:28" s="10" customFormat="1" ht="23.65" customHeight="1" thickBot="1" x14ac:dyDescent="0.35">
      <c r="A48" s="6"/>
      <c r="B48" s="49" t="s">
        <v>85</v>
      </c>
      <c r="C48" s="11">
        <v>54</v>
      </c>
      <c r="D48" s="15">
        <v>7</v>
      </c>
      <c r="E48" s="14">
        <v>46291</v>
      </c>
      <c r="F48" s="9">
        <f t="shared" ref="F48" si="44">(E48-$AC$1)/365*12</f>
        <v>22.158904109589042</v>
      </c>
      <c r="G48" s="33"/>
      <c r="H48" s="36"/>
      <c r="I48" s="13" t="s">
        <v>13</v>
      </c>
      <c r="J48" s="44">
        <f>SUM(J45:J47)*24+K45</f>
        <v>2591</v>
      </c>
      <c r="K48" s="45"/>
      <c r="N48" s="33"/>
      <c r="U48" s="24"/>
      <c r="AB48" s="7"/>
    </row>
    <row r="49" spans="1:28" s="10" customFormat="1" ht="23.65" customHeight="1" thickBot="1" x14ac:dyDescent="0.35">
      <c r="B49" s="50" t="s">
        <v>13</v>
      </c>
      <c r="C49" s="44">
        <f>SUM(C47:C48)*30+D47+D48</f>
        <v>1740</v>
      </c>
      <c r="D49" s="45"/>
      <c r="F49" s="7"/>
      <c r="G49" s="33"/>
      <c r="H49" s="24"/>
      <c r="K49" s="7"/>
      <c r="N49" s="33"/>
      <c r="U49" s="24"/>
      <c r="AB49" s="7"/>
    </row>
    <row r="50" spans="1:28" s="10" customFormat="1" ht="23.65" customHeight="1" x14ac:dyDescent="0.3">
      <c r="B50" s="48"/>
      <c r="D50" s="7"/>
      <c r="F50" s="7"/>
      <c r="G50" s="40"/>
      <c r="I50" s="11"/>
      <c r="J50" s="11"/>
      <c r="K50" s="11"/>
      <c r="L50" s="37"/>
      <c r="M50" s="38"/>
      <c r="N50" s="24"/>
      <c r="U50" s="24"/>
      <c r="AB50" s="7"/>
    </row>
    <row r="51" spans="1:28" s="10" customFormat="1" ht="23.65" customHeight="1" x14ac:dyDescent="0.3">
      <c r="A51" s="6" t="s">
        <v>79</v>
      </c>
      <c r="B51" s="48" t="s">
        <v>80</v>
      </c>
      <c r="C51" s="7">
        <v>17</v>
      </c>
      <c r="D51" s="11">
        <v>31</v>
      </c>
      <c r="E51" s="14">
        <v>46260</v>
      </c>
      <c r="F51" s="9">
        <f t="shared" ref="F51:F53" si="45">(E51-$AC$1)/365*12</f>
        <v>21.139726027397259</v>
      </c>
      <c r="G51" s="33"/>
      <c r="I51" s="39"/>
      <c r="J51" s="47"/>
      <c r="K51" s="47"/>
      <c r="L51" s="24"/>
      <c r="M51" s="24"/>
      <c r="N51" s="24"/>
      <c r="U51" s="24"/>
      <c r="AB51" s="7"/>
    </row>
    <row r="52" spans="1:28" s="10" customFormat="1" ht="23.65" customHeight="1" x14ac:dyDescent="0.3">
      <c r="A52" s="6"/>
      <c r="B52" s="48" t="s">
        <v>80</v>
      </c>
      <c r="C52" s="7">
        <v>5</v>
      </c>
      <c r="D52" s="11">
        <v>7</v>
      </c>
      <c r="E52" s="14">
        <v>46260</v>
      </c>
      <c r="F52" s="9">
        <f t="shared" ref="F52" si="46">(E52-$AC$1)/365*12</f>
        <v>21.139726027397259</v>
      </c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/>
      <c r="B53" s="48" t="s">
        <v>86</v>
      </c>
      <c r="C53" s="7">
        <v>31</v>
      </c>
      <c r="D53" s="11"/>
      <c r="E53" s="14">
        <v>46291</v>
      </c>
      <c r="F53" s="9">
        <f t="shared" si="45"/>
        <v>22.158904109589042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50" t="s">
        <v>13</v>
      </c>
      <c r="C54" s="44" cm="1">
        <f t="array" ref="C54">SUM(C51:C53*40)+D51+D53</f>
        <v>2151</v>
      </c>
      <c r="D54" s="45"/>
      <c r="F54" s="7"/>
      <c r="G54" s="33"/>
      <c r="K54" s="7"/>
      <c r="N54" s="24"/>
      <c r="U54" s="24"/>
      <c r="AB54" s="7"/>
    </row>
    <row r="55" spans="1:28" s="10" customFormat="1" ht="23.65" customHeight="1" x14ac:dyDescent="0.3">
      <c r="B55" s="48"/>
      <c r="D55" s="7"/>
      <c r="F55" s="7"/>
      <c r="G55" s="33"/>
      <c r="K55" s="7"/>
      <c r="U55" s="24"/>
      <c r="AB55" s="7"/>
    </row>
    <row r="56" spans="1:28" s="10" customFormat="1" ht="23.65" customHeight="1" thickBot="1" x14ac:dyDescent="0.35">
      <c r="A56" s="6" t="s">
        <v>81</v>
      </c>
      <c r="B56" s="49" t="s">
        <v>82</v>
      </c>
      <c r="C56" s="7">
        <v>10</v>
      </c>
      <c r="D56" s="7">
        <v>19</v>
      </c>
      <c r="E56" s="14">
        <v>45528</v>
      </c>
      <c r="F56" s="16">
        <f>(E56-$AC$1)/365*12</f>
        <v>-2.9260273972602739</v>
      </c>
      <c r="G56" s="33"/>
      <c r="K56" s="7"/>
      <c r="U56" s="24"/>
      <c r="AB56" s="7"/>
    </row>
    <row r="57" spans="1:28" s="10" customFormat="1" ht="23.65" customHeight="1" thickBot="1" x14ac:dyDescent="0.35">
      <c r="B57" s="50" t="s">
        <v>13</v>
      </c>
      <c r="C57" s="44">
        <f>SUM(C56)*30+D56</f>
        <v>319</v>
      </c>
      <c r="D57" s="45"/>
      <c r="F57" s="7"/>
      <c r="G57" s="33"/>
      <c r="K57" s="7"/>
      <c r="U57" s="24"/>
      <c r="AB57" s="7"/>
    </row>
    <row r="58" spans="1:28" s="10" customFormat="1" ht="23.65" customHeight="1" thickBot="1" x14ac:dyDescent="0.35">
      <c r="D58" s="7"/>
      <c r="F58" s="7"/>
      <c r="G58" s="34"/>
      <c r="K58" s="7"/>
      <c r="U58" s="24"/>
      <c r="AB58" s="7"/>
    </row>
    <row r="59" spans="1:28" s="10" customFormat="1" ht="23.65" customHeight="1" x14ac:dyDescent="0.3">
      <c r="D59" s="7"/>
      <c r="F59" s="7"/>
      <c r="G59" s="40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O183"/>
      <c r="P183"/>
      <c r="Q183"/>
      <c r="R183"/>
      <c r="S183"/>
      <c r="T183"/>
      <c r="AB183" s="7"/>
    </row>
    <row r="184" spans="1:28" s="10" customFormat="1" ht="23.65" customHeight="1" x14ac:dyDescent="0.3">
      <c r="D184" s="7"/>
      <c r="F184" s="7"/>
      <c r="K184" s="7"/>
      <c r="O184"/>
      <c r="P184"/>
      <c r="Q184"/>
      <c r="R184"/>
      <c r="S184"/>
      <c r="T184"/>
      <c r="AB184" s="7"/>
    </row>
    <row r="185" spans="1:28" s="10" customFormat="1" ht="23.65" customHeight="1" x14ac:dyDescent="0.3">
      <c r="D185" s="7"/>
      <c r="F185" s="7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K187" s="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3">
      <c r="A194" s="10"/>
      <c r="B194" s="10"/>
      <c r="C194" s="10"/>
      <c r="D194" s="7"/>
      <c r="E194" s="10"/>
      <c r="F194" s="7"/>
    </row>
    <row r="195" spans="1:6" ht="27.95" customHeight="1" x14ac:dyDescent="0.3">
      <c r="A195" s="10"/>
      <c r="B195" s="10"/>
      <c r="C195" s="10"/>
      <c r="D195" s="7"/>
      <c r="E195" s="10"/>
      <c r="F195" s="7"/>
    </row>
    <row r="196" spans="1:6" ht="27.95" customHeight="1" x14ac:dyDescent="0.3">
      <c r="A196" s="10"/>
      <c r="B196" s="10"/>
      <c r="C196" s="10"/>
      <c r="D196" s="7"/>
      <c r="E196" s="10"/>
      <c r="F196" s="7"/>
    </row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algorithmName="SHA-512" hashValue="dQ/EmLJdRy+LEjUdegNTd6elxTW6x4wPJMcqKzoJ23HGROJUDroRl269gsk8ntNGYgtDbi0wfubNe8kxfexKuQ==" saltValue="+1lPGLnb7c7QYkETes/9RQ==" spinCount="100000" sheet="1" formatCells="0" formatColumns="0" formatRows="0" deleteColumns="0" deleteRows="0"/>
  <mergeCells count="44">
    <mergeCell ref="C45:D45"/>
    <mergeCell ref="C49:D49"/>
    <mergeCell ref="C57:D57"/>
    <mergeCell ref="C54:D54"/>
    <mergeCell ref="J23:K23"/>
    <mergeCell ref="C32:D32"/>
    <mergeCell ref="C36:D36"/>
    <mergeCell ref="C40:D40"/>
    <mergeCell ref="J48:K48"/>
    <mergeCell ref="C17:D17"/>
    <mergeCell ref="C22:D22"/>
    <mergeCell ref="C27:D27"/>
    <mergeCell ref="J6:K6"/>
    <mergeCell ref="J10:K10"/>
    <mergeCell ref="J15:K15"/>
    <mergeCell ref="C5:D5"/>
    <mergeCell ref="C11:D11"/>
    <mergeCell ref="J19:K19"/>
    <mergeCell ref="X39:Y39"/>
    <mergeCell ref="J51:K51"/>
    <mergeCell ref="Q6:R6"/>
    <mergeCell ref="Q10:R10"/>
    <mergeCell ref="Q14:R14"/>
    <mergeCell ref="Q22:R22"/>
    <mergeCell ref="Q27:R27"/>
    <mergeCell ref="Q31:R31"/>
    <mergeCell ref="J27:K27"/>
    <mergeCell ref="J30:K30"/>
    <mergeCell ref="J35:K35"/>
    <mergeCell ref="J39:K39"/>
    <mergeCell ref="J43:K43"/>
    <mergeCell ref="X35:Y35"/>
    <mergeCell ref="Q18:R18"/>
    <mergeCell ref="Q35:R35"/>
    <mergeCell ref="Q39:R39"/>
    <mergeCell ref="X5:Y5"/>
    <mergeCell ref="X9:Y9"/>
    <mergeCell ref="X13:Y13"/>
    <mergeCell ref="X17:Y17"/>
    <mergeCell ref="X21:Y21"/>
    <mergeCell ref="X25:Y25"/>
    <mergeCell ref="V27:V28"/>
    <mergeCell ref="X31:Y31"/>
    <mergeCell ref="X28:Y28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Props1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Gabby Esquibel</cp:lastModifiedBy>
  <cp:revision/>
  <cp:lastPrinted>2024-11-05T14:22:27Z</cp:lastPrinted>
  <dcterms:created xsi:type="dcterms:W3CDTF">2024-01-31T19:33:04Z</dcterms:created>
  <dcterms:modified xsi:type="dcterms:W3CDTF">2024-11-21T16:58:45Z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