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slicers/slicer2.xml" ContentType="application/vnd.ms-excel.slicer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telefonicacorp-my.sharepoint.com/personal/gabriel_mendes_telefonica_com/Documents/Documentos/Códigos Vivo/Automação Controle Técnicos/"/>
    </mc:Choice>
  </mc:AlternateContent>
  <xr:revisionPtr revIDLastSave="412" documentId="8_{378BBDE9-CDBD-49D9-8728-FDEA54772177}" xr6:coauthVersionLast="47" xr6:coauthVersionMax="47" xr10:uidLastSave="{A151A881-7774-4A0C-8C7B-C5AB0293B7B4}"/>
  <bookViews>
    <workbookView xWindow="-110" yWindow="-110" windowWidth="19420" windowHeight="10300" xr2:uid="{75ADA542-853B-4DBD-9DFA-9E653373E837}"/>
  </bookViews>
  <sheets>
    <sheet name="FORÇA DE TRABALHO" sheetId="13" r:id="rId1"/>
    <sheet name="Média produtiva" sheetId="14" state="hidden" r:id="rId2"/>
    <sheet name="Din" sheetId="9" r:id="rId3"/>
    <sheet name="Mensal" sheetId="5" r:id="rId4"/>
    <sheet name="Produção TOA" sheetId="10" r:id="rId5"/>
    <sheet name="BASE TOA" sheetId="1" r:id="rId6"/>
    <sheet name="DE-PARA" sheetId="2" r:id="rId7"/>
  </sheets>
  <definedNames>
    <definedName name="_xlnm._FilterDatabase" localSheetId="5" hidden="1">'BASE TOA'!$A$1:$BW$2682</definedName>
    <definedName name="_xlnm._FilterDatabase" localSheetId="6" hidden="1">'DE-PARA'!$A$1:$F$469</definedName>
    <definedName name="_xlnm._FilterDatabase" localSheetId="0" hidden="1">'FORÇA DE TRABALHO'!$A$3:$E$13</definedName>
    <definedName name="_xlnm._FilterDatabase" localSheetId="4" hidden="1">'Produção TOA'!$L$12:$AQ$12</definedName>
    <definedName name="_xlcn.WorksheetConnection_PRODUÇÃOETA1" hidden="1">Base[]</definedName>
    <definedName name="BP" localSheetId="4">Base[[#Headers],[Data_Padronizada]]</definedName>
    <definedName name="BP">Base[[#Headers],[Data_Padronizada]]</definedName>
    <definedName name="Painel">Base[[#Headers],[Data_Padronizada]]</definedName>
    <definedName name="SegmentaçãodeDados_Classificação_técnica">#N/A</definedName>
    <definedName name="SegmentaçãodeDados_Coordenador">#N/A</definedName>
    <definedName name="SegmentaçãodeDados_Dia_Semana">#N/A</definedName>
    <definedName name="SegmentaçãodeDados_Estado">#N/A</definedName>
    <definedName name="SegmentaçãodeDados_Gestor_Macro">#N/A</definedName>
    <definedName name="SegmentaçãodeDados_Resumo_TIPO">#N/A</definedName>
    <definedName name="SegmentaçãodeDados_Status_da_Atividade">#N/A</definedName>
    <definedName name="SegmentaçãodeDados_Supervisor">#N/A</definedName>
  </definedNames>
  <calcPr calcId="191028"/>
  <pivotCaches>
    <pivotCache cacheId="0" r:id="rId8"/>
    <pivotCache cacheId="1" r:id="rId9"/>
    <pivotCache cacheId="2" r:id="rId10"/>
  </pivotCaches>
  <extLst>
    <ext xmlns:x14="http://schemas.microsoft.com/office/spreadsheetml/2009/9/main" uri="{876F7934-8845-4945-9796-88D515C7AA90}">
      <x14:pivotCaches>
        <pivotCache cacheId="3" r:id="rId11"/>
      </x14:pivotCaches>
    </ext>
    <ext xmlns:x14="http://schemas.microsoft.com/office/spreadsheetml/2009/9/main" uri="{BBE1A952-AA13-448e-AADC-164F8A28A991}">
      <x14:slicerCaches>
        <x14:slicerCache r:id="rId12"/>
        <x14:slicerCache r:id="rId13"/>
        <x14:slicerCache r:id="rId14"/>
        <x14:slicerCache r:id="rId15"/>
        <x14:slicerCache r:id="rId16"/>
        <x14:slicerCache r:id="rId17"/>
        <x14:slicerCache r:id="rId1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9"/>
      </x15:slicerCach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ase" name="Base" connection="WorksheetConnection_PRODUÇÃOE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3" l="1" a="1"/>
  <c r="L11" i="13" s="1"/>
  <c r="L12" i="13" a="1"/>
  <c r="L12" i="13" s="1"/>
  <c r="K9" i="13"/>
  <c r="J10" i="13"/>
  <c r="J9" i="13" s="1"/>
  <c r="F10" i="13"/>
  <c r="F9" i="13" s="1"/>
  <c r="G10" i="13"/>
  <c r="G9" i="13" s="1"/>
  <c r="H10" i="13"/>
  <c r="I10" i="13"/>
  <c r="K12" i="13" a="1"/>
  <c r="K12" i="13" s="1"/>
  <c r="K11" i="13" a="1"/>
  <c r="K11" i="13" s="1"/>
  <c r="J11" i="13" a="1"/>
  <c r="J11" i="13" s="1"/>
  <c r="J12" i="13" a="1"/>
  <c r="J12" i="13" s="1"/>
  <c r="I11" i="13" a="1"/>
  <c r="I11" i="13" s="1"/>
  <c r="H11" i="13" a="1"/>
  <c r="H11" i="13" s="1"/>
  <c r="G11" i="13" a="1"/>
  <c r="G11" i="13" s="1"/>
  <c r="F11" i="13" a="1"/>
  <c r="F11" i="13" s="1"/>
  <c r="E11" i="13" a="1"/>
  <c r="E11" i="13" s="1"/>
  <c r="B13" i="13" a="1"/>
  <c r="B13" i="13" s="1"/>
  <c r="B12" i="13" a="1"/>
  <c r="B12" i="13" s="1"/>
  <c r="B11" i="13" a="1"/>
  <c r="B11" i="13" s="1"/>
  <c r="B10" i="13" a="1"/>
  <c r="B10" i="13" s="1"/>
  <c r="B9" i="13" a="1"/>
  <c r="B9" i="13" s="1"/>
  <c r="B8" i="13" a="1"/>
  <c r="B8" i="13" s="1"/>
  <c r="B7" i="13" a="1"/>
  <c r="B7" i="13" s="1"/>
  <c r="B6" i="13" a="1"/>
  <c r="B6" i="13" s="1"/>
  <c r="B5" i="13" a="1"/>
  <c r="B5" i="13" s="1"/>
  <c r="B4" i="13" a="1"/>
  <c r="B4" i="13" s="1"/>
  <c r="I12" i="13" a="1"/>
  <c r="I12" i="13" s="1"/>
  <c r="H12" i="13" a="1"/>
  <c r="H12" i="13" s="1"/>
  <c r="G12" i="13" a="1"/>
  <c r="G12" i="13" s="1"/>
  <c r="F12" i="13" a="1"/>
  <c r="F12" i="13" s="1"/>
  <c r="H9" i="13"/>
  <c r="I9" i="13"/>
  <c r="L13" i="13" l="1"/>
  <c r="K13" i="13"/>
  <c r="J13" i="13"/>
  <c r="I13" i="13"/>
  <c r="G13" i="13"/>
  <c r="F13" i="13"/>
  <c r="H13" i="13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B2546" i="1" a="1"/>
  <c r="B2546" i="1" s="1"/>
  <c r="A2546" i="1" s="1"/>
  <c r="B2547" i="1" a="1"/>
  <c r="B2547" i="1" s="1"/>
  <c r="B2548" i="1" a="1"/>
  <c r="B2548" i="1" s="1"/>
  <c r="A2548" i="1" s="1"/>
  <c r="B2549" i="1" a="1"/>
  <c r="B2549" i="1" s="1"/>
  <c r="B2550" i="1" a="1"/>
  <c r="B2550" i="1" s="1"/>
  <c r="A2550" i="1" s="1"/>
  <c r="B2551" i="1" a="1"/>
  <c r="B2551" i="1" s="1"/>
  <c r="C2551" i="1" s="1"/>
  <c r="B2552" i="1" a="1"/>
  <c r="B2552" i="1" s="1"/>
  <c r="A2552" i="1" s="1"/>
  <c r="B2553" i="1" a="1"/>
  <c r="B2553" i="1" s="1"/>
  <c r="C2553" i="1" s="1"/>
  <c r="B2554" i="1" a="1"/>
  <c r="B2554" i="1" s="1"/>
  <c r="A2554" i="1" s="1"/>
  <c r="B2555" i="1" a="1"/>
  <c r="B2555" i="1" s="1"/>
  <c r="B2556" i="1" a="1"/>
  <c r="B2556" i="1" s="1"/>
  <c r="A2556" i="1" s="1"/>
  <c r="B2557" i="1" a="1"/>
  <c r="B2557" i="1" s="1"/>
  <c r="B2558" i="1" a="1"/>
  <c r="B2558" i="1" s="1"/>
  <c r="A2558" i="1" s="1"/>
  <c r="B2559" i="1" a="1"/>
  <c r="B2559" i="1" s="1"/>
  <c r="C2559" i="1" s="1"/>
  <c r="B2560" i="1" a="1"/>
  <c r="B2560" i="1" s="1"/>
  <c r="A2560" i="1" s="1"/>
  <c r="B2561" i="1" a="1"/>
  <c r="B2561" i="1" s="1"/>
  <c r="C2561" i="1" s="1"/>
  <c r="B2562" i="1" a="1"/>
  <c r="B2562" i="1" s="1"/>
  <c r="A2562" i="1" s="1"/>
  <c r="B2563" i="1" a="1"/>
  <c r="B2563" i="1" s="1"/>
  <c r="B2564" i="1" a="1"/>
  <c r="B2564" i="1" s="1"/>
  <c r="A2564" i="1" s="1"/>
  <c r="B2565" i="1" a="1"/>
  <c r="B2565" i="1" s="1"/>
  <c r="B2566" i="1" a="1"/>
  <c r="B2566" i="1" s="1"/>
  <c r="A2566" i="1" s="1"/>
  <c r="B2567" i="1" a="1"/>
  <c r="B2567" i="1" s="1"/>
  <c r="C2567" i="1" s="1"/>
  <c r="B2568" i="1" a="1"/>
  <c r="B2568" i="1" s="1"/>
  <c r="A2568" i="1" s="1"/>
  <c r="B2569" i="1" a="1"/>
  <c r="B2569" i="1" s="1"/>
  <c r="C2569" i="1" s="1"/>
  <c r="B2570" i="1" a="1"/>
  <c r="B2570" i="1" s="1"/>
  <c r="A2570" i="1" s="1"/>
  <c r="B2571" i="1" a="1"/>
  <c r="B2571" i="1" s="1"/>
  <c r="B2572" i="1" a="1"/>
  <c r="B2572" i="1" s="1"/>
  <c r="A2572" i="1" s="1"/>
  <c r="B2573" i="1" a="1"/>
  <c r="B2573" i="1" s="1"/>
  <c r="B2574" i="1" a="1"/>
  <c r="B2574" i="1" s="1"/>
  <c r="A2574" i="1" s="1"/>
  <c r="B2575" i="1" a="1"/>
  <c r="B2575" i="1" s="1"/>
  <c r="C2575" i="1" s="1"/>
  <c r="B2576" i="1" a="1"/>
  <c r="B2576" i="1" s="1"/>
  <c r="A2576" i="1" s="1"/>
  <c r="B2577" i="1" a="1"/>
  <c r="B2577" i="1" s="1"/>
  <c r="C2577" i="1" s="1"/>
  <c r="B2578" i="1" a="1"/>
  <c r="B2578" i="1" s="1"/>
  <c r="A2578" i="1" s="1"/>
  <c r="B2579" i="1" a="1"/>
  <c r="B2579" i="1" s="1"/>
  <c r="B2580" i="1" a="1"/>
  <c r="B2580" i="1" s="1"/>
  <c r="A2580" i="1" s="1"/>
  <c r="B2581" i="1" a="1"/>
  <c r="B2581" i="1" s="1"/>
  <c r="B2582" i="1" a="1"/>
  <c r="B2582" i="1" s="1"/>
  <c r="A2582" i="1" s="1"/>
  <c r="B2583" i="1" a="1"/>
  <c r="B2583" i="1" s="1"/>
  <c r="C2583" i="1" s="1"/>
  <c r="B2584" i="1" a="1"/>
  <c r="B2584" i="1" s="1"/>
  <c r="A2584" i="1" s="1"/>
  <c r="B2585" i="1" a="1"/>
  <c r="B2585" i="1" s="1"/>
  <c r="C2585" i="1" s="1"/>
  <c r="B2586" i="1" a="1"/>
  <c r="B2586" i="1" s="1"/>
  <c r="A2586" i="1" s="1"/>
  <c r="B2587" i="1" a="1"/>
  <c r="B2587" i="1" s="1"/>
  <c r="B2588" i="1" a="1"/>
  <c r="B2588" i="1" s="1"/>
  <c r="A2588" i="1" s="1"/>
  <c r="B2589" i="1" a="1"/>
  <c r="B2589" i="1" s="1"/>
  <c r="B2590" i="1" a="1"/>
  <c r="B2590" i="1" s="1"/>
  <c r="A2590" i="1" s="1"/>
  <c r="B2591" i="1" a="1"/>
  <c r="B2591" i="1" s="1"/>
  <c r="C2591" i="1" s="1"/>
  <c r="B2592" i="1" a="1"/>
  <c r="B2592" i="1" s="1"/>
  <c r="A2592" i="1" s="1"/>
  <c r="B2593" i="1" a="1"/>
  <c r="B2593" i="1" s="1"/>
  <c r="C2593" i="1" s="1"/>
  <c r="B2594" i="1" a="1"/>
  <c r="B2594" i="1" s="1"/>
  <c r="A2594" i="1" s="1"/>
  <c r="B2595" i="1" a="1"/>
  <c r="B2595" i="1" s="1"/>
  <c r="B2596" i="1" a="1"/>
  <c r="B2596" i="1" s="1"/>
  <c r="A2596" i="1" s="1"/>
  <c r="B2597" i="1" a="1"/>
  <c r="B2597" i="1" s="1"/>
  <c r="B2598" i="1" a="1"/>
  <c r="B2598" i="1" s="1"/>
  <c r="A2598" i="1" s="1"/>
  <c r="B2599" i="1" a="1"/>
  <c r="B2599" i="1" s="1"/>
  <c r="C2599" i="1" s="1"/>
  <c r="B2600" i="1" a="1"/>
  <c r="B2600" i="1" s="1"/>
  <c r="A2600" i="1" s="1"/>
  <c r="B2601" i="1" a="1"/>
  <c r="B2601" i="1" s="1"/>
  <c r="C2601" i="1" s="1"/>
  <c r="B2602" i="1" a="1"/>
  <c r="B2602" i="1" s="1"/>
  <c r="A2602" i="1" s="1"/>
  <c r="B2603" i="1" a="1"/>
  <c r="B2603" i="1" s="1"/>
  <c r="B2604" i="1" a="1"/>
  <c r="B2604" i="1" s="1"/>
  <c r="A2604" i="1" s="1"/>
  <c r="B2605" i="1" a="1"/>
  <c r="B2605" i="1" s="1"/>
  <c r="B2606" i="1" a="1"/>
  <c r="B2606" i="1" s="1"/>
  <c r="A2606" i="1" s="1"/>
  <c r="B2607" i="1" a="1"/>
  <c r="B2607" i="1" s="1"/>
  <c r="C2607" i="1" s="1"/>
  <c r="B2608" i="1" a="1"/>
  <c r="B2608" i="1" s="1"/>
  <c r="A2608" i="1" s="1"/>
  <c r="B2609" i="1" a="1"/>
  <c r="B2609" i="1" s="1"/>
  <c r="C2609" i="1" s="1"/>
  <c r="B2610" i="1" a="1"/>
  <c r="B2610" i="1" s="1"/>
  <c r="A2610" i="1" s="1"/>
  <c r="B2611" i="1" a="1"/>
  <c r="B2611" i="1" s="1"/>
  <c r="B2612" i="1" a="1"/>
  <c r="B2612" i="1" s="1"/>
  <c r="A2612" i="1" s="1"/>
  <c r="B2613" i="1" a="1"/>
  <c r="B2613" i="1" s="1"/>
  <c r="B2614" i="1" a="1"/>
  <c r="B2614" i="1" s="1"/>
  <c r="A2614" i="1" s="1"/>
  <c r="B2615" i="1" a="1"/>
  <c r="B2615" i="1" s="1"/>
  <c r="C2615" i="1" s="1"/>
  <c r="B2616" i="1" a="1"/>
  <c r="B2616" i="1" s="1"/>
  <c r="A2616" i="1" s="1"/>
  <c r="B2617" i="1" a="1"/>
  <c r="B2617" i="1" s="1"/>
  <c r="C2617" i="1" s="1"/>
  <c r="B2618" i="1" a="1"/>
  <c r="B2618" i="1" s="1"/>
  <c r="A2618" i="1" s="1"/>
  <c r="B2619" i="1" a="1"/>
  <c r="B2619" i="1" s="1"/>
  <c r="B2620" i="1" a="1"/>
  <c r="B2620" i="1" s="1"/>
  <c r="A2620" i="1" s="1"/>
  <c r="B2621" i="1" a="1"/>
  <c r="B2621" i="1" s="1"/>
  <c r="B2622" i="1" a="1"/>
  <c r="B2622" i="1" s="1"/>
  <c r="A2622" i="1" s="1"/>
  <c r="B2623" i="1" a="1"/>
  <c r="B2623" i="1" s="1"/>
  <c r="C2623" i="1" s="1"/>
  <c r="B2624" i="1" a="1"/>
  <c r="B2624" i="1" s="1"/>
  <c r="A2624" i="1" s="1"/>
  <c r="B2625" i="1" a="1"/>
  <c r="B2625" i="1" s="1"/>
  <c r="C2625" i="1" s="1"/>
  <c r="B2626" i="1" a="1"/>
  <c r="B2626" i="1" s="1"/>
  <c r="A2626" i="1" s="1"/>
  <c r="B2627" i="1" a="1"/>
  <c r="B2627" i="1" s="1"/>
  <c r="B2628" i="1" a="1"/>
  <c r="B2628" i="1" s="1"/>
  <c r="A2628" i="1" s="1"/>
  <c r="B2629" i="1" a="1"/>
  <c r="B2629" i="1" s="1"/>
  <c r="B2630" i="1" a="1"/>
  <c r="B2630" i="1" s="1"/>
  <c r="A2630" i="1" s="1"/>
  <c r="B2631" i="1" a="1"/>
  <c r="B2631" i="1" s="1"/>
  <c r="C2631" i="1" s="1"/>
  <c r="B2632" i="1" a="1"/>
  <c r="B2632" i="1" s="1"/>
  <c r="A2632" i="1" s="1"/>
  <c r="B2633" i="1" a="1"/>
  <c r="B2633" i="1" s="1"/>
  <c r="C2633" i="1" s="1"/>
  <c r="B2634" i="1" a="1"/>
  <c r="B2634" i="1" s="1"/>
  <c r="A2634" i="1" s="1"/>
  <c r="B2635" i="1" a="1"/>
  <c r="B2635" i="1" s="1"/>
  <c r="B2636" i="1" a="1"/>
  <c r="B2636" i="1" s="1"/>
  <c r="A2636" i="1" s="1"/>
  <c r="B2637" i="1" a="1"/>
  <c r="B2637" i="1" s="1"/>
  <c r="B2638" i="1" a="1"/>
  <c r="B2638" i="1" s="1"/>
  <c r="A2638" i="1" s="1"/>
  <c r="B2639" i="1" a="1"/>
  <c r="B2639" i="1" s="1"/>
  <c r="C2639" i="1" s="1"/>
  <c r="B2640" i="1" a="1"/>
  <c r="B2640" i="1" s="1"/>
  <c r="A2640" i="1" s="1"/>
  <c r="B2641" i="1" a="1"/>
  <c r="B2641" i="1" s="1"/>
  <c r="C2641" i="1" s="1"/>
  <c r="B2642" i="1" a="1"/>
  <c r="B2642" i="1" s="1"/>
  <c r="A2642" i="1" s="1"/>
  <c r="B2643" i="1" a="1"/>
  <c r="B2643" i="1" s="1"/>
  <c r="B2644" i="1" a="1"/>
  <c r="B2644" i="1" s="1"/>
  <c r="A2644" i="1" s="1"/>
  <c r="B2645" i="1" a="1"/>
  <c r="B2645" i="1" s="1"/>
  <c r="B2646" i="1" a="1"/>
  <c r="B2646" i="1" s="1"/>
  <c r="A2646" i="1" s="1"/>
  <c r="B2647" i="1" a="1"/>
  <c r="B2647" i="1" s="1"/>
  <c r="C2647" i="1" s="1"/>
  <c r="B2648" i="1" a="1"/>
  <c r="B2648" i="1" s="1"/>
  <c r="A2648" i="1" s="1"/>
  <c r="B2649" i="1" a="1"/>
  <c r="B2649" i="1" s="1"/>
  <c r="C2649" i="1" s="1"/>
  <c r="B2650" i="1" a="1"/>
  <c r="B2650" i="1" s="1"/>
  <c r="A2650" i="1" s="1"/>
  <c r="B2651" i="1" a="1"/>
  <c r="B2651" i="1" s="1"/>
  <c r="B2652" i="1" a="1"/>
  <c r="B2652" i="1" s="1"/>
  <c r="A2652" i="1" s="1"/>
  <c r="B2653" i="1" a="1"/>
  <c r="B2653" i="1" s="1"/>
  <c r="B2654" i="1" a="1"/>
  <c r="B2654" i="1" s="1"/>
  <c r="A2654" i="1" s="1"/>
  <c r="B2655" i="1" a="1"/>
  <c r="B2655" i="1" s="1"/>
  <c r="C2655" i="1" s="1"/>
  <c r="B2656" i="1" a="1"/>
  <c r="B2656" i="1" s="1"/>
  <c r="A2656" i="1" s="1"/>
  <c r="B2657" i="1" a="1"/>
  <c r="B2657" i="1" s="1"/>
  <c r="C2657" i="1" s="1"/>
  <c r="B2658" i="1" a="1"/>
  <c r="B2658" i="1" s="1"/>
  <c r="A2658" i="1" s="1"/>
  <c r="B2659" i="1" a="1"/>
  <c r="B2659" i="1" s="1"/>
  <c r="B2660" i="1" a="1"/>
  <c r="B2660" i="1" s="1"/>
  <c r="A2660" i="1" s="1"/>
  <c r="B2661" i="1" a="1"/>
  <c r="B2661" i="1" s="1"/>
  <c r="B2662" i="1" a="1"/>
  <c r="B2662" i="1" s="1"/>
  <c r="A2662" i="1" s="1"/>
  <c r="B2663" i="1" a="1"/>
  <c r="B2663" i="1" s="1"/>
  <c r="C2663" i="1" s="1"/>
  <c r="B2664" i="1" a="1"/>
  <c r="B2664" i="1" s="1"/>
  <c r="A2664" i="1" s="1"/>
  <c r="B2665" i="1" a="1"/>
  <c r="B2665" i="1" s="1"/>
  <c r="C2665" i="1" s="1"/>
  <c r="B2666" i="1" a="1"/>
  <c r="B2666" i="1" s="1"/>
  <c r="A2666" i="1" s="1"/>
  <c r="B2667" i="1" a="1"/>
  <c r="B2667" i="1" s="1"/>
  <c r="B2668" i="1" a="1"/>
  <c r="B2668" i="1" s="1"/>
  <c r="A2668" i="1" s="1"/>
  <c r="B2669" i="1" a="1"/>
  <c r="B2669" i="1" s="1"/>
  <c r="B2670" i="1" a="1"/>
  <c r="B2670" i="1" s="1"/>
  <c r="A2670" i="1" s="1"/>
  <c r="B2671" i="1" a="1"/>
  <c r="B2671" i="1" s="1"/>
  <c r="C2671" i="1" s="1"/>
  <c r="B2672" i="1" a="1"/>
  <c r="B2672" i="1" s="1"/>
  <c r="A2672" i="1" s="1"/>
  <c r="B2673" i="1" a="1"/>
  <c r="B2673" i="1" s="1"/>
  <c r="C2673" i="1" s="1"/>
  <c r="B2674" i="1" a="1"/>
  <c r="B2674" i="1" s="1"/>
  <c r="A2674" i="1" s="1"/>
  <c r="B2675" i="1" a="1"/>
  <c r="B2675" i="1" s="1"/>
  <c r="B2676" i="1" a="1"/>
  <c r="B2676" i="1" s="1"/>
  <c r="A2676" i="1" s="1"/>
  <c r="B2677" i="1" a="1"/>
  <c r="B2677" i="1" s="1"/>
  <c r="B2678" i="1" a="1"/>
  <c r="B2678" i="1" s="1"/>
  <c r="A2678" i="1" s="1"/>
  <c r="B2679" i="1" a="1"/>
  <c r="B2679" i="1" s="1"/>
  <c r="C2679" i="1" s="1"/>
  <c r="B2680" i="1" a="1"/>
  <c r="B2680" i="1" s="1"/>
  <c r="A2680" i="1" s="1"/>
  <c r="B2681" i="1" a="1"/>
  <c r="B2681" i="1" s="1"/>
  <c r="C2681" i="1" s="1"/>
  <c r="B2682" i="1" a="1"/>
  <c r="B2682" i="1" s="1"/>
  <c r="A2682" i="1" s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F2546" i="1"/>
  <c r="G2546" i="1" s="1"/>
  <c r="F2547" i="1"/>
  <c r="F2548" i="1"/>
  <c r="G2548" i="1" s="1"/>
  <c r="F2549" i="1"/>
  <c r="G2549" i="1" s="1"/>
  <c r="F2550" i="1"/>
  <c r="G2550" i="1" s="1"/>
  <c r="F2551" i="1"/>
  <c r="G2551" i="1" s="1"/>
  <c r="F2552" i="1"/>
  <c r="G2552" i="1" s="1"/>
  <c r="F2553" i="1"/>
  <c r="G2553" i="1" s="1"/>
  <c r="F2554" i="1"/>
  <c r="G2554" i="1" s="1"/>
  <c r="F2555" i="1"/>
  <c r="G2555" i="1" s="1"/>
  <c r="F2556" i="1"/>
  <c r="G2556" i="1" s="1"/>
  <c r="F2557" i="1"/>
  <c r="G2557" i="1" s="1"/>
  <c r="F2558" i="1"/>
  <c r="G2558" i="1" s="1"/>
  <c r="F2559" i="1"/>
  <c r="G2559" i="1" s="1"/>
  <c r="F2560" i="1"/>
  <c r="G2560" i="1" s="1"/>
  <c r="F2561" i="1"/>
  <c r="G2561" i="1" s="1"/>
  <c r="F2562" i="1"/>
  <c r="G2562" i="1" s="1"/>
  <c r="F2563" i="1"/>
  <c r="G2563" i="1" s="1"/>
  <c r="F2564" i="1"/>
  <c r="G2564" i="1" s="1"/>
  <c r="F2565" i="1"/>
  <c r="G2565" i="1" s="1"/>
  <c r="F2566" i="1"/>
  <c r="G2566" i="1" s="1"/>
  <c r="F2567" i="1"/>
  <c r="G2567" i="1" s="1"/>
  <c r="F2568" i="1"/>
  <c r="G2568" i="1" s="1"/>
  <c r="F2569" i="1"/>
  <c r="G2569" i="1" s="1"/>
  <c r="F2570" i="1"/>
  <c r="G2570" i="1" s="1"/>
  <c r="F2571" i="1"/>
  <c r="F2572" i="1"/>
  <c r="G2572" i="1" s="1"/>
  <c r="F2573" i="1"/>
  <c r="G2573" i="1" s="1"/>
  <c r="F2574" i="1"/>
  <c r="G2574" i="1" s="1"/>
  <c r="F2575" i="1"/>
  <c r="G2575" i="1" s="1"/>
  <c r="F2576" i="1"/>
  <c r="G2576" i="1" s="1"/>
  <c r="F2577" i="1"/>
  <c r="G2577" i="1" s="1"/>
  <c r="F2578" i="1"/>
  <c r="G2578" i="1" s="1"/>
  <c r="F2579" i="1"/>
  <c r="G2579" i="1" s="1"/>
  <c r="F2580" i="1"/>
  <c r="G2580" i="1" s="1"/>
  <c r="F2581" i="1"/>
  <c r="G2581" i="1" s="1"/>
  <c r="F2582" i="1"/>
  <c r="G2582" i="1" s="1"/>
  <c r="F2583" i="1"/>
  <c r="G2583" i="1" s="1"/>
  <c r="F2584" i="1"/>
  <c r="G2584" i="1" s="1"/>
  <c r="F2585" i="1"/>
  <c r="G2585" i="1" s="1"/>
  <c r="F2586" i="1"/>
  <c r="G2586" i="1" s="1"/>
  <c r="F2587" i="1"/>
  <c r="G2587" i="1" s="1"/>
  <c r="F2588" i="1"/>
  <c r="G2588" i="1" s="1"/>
  <c r="F2589" i="1"/>
  <c r="G2589" i="1" s="1"/>
  <c r="F2590" i="1"/>
  <c r="G2590" i="1" s="1"/>
  <c r="F2591" i="1"/>
  <c r="G2591" i="1" s="1"/>
  <c r="F2592" i="1"/>
  <c r="G2592" i="1" s="1"/>
  <c r="F2593" i="1"/>
  <c r="F2594" i="1"/>
  <c r="G2594" i="1" s="1"/>
  <c r="F2595" i="1"/>
  <c r="G2595" i="1" s="1"/>
  <c r="F2596" i="1"/>
  <c r="G2596" i="1" s="1"/>
  <c r="F2597" i="1"/>
  <c r="G2597" i="1" s="1"/>
  <c r="F2598" i="1"/>
  <c r="G2598" i="1" s="1"/>
  <c r="F2599" i="1"/>
  <c r="G2599" i="1" s="1"/>
  <c r="F2600" i="1"/>
  <c r="G2600" i="1" s="1"/>
  <c r="F2601" i="1"/>
  <c r="G2601" i="1" s="1"/>
  <c r="F2602" i="1"/>
  <c r="G2602" i="1" s="1"/>
  <c r="F2603" i="1"/>
  <c r="G2603" i="1" s="1"/>
  <c r="F2604" i="1"/>
  <c r="G2604" i="1" s="1"/>
  <c r="F2605" i="1"/>
  <c r="G2605" i="1" s="1"/>
  <c r="F2606" i="1"/>
  <c r="G2606" i="1" s="1"/>
  <c r="F2607" i="1"/>
  <c r="G2607" i="1" s="1"/>
  <c r="F2608" i="1"/>
  <c r="G2608" i="1" s="1"/>
  <c r="F2609" i="1"/>
  <c r="G2609" i="1" s="1"/>
  <c r="F2610" i="1"/>
  <c r="G2610" i="1" s="1"/>
  <c r="F2611" i="1"/>
  <c r="G2611" i="1" s="1"/>
  <c r="F2612" i="1"/>
  <c r="G2612" i="1" s="1"/>
  <c r="F2613" i="1"/>
  <c r="G2613" i="1" s="1"/>
  <c r="F2614" i="1"/>
  <c r="G2614" i="1" s="1"/>
  <c r="F2615" i="1"/>
  <c r="G2615" i="1" s="1"/>
  <c r="F2616" i="1"/>
  <c r="G2616" i="1" s="1"/>
  <c r="F2617" i="1"/>
  <c r="G2617" i="1" s="1"/>
  <c r="F2618" i="1"/>
  <c r="G2618" i="1" s="1"/>
  <c r="F2619" i="1"/>
  <c r="G2619" i="1" s="1"/>
  <c r="F2620" i="1"/>
  <c r="G2620" i="1" s="1"/>
  <c r="F2621" i="1"/>
  <c r="G2621" i="1" s="1"/>
  <c r="F2622" i="1"/>
  <c r="G2622" i="1" s="1"/>
  <c r="F2623" i="1"/>
  <c r="G2623" i="1" s="1"/>
  <c r="F2624" i="1"/>
  <c r="G2624" i="1" s="1"/>
  <c r="F2625" i="1"/>
  <c r="G2625" i="1" s="1"/>
  <c r="F2626" i="1"/>
  <c r="G2626" i="1" s="1"/>
  <c r="F2627" i="1"/>
  <c r="G2627" i="1" s="1"/>
  <c r="F2628" i="1"/>
  <c r="G2628" i="1" s="1"/>
  <c r="F2629" i="1"/>
  <c r="G2629" i="1" s="1"/>
  <c r="F2630" i="1"/>
  <c r="G2630" i="1" s="1"/>
  <c r="F2631" i="1"/>
  <c r="G2631" i="1" s="1"/>
  <c r="F2632" i="1"/>
  <c r="G2632" i="1" s="1"/>
  <c r="F2633" i="1"/>
  <c r="G2633" i="1" s="1"/>
  <c r="F2634" i="1"/>
  <c r="G2634" i="1" s="1"/>
  <c r="F2635" i="1"/>
  <c r="G2635" i="1" s="1"/>
  <c r="F2636" i="1"/>
  <c r="G2636" i="1" s="1"/>
  <c r="F2637" i="1"/>
  <c r="G2637" i="1" s="1"/>
  <c r="F2638" i="1"/>
  <c r="G2638" i="1" s="1"/>
  <c r="F2639" i="1"/>
  <c r="G2639" i="1" s="1"/>
  <c r="F2640" i="1"/>
  <c r="G2640" i="1" s="1"/>
  <c r="F2641" i="1"/>
  <c r="G2641" i="1" s="1"/>
  <c r="F2642" i="1"/>
  <c r="G2642" i="1" s="1"/>
  <c r="F2643" i="1"/>
  <c r="G2643" i="1" s="1"/>
  <c r="F2644" i="1"/>
  <c r="G2644" i="1" s="1"/>
  <c r="F2645" i="1"/>
  <c r="G2645" i="1" s="1"/>
  <c r="F2646" i="1"/>
  <c r="G2646" i="1" s="1"/>
  <c r="F2647" i="1"/>
  <c r="G2647" i="1" s="1"/>
  <c r="F2648" i="1"/>
  <c r="G2648" i="1" s="1"/>
  <c r="F2649" i="1"/>
  <c r="G2649" i="1" s="1"/>
  <c r="F2650" i="1"/>
  <c r="G2650" i="1" s="1"/>
  <c r="F2651" i="1"/>
  <c r="G2651" i="1" s="1"/>
  <c r="F2652" i="1"/>
  <c r="G2652" i="1" s="1"/>
  <c r="F2653" i="1"/>
  <c r="G2653" i="1" s="1"/>
  <c r="F2654" i="1"/>
  <c r="G2654" i="1" s="1"/>
  <c r="F2655" i="1"/>
  <c r="G2655" i="1" s="1"/>
  <c r="F2656" i="1"/>
  <c r="G2656" i="1" s="1"/>
  <c r="F2657" i="1"/>
  <c r="G2657" i="1" s="1"/>
  <c r="F2658" i="1"/>
  <c r="G2658" i="1" s="1"/>
  <c r="F2659" i="1"/>
  <c r="G2659" i="1" s="1"/>
  <c r="F2660" i="1"/>
  <c r="G2660" i="1" s="1"/>
  <c r="F2661" i="1"/>
  <c r="G2661" i="1" s="1"/>
  <c r="F2662" i="1"/>
  <c r="G2662" i="1" s="1"/>
  <c r="F2663" i="1"/>
  <c r="G2663" i="1" s="1"/>
  <c r="F2664" i="1"/>
  <c r="G2664" i="1" s="1"/>
  <c r="F2665" i="1"/>
  <c r="G2665" i="1" s="1"/>
  <c r="F2666" i="1"/>
  <c r="G2666" i="1" s="1"/>
  <c r="F2667" i="1"/>
  <c r="G2667" i="1" s="1"/>
  <c r="F2668" i="1"/>
  <c r="G2668" i="1" s="1"/>
  <c r="F2669" i="1"/>
  <c r="G2669" i="1" s="1"/>
  <c r="F2670" i="1"/>
  <c r="G2670" i="1" s="1"/>
  <c r="F2671" i="1"/>
  <c r="G2671" i="1" s="1"/>
  <c r="F2672" i="1"/>
  <c r="G2672" i="1" s="1"/>
  <c r="F2673" i="1"/>
  <c r="G2673" i="1" s="1"/>
  <c r="F2674" i="1"/>
  <c r="G2674" i="1" s="1"/>
  <c r="F2675" i="1"/>
  <c r="G2675" i="1" s="1"/>
  <c r="F2676" i="1"/>
  <c r="G2676" i="1" s="1"/>
  <c r="F2677" i="1"/>
  <c r="G2677" i="1" s="1"/>
  <c r="F2678" i="1"/>
  <c r="G2678" i="1" s="1"/>
  <c r="F2679" i="1"/>
  <c r="G2679" i="1" s="1"/>
  <c r="F2680" i="1"/>
  <c r="G2680" i="1" s="1"/>
  <c r="F2681" i="1"/>
  <c r="G2681" i="1" s="1"/>
  <c r="F2682" i="1"/>
  <c r="G2682" i="1" s="1"/>
  <c r="G2547" i="1"/>
  <c r="G2571" i="1"/>
  <c r="G2593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B2542" i="1" a="1"/>
  <c r="B2542" i="1" s="1"/>
  <c r="A2542" i="1" s="1"/>
  <c r="B2543" i="1" a="1"/>
  <c r="B2543" i="1" s="1"/>
  <c r="A2543" i="1" s="1"/>
  <c r="B2544" i="1" a="1"/>
  <c r="B2544" i="1" s="1"/>
  <c r="B2545" i="1" a="1"/>
  <c r="B2545" i="1" s="1"/>
  <c r="E2542" i="1"/>
  <c r="E2543" i="1"/>
  <c r="E2544" i="1"/>
  <c r="E2545" i="1"/>
  <c r="F2542" i="1"/>
  <c r="G2542" i="1" s="1"/>
  <c r="F2543" i="1"/>
  <c r="G2543" i="1" s="1"/>
  <c r="F2544" i="1"/>
  <c r="G2544" i="1" s="1"/>
  <c r="F2545" i="1"/>
  <c r="G2545" i="1" s="1"/>
  <c r="H2542" i="1"/>
  <c r="H2543" i="1"/>
  <c r="H2544" i="1"/>
  <c r="H2545" i="1"/>
  <c r="I2542" i="1"/>
  <c r="I2543" i="1"/>
  <c r="I2544" i="1"/>
  <c r="I2545" i="1"/>
  <c r="B2533" i="1" a="1"/>
  <c r="B2533" i="1" s="1"/>
  <c r="B2534" i="1" a="1"/>
  <c r="B2534" i="1" s="1"/>
  <c r="B2535" i="1" a="1"/>
  <c r="B2535" i="1" s="1"/>
  <c r="C2535" i="1" s="1"/>
  <c r="B2536" i="1" a="1"/>
  <c r="B2536" i="1" s="1"/>
  <c r="C2536" i="1" s="1"/>
  <c r="B2537" i="1" a="1"/>
  <c r="B2537" i="1" s="1"/>
  <c r="B2538" i="1" a="1"/>
  <c r="B2538" i="1" s="1"/>
  <c r="B2539" i="1" a="1"/>
  <c r="B2539" i="1" s="1"/>
  <c r="B2540" i="1" a="1"/>
  <c r="B2540" i="1" s="1"/>
  <c r="B2541" i="1" a="1"/>
  <c r="B2541" i="1" s="1"/>
  <c r="E2533" i="1"/>
  <c r="E2534" i="1"/>
  <c r="E2535" i="1"/>
  <c r="E2536" i="1"/>
  <c r="E2537" i="1"/>
  <c r="E2538" i="1"/>
  <c r="E2539" i="1"/>
  <c r="E2540" i="1"/>
  <c r="E2541" i="1"/>
  <c r="F2533" i="1"/>
  <c r="G2533" i="1" s="1"/>
  <c r="F2534" i="1"/>
  <c r="F2535" i="1"/>
  <c r="G2535" i="1" s="1"/>
  <c r="F2536" i="1"/>
  <c r="G2536" i="1" s="1"/>
  <c r="F2537" i="1"/>
  <c r="G2537" i="1" s="1"/>
  <c r="F2538" i="1"/>
  <c r="G2538" i="1" s="1"/>
  <c r="F2539" i="1"/>
  <c r="G2539" i="1" s="1"/>
  <c r="F2540" i="1"/>
  <c r="G2540" i="1" s="1"/>
  <c r="F2541" i="1"/>
  <c r="G2541" i="1" s="1"/>
  <c r="G2534" i="1"/>
  <c r="H2533" i="1"/>
  <c r="H2534" i="1"/>
  <c r="H2535" i="1"/>
  <c r="H2536" i="1"/>
  <c r="H2537" i="1"/>
  <c r="H2538" i="1"/>
  <c r="H2539" i="1"/>
  <c r="H2540" i="1"/>
  <c r="H2541" i="1"/>
  <c r="I2533" i="1"/>
  <c r="I2534" i="1"/>
  <c r="I2535" i="1"/>
  <c r="I2536" i="1"/>
  <c r="I2537" i="1"/>
  <c r="I2538" i="1"/>
  <c r="I2539" i="1"/>
  <c r="I2540" i="1"/>
  <c r="I2541" i="1"/>
  <c r="B2529" i="1" a="1"/>
  <c r="B2529" i="1" s="1"/>
  <c r="B2530" i="1" a="1"/>
  <c r="B2530" i="1" s="1"/>
  <c r="B2531" i="1" a="1"/>
  <c r="B2531" i="1" s="1"/>
  <c r="B2532" i="1" a="1"/>
  <c r="B2532" i="1" s="1"/>
  <c r="E2529" i="1"/>
  <c r="E2530" i="1"/>
  <c r="E2531" i="1"/>
  <c r="E2532" i="1"/>
  <c r="F2529" i="1"/>
  <c r="G2529" i="1" s="1"/>
  <c r="F2530" i="1"/>
  <c r="G2530" i="1" s="1"/>
  <c r="F2531" i="1"/>
  <c r="G2531" i="1" s="1"/>
  <c r="F2532" i="1"/>
  <c r="G2532" i="1" s="1"/>
  <c r="H2529" i="1"/>
  <c r="H2530" i="1"/>
  <c r="H2531" i="1"/>
  <c r="H2532" i="1"/>
  <c r="I2529" i="1"/>
  <c r="I2530" i="1"/>
  <c r="I2531" i="1"/>
  <c r="I2532" i="1"/>
  <c r="B2510" i="1" a="1"/>
  <c r="B2510" i="1" s="1"/>
  <c r="A2510" i="1" s="1"/>
  <c r="B2511" i="1" a="1"/>
  <c r="B2511" i="1" s="1"/>
  <c r="B2512" i="1" a="1"/>
  <c r="B2512" i="1" s="1"/>
  <c r="B2513" i="1" a="1"/>
  <c r="B2513" i="1" s="1"/>
  <c r="B2514" i="1" a="1"/>
  <c r="B2514" i="1" s="1"/>
  <c r="C2514" i="1" s="1"/>
  <c r="B2515" i="1" a="1"/>
  <c r="B2515" i="1" s="1"/>
  <c r="A2515" i="1" s="1"/>
  <c r="B2516" i="1" a="1"/>
  <c r="B2516" i="1" s="1"/>
  <c r="B2517" i="1" a="1"/>
  <c r="B2517" i="1" s="1"/>
  <c r="A2517" i="1" s="1"/>
  <c r="B2518" i="1" a="1"/>
  <c r="B2518" i="1" s="1"/>
  <c r="A2518" i="1" s="1"/>
  <c r="B2519" i="1" a="1"/>
  <c r="B2519" i="1" s="1"/>
  <c r="B2520" i="1" a="1"/>
  <c r="B2520" i="1" s="1"/>
  <c r="B2521" i="1" a="1"/>
  <c r="B2521" i="1" s="1"/>
  <c r="A2521" i="1" s="1"/>
  <c r="B2522" i="1" a="1"/>
  <c r="B2522" i="1" s="1"/>
  <c r="C2522" i="1" s="1"/>
  <c r="B2523" i="1" a="1"/>
  <c r="B2523" i="1" s="1"/>
  <c r="B2524" i="1" a="1"/>
  <c r="B2524" i="1" s="1"/>
  <c r="B2525" i="1" a="1"/>
  <c r="B2525" i="1" s="1"/>
  <c r="A2525" i="1" s="1"/>
  <c r="B2526" i="1" a="1"/>
  <c r="B2526" i="1" s="1"/>
  <c r="A2526" i="1" s="1"/>
  <c r="B2527" i="1" a="1"/>
  <c r="B2527" i="1" s="1"/>
  <c r="B2528" i="1" a="1"/>
  <c r="B2528" i="1" s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F2510" i="1"/>
  <c r="G2510" i="1" s="1"/>
  <c r="F2511" i="1"/>
  <c r="G2511" i="1" s="1"/>
  <c r="F2512" i="1"/>
  <c r="G2512" i="1" s="1"/>
  <c r="F2513" i="1"/>
  <c r="G2513" i="1" s="1"/>
  <c r="F2514" i="1"/>
  <c r="G2514" i="1" s="1"/>
  <c r="F2515" i="1"/>
  <c r="G2515" i="1" s="1"/>
  <c r="F2516" i="1"/>
  <c r="G2516" i="1" s="1"/>
  <c r="F2517" i="1"/>
  <c r="G2517" i="1" s="1"/>
  <c r="F2518" i="1"/>
  <c r="G2518" i="1" s="1"/>
  <c r="F2519" i="1"/>
  <c r="G2519" i="1" s="1"/>
  <c r="F2520" i="1"/>
  <c r="G2520" i="1" s="1"/>
  <c r="F2521" i="1"/>
  <c r="G2521" i="1" s="1"/>
  <c r="F2522" i="1"/>
  <c r="G2522" i="1" s="1"/>
  <c r="F2523" i="1"/>
  <c r="G2523" i="1" s="1"/>
  <c r="F2524" i="1"/>
  <c r="G2524" i="1" s="1"/>
  <c r="F2525" i="1"/>
  <c r="G2525" i="1" s="1"/>
  <c r="F2526" i="1"/>
  <c r="G2526" i="1" s="1"/>
  <c r="F2527" i="1"/>
  <c r="G2527" i="1" s="1"/>
  <c r="F2528" i="1"/>
  <c r="G2528" i="1" s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B2491" i="1" a="1"/>
  <c r="B2491" i="1" s="1"/>
  <c r="B2492" i="1" a="1"/>
  <c r="B2492" i="1" s="1"/>
  <c r="B2493" i="1" a="1"/>
  <c r="B2493" i="1" s="1"/>
  <c r="A2493" i="1" s="1"/>
  <c r="B2494" i="1" a="1"/>
  <c r="B2494" i="1" s="1"/>
  <c r="B2495" i="1" a="1"/>
  <c r="B2495" i="1" s="1"/>
  <c r="B2496" i="1" a="1"/>
  <c r="B2496" i="1" s="1"/>
  <c r="B2497" i="1" a="1"/>
  <c r="B2497" i="1" s="1"/>
  <c r="B2498" i="1" a="1"/>
  <c r="B2498" i="1" s="1"/>
  <c r="B2499" i="1" a="1"/>
  <c r="B2499" i="1" s="1"/>
  <c r="B2500" i="1" a="1"/>
  <c r="B2500" i="1" s="1"/>
  <c r="B2501" i="1" a="1"/>
  <c r="B2501" i="1" s="1"/>
  <c r="A2501" i="1" s="1"/>
  <c r="B2502" i="1" a="1"/>
  <c r="B2502" i="1" s="1"/>
  <c r="B2503" i="1" a="1"/>
  <c r="B2503" i="1" s="1"/>
  <c r="B2504" i="1" a="1"/>
  <c r="B2504" i="1" s="1"/>
  <c r="B2505" i="1" a="1"/>
  <c r="B2505" i="1" s="1"/>
  <c r="B2506" i="1" a="1"/>
  <c r="B2506" i="1" s="1"/>
  <c r="B2507" i="1" a="1"/>
  <c r="B2507" i="1" s="1"/>
  <c r="B2508" i="1" a="1"/>
  <c r="B2508" i="1" s="1"/>
  <c r="B2509" i="1" a="1"/>
  <c r="B2509" i="1" s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F2491" i="1"/>
  <c r="G2491" i="1" s="1"/>
  <c r="F2492" i="1"/>
  <c r="G2492" i="1" s="1"/>
  <c r="F2493" i="1"/>
  <c r="G2493" i="1" s="1"/>
  <c r="F2494" i="1"/>
  <c r="G2494" i="1" s="1"/>
  <c r="F2495" i="1"/>
  <c r="G2495" i="1" s="1"/>
  <c r="F2496" i="1"/>
  <c r="G2496" i="1" s="1"/>
  <c r="F2497" i="1"/>
  <c r="G2497" i="1" s="1"/>
  <c r="F2498" i="1"/>
  <c r="G2498" i="1" s="1"/>
  <c r="F2499" i="1"/>
  <c r="G2499" i="1" s="1"/>
  <c r="F2500" i="1"/>
  <c r="G2500" i="1" s="1"/>
  <c r="F2501" i="1"/>
  <c r="G2501" i="1" s="1"/>
  <c r="F2502" i="1"/>
  <c r="G2502" i="1" s="1"/>
  <c r="F2503" i="1"/>
  <c r="G2503" i="1" s="1"/>
  <c r="F2504" i="1"/>
  <c r="G2504" i="1" s="1"/>
  <c r="F2505" i="1"/>
  <c r="G2505" i="1" s="1"/>
  <c r="F2506" i="1"/>
  <c r="G2506" i="1" s="1"/>
  <c r="F2507" i="1"/>
  <c r="G2507" i="1" s="1"/>
  <c r="F2508" i="1"/>
  <c r="G2508" i="1" s="1"/>
  <c r="F2509" i="1"/>
  <c r="G2509" i="1" s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B2477" i="1" a="1"/>
  <c r="B2477" i="1" s="1"/>
  <c r="B2478" i="1" a="1"/>
  <c r="B2478" i="1" s="1"/>
  <c r="B2479" i="1" a="1"/>
  <c r="B2479" i="1" s="1"/>
  <c r="B2480" i="1" a="1"/>
  <c r="B2480" i="1" s="1"/>
  <c r="B2481" i="1" a="1"/>
  <c r="B2481" i="1" s="1"/>
  <c r="B2482" i="1" a="1"/>
  <c r="B2482" i="1" s="1"/>
  <c r="B2483" i="1" a="1"/>
  <c r="B2483" i="1" s="1"/>
  <c r="B2484" i="1" a="1"/>
  <c r="B2484" i="1" s="1"/>
  <c r="B2485" i="1" a="1"/>
  <c r="B2485" i="1" s="1"/>
  <c r="B2486" i="1" a="1"/>
  <c r="B2486" i="1" s="1"/>
  <c r="B2487" i="1" a="1"/>
  <c r="B2487" i="1" s="1"/>
  <c r="B2488" i="1" a="1"/>
  <c r="B2488" i="1" s="1"/>
  <c r="B2489" i="1" a="1"/>
  <c r="B2489" i="1" s="1"/>
  <c r="B2490" i="1" a="1"/>
  <c r="B2490" i="1" s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F2477" i="1"/>
  <c r="G2477" i="1" s="1"/>
  <c r="F2478" i="1"/>
  <c r="G2478" i="1" s="1"/>
  <c r="F2479" i="1"/>
  <c r="G2479" i="1" s="1"/>
  <c r="F2480" i="1"/>
  <c r="G2480" i="1" s="1"/>
  <c r="F2481" i="1"/>
  <c r="G2481" i="1" s="1"/>
  <c r="F2482" i="1"/>
  <c r="G2482" i="1" s="1"/>
  <c r="F2483" i="1"/>
  <c r="G2483" i="1" s="1"/>
  <c r="F2484" i="1"/>
  <c r="G2484" i="1" s="1"/>
  <c r="F2485" i="1"/>
  <c r="G2485" i="1" s="1"/>
  <c r="F2486" i="1"/>
  <c r="G2486" i="1" s="1"/>
  <c r="F2487" i="1"/>
  <c r="G2487" i="1" s="1"/>
  <c r="F2488" i="1"/>
  <c r="G2488" i="1" s="1"/>
  <c r="F2489" i="1"/>
  <c r="G2489" i="1" s="1"/>
  <c r="F2490" i="1"/>
  <c r="G2490" i="1" s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B2469" i="1" a="1"/>
  <c r="B2469" i="1" s="1"/>
  <c r="B2470" i="1" a="1"/>
  <c r="B2470" i="1" s="1"/>
  <c r="B2471" i="1" a="1"/>
  <c r="B2471" i="1" s="1"/>
  <c r="B2472" i="1" a="1"/>
  <c r="B2472" i="1" s="1"/>
  <c r="B2473" i="1" a="1"/>
  <c r="B2473" i="1" s="1"/>
  <c r="B2474" i="1" a="1"/>
  <c r="B2474" i="1" s="1"/>
  <c r="B2475" i="1" a="1"/>
  <c r="B2475" i="1" s="1"/>
  <c r="B2476" i="1" a="1"/>
  <c r="B2476" i="1" s="1"/>
  <c r="E2469" i="1"/>
  <c r="E2470" i="1"/>
  <c r="E2471" i="1"/>
  <c r="E2472" i="1"/>
  <c r="E2473" i="1"/>
  <c r="E2474" i="1"/>
  <c r="E2475" i="1"/>
  <c r="E2476" i="1"/>
  <c r="F2469" i="1"/>
  <c r="F2470" i="1"/>
  <c r="F2471" i="1"/>
  <c r="F2472" i="1"/>
  <c r="G2472" i="1" s="1"/>
  <c r="F2473" i="1"/>
  <c r="G2473" i="1" s="1"/>
  <c r="F2474" i="1"/>
  <c r="G2474" i="1" s="1"/>
  <c r="F2475" i="1"/>
  <c r="G2475" i="1" s="1"/>
  <c r="F2476" i="1"/>
  <c r="G2476" i="1" s="1"/>
  <c r="G2469" i="1"/>
  <c r="G2470" i="1"/>
  <c r="G2471" i="1"/>
  <c r="H2469" i="1"/>
  <c r="H2470" i="1"/>
  <c r="H2471" i="1"/>
  <c r="H2472" i="1"/>
  <c r="H2473" i="1"/>
  <c r="H2474" i="1"/>
  <c r="H2475" i="1"/>
  <c r="H2476" i="1"/>
  <c r="I2469" i="1"/>
  <c r="I2470" i="1"/>
  <c r="I2471" i="1"/>
  <c r="I2472" i="1"/>
  <c r="I2473" i="1"/>
  <c r="I2474" i="1"/>
  <c r="I2475" i="1"/>
  <c r="I2476" i="1"/>
  <c r="B2458" i="1" a="1"/>
  <c r="B2458" i="1" s="1"/>
  <c r="C2458" i="1" s="1"/>
  <c r="B2459" i="1" a="1"/>
  <c r="B2459" i="1" s="1"/>
  <c r="A2459" i="1" s="1"/>
  <c r="B2460" i="1" a="1"/>
  <c r="B2460" i="1" s="1"/>
  <c r="A2460" i="1" s="1"/>
  <c r="B2461" i="1" a="1"/>
  <c r="B2461" i="1" s="1"/>
  <c r="A2461" i="1" s="1"/>
  <c r="B2462" i="1" a="1"/>
  <c r="B2462" i="1" s="1"/>
  <c r="A2462" i="1" s="1"/>
  <c r="B2463" i="1" a="1"/>
  <c r="B2463" i="1" s="1"/>
  <c r="B2464" i="1" a="1"/>
  <c r="B2464" i="1" s="1"/>
  <c r="A2464" i="1" s="1"/>
  <c r="B2465" i="1" a="1"/>
  <c r="B2465" i="1" s="1"/>
  <c r="B2466" i="1" a="1"/>
  <c r="B2466" i="1" s="1"/>
  <c r="C2466" i="1" s="1"/>
  <c r="B2467" i="1" a="1"/>
  <c r="B2467" i="1" s="1"/>
  <c r="A2467" i="1" s="1"/>
  <c r="B2468" i="1" a="1"/>
  <c r="B2468" i="1" s="1"/>
  <c r="A2468" i="1" s="1"/>
  <c r="E2458" i="1"/>
  <c r="E2459" i="1"/>
  <c r="E2460" i="1"/>
  <c r="E2461" i="1"/>
  <c r="E2462" i="1"/>
  <c r="E2463" i="1"/>
  <c r="E2464" i="1"/>
  <c r="E2465" i="1"/>
  <c r="E2466" i="1"/>
  <c r="E2467" i="1"/>
  <c r="E2468" i="1"/>
  <c r="F2458" i="1"/>
  <c r="G2458" i="1" s="1"/>
  <c r="F2459" i="1"/>
  <c r="G2459" i="1" s="1"/>
  <c r="F2460" i="1"/>
  <c r="G2460" i="1" s="1"/>
  <c r="F2461" i="1"/>
  <c r="G2461" i="1" s="1"/>
  <c r="F2462" i="1"/>
  <c r="G2462" i="1" s="1"/>
  <c r="F2463" i="1"/>
  <c r="G2463" i="1" s="1"/>
  <c r="F2464" i="1"/>
  <c r="G2464" i="1" s="1"/>
  <c r="F2465" i="1"/>
  <c r="G2465" i="1" s="1"/>
  <c r="F2466" i="1"/>
  <c r="G2466" i="1" s="1"/>
  <c r="F2467" i="1"/>
  <c r="G2467" i="1" s="1"/>
  <c r="F2468" i="1"/>
  <c r="G2468" i="1" s="1"/>
  <c r="H2458" i="1"/>
  <c r="H2459" i="1"/>
  <c r="H2460" i="1"/>
  <c r="H2461" i="1"/>
  <c r="H2462" i="1"/>
  <c r="H2463" i="1"/>
  <c r="H2464" i="1"/>
  <c r="H2465" i="1"/>
  <c r="H2466" i="1"/>
  <c r="H2467" i="1"/>
  <c r="H2468" i="1"/>
  <c r="I2458" i="1"/>
  <c r="I2459" i="1"/>
  <c r="I2460" i="1"/>
  <c r="I2461" i="1"/>
  <c r="I2462" i="1"/>
  <c r="I2463" i="1"/>
  <c r="I2464" i="1"/>
  <c r="I2465" i="1"/>
  <c r="I2466" i="1"/>
  <c r="I2467" i="1"/>
  <c r="I2468" i="1"/>
  <c r="B2455" i="1" a="1"/>
  <c r="B2455" i="1" s="1"/>
  <c r="B2456" i="1" a="1"/>
  <c r="B2456" i="1" s="1"/>
  <c r="B2457" i="1" a="1"/>
  <c r="B2457" i="1" s="1"/>
  <c r="E2455" i="1"/>
  <c r="E2456" i="1"/>
  <c r="E2457" i="1"/>
  <c r="F2455" i="1"/>
  <c r="G2455" i="1" s="1"/>
  <c r="F2456" i="1"/>
  <c r="G2456" i="1" s="1"/>
  <c r="F2457" i="1"/>
  <c r="G2457" i="1" s="1"/>
  <c r="H2455" i="1"/>
  <c r="H2456" i="1"/>
  <c r="H2457" i="1"/>
  <c r="I2455" i="1"/>
  <c r="I2456" i="1"/>
  <c r="I2457" i="1"/>
  <c r="B2445" i="1" a="1"/>
  <c r="B2445" i="1" s="1"/>
  <c r="B2446" i="1" a="1"/>
  <c r="B2446" i="1" s="1"/>
  <c r="B2447" i="1" a="1"/>
  <c r="B2447" i="1" s="1"/>
  <c r="B2448" i="1" a="1"/>
  <c r="B2448" i="1" s="1"/>
  <c r="B2449" i="1" a="1"/>
  <c r="B2449" i="1" s="1"/>
  <c r="B2450" i="1" a="1"/>
  <c r="B2450" i="1" s="1"/>
  <c r="B2451" i="1" a="1"/>
  <c r="B2451" i="1" s="1"/>
  <c r="B2452" i="1" a="1"/>
  <c r="B2452" i="1" s="1"/>
  <c r="B2453" i="1" a="1"/>
  <c r="B2453" i="1" s="1"/>
  <c r="B2454" i="1" a="1"/>
  <c r="B2454" i="1" s="1"/>
  <c r="E2445" i="1"/>
  <c r="E2446" i="1"/>
  <c r="E2447" i="1"/>
  <c r="E2448" i="1"/>
  <c r="E2449" i="1"/>
  <c r="E2450" i="1"/>
  <c r="E2451" i="1"/>
  <c r="E2452" i="1"/>
  <c r="E2453" i="1"/>
  <c r="E2454" i="1"/>
  <c r="F2445" i="1"/>
  <c r="G2445" i="1" s="1"/>
  <c r="F2446" i="1"/>
  <c r="G2446" i="1" s="1"/>
  <c r="F2447" i="1"/>
  <c r="G2447" i="1" s="1"/>
  <c r="F2448" i="1"/>
  <c r="G2448" i="1" s="1"/>
  <c r="F2449" i="1"/>
  <c r="G2449" i="1" s="1"/>
  <c r="F2450" i="1"/>
  <c r="G2450" i="1" s="1"/>
  <c r="F2451" i="1"/>
  <c r="F2452" i="1"/>
  <c r="G2452" i="1" s="1"/>
  <c r="F2453" i="1"/>
  <c r="G2453" i="1" s="1"/>
  <c r="F2454" i="1"/>
  <c r="G2454" i="1" s="1"/>
  <c r="G2451" i="1"/>
  <c r="H2445" i="1"/>
  <c r="H2446" i="1"/>
  <c r="H2447" i="1"/>
  <c r="H2448" i="1"/>
  <c r="H2449" i="1"/>
  <c r="H2450" i="1"/>
  <c r="H2451" i="1"/>
  <c r="H2452" i="1"/>
  <c r="H2453" i="1"/>
  <c r="H2454" i="1"/>
  <c r="I2445" i="1"/>
  <c r="I2446" i="1"/>
  <c r="I2447" i="1"/>
  <c r="I2448" i="1"/>
  <c r="I2449" i="1"/>
  <c r="I2450" i="1"/>
  <c r="I2451" i="1"/>
  <c r="I2452" i="1"/>
  <c r="I2453" i="1"/>
  <c r="I2454" i="1"/>
  <c r="B2433" i="1" a="1"/>
  <c r="B2433" i="1" s="1"/>
  <c r="C2433" i="1" s="1"/>
  <c r="B2434" i="1" a="1"/>
  <c r="B2434" i="1" s="1"/>
  <c r="A2434" i="1" s="1"/>
  <c r="B2435" i="1" a="1"/>
  <c r="B2435" i="1" s="1"/>
  <c r="C2435" i="1" s="1"/>
  <c r="B2436" i="1" a="1"/>
  <c r="B2436" i="1" s="1"/>
  <c r="B2437" i="1" a="1"/>
  <c r="B2437" i="1" s="1"/>
  <c r="C2437" i="1" s="1"/>
  <c r="B2438" i="1" a="1"/>
  <c r="B2438" i="1" s="1"/>
  <c r="C2438" i="1" s="1"/>
  <c r="B2439" i="1" a="1"/>
  <c r="B2439" i="1" s="1"/>
  <c r="C2439" i="1" s="1"/>
  <c r="B2440" i="1" a="1"/>
  <c r="B2440" i="1" s="1"/>
  <c r="B2441" i="1" a="1"/>
  <c r="B2441" i="1" s="1"/>
  <c r="C2441" i="1" s="1"/>
  <c r="B2442" i="1" a="1"/>
  <c r="B2442" i="1" s="1"/>
  <c r="A2442" i="1" s="1"/>
  <c r="B2443" i="1" a="1"/>
  <c r="B2443" i="1" s="1"/>
  <c r="C2443" i="1" s="1"/>
  <c r="B2444" i="1" a="1"/>
  <c r="B2444" i="1" s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F2433" i="1"/>
  <c r="G2433" i="1" s="1"/>
  <c r="F2434" i="1"/>
  <c r="G2434" i="1" s="1"/>
  <c r="F2435" i="1"/>
  <c r="G2435" i="1" s="1"/>
  <c r="F2436" i="1"/>
  <c r="G2436" i="1" s="1"/>
  <c r="F2437" i="1"/>
  <c r="G2437" i="1" s="1"/>
  <c r="F2438" i="1"/>
  <c r="G2438" i="1" s="1"/>
  <c r="F2439" i="1"/>
  <c r="G2439" i="1" s="1"/>
  <c r="F2440" i="1"/>
  <c r="G2440" i="1" s="1"/>
  <c r="F2441" i="1"/>
  <c r="G2441" i="1" s="1"/>
  <c r="F2442" i="1"/>
  <c r="G2442" i="1" s="1"/>
  <c r="F2443" i="1"/>
  <c r="G2443" i="1" s="1"/>
  <c r="F2444" i="1"/>
  <c r="G2444" i="1" s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B2430" i="1" a="1"/>
  <c r="B2430" i="1" s="1"/>
  <c r="B2431" i="1" a="1"/>
  <c r="B2431" i="1" s="1"/>
  <c r="B2432" i="1" a="1"/>
  <c r="B2432" i="1" s="1"/>
  <c r="E2430" i="1"/>
  <c r="E2431" i="1"/>
  <c r="E2432" i="1"/>
  <c r="F2430" i="1"/>
  <c r="G2430" i="1" s="1"/>
  <c r="F2431" i="1"/>
  <c r="G2431" i="1" s="1"/>
  <c r="F2432" i="1"/>
  <c r="G2432" i="1" s="1"/>
  <c r="H2430" i="1"/>
  <c r="H2431" i="1"/>
  <c r="H2432" i="1"/>
  <c r="I2430" i="1"/>
  <c r="I2431" i="1"/>
  <c r="I2432" i="1"/>
  <c r="B2422" i="1" a="1"/>
  <c r="B2422" i="1" s="1"/>
  <c r="B2423" i="1" a="1"/>
  <c r="B2423" i="1" s="1"/>
  <c r="B2424" i="1" a="1"/>
  <c r="B2424" i="1" s="1"/>
  <c r="B2425" i="1" a="1"/>
  <c r="B2425" i="1" s="1"/>
  <c r="A2425" i="1" s="1"/>
  <c r="B2426" i="1" a="1"/>
  <c r="B2426" i="1" s="1"/>
  <c r="B2427" i="1" a="1"/>
  <c r="B2427" i="1" s="1"/>
  <c r="B2428" i="1" a="1"/>
  <c r="B2428" i="1" s="1"/>
  <c r="B2429" i="1" a="1"/>
  <c r="B2429" i="1" s="1"/>
  <c r="E2422" i="1"/>
  <c r="E2423" i="1"/>
  <c r="E2424" i="1"/>
  <c r="E2425" i="1"/>
  <c r="E2426" i="1"/>
  <c r="E2427" i="1"/>
  <c r="E2428" i="1"/>
  <c r="E2429" i="1"/>
  <c r="F2422" i="1"/>
  <c r="F2423" i="1"/>
  <c r="F2424" i="1"/>
  <c r="G2424" i="1" s="1"/>
  <c r="F2425" i="1"/>
  <c r="G2425" i="1" s="1"/>
  <c r="F2426" i="1"/>
  <c r="G2426" i="1" s="1"/>
  <c r="F2427" i="1"/>
  <c r="G2427" i="1" s="1"/>
  <c r="F2428" i="1"/>
  <c r="G2428" i="1" s="1"/>
  <c r="F2429" i="1"/>
  <c r="G2429" i="1" s="1"/>
  <c r="G2422" i="1"/>
  <c r="G2423" i="1"/>
  <c r="H2422" i="1"/>
  <c r="H2423" i="1"/>
  <c r="H2424" i="1"/>
  <c r="H2425" i="1"/>
  <c r="H2426" i="1"/>
  <c r="H2427" i="1"/>
  <c r="H2428" i="1"/>
  <c r="H2429" i="1"/>
  <c r="I2422" i="1"/>
  <c r="I2423" i="1"/>
  <c r="I2424" i="1"/>
  <c r="I2425" i="1"/>
  <c r="I2426" i="1"/>
  <c r="I2427" i="1"/>
  <c r="I2428" i="1"/>
  <c r="I2429" i="1"/>
  <c r="B2416" i="1" a="1"/>
  <c r="B2416" i="1" s="1"/>
  <c r="A2416" i="1" s="1"/>
  <c r="B2417" i="1" a="1"/>
  <c r="B2417" i="1" s="1"/>
  <c r="B2418" i="1" a="1"/>
  <c r="B2418" i="1" s="1"/>
  <c r="B2419" i="1" a="1"/>
  <c r="B2419" i="1" s="1"/>
  <c r="B2420" i="1" a="1"/>
  <c r="B2420" i="1" s="1"/>
  <c r="A2420" i="1" s="1"/>
  <c r="B2421" i="1" a="1"/>
  <c r="B2421" i="1" s="1"/>
  <c r="E2416" i="1"/>
  <c r="E2417" i="1"/>
  <c r="E2418" i="1"/>
  <c r="E2419" i="1"/>
  <c r="E2420" i="1"/>
  <c r="E2421" i="1"/>
  <c r="F2416" i="1"/>
  <c r="G2416" i="1" s="1"/>
  <c r="F2417" i="1"/>
  <c r="G2417" i="1" s="1"/>
  <c r="F2418" i="1"/>
  <c r="G2418" i="1" s="1"/>
  <c r="F2419" i="1"/>
  <c r="G2419" i="1" s="1"/>
  <c r="F2420" i="1"/>
  <c r="G2420" i="1" s="1"/>
  <c r="F2421" i="1"/>
  <c r="G2421" i="1" s="1"/>
  <c r="H2416" i="1"/>
  <c r="H2417" i="1"/>
  <c r="H2418" i="1"/>
  <c r="H2419" i="1"/>
  <c r="H2420" i="1"/>
  <c r="H2421" i="1"/>
  <c r="I2416" i="1"/>
  <c r="I2417" i="1"/>
  <c r="I2418" i="1"/>
  <c r="I2419" i="1"/>
  <c r="I2420" i="1"/>
  <c r="I2421" i="1"/>
  <c r="B2414" i="1" a="1"/>
  <c r="B2414" i="1" s="1"/>
  <c r="B2415" i="1" a="1"/>
  <c r="B2415" i="1" s="1"/>
  <c r="E2414" i="1"/>
  <c r="E2415" i="1"/>
  <c r="F2414" i="1"/>
  <c r="G2414" i="1" s="1"/>
  <c r="F2415" i="1"/>
  <c r="G2415" i="1" s="1"/>
  <c r="H2414" i="1"/>
  <c r="H2415" i="1"/>
  <c r="I2414" i="1"/>
  <c r="I2415" i="1"/>
  <c r="B2411" i="1" a="1"/>
  <c r="B2411" i="1" s="1"/>
  <c r="B2412" i="1" a="1"/>
  <c r="B2412" i="1" s="1"/>
  <c r="B2413" i="1" a="1"/>
  <c r="B2413" i="1" s="1"/>
  <c r="E2411" i="1"/>
  <c r="E2412" i="1"/>
  <c r="E2413" i="1"/>
  <c r="F2411" i="1"/>
  <c r="G2411" i="1" s="1"/>
  <c r="F2412" i="1"/>
  <c r="G2412" i="1" s="1"/>
  <c r="F2413" i="1"/>
  <c r="G2413" i="1" s="1"/>
  <c r="H2411" i="1"/>
  <c r="H2412" i="1"/>
  <c r="H2413" i="1"/>
  <c r="I2411" i="1"/>
  <c r="I2412" i="1"/>
  <c r="I2413" i="1"/>
  <c r="B2409" i="1" a="1"/>
  <c r="B2409" i="1" s="1"/>
  <c r="B2410" i="1" a="1"/>
  <c r="B2410" i="1" s="1"/>
  <c r="E2409" i="1"/>
  <c r="E2410" i="1"/>
  <c r="F2409" i="1"/>
  <c r="G2409" i="1" s="1"/>
  <c r="F2410" i="1"/>
  <c r="G2410" i="1" s="1"/>
  <c r="H2409" i="1"/>
  <c r="H2410" i="1"/>
  <c r="I2409" i="1"/>
  <c r="I2410" i="1"/>
  <c r="B2406" i="1" a="1"/>
  <c r="B2406" i="1" s="1"/>
  <c r="B2407" i="1" a="1"/>
  <c r="B2407" i="1" s="1"/>
  <c r="B2408" i="1" a="1"/>
  <c r="B2408" i="1" s="1"/>
  <c r="E2406" i="1"/>
  <c r="E2407" i="1"/>
  <c r="E2408" i="1"/>
  <c r="F2406" i="1"/>
  <c r="G2406" i="1" s="1"/>
  <c r="F2407" i="1"/>
  <c r="G2407" i="1" s="1"/>
  <c r="F2408" i="1"/>
  <c r="G2408" i="1" s="1"/>
  <c r="H2406" i="1"/>
  <c r="H2407" i="1"/>
  <c r="H2408" i="1"/>
  <c r="I2406" i="1"/>
  <c r="I2407" i="1"/>
  <c r="I2408" i="1"/>
  <c r="B2404" i="1" a="1"/>
  <c r="B2404" i="1" s="1"/>
  <c r="B2405" i="1" a="1"/>
  <c r="B2405" i="1" s="1"/>
  <c r="E2404" i="1"/>
  <c r="E2405" i="1"/>
  <c r="F2404" i="1"/>
  <c r="G2404" i="1" s="1"/>
  <c r="F2405" i="1"/>
  <c r="G2405" i="1" s="1"/>
  <c r="H2404" i="1"/>
  <c r="H2405" i="1"/>
  <c r="I2404" i="1"/>
  <c r="I2405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B2402" i="1" a="1"/>
  <c r="B2402" i="1" s="1"/>
  <c r="B2403" i="1" a="1"/>
  <c r="B2403" i="1" s="1"/>
  <c r="E2402" i="1"/>
  <c r="E2403" i="1"/>
  <c r="F2402" i="1"/>
  <c r="G2402" i="1" s="1"/>
  <c r="F2403" i="1"/>
  <c r="G2403" i="1" s="1"/>
  <c r="H2402" i="1"/>
  <c r="H2403" i="1"/>
  <c r="I2402" i="1"/>
  <c r="I2403" i="1"/>
  <c r="B2390" i="1" a="1"/>
  <c r="B2390" i="1" s="1"/>
  <c r="B2391" i="1" a="1"/>
  <c r="B2391" i="1" s="1"/>
  <c r="B2392" i="1" a="1"/>
  <c r="B2392" i="1" s="1"/>
  <c r="A2392" i="1" s="1"/>
  <c r="B2393" i="1" a="1"/>
  <c r="B2393" i="1" s="1"/>
  <c r="A2393" i="1" s="1"/>
  <c r="B2394" i="1" a="1"/>
  <c r="B2394" i="1" s="1"/>
  <c r="B2395" i="1" a="1"/>
  <c r="B2395" i="1" s="1"/>
  <c r="B2396" i="1" a="1"/>
  <c r="B2396" i="1" s="1"/>
  <c r="C2396" i="1" s="1"/>
  <c r="B2397" i="1" a="1"/>
  <c r="B2397" i="1" s="1"/>
  <c r="B2398" i="1" a="1"/>
  <c r="B2398" i="1" s="1"/>
  <c r="B2399" i="1" a="1"/>
  <c r="B2399" i="1" s="1"/>
  <c r="C2399" i="1" s="1"/>
  <c r="B2400" i="1" a="1"/>
  <c r="B2400" i="1" s="1"/>
  <c r="A2400" i="1" s="1"/>
  <c r="B2401" i="1" a="1"/>
  <c r="B2401" i="1" s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F2390" i="1"/>
  <c r="G2390" i="1" s="1"/>
  <c r="F2391" i="1"/>
  <c r="G2391" i="1" s="1"/>
  <c r="F2392" i="1"/>
  <c r="G2392" i="1" s="1"/>
  <c r="F2393" i="1"/>
  <c r="G2393" i="1" s="1"/>
  <c r="F2394" i="1"/>
  <c r="G2394" i="1" s="1"/>
  <c r="F2395" i="1"/>
  <c r="G2395" i="1" s="1"/>
  <c r="F2396" i="1"/>
  <c r="G2396" i="1" s="1"/>
  <c r="F2397" i="1"/>
  <c r="G2397" i="1" s="1"/>
  <c r="F2398" i="1"/>
  <c r="G2398" i="1" s="1"/>
  <c r="F2399" i="1"/>
  <c r="G2399" i="1" s="1"/>
  <c r="F2400" i="1"/>
  <c r="G2400" i="1" s="1"/>
  <c r="F2401" i="1"/>
  <c r="G2401" i="1" s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B2383" i="1" a="1"/>
  <c r="B2383" i="1" s="1"/>
  <c r="B2384" i="1" a="1"/>
  <c r="B2384" i="1" s="1"/>
  <c r="C2384" i="1" s="1"/>
  <c r="B2385" i="1" a="1"/>
  <c r="B2385" i="1" s="1"/>
  <c r="C2385" i="1" s="1"/>
  <c r="B2386" i="1" a="1"/>
  <c r="B2386" i="1" s="1"/>
  <c r="B2387" i="1" a="1"/>
  <c r="B2387" i="1" s="1"/>
  <c r="B2388" i="1" a="1"/>
  <c r="B2388" i="1" s="1"/>
  <c r="A2388" i="1" s="1"/>
  <c r="B2389" i="1" a="1"/>
  <c r="B2389" i="1" s="1"/>
  <c r="A2389" i="1" s="1"/>
  <c r="E2383" i="1"/>
  <c r="E2384" i="1"/>
  <c r="E2385" i="1"/>
  <c r="E2386" i="1"/>
  <c r="E2387" i="1"/>
  <c r="E2388" i="1"/>
  <c r="E2389" i="1"/>
  <c r="F2383" i="1"/>
  <c r="G2383" i="1" s="1"/>
  <c r="F2384" i="1"/>
  <c r="G2384" i="1" s="1"/>
  <c r="F2385" i="1"/>
  <c r="G2385" i="1" s="1"/>
  <c r="F2386" i="1"/>
  <c r="G2386" i="1" s="1"/>
  <c r="F2387" i="1"/>
  <c r="G2387" i="1" s="1"/>
  <c r="F2388" i="1"/>
  <c r="G2388" i="1" s="1"/>
  <c r="F2389" i="1"/>
  <c r="G2389" i="1" s="1"/>
  <c r="H2383" i="1"/>
  <c r="H2384" i="1"/>
  <c r="H2385" i="1"/>
  <c r="H2386" i="1"/>
  <c r="H2387" i="1"/>
  <c r="H2388" i="1"/>
  <c r="H2389" i="1"/>
  <c r="I2383" i="1"/>
  <c r="I2384" i="1"/>
  <c r="I2385" i="1"/>
  <c r="I2386" i="1"/>
  <c r="I2387" i="1"/>
  <c r="I2388" i="1"/>
  <c r="I2389" i="1"/>
  <c r="B2380" i="1" a="1"/>
  <c r="B2380" i="1" s="1"/>
  <c r="B2381" i="1" a="1"/>
  <c r="B2381" i="1" s="1"/>
  <c r="A2381" i="1" s="1"/>
  <c r="B2382" i="1" a="1"/>
  <c r="B2382" i="1" s="1"/>
  <c r="A2382" i="1" s="1"/>
  <c r="E2380" i="1"/>
  <c r="E2381" i="1"/>
  <c r="E2382" i="1"/>
  <c r="F2380" i="1"/>
  <c r="G2380" i="1" s="1"/>
  <c r="F2381" i="1"/>
  <c r="G2381" i="1" s="1"/>
  <c r="F2382" i="1"/>
  <c r="G2382" i="1" s="1"/>
  <c r="H2380" i="1"/>
  <c r="H2381" i="1"/>
  <c r="H2382" i="1"/>
  <c r="I2380" i="1"/>
  <c r="I2381" i="1"/>
  <c r="I2382" i="1"/>
  <c r="B2370" i="1" a="1"/>
  <c r="B2370" i="1" s="1"/>
  <c r="B2371" i="1" a="1"/>
  <c r="B2371" i="1" s="1"/>
  <c r="A2371" i="1" s="1"/>
  <c r="B2372" i="1" a="1"/>
  <c r="B2372" i="1" s="1"/>
  <c r="C2372" i="1" s="1"/>
  <c r="B2373" i="1" a="1"/>
  <c r="B2373" i="1" s="1"/>
  <c r="B2374" i="1" a="1"/>
  <c r="B2374" i="1" s="1"/>
  <c r="B2375" i="1" a="1"/>
  <c r="B2375" i="1" s="1"/>
  <c r="B2376" i="1" a="1"/>
  <c r="B2376" i="1" s="1"/>
  <c r="C2376" i="1" s="1"/>
  <c r="B2377" i="1" a="1"/>
  <c r="B2377" i="1" s="1"/>
  <c r="C2377" i="1" s="1"/>
  <c r="B2378" i="1" a="1"/>
  <c r="B2378" i="1" s="1"/>
  <c r="B2379" i="1" a="1"/>
  <c r="B2379" i="1" s="1"/>
  <c r="E2370" i="1"/>
  <c r="E2371" i="1"/>
  <c r="E2372" i="1"/>
  <c r="E2373" i="1"/>
  <c r="E2374" i="1"/>
  <c r="E2375" i="1"/>
  <c r="E2376" i="1"/>
  <c r="E2377" i="1"/>
  <c r="E2378" i="1"/>
  <c r="E2379" i="1"/>
  <c r="F2370" i="1"/>
  <c r="G2370" i="1" s="1"/>
  <c r="F2371" i="1"/>
  <c r="G2371" i="1" s="1"/>
  <c r="F2372" i="1"/>
  <c r="G2372" i="1" s="1"/>
  <c r="F2373" i="1"/>
  <c r="G2373" i="1" s="1"/>
  <c r="F2374" i="1"/>
  <c r="G2374" i="1" s="1"/>
  <c r="F2375" i="1"/>
  <c r="G2375" i="1" s="1"/>
  <c r="F2376" i="1"/>
  <c r="G2376" i="1" s="1"/>
  <c r="F2377" i="1"/>
  <c r="G2377" i="1" s="1"/>
  <c r="F2378" i="1"/>
  <c r="G2378" i="1" s="1"/>
  <c r="F2379" i="1"/>
  <c r="G2379" i="1" s="1"/>
  <c r="H2370" i="1"/>
  <c r="H2371" i="1"/>
  <c r="H2372" i="1"/>
  <c r="H2373" i="1"/>
  <c r="H2374" i="1"/>
  <c r="H2375" i="1"/>
  <c r="H2376" i="1"/>
  <c r="H2377" i="1"/>
  <c r="H2378" i="1"/>
  <c r="H2379" i="1"/>
  <c r="I2370" i="1"/>
  <c r="I2371" i="1"/>
  <c r="I2372" i="1"/>
  <c r="I2373" i="1"/>
  <c r="I2374" i="1"/>
  <c r="I2375" i="1"/>
  <c r="I2376" i="1"/>
  <c r="I2377" i="1"/>
  <c r="I2378" i="1"/>
  <c r="I2379" i="1"/>
  <c r="B2365" i="1" a="1"/>
  <c r="B2365" i="1" s="1"/>
  <c r="B2366" i="1" a="1"/>
  <c r="B2366" i="1" s="1"/>
  <c r="B2367" i="1" a="1"/>
  <c r="B2367" i="1" s="1"/>
  <c r="B2368" i="1" a="1"/>
  <c r="B2368" i="1" s="1"/>
  <c r="B2369" i="1" a="1"/>
  <c r="B2369" i="1" s="1"/>
  <c r="C2369" i="1" s="1"/>
  <c r="E2365" i="1"/>
  <c r="E2366" i="1"/>
  <c r="E2367" i="1"/>
  <c r="E2368" i="1"/>
  <c r="E2369" i="1"/>
  <c r="F2365" i="1"/>
  <c r="G2365" i="1" s="1"/>
  <c r="F2366" i="1"/>
  <c r="G2366" i="1" s="1"/>
  <c r="F2367" i="1"/>
  <c r="G2367" i="1" s="1"/>
  <c r="F2368" i="1"/>
  <c r="G2368" i="1" s="1"/>
  <c r="F2369" i="1"/>
  <c r="G2369" i="1" s="1"/>
  <c r="H2365" i="1"/>
  <c r="H2366" i="1"/>
  <c r="H2367" i="1"/>
  <c r="H2368" i="1"/>
  <c r="H2369" i="1"/>
  <c r="I2365" i="1"/>
  <c r="I2366" i="1"/>
  <c r="I2367" i="1"/>
  <c r="I2368" i="1"/>
  <c r="I2369" i="1"/>
  <c r="B2363" i="1" a="1"/>
  <c r="B2363" i="1" s="1"/>
  <c r="B2364" i="1" a="1"/>
  <c r="B2364" i="1" s="1"/>
  <c r="E2363" i="1"/>
  <c r="E2364" i="1"/>
  <c r="F2363" i="1"/>
  <c r="G2363" i="1" s="1"/>
  <c r="F2364" i="1"/>
  <c r="G2364" i="1" s="1"/>
  <c r="H2363" i="1"/>
  <c r="H2364" i="1"/>
  <c r="I2363" i="1"/>
  <c r="I2364" i="1"/>
  <c r="B2359" i="1" a="1"/>
  <c r="B2359" i="1" s="1"/>
  <c r="B2360" i="1" a="1"/>
  <c r="B2360" i="1" s="1"/>
  <c r="B2361" i="1" a="1"/>
  <c r="B2361" i="1" s="1"/>
  <c r="B2362" i="1" a="1"/>
  <c r="B2362" i="1" s="1"/>
  <c r="C2362" i="1" s="1"/>
  <c r="E2359" i="1"/>
  <c r="E2360" i="1"/>
  <c r="E2361" i="1"/>
  <c r="E2362" i="1"/>
  <c r="F2359" i="1"/>
  <c r="G2359" i="1" s="1"/>
  <c r="F2360" i="1"/>
  <c r="G2360" i="1" s="1"/>
  <c r="F2361" i="1"/>
  <c r="G2361" i="1" s="1"/>
  <c r="F2362" i="1"/>
  <c r="G2362" i="1" s="1"/>
  <c r="H2359" i="1"/>
  <c r="H2360" i="1"/>
  <c r="H2361" i="1"/>
  <c r="H2362" i="1"/>
  <c r="I2359" i="1"/>
  <c r="I2360" i="1"/>
  <c r="I2361" i="1"/>
  <c r="I2362" i="1"/>
  <c r="B2348" i="1" a="1"/>
  <c r="B2348" i="1" s="1"/>
  <c r="B2349" i="1" a="1"/>
  <c r="B2349" i="1" s="1"/>
  <c r="A2349" i="1" s="1"/>
  <c r="B2350" i="1" a="1"/>
  <c r="B2350" i="1" s="1"/>
  <c r="A2350" i="1" s="1"/>
  <c r="B2351" i="1" a="1"/>
  <c r="B2351" i="1" s="1"/>
  <c r="A2351" i="1" s="1"/>
  <c r="B2352" i="1" a="1"/>
  <c r="B2352" i="1" s="1"/>
  <c r="B2353" i="1" a="1"/>
  <c r="B2353" i="1" s="1"/>
  <c r="A2353" i="1" s="1"/>
  <c r="B2354" i="1" a="1"/>
  <c r="B2354" i="1" s="1"/>
  <c r="C2354" i="1" s="1"/>
  <c r="B2355" i="1" a="1"/>
  <c r="B2355" i="1" s="1"/>
  <c r="B2356" i="1" a="1"/>
  <c r="B2356" i="1" s="1"/>
  <c r="B2357" i="1" a="1"/>
  <c r="B2357" i="1" s="1"/>
  <c r="A2357" i="1" s="1"/>
  <c r="B2358" i="1" a="1"/>
  <c r="B2358" i="1" s="1"/>
  <c r="A2358" i="1" s="1"/>
  <c r="E2348" i="1"/>
  <c r="E2349" i="1"/>
  <c r="E2350" i="1"/>
  <c r="E2351" i="1"/>
  <c r="E2352" i="1"/>
  <c r="E2353" i="1"/>
  <c r="E2354" i="1"/>
  <c r="E2355" i="1"/>
  <c r="E2356" i="1"/>
  <c r="E2357" i="1"/>
  <c r="E2358" i="1"/>
  <c r="F2348" i="1"/>
  <c r="G2348" i="1" s="1"/>
  <c r="F2349" i="1"/>
  <c r="G2349" i="1" s="1"/>
  <c r="F2350" i="1"/>
  <c r="G2350" i="1" s="1"/>
  <c r="F2351" i="1"/>
  <c r="G2351" i="1" s="1"/>
  <c r="F2352" i="1"/>
  <c r="G2352" i="1" s="1"/>
  <c r="F2353" i="1"/>
  <c r="G2353" i="1" s="1"/>
  <c r="F2354" i="1"/>
  <c r="G2354" i="1" s="1"/>
  <c r="F2355" i="1"/>
  <c r="G2355" i="1" s="1"/>
  <c r="F2356" i="1"/>
  <c r="G2356" i="1" s="1"/>
  <c r="F2357" i="1"/>
  <c r="G2357" i="1" s="1"/>
  <c r="F2358" i="1"/>
  <c r="G2358" i="1" s="1"/>
  <c r="H2348" i="1"/>
  <c r="H2349" i="1"/>
  <c r="H2350" i="1"/>
  <c r="H2351" i="1"/>
  <c r="H2352" i="1"/>
  <c r="H2353" i="1"/>
  <c r="H2354" i="1"/>
  <c r="H2355" i="1"/>
  <c r="H2356" i="1"/>
  <c r="H2357" i="1"/>
  <c r="H2358" i="1"/>
  <c r="I2348" i="1"/>
  <c r="I2349" i="1"/>
  <c r="I2350" i="1"/>
  <c r="I2351" i="1"/>
  <c r="I2352" i="1"/>
  <c r="I2353" i="1"/>
  <c r="I2354" i="1"/>
  <c r="I2355" i="1"/>
  <c r="I2356" i="1"/>
  <c r="I2357" i="1"/>
  <c r="I2358" i="1"/>
  <c r="B2347" i="1" a="1"/>
  <c r="B2347" i="1" s="1"/>
  <c r="E2347" i="1"/>
  <c r="F2347" i="1"/>
  <c r="G2347" i="1" s="1"/>
  <c r="H2347" i="1"/>
  <c r="I2347" i="1"/>
  <c r="B2335" i="1" a="1"/>
  <c r="B2335" i="1" s="1"/>
  <c r="B2336" i="1" a="1"/>
  <c r="B2336" i="1" s="1"/>
  <c r="B2337" i="1" a="1"/>
  <c r="B2337" i="1" s="1"/>
  <c r="C2337" i="1" s="1"/>
  <c r="B2338" i="1" a="1"/>
  <c r="B2338" i="1" s="1"/>
  <c r="A2338" i="1" s="1"/>
  <c r="B2339" i="1" a="1"/>
  <c r="B2339" i="1" s="1"/>
  <c r="B2340" i="1" a="1"/>
  <c r="B2340" i="1" s="1"/>
  <c r="B2341" i="1" a="1"/>
  <c r="B2341" i="1" s="1"/>
  <c r="B2342" i="1" a="1"/>
  <c r="B2342" i="1" s="1"/>
  <c r="A2342" i="1" s="1"/>
  <c r="B2343" i="1" a="1"/>
  <c r="B2343" i="1" s="1"/>
  <c r="B2344" i="1" a="1"/>
  <c r="B2344" i="1" s="1"/>
  <c r="B2345" i="1" a="1"/>
  <c r="B2345" i="1" s="1"/>
  <c r="C2345" i="1" s="1"/>
  <c r="B2346" i="1" a="1"/>
  <c r="B2346" i="1" s="1"/>
  <c r="C2346" i="1" s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F2335" i="1"/>
  <c r="G2335" i="1" s="1"/>
  <c r="F2336" i="1"/>
  <c r="G2336" i="1" s="1"/>
  <c r="F2337" i="1"/>
  <c r="G2337" i="1" s="1"/>
  <c r="F2338" i="1"/>
  <c r="G2338" i="1" s="1"/>
  <c r="F2339" i="1"/>
  <c r="G2339" i="1" s="1"/>
  <c r="F2340" i="1"/>
  <c r="G2340" i="1" s="1"/>
  <c r="F2341" i="1"/>
  <c r="G2341" i="1" s="1"/>
  <c r="F2342" i="1"/>
  <c r="G2342" i="1" s="1"/>
  <c r="F2343" i="1"/>
  <c r="G2343" i="1" s="1"/>
  <c r="F2344" i="1"/>
  <c r="G2344" i="1" s="1"/>
  <c r="F2345" i="1"/>
  <c r="G2345" i="1" s="1"/>
  <c r="F2346" i="1"/>
  <c r="G2346" i="1" s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B2332" i="1" a="1"/>
  <c r="B2332" i="1" s="1"/>
  <c r="B2333" i="1" a="1"/>
  <c r="B2333" i="1" s="1"/>
  <c r="A2333" i="1" s="1"/>
  <c r="B2334" i="1" a="1"/>
  <c r="B2334" i="1" s="1"/>
  <c r="A2334" i="1" s="1"/>
  <c r="E2332" i="1"/>
  <c r="E2333" i="1"/>
  <c r="E2334" i="1"/>
  <c r="F2332" i="1"/>
  <c r="G2332" i="1" s="1"/>
  <c r="F2333" i="1"/>
  <c r="G2333" i="1" s="1"/>
  <c r="F2334" i="1"/>
  <c r="G2334" i="1" s="1"/>
  <c r="H2332" i="1"/>
  <c r="H2333" i="1"/>
  <c r="H2334" i="1"/>
  <c r="I2332" i="1"/>
  <c r="I2333" i="1"/>
  <c r="I2334" i="1"/>
  <c r="B2327" i="1" a="1"/>
  <c r="B2327" i="1" s="1"/>
  <c r="A2327" i="1" s="1"/>
  <c r="B2328" i="1" a="1"/>
  <c r="B2328" i="1" s="1"/>
  <c r="B2329" i="1" a="1"/>
  <c r="B2329" i="1" s="1"/>
  <c r="B2330" i="1" a="1"/>
  <c r="B2330" i="1" s="1"/>
  <c r="C2330" i="1" s="1"/>
  <c r="B2331" i="1" a="1"/>
  <c r="B2331" i="1" s="1"/>
  <c r="C2331" i="1" s="1"/>
  <c r="E2327" i="1"/>
  <c r="E2328" i="1"/>
  <c r="E2329" i="1"/>
  <c r="E2330" i="1"/>
  <c r="E2331" i="1"/>
  <c r="F2327" i="1"/>
  <c r="G2327" i="1" s="1"/>
  <c r="F2328" i="1"/>
  <c r="G2328" i="1" s="1"/>
  <c r="F2329" i="1"/>
  <c r="G2329" i="1" s="1"/>
  <c r="F2330" i="1"/>
  <c r="G2330" i="1" s="1"/>
  <c r="F2331" i="1"/>
  <c r="G2331" i="1" s="1"/>
  <c r="H2327" i="1"/>
  <c r="H2328" i="1"/>
  <c r="H2329" i="1"/>
  <c r="H2330" i="1"/>
  <c r="H2331" i="1"/>
  <c r="I2327" i="1"/>
  <c r="I2328" i="1"/>
  <c r="I2329" i="1"/>
  <c r="I2330" i="1"/>
  <c r="I2331" i="1"/>
  <c r="B2323" i="1" a="1"/>
  <c r="B2323" i="1" s="1"/>
  <c r="B2324" i="1" a="1"/>
  <c r="B2324" i="1" s="1"/>
  <c r="A2324" i="1" s="1"/>
  <c r="B2325" i="1" a="1"/>
  <c r="B2325" i="1" s="1"/>
  <c r="B2326" i="1" a="1"/>
  <c r="B2326" i="1" s="1"/>
  <c r="E2323" i="1"/>
  <c r="E2324" i="1"/>
  <c r="E2325" i="1"/>
  <c r="E2326" i="1"/>
  <c r="F2323" i="1"/>
  <c r="G2323" i="1" s="1"/>
  <c r="F2324" i="1"/>
  <c r="G2324" i="1" s="1"/>
  <c r="F2325" i="1"/>
  <c r="G2325" i="1" s="1"/>
  <c r="F2326" i="1"/>
  <c r="G2326" i="1" s="1"/>
  <c r="H2323" i="1"/>
  <c r="H2324" i="1"/>
  <c r="H2325" i="1"/>
  <c r="H2326" i="1"/>
  <c r="I2323" i="1"/>
  <c r="I2324" i="1"/>
  <c r="I2325" i="1"/>
  <c r="I2326" i="1"/>
  <c r="B2316" i="1" a="1"/>
  <c r="B2316" i="1" s="1"/>
  <c r="C2316" i="1" s="1"/>
  <c r="B2317" i="1" a="1"/>
  <c r="B2317" i="1" s="1"/>
  <c r="C2317" i="1" s="1"/>
  <c r="B2318" i="1" a="1"/>
  <c r="B2318" i="1" s="1"/>
  <c r="A2318" i="1" s="1"/>
  <c r="B2319" i="1" a="1"/>
  <c r="B2319" i="1" s="1"/>
  <c r="B2320" i="1" a="1"/>
  <c r="B2320" i="1" s="1"/>
  <c r="B2321" i="1" a="1"/>
  <c r="B2321" i="1" s="1"/>
  <c r="B2322" i="1" a="1"/>
  <c r="B2322" i="1" s="1"/>
  <c r="C2322" i="1" s="1"/>
  <c r="E2316" i="1"/>
  <c r="E2317" i="1"/>
  <c r="E2318" i="1"/>
  <c r="E2319" i="1"/>
  <c r="E2320" i="1"/>
  <c r="E2321" i="1"/>
  <c r="E2322" i="1"/>
  <c r="F2316" i="1"/>
  <c r="G2316" i="1" s="1"/>
  <c r="F2317" i="1"/>
  <c r="G2317" i="1" s="1"/>
  <c r="F2318" i="1"/>
  <c r="G2318" i="1" s="1"/>
  <c r="F2319" i="1"/>
  <c r="G2319" i="1" s="1"/>
  <c r="F2320" i="1"/>
  <c r="G2320" i="1" s="1"/>
  <c r="F2321" i="1"/>
  <c r="G2321" i="1" s="1"/>
  <c r="F2322" i="1"/>
  <c r="G2322" i="1" s="1"/>
  <c r="H2316" i="1"/>
  <c r="H2317" i="1"/>
  <c r="H2318" i="1"/>
  <c r="H2319" i="1"/>
  <c r="H2320" i="1"/>
  <c r="H2321" i="1"/>
  <c r="H2322" i="1"/>
  <c r="I2316" i="1"/>
  <c r="I2317" i="1"/>
  <c r="I2318" i="1"/>
  <c r="I2319" i="1"/>
  <c r="I2320" i="1"/>
  <c r="I2321" i="1"/>
  <c r="I2322" i="1"/>
  <c r="B2315" i="1" a="1"/>
  <c r="B2315" i="1" s="1"/>
  <c r="E2315" i="1"/>
  <c r="F2315" i="1"/>
  <c r="G2315" i="1" s="1"/>
  <c r="H2315" i="1"/>
  <c r="I2315" i="1"/>
  <c r="B2313" i="1" a="1"/>
  <c r="B2313" i="1" s="1"/>
  <c r="C2313" i="1" s="1"/>
  <c r="B2314" i="1" a="1"/>
  <c r="B2314" i="1" s="1"/>
  <c r="E2313" i="1"/>
  <c r="E2314" i="1"/>
  <c r="F2313" i="1"/>
  <c r="G2313" i="1" s="1"/>
  <c r="F2314" i="1"/>
  <c r="G2314" i="1" s="1"/>
  <c r="H2313" i="1"/>
  <c r="H2314" i="1"/>
  <c r="I2313" i="1"/>
  <c r="I2314" i="1"/>
  <c r="B2309" i="1" a="1"/>
  <c r="B2309" i="1" s="1"/>
  <c r="A2309" i="1" s="1"/>
  <c r="B2310" i="1" a="1"/>
  <c r="B2310" i="1" s="1"/>
  <c r="B2311" i="1" a="1"/>
  <c r="B2311" i="1" s="1"/>
  <c r="B2312" i="1" a="1"/>
  <c r="B2312" i="1" s="1"/>
  <c r="C2312" i="1" s="1"/>
  <c r="E2309" i="1"/>
  <c r="E2310" i="1"/>
  <c r="E2311" i="1"/>
  <c r="E2312" i="1"/>
  <c r="F2309" i="1"/>
  <c r="G2309" i="1" s="1"/>
  <c r="F2310" i="1"/>
  <c r="G2310" i="1" s="1"/>
  <c r="F2311" i="1"/>
  <c r="G2311" i="1" s="1"/>
  <c r="F2312" i="1"/>
  <c r="G2312" i="1" s="1"/>
  <c r="H2309" i="1"/>
  <c r="H2310" i="1"/>
  <c r="H2311" i="1"/>
  <c r="H2312" i="1"/>
  <c r="I2309" i="1"/>
  <c r="I2310" i="1"/>
  <c r="I2311" i="1"/>
  <c r="I2312" i="1"/>
  <c r="B2304" i="1" a="1"/>
  <c r="B2304" i="1" s="1"/>
  <c r="B2305" i="1" a="1"/>
  <c r="B2305" i="1" s="1"/>
  <c r="B2306" i="1" a="1"/>
  <c r="B2306" i="1" s="1"/>
  <c r="B2307" i="1" a="1"/>
  <c r="B2307" i="1" s="1"/>
  <c r="B2308" i="1" a="1"/>
  <c r="B2308" i="1" s="1"/>
  <c r="E2304" i="1"/>
  <c r="E2305" i="1"/>
  <c r="E2306" i="1"/>
  <c r="E2307" i="1"/>
  <c r="E2308" i="1"/>
  <c r="F2304" i="1"/>
  <c r="G2304" i="1" s="1"/>
  <c r="F2305" i="1"/>
  <c r="G2305" i="1" s="1"/>
  <c r="F2306" i="1"/>
  <c r="G2306" i="1" s="1"/>
  <c r="F2307" i="1"/>
  <c r="G2307" i="1" s="1"/>
  <c r="F2308" i="1"/>
  <c r="G2308" i="1" s="1"/>
  <c r="H2304" i="1"/>
  <c r="H2305" i="1"/>
  <c r="H2306" i="1"/>
  <c r="H2307" i="1"/>
  <c r="H2308" i="1"/>
  <c r="I2304" i="1"/>
  <c r="I2305" i="1"/>
  <c r="I2306" i="1"/>
  <c r="I2307" i="1"/>
  <c r="I2308" i="1"/>
  <c r="B2303" i="1" a="1"/>
  <c r="B2303" i="1" s="1"/>
  <c r="E2303" i="1"/>
  <c r="F2303" i="1"/>
  <c r="G2303" i="1" s="1"/>
  <c r="H2303" i="1"/>
  <c r="I2303" i="1"/>
  <c r="B2301" i="1" a="1"/>
  <c r="B2301" i="1" s="1"/>
  <c r="B2302" i="1" a="1"/>
  <c r="B2302" i="1" s="1"/>
  <c r="A2302" i="1" s="1"/>
  <c r="E2301" i="1"/>
  <c r="E2302" i="1"/>
  <c r="F2301" i="1"/>
  <c r="G2301" i="1" s="1"/>
  <c r="F2302" i="1"/>
  <c r="G2302" i="1" s="1"/>
  <c r="H2301" i="1"/>
  <c r="H2302" i="1"/>
  <c r="I2301" i="1"/>
  <c r="I2302" i="1"/>
  <c r="B2299" i="1" a="1"/>
  <c r="B2299" i="1" s="1"/>
  <c r="B2300" i="1" a="1"/>
  <c r="B2300" i="1" s="1"/>
  <c r="E2299" i="1"/>
  <c r="E2300" i="1"/>
  <c r="F2299" i="1"/>
  <c r="G2299" i="1" s="1"/>
  <c r="F2300" i="1"/>
  <c r="G2300" i="1" s="1"/>
  <c r="H2299" i="1"/>
  <c r="H2300" i="1"/>
  <c r="I2299" i="1"/>
  <c r="I2300" i="1"/>
  <c r="B2298" i="1" a="1"/>
  <c r="B2298" i="1" s="1"/>
  <c r="E2298" i="1"/>
  <c r="F2298" i="1"/>
  <c r="G2298" i="1" s="1"/>
  <c r="H2298" i="1"/>
  <c r="I2298" i="1"/>
  <c r="B2296" i="1" a="1"/>
  <c r="B2296" i="1" s="1"/>
  <c r="B2297" i="1" a="1"/>
  <c r="B2297" i="1" s="1"/>
  <c r="E2296" i="1"/>
  <c r="E2297" i="1"/>
  <c r="F2296" i="1"/>
  <c r="G2296" i="1" s="1"/>
  <c r="F2297" i="1"/>
  <c r="G2297" i="1" s="1"/>
  <c r="H2296" i="1"/>
  <c r="H2297" i="1"/>
  <c r="I2296" i="1"/>
  <c r="I2297" i="1"/>
  <c r="B2294" i="1" a="1"/>
  <c r="B2294" i="1" s="1"/>
  <c r="B2295" i="1" a="1"/>
  <c r="B2295" i="1" s="1"/>
  <c r="A2295" i="1" s="1"/>
  <c r="E2294" i="1"/>
  <c r="E2295" i="1"/>
  <c r="F2294" i="1"/>
  <c r="G2294" i="1" s="1"/>
  <c r="F2295" i="1"/>
  <c r="G2295" i="1" s="1"/>
  <c r="H2294" i="1"/>
  <c r="H2295" i="1"/>
  <c r="I2294" i="1"/>
  <c r="I2295" i="1"/>
  <c r="B2288" i="1" a="1"/>
  <c r="B2288" i="1" s="1"/>
  <c r="A2288" i="1" s="1"/>
  <c r="B2289" i="1" a="1"/>
  <c r="B2289" i="1" s="1"/>
  <c r="B2290" i="1" a="1"/>
  <c r="B2290" i="1" s="1"/>
  <c r="A2290" i="1" s="1"/>
  <c r="B2291" i="1" a="1"/>
  <c r="B2291" i="1" s="1"/>
  <c r="A2291" i="1" s="1"/>
  <c r="B2292" i="1" a="1"/>
  <c r="B2292" i="1" s="1"/>
  <c r="A2292" i="1" s="1"/>
  <c r="B2293" i="1" a="1"/>
  <c r="B2293" i="1" s="1"/>
  <c r="E2288" i="1"/>
  <c r="E2289" i="1"/>
  <c r="E2290" i="1"/>
  <c r="E2291" i="1"/>
  <c r="E2292" i="1"/>
  <c r="E2293" i="1"/>
  <c r="F2288" i="1"/>
  <c r="G2288" i="1" s="1"/>
  <c r="F2289" i="1"/>
  <c r="G2289" i="1" s="1"/>
  <c r="F2290" i="1"/>
  <c r="G2290" i="1" s="1"/>
  <c r="F2291" i="1"/>
  <c r="G2291" i="1" s="1"/>
  <c r="F2292" i="1"/>
  <c r="G2292" i="1" s="1"/>
  <c r="F2293" i="1"/>
  <c r="G2293" i="1" s="1"/>
  <c r="H2288" i="1"/>
  <c r="H2289" i="1"/>
  <c r="H2290" i="1"/>
  <c r="H2291" i="1"/>
  <c r="H2292" i="1"/>
  <c r="H2293" i="1"/>
  <c r="I2288" i="1"/>
  <c r="I2289" i="1"/>
  <c r="I2290" i="1"/>
  <c r="I2291" i="1"/>
  <c r="I2292" i="1"/>
  <c r="I2293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B2286" i="1" a="1"/>
  <c r="B2286" i="1" s="1"/>
  <c r="B2287" i="1" a="1"/>
  <c r="B2287" i="1" s="1"/>
  <c r="E2286" i="1"/>
  <c r="E2287" i="1"/>
  <c r="F2286" i="1"/>
  <c r="G2286" i="1" s="1"/>
  <c r="F2287" i="1"/>
  <c r="G2287" i="1" s="1"/>
  <c r="H2286" i="1"/>
  <c r="H2287" i="1"/>
  <c r="I2286" i="1"/>
  <c r="I2287" i="1"/>
  <c r="B2285" i="1" a="1"/>
  <c r="B2285" i="1" s="1"/>
  <c r="E2285" i="1"/>
  <c r="F2285" i="1"/>
  <c r="G2285" i="1" s="1"/>
  <c r="H2285" i="1"/>
  <c r="I2285" i="1"/>
  <c r="B2282" i="1" a="1"/>
  <c r="B2282" i="1" s="1"/>
  <c r="B2283" i="1" a="1"/>
  <c r="B2283" i="1" s="1"/>
  <c r="B2284" i="1" a="1"/>
  <c r="B2284" i="1" s="1"/>
  <c r="E2282" i="1"/>
  <c r="E2283" i="1"/>
  <c r="E2284" i="1"/>
  <c r="F2282" i="1"/>
  <c r="G2282" i="1" s="1"/>
  <c r="F2283" i="1"/>
  <c r="G2283" i="1" s="1"/>
  <c r="F2284" i="1"/>
  <c r="G2284" i="1" s="1"/>
  <c r="H2282" i="1"/>
  <c r="H2283" i="1"/>
  <c r="H2284" i="1"/>
  <c r="I2282" i="1"/>
  <c r="I2283" i="1"/>
  <c r="I2284" i="1"/>
  <c r="B2281" i="1" a="1"/>
  <c r="B2281" i="1" s="1"/>
  <c r="E2281" i="1"/>
  <c r="F2281" i="1"/>
  <c r="G2281" i="1" s="1"/>
  <c r="H2281" i="1"/>
  <c r="I2281" i="1"/>
  <c r="B2270" i="1" a="1"/>
  <c r="B2270" i="1" s="1"/>
  <c r="B2271" i="1" a="1"/>
  <c r="B2271" i="1" s="1"/>
  <c r="B2272" i="1" a="1"/>
  <c r="B2272" i="1" s="1"/>
  <c r="B2273" i="1" a="1"/>
  <c r="B2273" i="1" s="1"/>
  <c r="B2274" i="1" a="1"/>
  <c r="B2274" i="1" s="1"/>
  <c r="B2275" i="1" a="1"/>
  <c r="B2275" i="1" s="1"/>
  <c r="B2276" i="1" a="1"/>
  <c r="B2276" i="1" s="1"/>
  <c r="B2277" i="1" a="1"/>
  <c r="B2277" i="1" s="1"/>
  <c r="B2278" i="1" a="1"/>
  <c r="B2278" i="1" s="1"/>
  <c r="B2279" i="1" a="1"/>
  <c r="B2279" i="1" s="1"/>
  <c r="B2280" i="1" a="1"/>
  <c r="B2280" i="1" s="1"/>
  <c r="E2270" i="1"/>
  <c r="E2271" i="1"/>
  <c r="E2272" i="1"/>
  <c r="E2273" i="1"/>
  <c r="E2274" i="1"/>
  <c r="E2275" i="1"/>
  <c r="E2276" i="1"/>
  <c r="E2277" i="1"/>
  <c r="E2278" i="1"/>
  <c r="E2279" i="1"/>
  <c r="E2280" i="1"/>
  <c r="F2270" i="1"/>
  <c r="G2270" i="1" s="1"/>
  <c r="F2271" i="1"/>
  <c r="G2271" i="1" s="1"/>
  <c r="F2272" i="1"/>
  <c r="G2272" i="1" s="1"/>
  <c r="F2273" i="1"/>
  <c r="G2273" i="1" s="1"/>
  <c r="F2274" i="1"/>
  <c r="G2274" i="1" s="1"/>
  <c r="F2275" i="1"/>
  <c r="G2275" i="1" s="1"/>
  <c r="F2276" i="1"/>
  <c r="G2276" i="1" s="1"/>
  <c r="F2277" i="1"/>
  <c r="G2277" i="1" s="1"/>
  <c r="F2278" i="1"/>
  <c r="G2278" i="1" s="1"/>
  <c r="F2279" i="1"/>
  <c r="G2279" i="1" s="1"/>
  <c r="F2280" i="1"/>
  <c r="G2280" i="1" s="1"/>
  <c r="H2270" i="1"/>
  <c r="H2271" i="1"/>
  <c r="H2272" i="1"/>
  <c r="H2273" i="1"/>
  <c r="H2274" i="1"/>
  <c r="H2275" i="1"/>
  <c r="H2276" i="1"/>
  <c r="H2277" i="1"/>
  <c r="H2278" i="1"/>
  <c r="H2279" i="1"/>
  <c r="H2280" i="1"/>
  <c r="I2270" i="1"/>
  <c r="I2271" i="1"/>
  <c r="I2272" i="1"/>
  <c r="I2273" i="1"/>
  <c r="I2274" i="1"/>
  <c r="I2275" i="1"/>
  <c r="I2276" i="1"/>
  <c r="I2277" i="1"/>
  <c r="I2278" i="1"/>
  <c r="I2279" i="1"/>
  <c r="I2280" i="1"/>
  <c r="B2238" i="1" a="1"/>
  <c r="B2238" i="1" s="1"/>
  <c r="B2239" i="1" a="1"/>
  <c r="B2239" i="1" s="1"/>
  <c r="A2239" i="1" s="1"/>
  <c r="B2240" i="1" a="1"/>
  <c r="B2240" i="1" s="1"/>
  <c r="B2241" i="1" a="1"/>
  <c r="B2241" i="1" s="1"/>
  <c r="A2241" i="1" s="1"/>
  <c r="B2242" i="1" a="1"/>
  <c r="B2242" i="1" s="1"/>
  <c r="B2243" i="1" a="1"/>
  <c r="B2243" i="1" s="1"/>
  <c r="A2243" i="1" s="1"/>
  <c r="B2244" i="1" a="1"/>
  <c r="B2244" i="1" s="1"/>
  <c r="B2245" i="1" a="1"/>
  <c r="B2245" i="1" s="1"/>
  <c r="B2246" i="1" a="1"/>
  <c r="B2246" i="1" s="1"/>
  <c r="B2247" i="1" a="1"/>
  <c r="B2247" i="1" s="1"/>
  <c r="A2247" i="1" s="1"/>
  <c r="B2248" i="1" a="1"/>
  <c r="B2248" i="1" s="1"/>
  <c r="B2249" i="1" a="1"/>
  <c r="B2249" i="1" s="1"/>
  <c r="A2249" i="1" s="1"/>
  <c r="B2250" i="1" a="1"/>
  <c r="B2250" i="1" s="1"/>
  <c r="B2251" i="1" a="1"/>
  <c r="B2251" i="1" s="1"/>
  <c r="A2251" i="1" s="1"/>
  <c r="B2252" i="1" a="1"/>
  <c r="B2252" i="1" s="1"/>
  <c r="B2253" i="1" a="1"/>
  <c r="B2253" i="1" s="1"/>
  <c r="B2254" i="1" a="1"/>
  <c r="B2254" i="1" s="1"/>
  <c r="B2255" i="1" a="1"/>
  <c r="B2255" i="1" s="1"/>
  <c r="A2255" i="1" s="1"/>
  <c r="B2256" i="1" a="1"/>
  <c r="B2256" i="1" s="1"/>
  <c r="B2257" i="1" a="1"/>
  <c r="B2257" i="1" s="1"/>
  <c r="A2257" i="1" s="1"/>
  <c r="B2258" i="1" a="1"/>
  <c r="B2258" i="1" s="1"/>
  <c r="B2259" i="1" a="1"/>
  <c r="B2259" i="1" s="1"/>
  <c r="A2259" i="1" s="1"/>
  <c r="B2260" i="1" a="1"/>
  <c r="B2260" i="1" s="1"/>
  <c r="B2261" i="1" a="1"/>
  <c r="B2261" i="1" s="1"/>
  <c r="B2262" i="1" a="1"/>
  <c r="B2262" i="1" s="1"/>
  <c r="B2263" i="1" a="1"/>
  <c r="B2263" i="1" s="1"/>
  <c r="A2263" i="1" s="1"/>
  <c r="B2264" i="1" a="1"/>
  <c r="B2264" i="1" s="1"/>
  <c r="B2265" i="1" a="1"/>
  <c r="B2265" i="1" s="1"/>
  <c r="A2265" i="1" s="1"/>
  <c r="B2266" i="1" a="1"/>
  <c r="B2266" i="1" s="1"/>
  <c r="B2267" i="1" a="1"/>
  <c r="B2267" i="1" s="1"/>
  <c r="A2267" i="1" s="1"/>
  <c r="B2268" i="1" a="1"/>
  <c r="B2268" i="1" s="1"/>
  <c r="B2269" i="1" a="1"/>
  <c r="B2269" i="1" s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F2238" i="1"/>
  <c r="F2239" i="1"/>
  <c r="F2240" i="1"/>
  <c r="F2241" i="1"/>
  <c r="F2242" i="1"/>
  <c r="F2243" i="1"/>
  <c r="G2243" i="1" s="1"/>
  <c r="F2244" i="1"/>
  <c r="G2244" i="1" s="1"/>
  <c r="F2245" i="1"/>
  <c r="G2245" i="1" s="1"/>
  <c r="F2246" i="1"/>
  <c r="G2246" i="1" s="1"/>
  <c r="F2247" i="1"/>
  <c r="G2247" i="1" s="1"/>
  <c r="F2248" i="1"/>
  <c r="G2248" i="1" s="1"/>
  <c r="F2249" i="1"/>
  <c r="G2249" i="1" s="1"/>
  <c r="F2250" i="1"/>
  <c r="G2250" i="1" s="1"/>
  <c r="F2251" i="1"/>
  <c r="G2251" i="1" s="1"/>
  <c r="F2252" i="1"/>
  <c r="G2252" i="1" s="1"/>
  <c r="F2253" i="1"/>
  <c r="G2253" i="1" s="1"/>
  <c r="F2254" i="1"/>
  <c r="G2254" i="1" s="1"/>
  <c r="F2255" i="1"/>
  <c r="G2255" i="1" s="1"/>
  <c r="F2256" i="1"/>
  <c r="G2256" i="1" s="1"/>
  <c r="F2257" i="1"/>
  <c r="G2257" i="1" s="1"/>
  <c r="F2258" i="1"/>
  <c r="G2258" i="1" s="1"/>
  <c r="F2259" i="1"/>
  <c r="G2259" i="1" s="1"/>
  <c r="F2260" i="1"/>
  <c r="G2260" i="1" s="1"/>
  <c r="F2261" i="1"/>
  <c r="G2261" i="1" s="1"/>
  <c r="F2262" i="1"/>
  <c r="G2262" i="1" s="1"/>
  <c r="F2263" i="1"/>
  <c r="G2263" i="1" s="1"/>
  <c r="F2264" i="1"/>
  <c r="G2264" i="1" s="1"/>
  <c r="F2265" i="1"/>
  <c r="G2265" i="1" s="1"/>
  <c r="F2266" i="1"/>
  <c r="G2266" i="1" s="1"/>
  <c r="F2267" i="1"/>
  <c r="G2267" i="1" s="1"/>
  <c r="F2268" i="1"/>
  <c r="G2268" i="1" s="1"/>
  <c r="F2269" i="1"/>
  <c r="G2269" i="1" s="1"/>
  <c r="G2238" i="1"/>
  <c r="G2239" i="1"/>
  <c r="G2240" i="1"/>
  <c r="G2241" i="1"/>
  <c r="G2242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B2230" i="1" a="1"/>
  <c r="B2230" i="1" s="1"/>
  <c r="A2230" i="1" s="1"/>
  <c r="B2231" i="1" a="1"/>
  <c r="B2231" i="1" s="1"/>
  <c r="B2232" i="1" a="1"/>
  <c r="B2232" i="1" s="1"/>
  <c r="A2232" i="1" s="1"/>
  <c r="B2233" i="1" a="1"/>
  <c r="B2233" i="1" s="1"/>
  <c r="A2233" i="1" s="1"/>
  <c r="B2234" i="1" a="1"/>
  <c r="B2234" i="1" s="1"/>
  <c r="A2234" i="1" s="1"/>
  <c r="B2235" i="1" a="1"/>
  <c r="B2235" i="1" s="1"/>
  <c r="B2236" i="1" a="1"/>
  <c r="B2236" i="1" s="1"/>
  <c r="A2236" i="1" s="1"/>
  <c r="B2237" i="1" a="1"/>
  <c r="B2237" i="1" s="1"/>
  <c r="A2237" i="1" s="1"/>
  <c r="E2230" i="1"/>
  <c r="E2231" i="1"/>
  <c r="E2232" i="1"/>
  <c r="E2233" i="1"/>
  <c r="E2234" i="1"/>
  <c r="E2235" i="1"/>
  <c r="E2236" i="1"/>
  <c r="E2237" i="1"/>
  <c r="F2230" i="1"/>
  <c r="G2230" i="1" s="1"/>
  <c r="F2231" i="1"/>
  <c r="G2231" i="1" s="1"/>
  <c r="F2232" i="1"/>
  <c r="G2232" i="1" s="1"/>
  <c r="F2233" i="1"/>
  <c r="G2233" i="1" s="1"/>
  <c r="F2234" i="1"/>
  <c r="G2234" i="1" s="1"/>
  <c r="F2235" i="1"/>
  <c r="G2235" i="1" s="1"/>
  <c r="F2236" i="1"/>
  <c r="G2236" i="1" s="1"/>
  <c r="F2237" i="1"/>
  <c r="G2237" i="1" s="1"/>
  <c r="H2230" i="1"/>
  <c r="H2231" i="1"/>
  <c r="H2232" i="1"/>
  <c r="H2233" i="1"/>
  <c r="H2234" i="1"/>
  <c r="H2235" i="1"/>
  <c r="H2236" i="1"/>
  <c r="H2237" i="1"/>
  <c r="I2230" i="1"/>
  <c r="I2231" i="1"/>
  <c r="I2232" i="1"/>
  <c r="I2233" i="1"/>
  <c r="I2234" i="1"/>
  <c r="I2235" i="1"/>
  <c r="I2236" i="1"/>
  <c r="I2237" i="1"/>
  <c r="B2228" i="1" a="1"/>
  <c r="B2228" i="1" s="1"/>
  <c r="B2229" i="1" a="1"/>
  <c r="B2229" i="1" s="1"/>
  <c r="E2228" i="1"/>
  <c r="E2229" i="1"/>
  <c r="F2228" i="1"/>
  <c r="G2228" i="1" s="1"/>
  <c r="F2229" i="1"/>
  <c r="G2229" i="1" s="1"/>
  <c r="H2228" i="1"/>
  <c r="H2229" i="1"/>
  <c r="I2228" i="1"/>
  <c r="I2229" i="1"/>
  <c r="B2224" i="1" a="1"/>
  <c r="B2224" i="1" s="1"/>
  <c r="B2225" i="1" a="1"/>
  <c r="B2225" i="1" s="1"/>
  <c r="A2225" i="1" s="1"/>
  <c r="B2226" i="1" a="1"/>
  <c r="B2226" i="1" s="1"/>
  <c r="B2227" i="1" a="1"/>
  <c r="B2227" i="1" s="1"/>
  <c r="E2224" i="1"/>
  <c r="E2225" i="1"/>
  <c r="E2226" i="1"/>
  <c r="E2227" i="1"/>
  <c r="F2224" i="1"/>
  <c r="G2224" i="1" s="1"/>
  <c r="F2225" i="1"/>
  <c r="G2225" i="1" s="1"/>
  <c r="F2226" i="1"/>
  <c r="G2226" i="1" s="1"/>
  <c r="F2227" i="1"/>
  <c r="G2227" i="1" s="1"/>
  <c r="H2224" i="1"/>
  <c r="H2225" i="1"/>
  <c r="H2226" i="1"/>
  <c r="H2227" i="1"/>
  <c r="I2224" i="1"/>
  <c r="I2225" i="1"/>
  <c r="I2226" i="1"/>
  <c r="I2227" i="1"/>
  <c r="B2223" i="1" a="1"/>
  <c r="B2223" i="1" s="1"/>
  <c r="E2223" i="1"/>
  <c r="F2223" i="1"/>
  <c r="G2223" i="1" s="1"/>
  <c r="H2223" i="1"/>
  <c r="I2223" i="1"/>
  <c r="B2222" i="1" a="1"/>
  <c r="B2222" i="1" s="1"/>
  <c r="E2222" i="1"/>
  <c r="F2222" i="1"/>
  <c r="G2222" i="1" s="1"/>
  <c r="H2222" i="1"/>
  <c r="I2222" i="1"/>
  <c r="B2221" i="1" a="1"/>
  <c r="B2221" i="1" s="1"/>
  <c r="E2221" i="1"/>
  <c r="F2221" i="1"/>
  <c r="G2221" i="1" s="1"/>
  <c r="H2221" i="1"/>
  <c r="I2221" i="1"/>
  <c r="B2220" i="1" a="1"/>
  <c r="B2220" i="1" s="1"/>
  <c r="E2220" i="1"/>
  <c r="F2220" i="1"/>
  <c r="G2220" i="1" s="1"/>
  <c r="H2220" i="1"/>
  <c r="I2220" i="1"/>
  <c r="B2216" i="1" a="1"/>
  <c r="B2216" i="1" s="1"/>
  <c r="B2217" i="1" a="1"/>
  <c r="B2217" i="1" s="1"/>
  <c r="A2217" i="1" s="1"/>
  <c r="B2218" i="1" a="1"/>
  <c r="B2218" i="1" s="1"/>
  <c r="B2219" i="1" a="1"/>
  <c r="B2219" i="1" s="1"/>
  <c r="E2216" i="1"/>
  <c r="E2217" i="1"/>
  <c r="E2218" i="1"/>
  <c r="E2219" i="1"/>
  <c r="F2216" i="1"/>
  <c r="G2216" i="1" s="1"/>
  <c r="F2217" i="1"/>
  <c r="G2217" i="1" s="1"/>
  <c r="F2218" i="1"/>
  <c r="G2218" i="1" s="1"/>
  <c r="F2219" i="1"/>
  <c r="G2219" i="1" s="1"/>
  <c r="H2216" i="1"/>
  <c r="H2217" i="1"/>
  <c r="H2218" i="1"/>
  <c r="H2219" i="1"/>
  <c r="I2216" i="1"/>
  <c r="I2217" i="1"/>
  <c r="I2218" i="1"/>
  <c r="I2219" i="1"/>
  <c r="B2210" i="1" a="1"/>
  <c r="B2210" i="1" s="1"/>
  <c r="A2210" i="1" s="1"/>
  <c r="B2211" i="1" a="1"/>
  <c r="B2211" i="1" s="1"/>
  <c r="B2212" i="1" a="1"/>
  <c r="B2212" i="1" s="1"/>
  <c r="A2212" i="1" s="1"/>
  <c r="B2213" i="1" a="1"/>
  <c r="B2213" i="1" s="1"/>
  <c r="A2213" i="1" s="1"/>
  <c r="B2214" i="1" a="1"/>
  <c r="B2214" i="1" s="1"/>
  <c r="A2214" i="1" s="1"/>
  <c r="B2215" i="1" a="1"/>
  <c r="B2215" i="1" s="1"/>
  <c r="E2210" i="1"/>
  <c r="E2211" i="1"/>
  <c r="E2212" i="1"/>
  <c r="E2213" i="1"/>
  <c r="E2214" i="1"/>
  <c r="E2215" i="1"/>
  <c r="F2210" i="1"/>
  <c r="G2210" i="1" s="1"/>
  <c r="F2211" i="1"/>
  <c r="G2211" i="1" s="1"/>
  <c r="F2212" i="1"/>
  <c r="G2212" i="1" s="1"/>
  <c r="F2213" i="1"/>
  <c r="G2213" i="1" s="1"/>
  <c r="F2214" i="1"/>
  <c r="G2214" i="1" s="1"/>
  <c r="F2215" i="1"/>
  <c r="G2215" i="1" s="1"/>
  <c r="H2210" i="1"/>
  <c r="H2211" i="1"/>
  <c r="H2212" i="1"/>
  <c r="H2213" i="1"/>
  <c r="H2214" i="1"/>
  <c r="H2215" i="1"/>
  <c r="I2210" i="1"/>
  <c r="I2211" i="1"/>
  <c r="I2212" i="1"/>
  <c r="I2213" i="1"/>
  <c r="I2214" i="1"/>
  <c r="I2215" i="1"/>
  <c r="B2200" i="1" a="1"/>
  <c r="B2200" i="1" s="1"/>
  <c r="B2201" i="1" a="1"/>
  <c r="B2201" i="1" s="1"/>
  <c r="B2202" i="1" a="1"/>
  <c r="B2202" i="1" s="1"/>
  <c r="C2202" i="1" s="1"/>
  <c r="B2203" i="1" a="1"/>
  <c r="B2203" i="1" s="1"/>
  <c r="B2204" i="1" a="1"/>
  <c r="B2204" i="1" s="1"/>
  <c r="B2205" i="1" a="1"/>
  <c r="B2205" i="1" s="1"/>
  <c r="C2205" i="1" s="1"/>
  <c r="B2206" i="1" a="1"/>
  <c r="B2206" i="1" s="1"/>
  <c r="C2206" i="1" s="1"/>
  <c r="B2207" i="1" a="1"/>
  <c r="B2207" i="1" s="1"/>
  <c r="B2208" i="1" a="1"/>
  <c r="B2208" i="1" s="1"/>
  <c r="B2209" i="1" a="1"/>
  <c r="B2209" i="1" s="1"/>
  <c r="A2209" i="1" s="1"/>
  <c r="E2200" i="1"/>
  <c r="E2201" i="1"/>
  <c r="E2202" i="1"/>
  <c r="E2203" i="1"/>
  <c r="E2204" i="1"/>
  <c r="E2205" i="1"/>
  <c r="E2206" i="1"/>
  <c r="E2207" i="1"/>
  <c r="E2208" i="1"/>
  <c r="E2209" i="1"/>
  <c r="F2200" i="1"/>
  <c r="G2200" i="1" s="1"/>
  <c r="F2201" i="1"/>
  <c r="G2201" i="1" s="1"/>
  <c r="F2202" i="1"/>
  <c r="G2202" i="1" s="1"/>
  <c r="F2203" i="1"/>
  <c r="G2203" i="1" s="1"/>
  <c r="F2204" i="1"/>
  <c r="G2204" i="1" s="1"/>
  <c r="F2205" i="1"/>
  <c r="G2205" i="1" s="1"/>
  <c r="F2206" i="1"/>
  <c r="G2206" i="1" s="1"/>
  <c r="F2207" i="1"/>
  <c r="G2207" i="1" s="1"/>
  <c r="F2208" i="1"/>
  <c r="G2208" i="1" s="1"/>
  <c r="F2209" i="1"/>
  <c r="G2209" i="1" s="1"/>
  <c r="H2200" i="1"/>
  <c r="H2201" i="1"/>
  <c r="H2202" i="1"/>
  <c r="H2203" i="1"/>
  <c r="H2204" i="1"/>
  <c r="H2205" i="1"/>
  <c r="H2206" i="1"/>
  <c r="H2207" i="1"/>
  <c r="H2208" i="1"/>
  <c r="H2209" i="1"/>
  <c r="I2200" i="1"/>
  <c r="I2201" i="1"/>
  <c r="I2202" i="1"/>
  <c r="I2203" i="1"/>
  <c r="I2204" i="1"/>
  <c r="I2205" i="1"/>
  <c r="I2206" i="1"/>
  <c r="I2207" i="1"/>
  <c r="I2208" i="1"/>
  <c r="I2209" i="1"/>
  <c r="B2199" i="1" a="1"/>
  <c r="B2199" i="1" s="1"/>
  <c r="E2199" i="1"/>
  <c r="F2199" i="1"/>
  <c r="G2199" i="1" s="1"/>
  <c r="H2199" i="1"/>
  <c r="I2199" i="1"/>
  <c r="B2198" i="1" a="1"/>
  <c r="B2198" i="1" s="1"/>
  <c r="E2198" i="1"/>
  <c r="F2198" i="1"/>
  <c r="G2198" i="1" s="1"/>
  <c r="H2198" i="1"/>
  <c r="I2198" i="1"/>
  <c r="B2195" i="1" a="1"/>
  <c r="B2195" i="1" s="1"/>
  <c r="B2196" i="1" a="1"/>
  <c r="B2196" i="1" s="1"/>
  <c r="B2197" i="1" a="1"/>
  <c r="B2197" i="1" s="1"/>
  <c r="E2195" i="1"/>
  <c r="E2196" i="1"/>
  <c r="E2197" i="1"/>
  <c r="F2195" i="1"/>
  <c r="G2195" i="1" s="1"/>
  <c r="F2196" i="1"/>
  <c r="G2196" i="1" s="1"/>
  <c r="F2197" i="1"/>
  <c r="G2197" i="1" s="1"/>
  <c r="H2195" i="1"/>
  <c r="H2196" i="1"/>
  <c r="H2197" i="1"/>
  <c r="I2195" i="1"/>
  <c r="I2196" i="1"/>
  <c r="I2197" i="1"/>
  <c r="B2183" i="1" a="1"/>
  <c r="B2183" i="1" s="1"/>
  <c r="B2184" i="1" a="1"/>
  <c r="B2184" i="1" s="1"/>
  <c r="A2184" i="1" s="1"/>
  <c r="B2185" i="1" a="1"/>
  <c r="B2185" i="1" s="1"/>
  <c r="B2186" i="1" a="1"/>
  <c r="B2186" i="1" s="1"/>
  <c r="B2187" i="1" a="1"/>
  <c r="B2187" i="1" s="1"/>
  <c r="B2188" i="1" a="1"/>
  <c r="B2188" i="1" s="1"/>
  <c r="C2188" i="1" s="1"/>
  <c r="B2189" i="1" a="1"/>
  <c r="B2189" i="1" s="1"/>
  <c r="B2190" i="1" a="1"/>
  <c r="B2190" i="1" s="1"/>
  <c r="B2191" i="1" a="1"/>
  <c r="B2191" i="1" s="1"/>
  <c r="B2192" i="1" a="1"/>
  <c r="B2192" i="1" s="1"/>
  <c r="A2192" i="1" s="1"/>
  <c r="B2193" i="1" a="1"/>
  <c r="B2193" i="1" s="1"/>
  <c r="B2194" i="1" a="1"/>
  <c r="B2194" i="1" s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F2183" i="1"/>
  <c r="G2183" i="1" s="1"/>
  <c r="F2184" i="1"/>
  <c r="G2184" i="1" s="1"/>
  <c r="F2185" i="1"/>
  <c r="G2185" i="1" s="1"/>
  <c r="F2186" i="1"/>
  <c r="G2186" i="1" s="1"/>
  <c r="F2187" i="1"/>
  <c r="G2187" i="1" s="1"/>
  <c r="F2188" i="1"/>
  <c r="G2188" i="1" s="1"/>
  <c r="F2189" i="1"/>
  <c r="G2189" i="1" s="1"/>
  <c r="F2190" i="1"/>
  <c r="G2190" i="1" s="1"/>
  <c r="F2191" i="1"/>
  <c r="G2191" i="1" s="1"/>
  <c r="F2192" i="1"/>
  <c r="G2192" i="1" s="1"/>
  <c r="F2193" i="1"/>
  <c r="G2193" i="1" s="1"/>
  <c r="F2194" i="1"/>
  <c r="G2194" i="1" s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B2181" i="1" a="1"/>
  <c r="B2181" i="1" s="1"/>
  <c r="B2182" i="1" a="1"/>
  <c r="B2182" i="1" s="1"/>
  <c r="E2181" i="1"/>
  <c r="E2182" i="1"/>
  <c r="F2181" i="1"/>
  <c r="G2181" i="1" s="1"/>
  <c r="F2182" i="1"/>
  <c r="G2182" i="1" s="1"/>
  <c r="H2181" i="1"/>
  <c r="H2182" i="1"/>
  <c r="I2181" i="1"/>
  <c r="I2182" i="1"/>
  <c r="B2175" i="1" a="1"/>
  <c r="B2175" i="1" s="1"/>
  <c r="A2175" i="1" s="1"/>
  <c r="B2176" i="1" a="1"/>
  <c r="B2176" i="1" s="1"/>
  <c r="B2177" i="1" a="1"/>
  <c r="B2177" i="1" s="1"/>
  <c r="B2178" i="1" a="1"/>
  <c r="B2178" i="1" s="1"/>
  <c r="B2179" i="1" a="1"/>
  <c r="B2179" i="1" s="1"/>
  <c r="A2179" i="1" s="1"/>
  <c r="B2180" i="1" a="1"/>
  <c r="B2180" i="1" s="1"/>
  <c r="E2175" i="1"/>
  <c r="E2176" i="1"/>
  <c r="E2177" i="1"/>
  <c r="E2178" i="1"/>
  <c r="E2179" i="1"/>
  <c r="E2180" i="1"/>
  <c r="F2175" i="1"/>
  <c r="G2175" i="1" s="1"/>
  <c r="F2176" i="1"/>
  <c r="G2176" i="1" s="1"/>
  <c r="F2177" i="1"/>
  <c r="G2177" i="1" s="1"/>
  <c r="F2178" i="1"/>
  <c r="G2178" i="1" s="1"/>
  <c r="F2179" i="1"/>
  <c r="G2179" i="1" s="1"/>
  <c r="F2180" i="1"/>
  <c r="G2180" i="1" s="1"/>
  <c r="H2175" i="1"/>
  <c r="H2176" i="1"/>
  <c r="H2177" i="1"/>
  <c r="H2178" i="1"/>
  <c r="H2179" i="1"/>
  <c r="H2180" i="1"/>
  <c r="I2175" i="1"/>
  <c r="I2176" i="1"/>
  <c r="I2177" i="1"/>
  <c r="I2178" i="1"/>
  <c r="I2179" i="1"/>
  <c r="I2180" i="1"/>
  <c r="B2169" i="1" a="1"/>
  <c r="B2169" i="1" s="1"/>
  <c r="A2169" i="1" s="1"/>
  <c r="B2170" i="1" a="1"/>
  <c r="B2170" i="1" s="1"/>
  <c r="B2171" i="1" a="1"/>
  <c r="B2171" i="1" s="1"/>
  <c r="B2172" i="1" a="1"/>
  <c r="B2172" i="1" s="1"/>
  <c r="B2173" i="1" a="1"/>
  <c r="B2173" i="1" s="1"/>
  <c r="A2173" i="1" s="1"/>
  <c r="B2174" i="1" a="1"/>
  <c r="B2174" i="1" s="1"/>
  <c r="E2169" i="1"/>
  <c r="E2170" i="1"/>
  <c r="E2171" i="1"/>
  <c r="E2172" i="1"/>
  <c r="E2173" i="1"/>
  <c r="E2174" i="1"/>
  <c r="F2169" i="1"/>
  <c r="G2169" i="1" s="1"/>
  <c r="F2170" i="1"/>
  <c r="G2170" i="1" s="1"/>
  <c r="F2171" i="1"/>
  <c r="G2171" i="1" s="1"/>
  <c r="F2172" i="1"/>
  <c r="G2172" i="1" s="1"/>
  <c r="F2173" i="1"/>
  <c r="G2173" i="1" s="1"/>
  <c r="F2174" i="1"/>
  <c r="G2174" i="1" s="1"/>
  <c r="H2169" i="1"/>
  <c r="H2170" i="1"/>
  <c r="H2171" i="1"/>
  <c r="H2172" i="1"/>
  <c r="H2173" i="1"/>
  <c r="H2174" i="1"/>
  <c r="I2169" i="1"/>
  <c r="I2170" i="1"/>
  <c r="I2171" i="1"/>
  <c r="I2172" i="1"/>
  <c r="I2173" i="1"/>
  <c r="I2174" i="1"/>
  <c r="B2163" i="1" a="1"/>
  <c r="B2163" i="1" s="1"/>
  <c r="A2163" i="1" s="1"/>
  <c r="B2164" i="1" a="1"/>
  <c r="B2164" i="1" s="1"/>
  <c r="B2165" i="1" a="1"/>
  <c r="B2165" i="1" s="1"/>
  <c r="B2166" i="1" a="1"/>
  <c r="B2166" i="1" s="1"/>
  <c r="A2166" i="1" s="1"/>
  <c r="B2167" i="1" a="1"/>
  <c r="B2167" i="1" s="1"/>
  <c r="A2167" i="1" s="1"/>
  <c r="B2168" i="1" a="1"/>
  <c r="B2168" i="1" s="1"/>
  <c r="E2163" i="1"/>
  <c r="E2164" i="1"/>
  <c r="E2165" i="1"/>
  <c r="E2166" i="1"/>
  <c r="E2167" i="1"/>
  <c r="E2168" i="1"/>
  <c r="F2163" i="1"/>
  <c r="G2163" i="1" s="1"/>
  <c r="F2164" i="1"/>
  <c r="G2164" i="1" s="1"/>
  <c r="F2165" i="1"/>
  <c r="G2165" i="1" s="1"/>
  <c r="F2166" i="1"/>
  <c r="G2166" i="1" s="1"/>
  <c r="F2167" i="1"/>
  <c r="G2167" i="1" s="1"/>
  <c r="F2168" i="1"/>
  <c r="G2168" i="1" s="1"/>
  <c r="H2163" i="1"/>
  <c r="H2164" i="1"/>
  <c r="H2165" i="1"/>
  <c r="H2166" i="1"/>
  <c r="H2167" i="1"/>
  <c r="H2168" i="1"/>
  <c r="I2163" i="1"/>
  <c r="I2164" i="1"/>
  <c r="I2165" i="1"/>
  <c r="I2166" i="1"/>
  <c r="I2167" i="1"/>
  <c r="I2168" i="1"/>
  <c r="B2160" i="1" a="1"/>
  <c r="B2160" i="1" s="1"/>
  <c r="B2161" i="1" a="1"/>
  <c r="B2161" i="1" s="1"/>
  <c r="B2162" i="1" a="1"/>
  <c r="B2162" i="1" s="1"/>
  <c r="E2160" i="1"/>
  <c r="E2161" i="1"/>
  <c r="E2162" i="1"/>
  <c r="F2160" i="1"/>
  <c r="G2160" i="1" s="1"/>
  <c r="F2161" i="1"/>
  <c r="G2161" i="1" s="1"/>
  <c r="F2162" i="1"/>
  <c r="G2162" i="1" s="1"/>
  <c r="H2160" i="1"/>
  <c r="H2161" i="1"/>
  <c r="H2162" i="1"/>
  <c r="I2160" i="1"/>
  <c r="I2161" i="1"/>
  <c r="I2162" i="1"/>
  <c r="B2156" i="1" a="1"/>
  <c r="B2156" i="1" s="1"/>
  <c r="A2156" i="1" s="1"/>
  <c r="B2157" i="1" a="1"/>
  <c r="B2157" i="1" s="1"/>
  <c r="A2157" i="1" s="1"/>
  <c r="B2158" i="1" a="1"/>
  <c r="B2158" i="1" s="1"/>
  <c r="B2159" i="1" a="1"/>
  <c r="B2159" i="1" s="1"/>
  <c r="A2159" i="1" s="1"/>
  <c r="E2156" i="1"/>
  <c r="E2157" i="1"/>
  <c r="E2158" i="1"/>
  <c r="E2159" i="1"/>
  <c r="F2156" i="1"/>
  <c r="G2156" i="1" s="1"/>
  <c r="F2157" i="1"/>
  <c r="G2157" i="1" s="1"/>
  <c r="F2158" i="1"/>
  <c r="G2158" i="1" s="1"/>
  <c r="F2159" i="1"/>
  <c r="G2159" i="1" s="1"/>
  <c r="H2156" i="1"/>
  <c r="H2157" i="1"/>
  <c r="H2158" i="1"/>
  <c r="H2159" i="1"/>
  <c r="I2156" i="1"/>
  <c r="I2157" i="1"/>
  <c r="I2158" i="1"/>
  <c r="I2159" i="1"/>
  <c r="B2153" i="1" a="1"/>
  <c r="B2153" i="1" s="1"/>
  <c r="A2153" i="1" s="1"/>
  <c r="B2154" i="1" a="1"/>
  <c r="B2154" i="1" s="1"/>
  <c r="B2155" i="1" a="1"/>
  <c r="B2155" i="1" s="1"/>
  <c r="E2153" i="1"/>
  <c r="E2154" i="1"/>
  <c r="E2155" i="1"/>
  <c r="F2153" i="1"/>
  <c r="G2153" i="1" s="1"/>
  <c r="F2154" i="1"/>
  <c r="G2154" i="1" s="1"/>
  <c r="F2155" i="1"/>
  <c r="G2155" i="1" s="1"/>
  <c r="H2153" i="1"/>
  <c r="H2154" i="1"/>
  <c r="H2155" i="1"/>
  <c r="I2153" i="1"/>
  <c r="I2154" i="1"/>
  <c r="I2155" i="1"/>
  <c r="B2152" i="1" a="1"/>
  <c r="B2152" i="1" s="1"/>
  <c r="E2152" i="1"/>
  <c r="F2152" i="1"/>
  <c r="G2152" i="1" s="1"/>
  <c r="H2152" i="1"/>
  <c r="I2152" i="1"/>
  <c r="B3" i="13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B2143" i="1" a="1"/>
  <c r="B2143" i="1" s="1"/>
  <c r="B2144" i="1" a="1"/>
  <c r="B2144" i="1" s="1"/>
  <c r="B2145" i="1" a="1"/>
  <c r="B2145" i="1" s="1"/>
  <c r="A2145" i="1" s="1"/>
  <c r="B2146" i="1" a="1"/>
  <c r="B2146" i="1" s="1"/>
  <c r="B2147" i="1" a="1"/>
  <c r="B2147" i="1" s="1"/>
  <c r="B2148" i="1" a="1"/>
  <c r="B2148" i="1" s="1"/>
  <c r="B2149" i="1" a="1"/>
  <c r="B2149" i="1" s="1"/>
  <c r="C2149" i="1" s="1"/>
  <c r="B2150" i="1" a="1"/>
  <c r="B2150" i="1" s="1"/>
  <c r="B2151" i="1" a="1"/>
  <c r="B2151" i="1" s="1"/>
  <c r="E2143" i="1"/>
  <c r="E2144" i="1"/>
  <c r="E2145" i="1"/>
  <c r="E2146" i="1"/>
  <c r="E2147" i="1"/>
  <c r="E2148" i="1"/>
  <c r="E2149" i="1"/>
  <c r="E2150" i="1"/>
  <c r="E2151" i="1"/>
  <c r="F2143" i="1"/>
  <c r="G2143" i="1" s="1"/>
  <c r="F2144" i="1"/>
  <c r="G2144" i="1" s="1"/>
  <c r="F2145" i="1"/>
  <c r="G2145" i="1" s="1"/>
  <c r="F2146" i="1"/>
  <c r="G2146" i="1" s="1"/>
  <c r="F2147" i="1"/>
  <c r="G2147" i="1" s="1"/>
  <c r="F2148" i="1"/>
  <c r="G2148" i="1" s="1"/>
  <c r="F2149" i="1"/>
  <c r="G2149" i="1" s="1"/>
  <c r="F2150" i="1"/>
  <c r="G2150" i="1" s="1"/>
  <c r="F2151" i="1"/>
  <c r="G2151" i="1" s="1"/>
  <c r="H2143" i="1"/>
  <c r="H2144" i="1"/>
  <c r="H2145" i="1"/>
  <c r="H2146" i="1"/>
  <c r="H2147" i="1"/>
  <c r="H2148" i="1"/>
  <c r="H2149" i="1"/>
  <c r="H2150" i="1"/>
  <c r="H2151" i="1"/>
  <c r="I2143" i="1"/>
  <c r="I2144" i="1"/>
  <c r="I2145" i="1"/>
  <c r="I2146" i="1"/>
  <c r="I2147" i="1"/>
  <c r="I2148" i="1"/>
  <c r="I2149" i="1"/>
  <c r="I2150" i="1"/>
  <c r="I2151" i="1"/>
  <c r="B2130" i="1" a="1"/>
  <c r="B2130" i="1" s="1"/>
  <c r="C2130" i="1" s="1"/>
  <c r="B2131" i="1" a="1"/>
  <c r="B2131" i="1" s="1"/>
  <c r="B2132" i="1" a="1"/>
  <c r="B2132" i="1" s="1"/>
  <c r="C2132" i="1" s="1"/>
  <c r="B2133" i="1" a="1"/>
  <c r="B2133" i="1" s="1"/>
  <c r="A2133" i="1" s="1"/>
  <c r="B2134" i="1" a="1"/>
  <c r="B2134" i="1" s="1"/>
  <c r="B2135" i="1" a="1"/>
  <c r="B2135" i="1" s="1"/>
  <c r="B2136" i="1" a="1"/>
  <c r="B2136" i="1" s="1"/>
  <c r="C2136" i="1" s="1"/>
  <c r="B2137" i="1" a="1"/>
  <c r="B2137" i="1" s="1"/>
  <c r="C2137" i="1" s="1"/>
  <c r="B2138" i="1" a="1"/>
  <c r="B2138" i="1" s="1"/>
  <c r="C2138" i="1" s="1"/>
  <c r="B2139" i="1" a="1"/>
  <c r="B2139" i="1" s="1"/>
  <c r="B2140" i="1" a="1"/>
  <c r="B2140" i="1" s="1"/>
  <c r="C2140" i="1" s="1"/>
  <c r="B2141" i="1" a="1"/>
  <c r="B2141" i="1" s="1"/>
  <c r="A2141" i="1" s="1"/>
  <c r="B2142" i="1" a="1"/>
  <c r="B2142" i="1" s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F2130" i="1"/>
  <c r="G2130" i="1" s="1"/>
  <c r="F2131" i="1"/>
  <c r="G2131" i="1" s="1"/>
  <c r="F2132" i="1"/>
  <c r="G2132" i="1" s="1"/>
  <c r="F2133" i="1"/>
  <c r="G2133" i="1" s="1"/>
  <c r="F2134" i="1"/>
  <c r="G2134" i="1" s="1"/>
  <c r="F2135" i="1"/>
  <c r="G2135" i="1" s="1"/>
  <c r="F2136" i="1"/>
  <c r="G2136" i="1" s="1"/>
  <c r="F2137" i="1"/>
  <c r="G2137" i="1" s="1"/>
  <c r="F2138" i="1"/>
  <c r="G2138" i="1" s="1"/>
  <c r="F2139" i="1"/>
  <c r="G2139" i="1" s="1"/>
  <c r="F2140" i="1"/>
  <c r="G2140" i="1" s="1"/>
  <c r="F2141" i="1"/>
  <c r="G2141" i="1" s="1"/>
  <c r="F2142" i="1"/>
  <c r="G2142" i="1" s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B2128" i="1" a="1"/>
  <c r="B2128" i="1" s="1"/>
  <c r="C2128" i="1" s="1"/>
  <c r="B2129" i="1" a="1"/>
  <c r="B2129" i="1" s="1"/>
  <c r="C2129" i="1" s="1"/>
  <c r="E2128" i="1"/>
  <c r="E2129" i="1"/>
  <c r="F2128" i="1"/>
  <c r="G2128" i="1" s="1"/>
  <c r="F2129" i="1"/>
  <c r="G2129" i="1" s="1"/>
  <c r="H2128" i="1"/>
  <c r="H2129" i="1"/>
  <c r="I2128" i="1"/>
  <c r="I2129" i="1"/>
  <c r="B2121" i="1" a="1"/>
  <c r="B2121" i="1" s="1"/>
  <c r="B2122" i="1" a="1"/>
  <c r="B2122" i="1" s="1"/>
  <c r="B2123" i="1" a="1"/>
  <c r="B2123" i="1" s="1"/>
  <c r="B2124" i="1" a="1"/>
  <c r="B2124" i="1" s="1"/>
  <c r="C2124" i="1" s="1"/>
  <c r="B2125" i="1" a="1"/>
  <c r="B2125" i="1" s="1"/>
  <c r="B2126" i="1" a="1"/>
  <c r="B2126" i="1" s="1"/>
  <c r="B2127" i="1" a="1"/>
  <c r="B2127" i="1" s="1"/>
  <c r="E2121" i="1"/>
  <c r="E2122" i="1"/>
  <c r="E2123" i="1"/>
  <c r="E2124" i="1"/>
  <c r="E2125" i="1"/>
  <c r="E2126" i="1"/>
  <c r="E2127" i="1"/>
  <c r="F2121" i="1"/>
  <c r="G2121" i="1" s="1"/>
  <c r="F2122" i="1"/>
  <c r="G2122" i="1" s="1"/>
  <c r="F2123" i="1"/>
  <c r="G2123" i="1" s="1"/>
  <c r="F2124" i="1"/>
  <c r="G2124" i="1" s="1"/>
  <c r="F2125" i="1"/>
  <c r="G2125" i="1" s="1"/>
  <c r="F2126" i="1"/>
  <c r="G2126" i="1" s="1"/>
  <c r="F2127" i="1"/>
  <c r="G2127" i="1" s="1"/>
  <c r="H2121" i="1"/>
  <c r="H2122" i="1"/>
  <c r="H2123" i="1"/>
  <c r="H2124" i="1"/>
  <c r="H2125" i="1"/>
  <c r="H2126" i="1"/>
  <c r="H2127" i="1"/>
  <c r="I2121" i="1"/>
  <c r="I2122" i="1"/>
  <c r="I2123" i="1"/>
  <c r="I2124" i="1"/>
  <c r="I2125" i="1"/>
  <c r="I2126" i="1"/>
  <c r="I2127" i="1"/>
  <c r="B2112" i="1" a="1"/>
  <c r="B2112" i="1" s="1"/>
  <c r="C2112" i="1" s="1"/>
  <c r="B2113" i="1" a="1"/>
  <c r="B2113" i="1" s="1"/>
  <c r="B2114" i="1" a="1"/>
  <c r="B2114" i="1" s="1"/>
  <c r="C2114" i="1" s="1"/>
  <c r="B2115" i="1" a="1"/>
  <c r="B2115" i="1" s="1"/>
  <c r="B2116" i="1" a="1"/>
  <c r="B2116" i="1" s="1"/>
  <c r="A2116" i="1" s="1"/>
  <c r="B2117" i="1" a="1"/>
  <c r="B2117" i="1" s="1"/>
  <c r="B2118" i="1" a="1"/>
  <c r="B2118" i="1" s="1"/>
  <c r="B2119" i="1" a="1"/>
  <c r="B2119" i="1" s="1"/>
  <c r="B2120" i="1" a="1"/>
  <c r="B2120" i="1" s="1"/>
  <c r="C2120" i="1" s="1"/>
  <c r="E2112" i="1"/>
  <c r="E2113" i="1"/>
  <c r="E2114" i="1"/>
  <c r="E2115" i="1"/>
  <c r="E2116" i="1"/>
  <c r="E2117" i="1"/>
  <c r="E2118" i="1"/>
  <c r="E2119" i="1"/>
  <c r="E2120" i="1"/>
  <c r="F2112" i="1"/>
  <c r="G2112" i="1" s="1"/>
  <c r="F2113" i="1"/>
  <c r="G2113" i="1" s="1"/>
  <c r="F2114" i="1"/>
  <c r="G2114" i="1" s="1"/>
  <c r="F2115" i="1"/>
  <c r="G2115" i="1" s="1"/>
  <c r="F2116" i="1"/>
  <c r="G2116" i="1" s="1"/>
  <c r="F2117" i="1"/>
  <c r="G2117" i="1" s="1"/>
  <c r="F2118" i="1"/>
  <c r="G2118" i="1" s="1"/>
  <c r="F2119" i="1"/>
  <c r="G2119" i="1" s="1"/>
  <c r="F2120" i="1"/>
  <c r="G2120" i="1" s="1"/>
  <c r="H2112" i="1"/>
  <c r="H2113" i="1"/>
  <c r="H2114" i="1"/>
  <c r="H2115" i="1"/>
  <c r="H2116" i="1"/>
  <c r="H2117" i="1"/>
  <c r="H2118" i="1"/>
  <c r="H2119" i="1"/>
  <c r="H2120" i="1"/>
  <c r="I2112" i="1"/>
  <c r="I2113" i="1"/>
  <c r="I2114" i="1"/>
  <c r="I2115" i="1"/>
  <c r="I2116" i="1"/>
  <c r="I2117" i="1"/>
  <c r="I2118" i="1"/>
  <c r="I2119" i="1"/>
  <c r="I2120" i="1"/>
  <c r="B2111" i="1" a="1"/>
  <c r="B2111" i="1" s="1"/>
  <c r="E2111" i="1"/>
  <c r="F2111" i="1"/>
  <c r="G2111" i="1" s="1"/>
  <c r="H2111" i="1"/>
  <c r="I2111" i="1"/>
  <c r="B2110" i="1" a="1"/>
  <c r="B2110" i="1" s="1"/>
  <c r="E2110" i="1"/>
  <c r="F2110" i="1"/>
  <c r="G2110" i="1" s="1"/>
  <c r="H2110" i="1"/>
  <c r="I2110" i="1"/>
  <c r="B2094" i="1" a="1"/>
  <c r="B2094" i="1" s="1"/>
  <c r="A2094" i="1" s="1"/>
  <c r="B2095" i="1" a="1"/>
  <c r="B2095" i="1" s="1"/>
  <c r="B2096" i="1" a="1"/>
  <c r="B2096" i="1" s="1"/>
  <c r="A2096" i="1" s="1"/>
  <c r="B2097" i="1" a="1"/>
  <c r="B2097" i="1" s="1"/>
  <c r="B2098" i="1" a="1"/>
  <c r="B2098" i="1" s="1"/>
  <c r="A2098" i="1" s="1"/>
  <c r="B2099" i="1" a="1"/>
  <c r="B2099" i="1" s="1"/>
  <c r="A2099" i="1" s="1"/>
  <c r="B2100" i="1" a="1"/>
  <c r="B2100" i="1" s="1"/>
  <c r="B2101" i="1" a="1"/>
  <c r="B2101" i="1" s="1"/>
  <c r="A2101" i="1" s="1"/>
  <c r="B2102" i="1" a="1"/>
  <c r="B2102" i="1" s="1"/>
  <c r="A2102" i="1" s="1"/>
  <c r="B2103" i="1" a="1"/>
  <c r="B2103" i="1" s="1"/>
  <c r="A2103" i="1" s="1"/>
  <c r="B2104" i="1" a="1"/>
  <c r="B2104" i="1" s="1"/>
  <c r="B2105" i="1" a="1"/>
  <c r="B2105" i="1" s="1"/>
  <c r="A2105" i="1" s="1"/>
  <c r="B2106" i="1" a="1"/>
  <c r="B2106" i="1" s="1"/>
  <c r="A2106" i="1" s="1"/>
  <c r="B2107" i="1" a="1"/>
  <c r="B2107" i="1" s="1"/>
  <c r="A2107" i="1" s="1"/>
  <c r="B2108" i="1" a="1"/>
  <c r="B2108" i="1" s="1"/>
  <c r="B2109" i="1" a="1"/>
  <c r="B2109" i="1" s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F2094" i="1"/>
  <c r="G2094" i="1" s="1"/>
  <c r="F2095" i="1"/>
  <c r="G2095" i="1" s="1"/>
  <c r="F2096" i="1"/>
  <c r="G2096" i="1" s="1"/>
  <c r="F2097" i="1"/>
  <c r="G2097" i="1" s="1"/>
  <c r="F2098" i="1"/>
  <c r="G2098" i="1" s="1"/>
  <c r="F2099" i="1"/>
  <c r="G2099" i="1" s="1"/>
  <c r="F2100" i="1"/>
  <c r="G2100" i="1" s="1"/>
  <c r="F2101" i="1"/>
  <c r="G2101" i="1" s="1"/>
  <c r="F2102" i="1"/>
  <c r="G2102" i="1" s="1"/>
  <c r="F2103" i="1"/>
  <c r="G2103" i="1" s="1"/>
  <c r="F2104" i="1"/>
  <c r="G2104" i="1" s="1"/>
  <c r="F2105" i="1"/>
  <c r="G2105" i="1" s="1"/>
  <c r="F2106" i="1"/>
  <c r="G2106" i="1" s="1"/>
  <c r="F2107" i="1"/>
  <c r="G2107" i="1" s="1"/>
  <c r="F2108" i="1"/>
  <c r="G2108" i="1" s="1"/>
  <c r="F2109" i="1"/>
  <c r="G2109" i="1" s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B2091" i="1" a="1"/>
  <c r="B2091" i="1" s="1"/>
  <c r="B2092" i="1" a="1"/>
  <c r="B2092" i="1" s="1"/>
  <c r="B2093" i="1" a="1"/>
  <c r="B2093" i="1" s="1"/>
  <c r="A2093" i="1" s="1"/>
  <c r="E2091" i="1"/>
  <c r="E2092" i="1"/>
  <c r="E2093" i="1"/>
  <c r="F2091" i="1"/>
  <c r="G2091" i="1" s="1"/>
  <c r="F2092" i="1"/>
  <c r="G2092" i="1" s="1"/>
  <c r="F2093" i="1"/>
  <c r="G2093" i="1" s="1"/>
  <c r="H2091" i="1"/>
  <c r="H2092" i="1"/>
  <c r="H2093" i="1"/>
  <c r="I2091" i="1"/>
  <c r="I2092" i="1"/>
  <c r="I2093" i="1"/>
  <c r="B2089" i="1" a="1"/>
  <c r="B2089" i="1" s="1"/>
  <c r="B2090" i="1" a="1"/>
  <c r="B2090" i="1" s="1"/>
  <c r="E2089" i="1"/>
  <c r="E2090" i="1"/>
  <c r="F2089" i="1"/>
  <c r="G2089" i="1" s="1"/>
  <c r="F2090" i="1"/>
  <c r="G2090" i="1" s="1"/>
  <c r="H2089" i="1"/>
  <c r="H2090" i="1"/>
  <c r="I2089" i="1"/>
  <c r="I2090" i="1"/>
  <c r="B2087" i="1" a="1"/>
  <c r="B2087" i="1" s="1"/>
  <c r="B2088" i="1" a="1"/>
  <c r="B2088" i="1" s="1"/>
  <c r="E2087" i="1"/>
  <c r="E2088" i="1"/>
  <c r="F2087" i="1"/>
  <c r="G2087" i="1" s="1"/>
  <c r="F2088" i="1"/>
  <c r="G2088" i="1" s="1"/>
  <c r="H2087" i="1"/>
  <c r="H2088" i="1"/>
  <c r="I2087" i="1"/>
  <c r="I2088" i="1"/>
  <c r="B2085" i="1" a="1"/>
  <c r="B2085" i="1" s="1"/>
  <c r="C2085" i="1" s="1"/>
  <c r="B2086" i="1" a="1"/>
  <c r="B2086" i="1" s="1"/>
  <c r="E2085" i="1"/>
  <c r="E2086" i="1"/>
  <c r="F2085" i="1"/>
  <c r="G2085" i="1" s="1"/>
  <c r="F2086" i="1"/>
  <c r="G2086" i="1" s="1"/>
  <c r="H2085" i="1"/>
  <c r="H2086" i="1"/>
  <c r="I2085" i="1"/>
  <c r="I2086" i="1"/>
  <c r="B2083" i="1" a="1"/>
  <c r="B2083" i="1" s="1"/>
  <c r="B2084" i="1" a="1"/>
  <c r="B2084" i="1" s="1"/>
  <c r="C2084" i="1" s="1"/>
  <c r="E2083" i="1"/>
  <c r="E2084" i="1"/>
  <c r="F2083" i="1"/>
  <c r="G2083" i="1" s="1"/>
  <c r="F2084" i="1"/>
  <c r="G2084" i="1" s="1"/>
  <c r="H2083" i="1"/>
  <c r="H2084" i="1"/>
  <c r="I2083" i="1"/>
  <c r="I2084" i="1"/>
  <c r="B2081" i="1" a="1"/>
  <c r="B2081" i="1" s="1"/>
  <c r="B2082" i="1" a="1"/>
  <c r="B2082" i="1" s="1"/>
  <c r="E2081" i="1"/>
  <c r="E2082" i="1"/>
  <c r="F2081" i="1"/>
  <c r="G2081" i="1" s="1"/>
  <c r="F2082" i="1"/>
  <c r="G2082" i="1" s="1"/>
  <c r="H2081" i="1"/>
  <c r="H2082" i="1"/>
  <c r="I2081" i="1"/>
  <c r="I2082" i="1"/>
  <c r="B2077" i="1" a="1"/>
  <c r="B2077" i="1" s="1"/>
  <c r="B2078" i="1" a="1"/>
  <c r="B2078" i="1" s="1"/>
  <c r="B2079" i="1" a="1"/>
  <c r="B2079" i="1" s="1"/>
  <c r="C2079" i="1" s="1"/>
  <c r="B2080" i="1" a="1"/>
  <c r="B2080" i="1" s="1"/>
  <c r="E2077" i="1"/>
  <c r="E2078" i="1"/>
  <c r="E2079" i="1"/>
  <c r="E2080" i="1"/>
  <c r="F2077" i="1"/>
  <c r="G2077" i="1" s="1"/>
  <c r="F2078" i="1"/>
  <c r="G2078" i="1" s="1"/>
  <c r="F2079" i="1"/>
  <c r="G2079" i="1" s="1"/>
  <c r="F2080" i="1"/>
  <c r="G2080" i="1" s="1"/>
  <c r="H2077" i="1"/>
  <c r="H2078" i="1"/>
  <c r="H2079" i="1"/>
  <c r="H2080" i="1"/>
  <c r="I2077" i="1"/>
  <c r="I2078" i="1"/>
  <c r="I2079" i="1"/>
  <c r="I2080" i="1"/>
  <c r="B2075" i="1" a="1"/>
  <c r="B2075" i="1" s="1"/>
  <c r="B2076" i="1" a="1"/>
  <c r="B2076" i="1" s="1"/>
  <c r="C2076" i="1" s="1"/>
  <c r="E2075" i="1"/>
  <c r="E2076" i="1"/>
  <c r="F2075" i="1"/>
  <c r="G2075" i="1" s="1"/>
  <c r="F2076" i="1"/>
  <c r="G2076" i="1" s="1"/>
  <c r="H2075" i="1"/>
  <c r="H2076" i="1"/>
  <c r="I2075" i="1"/>
  <c r="I2076" i="1"/>
  <c r="B2067" i="1" a="1"/>
  <c r="B2067" i="1" s="1"/>
  <c r="B2068" i="1" a="1"/>
  <c r="B2068" i="1" s="1"/>
  <c r="B2069" i="1" a="1"/>
  <c r="B2069" i="1" s="1"/>
  <c r="B2070" i="1" a="1"/>
  <c r="B2070" i="1" s="1"/>
  <c r="A2070" i="1" s="1"/>
  <c r="B2071" i="1" a="1"/>
  <c r="B2071" i="1" s="1"/>
  <c r="B2072" i="1" a="1"/>
  <c r="B2072" i="1" s="1"/>
  <c r="B2073" i="1" a="1"/>
  <c r="B2073" i="1" s="1"/>
  <c r="B2074" i="1" a="1"/>
  <c r="B2074" i="1" s="1"/>
  <c r="A2074" i="1" s="1"/>
  <c r="E2067" i="1"/>
  <c r="E2068" i="1"/>
  <c r="E2069" i="1"/>
  <c r="E2070" i="1"/>
  <c r="E2071" i="1"/>
  <c r="E2072" i="1"/>
  <c r="E2073" i="1"/>
  <c r="E2074" i="1"/>
  <c r="F2067" i="1"/>
  <c r="G2067" i="1" s="1"/>
  <c r="F2068" i="1"/>
  <c r="G2068" i="1" s="1"/>
  <c r="F2069" i="1"/>
  <c r="G2069" i="1" s="1"/>
  <c r="F2070" i="1"/>
  <c r="G2070" i="1" s="1"/>
  <c r="F2071" i="1"/>
  <c r="G2071" i="1" s="1"/>
  <c r="F2072" i="1"/>
  <c r="G2072" i="1" s="1"/>
  <c r="F2073" i="1"/>
  <c r="G2073" i="1" s="1"/>
  <c r="F2074" i="1"/>
  <c r="G2074" i="1" s="1"/>
  <c r="H2067" i="1"/>
  <c r="H2068" i="1"/>
  <c r="H2069" i="1"/>
  <c r="H2070" i="1"/>
  <c r="H2071" i="1"/>
  <c r="H2072" i="1"/>
  <c r="H2073" i="1"/>
  <c r="H2074" i="1"/>
  <c r="I2067" i="1"/>
  <c r="I2068" i="1"/>
  <c r="I2069" i="1"/>
  <c r="I2070" i="1"/>
  <c r="I2071" i="1"/>
  <c r="I2072" i="1"/>
  <c r="I2073" i="1"/>
  <c r="I2074" i="1"/>
  <c r="B2066" i="1" a="1"/>
  <c r="B2066" i="1" s="1"/>
  <c r="C2066" i="1" s="1"/>
  <c r="E2066" i="1"/>
  <c r="F2066" i="1"/>
  <c r="G2066" i="1" s="1"/>
  <c r="H2066" i="1"/>
  <c r="I2066" i="1"/>
  <c r="B2065" i="1" a="1"/>
  <c r="B2065" i="1" s="1"/>
  <c r="E2065" i="1"/>
  <c r="F2065" i="1"/>
  <c r="G2065" i="1" s="1"/>
  <c r="H2065" i="1"/>
  <c r="I2065" i="1"/>
  <c r="B2062" i="1" a="1"/>
  <c r="B2062" i="1" s="1"/>
  <c r="B2063" i="1" a="1"/>
  <c r="B2063" i="1" s="1"/>
  <c r="B2064" i="1" a="1"/>
  <c r="B2064" i="1" s="1"/>
  <c r="C2064" i="1" s="1"/>
  <c r="E2062" i="1"/>
  <c r="E2063" i="1"/>
  <c r="E2064" i="1"/>
  <c r="F2062" i="1"/>
  <c r="G2062" i="1" s="1"/>
  <c r="F2063" i="1"/>
  <c r="G2063" i="1" s="1"/>
  <c r="F2064" i="1"/>
  <c r="G2064" i="1" s="1"/>
  <c r="H2062" i="1"/>
  <c r="H2063" i="1"/>
  <c r="H2064" i="1"/>
  <c r="I2062" i="1"/>
  <c r="I2063" i="1"/>
  <c r="I2064" i="1"/>
  <c r="B2035" i="1" a="1"/>
  <c r="B2035" i="1" s="1"/>
  <c r="B2036" i="1" a="1"/>
  <c r="B2036" i="1" s="1"/>
  <c r="A2036" i="1" s="1"/>
  <c r="B2037" i="1" a="1"/>
  <c r="B2037" i="1" s="1"/>
  <c r="A2037" i="1" s="1"/>
  <c r="B2038" i="1" a="1"/>
  <c r="B2038" i="1" s="1"/>
  <c r="B2039" i="1" a="1"/>
  <c r="B2039" i="1" s="1"/>
  <c r="B2040" i="1" a="1"/>
  <c r="B2040" i="1" s="1"/>
  <c r="B2041" i="1" a="1"/>
  <c r="B2041" i="1" s="1"/>
  <c r="B2042" i="1" a="1"/>
  <c r="B2042" i="1" s="1"/>
  <c r="B2043" i="1" a="1"/>
  <c r="B2043" i="1" s="1"/>
  <c r="B2044" i="1" a="1"/>
  <c r="B2044" i="1" s="1"/>
  <c r="A2044" i="1" s="1"/>
  <c r="B2045" i="1" a="1"/>
  <c r="B2045" i="1" s="1"/>
  <c r="A2045" i="1" s="1"/>
  <c r="B2046" i="1" a="1"/>
  <c r="B2046" i="1" s="1"/>
  <c r="B2047" i="1" a="1"/>
  <c r="B2047" i="1" s="1"/>
  <c r="A2047" i="1" s="1"/>
  <c r="B2048" i="1" a="1"/>
  <c r="B2048" i="1" s="1"/>
  <c r="B2049" i="1" a="1"/>
  <c r="B2049" i="1" s="1"/>
  <c r="C2049" i="1" s="1"/>
  <c r="B2050" i="1" a="1"/>
  <c r="B2050" i="1" s="1"/>
  <c r="B2051" i="1" a="1"/>
  <c r="B2051" i="1" s="1"/>
  <c r="A2051" i="1" s="1"/>
  <c r="B2052" i="1" a="1"/>
  <c r="B2052" i="1" s="1"/>
  <c r="A2052" i="1" s="1"/>
  <c r="B2053" i="1" a="1"/>
  <c r="B2053" i="1" s="1"/>
  <c r="A2053" i="1" s="1"/>
  <c r="B2054" i="1" a="1"/>
  <c r="B2054" i="1" s="1"/>
  <c r="B2055" i="1" a="1"/>
  <c r="B2055" i="1" s="1"/>
  <c r="B2056" i="1" a="1"/>
  <c r="B2056" i="1" s="1"/>
  <c r="A2056" i="1" s="1"/>
  <c r="B2057" i="1" a="1"/>
  <c r="B2057" i="1" s="1"/>
  <c r="B2058" i="1" a="1"/>
  <c r="B2058" i="1" s="1"/>
  <c r="B2059" i="1" a="1"/>
  <c r="B2059" i="1" s="1"/>
  <c r="A2059" i="1" s="1"/>
  <c r="B2060" i="1" a="1"/>
  <c r="B2060" i="1" s="1"/>
  <c r="A2060" i="1" s="1"/>
  <c r="B2061" i="1" a="1"/>
  <c r="B2061" i="1" s="1"/>
  <c r="A2061" i="1" s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F2035" i="1"/>
  <c r="G2035" i="1" s="1"/>
  <c r="F2036" i="1"/>
  <c r="G2036" i="1" s="1"/>
  <c r="F2037" i="1"/>
  <c r="G2037" i="1" s="1"/>
  <c r="F2038" i="1"/>
  <c r="G2038" i="1" s="1"/>
  <c r="F2039" i="1"/>
  <c r="G2039" i="1" s="1"/>
  <c r="F2040" i="1"/>
  <c r="G2040" i="1" s="1"/>
  <c r="F2041" i="1"/>
  <c r="G2041" i="1" s="1"/>
  <c r="F2042" i="1"/>
  <c r="G2042" i="1" s="1"/>
  <c r="F2043" i="1"/>
  <c r="G2043" i="1" s="1"/>
  <c r="F2044" i="1"/>
  <c r="G2044" i="1" s="1"/>
  <c r="F2045" i="1"/>
  <c r="G2045" i="1" s="1"/>
  <c r="F2046" i="1"/>
  <c r="G2046" i="1" s="1"/>
  <c r="F2047" i="1"/>
  <c r="G2047" i="1" s="1"/>
  <c r="F2048" i="1"/>
  <c r="G2048" i="1" s="1"/>
  <c r="F2049" i="1"/>
  <c r="G2049" i="1" s="1"/>
  <c r="F2050" i="1"/>
  <c r="G2050" i="1" s="1"/>
  <c r="F2051" i="1"/>
  <c r="G2051" i="1" s="1"/>
  <c r="F2052" i="1"/>
  <c r="G2052" i="1" s="1"/>
  <c r="F2053" i="1"/>
  <c r="G2053" i="1" s="1"/>
  <c r="F2054" i="1"/>
  <c r="G2054" i="1" s="1"/>
  <c r="F2055" i="1"/>
  <c r="G2055" i="1" s="1"/>
  <c r="F2056" i="1"/>
  <c r="G2056" i="1" s="1"/>
  <c r="F2057" i="1"/>
  <c r="G2057" i="1" s="1"/>
  <c r="F2058" i="1"/>
  <c r="G2058" i="1" s="1"/>
  <c r="F2059" i="1"/>
  <c r="G2059" i="1" s="1"/>
  <c r="F2060" i="1"/>
  <c r="G2060" i="1" s="1"/>
  <c r="F2061" i="1"/>
  <c r="G2061" i="1" s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B2034" i="1" a="1"/>
  <c r="B2034" i="1" s="1"/>
  <c r="E2034" i="1"/>
  <c r="F2034" i="1"/>
  <c r="G2034" i="1" s="1"/>
  <c r="H2034" i="1"/>
  <c r="I2034" i="1"/>
  <c r="B2028" i="1" a="1"/>
  <c r="B2028" i="1" s="1"/>
  <c r="A2028" i="1" s="1"/>
  <c r="B2029" i="1" a="1"/>
  <c r="B2029" i="1" s="1"/>
  <c r="B2030" i="1" a="1"/>
  <c r="B2030" i="1" s="1"/>
  <c r="B2031" i="1" a="1"/>
  <c r="B2031" i="1" s="1"/>
  <c r="B2032" i="1" a="1"/>
  <c r="B2032" i="1" s="1"/>
  <c r="A2032" i="1" s="1"/>
  <c r="B2033" i="1" a="1"/>
  <c r="B2033" i="1" s="1"/>
  <c r="E2028" i="1"/>
  <c r="E2029" i="1"/>
  <c r="E2030" i="1"/>
  <c r="E2031" i="1"/>
  <c r="E2032" i="1"/>
  <c r="E2033" i="1"/>
  <c r="F2028" i="1"/>
  <c r="G2028" i="1" s="1"/>
  <c r="F2029" i="1"/>
  <c r="G2029" i="1" s="1"/>
  <c r="F2030" i="1"/>
  <c r="G2030" i="1" s="1"/>
  <c r="F2031" i="1"/>
  <c r="G2031" i="1" s="1"/>
  <c r="F2032" i="1"/>
  <c r="G2032" i="1" s="1"/>
  <c r="F2033" i="1"/>
  <c r="G2033" i="1" s="1"/>
  <c r="H2028" i="1"/>
  <c r="H2029" i="1"/>
  <c r="H2030" i="1"/>
  <c r="H2031" i="1"/>
  <c r="H2032" i="1"/>
  <c r="H2033" i="1"/>
  <c r="I2028" i="1"/>
  <c r="I2029" i="1"/>
  <c r="I2030" i="1"/>
  <c r="I2031" i="1"/>
  <c r="I2032" i="1"/>
  <c r="I2033" i="1"/>
  <c r="B2023" i="1" a="1"/>
  <c r="B2023" i="1" s="1"/>
  <c r="B2024" i="1" a="1"/>
  <c r="B2024" i="1" s="1"/>
  <c r="B2025" i="1" a="1"/>
  <c r="B2025" i="1" s="1"/>
  <c r="B2026" i="1" a="1"/>
  <c r="B2026" i="1" s="1"/>
  <c r="B2027" i="1" a="1"/>
  <c r="B2027" i="1" s="1"/>
  <c r="E2023" i="1"/>
  <c r="E2024" i="1"/>
  <c r="E2025" i="1"/>
  <c r="E2026" i="1"/>
  <c r="E2027" i="1"/>
  <c r="F2023" i="1"/>
  <c r="G2023" i="1" s="1"/>
  <c r="F2024" i="1"/>
  <c r="G2024" i="1" s="1"/>
  <c r="F2025" i="1"/>
  <c r="G2025" i="1" s="1"/>
  <c r="F2026" i="1"/>
  <c r="G2026" i="1" s="1"/>
  <c r="F2027" i="1"/>
  <c r="G2027" i="1" s="1"/>
  <c r="H2023" i="1"/>
  <c r="H2024" i="1"/>
  <c r="H2025" i="1"/>
  <c r="H2026" i="1"/>
  <c r="H2027" i="1"/>
  <c r="I2023" i="1"/>
  <c r="I2024" i="1"/>
  <c r="I2025" i="1"/>
  <c r="I2026" i="1"/>
  <c r="I2027" i="1"/>
  <c r="C2580" i="1" l="1"/>
  <c r="C2612" i="1"/>
  <c r="C2604" i="1"/>
  <c r="C2556" i="1"/>
  <c r="C2620" i="1"/>
  <c r="C2564" i="1"/>
  <c r="C2548" i="1"/>
  <c r="C2574" i="1"/>
  <c r="C2566" i="1"/>
  <c r="C2558" i="1"/>
  <c r="C2668" i="1"/>
  <c r="C2628" i="1"/>
  <c r="C2644" i="1"/>
  <c r="C2622" i="1"/>
  <c r="C2606" i="1"/>
  <c r="C2550" i="1"/>
  <c r="C2676" i="1"/>
  <c r="C2646" i="1"/>
  <c r="C2598" i="1"/>
  <c r="C2630" i="1"/>
  <c r="C2590" i="1"/>
  <c r="C2670" i="1"/>
  <c r="C2638" i="1"/>
  <c r="C2602" i="1"/>
  <c r="C2666" i="1"/>
  <c r="C2662" i="1"/>
  <c r="C2654" i="1"/>
  <c r="C2586" i="1"/>
  <c r="C2650" i="1"/>
  <c r="C2614" i="1"/>
  <c r="C2582" i="1"/>
  <c r="C2626" i="1"/>
  <c r="C2562" i="1"/>
  <c r="C2642" i="1"/>
  <c r="C2578" i="1"/>
  <c r="C2682" i="1"/>
  <c r="C2660" i="1"/>
  <c r="C2618" i="1"/>
  <c r="C2596" i="1"/>
  <c r="C2554" i="1"/>
  <c r="C2678" i="1"/>
  <c r="C2658" i="1"/>
  <c r="C2636" i="1"/>
  <c r="C2594" i="1"/>
  <c r="C2572" i="1"/>
  <c r="C2634" i="1"/>
  <c r="C2570" i="1"/>
  <c r="C2674" i="1"/>
  <c r="C2652" i="1"/>
  <c r="C2610" i="1"/>
  <c r="C2588" i="1"/>
  <c r="C2546" i="1"/>
  <c r="A2673" i="1"/>
  <c r="C2680" i="1"/>
  <c r="C2664" i="1"/>
  <c r="C2648" i="1"/>
  <c r="C2632" i="1"/>
  <c r="C2616" i="1"/>
  <c r="C2600" i="1"/>
  <c r="C2584" i="1"/>
  <c r="C2568" i="1"/>
  <c r="C2552" i="1"/>
  <c r="A2633" i="1"/>
  <c r="A2641" i="1"/>
  <c r="A2609" i="1"/>
  <c r="A2601" i="1"/>
  <c r="A2665" i="1"/>
  <c r="A2577" i="1"/>
  <c r="C2672" i="1"/>
  <c r="C2656" i="1"/>
  <c r="C2640" i="1"/>
  <c r="C2624" i="1"/>
  <c r="C2608" i="1"/>
  <c r="C2592" i="1"/>
  <c r="C2576" i="1"/>
  <c r="C2560" i="1"/>
  <c r="A2569" i="1"/>
  <c r="A2513" i="1"/>
  <c r="C2513" i="1"/>
  <c r="A2519" i="1"/>
  <c r="C2519" i="1"/>
  <c r="A2671" i="1"/>
  <c r="A2639" i="1"/>
  <c r="A2607" i="1"/>
  <c r="A2575" i="1"/>
  <c r="A2677" i="1"/>
  <c r="C2677" i="1"/>
  <c r="A2669" i="1"/>
  <c r="C2669" i="1"/>
  <c r="A2661" i="1"/>
  <c r="C2661" i="1"/>
  <c r="A2653" i="1"/>
  <c r="C2653" i="1"/>
  <c r="A2645" i="1"/>
  <c r="C2645" i="1"/>
  <c r="A2637" i="1"/>
  <c r="C2637" i="1"/>
  <c r="A2629" i="1"/>
  <c r="C2629" i="1"/>
  <c r="A2621" i="1"/>
  <c r="C2621" i="1"/>
  <c r="A2613" i="1"/>
  <c r="C2613" i="1"/>
  <c r="A2605" i="1"/>
  <c r="C2605" i="1"/>
  <c r="A2597" i="1"/>
  <c r="C2597" i="1"/>
  <c r="A2589" i="1"/>
  <c r="C2589" i="1"/>
  <c r="A2581" i="1"/>
  <c r="C2581" i="1"/>
  <c r="A2573" i="1"/>
  <c r="C2573" i="1"/>
  <c r="A2565" i="1"/>
  <c r="C2565" i="1"/>
  <c r="A2557" i="1"/>
  <c r="C2557" i="1"/>
  <c r="A2549" i="1"/>
  <c r="C2549" i="1"/>
  <c r="A2663" i="1"/>
  <c r="A2631" i="1"/>
  <c r="A2599" i="1"/>
  <c r="A2567" i="1"/>
  <c r="A2675" i="1"/>
  <c r="C2675" i="1"/>
  <c r="A2667" i="1"/>
  <c r="C2667" i="1"/>
  <c r="A2659" i="1"/>
  <c r="C2659" i="1"/>
  <c r="A2651" i="1"/>
  <c r="C2651" i="1"/>
  <c r="A2643" i="1"/>
  <c r="C2643" i="1"/>
  <c r="A2635" i="1"/>
  <c r="C2635" i="1"/>
  <c r="A2627" i="1"/>
  <c r="C2627" i="1"/>
  <c r="A2619" i="1"/>
  <c r="C2619" i="1"/>
  <c r="A2611" i="1"/>
  <c r="C2611" i="1"/>
  <c r="A2603" i="1"/>
  <c r="C2603" i="1"/>
  <c r="A2595" i="1"/>
  <c r="C2595" i="1"/>
  <c r="A2587" i="1"/>
  <c r="C2587" i="1"/>
  <c r="A2579" i="1"/>
  <c r="C2579" i="1"/>
  <c r="A2571" i="1"/>
  <c r="C2571" i="1"/>
  <c r="A2563" i="1"/>
  <c r="C2563" i="1"/>
  <c r="A2555" i="1"/>
  <c r="C2555" i="1"/>
  <c r="A2547" i="1"/>
  <c r="C2547" i="1"/>
  <c r="A2657" i="1"/>
  <c r="A2625" i="1"/>
  <c r="A2593" i="1"/>
  <c r="A2561" i="1"/>
  <c r="A2655" i="1"/>
  <c r="A2623" i="1"/>
  <c r="A2591" i="1"/>
  <c r="A2559" i="1"/>
  <c r="A2681" i="1"/>
  <c r="A2649" i="1"/>
  <c r="A2617" i="1"/>
  <c r="A2585" i="1"/>
  <c r="A2553" i="1"/>
  <c r="A2679" i="1"/>
  <c r="A2647" i="1"/>
  <c r="A2615" i="1"/>
  <c r="A2583" i="1"/>
  <c r="A2551" i="1"/>
  <c r="A2523" i="1"/>
  <c r="C2523" i="1"/>
  <c r="C2440" i="1"/>
  <c r="A2440" i="1"/>
  <c r="A2511" i="1"/>
  <c r="C2511" i="1"/>
  <c r="A2444" i="1"/>
  <c r="C2444" i="1"/>
  <c r="A2463" i="1"/>
  <c r="C2463" i="1"/>
  <c r="C2529" i="1"/>
  <c r="A2529" i="1"/>
  <c r="A2436" i="1"/>
  <c r="C2436" i="1"/>
  <c r="A2497" i="1"/>
  <c r="C2497" i="1"/>
  <c r="A2527" i="1"/>
  <c r="C2527" i="1"/>
  <c r="A2540" i="1"/>
  <c r="C2540" i="1"/>
  <c r="A2465" i="1"/>
  <c r="C2465" i="1"/>
  <c r="C2434" i="1"/>
  <c r="C2515" i="1"/>
  <c r="A2441" i="1"/>
  <c r="A2536" i="1"/>
  <c r="A2466" i="1"/>
  <c r="C2501" i="1"/>
  <c r="A2535" i="1"/>
  <c r="C2442" i="1"/>
  <c r="A2439" i="1"/>
  <c r="A2433" i="1"/>
  <c r="A2458" i="1"/>
  <c r="C2493" i="1"/>
  <c r="C2521" i="1"/>
  <c r="C2431" i="1"/>
  <c r="A2431" i="1"/>
  <c r="A2512" i="1"/>
  <c r="C2512" i="1"/>
  <c r="C2541" i="1"/>
  <c r="A2541" i="1"/>
  <c r="A2429" i="1"/>
  <c r="C2429" i="1"/>
  <c r="C2430" i="1"/>
  <c r="A2430" i="1"/>
  <c r="A2451" i="1"/>
  <c r="C2451" i="1"/>
  <c r="C2475" i="1"/>
  <c r="A2475" i="1"/>
  <c r="A2483" i="1"/>
  <c r="C2483" i="1"/>
  <c r="A2508" i="1"/>
  <c r="C2508" i="1"/>
  <c r="C2494" i="1"/>
  <c r="A2494" i="1"/>
  <c r="A2516" i="1"/>
  <c r="C2516" i="1"/>
  <c r="A2532" i="1"/>
  <c r="C2532" i="1"/>
  <c r="C2450" i="1"/>
  <c r="A2450" i="1"/>
  <c r="A2474" i="1"/>
  <c r="C2474" i="1"/>
  <c r="A2490" i="1"/>
  <c r="C2490" i="1"/>
  <c r="A2482" i="1"/>
  <c r="C2482" i="1"/>
  <c r="A2507" i="1"/>
  <c r="C2507" i="1"/>
  <c r="A2500" i="1"/>
  <c r="C2500" i="1"/>
  <c r="A2520" i="1"/>
  <c r="C2520" i="1"/>
  <c r="A2531" i="1"/>
  <c r="C2531" i="1"/>
  <c r="C2534" i="1"/>
  <c r="A2534" i="1"/>
  <c r="C2545" i="1"/>
  <c r="A2545" i="1"/>
  <c r="C2449" i="1"/>
  <c r="A2449" i="1"/>
  <c r="A2473" i="1"/>
  <c r="C2473" i="1"/>
  <c r="A2489" i="1"/>
  <c r="C2489" i="1"/>
  <c r="A2481" i="1"/>
  <c r="C2481" i="1"/>
  <c r="A2506" i="1"/>
  <c r="C2506" i="1"/>
  <c r="C2499" i="1"/>
  <c r="A2499" i="1"/>
  <c r="A2524" i="1"/>
  <c r="C2524" i="1"/>
  <c r="A2530" i="1"/>
  <c r="C2530" i="1"/>
  <c r="A2539" i="1"/>
  <c r="C2539" i="1"/>
  <c r="C2533" i="1"/>
  <c r="A2533" i="1"/>
  <c r="A2544" i="1"/>
  <c r="C2544" i="1"/>
  <c r="C2448" i="1"/>
  <c r="A2448" i="1"/>
  <c r="A2472" i="1"/>
  <c r="C2472" i="1"/>
  <c r="A2488" i="1"/>
  <c r="C2488" i="1"/>
  <c r="A2480" i="1"/>
  <c r="C2480" i="1"/>
  <c r="A2505" i="1"/>
  <c r="C2505" i="1"/>
  <c r="A2498" i="1"/>
  <c r="C2498" i="1"/>
  <c r="A2492" i="1"/>
  <c r="C2492" i="1"/>
  <c r="A2528" i="1"/>
  <c r="C2528" i="1"/>
  <c r="A2538" i="1"/>
  <c r="C2538" i="1"/>
  <c r="C2447" i="1"/>
  <c r="A2447" i="1"/>
  <c r="A2457" i="1"/>
  <c r="C2457" i="1"/>
  <c r="A2471" i="1"/>
  <c r="C2471" i="1"/>
  <c r="C2487" i="1"/>
  <c r="A2487" i="1"/>
  <c r="C2479" i="1"/>
  <c r="A2479" i="1"/>
  <c r="A2504" i="1"/>
  <c r="C2504" i="1"/>
  <c r="A2491" i="1"/>
  <c r="C2491" i="1"/>
  <c r="A2537" i="1"/>
  <c r="C2537" i="1"/>
  <c r="A2456" i="1"/>
  <c r="C2456" i="1"/>
  <c r="A2470" i="1"/>
  <c r="C2470" i="1"/>
  <c r="C2486" i="1"/>
  <c r="A2486" i="1"/>
  <c r="C2478" i="1"/>
  <c r="A2478" i="1"/>
  <c r="A2503" i="1"/>
  <c r="C2503" i="1"/>
  <c r="A2452" i="1"/>
  <c r="C2452" i="1"/>
  <c r="A2476" i="1"/>
  <c r="C2476" i="1"/>
  <c r="A2484" i="1"/>
  <c r="C2484" i="1"/>
  <c r="C2509" i="1"/>
  <c r="A2509" i="1"/>
  <c r="A2495" i="1"/>
  <c r="C2495" i="1"/>
  <c r="C2454" i="1"/>
  <c r="A2454" i="1"/>
  <c r="C2446" i="1"/>
  <c r="A2446" i="1"/>
  <c r="A2432" i="1"/>
  <c r="C2432" i="1"/>
  <c r="A2453" i="1"/>
  <c r="C2453" i="1"/>
  <c r="A2445" i="1"/>
  <c r="C2445" i="1"/>
  <c r="A2455" i="1"/>
  <c r="C2455" i="1"/>
  <c r="A2469" i="1"/>
  <c r="C2469" i="1"/>
  <c r="A2485" i="1"/>
  <c r="C2485" i="1"/>
  <c r="C2477" i="1"/>
  <c r="A2477" i="1"/>
  <c r="C2502" i="1"/>
  <c r="A2502" i="1"/>
  <c r="A2496" i="1"/>
  <c r="C2496" i="1"/>
  <c r="C2464" i="1"/>
  <c r="A2438" i="1"/>
  <c r="C2462" i="1"/>
  <c r="C2526" i="1"/>
  <c r="C2518" i="1"/>
  <c r="C2510" i="1"/>
  <c r="C2542" i="1"/>
  <c r="C2543" i="1"/>
  <c r="A2437" i="1"/>
  <c r="C2461" i="1"/>
  <c r="C2525" i="1"/>
  <c r="C2517" i="1"/>
  <c r="A2522" i="1"/>
  <c r="A2514" i="1"/>
  <c r="C2468" i="1"/>
  <c r="C2460" i="1"/>
  <c r="A2443" i="1"/>
  <c r="A2435" i="1"/>
  <c r="C2467" i="1"/>
  <c r="C2459" i="1"/>
  <c r="A2424" i="1"/>
  <c r="C2424" i="1"/>
  <c r="A2428" i="1"/>
  <c r="C2428" i="1"/>
  <c r="A2423" i="1"/>
  <c r="C2423" i="1"/>
  <c r="A2427" i="1"/>
  <c r="C2427" i="1"/>
  <c r="A2426" i="1"/>
  <c r="C2426" i="1"/>
  <c r="A2422" i="1"/>
  <c r="C2422" i="1"/>
  <c r="C2425" i="1"/>
  <c r="C2421" i="1"/>
  <c r="A2421" i="1"/>
  <c r="A2419" i="1"/>
  <c r="C2419" i="1"/>
  <c r="A2418" i="1"/>
  <c r="C2418" i="1"/>
  <c r="A2417" i="1"/>
  <c r="C2417" i="1"/>
  <c r="C2420" i="1"/>
  <c r="C2416" i="1"/>
  <c r="A2415" i="1"/>
  <c r="C2415" i="1"/>
  <c r="A2414" i="1"/>
  <c r="C2414" i="1"/>
  <c r="A2410" i="1"/>
  <c r="C2410" i="1"/>
  <c r="A2409" i="1"/>
  <c r="C2409" i="1"/>
  <c r="A2413" i="1"/>
  <c r="C2413" i="1"/>
  <c r="A2412" i="1"/>
  <c r="C2412" i="1"/>
  <c r="A2411" i="1"/>
  <c r="C2411" i="1"/>
  <c r="A2408" i="1"/>
  <c r="C2408" i="1"/>
  <c r="A2407" i="1"/>
  <c r="C2407" i="1"/>
  <c r="A2406" i="1"/>
  <c r="C2406" i="1"/>
  <c r="A2405" i="1"/>
  <c r="C2405" i="1"/>
  <c r="A2404" i="1"/>
  <c r="C2404" i="1"/>
  <c r="C2397" i="1"/>
  <c r="A2397" i="1"/>
  <c r="C2365" i="1"/>
  <c r="A2365" i="1"/>
  <c r="C2355" i="1"/>
  <c r="A2355" i="1"/>
  <c r="C2342" i="1"/>
  <c r="A2379" i="1"/>
  <c r="C2379" i="1"/>
  <c r="A2373" i="1"/>
  <c r="C2373" i="1"/>
  <c r="A2401" i="1"/>
  <c r="C2401" i="1"/>
  <c r="A2366" i="1"/>
  <c r="C2366" i="1"/>
  <c r="A2395" i="1"/>
  <c r="C2395" i="1"/>
  <c r="A2303" i="1"/>
  <c r="C2303" i="1"/>
  <c r="A2321" i="1"/>
  <c r="C2321" i="1"/>
  <c r="A2298" i="1"/>
  <c r="C2298" i="1"/>
  <c r="C2323" i="1"/>
  <c r="A2323" i="1"/>
  <c r="C2319" i="1"/>
  <c r="A2319" i="1"/>
  <c r="C2296" i="1"/>
  <c r="A2296" i="1"/>
  <c r="A2307" i="1"/>
  <c r="C2307" i="1"/>
  <c r="C2375" i="1"/>
  <c r="A2375" i="1"/>
  <c r="A2305" i="1"/>
  <c r="C2305" i="1"/>
  <c r="A2341" i="1"/>
  <c r="C2341" i="1"/>
  <c r="A2403" i="1"/>
  <c r="C2403" i="1"/>
  <c r="C2306" i="1"/>
  <c r="A2306" i="1"/>
  <c r="C2361" i="1"/>
  <c r="A2361" i="1"/>
  <c r="C2391" i="1"/>
  <c r="A2391" i="1"/>
  <c r="A2345" i="1"/>
  <c r="C2353" i="1"/>
  <c r="A2377" i="1"/>
  <c r="A2337" i="1"/>
  <c r="C2388" i="1"/>
  <c r="C2327" i="1"/>
  <c r="A2399" i="1"/>
  <c r="C2393" i="1"/>
  <c r="C2371" i="1"/>
  <c r="C2302" i="1"/>
  <c r="A2299" i="1"/>
  <c r="C2299" i="1"/>
  <c r="A2340" i="1"/>
  <c r="C2340" i="1"/>
  <c r="A2367" i="1"/>
  <c r="C2367" i="1"/>
  <c r="C2390" i="1"/>
  <c r="A2390" i="1"/>
  <c r="A2315" i="1"/>
  <c r="C2315" i="1"/>
  <c r="A2304" i="1"/>
  <c r="C2304" i="1"/>
  <c r="A2339" i="1"/>
  <c r="C2339" i="1"/>
  <c r="A2347" i="1"/>
  <c r="C2347" i="1"/>
  <c r="A2370" i="1"/>
  <c r="C2370" i="1"/>
  <c r="A2394" i="1"/>
  <c r="C2394" i="1"/>
  <c r="C2335" i="1"/>
  <c r="A2335" i="1"/>
  <c r="C2301" i="1"/>
  <c r="A2301" i="1"/>
  <c r="C2308" i="1"/>
  <c r="A2308" i="1"/>
  <c r="C2311" i="1"/>
  <c r="A2311" i="1"/>
  <c r="C2329" i="1"/>
  <c r="A2329" i="1"/>
  <c r="C2344" i="1"/>
  <c r="A2344" i="1"/>
  <c r="C2374" i="1"/>
  <c r="A2374" i="1"/>
  <c r="C2383" i="1"/>
  <c r="A2383" i="1"/>
  <c r="A2398" i="1"/>
  <c r="C2398" i="1"/>
  <c r="C2336" i="1"/>
  <c r="A2336" i="1"/>
  <c r="C2359" i="1"/>
  <c r="A2359" i="1"/>
  <c r="A2364" i="1"/>
  <c r="C2364" i="1"/>
  <c r="C2363" i="1"/>
  <c r="A2363" i="1"/>
  <c r="C2297" i="1"/>
  <c r="A2297" i="1"/>
  <c r="A2310" i="1"/>
  <c r="C2310" i="1"/>
  <c r="A2326" i="1"/>
  <c r="C2326" i="1"/>
  <c r="C2328" i="1"/>
  <c r="A2328" i="1"/>
  <c r="C2343" i="1"/>
  <c r="A2343" i="1"/>
  <c r="C2348" i="1"/>
  <c r="A2348" i="1"/>
  <c r="A2378" i="1"/>
  <c r="C2378" i="1"/>
  <c r="A2300" i="1"/>
  <c r="C2300" i="1"/>
  <c r="C2332" i="1"/>
  <c r="A2332" i="1"/>
  <c r="C2368" i="1"/>
  <c r="A2368" i="1"/>
  <c r="C2314" i="1"/>
  <c r="A2314" i="1"/>
  <c r="A2325" i="1"/>
  <c r="C2325" i="1"/>
  <c r="A2352" i="1"/>
  <c r="C2352" i="1"/>
  <c r="A2387" i="1"/>
  <c r="C2387" i="1"/>
  <c r="A2320" i="1"/>
  <c r="C2320" i="1"/>
  <c r="C2356" i="1"/>
  <c r="A2356" i="1"/>
  <c r="C2360" i="1"/>
  <c r="A2360" i="1"/>
  <c r="C2380" i="1"/>
  <c r="A2380" i="1"/>
  <c r="A2386" i="1"/>
  <c r="C2386" i="1"/>
  <c r="A2402" i="1"/>
  <c r="C2402" i="1"/>
  <c r="A2376" i="1"/>
  <c r="C2389" i="1"/>
  <c r="A2312" i="1"/>
  <c r="A2317" i="1"/>
  <c r="C2324" i="1"/>
  <c r="A2331" i="1"/>
  <c r="A2385" i="1"/>
  <c r="C2400" i="1"/>
  <c r="C2392" i="1"/>
  <c r="A2396" i="1"/>
  <c r="A2313" i="1"/>
  <c r="A2316" i="1"/>
  <c r="A2330" i="1"/>
  <c r="C2351" i="1"/>
  <c r="A2384" i="1"/>
  <c r="A2346" i="1"/>
  <c r="A2362" i="1"/>
  <c r="C2318" i="1"/>
  <c r="C2334" i="1"/>
  <c r="C2338" i="1"/>
  <c r="C2358" i="1"/>
  <c r="C2350" i="1"/>
  <c r="A2369" i="1"/>
  <c r="A2372" i="1"/>
  <c r="C2382" i="1"/>
  <c r="C2309" i="1"/>
  <c r="A2354" i="1"/>
  <c r="A2322" i="1"/>
  <c r="C2333" i="1"/>
  <c r="C2357" i="1"/>
  <c r="C2349" i="1"/>
  <c r="C2381" i="1"/>
  <c r="A2294" i="1"/>
  <c r="C2294" i="1"/>
  <c r="C2295" i="1"/>
  <c r="C2291" i="1"/>
  <c r="C2290" i="1"/>
  <c r="A2289" i="1"/>
  <c r="C2289" i="1"/>
  <c r="A2293" i="1"/>
  <c r="C2293" i="1"/>
  <c r="C2292" i="1"/>
  <c r="C2288" i="1"/>
  <c r="A2287" i="1"/>
  <c r="C2287" i="1"/>
  <c r="A2286" i="1"/>
  <c r="C2286" i="1"/>
  <c r="A2285" i="1"/>
  <c r="C2285" i="1"/>
  <c r="A2283" i="1"/>
  <c r="C2283" i="1"/>
  <c r="A2282" i="1"/>
  <c r="C2282" i="1"/>
  <c r="A2284" i="1"/>
  <c r="C2284" i="1"/>
  <c r="A2281" i="1"/>
  <c r="C2281" i="1"/>
  <c r="A2270" i="1"/>
  <c r="C2270" i="1"/>
  <c r="A2261" i="1"/>
  <c r="C2261" i="1"/>
  <c r="C2277" i="1"/>
  <c r="A2277" i="1"/>
  <c r="A2269" i="1"/>
  <c r="C2269" i="1"/>
  <c r="A2278" i="1"/>
  <c r="C2278" i="1"/>
  <c r="C2276" i="1"/>
  <c r="A2276" i="1"/>
  <c r="A2271" i="1"/>
  <c r="C2271" i="1"/>
  <c r="A2245" i="1"/>
  <c r="C2245" i="1"/>
  <c r="A2274" i="1"/>
  <c r="C2274" i="1"/>
  <c r="A2253" i="1"/>
  <c r="C2253" i="1"/>
  <c r="A2275" i="1"/>
  <c r="C2275" i="1"/>
  <c r="A2273" i="1"/>
  <c r="C2273" i="1"/>
  <c r="A2279" i="1"/>
  <c r="C2279" i="1"/>
  <c r="A2280" i="1"/>
  <c r="C2280" i="1"/>
  <c r="A2272" i="1"/>
  <c r="C2272" i="1"/>
  <c r="A2254" i="1"/>
  <c r="C2254" i="1"/>
  <c r="A2238" i="1"/>
  <c r="C2238" i="1"/>
  <c r="A2264" i="1"/>
  <c r="C2264" i="1"/>
  <c r="A2248" i="1"/>
  <c r="C2248" i="1"/>
  <c r="A2258" i="1"/>
  <c r="C2258" i="1"/>
  <c r="A2242" i="1"/>
  <c r="C2242" i="1"/>
  <c r="A2262" i="1"/>
  <c r="C2262" i="1"/>
  <c r="A2246" i="1"/>
  <c r="C2246" i="1"/>
  <c r="A2260" i="1"/>
  <c r="C2260" i="1"/>
  <c r="A2256" i="1"/>
  <c r="C2256" i="1"/>
  <c r="A2240" i="1"/>
  <c r="C2240" i="1"/>
  <c r="A2268" i="1"/>
  <c r="C2268" i="1"/>
  <c r="A2252" i="1"/>
  <c r="C2252" i="1"/>
  <c r="A2266" i="1"/>
  <c r="C2266" i="1"/>
  <c r="A2250" i="1"/>
  <c r="C2250" i="1"/>
  <c r="A2244" i="1"/>
  <c r="C2244" i="1"/>
  <c r="C2237" i="1"/>
  <c r="C2267" i="1"/>
  <c r="C2259" i="1"/>
  <c r="C2251" i="1"/>
  <c r="C2243" i="1"/>
  <c r="C2265" i="1"/>
  <c r="C2257" i="1"/>
  <c r="C2249" i="1"/>
  <c r="C2241" i="1"/>
  <c r="C2263" i="1"/>
  <c r="C2255" i="1"/>
  <c r="C2247" i="1"/>
  <c r="C2239" i="1"/>
  <c r="A2231" i="1"/>
  <c r="C2231" i="1"/>
  <c r="A2235" i="1"/>
  <c r="C2235" i="1"/>
  <c r="C2236" i="1"/>
  <c r="C2234" i="1"/>
  <c r="C2233" i="1"/>
  <c r="C2232" i="1"/>
  <c r="C2230" i="1"/>
  <c r="A2229" i="1"/>
  <c r="C2229" i="1"/>
  <c r="A2228" i="1"/>
  <c r="C2228" i="1"/>
  <c r="C2223" i="1"/>
  <c r="A2223" i="1"/>
  <c r="A2227" i="1"/>
  <c r="C2227" i="1"/>
  <c r="A2226" i="1"/>
  <c r="C2226" i="1"/>
  <c r="A2224" i="1"/>
  <c r="C2224" i="1"/>
  <c r="C2225" i="1"/>
  <c r="C2222" i="1"/>
  <c r="A2222" i="1"/>
  <c r="A2221" i="1"/>
  <c r="C2221" i="1"/>
  <c r="A2219" i="1"/>
  <c r="C2219" i="1"/>
  <c r="A2220" i="1"/>
  <c r="C2220" i="1"/>
  <c r="C2213" i="1"/>
  <c r="A2218" i="1"/>
  <c r="C2218" i="1"/>
  <c r="A2216" i="1"/>
  <c r="C2216" i="1"/>
  <c r="C2217" i="1"/>
  <c r="A2203" i="1"/>
  <c r="C2203" i="1"/>
  <c r="A2211" i="1"/>
  <c r="C2211" i="1"/>
  <c r="A2201" i="1"/>
  <c r="C2201" i="1"/>
  <c r="C2215" i="1"/>
  <c r="A2215" i="1"/>
  <c r="C2209" i="1"/>
  <c r="C2214" i="1"/>
  <c r="C2212" i="1"/>
  <c r="C2210" i="1"/>
  <c r="C2207" i="1"/>
  <c r="A2207" i="1"/>
  <c r="A2208" i="1"/>
  <c r="C2208" i="1"/>
  <c r="A2200" i="1"/>
  <c r="C2200" i="1"/>
  <c r="C2204" i="1"/>
  <c r="A2204" i="1"/>
  <c r="A2206" i="1"/>
  <c r="A2205" i="1"/>
  <c r="A2202" i="1"/>
  <c r="A2199" i="1"/>
  <c r="C2199" i="1"/>
  <c r="A2198" i="1"/>
  <c r="C2198" i="1"/>
  <c r="A2195" i="1"/>
  <c r="C2195" i="1"/>
  <c r="A2197" i="1"/>
  <c r="C2197" i="1"/>
  <c r="A2196" i="1"/>
  <c r="C2196" i="1"/>
  <c r="C2189" i="1"/>
  <c r="A2189" i="1"/>
  <c r="A2194" i="1"/>
  <c r="C2194" i="1"/>
  <c r="A2183" i="1"/>
  <c r="C2183" i="1"/>
  <c r="A2193" i="1"/>
  <c r="C2193" i="1"/>
  <c r="C2187" i="1"/>
  <c r="A2187" i="1"/>
  <c r="A2186" i="1"/>
  <c r="C2186" i="1"/>
  <c r="A2185" i="1"/>
  <c r="C2185" i="1"/>
  <c r="A2191" i="1"/>
  <c r="C2191" i="1"/>
  <c r="A2190" i="1"/>
  <c r="C2190" i="1"/>
  <c r="C2192" i="1"/>
  <c r="C2184" i="1"/>
  <c r="A2188" i="1"/>
  <c r="A2176" i="1"/>
  <c r="C2176" i="1"/>
  <c r="A2180" i="1"/>
  <c r="C2180" i="1"/>
  <c r="A2182" i="1"/>
  <c r="C2182" i="1"/>
  <c r="A2177" i="1"/>
  <c r="C2177" i="1"/>
  <c r="A2181" i="1"/>
  <c r="C2181" i="1"/>
  <c r="A2178" i="1"/>
  <c r="C2178" i="1"/>
  <c r="C2179" i="1"/>
  <c r="C2175" i="1"/>
  <c r="C2174" i="1"/>
  <c r="A2174" i="1"/>
  <c r="A2172" i="1"/>
  <c r="C2172" i="1"/>
  <c r="A2171" i="1"/>
  <c r="C2171" i="1"/>
  <c r="A2170" i="1"/>
  <c r="C2170" i="1"/>
  <c r="C2173" i="1"/>
  <c r="C2166" i="1"/>
  <c r="C2169" i="1"/>
  <c r="A2165" i="1"/>
  <c r="C2165" i="1"/>
  <c r="A2164" i="1"/>
  <c r="C2164" i="1"/>
  <c r="C2168" i="1"/>
  <c r="A2168" i="1"/>
  <c r="C2167" i="1"/>
  <c r="C2163" i="1"/>
  <c r="A2162" i="1"/>
  <c r="C2162" i="1"/>
  <c r="A2161" i="1"/>
  <c r="C2161" i="1"/>
  <c r="A2160" i="1"/>
  <c r="C2160" i="1"/>
  <c r="C2159" i="1"/>
  <c r="A2158" i="1"/>
  <c r="C2158" i="1"/>
  <c r="C2157" i="1"/>
  <c r="C2156" i="1"/>
  <c r="A2155" i="1"/>
  <c r="C2155" i="1"/>
  <c r="A2154" i="1"/>
  <c r="C2154" i="1"/>
  <c r="C2153" i="1"/>
  <c r="A2152" i="1"/>
  <c r="C2152" i="1"/>
  <c r="A2118" i="1"/>
  <c r="C2118" i="1"/>
  <c r="A2040" i="1"/>
  <c r="C2040" i="1"/>
  <c r="A2134" i="1"/>
  <c r="C2134" i="1"/>
  <c r="A2109" i="1"/>
  <c r="C2109" i="1"/>
  <c r="C2043" i="1"/>
  <c r="A2043" i="1"/>
  <c r="C2051" i="1"/>
  <c r="C2105" i="1"/>
  <c r="A2048" i="1"/>
  <c r="C2048" i="1"/>
  <c r="A2115" i="1"/>
  <c r="C2115" i="1"/>
  <c r="A2142" i="1"/>
  <c r="C2142" i="1"/>
  <c r="A2131" i="1"/>
  <c r="C2131" i="1"/>
  <c r="C2041" i="1"/>
  <c r="A2041" i="1"/>
  <c r="C2035" i="1"/>
  <c r="A2035" i="1"/>
  <c r="C2113" i="1"/>
  <c r="A2113" i="1"/>
  <c r="A2039" i="1"/>
  <c r="C2039" i="1"/>
  <c r="C2095" i="1"/>
  <c r="A2095" i="1"/>
  <c r="A2117" i="1"/>
  <c r="C2117" i="1"/>
  <c r="A2097" i="1"/>
  <c r="C2097" i="1"/>
  <c r="A2119" i="1"/>
  <c r="C2119" i="1"/>
  <c r="C2057" i="1"/>
  <c r="A2057" i="1"/>
  <c r="A2055" i="1"/>
  <c r="C2055" i="1"/>
  <c r="A2110" i="1"/>
  <c r="C2110" i="1"/>
  <c r="A2066" i="1"/>
  <c r="C2047" i="1"/>
  <c r="A2049" i="1"/>
  <c r="C2074" i="1"/>
  <c r="A2114" i="1"/>
  <c r="C2059" i="1"/>
  <c r="C2103" i="1"/>
  <c r="C2056" i="1"/>
  <c r="C2101" i="1"/>
  <c r="A2064" i="1"/>
  <c r="A2079" i="1"/>
  <c r="C2123" i="1"/>
  <c r="A2123" i="1"/>
  <c r="A2068" i="1"/>
  <c r="C2068" i="1"/>
  <c r="A2108" i="1"/>
  <c r="C2108" i="1"/>
  <c r="A2111" i="1"/>
  <c r="C2111" i="1"/>
  <c r="A2122" i="1"/>
  <c r="C2122" i="1"/>
  <c r="C2139" i="1"/>
  <c r="A2139" i="1"/>
  <c r="C2147" i="1"/>
  <c r="A2147" i="1"/>
  <c r="C2091" i="1"/>
  <c r="A2091" i="1"/>
  <c r="A2104" i="1"/>
  <c r="C2104" i="1"/>
  <c r="A2067" i="1"/>
  <c r="C2067" i="1"/>
  <c r="A2121" i="1"/>
  <c r="C2121" i="1"/>
  <c r="A2146" i="1"/>
  <c r="C2146" i="1"/>
  <c r="A2100" i="1"/>
  <c r="C2100" i="1"/>
  <c r="A2069" i="1"/>
  <c r="C2069" i="1"/>
  <c r="A2080" i="1"/>
  <c r="C2080" i="1"/>
  <c r="A2054" i="1"/>
  <c r="C2054" i="1"/>
  <c r="A2058" i="1"/>
  <c r="C2058" i="1"/>
  <c r="C2063" i="1"/>
  <c r="A2063" i="1"/>
  <c r="A2073" i="1"/>
  <c r="C2073" i="1"/>
  <c r="A2075" i="1"/>
  <c r="C2075" i="1"/>
  <c r="C2078" i="1"/>
  <c r="A2078" i="1"/>
  <c r="C2127" i="1"/>
  <c r="A2127" i="1"/>
  <c r="A2042" i="1"/>
  <c r="C2042" i="1"/>
  <c r="C2087" i="1"/>
  <c r="A2087" i="1"/>
  <c r="C2092" i="1"/>
  <c r="A2092" i="1"/>
  <c r="A2046" i="1"/>
  <c r="C2046" i="1"/>
  <c r="A2135" i="1"/>
  <c r="C2135" i="1"/>
  <c r="C2148" i="1"/>
  <c r="A2148" i="1"/>
  <c r="A2050" i="1"/>
  <c r="C2050" i="1"/>
  <c r="C2062" i="1"/>
  <c r="A2062" i="1"/>
  <c r="A2072" i="1"/>
  <c r="C2072" i="1"/>
  <c r="C2077" i="1"/>
  <c r="A2077" i="1"/>
  <c r="A2082" i="1"/>
  <c r="C2082" i="1"/>
  <c r="C2126" i="1"/>
  <c r="A2126" i="1"/>
  <c r="A2151" i="1"/>
  <c r="C2151" i="1"/>
  <c r="A2065" i="1"/>
  <c r="C2065" i="1"/>
  <c r="A2071" i="1"/>
  <c r="C2071" i="1"/>
  <c r="A2081" i="1"/>
  <c r="C2081" i="1"/>
  <c r="C2086" i="1"/>
  <c r="A2086" i="1"/>
  <c r="C2125" i="1"/>
  <c r="A2125" i="1"/>
  <c r="A2150" i="1"/>
  <c r="C2150" i="1"/>
  <c r="A2144" i="1"/>
  <c r="C2144" i="1"/>
  <c r="A2089" i="1"/>
  <c r="C2089" i="1"/>
  <c r="A2038" i="1"/>
  <c r="C2038" i="1"/>
  <c r="A2083" i="1"/>
  <c r="C2083" i="1"/>
  <c r="C2088" i="1"/>
  <c r="A2088" i="1"/>
  <c r="A2090" i="1"/>
  <c r="C2090" i="1"/>
  <c r="A2143" i="1"/>
  <c r="C2143" i="1"/>
  <c r="A2120" i="1"/>
  <c r="A2112" i="1"/>
  <c r="C2141" i="1"/>
  <c r="C2133" i="1"/>
  <c r="A2140" i="1"/>
  <c r="A2132" i="1"/>
  <c r="C2145" i="1"/>
  <c r="C2102" i="1"/>
  <c r="C2094" i="1"/>
  <c r="A2149" i="1"/>
  <c r="C2061" i="1"/>
  <c r="C2053" i="1"/>
  <c r="C2045" i="1"/>
  <c r="C2037" i="1"/>
  <c r="C2116" i="1"/>
  <c r="C2060" i="1"/>
  <c r="C2052" i="1"/>
  <c r="C2044" i="1"/>
  <c r="C2036" i="1"/>
  <c r="A2085" i="1"/>
  <c r="C2107" i="1"/>
  <c r="C2099" i="1"/>
  <c r="A2124" i="1"/>
  <c r="A2129" i="1"/>
  <c r="A2138" i="1"/>
  <c r="A2130" i="1"/>
  <c r="C2070" i="1"/>
  <c r="A2076" i="1"/>
  <c r="A2084" i="1"/>
  <c r="C2106" i="1"/>
  <c r="C2098" i="1"/>
  <c r="A2128" i="1"/>
  <c r="A2137" i="1"/>
  <c r="C2093" i="1"/>
  <c r="A2136" i="1"/>
  <c r="C2096" i="1"/>
  <c r="A2034" i="1"/>
  <c r="C2034" i="1"/>
  <c r="A2031" i="1"/>
  <c r="C2031" i="1"/>
  <c r="C2033" i="1"/>
  <c r="A2033" i="1"/>
  <c r="A2024" i="1"/>
  <c r="C2024" i="1"/>
  <c r="A2030" i="1"/>
  <c r="C2030" i="1"/>
  <c r="A2029" i="1"/>
  <c r="C2029" i="1"/>
  <c r="C2032" i="1"/>
  <c r="C2028" i="1"/>
  <c r="C2025" i="1"/>
  <c r="A2025" i="1"/>
  <c r="C2027" i="1"/>
  <c r="A2027" i="1"/>
  <c r="C2026" i="1"/>
  <c r="A2026" i="1"/>
  <c r="A2023" i="1"/>
  <c r="C2023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B2019" i="1" a="1"/>
  <c r="B2019" i="1" s="1"/>
  <c r="B2020" i="1" a="1"/>
  <c r="B2020" i="1" s="1"/>
  <c r="A2020" i="1" s="1"/>
  <c r="B2021" i="1" a="1"/>
  <c r="B2021" i="1" s="1"/>
  <c r="B2022" i="1" a="1"/>
  <c r="B2022" i="1" s="1"/>
  <c r="E2019" i="1"/>
  <c r="E2020" i="1"/>
  <c r="E2021" i="1"/>
  <c r="E2022" i="1"/>
  <c r="F2019" i="1"/>
  <c r="G2019" i="1" s="1"/>
  <c r="F2020" i="1"/>
  <c r="G2020" i="1" s="1"/>
  <c r="F2021" i="1"/>
  <c r="G2021" i="1" s="1"/>
  <c r="F2022" i="1"/>
  <c r="G2022" i="1" s="1"/>
  <c r="H2019" i="1"/>
  <c r="H2020" i="1"/>
  <c r="H2021" i="1"/>
  <c r="H2022" i="1"/>
  <c r="I2019" i="1"/>
  <c r="I2020" i="1"/>
  <c r="I2021" i="1"/>
  <c r="I2022" i="1"/>
  <c r="B2009" i="1" a="1"/>
  <c r="B2009" i="1" s="1"/>
  <c r="B2010" i="1" a="1"/>
  <c r="B2010" i="1" s="1"/>
  <c r="B2011" i="1" a="1"/>
  <c r="B2011" i="1" s="1"/>
  <c r="B2012" i="1" a="1"/>
  <c r="B2012" i="1" s="1"/>
  <c r="B2013" i="1" a="1"/>
  <c r="B2013" i="1" s="1"/>
  <c r="B2014" i="1" a="1"/>
  <c r="B2014" i="1" s="1"/>
  <c r="C2014" i="1" s="1"/>
  <c r="B2015" i="1" a="1"/>
  <c r="B2015" i="1" s="1"/>
  <c r="B2016" i="1" a="1"/>
  <c r="B2016" i="1" s="1"/>
  <c r="B2017" i="1" a="1"/>
  <c r="B2017" i="1" s="1"/>
  <c r="B2018" i="1" a="1"/>
  <c r="B2018" i="1" s="1"/>
  <c r="E2009" i="1"/>
  <c r="E2010" i="1"/>
  <c r="E2011" i="1"/>
  <c r="E2012" i="1"/>
  <c r="E2013" i="1"/>
  <c r="E2014" i="1"/>
  <c r="E2015" i="1"/>
  <c r="E2016" i="1"/>
  <c r="E2017" i="1"/>
  <c r="E2018" i="1"/>
  <c r="F2009" i="1"/>
  <c r="G2009" i="1" s="1"/>
  <c r="F2010" i="1"/>
  <c r="G2010" i="1" s="1"/>
  <c r="F2011" i="1"/>
  <c r="G2011" i="1" s="1"/>
  <c r="F2012" i="1"/>
  <c r="G2012" i="1" s="1"/>
  <c r="F2013" i="1"/>
  <c r="G2013" i="1" s="1"/>
  <c r="F2014" i="1"/>
  <c r="G2014" i="1" s="1"/>
  <c r="F2015" i="1"/>
  <c r="G2015" i="1" s="1"/>
  <c r="F2016" i="1"/>
  <c r="G2016" i="1" s="1"/>
  <c r="F2017" i="1"/>
  <c r="G2017" i="1" s="1"/>
  <c r="F2018" i="1"/>
  <c r="G2018" i="1" s="1"/>
  <c r="H2009" i="1"/>
  <c r="H2010" i="1"/>
  <c r="H2011" i="1"/>
  <c r="H2012" i="1"/>
  <c r="H2013" i="1"/>
  <c r="H2014" i="1"/>
  <c r="H2015" i="1"/>
  <c r="H2016" i="1"/>
  <c r="H2017" i="1"/>
  <c r="H2018" i="1"/>
  <c r="I2009" i="1"/>
  <c r="I2010" i="1"/>
  <c r="I2011" i="1"/>
  <c r="I2012" i="1"/>
  <c r="I2013" i="1"/>
  <c r="I2014" i="1"/>
  <c r="I2015" i="1"/>
  <c r="I2016" i="1"/>
  <c r="I2017" i="1"/>
  <c r="I2018" i="1"/>
  <c r="B2001" i="1" a="1"/>
  <c r="B2001" i="1" s="1"/>
  <c r="B2002" i="1" a="1"/>
  <c r="B2002" i="1" s="1"/>
  <c r="B2003" i="1" a="1"/>
  <c r="B2003" i="1" s="1"/>
  <c r="B2004" i="1" a="1"/>
  <c r="B2004" i="1" s="1"/>
  <c r="A2004" i="1" s="1"/>
  <c r="B2005" i="1" a="1"/>
  <c r="B2005" i="1" s="1"/>
  <c r="B2006" i="1" a="1"/>
  <c r="B2006" i="1" s="1"/>
  <c r="B2007" i="1" a="1"/>
  <c r="B2007" i="1" s="1"/>
  <c r="B2008" i="1" a="1"/>
  <c r="B2008" i="1" s="1"/>
  <c r="E2001" i="1"/>
  <c r="E2002" i="1"/>
  <c r="E2003" i="1"/>
  <c r="E2004" i="1"/>
  <c r="E2005" i="1"/>
  <c r="E2006" i="1"/>
  <c r="E2007" i="1"/>
  <c r="E2008" i="1"/>
  <c r="F2001" i="1"/>
  <c r="G2001" i="1" s="1"/>
  <c r="F2002" i="1"/>
  <c r="G2002" i="1" s="1"/>
  <c r="F2003" i="1"/>
  <c r="G2003" i="1" s="1"/>
  <c r="F2004" i="1"/>
  <c r="G2004" i="1" s="1"/>
  <c r="F2005" i="1"/>
  <c r="G2005" i="1" s="1"/>
  <c r="F2006" i="1"/>
  <c r="G2006" i="1" s="1"/>
  <c r="F2007" i="1"/>
  <c r="G2007" i="1" s="1"/>
  <c r="F2008" i="1"/>
  <c r="G2008" i="1" s="1"/>
  <c r="H2001" i="1"/>
  <c r="H2002" i="1"/>
  <c r="H2003" i="1"/>
  <c r="H2004" i="1"/>
  <c r="H2005" i="1"/>
  <c r="H2006" i="1"/>
  <c r="H2007" i="1"/>
  <c r="H2008" i="1"/>
  <c r="I2001" i="1"/>
  <c r="I2002" i="1"/>
  <c r="I2003" i="1"/>
  <c r="I2004" i="1"/>
  <c r="I2005" i="1"/>
  <c r="I2006" i="1"/>
  <c r="I2007" i="1"/>
  <c r="I2008" i="1"/>
  <c r="B1972" i="1" a="1"/>
  <c r="B1972" i="1" s="1"/>
  <c r="B1973" i="1" a="1"/>
  <c r="B1973" i="1" s="1"/>
  <c r="B1974" i="1" a="1"/>
  <c r="B1974" i="1" s="1"/>
  <c r="B1975" i="1" a="1"/>
  <c r="B1975" i="1" s="1"/>
  <c r="B1976" i="1" a="1"/>
  <c r="B1976" i="1" s="1"/>
  <c r="C1976" i="1" s="1"/>
  <c r="B1977" i="1" a="1"/>
  <c r="B1977" i="1" s="1"/>
  <c r="B1978" i="1" a="1"/>
  <c r="B1978" i="1" s="1"/>
  <c r="B1979" i="1" a="1"/>
  <c r="B1979" i="1" s="1"/>
  <c r="B1980" i="1" a="1"/>
  <c r="B1980" i="1" s="1"/>
  <c r="B1981" i="1" a="1"/>
  <c r="B1981" i="1" s="1"/>
  <c r="B1982" i="1" a="1"/>
  <c r="B1982" i="1" s="1"/>
  <c r="B1983" i="1" a="1"/>
  <c r="B1983" i="1" s="1"/>
  <c r="B1984" i="1" a="1"/>
  <c r="B1984" i="1" s="1"/>
  <c r="C1984" i="1" s="1"/>
  <c r="B1985" i="1" a="1"/>
  <c r="B1985" i="1" s="1"/>
  <c r="B1986" i="1" a="1"/>
  <c r="B1986" i="1" s="1"/>
  <c r="B1987" i="1" a="1"/>
  <c r="B1987" i="1" s="1"/>
  <c r="B1988" i="1" a="1"/>
  <c r="B1988" i="1" s="1"/>
  <c r="B1989" i="1" a="1"/>
  <c r="B1989" i="1" s="1"/>
  <c r="B1990" i="1" a="1"/>
  <c r="B1990" i="1" s="1"/>
  <c r="B1991" i="1" a="1"/>
  <c r="B1991" i="1" s="1"/>
  <c r="B1992" i="1" a="1"/>
  <c r="B1992" i="1" s="1"/>
  <c r="C1992" i="1" s="1"/>
  <c r="B1993" i="1" a="1"/>
  <c r="B1993" i="1" s="1"/>
  <c r="B1994" i="1" a="1"/>
  <c r="B1994" i="1" s="1"/>
  <c r="B1995" i="1" a="1"/>
  <c r="B1995" i="1" s="1"/>
  <c r="B1996" i="1" a="1"/>
  <c r="B1996" i="1" s="1"/>
  <c r="A1996" i="1" s="1"/>
  <c r="B1997" i="1" a="1"/>
  <c r="B1997" i="1" s="1"/>
  <c r="B1998" i="1" a="1"/>
  <c r="B1998" i="1" s="1"/>
  <c r="B1999" i="1" a="1"/>
  <c r="B1999" i="1" s="1"/>
  <c r="B2000" i="1" a="1"/>
  <c r="B2000" i="1" s="1"/>
  <c r="C2000" i="1" s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F1972" i="1"/>
  <c r="G1972" i="1" s="1"/>
  <c r="F1973" i="1"/>
  <c r="G1973" i="1" s="1"/>
  <c r="F1974" i="1"/>
  <c r="G1974" i="1" s="1"/>
  <c r="F1975" i="1"/>
  <c r="G1975" i="1" s="1"/>
  <c r="F1976" i="1"/>
  <c r="G1976" i="1" s="1"/>
  <c r="F1977" i="1"/>
  <c r="G1977" i="1" s="1"/>
  <c r="F1978" i="1"/>
  <c r="G1978" i="1" s="1"/>
  <c r="F1979" i="1"/>
  <c r="G1979" i="1" s="1"/>
  <c r="F1980" i="1"/>
  <c r="G1980" i="1" s="1"/>
  <c r="F1981" i="1"/>
  <c r="G1981" i="1" s="1"/>
  <c r="F1982" i="1"/>
  <c r="G1982" i="1" s="1"/>
  <c r="F1983" i="1"/>
  <c r="G1983" i="1" s="1"/>
  <c r="F1984" i="1"/>
  <c r="G1984" i="1" s="1"/>
  <c r="F1985" i="1"/>
  <c r="G1985" i="1" s="1"/>
  <c r="F1986" i="1"/>
  <c r="G1986" i="1" s="1"/>
  <c r="F1987" i="1"/>
  <c r="G1987" i="1" s="1"/>
  <c r="F1988" i="1"/>
  <c r="G1988" i="1" s="1"/>
  <c r="F1989" i="1"/>
  <c r="G1989" i="1" s="1"/>
  <c r="F1990" i="1"/>
  <c r="G1990" i="1" s="1"/>
  <c r="F1991" i="1"/>
  <c r="G1991" i="1" s="1"/>
  <c r="F1992" i="1"/>
  <c r="G1992" i="1" s="1"/>
  <c r="F1993" i="1"/>
  <c r="G1993" i="1" s="1"/>
  <c r="F1994" i="1"/>
  <c r="G1994" i="1" s="1"/>
  <c r="F1995" i="1"/>
  <c r="G1995" i="1" s="1"/>
  <c r="F1996" i="1"/>
  <c r="G1996" i="1" s="1"/>
  <c r="F1997" i="1"/>
  <c r="G1997" i="1" s="1"/>
  <c r="F1998" i="1"/>
  <c r="G1998" i="1" s="1"/>
  <c r="F1999" i="1"/>
  <c r="G1999" i="1" s="1"/>
  <c r="F2000" i="1"/>
  <c r="G2000" i="1" s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B1970" i="1" a="1"/>
  <c r="B1970" i="1" s="1"/>
  <c r="B1971" i="1" a="1"/>
  <c r="B1971" i="1" s="1"/>
  <c r="A1971" i="1" s="1"/>
  <c r="E1970" i="1"/>
  <c r="E1971" i="1"/>
  <c r="F1970" i="1"/>
  <c r="G1970" i="1" s="1"/>
  <c r="F1971" i="1"/>
  <c r="G1971" i="1" s="1"/>
  <c r="H1970" i="1"/>
  <c r="H1971" i="1"/>
  <c r="I1970" i="1"/>
  <c r="I1971" i="1"/>
  <c r="B1949" i="1" a="1"/>
  <c r="B1949" i="1" s="1"/>
  <c r="B1950" i="1" a="1"/>
  <c r="B1950" i="1" s="1"/>
  <c r="B1951" i="1" a="1"/>
  <c r="B1951" i="1" s="1"/>
  <c r="B1952" i="1" a="1"/>
  <c r="B1952" i="1" s="1"/>
  <c r="C1952" i="1" s="1"/>
  <c r="B1953" i="1" a="1"/>
  <c r="B1953" i="1" s="1"/>
  <c r="B1954" i="1" a="1"/>
  <c r="B1954" i="1" s="1"/>
  <c r="B1955" i="1" a="1"/>
  <c r="B1955" i="1" s="1"/>
  <c r="B1956" i="1" a="1"/>
  <c r="B1956" i="1" s="1"/>
  <c r="B1957" i="1" a="1"/>
  <c r="B1957" i="1" s="1"/>
  <c r="B1958" i="1" a="1"/>
  <c r="B1958" i="1" s="1"/>
  <c r="B1959" i="1" a="1"/>
  <c r="B1959" i="1" s="1"/>
  <c r="B1960" i="1" a="1"/>
  <c r="B1960" i="1" s="1"/>
  <c r="C1960" i="1" s="1"/>
  <c r="B1961" i="1" a="1"/>
  <c r="B1961" i="1" s="1"/>
  <c r="B1962" i="1" a="1"/>
  <c r="B1962" i="1" s="1"/>
  <c r="B1963" i="1" a="1"/>
  <c r="B1963" i="1" s="1"/>
  <c r="B1964" i="1" a="1"/>
  <c r="B1964" i="1" s="1"/>
  <c r="B1965" i="1" a="1"/>
  <c r="B1965" i="1" s="1"/>
  <c r="B1966" i="1" a="1"/>
  <c r="B1966" i="1" s="1"/>
  <c r="B1967" i="1" a="1"/>
  <c r="B1967" i="1" s="1"/>
  <c r="B1968" i="1" a="1"/>
  <c r="B1968" i="1" s="1"/>
  <c r="C1968" i="1" s="1"/>
  <c r="B1969" i="1" a="1"/>
  <c r="B1969" i="1" s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F1949" i="1"/>
  <c r="G1949" i="1" s="1"/>
  <c r="F1950" i="1"/>
  <c r="G1950" i="1" s="1"/>
  <c r="F1951" i="1"/>
  <c r="G1951" i="1" s="1"/>
  <c r="F1952" i="1"/>
  <c r="G1952" i="1" s="1"/>
  <c r="F1953" i="1"/>
  <c r="G1953" i="1" s="1"/>
  <c r="F1954" i="1"/>
  <c r="G1954" i="1" s="1"/>
  <c r="F1955" i="1"/>
  <c r="G1955" i="1" s="1"/>
  <c r="F1956" i="1"/>
  <c r="G1956" i="1" s="1"/>
  <c r="F1957" i="1"/>
  <c r="G1957" i="1" s="1"/>
  <c r="F1958" i="1"/>
  <c r="G1958" i="1" s="1"/>
  <c r="F1959" i="1"/>
  <c r="G1959" i="1" s="1"/>
  <c r="F1960" i="1"/>
  <c r="G1960" i="1" s="1"/>
  <c r="F1961" i="1"/>
  <c r="G1961" i="1" s="1"/>
  <c r="F1962" i="1"/>
  <c r="G1962" i="1" s="1"/>
  <c r="F1963" i="1"/>
  <c r="G1963" i="1" s="1"/>
  <c r="F1964" i="1"/>
  <c r="G1964" i="1" s="1"/>
  <c r="F1965" i="1"/>
  <c r="G1965" i="1" s="1"/>
  <c r="F1966" i="1"/>
  <c r="G1966" i="1" s="1"/>
  <c r="F1967" i="1"/>
  <c r="G1967" i="1" s="1"/>
  <c r="F1968" i="1"/>
  <c r="G1968" i="1" s="1"/>
  <c r="F1969" i="1"/>
  <c r="G1969" i="1" s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B1946" i="1" a="1"/>
  <c r="B1946" i="1" s="1"/>
  <c r="B1947" i="1" a="1"/>
  <c r="B1947" i="1" s="1"/>
  <c r="B1948" i="1" a="1"/>
  <c r="B1948" i="1" s="1"/>
  <c r="E1946" i="1"/>
  <c r="E1947" i="1"/>
  <c r="E1948" i="1"/>
  <c r="F1946" i="1"/>
  <c r="G1946" i="1" s="1"/>
  <c r="F1947" i="1"/>
  <c r="G1947" i="1" s="1"/>
  <c r="F1948" i="1"/>
  <c r="G1948" i="1" s="1"/>
  <c r="H1946" i="1"/>
  <c r="H1947" i="1"/>
  <c r="H1948" i="1"/>
  <c r="I1946" i="1"/>
  <c r="I1947" i="1"/>
  <c r="I1948" i="1"/>
  <c r="B1942" i="1" a="1"/>
  <c r="B1942" i="1" s="1"/>
  <c r="A1942" i="1" s="1"/>
  <c r="B1943" i="1" a="1"/>
  <c r="B1943" i="1" s="1"/>
  <c r="B1944" i="1" a="1"/>
  <c r="B1944" i="1" s="1"/>
  <c r="B1945" i="1" a="1"/>
  <c r="B1945" i="1" s="1"/>
  <c r="E1942" i="1"/>
  <c r="E1943" i="1"/>
  <c r="E1944" i="1"/>
  <c r="E1945" i="1"/>
  <c r="F1942" i="1"/>
  <c r="G1942" i="1" s="1"/>
  <c r="F1943" i="1"/>
  <c r="G1943" i="1" s="1"/>
  <c r="F1944" i="1"/>
  <c r="G1944" i="1" s="1"/>
  <c r="F1945" i="1"/>
  <c r="G1945" i="1" s="1"/>
  <c r="H1942" i="1"/>
  <c r="H1943" i="1"/>
  <c r="H1944" i="1"/>
  <c r="H1945" i="1"/>
  <c r="I1942" i="1"/>
  <c r="I1943" i="1"/>
  <c r="I1944" i="1"/>
  <c r="I1945" i="1"/>
  <c r="B1939" i="1" a="1"/>
  <c r="B1939" i="1" s="1"/>
  <c r="A1939" i="1" s="1"/>
  <c r="B1940" i="1" a="1"/>
  <c r="B1940" i="1" s="1"/>
  <c r="B1941" i="1" a="1"/>
  <c r="B1941" i="1" s="1"/>
  <c r="E1939" i="1"/>
  <c r="E1940" i="1"/>
  <c r="E1941" i="1"/>
  <c r="F1939" i="1"/>
  <c r="G1939" i="1" s="1"/>
  <c r="F1940" i="1"/>
  <c r="G1940" i="1" s="1"/>
  <c r="F1941" i="1"/>
  <c r="G1941" i="1" s="1"/>
  <c r="H1939" i="1"/>
  <c r="H1940" i="1"/>
  <c r="H1941" i="1"/>
  <c r="I1939" i="1"/>
  <c r="I1940" i="1"/>
  <c r="I1941" i="1"/>
  <c r="B1933" i="1" a="1"/>
  <c r="B1933" i="1" s="1"/>
  <c r="A1933" i="1" s="1"/>
  <c r="B1934" i="1" a="1"/>
  <c r="B1934" i="1" s="1"/>
  <c r="B1935" i="1" a="1"/>
  <c r="B1935" i="1" s="1"/>
  <c r="B1936" i="1" a="1"/>
  <c r="B1936" i="1" s="1"/>
  <c r="B1937" i="1" a="1"/>
  <c r="B1937" i="1" s="1"/>
  <c r="A1937" i="1" s="1"/>
  <c r="B1938" i="1" a="1"/>
  <c r="B1938" i="1" s="1"/>
  <c r="E1933" i="1"/>
  <c r="E1934" i="1"/>
  <c r="E1935" i="1"/>
  <c r="E1936" i="1"/>
  <c r="E1937" i="1"/>
  <c r="E1938" i="1"/>
  <c r="F1933" i="1"/>
  <c r="G1933" i="1" s="1"/>
  <c r="F1934" i="1"/>
  <c r="G1934" i="1" s="1"/>
  <c r="F1935" i="1"/>
  <c r="G1935" i="1" s="1"/>
  <c r="F1936" i="1"/>
  <c r="G1936" i="1" s="1"/>
  <c r="F1937" i="1"/>
  <c r="G1937" i="1" s="1"/>
  <c r="F1938" i="1"/>
  <c r="G1938" i="1" s="1"/>
  <c r="H1933" i="1"/>
  <c r="H1934" i="1"/>
  <c r="H1935" i="1"/>
  <c r="H1936" i="1"/>
  <c r="H1937" i="1"/>
  <c r="H1938" i="1"/>
  <c r="I1933" i="1"/>
  <c r="I1934" i="1"/>
  <c r="I1935" i="1"/>
  <c r="I1936" i="1"/>
  <c r="I1937" i="1"/>
  <c r="I1938" i="1"/>
  <c r="B1928" i="1" a="1"/>
  <c r="B1928" i="1" s="1"/>
  <c r="B1929" i="1" a="1"/>
  <c r="B1929" i="1" s="1"/>
  <c r="B1930" i="1" a="1"/>
  <c r="B1930" i="1" s="1"/>
  <c r="C1930" i="1" s="1"/>
  <c r="B1931" i="1" a="1"/>
  <c r="B1931" i="1" s="1"/>
  <c r="B1932" i="1" a="1"/>
  <c r="B1932" i="1" s="1"/>
  <c r="C1932" i="1" s="1"/>
  <c r="E1928" i="1"/>
  <c r="E1929" i="1"/>
  <c r="E1930" i="1"/>
  <c r="E1931" i="1"/>
  <c r="E1932" i="1"/>
  <c r="F1928" i="1"/>
  <c r="G1928" i="1" s="1"/>
  <c r="F1929" i="1"/>
  <c r="G1929" i="1" s="1"/>
  <c r="F1930" i="1"/>
  <c r="G1930" i="1" s="1"/>
  <c r="F1931" i="1"/>
  <c r="G1931" i="1" s="1"/>
  <c r="F1932" i="1"/>
  <c r="G1932" i="1" s="1"/>
  <c r="H1928" i="1"/>
  <c r="H1929" i="1"/>
  <c r="H1930" i="1"/>
  <c r="H1931" i="1"/>
  <c r="H1932" i="1"/>
  <c r="I1928" i="1"/>
  <c r="I1929" i="1"/>
  <c r="I1930" i="1"/>
  <c r="I1931" i="1"/>
  <c r="I1932" i="1"/>
  <c r="B1927" i="1" a="1"/>
  <c r="B1927" i="1" s="1"/>
  <c r="E1927" i="1"/>
  <c r="F1927" i="1"/>
  <c r="G1927" i="1" s="1"/>
  <c r="H1927" i="1"/>
  <c r="I1927" i="1"/>
  <c r="B1920" i="1" a="1"/>
  <c r="B1920" i="1" s="1"/>
  <c r="B1921" i="1" a="1"/>
  <c r="B1921" i="1" s="1"/>
  <c r="B1922" i="1" a="1"/>
  <c r="B1922" i="1" s="1"/>
  <c r="B1923" i="1" a="1"/>
  <c r="B1923" i="1" s="1"/>
  <c r="B1924" i="1" a="1"/>
  <c r="B1924" i="1" s="1"/>
  <c r="B1925" i="1" a="1"/>
  <c r="B1925" i="1" s="1"/>
  <c r="B1926" i="1" a="1"/>
  <c r="B1926" i="1" s="1"/>
  <c r="E1920" i="1"/>
  <c r="E1921" i="1"/>
  <c r="E1922" i="1"/>
  <c r="E1923" i="1"/>
  <c r="E1924" i="1"/>
  <c r="E1925" i="1"/>
  <c r="E1926" i="1"/>
  <c r="F1920" i="1"/>
  <c r="G1920" i="1" s="1"/>
  <c r="F1921" i="1"/>
  <c r="G1921" i="1" s="1"/>
  <c r="F1922" i="1"/>
  <c r="G1922" i="1" s="1"/>
  <c r="F1923" i="1"/>
  <c r="G1923" i="1" s="1"/>
  <c r="F1924" i="1"/>
  <c r="G1924" i="1" s="1"/>
  <c r="F1925" i="1"/>
  <c r="G1925" i="1" s="1"/>
  <c r="F1926" i="1"/>
  <c r="G1926" i="1" s="1"/>
  <c r="H1920" i="1"/>
  <c r="H1921" i="1"/>
  <c r="H1922" i="1"/>
  <c r="H1923" i="1"/>
  <c r="H1924" i="1"/>
  <c r="H1925" i="1"/>
  <c r="H1926" i="1"/>
  <c r="I1920" i="1"/>
  <c r="I1921" i="1"/>
  <c r="I1922" i="1"/>
  <c r="I1923" i="1"/>
  <c r="I1924" i="1"/>
  <c r="I1925" i="1"/>
  <c r="I1926" i="1"/>
  <c r="B1915" i="1" a="1"/>
  <c r="B1915" i="1" s="1"/>
  <c r="B1916" i="1" a="1"/>
  <c r="B1916" i="1" s="1"/>
  <c r="B1917" i="1" a="1"/>
  <c r="B1917" i="1" s="1"/>
  <c r="B1918" i="1" a="1"/>
  <c r="B1918" i="1" s="1"/>
  <c r="B1919" i="1" a="1"/>
  <c r="B1919" i="1" s="1"/>
  <c r="E1915" i="1"/>
  <c r="E1916" i="1"/>
  <c r="E1917" i="1"/>
  <c r="E1918" i="1"/>
  <c r="E1919" i="1"/>
  <c r="F1915" i="1"/>
  <c r="G1915" i="1" s="1"/>
  <c r="F1916" i="1"/>
  <c r="G1916" i="1" s="1"/>
  <c r="F1917" i="1"/>
  <c r="G1917" i="1" s="1"/>
  <c r="F1918" i="1"/>
  <c r="G1918" i="1" s="1"/>
  <c r="F1919" i="1"/>
  <c r="G1919" i="1" s="1"/>
  <c r="H1915" i="1"/>
  <c r="H1916" i="1"/>
  <c r="H1917" i="1"/>
  <c r="H1918" i="1"/>
  <c r="H1919" i="1"/>
  <c r="I1915" i="1"/>
  <c r="I1916" i="1"/>
  <c r="I1917" i="1"/>
  <c r="I1918" i="1"/>
  <c r="I1919" i="1"/>
  <c r="B1911" i="1" a="1"/>
  <c r="B1911" i="1" s="1"/>
  <c r="A1911" i="1" s="1"/>
  <c r="B1912" i="1" a="1"/>
  <c r="B1912" i="1" s="1"/>
  <c r="B1913" i="1" a="1"/>
  <c r="B1913" i="1" s="1"/>
  <c r="B1914" i="1" a="1"/>
  <c r="B1914" i="1" s="1"/>
  <c r="E1911" i="1"/>
  <c r="E1912" i="1"/>
  <c r="E1913" i="1"/>
  <c r="E1914" i="1"/>
  <c r="F1911" i="1"/>
  <c r="G1911" i="1" s="1"/>
  <c r="F1912" i="1"/>
  <c r="G1912" i="1" s="1"/>
  <c r="F1913" i="1"/>
  <c r="G1913" i="1" s="1"/>
  <c r="F1914" i="1"/>
  <c r="G1914" i="1" s="1"/>
  <c r="H1911" i="1"/>
  <c r="H1912" i="1"/>
  <c r="H1913" i="1"/>
  <c r="H1914" i="1"/>
  <c r="I1911" i="1"/>
  <c r="I1912" i="1"/>
  <c r="I1913" i="1"/>
  <c r="I1914" i="1"/>
  <c r="B1907" i="1" a="1"/>
  <c r="B1907" i="1" s="1"/>
  <c r="A1907" i="1" s="1"/>
  <c r="B1908" i="1" a="1"/>
  <c r="B1908" i="1" s="1"/>
  <c r="A1908" i="1" s="1"/>
  <c r="B1909" i="1" a="1"/>
  <c r="B1909" i="1" s="1"/>
  <c r="B1910" i="1" a="1"/>
  <c r="B1910" i="1" s="1"/>
  <c r="E1907" i="1"/>
  <c r="E1908" i="1"/>
  <c r="E1909" i="1"/>
  <c r="E1910" i="1"/>
  <c r="F1907" i="1"/>
  <c r="G1907" i="1" s="1"/>
  <c r="F1908" i="1"/>
  <c r="G1908" i="1" s="1"/>
  <c r="F1909" i="1"/>
  <c r="G1909" i="1" s="1"/>
  <c r="F1910" i="1"/>
  <c r="G1910" i="1" s="1"/>
  <c r="H1907" i="1"/>
  <c r="H1908" i="1"/>
  <c r="H1909" i="1"/>
  <c r="H1910" i="1"/>
  <c r="I1907" i="1"/>
  <c r="I1908" i="1"/>
  <c r="I1909" i="1"/>
  <c r="I1910" i="1"/>
  <c r="B1905" i="1" a="1"/>
  <c r="B1905" i="1" s="1"/>
  <c r="B1906" i="1" a="1"/>
  <c r="B1906" i="1" s="1"/>
  <c r="A1906" i="1" s="1"/>
  <c r="E1905" i="1"/>
  <c r="E1906" i="1"/>
  <c r="F1905" i="1"/>
  <c r="G1905" i="1" s="1"/>
  <c r="F1906" i="1"/>
  <c r="G1906" i="1" s="1"/>
  <c r="H1905" i="1"/>
  <c r="H1906" i="1"/>
  <c r="I1905" i="1"/>
  <c r="I1906" i="1"/>
  <c r="B1895" i="1" a="1"/>
  <c r="B1895" i="1" s="1"/>
  <c r="B1896" i="1" a="1"/>
  <c r="B1896" i="1" s="1"/>
  <c r="A1896" i="1" s="1"/>
  <c r="B1897" i="1" a="1"/>
  <c r="B1897" i="1" s="1"/>
  <c r="C1897" i="1" s="1"/>
  <c r="B1898" i="1" a="1"/>
  <c r="B1898" i="1" s="1"/>
  <c r="B1899" i="1" a="1"/>
  <c r="B1899" i="1" s="1"/>
  <c r="B1900" i="1" a="1"/>
  <c r="B1900" i="1" s="1"/>
  <c r="C1900" i="1" s="1"/>
  <c r="B1901" i="1" a="1"/>
  <c r="B1901" i="1" s="1"/>
  <c r="C1901" i="1" s="1"/>
  <c r="B1902" i="1" a="1"/>
  <c r="B1902" i="1" s="1"/>
  <c r="B1903" i="1" a="1"/>
  <c r="B1903" i="1" s="1"/>
  <c r="B1904" i="1" a="1"/>
  <c r="B1904" i="1" s="1"/>
  <c r="A1904" i="1" s="1"/>
  <c r="E1895" i="1"/>
  <c r="E1896" i="1"/>
  <c r="E1897" i="1"/>
  <c r="E1898" i="1"/>
  <c r="E1899" i="1"/>
  <c r="E1900" i="1"/>
  <c r="E1901" i="1"/>
  <c r="E1902" i="1"/>
  <c r="E1903" i="1"/>
  <c r="E1904" i="1"/>
  <c r="F1895" i="1"/>
  <c r="G1895" i="1" s="1"/>
  <c r="F1896" i="1"/>
  <c r="G1896" i="1" s="1"/>
  <c r="F1897" i="1"/>
  <c r="G1897" i="1" s="1"/>
  <c r="F1898" i="1"/>
  <c r="G1898" i="1" s="1"/>
  <c r="F1899" i="1"/>
  <c r="G1899" i="1" s="1"/>
  <c r="F1900" i="1"/>
  <c r="G1900" i="1" s="1"/>
  <c r="F1901" i="1"/>
  <c r="G1901" i="1" s="1"/>
  <c r="F1902" i="1"/>
  <c r="G1902" i="1" s="1"/>
  <c r="F1903" i="1"/>
  <c r="G1903" i="1" s="1"/>
  <c r="F1904" i="1"/>
  <c r="G1904" i="1" s="1"/>
  <c r="H1895" i="1"/>
  <c r="H1896" i="1"/>
  <c r="H1897" i="1"/>
  <c r="H1898" i="1"/>
  <c r="H1899" i="1"/>
  <c r="H1900" i="1"/>
  <c r="H1901" i="1"/>
  <c r="H1902" i="1"/>
  <c r="H1903" i="1"/>
  <c r="H1904" i="1"/>
  <c r="I1895" i="1"/>
  <c r="I1896" i="1"/>
  <c r="I1897" i="1"/>
  <c r="I1898" i="1"/>
  <c r="I1899" i="1"/>
  <c r="I1900" i="1"/>
  <c r="I1901" i="1"/>
  <c r="I1902" i="1"/>
  <c r="I1903" i="1"/>
  <c r="I1904" i="1"/>
  <c r="B1894" i="1" a="1"/>
  <c r="B1894" i="1" s="1"/>
  <c r="E1894" i="1"/>
  <c r="F1894" i="1"/>
  <c r="G1894" i="1" s="1"/>
  <c r="H1894" i="1"/>
  <c r="I1894" i="1"/>
  <c r="B1892" i="1" a="1"/>
  <c r="B1892" i="1" s="1"/>
  <c r="B1893" i="1" a="1"/>
  <c r="B1893" i="1" s="1"/>
  <c r="A1893" i="1" s="1"/>
  <c r="E1892" i="1"/>
  <c r="E1893" i="1"/>
  <c r="F1892" i="1"/>
  <c r="G1892" i="1" s="1"/>
  <c r="F1893" i="1"/>
  <c r="G1893" i="1" s="1"/>
  <c r="H1892" i="1"/>
  <c r="H1893" i="1"/>
  <c r="I1892" i="1"/>
  <c r="I1893" i="1"/>
  <c r="B1891" i="1" a="1"/>
  <c r="B1891" i="1" s="1"/>
  <c r="A1891" i="1" s="1"/>
  <c r="E1891" i="1"/>
  <c r="F1891" i="1"/>
  <c r="G1891" i="1" s="1"/>
  <c r="H1891" i="1"/>
  <c r="I1891" i="1"/>
  <c r="B1887" i="1" a="1"/>
  <c r="B1887" i="1" s="1"/>
  <c r="A1887" i="1" s="1"/>
  <c r="B1888" i="1" a="1"/>
  <c r="B1888" i="1" s="1"/>
  <c r="B1889" i="1" a="1"/>
  <c r="B1889" i="1" s="1"/>
  <c r="B1890" i="1" a="1"/>
  <c r="B1890" i="1" s="1"/>
  <c r="E1887" i="1"/>
  <c r="E1888" i="1"/>
  <c r="E1889" i="1"/>
  <c r="E1890" i="1"/>
  <c r="F1887" i="1"/>
  <c r="G1887" i="1" s="1"/>
  <c r="F1888" i="1"/>
  <c r="G1888" i="1" s="1"/>
  <c r="F1889" i="1"/>
  <c r="G1889" i="1" s="1"/>
  <c r="F1890" i="1"/>
  <c r="G1890" i="1" s="1"/>
  <c r="H1887" i="1"/>
  <c r="H1888" i="1"/>
  <c r="H1889" i="1"/>
  <c r="H1890" i="1"/>
  <c r="I1887" i="1"/>
  <c r="I1888" i="1"/>
  <c r="I1889" i="1"/>
  <c r="I1890" i="1"/>
  <c r="B1885" i="1" a="1"/>
  <c r="B1885" i="1" s="1"/>
  <c r="B1886" i="1" a="1"/>
  <c r="B1886" i="1" s="1"/>
  <c r="A1886" i="1" s="1"/>
  <c r="E1885" i="1"/>
  <c r="E1886" i="1"/>
  <c r="F1885" i="1"/>
  <c r="G1885" i="1" s="1"/>
  <c r="F1886" i="1"/>
  <c r="G1886" i="1" s="1"/>
  <c r="H1885" i="1"/>
  <c r="H1886" i="1"/>
  <c r="I1885" i="1"/>
  <c r="I1886" i="1"/>
  <c r="B1879" i="1" a="1"/>
  <c r="B1879" i="1" s="1"/>
  <c r="B1880" i="1" a="1"/>
  <c r="B1880" i="1" s="1"/>
  <c r="A1880" i="1" s="1"/>
  <c r="B1881" i="1" a="1"/>
  <c r="B1881" i="1" s="1"/>
  <c r="B1882" i="1" a="1"/>
  <c r="B1882" i="1" s="1"/>
  <c r="A1882" i="1" s="1"/>
  <c r="B1883" i="1" a="1"/>
  <c r="B1883" i="1" s="1"/>
  <c r="B1884" i="1" a="1"/>
  <c r="B1884" i="1" s="1"/>
  <c r="C1884" i="1" s="1"/>
  <c r="E1879" i="1"/>
  <c r="E1880" i="1"/>
  <c r="E1881" i="1"/>
  <c r="E1882" i="1"/>
  <c r="E1883" i="1"/>
  <c r="E1884" i="1"/>
  <c r="F1879" i="1"/>
  <c r="G1879" i="1" s="1"/>
  <c r="F1880" i="1"/>
  <c r="G1880" i="1" s="1"/>
  <c r="F1881" i="1"/>
  <c r="G1881" i="1" s="1"/>
  <c r="F1882" i="1"/>
  <c r="G1882" i="1" s="1"/>
  <c r="F1883" i="1"/>
  <c r="G1883" i="1" s="1"/>
  <c r="F1884" i="1"/>
  <c r="G1884" i="1" s="1"/>
  <c r="H1879" i="1"/>
  <c r="H1880" i="1"/>
  <c r="H1881" i="1"/>
  <c r="H1882" i="1"/>
  <c r="H1883" i="1"/>
  <c r="H1884" i="1"/>
  <c r="I1879" i="1"/>
  <c r="I1880" i="1"/>
  <c r="I1881" i="1"/>
  <c r="I1882" i="1"/>
  <c r="I1883" i="1"/>
  <c r="I1884" i="1"/>
  <c r="B1869" i="1" a="1"/>
  <c r="B1869" i="1" s="1"/>
  <c r="B1870" i="1" a="1"/>
  <c r="B1870" i="1" s="1"/>
  <c r="B1871" i="1" a="1"/>
  <c r="B1871" i="1" s="1"/>
  <c r="C1871" i="1" s="1"/>
  <c r="B1872" i="1" a="1"/>
  <c r="B1872" i="1" s="1"/>
  <c r="B1873" i="1" a="1"/>
  <c r="B1873" i="1" s="1"/>
  <c r="B1874" i="1" a="1"/>
  <c r="B1874" i="1" s="1"/>
  <c r="B1875" i="1" a="1"/>
  <c r="B1875" i="1" s="1"/>
  <c r="C1875" i="1" s="1"/>
  <c r="B1876" i="1" a="1"/>
  <c r="B1876" i="1" s="1"/>
  <c r="B1877" i="1" a="1"/>
  <c r="B1877" i="1" s="1"/>
  <c r="B1878" i="1" a="1"/>
  <c r="B1878" i="1" s="1"/>
  <c r="E1869" i="1"/>
  <c r="E1870" i="1"/>
  <c r="E1871" i="1"/>
  <c r="E1872" i="1"/>
  <c r="E1873" i="1"/>
  <c r="E1874" i="1"/>
  <c r="E1875" i="1"/>
  <c r="E1876" i="1"/>
  <c r="E1877" i="1"/>
  <c r="E1878" i="1"/>
  <c r="F1869" i="1"/>
  <c r="G1869" i="1" s="1"/>
  <c r="F1870" i="1"/>
  <c r="G1870" i="1" s="1"/>
  <c r="F1871" i="1"/>
  <c r="G1871" i="1" s="1"/>
  <c r="F1872" i="1"/>
  <c r="G1872" i="1" s="1"/>
  <c r="F1873" i="1"/>
  <c r="G1873" i="1" s="1"/>
  <c r="F1874" i="1"/>
  <c r="G1874" i="1" s="1"/>
  <c r="F1875" i="1"/>
  <c r="G1875" i="1" s="1"/>
  <c r="F1876" i="1"/>
  <c r="G1876" i="1" s="1"/>
  <c r="F1877" i="1"/>
  <c r="G1877" i="1" s="1"/>
  <c r="F1878" i="1"/>
  <c r="G1878" i="1" s="1"/>
  <c r="H1869" i="1"/>
  <c r="H1870" i="1"/>
  <c r="H1871" i="1"/>
  <c r="H1872" i="1"/>
  <c r="H1873" i="1"/>
  <c r="H1874" i="1"/>
  <c r="H1875" i="1"/>
  <c r="H1876" i="1"/>
  <c r="H1877" i="1"/>
  <c r="H1878" i="1"/>
  <c r="I1869" i="1"/>
  <c r="I1870" i="1"/>
  <c r="I1871" i="1"/>
  <c r="I1872" i="1"/>
  <c r="I1873" i="1"/>
  <c r="I1874" i="1"/>
  <c r="I1875" i="1"/>
  <c r="I1876" i="1"/>
  <c r="I1877" i="1"/>
  <c r="I1878" i="1"/>
  <c r="B1863" i="1" a="1"/>
  <c r="B1863" i="1" s="1"/>
  <c r="B1864" i="1" a="1"/>
  <c r="B1864" i="1" s="1"/>
  <c r="C1864" i="1" s="1"/>
  <c r="B1865" i="1" a="1"/>
  <c r="B1865" i="1" s="1"/>
  <c r="B1866" i="1" a="1"/>
  <c r="B1866" i="1" s="1"/>
  <c r="B1867" i="1" a="1"/>
  <c r="B1867" i="1" s="1"/>
  <c r="B1868" i="1" a="1"/>
  <c r="B1868" i="1" s="1"/>
  <c r="A1868" i="1" s="1"/>
  <c r="E1863" i="1"/>
  <c r="E1864" i="1"/>
  <c r="E1865" i="1"/>
  <c r="E1866" i="1"/>
  <c r="E1867" i="1"/>
  <c r="E1868" i="1"/>
  <c r="F1863" i="1"/>
  <c r="G1863" i="1" s="1"/>
  <c r="F1864" i="1"/>
  <c r="G1864" i="1" s="1"/>
  <c r="F1865" i="1"/>
  <c r="G1865" i="1" s="1"/>
  <c r="F1866" i="1"/>
  <c r="G1866" i="1" s="1"/>
  <c r="F1867" i="1"/>
  <c r="G1867" i="1" s="1"/>
  <c r="F1868" i="1"/>
  <c r="G1868" i="1" s="1"/>
  <c r="H1863" i="1"/>
  <c r="H1864" i="1"/>
  <c r="H1865" i="1"/>
  <c r="H1866" i="1"/>
  <c r="H1867" i="1"/>
  <c r="H1868" i="1"/>
  <c r="I1863" i="1"/>
  <c r="I1864" i="1"/>
  <c r="I1865" i="1"/>
  <c r="I1866" i="1"/>
  <c r="I1867" i="1"/>
  <c r="I1868" i="1"/>
  <c r="B1859" i="1" a="1"/>
  <c r="B1859" i="1" s="1"/>
  <c r="B1860" i="1" a="1"/>
  <c r="B1860" i="1" s="1"/>
  <c r="A1860" i="1" s="1"/>
  <c r="B1861" i="1" a="1"/>
  <c r="B1861" i="1" s="1"/>
  <c r="B1862" i="1" a="1"/>
  <c r="B1862" i="1" s="1"/>
  <c r="E1859" i="1"/>
  <c r="E1860" i="1"/>
  <c r="E1861" i="1"/>
  <c r="E1862" i="1"/>
  <c r="F1859" i="1"/>
  <c r="G1859" i="1" s="1"/>
  <c r="F1860" i="1"/>
  <c r="G1860" i="1" s="1"/>
  <c r="F1861" i="1"/>
  <c r="G1861" i="1" s="1"/>
  <c r="F1862" i="1"/>
  <c r="G1862" i="1" s="1"/>
  <c r="H1859" i="1"/>
  <c r="H1860" i="1"/>
  <c r="H1861" i="1"/>
  <c r="H1862" i="1"/>
  <c r="I1859" i="1"/>
  <c r="I1860" i="1"/>
  <c r="I1861" i="1"/>
  <c r="I1862" i="1"/>
  <c r="B1855" i="1" a="1"/>
  <c r="B1855" i="1" s="1"/>
  <c r="B1856" i="1" a="1"/>
  <c r="B1856" i="1" s="1"/>
  <c r="B1857" i="1" a="1"/>
  <c r="B1857" i="1" s="1"/>
  <c r="B1858" i="1" a="1"/>
  <c r="B1858" i="1" s="1"/>
  <c r="C1858" i="1" s="1"/>
  <c r="E1855" i="1"/>
  <c r="E1856" i="1"/>
  <c r="E1857" i="1"/>
  <c r="E1858" i="1"/>
  <c r="F1855" i="1"/>
  <c r="G1855" i="1" s="1"/>
  <c r="F1856" i="1"/>
  <c r="G1856" i="1" s="1"/>
  <c r="F1857" i="1"/>
  <c r="G1857" i="1" s="1"/>
  <c r="F1858" i="1"/>
  <c r="G1858" i="1" s="1"/>
  <c r="H1855" i="1"/>
  <c r="H1856" i="1"/>
  <c r="H1857" i="1"/>
  <c r="H1858" i="1"/>
  <c r="I1855" i="1"/>
  <c r="I1856" i="1"/>
  <c r="I1857" i="1"/>
  <c r="I1858" i="1"/>
  <c r="B1835" i="1" a="1"/>
  <c r="B1835" i="1" s="1"/>
  <c r="B1836" i="1" a="1"/>
  <c r="B1836" i="1" s="1"/>
  <c r="A1836" i="1" s="1"/>
  <c r="B1837" i="1" a="1"/>
  <c r="B1837" i="1" s="1"/>
  <c r="B1838" i="1" a="1"/>
  <c r="B1838" i="1" s="1"/>
  <c r="B1839" i="1" a="1"/>
  <c r="B1839" i="1" s="1"/>
  <c r="B1840" i="1" a="1"/>
  <c r="B1840" i="1" s="1"/>
  <c r="C1840" i="1" s="1"/>
  <c r="B1841" i="1" a="1"/>
  <c r="B1841" i="1" s="1"/>
  <c r="B1842" i="1" a="1"/>
  <c r="B1842" i="1" s="1"/>
  <c r="B1843" i="1" a="1"/>
  <c r="B1843" i="1" s="1"/>
  <c r="B1844" i="1" a="1"/>
  <c r="B1844" i="1" s="1"/>
  <c r="A1844" i="1" s="1"/>
  <c r="B1845" i="1" a="1"/>
  <c r="B1845" i="1" s="1"/>
  <c r="B1846" i="1" a="1"/>
  <c r="B1846" i="1" s="1"/>
  <c r="B1847" i="1" a="1"/>
  <c r="B1847" i="1" s="1"/>
  <c r="B1848" i="1" a="1"/>
  <c r="B1848" i="1" s="1"/>
  <c r="C1848" i="1" s="1"/>
  <c r="B1849" i="1" a="1"/>
  <c r="B1849" i="1" s="1"/>
  <c r="B1850" i="1" a="1"/>
  <c r="B1850" i="1" s="1"/>
  <c r="B1851" i="1" a="1"/>
  <c r="B1851" i="1" s="1"/>
  <c r="B1852" i="1" a="1"/>
  <c r="B1852" i="1" s="1"/>
  <c r="A1852" i="1" s="1"/>
  <c r="B1853" i="1" a="1"/>
  <c r="B1853" i="1" s="1"/>
  <c r="B1854" i="1" a="1"/>
  <c r="B1854" i="1" s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F1835" i="1"/>
  <c r="G1835" i="1" s="1"/>
  <c r="F1836" i="1"/>
  <c r="G1836" i="1" s="1"/>
  <c r="F1837" i="1"/>
  <c r="G1837" i="1" s="1"/>
  <c r="F1838" i="1"/>
  <c r="G1838" i="1" s="1"/>
  <c r="F1839" i="1"/>
  <c r="G1839" i="1" s="1"/>
  <c r="F1840" i="1"/>
  <c r="G1840" i="1" s="1"/>
  <c r="F1841" i="1"/>
  <c r="G1841" i="1" s="1"/>
  <c r="F1842" i="1"/>
  <c r="G1842" i="1" s="1"/>
  <c r="F1843" i="1"/>
  <c r="G1843" i="1" s="1"/>
  <c r="F1844" i="1"/>
  <c r="G1844" i="1" s="1"/>
  <c r="F1845" i="1"/>
  <c r="G1845" i="1" s="1"/>
  <c r="F1846" i="1"/>
  <c r="G1846" i="1" s="1"/>
  <c r="F1847" i="1"/>
  <c r="G1847" i="1" s="1"/>
  <c r="F1848" i="1"/>
  <c r="G1848" i="1" s="1"/>
  <c r="F1849" i="1"/>
  <c r="G1849" i="1" s="1"/>
  <c r="F1850" i="1"/>
  <c r="G1850" i="1" s="1"/>
  <c r="F1851" i="1"/>
  <c r="G1851" i="1" s="1"/>
  <c r="F1852" i="1"/>
  <c r="G1852" i="1" s="1"/>
  <c r="F1853" i="1"/>
  <c r="G1853" i="1" s="1"/>
  <c r="F1854" i="1"/>
  <c r="G1854" i="1" s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B1819" i="1" a="1"/>
  <c r="B1819" i="1" s="1"/>
  <c r="B1820" i="1" a="1"/>
  <c r="B1820" i="1" s="1"/>
  <c r="A1820" i="1" s="1"/>
  <c r="B1821" i="1" a="1"/>
  <c r="B1821" i="1" s="1"/>
  <c r="B1822" i="1" a="1"/>
  <c r="B1822" i="1" s="1"/>
  <c r="B1823" i="1" a="1"/>
  <c r="B1823" i="1" s="1"/>
  <c r="B1824" i="1" a="1"/>
  <c r="B1824" i="1" s="1"/>
  <c r="A1824" i="1" s="1"/>
  <c r="B1825" i="1" a="1"/>
  <c r="B1825" i="1" s="1"/>
  <c r="B1826" i="1" a="1"/>
  <c r="B1826" i="1" s="1"/>
  <c r="B1827" i="1" a="1"/>
  <c r="B1827" i="1" s="1"/>
  <c r="B1828" i="1" a="1"/>
  <c r="B1828" i="1" s="1"/>
  <c r="A1828" i="1" s="1"/>
  <c r="B1829" i="1" a="1"/>
  <c r="B1829" i="1" s="1"/>
  <c r="B1830" i="1" a="1"/>
  <c r="B1830" i="1" s="1"/>
  <c r="B1831" i="1" a="1"/>
  <c r="B1831" i="1" s="1"/>
  <c r="B1832" i="1" a="1"/>
  <c r="B1832" i="1" s="1"/>
  <c r="A1832" i="1" s="1"/>
  <c r="B1833" i="1" a="1"/>
  <c r="B1833" i="1" s="1"/>
  <c r="B1834" i="1" a="1"/>
  <c r="B1834" i="1" s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F1819" i="1"/>
  <c r="G1819" i="1" s="1"/>
  <c r="F1820" i="1"/>
  <c r="G1820" i="1" s="1"/>
  <c r="F1821" i="1"/>
  <c r="G1821" i="1" s="1"/>
  <c r="F1822" i="1"/>
  <c r="G1822" i="1" s="1"/>
  <c r="F1823" i="1"/>
  <c r="G1823" i="1" s="1"/>
  <c r="F1824" i="1"/>
  <c r="G1824" i="1" s="1"/>
  <c r="F1825" i="1"/>
  <c r="G1825" i="1" s="1"/>
  <c r="F1826" i="1"/>
  <c r="G1826" i="1" s="1"/>
  <c r="F1827" i="1"/>
  <c r="G1827" i="1" s="1"/>
  <c r="F1828" i="1"/>
  <c r="G1828" i="1" s="1"/>
  <c r="F1829" i="1"/>
  <c r="G1829" i="1" s="1"/>
  <c r="F1830" i="1"/>
  <c r="G1830" i="1" s="1"/>
  <c r="F1831" i="1"/>
  <c r="G1831" i="1" s="1"/>
  <c r="F1832" i="1"/>
  <c r="G1832" i="1" s="1"/>
  <c r="F1833" i="1"/>
  <c r="G1833" i="1" s="1"/>
  <c r="F1834" i="1"/>
  <c r="G1834" i="1" s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B1817" i="1" a="1"/>
  <c r="B1817" i="1" s="1"/>
  <c r="C1817" i="1" s="1"/>
  <c r="B1818" i="1" a="1"/>
  <c r="B1818" i="1" s="1"/>
  <c r="E1817" i="1"/>
  <c r="E1818" i="1"/>
  <c r="F1817" i="1"/>
  <c r="G1817" i="1" s="1"/>
  <c r="F1818" i="1"/>
  <c r="G1818" i="1" s="1"/>
  <c r="H1817" i="1"/>
  <c r="H1818" i="1"/>
  <c r="I1817" i="1"/>
  <c r="I1818" i="1"/>
  <c r="B1813" i="1" a="1"/>
  <c r="B1813" i="1" s="1"/>
  <c r="A1813" i="1" s="1"/>
  <c r="B1814" i="1" a="1"/>
  <c r="B1814" i="1" s="1"/>
  <c r="B1815" i="1" a="1"/>
  <c r="B1815" i="1" s="1"/>
  <c r="B1816" i="1" a="1"/>
  <c r="B1816" i="1" s="1"/>
  <c r="E1813" i="1"/>
  <c r="E1814" i="1"/>
  <c r="E1815" i="1"/>
  <c r="E1816" i="1"/>
  <c r="F1813" i="1"/>
  <c r="G1813" i="1" s="1"/>
  <c r="F1814" i="1"/>
  <c r="G1814" i="1" s="1"/>
  <c r="F1815" i="1"/>
  <c r="G1815" i="1" s="1"/>
  <c r="F1816" i="1"/>
  <c r="G1816" i="1" s="1"/>
  <c r="H1813" i="1"/>
  <c r="H1814" i="1"/>
  <c r="H1815" i="1"/>
  <c r="H1816" i="1"/>
  <c r="I1813" i="1"/>
  <c r="I1814" i="1"/>
  <c r="I1815" i="1"/>
  <c r="I1816" i="1"/>
  <c r="B1812" i="1" a="1"/>
  <c r="B1812" i="1" s="1"/>
  <c r="E1812" i="1"/>
  <c r="F1812" i="1"/>
  <c r="G1812" i="1" s="1"/>
  <c r="H1812" i="1"/>
  <c r="I1812" i="1"/>
  <c r="B1811" i="1" a="1"/>
  <c r="B1811" i="1" s="1"/>
  <c r="E1811" i="1"/>
  <c r="F1811" i="1"/>
  <c r="G1811" i="1" s="1"/>
  <c r="H1811" i="1"/>
  <c r="I1811" i="1"/>
  <c r="B1807" i="1" a="1"/>
  <c r="B1807" i="1" s="1"/>
  <c r="B1808" i="1" a="1"/>
  <c r="B1808" i="1" s="1"/>
  <c r="B1809" i="1" a="1"/>
  <c r="B1809" i="1" s="1"/>
  <c r="B1810" i="1" a="1"/>
  <c r="B1810" i="1" s="1"/>
  <c r="C1810" i="1" s="1"/>
  <c r="E1807" i="1"/>
  <c r="E1808" i="1"/>
  <c r="E1809" i="1"/>
  <c r="E1810" i="1"/>
  <c r="F1807" i="1"/>
  <c r="G1807" i="1" s="1"/>
  <c r="F1808" i="1"/>
  <c r="G1808" i="1" s="1"/>
  <c r="F1809" i="1"/>
  <c r="G1809" i="1" s="1"/>
  <c r="F1810" i="1"/>
  <c r="G1810" i="1" s="1"/>
  <c r="H1807" i="1"/>
  <c r="H1808" i="1"/>
  <c r="H1809" i="1"/>
  <c r="H1810" i="1"/>
  <c r="I1807" i="1"/>
  <c r="I1808" i="1"/>
  <c r="I1809" i="1"/>
  <c r="I1810" i="1"/>
  <c r="B1806" i="1" a="1"/>
  <c r="B1806" i="1" s="1"/>
  <c r="A1806" i="1" s="1"/>
  <c r="E1806" i="1"/>
  <c r="F1806" i="1"/>
  <c r="G1806" i="1" s="1"/>
  <c r="H1806" i="1"/>
  <c r="I1806" i="1"/>
  <c r="B1805" i="1" a="1"/>
  <c r="B1805" i="1" s="1"/>
  <c r="E1805" i="1"/>
  <c r="F1805" i="1"/>
  <c r="G1805" i="1" s="1"/>
  <c r="H1805" i="1"/>
  <c r="I1805" i="1"/>
  <c r="B1804" i="1" a="1"/>
  <c r="B1804" i="1" s="1"/>
  <c r="E1804" i="1"/>
  <c r="F1804" i="1"/>
  <c r="G1804" i="1" s="1"/>
  <c r="H1804" i="1"/>
  <c r="I1804" i="1"/>
  <c r="B1795" i="1" a="1"/>
  <c r="B1795" i="1" s="1"/>
  <c r="B1796" i="1" a="1"/>
  <c r="B1796" i="1" s="1"/>
  <c r="B1797" i="1" a="1"/>
  <c r="B1797" i="1" s="1"/>
  <c r="A1797" i="1" s="1"/>
  <c r="B1798" i="1" a="1"/>
  <c r="B1798" i="1" s="1"/>
  <c r="B1799" i="1" a="1"/>
  <c r="B1799" i="1" s="1"/>
  <c r="B1800" i="1" a="1"/>
  <c r="B1800" i="1" s="1"/>
  <c r="B1801" i="1" a="1"/>
  <c r="B1801" i="1" s="1"/>
  <c r="C1801" i="1" s="1"/>
  <c r="B1802" i="1" a="1"/>
  <c r="B1802" i="1" s="1"/>
  <c r="B1803" i="1" a="1"/>
  <c r="B1803" i="1" s="1"/>
  <c r="E1795" i="1"/>
  <c r="E1796" i="1"/>
  <c r="E1797" i="1"/>
  <c r="E1798" i="1"/>
  <c r="E1799" i="1"/>
  <c r="E1800" i="1"/>
  <c r="E1801" i="1"/>
  <c r="E1802" i="1"/>
  <c r="E1803" i="1"/>
  <c r="F1795" i="1"/>
  <c r="G1795" i="1" s="1"/>
  <c r="F1796" i="1"/>
  <c r="G1796" i="1" s="1"/>
  <c r="F1797" i="1"/>
  <c r="G1797" i="1" s="1"/>
  <c r="F1798" i="1"/>
  <c r="G1798" i="1" s="1"/>
  <c r="F1799" i="1"/>
  <c r="G1799" i="1" s="1"/>
  <c r="F1800" i="1"/>
  <c r="G1800" i="1" s="1"/>
  <c r="F1801" i="1"/>
  <c r="G1801" i="1" s="1"/>
  <c r="F1802" i="1"/>
  <c r="G1802" i="1" s="1"/>
  <c r="F1803" i="1"/>
  <c r="G1803" i="1" s="1"/>
  <c r="H1795" i="1"/>
  <c r="H1796" i="1"/>
  <c r="H1797" i="1"/>
  <c r="H1798" i="1"/>
  <c r="H1799" i="1"/>
  <c r="H1800" i="1"/>
  <c r="H1801" i="1"/>
  <c r="H1802" i="1"/>
  <c r="H1803" i="1"/>
  <c r="I1795" i="1"/>
  <c r="I1796" i="1"/>
  <c r="I1797" i="1"/>
  <c r="I1798" i="1"/>
  <c r="I1799" i="1"/>
  <c r="I1800" i="1"/>
  <c r="I1801" i="1"/>
  <c r="I1802" i="1"/>
  <c r="I1803" i="1"/>
  <c r="B1788" i="1" a="1"/>
  <c r="B1788" i="1" s="1"/>
  <c r="C1788" i="1" s="1"/>
  <c r="B1789" i="1" a="1"/>
  <c r="B1789" i="1" s="1"/>
  <c r="B1790" i="1" a="1"/>
  <c r="B1790" i="1" s="1"/>
  <c r="B1791" i="1" a="1"/>
  <c r="B1791" i="1" s="1"/>
  <c r="C1791" i="1" s="1"/>
  <c r="B1792" i="1" a="1"/>
  <c r="B1792" i="1" s="1"/>
  <c r="B1793" i="1" a="1"/>
  <c r="B1793" i="1" s="1"/>
  <c r="A1793" i="1" s="1"/>
  <c r="B1794" i="1" a="1"/>
  <c r="B1794" i="1" s="1"/>
  <c r="E1788" i="1"/>
  <c r="E1789" i="1"/>
  <c r="E1790" i="1"/>
  <c r="E1791" i="1"/>
  <c r="E1792" i="1"/>
  <c r="E1793" i="1"/>
  <c r="E1794" i="1"/>
  <c r="F1788" i="1"/>
  <c r="G1788" i="1" s="1"/>
  <c r="F1789" i="1"/>
  <c r="G1789" i="1" s="1"/>
  <c r="F1790" i="1"/>
  <c r="G1790" i="1" s="1"/>
  <c r="F1791" i="1"/>
  <c r="G1791" i="1" s="1"/>
  <c r="F1792" i="1"/>
  <c r="G1792" i="1" s="1"/>
  <c r="F1793" i="1"/>
  <c r="G1793" i="1" s="1"/>
  <c r="F1794" i="1"/>
  <c r="G1794" i="1" s="1"/>
  <c r="H1788" i="1"/>
  <c r="H1789" i="1"/>
  <c r="H1790" i="1"/>
  <c r="H1791" i="1"/>
  <c r="H1792" i="1"/>
  <c r="H1793" i="1"/>
  <c r="H1794" i="1"/>
  <c r="I1788" i="1"/>
  <c r="I1789" i="1"/>
  <c r="I1790" i="1"/>
  <c r="I1791" i="1"/>
  <c r="I1792" i="1"/>
  <c r="I1793" i="1"/>
  <c r="I1794" i="1"/>
  <c r="B1787" i="1" a="1"/>
  <c r="B1787" i="1" s="1"/>
  <c r="E1787" i="1"/>
  <c r="F1787" i="1"/>
  <c r="G1787" i="1" s="1"/>
  <c r="H1787" i="1"/>
  <c r="I1787" i="1"/>
  <c r="B1784" i="1" a="1"/>
  <c r="B1784" i="1" s="1"/>
  <c r="B1785" i="1" a="1"/>
  <c r="B1785" i="1" s="1"/>
  <c r="A1785" i="1" s="1"/>
  <c r="B1786" i="1" a="1"/>
  <c r="B1786" i="1" s="1"/>
  <c r="E1784" i="1"/>
  <c r="E1785" i="1"/>
  <c r="E1786" i="1"/>
  <c r="F1784" i="1"/>
  <c r="G1784" i="1" s="1"/>
  <c r="F1785" i="1"/>
  <c r="G1785" i="1" s="1"/>
  <c r="F1786" i="1"/>
  <c r="G1786" i="1" s="1"/>
  <c r="H1784" i="1"/>
  <c r="H1785" i="1"/>
  <c r="H1786" i="1"/>
  <c r="I1784" i="1"/>
  <c r="I1785" i="1"/>
  <c r="I1786" i="1"/>
  <c r="B1772" i="1" a="1"/>
  <c r="B1772" i="1" s="1"/>
  <c r="C1772" i="1" s="1"/>
  <c r="B1773" i="1" a="1"/>
  <c r="B1773" i="1" s="1"/>
  <c r="B1774" i="1" a="1"/>
  <c r="B1774" i="1" s="1"/>
  <c r="C1774" i="1" s="1"/>
  <c r="B1775" i="1" a="1"/>
  <c r="B1775" i="1" s="1"/>
  <c r="B1776" i="1" a="1"/>
  <c r="B1776" i="1" s="1"/>
  <c r="A1776" i="1" s="1"/>
  <c r="B1777" i="1" a="1"/>
  <c r="B1777" i="1" s="1"/>
  <c r="B1778" i="1" a="1"/>
  <c r="B1778" i="1" s="1"/>
  <c r="B1779" i="1" a="1"/>
  <c r="B1779" i="1" s="1"/>
  <c r="B1780" i="1" a="1"/>
  <c r="B1780" i="1" s="1"/>
  <c r="C1780" i="1" s="1"/>
  <c r="B1781" i="1" a="1"/>
  <c r="B1781" i="1" s="1"/>
  <c r="B1782" i="1" a="1"/>
  <c r="B1782" i="1" s="1"/>
  <c r="B1783" i="1" a="1"/>
  <c r="B1783" i="1" s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F1772" i="1"/>
  <c r="G1772" i="1" s="1"/>
  <c r="F1773" i="1"/>
  <c r="G1773" i="1" s="1"/>
  <c r="F1774" i="1"/>
  <c r="G1774" i="1" s="1"/>
  <c r="F1775" i="1"/>
  <c r="G1775" i="1" s="1"/>
  <c r="F1776" i="1"/>
  <c r="G1776" i="1" s="1"/>
  <c r="F1777" i="1"/>
  <c r="G1777" i="1" s="1"/>
  <c r="F1778" i="1"/>
  <c r="G1778" i="1" s="1"/>
  <c r="F1779" i="1"/>
  <c r="G1779" i="1" s="1"/>
  <c r="F1780" i="1"/>
  <c r="G1780" i="1" s="1"/>
  <c r="F1781" i="1"/>
  <c r="G1781" i="1" s="1"/>
  <c r="F1782" i="1"/>
  <c r="G1782" i="1" s="1"/>
  <c r="F1783" i="1"/>
  <c r="G1783" i="1" s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B1769" i="1" a="1"/>
  <c r="B1769" i="1" s="1"/>
  <c r="B1770" i="1" a="1"/>
  <c r="B1770" i="1" s="1"/>
  <c r="A1770" i="1" s="1"/>
  <c r="B1771" i="1" a="1"/>
  <c r="B1771" i="1" s="1"/>
  <c r="E1769" i="1"/>
  <c r="E1770" i="1"/>
  <c r="E1771" i="1"/>
  <c r="F1769" i="1"/>
  <c r="G1769" i="1" s="1"/>
  <c r="F1770" i="1"/>
  <c r="G1770" i="1" s="1"/>
  <c r="F1771" i="1"/>
  <c r="G1771" i="1" s="1"/>
  <c r="H1769" i="1"/>
  <c r="H1770" i="1"/>
  <c r="H1771" i="1"/>
  <c r="I1769" i="1"/>
  <c r="I1770" i="1"/>
  <c r="I1771" i="1"/>
  <c r="B1767" i="1" a="1"/>
  <c r="B1767" i="1" s="1"/>
  <c r="B1768" i="1" a="1"/>
  <c r="B1768" i="1" s="1"/>
  <c r="C1768" i="1" s="1"/>
  <c r="E1767" i="1"/>
  <c r="E1768" i="1"/>
  <c r="F1767" i="1"/>
  <c r="G1767" i="1" s="1"/>
  <c r="F1768" i="1"/>
  <c r="G1768" i="1" s="1"/>
  <c r="H1767" i="1"/>
  <c r="H1768" i="1"/>
  <c r="I1767" i="1"/>
  <c r="I1768" i="1"/>
  <c r="B1765" i="1" a="1"/>
  <c r="B1765" i="1" s="1"/>
  <c r="B1766" i="1" a="1"/>
  <c r="B1766" i="1" s="1"/>
  <c r="E1765" i="1"/>
  <c r="E1766" i="1"/>
  <c r="F1765" i="1"/>
  <c r="G1765" i="1" s="1"/>
  <c r="F1766" i="1"/>
  <c r="G1766" i="1" s="1"/>
  <c r="H1765" i="1"/>
  <c r="H1766" i="1"/>
  <c r="I1765" i="1"/>
  <c r="I1766" i="1"/>
  <c r="B1763" i="1" a="1"/>
  <c r="B1763" i="1" s="1"/>
  <c r="B1764" i="1" a="1"/>
  <c r="B1764" i="1" s="1"/>
  <c r="E1763" i="1"/>
  <c r="E1764" i="1"/>
  <c r="F1763" i="1"/>
  <c r="G1763" i="1" s="1"/>
  <c r="F1764" i="1"/>
  <c r="G1764" i="1" s="1"/>
  <c r="H1763" i="1"/>
  <c r="H1764" i="1"/>
  <c r="I1763" i="1"/>
  <c r="I1764" i="1"/>
  <c r="B1761" i="1" a="1"/>
  <c r="B1761" i="1" s="1"/>
  <c r="C1761" i="1" s="1"/>
  <c r="B1762" i="1" a="1"/>
  <c r="B1762" i="1" s="1"/>
  <c r="E1761" i="1"/>
  <c r="E1762" i="1"/>
  <c r="F1761" i="1"/>
  <c r="G1761" i="1" s="1"/>
  <c r="F1762" i="1"/>
  <c r="G1762" i="1" s="1"/>
  <c r="H1761" i="1"/>
  <c r="H1762" i="1"/>
  <c r="I1761" i="1"/>
  <c r="I1762" i="1"/>
  <c r="B1759" i="1" a="1"/>
  <c r="B1759" i="1" s="1"/>
  <c r="B1760" i="1" a="1"/>
  <c r="B1760" i="1" s="1"/>
  <c r="C1760" i="1" s="1"/>
  <c r="E1759" i="1"/>
  <c r="E1760" i="1"/>
  <c r="F1759" i="1"/>
  <c r="G1759" i="1" s="1"/>
  <c r="F1760" i="1"/>
  <c r="G1760" i="1" s="1"/>
  <c r="H1759" i="1"/>
  <c r="H1760" i="1"/>
  <c r="I1759" i="1"/>
  <c r="I1760" i="1"/>
  <c r="B1757" i="1" a="1"/>
  <c r="B1757" i="1" s="1"/>
  <c r="B1758" i="1" a="1"/>
  <c r="B1758" i="1" s="1"/>
  <c r="E1757" i="1"/>
  <c r="E1758" i="1"/>
  <c r="F1757" i="1"/>
  <c r="G1757" i="1" s="1"/>
  <c r="F1758" i="1"/>
  <c r="G1758" i="1" s="1"/>
  <c r="H1757" i="1"/>
  <c r="H1758" i="1"/>
  <c r="I1757" i="1"/>
  <c r="I1758" i="1"/>
  <c r="B1755" i="1" a="1"/>
  <c r="B1755" i="1" s="1"/>
  <c r="A1755" i="1" s="1"/>
  <c r="B1756" i="1" a="1"/>
  <c r="B1756" i="1" s="1"/>
  <c r="A1756" i="1" s="1"/>
  <c r="E1755" i="1"/>
  <c r="E1756" i="1"/>
  <c r="F1755" i="1"/>
  <c r="G1755" i="1" s="1"/>
  <c r="F1756" i="1"/>
  <c r="G1756" i="1" s="1"/>
  <c r="H1755" i="1"/>
  <c r="H1756" i="1"/>
  <c r="I1755" i="1"/>
  <c r="I1756" i="1"/>
  <c r="B1752" i="1" a="1"/>
  <c r="B1752" i="1" s="1"/>
  <c r="A1752" i="1" s="1"/>
  <c r="B1753" i="1" a="1"/>
  <c r="B1753" i="1" s="1"/>
  <c r="B1754" i="1" a="1"/>
  <c r="B1754" i="1" s="1"/>
  <c r="E1752" i="1"/>
  <c r="E1753" i="1"/>
  <c r="E1754" i="1"/>
  <c r="F1752" i="1"/>
  <c r="G1752" i="1" s="1"/>
  <c r="F1753" i="1"/>
  <c r="G1753" i="1" s="1"/>
  <c r="F1754" i="1"/>
  <c r="G1754" i="1" s="1"/>
  <c r="H1752" i="1"/>
  <c r="H1753" i="1"/>
  <c r="H1754" i="1"/>
  <c r="I1752" i="1"/>
  <c r="I1753" i="1"/>
  <c r="I1754" i="1"/>
  <c r="B1748" i="1" a="1"/>
  <c r="B1748" i="1" s="1"/>
  <c r="A1748" i="1" s="1"/>
  <c r="B1749" i="1" a="1"/>
  <c r="B1749" i="1" s="1"/>
  <c r="A1749" i="1" s="1"/>
  <c r="B1750" i="1" a="1"/>
  <c r="B1750" i="1" s="1"/>
  <c r="B1751" i="1" a="1"/>
  <c r="B1751" i="1" s="1"/>
  <c r="E1748" i="1"/>
  <c r="E1749" i="1"/>
  <c r="E1750" i="1"/>
  <c r="E1751" i="1"/>
  <c r="F1748" i="1"/>
  <c r="G1748" i="1" s="1"/>
  <c r="F1749" i="1"/>
  <c r="G1749" i="1" s="1"/>
  <c r="F1750" i="1"/>
  <c r="G1750" i="1" s="1"/>
  <c r="F1751" i="1"/>
  <c r="G1751" i="1" s="1"/>
  <c r="H1748" i="1"/>
  <c r="H1749" i="1"/>
  <c r="H1750" i="1"/>
  <c r="H1751" i="1"/>
  <c r="I1748" i="1"/>
  <c r="I1749" i="1"/>
  <c r="I1750" i="1"/>
  <c r="I1751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B1742" i="1" a="1"/>
  <c r="B1742" i="1" s="1"/>
  <c r="A1742" i="1" s="1"/>
  <c r="B1743" i="1" a="1"/>
  <c r="B1743" i="1" s="1"/>
  <c r="B1744" i="1" a="1"/>
  <c r="B1744" i="1" s="1"/>
  <c r="B1745" i="1" a="1"/>
  <c r="B1745" i="1" s="1"/>
  <c r="A1745" i="1" s="1"/>
  <c r="B1746" i="1" a="1"/>
  <c r="B1746" i="1" s="1"/>
  <c r="A1746" i="1" s="1"/>
  <c r="B1747" i="1" a="1"/>
  <c r="B1747" i="1" s="1"/>
  <c r="E1742" i="1"/>
  <c r="E1743" i="1"/>
  <c r="E1744" i="1"/>
  <c r="E1745" i="1"/>
  <c r="E1746" i="1"/>
  <c r="E1747" i="1"/>
  <c r="F1742" i="1"/>
  <c r="G1742" i="1" s="1"/>
  <c r="F1743" i="1"/>
  <c r="G1743" i="1" s="1"/>
  <c r="F1744" i="1"/>
  <c r="G1744" i="1" s="1"/>
  <c r="F1745" i="1"/>
  <c r="G1745" i="1" s="1"/>
  <c r="F1746" i="1"/>
  <c r="G1746" i="1" s="1"/>
  <c r="F1747" i="1"/>
  <c r="G1747" i="1" s="1"/>
  <c r="H1742" i="1"/>
  <c r="H1743" i="1"/>
  <c r="H1744" i="1"/>
  <c r="H1745" i="1"/>
  <c r="H1746" i="1"/>
  <c r="H1747" i="1"/>
  <c r="I1742" i="1"/>
  <c r="I1743" i="1"/>
  <c r="I1744" i="1"/>
  <c r="I1745" i="1"/>
  <c r="I1746" i="1"/>
  <c r="I1747" i="1"/>
  <c r="B1740" i="1" a="1"/>
  <c r="B1740" i="1" s="1"/>
  <c r="B1741" i="1" a="1"/>
  <c r="B1741" i="1" s="1"/>
  <c r="E1740" i="1"/>
  <c r="E1741" i="1"/>
  <c r="F1740" i="1"/>
  <c r="G1740" i="1" s="1"/>
  <c r="F1741" i="1"/>
  <c r="G1741" i="1" s="1"/>
  <c r="H1740" i="1"/>
  <c r="H1741" i="1"/>
  <c r="I1740" i="1"/>
  <c r="I1741" i="1"/>
  <c r="B1738" i="1" a="1"/>
  <c r="B1738" i="1" s="1"/>
  <c r="A1738" i="1" s="1"/>
  <c r="B1739" i="1" a="1"/>
  <c r="B1739" i="1" s="1"/>
  <c r="E1738" i="1"/>
  <c r="E1739" i="1"/>
  <c r="F1738" i="1"/>
  <c r="G1738" i="1" s="1"/>
  <c r="F1739" i="1"/>
  <c r="G1739" i="1" s="1"/>
  <c r="H1738" i="1"/>
  <c r="H1739" i="1"/>
  <c r="I1738" i="1"/>
  <c r="I1739" i="1"/>
  <c r="B1736" i="1" a="1"/>
  <c r="B1736" i="1" s="1"/>
  <c r="B1737" i="1" a="1"/>
  <c r="B1737" i="1" s="1"/>
  <c r="A1737" i="1" s="1"/>
  <c r="E1736" i="1"/>
  <c r="E1737" i="1"/>
  <c r="F1736" i="1"/>
  <c r="G1736" i="1" s="1"/>
  <c r="F1737" i="1"/>
  <c r="G1737" i="1" s="1"/>
  <c r="H1736" i="1"/>
  <c r="H1737" i="1"/>
  <c r="I1736" i="1"/>
  <c r="I1737" i="1"/>
  <c r="B1733" i="1" a="1"/>
  <c r="B1733" i="1" s="1"/>
  <c r="B1734" i="1" a="1"/>
  <c r="B1734" i="1" s="1"/>
  <c r="A1734" i="1" s="1"/>
  <c r="B1735" i="1" a="1"/>
  <c r="B1735" i="1" s="1"/>
  <c r="E1733" i="1"/>
  <c r="E1734" i="1"/>
  <c r="E1735" i="1"/>
  <c r="F1733" i="1"/>
  <c r="G1733" i="1" s="1"/>
  <c r="F1734" i="1"/>
  <c r="G1734" i="1" s="1"/>
  <c r="F1735" i="1"/>
  <c r="G1735" i="1" s="1"/>
  <c r="H1733" i="1"/>
  <c r="H1734" i="1"/>
  <c r="H1735" i="1"/>
  <c r="I1733" i="1"/>
  <c r="I1734" i="1"/>
  <c r="I1735" i="1"/>
  <c r="B1715" i="1" a="1"/>
  <c r="B1715" i="1" s="1"/>
  <c r="B1716" i="1" a="1"/>
  <c r="B1716" i="1" s="1"/>
  <c r="B1717" i="1" a="1"/>
  <c r="B1717" i="1" s="1"/>
  <c r="C1717" i="1" s="1"/>
  <c r="B1718" i="1" a="1"/>
  <c r="B1718" i="1" s="1"/>
  <c r="B1719" i="1" a="1"/>
  <c r="B1719" i="1" s="1"/>
  <c r="B1720" i="1" a="1"/>
  <c r="B1720" i="1" s="1"/>
  <c r="B1721" i="1" a="1"/>
  <c r="B1721" i="1" s="1"/>
  <c r="C1721" i="1" s="1"/>
  <c r="B1722" i="1" a="1"/>
  <c r="B1722" i="1" s="1"/>
  <c r="B1723" i="1" a="1"/>
  <c r="B1723" i="1" s="1"/>
  <c r="B1724" i="1" a="1"/>
  <c r="B1724" i="1" s="1"/>
  <c r="B1725" i="1" a="1"/>
  <c r="B1725" i="1" s="1"/>
  <c r="C1725" i="1" s="1"/>
  <c r="B1726" i="1" a="1"/>
  <c r="B1726" i="1" s="1"/>
  <c r="B1727" i="1" a="1"/>
  <c r="B1727" i="1" s="1"/>
  <c r="B1728" i="1" a="1"/>
  <c r="B1728" i="1" s="1"/>
  <c r="B1729" i="1" a="1"/>
  <c r="B1729" i="1" s="1"/>
  <c r="C1729" i="1" s="1"/>
  <c r="B1730" i="1" a="1"/>
  <c r="B1730" i="1" s="1"/>
  <c r="B1731" i="1" a="1"/>
  <c r="B1731" i="1" s="1"/>
  <c r="B1732" i="1" a="1"/>
  <c r="B1732" i="1" s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F1715" i="1"/>
  <c r="G1715" i="1" s="1"/>
  <c r="F1716" i="1"/>
  <c r="G1716" i="1" s="1"/>
  <c r="F1717" i="1"/>
  <c r="G1717" i="1" s="1"/>
  <c r="F1718" i="1"/>
  <c r="G1718" i="1" s="1"/>
  <c r="F1719" i="1"/>
  <c r="G1719" i="1" s="1"/>
  <c r="F1720" i="1"/>
  <c r="G1720" i="1" s="1"/>
  <c r="F1721" i="1"/>
  <c r="G1721" i="1" s="1"/>
  <c r="F1722" i="1"/>
  <c r="G1722" i="1" s="1"/>
  <c r="F1723" i="1"/>
  <c r="G1723" i="1" s="1"/>
  <c r="F1724" i="1"/>
  <c r="G1724" i="1" s="1"/>
  <c r="F1725" i="1"/>
  <c r="G1725" i="1" s="1"/>
  <c r="F1726" i="1"/>
  <c r="G1726" i="1" s="1"/>
  <c r="F1727" i="1"/>
  <c r="G1727" i="1" s="1"/>
  <c r="F1728" i="1"/>
  <c r="G1728" i="1" s="1"/>
  <c r="F1729" i="1"/>
  <c r="G1729" i="1" s="1"/>
  <c r="F1730" i="1"/>
  <c r="G1730" i="1" s="1"/>
  <c r="F1731" i="1"/>
  <c r="G1731" i="1" s="1"/>
  <c r="F1732" i="1"/>
  <c r="G1732" i="1" s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B1705" i="1" a="1"/>
  <c r="B1705" i="1" s="1"/>
  <c r="B1706" i="1" a="1"/>
  <c r="B1706" i="1" s="1"/>
  <c r="B1707" i="1" a="1"/>
  <c r="B1707" i="1" s="1"/>
  <c r="C1707" i="1" s="1"/>
  <c r="B1708" i="1" a="1"/>
  <c r="B1708" i="1" s="1"/>
  <c r="B1709" i="1" a="1"/>
  <c r="B1709" i="1" s="1"/>
  <c r="B1710" i="1" a="1"/>
  <c r="B1710" i="1" s="1"/>
  <c r="B1711" i="1" a="1"/>
  <c r="B1711" i="1" s="1"/>
  <c r="C1711" i="1" s="1"/>
  <c r="B1712" i="1" a="1"/>
  <c r="B1712" i="1" s="1"/>
  <c r="B1713" i="1" a="1"/>
  <c r="B1713" i="1" s="1"/>
  <c r="B1714" i="1" a="1"/>
  <c r="B1714" i="1" s="1"/>
  <c r="E1705" i="1"/>
  <c r="E1706" i="1"/>
  <c r="E1707" i="1"/>
  <c r="E1708" i="1"/>
  <c r="E1709" i="1"/>
  <c r="E1710" i="1"/>
  <c r="E1711" i="1"/>
  <c r="E1712" i="1"/>
  <c r="E1713" i="1"/>
  <c r="E1714" i="1"/>
  <c r="F1705" i="1"/>
  <c r="G1705" i="1" s="1"/>
  <c r="F1706" i="1"/>
  <c r="G1706" i="1" s="1"/>
  <c r="F1707" i="1"/>
  <c r="G1707" i="1" s="1"/>
  <c r="F1708" i="1"/>
  <c r="G1708" i="1" s="1"/>
  <c r="F1709" i="1"/>
  <c r="G1709" i="1" s="1"/>
  <c r="F1710" i="1"/>
  <c r="G1710" i="1" s="1"/>
  <c r="F1711" i="1"/>
  <c r="G1711" i="1" s="1"/>
  <c r="F1712" i="1"/>
  <c r="G1712" i="1" s="1"/>
  <c r="F1713" i="1"/>
  <c r="G1713" i="1" s="1"/>
  <c r="F1714" i="1"/>
  <c r="G1714" i="1" s="1"/>
  <c r="H1705" i="1"/>
  <c r="H1706" i="1"/>
  <c r="H1707" i="1"/>
  <c r="H1708" i="1"/>
  <c r="H1709" i="1"/>
  <c r="H1710" i="1"/>
  <c r="H1711" i="1"/>
  <c r="H1712" i="1"/>
  <c r="H1713" i="1"/>
  <c r="H1714" i="1"/>
  <c r="I1705" i="1"/>
  <c r="I1706" i="1"/>
  <c r="I1707" i="1"/>
  <c r="I1708" i="1"/>
  <c r="I1709" i="1"/>
  <c r="I1710" i="1"/>
  <c r="I1711" i="1"/>
  <c r="I1712" i="1"/>
  <c r="I1713" i="1"/>
  <c r="I1714" i="1"/>
  <c r="B1697" i="1" a="1"/>
  <c r="B1697" i="1" s="1"/>
  <c r="B1698" i="1" a="1"/>
  <c r="B1698" i="1" s="1"/>
  <c r="B1699" i="1" a="1"/>
  <c r="B1699" i="1" s="1"/>
  <c r="B1700" i="1" a="1"/>
  <c r="B1700" i="1" s="1"/>
  <c r="A1700" i="1" s="1"/>
  <c r="B1701" i="1" a="1"/>
  <c r="B1701" i="1" s="1"/>
  <c r="B1702" i="1" a="1"/>
  <c r="B1702" i="1" s="1"/>
  <c r="B1703" i="1" a="1"/>
  <c r="B1703" i="1" s="1"/>
  <c r="B1704" i="1" a="1"/>
  <c r="B1704" i="1" s="1"/>
  <c r="E1697" i="1"/>
  <c r="E1698" i="1"/>
  <c r="E1699" i="1"/>
  <c r="E1700" i="1"/>
  <c r="E1701" i="1"/>
  <c r="E1702" i="1"/>
  <c r="E1703" i="1"/>
  <c r="E1704" i="1"/>
  <c r="F1697" i="1"/>
  <c r="G1697" i="1" s="1"/>
  <c r="F1698" i="1"/>
  <c r="G1698" i="1" s="1"/>
  <c r="F1699" i="1"/>
  <c r="G1699" i="1" s="1"/>
  <c r="F1700" i="1"/>
  <c r="G1700" i="1" s="1"/>
  <c r="F1701" i="1"/>
  <c r="G1701" i="1" s="1"/>
  <c r="F1702" i="1"/>
  <c r="G1702" i="1" s="1"/>
  <c r="F1703" i="1"/>
  <c r="G1703" i="1" s="1"/>
  <c r="F1704" i="1"/>
  <c r="G1704" i="1" s="1"/>
  <c r="H1697" i="1"/>
  <c r="H1698" i="1"/>
  <c r="H1699" i="1"/>
  <c r="H1700" i="1"/>
  <c r="H1701" i="1"/>
  <c r="H1702" i="1"/>
  <c r="H1703" i="1"/>
  <c r="H1704" i="1"/>
  <c r="I1697" i="1"/>
  <c r="I1698" i="1"/>
  <c r="I1699" i="1"/>
  <c r="I1700" i="1"/>
  <c r="I1701" i="1"/>
  <c r="I1702" i="1"/>
  <c r="I1703" i="1"/>
  <c r="I1704" i="1"/>
  <c r="B1694" i="1" a="1"/>
  <c r="B1694" i="1" s="1"/>
  <c r="B1695" i="1" a="1"/>
  <c r="B1695" i="1" s="1"/>
  <c r="A1695" i="1" s="1"/>
  <c r="B1696" i="1" a="1"/>
  <c r="B1696" i="1" s="1"/>
  <c r="E1694" i="1"/>
  <c r="E1695" i="1"/>
  <c r="E1696" i="1"/>
  <c r="F1694" i="1"/>
  <c r="G1694" i="1" s="1"/>
  <c r="F1695" i="1"/>
  <c r="G1695" i="1" s="1"/>
  <c r="F1696" i="1"/>
  <c r="G1696" i="1" s="1"/>
  <c r="H1694" i="1"/>
  <c r="H1695" i="1"/>
  <c r="H1696" i="1"/>
  <c r="I1694" i="1"/>
  <c r="I1695" i="1"/>
  <c r="I1696" i="1"/>
  <c r="B1693" i="1" a="1"/>
  <c r="B1693" i="1" s="1"/>
  <c r="E1693" i="1"/>
  <c r="F1693" i="1"/>
  <c r="G1693" i="1" s="1"/>
  <c r="H1693" i="1"/>
  <c r="I1693" i="1"/>
  <c r="B1692" i="1" a="1"/>
  <c r="B1692" i="1" s="1"/>
  <c r="E1692" i="1"/>
  <c r="F1692" i="1"/>
  <c r="G1692" i="1" s="1"/>
  <c r="H1692" i="1"/>
  <c r="I1692" i="1"/>
  <c r="B1689" i="1" a="1"/>
  <c r="B1689" i="1" s="1"/>
  <c r="B1690" i="1" a="1"/>
  <c r="B1690" i="1" s="1"/>
  <c r="B1691" i="1" a="1"/>
  <c r="B1691" i="1" s="1"/>
  <c r="E1689" i="1"/>
  <c r="E1690" i="1"/>
  <c r="E1691" i="1"/>
  <c r="F1689" i="1"/>
  <c r="G1689" i="1" s="1"/>
  <c r="F1690" i="1"/>
  <c r="G1690" i="1" s="1"/>
  <c r="F1691" i="1"/>
  <c r="G1691" i="1" s="1"/>
  <c r="H1689" i="1"/>
  <c r="H1690" i="1"/>
  <c r="H1691" i="1"/>
  <c r="I1689" i="1"/>
  <c r="I1690" i="1"/>
  <c r="I1691" i="1"/>
  <c r="B1688" i="1" a="1"/>
  <c r="B1688" i="1" s="1"/>
  <c r="E1688" i="1"/>
  <c r="F1688" i="1"/>
  <c r="G1688" i="1" s="1"/>
  <c r="H1688" i="1"/>
  <c r="I1688" i="1"/>
  <c r="B1687" i="1" a="1"/>
  <c r="B1687" i="1" s="1"/>
  <c r="E1687" i="1"/>
  <c r="F1687" i="1"/>
  <c r="G1687" i="1" s="1"/>
  <c r="H1687" i="1"/>
  <c r="I1687" i="1"/>
  <c r="B1682" i="1" a="1"/>
  <c r="B1682" i="1" s="1"/>
  <c r="B1683" i="1" a="1"/>
  <c r="B1683" i="1" s="1"/>
  <c r="B1684" i="1" a="1"/>
  <c r="B1684" i="1" s="1"/>
  <c r="B1685" i="1" a="1"/>
  <c r="B1685" i="1" s="1"/>
  <c r="B1686" i="1" a="1"/>
  <c r="B1686" i="1" s="1"/>
  <c r="E1682" i="1"/>
  <c r="E1683" i="1"/>
  <c r="E1684" i="1"/>
  <c r="E1685" i="1"/>
  <c r="E1686" i="1"/>
  <c r="F1682" i="1"/>
  <c r="G1682" i="1" s="1"/>
  <c r="F1683" i="1"/>
  <c r="G1683" i="1" s="1"/>
  <c r="F1684" i="1"/>
  <c r="G1684" i="1" s="1"/>
  <c r="F1685" i="1"/>
  <c r="G1685" i="1" s="1"/>
  <c r="F1686" i="1"/>
  <c r="G1686" i="1" s="1"/>
  <c r="H1682" i="1"/>
  <c r="H1683" i="1"/>
  <c r="H1684" i="1"/>
  <c r="H1685" i="1"/>
  <c r="H1686" i="1"/>
  <c r="I1682" i="1"/>
  <c r="I1683" i="1"/>
  <c r="I1684" i="1"/>
  <c r="I1685" i="1"/>
  <c r="I1686" i="1"/>
  <c r="B1675" i="1" a="1"/>
  <c r="B1675" i="1" s="1"/>
  <c r="B1676" i="1" a="1"/>
  <c r="B1676" i="1" s="1"/>
  <c r="B1677" i="1" a="1"/>
  <c r="B1677" i="1" s="1"/>
  <c r="A1677" i="1" s="1"/>
  <c r="B1678" i="1" a="1"/>
  <c r="B1678" i="1" s="1"/>
  <c r="B1679" i="1" a="1"/>
  <c r="B1679" i="1" s="1"/>
  <c r="C1679" i="1" s="1"/>
  <c r="B1680" i="1" a="1"/>
  <c r="B1680" i="1" s="1"/>
  <c r="B1681" i="1" a="1"/>
  <c r="B1681" i="1" s="1"/>
  <c r="C1681" i="1" s="1"/>
  <c r="E1675" i="1"/>
  <c r="E1676" i="1"/>
  <c r="E1677" i="1"/>
  <c r="E1678" i="1"/>
  <c r="E1679" i="1"/>
  <c r="E1680" i="1"/>
  <c r="E1681" i="1"/>
  <c r="F1675" i="1"/>
  <c r="G1675" i="1" s="1"/>
  <c r="F1676" i="1"/>
  <c r="G1676" i="1" s="1"/>
  <c r="F1677" i="1"/>
  <c r="G1677" i="1" s="1"/>
  <c r="F1678" i="1"/>
  <c r="G1678" i="1" s="1"/>
  <c r="F1679" i="1"/>
  <c r="G1679" i="1" s="1"/>
  <c r="F1680" i="1"/>
  <c r="G1680" i="1" s="1"/>
  <c r="F1681" i="1"/>
  <c r="G1681" i="1" s="1"/>
  <c r="H1675" i="1"/>
  <c r="H1676" i="1"/>
  <c r="H1677" i="1"/>
  <c r="H1678" i="1"/>
  <c r="H1679" i="1"/>
  <c r="H1680" i="1"/>
  <c r="H1681" i="1"/>
  <c r="I1675" i="1"/>
  <c r="I1676" i="1"/>
  <c r="I1677" i="1"/>
  <c r="I1678" i="1"/>
  <c r="I1679" i="1"/>
  <c r="I1680" i="1"/>
  <c r="I1681" i="1"/>
  <c r="B1672" i="1" a="1"/>
  <c r="B1672" i="1" s="1"/>
  <c r="A1672" i="1" s="1"/>
  <c r="B1673" i="1" a="1"/>
  <c r="B1673" i="1" s="1"/>
  <c r="A1673" i="1" s="1"/>
  <c r="B1674" i="1" a="1"/>
  <c r="B1674" i="1" s="1"/>
  <c r="E1672" i="1"/>
  <c r="E1673" i="1"/>
  <c r="E1674" i="1"/>
  <c r="F1672" i="1"/>
  <c r="G1672" i="1" s="1"/>
  <c r="F1673" i="1"/>
  <c r="G1673" i="1" s="1"/>
  <c r="F1674" i="1"/>
  <c r="G1674" i="1" s="1"/>
  <c r="H1672" i="1"/>
  <c r="H1673" i="1"/>
  <c r="H1674" i="1"/>
  <c r="I1672" i="1"/>
  <c r="I1673" i="1"/>
  <c r="I1674" i="1"/>
  <c r="B1666" i="1" a="1"/>
  <c r="B1666" i="1" s="1"/>
  <c r="A1666" i="1" s="1"/>
  <c r="B1667" i="1" a="1"/>
  <c r="B1667" i="1" s="1"/>
  <c r="B1668" i="1" a="1"/>
  <c r="B1668" i="1" s="1"/>
  <c r="B1669" i="1" a="1"/>
  <c r="B1669" i="1" s="1"/>
  <c r="B1670" i="1" a="1"/>
  <c r="B1670" i="1" s="1"/>
  <c r="A1670" i="1" s="1"/>
  <c r="B1671" i="1" a="1"/>
  <c r="B1671" i="1" s="1"/>
  <c r="E1666" i="1"/>
  <c r="E1667" i="1"/>
  <c r="E1668" i="1"/>
  <c r="E1669" i="1"/>
  <c r="E1670" i="1"/>
  <c r="E1671" i="1"/>
  <c r="F1666" i="1"/>
  <c r="G1666" i="1" s="1"/>
  <c r="F1667" i="1"/>
  <c r="G1667" i="1" s="1"/>
  <c r="F1668" i="1"/>
  <c r="G1668" i="1" s="1"/>
  <c r="F1669" i="1"/>
  <c r="G1669" i="1" s="1"/>
  <c r="F1670" i="1"/>
  <c r="G1670" i="1" s="1"/>
  <c r="F1671" i="1"/>
  <c r="G1671" i="1" s="1"/>
  <c r="H1666" i="1"/>
  <c r="H1667" i="1"/>
  <c r="H1668" i="1"/>
  <c r="H1669" i="1"/>
  <c r="H1670" i="1"/>
  <c r="H1671" i="1"/>
  <c r="I1666" i="1"/>
  <c r="I1667" i="1"/>
  <c r="I1668" i="1"/>
  <c r="I1669" i="1"/>
  <c r="I1670" i="1"/>
  <c r="I1671" i="1"/>
  <c r="B1663" i="1" a="1"/>
  <c r="B1663" i="1" s="1"/>
  <c r="C1663" i="1" s="1"/>
  <c r="B1664" i="1" a="1"/>
  <c r="B1664" i="1" s="1"/>
  <c r="B1665" i="1" a="1"/>
  <c r="B1665" i="1" s="1"/>
  <c r="E1663" i="1"/>
  <c r="E1664" i="1"/>
  <c r="E1665" i="1"/>
  <c r="F1663" i="1"/>
  <c r="G1663" i="1" s="1"/>
  <c r="F1664" i="1"/>
  <c r="G1664" i="1" s="1"/>
  <c r="F1665" i="1"/>
  <c r="G1665" i="1" s="1"/>
  <c r="H1663" i="1"/>
  <c r="H1664" i="1"/>
  <c r="H1665" i="1"/>
  <c r="I1663" i="1"/>
  <c r="I1664" i="1"/>
  <c r="I1665" i="1"/>
  <c r="B1662" i="1" a="1"/>
  <c r="B1662" i="1" s="1"/>
  <c r="E1662" i="1"/>
  <c r="F1662" i="1"/>
  <c r="G1662" i="1" s="1"/>
  <c r="H1662" i="1"/>
  <c r="I1662" i="1"/>
  <c r="B1660" i="1" a="1"/>
  <c r="B1660" i="1" s="1"/>
  <c r="B1661" i="1" a="1"/>
  <c r="B1661" i="1" s="1"/>
  <c r="E1660" i="1"/>
  <c r="E1661" i="1"/>
  <c r="F1660" i="1"/>
  <c r="G1660" i="1" s="1"/>
  <c r="F1661" i="1"/>
  <c r="G1661" i="1" s="1"/>
  <c r="H1660" i="1"/>
  <c r="H1661" i="1"/>
  <c r="I1660" i="1"/>
  <c r="I1661" i="1"/>
  <c r="B1659" i="1" a="1"/>
  <c r="B1659" i="1" s="1"/>
  <c r="E1659" i="1"/>
  <c r="F1659" i="1"/>
  <c r="G1659" i="1" s="1"/>
  <c r="H1659" i="1"/>
  <c r="I1659" i="1"/>
  <c r="B1658" i="1" a="1"/>
  <c r="B1658" i="1" s="1"/>
  <c r="E1658" i="1"/>
  <c r="F1658" i="1"/>
  <c r="G1658" i="1" s="1"/>
  <c r="H1658" i="1"/>
  <c r="I1658" i="1"/>
  <c r="B1654" i="1" a="1"/>
  <c r="B1654" i="1" s="1"/>
  <c r="B1655" i="1" a="1"/>
  <c r="B1655" i="1" s="1"/>
  <c r="A1655" i="1" s="1"/>
  <c r="B1656" i="1" a="1"/>
  <c r="B1656" i="1" s="1"/>
  <c r="A1656" i="1" s="1"/>
  <c r="B1657" i="1" a="1"/>
  <c r="B1657" i="1" s="1"/>
  <c r="E1654" i="1"/>
  <c r="E1655" i="1"/>
  <c r="E1656" i="1"/>
  <c r="E1657" i="1"/>
  <c r="F1654" i="1"/>
  <c r="G1654" i="1" s="1"/>
  <c r="F1655" i="1"/>
  <c r="G1655" i="1" s="1"/>
  <c r="F1656" i="1"/>
  <c r="G1656" i="1" s="1"/>
  <c r="F1657" i="1"/>
  <c r="G1657" i="1" s="1"/>
  <c r="H1654" i="1"/>
  <c r="H1655" i="1"/>
  <c r="H1656" i="1"/>
  <c r="H1657" i="1"/>
  <c r="I1654" i="1"/>
  <c r="I1655" i="1"/>
  <c r="I1656" i="1"/>
  <c r="I1657" i="1"/>
  <c r="B1648" i="1" a="1"/>
  <c r="B1648" i="1" s="1"/>
  <c r="A1648" i="1" s="1"/>
  <c r="B1649" i="1" a="1"/>
  <c r="B1649" i="1" s="1"/>
  <c r="B1650" i="1" a="1"/>
  <c r="B1650" i="1" s="1"/>
  <c r="A1650" i="1" s="1"/>
  <c r="B1651" i="1" a="1"/>
  <c r="B1651" i="1" s="1"/>
  <c r="B1652" i="1" a="1"/>
  <c r="B1652" i="1" s="1"/>
  <c r="A1652" i="1" s="1"/>
  <c r="B1653" i="1" a="1"/>
  <c r="B1653" i="1" s="1"/>
  <c r="E1648" i="1"/>
  <c r="E1649" i="1"/>
  <c r="E1650" i="1"/>
  <c r="E1651" i="1"/>
  <c r="E1652" i="1"/>
  <c r="E1653" i="1"/>
  <c r="F1648" i="1"/>
  <c r="G1648" i="1" s="1"/>
  <c r="F1649" i="1"/>
  <c r="G1649" i="1" s="1"/>
  <c r="F1650" i="1"/>
  <c r="G1650" i="1" s="1"/>
  <c r="F1651" i="1"/>
  <c r="G1651" i="1" s="1"/>
  <c r="F1652" i="1"/>
  <c r="G1652" i="1" s="1"/>
  <c r="F1653" i="1"/>
  <c r="G1653" i="1" s="1"/>
  <c r="H1648" i="1"/>
  <c r="H1649" i="1"/>
  <c r="H1650" i="1"/>
  <c r="H1651" i="1"/>
  <c r="H1652" i="1"/>
  <c r="H1653" i="1"/>
  <c r="I1648" i="1"/>
  <c r="I1649" i="1"/>
  <c r="I1650" i="1"/>
  <c r="I1651" i="1"/>
  <c r="I1652" i="1"/>
  <c r="I1653" i="1"/>
  <c r="B1639" i="1" a="1"/>
  <c r="B1639" i="1" s="1"/>
  <c r="B1640" i="1" a="1"/>
  <c r="B1640" i="1" s="1"/>
  <c r="B1641" i="1" a="1"/>
  <c r="B1641" i="1" s="1"/>
  <c r="B1642" i="1" a="1"/>
  <c r="B1642" i="1" s="1"/>
  <c r="B1643" i="1" a="1"/>
  <c r="B1643" i="1" s="1"/>
  <c r="B1644" i="1" a="1"/>
  <c r="B1644" i="1" s="1"/>
  <c r="C1644" i="1" s="1"/>
  <c r="B1645" i="1" a="1"/>
  <c r="B1645" i="1" s="1"/>
  <c r="B1646" i="1" a="1"/>
  <c r="B1646" i="1" s="1"/>
  <c r="B1647" i="1" a="1"/>
  <c r="B1647" i="1" s="1"/>
  <c r="E1639" i="1"/>
  <c r="E1640" i="1"/>
  <c r="E1641" i="1"/>
  <c r="E1642" i="1"/>
  <c r="E1643" i="1"/>
  <c r="E1644" i="1"/>
  <c r="E1645" i="1"/>
  <c r="E1646" i="1"/>
  <c r="E1647" i="1"/>
  <c r="F1639" i="1"/>
  <c r="G1639" i="1" s="1"/>
  <c r="F1640" i="1"/>
  <c r="G1640" i="1" s="1"/>
  <c r="F1641" i="1"/>
  <c r="G1641" i="1" s="1"/>
  <c r="F1642" i="1"/>
  <c r="G1642" i="1" s="1"/>
  <c r="F1643" i="1"/>
  <c r="G1643" i="1" s="1"/>
  <c r="F1644" i="1"/>
  <c r="G1644" i="1" s="1"/>
  <c r="F1645" i="1"/>
  <c r="G1645" i="1" s="1"/>
  <c r="F1646" i="1"/>
  <c r="G1646" i="1" s="1"/>
  <c r="F1647" i="1"/>
  <c r="G1647" i="1" s="1"/>
  <c r="H1639" i="1"/>
  <c r="H1640" i="1"/>
  <c r="H1641" i="1"/>
  <c r="H1642" i="1"/>
  <c r="H1643" i="1"/>
  <c r="H1644" i="1"/>
  <c r="H1645" i="1"/>
  <c r="H1646" i="1"/>
  <c r="H1647" i="1"/>
  <c r="I1639" i="1"/>
  <c r="I1640" i="1"/>
  <c r="I1641" i="1"/>
  <c r="I1642" i="1"/>
  <c r="I1643" i="1"/>
  <c r="I1644" i="1"/>
  <c r="I1645" i="1"/>
  <c r="I1646" i="1"/>
  <c r="I1647" i="1"/>
  <c r="E10" i="13"/>
  <c r="E9" i="13" s="1"/>
  <c r="E12" i="13" a="1"/>
  <c r="E12" i="13" s="1"/>
  <c r="L62" i="10"/>
  <c r="E1636" i="1"/>
  <c r="E1637" i="1"/>
  <c r="E1638" i="1"/>
  <c r="E1635" i="1"/>
  <c r="E1633" i="1"/>
  <c r="E1634" i="1"/>
  <c r="E1629" i="1"/>
  <c r="E1630" i="1"/>
  <c r="E1631" i="1"/>
  <c r="E1632" i="1"/>
  <c r="E1627" i="1"/>
  <c r="E1628" i="1"/>
  <c r="E1624" i="1"/>
  <c r="E1625" i="1"/>
  <c r="E1626" i="1"/>
  <c r="E1622" i="1"/>
  <c r="E1623" i="1"/>
  <c r="E1618" i="1"/>
  <c r="E1619" i="1"/>
  <c r="E1620" i="1"/>
  <c r="E1621" i="1"/>
  <c r="E1617" i="1"/>
  <c r="E1615" i="1"/>
  <c r="E1616" i="1"/>
  <c r="E1607" i="1"/>
  <c r="E1608" i="1"/>
  <c r="E1609" i="1"/>
  <c r="E1610" i="1"/>
  <c r="E1611" i="1"/>
  <c r="E1612" i="1"/>
  <c r="E1613" i="1"/>
  <c r="E1614" i="1"/>
  <c r="E1603" i="1"/>
  <c r="E1604" i="1"/>
  <c r="E1605" i="1"/>
  <c r="E1606" i="1"/>
  <c r="E1598" i="1"/>
  <c r="E1599" i="1"/>
  <c r="E1600" i="1"/>
  <c r="E1601" i="1"/>
  <c r="E1602" i="1"/>
  <c r="E1592" i="1"/>
  <c r="E1593" i="1"/>
  <c r="E1594" i="1"/>
  <c r="E1595" i="1"/>
  <c r="E1596" i="1"/>
  <c r="E1597" i="1"/>
  <c r="E1591" i="1"/>
  <c r="E1587" i="1"/>
  <c r="E1588" i="1"/>
  <c r="E1589" i="1"/>
  <c r="E1590" i="1"/>
  <c r="E1584" i="1"/>
  <c r="E1585" i="1"/>
  <c r="E1586" i="1"/>
  <c r="E1576" i="1"/>
  <c r="E1577" i="1"/>
  <c r="E1578" i="1"/>
  <c r="E1579" i="1"/>
  <c r="E1580" i="1"/>
  <c r="E1581" i="1"/>
  <c r="E1582" i="1"/>
  <c r="E1583" i="1"/>
  <c r="E1571" i="1"/>
  <c r="E1572" i="1"/>
  <c r="E1573" i="1"/>
  <c r="E1574" i="1"/>
  <c r="E1575" i="1"/>
  <c r="E1570" i="1"/>
  <c r="E1568" i="1"/>
  <c r="E1569" i="1"/>
  <c r="E1566" i="1"/>
  <c r="E1567" i="1"/>
  <c r="E1564" i="1"/>
  <c r="E1565" i="1"/>
  <c r="E1553" i="1"/>
  <c r="E1554" i="1"/>
  <c r="E1555" i="1"/>
  <c r="E1556" i="1"/>
  <c r="E1557" i="1"/>
  <c r="E1558" i="1"/>
  <c r="E1559" i="1"/>
  <c r="E1560" i="1"/>
  <c r="E1561" i="1"/>
  <c r="E1562" i="1"/>
  <c r="E1563" i="1"/>
  <c r="E1552" i="1"/>
  <c r="E1550" i="1"/>
  <c r="E1551" i="1"/>
  <c r="E1548" i="1"/>
  <c r="E1549" i="1"/>
  <c r="E1543" i="1"/>
  <c r="E1544" i="1"/>
  <c r="E1545" i="1"/>
  <c r="E1546" i="1"/>
  <c r="E1547" i="1"/>
  <c r="E1538" i="1"/>
  <c r="E1539" i="1"/>
  <c r="E1540" i="1"/>
  <c r="E1541" i="1"/>
  <c r="E1542" i="1"/>
  <c r="E1537" i="1"/>
  <c r="E1534" i="1"/>
  <c r="E1535" i="1"/>
  <c r="E1536" i="1"/>
  <c r="E1448" i="1"/>
  <c r="E1502" i="1"/>
  <c r="E1511" i="1"/>
  <c r="E1449" i="1"/>
  <c r="E1450" i="1"/>
  <c r="E1498" i="1"/>
  <c r="E1525" i="1"/>
  <c r="E1521" i="1"/>
  <c r="E1526" i="1"/>
  <c r="E1451" i="1"/>
  <c r="E1497" i="1"/>
  <c r="E1527" i="1"/>
  <c r="E1512" i="1"/>
  <c r="E1452" i="1"/>
  <c r="E1494" i="1"/>
  <c r="E1453" i="1"/>
  <c r="E1513" i="1"/>
  <c r="E1454" i="1"/>
  <c r="E1495" i="1"/>
  <c r="E1455" i="1"/>
  <c r="E1456" i="1"/>
  <c r="E1515" i="1"/>
  <c r="E1514" i="1"/>
  <c r="E1457" i="1"/>
  <c r="E1506" i="1"/>
  <c r="E1529" i="1"/>
  <c r="E1496" i="1"/>
  <c r="E1458" i="1"/>
  <c r="E1532" i="1"/>
  <c r="E1459" i="1"/>
  <c r="E1520" i="1"/>
  <c r="E1460" i="1"/>
  <c r="E1461" i="1"/>
  <c r="E1462" i="1"/>
  <c r="E1463" i="1"/>
  <c r="E1501" i="1"/>
  <c r="E1519" i="1"/>
  <c r="E1437" i="1"/>
  <c r="E1438" i="1"/>
  <c r="E1464" i="1"/>
  <c r="E1518" i="1"/>
  <c r="E1439" i="1"/>
  <c r="E1465" i="1"/>
  <c r="E1429" i="1"/>
  <c r="E1466" i="1"/>
  <c r="E1467" i="1"/>
  <c r="E1430" i="1"/>
  <c r="E1440" i="1"/>
  <c r="E1441" i="1"/>
  <c r="E1468" i="1"/>
  <c r="E1533" i="1"/>
  <c r="E1469" i="1"/>
  <c r="E1522" i="1"/>
  <c r="E1524" i="1"/>
  <c r="E1528" i="1"/>
  <c r="E1470" i="1"/>
  <c r="E1471" i="1"/>
  <c r="E1507" i="1"/>
  <c r="E1472" i="1"/>
  <c r="E1473" i="1"/>
  <c r="E1474" i="1"/>
  <c r="E1475" i="1"/>
  <c r="E1431" i="1"/>
  <c r="E1523" i="1"/>
  <c r="E1476" i="1"/>
  <c r="E1477" i="1"/>
  <c r="E1442" i="1"/>
  <c r="E1478" i="1"/>
  <c r="E1479" i="1"/>
  <c r="E1504" i="1"/>
  <c r="E1480" i="1"/>
  <c r="E1443" i="1"/>
  <c r="E1444" i="1"/>
  <c r="E1432" i="1"/>
  <c r="E1445" i="1"/>
  <c r="E1481" i="1"/>
  <c r="E1446" i="1"/>
  <c r="E1447" i="1"/>
  <c r="E1482" i="1"/>
  <c r="E1433" i="1"/>
  <c r="E1510" i="1"/>
  <c r="E1483" i="1"/>
  <c r="E1517" i="1"/>
  <c r="E1434" i="1"/>
  <c r="E1484" i="1"/>
  <c r="E1485" i="1"/>
  <c r="E1531" i="1"/>
  <c r="E1486" i="1"/>
  <c r="E1487" i="1"/>
  <c r="E1530" i="1"/>
  <c r="E1435" i="1"/>
  <c r="E1488" i="1"/>
  <c r="E1436" i="1"/>
  <c r="E1508" i="1"/>
  <c r="E1489" i="1"/>
  <c r="E1499" i="1"/>
  <c r="E1509" i="1"/>
  <c r="E1490" i="1"/>
  <c r="E1500" i="1"/>
  <c r="E1505" i="1"/>
  <c r="E1491" i="1"/>
  <c r="E1516" i="1"/>
  <c r="E1492" i="1"/>
  <c r="E1503" i="1"/>
  <c r="E1493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05" i="1"/>
  <c r="E1164" i="1"/>
  <c r="E1165" i="1"/>
  <c r="E1166" i="1"/>
  <c r="E86" i="1"/>
  <c r="E1168" i="1"/>
  <c r="E1169" i="1"/>
  <c r="E826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553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660" i="1"/>
  <c r="E1201" i="1"/>
  <c r="E1202" i="1"/>
  <c r="E1203" i="1"/>
  <c r="E1204" i="1"/>
  <c r="E1205" i="1"/>
  <c r="E1206" i="1"/>
  <c r="E1207" i="1"/>
  <c r="E1208" i="1"/>
  <c r="E1218" i="1"/>
  <c r="E1210" i="1"/>
  <c r="E1211" i="1"/>
  <c r="E1212" i="1"/>
  <c r="E1213" i="1"/>
  <c r="E1214" i="1"/>
  <c r="E1215" i="1"/>
  <c r="E1216" i="1"/>
  <c r="E1217" i="1"/>
  <c r="E200" i="1"/>
  <c r="E1219" i="1"/>
  <c r="E1220" i="1"/>
  <c r="E1209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92" i="1"/>
  <c r="E1246" i="1"/>
  <c r="E10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131" i="1"/>
  <c r="E1293" i="1"/>
  <c r="E1294" i="1"/>
  <c r="E489" i="1"/>
  <c r="E1296" i="1"/>
  <c r="E1297" i="1"/>
  <c r="E1298" i="1"/>
  <c r="E1299" i="1"/>
  <c r="E661" i="1"/>
  <c r="E1301" i="1"/>
  <c r="E1302" i="1"/>
  <c r="E1044" i="1"/>
  <c r="E57" i="1"/>
  <c r="E1046" i="1"/>
  <c r="E152" i="1"/>
  <c r="E189" i="1"/>
  <c r="E1049" i="1"/>
  <c r="E294" i="1"/>
  <c r="E1051" i="1"/>
  <c r="E290" i="1"/>
  <c r="E695" i="1"/>
  <c r="E225" i="1"/>
  <c r="E1055" i="1"/>
  <c r="E705" i="1"/>
  <c r="E285" i="1"/>
  <c r="E1058" i="1"/>
  <c r="E665" i="1"/>
  <c r="E708" i="1"/>
  <c r="E227" i="1"/>
  <c r="E1062" i="1"/>
  <c r="E710" i="1"/>
  <c r="E287" i="1"/>
  <c r="E1065" i="1"/>
  <c r="E666" i="1"/>
  <c r="E1098" i="1"/>
  <c r="E1123" i="1"/>
  <c r="E1069" i="1"/>
  <c r="E1124" i="1"/>
  <c r="E1071" i="1"/>
  <c r="E628" i="1"/>
  <c r="E625" i="1"/>
  <c r="E1074" i="1"/>
  <c r="E1075" i="1"/>
  <c r="E1076" i="1"/>
  <c r="E1077" i="1"/>
  <c r="E1078" i="1"/>
  <c r="E1079" i="1"/>
  <c r="E235" i="1"/>
  <c r="E1081" i="1"/>
  <c r="E1082" i="1"/>
  <c r="E1126" i="1"/>
  <c r="E1084" i="1"/>
  <c r="E1150" i="1"/>
  <c r="E459" i="1"/>
  <c r="E1087" i="1"/>
  <c r="E1088" i="1"/>
  <c r="E1089" i="1"/>
  <c r="E639" i="1"/>
  <c r="E1091" i="1"/>
  <c r="E1092" i="1"/>
  <c r="E1093" i="1"/>
  <c r="E1094" i="1"/>
  <c r="E1095" i="1"/>
  <c r="E1096" i="1"/>
  <c r="E1097" i="1"/>
  <c r="E1185" i="1"/>
  <c r="E1099" i="1"/>
  <c r="E1100" i="1"/>
  <c r="E1101" i="1"/>
  <c r="E1102" i="1"/>
  <c r="E1103" i="1"/>
  <c r="E1104" i="1"/>
  <c r="E316" i="1"/>
  <c r="E320" i="1"/>
  <c r="E1107" i="1"/>
  <c r="E1108" i="1"/>
  <c r="E707" i="1"/>
  <c r="E327" i="1"/>
  <c r="E1111" i="1"/>
  <c r="E814" i="1"/>
  <c r="E439" i="1"/>
  <c r="E1114" i="1"/>
  <c r="E440" i="1"/>
  <c r="E1116" i="1"/>
  <c r="E1050" i="1"/>
  <c r="E1118" i="1"/>
  <c r="E1052" i="1"/>
  <c r="E441" i="1"/>
  <c r="E1121" i="1"/>
  <c r="E1152" i="1"/>
  <c r="E444" i="1"/>
  <c r="E445" i="1"/>
  <c r="E1125" i="1"/>
  <c r="E446" i="1"/>
  <c r="E1127" i="1"/>
  <c r="E1128" i="1"/>
  <c r="E1129" i="1"/>
  <c r="E1130" i="1"/>
  <c r="E1300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447" i="1"/>
  <c r="E1151" i="1"/>
  <c r="E449" i="1"/>
  <c r="E1153" i="1"/>
  <c r="E652" i="1"/>
  <c r="E1155" i="1"/>
  <c r="E1156" i="1"/>
  <c r="E1157" i="1"/>
  <c r="E1158" i="1"/>
  <c r="E1159" i="1"/>
  <c r="E1160" i="1"/>
  <c r="E1161" i="1"/>
  <c r="E659" i="1"/>
  <c r="E276" i="1"/>
  <c r="E278" i="1"/>
  <c r="E1122" i="1"/>
  <c r="E1043" i="1"/>
  <c r="E985" i="1"/>
  <c r="E1045" i="1"/>
  <c r="E674" i="1"/>
  <c r="E107" i="1"/>
  <c r="E997" i="1"/>
  <c r="E1167" i="1"/>
  <c r="E999" i="1"/>
  <c r="E465" i="1"/>
  <c r="E464" i="1"/>
  <c r="E1002" i="1"/>
  <c r="E237" i="1"/>
  <c r="E1004" i="1"/>
  <c r="E238" i="1"/>
  <c r="E262" i="1"/>
  <c r="E1007" i="1"/>
  <c r="E264" i="1"/>
  <c r="E1009" i="1"/>
  <c r="E266" i="1"/>
  <c r="E267" i="1"/>
  <c r="E269" i="1"/>
  <c r="E1013" i="1"/>
  <c r="E270" i="1"/>
  <c r="E1110" i="1"/>
  <c r="E1112" i="1"/>
  <c r="E1113" i="1"/>
  <c r="E1018" i="1"/>
  <c r="E1115" i="1"/>
  <c r="E1117" i="1"/>
  <c r="E1021" i="1"/>
  <c r="E1022" i="1"/>
  <c r="E576" i="1"/>
  <c r="E619" i="1"/>
  <c r="E1025" i="1"/>
  <c r="E1026" i="1"/>
  <c r="E1027" i="1"/>
  <c r="E1028" i="1"/>
  <c r="E1029" i="1"/>
  <c r="E223" i="1"/>
  <c r="E1119" i="1"/>
  <c r="E1032" i="1"/>
  <c r="E1120" i="1"/>
  <c r="E288" i="1"/>
  <c r="E289" i="1"/>
  <c r="E1086" i="1"/>
  <c r="E291" i="1"/>
  <c r="E292" i="1"/>
  <c r="E293" i="1"/>
  <c r="E545" i="1"/>
  <c r="E295" i="1"/>
  <c r="E296" i="1"/>
  <c r="E297" i="1"/>
  <c r="E298" i="1"/>
  <c r="E299" i="1"/>
  <c r="E300" i="1"/>
  <c r="E799" i="1"/>
  <c r="E302" i="1"/>
  <c r="E303" i="1"/>
  <c r="E304" i="1"/>
  <c r="E305" i="1"/>
  <c r="E306" i="1"/>
  <c r="E307" i="1"/>
  <c r="E308" i="1"/>
  <c r="E309" i="1"/>
  <c r="E310" i="1"/>
  <c r="E162" i="1"/>
  <c r="E312" i="1"/>
  <c r="E313" i="1"/>
  <c r="E314" i="1"/>
  <c r="E315" i="1"/>
  <c r="E163" i="1"/>
  <c r="E317" i="1"/>
  <c r="E318" i="1"/>
  <c r="E319" i="1"/>
  <c r="E164" i="1"/>
  <c r="E321" i="1"/>
  <c r="E322" i="1"/>
  <c r="E323" i="1"/>
  <c r="E324" i="1"/>
  <c r="E676" i="1"/>
  <c r="E179" i="1"/>
  <c r="E678" i="1"/>
  <c r="E679" i="1"/>
  <c r="E680" i="1"/>
  <c r="E180" i="1"/>
  <c r="E682" i="1"/>
  <c r="E683" i="1"/>
  <c r="E684" i="1"/>
  <c r="E685" i="1"/>
  <c r="E1245" i="1"/>
  <c r="E1247" i="1"/>
  <c r="E688" i="1"/>
  <c r="E689" i="1"/>
  <c r="E690" i="1"/>
  <c r="E691" i="1"/>
  <c r="E692" i="1"/>
  <c r="E693" i="1"/>
  <c r="E1042" i="1"/>
  <c r="E1053" i="1"/>
  <c r="E696" i="1"/>
  <c r="E697" i="1"/>
  <c r="E698" i="1"/>
  <c r="E699" i="1"/>
  <c r="E700" i="1"/>
  <c r="E701" i="1"/>
  <c r="E702" i="1"/>
  <c r="E703" i="1"/>
  <c r="E1054" i="1"/>
  <c r="E1056" i="1"/>
  <c r="E706" i="1"/>
  <c r="E998" i="1"/>
  <c r="E1057" i="1"/>
  <c r="E709" i="1"/>
  <c r="E1059" i="1"/>
  <c r="E711" i="1"/>
  <c r="E712" i="1"/>
  <c r="E1060" i="1"/>
  <c r="E867" i="1"/>
  <c r="E326" i="1"/>
  <c r="E984" i="1"/>
  <c r="E328" i="1"/>
  <c r="E329" i="1"/>
  <c r="E330" i="1"/>
  <c r="E331" i="1"/>
  <c r="E332" i="1"/>
  <c r="E333" i="1"/>
  <c r="E1034" i="1"/>
  <c r="E1035" i="1"/>
  <c r="E1036" i="1"/>
  <c r="E428" i="1"/>
  <c r="E1038" i="1"/>
  <c r="E1039" i="1"/>
  <c r="E618" i="1"/>
  <c r="E149" i="1"/>
  <c r="E620" i="1"/>
  <c r="E948" i="1"/>
  <c r="E949" i="1"/>
  <c r="E950" i="1"/>
  <c r="E951" i="1"/>
  <c r="E952" i="1"/>
  <c r="E232" i="1"/>
  <c r="E953" i="1"/>
  <c r="E954" i="1"/>
  <c r="E955" i="1"/>
  <c r="E956" i="1"/>
  <c r="E234" i="1"/>
  <c r="E957" i="1"/>
  <c r="E958" i="1"/>
  <c r="E694" i="1"/>
  <c r="E1106" i="1"/>
  <c r="E961" i="1"/>
  <c r="E962" i="1"/>
  <c r="E1109" i="1"/>
  <c r="E964" i="1"/>
  <c r="E965" i="1"/>
  <c r="E966" i="1"/>
  <c r="E967" i="1"/>
  <c r="E466" i="1"/>
  <c r="E969" i="1"/>
  <c r="E970" i="1"/>
  <c r="E971" i="1"/>
  <c r="E972" i="1"/>
  <c r="E973" i="1"/>
  <c r="E974" i="1"/>
  <c r="E221" i="1"/>
  <c r="E245" i="1"/>
  <c r="E246" i="1"/>
  <c r="E247" i="1"/>
  <c r="E248" i="1"/>
  <c r="E249" i="1"/>
  <c r="E250" i="1"/>
  <c r="E251" i="1"/>
  <c r="E252" i="1"/>
  <c r="E253" i="1"/>
  <c r="E254" i="1"/>
  <c r="E615" i="1"/>
  <c r="E256" i="1"/>
  <c r="E257" i="1"/>
  <c r="E258" i="1"/>
  <c r="E259" i="1"/>
  <c r="E260" i="1"/>
  <c r="E261" i="1"/>
  <c r="E144" i="1"/>
  <c r="E263" i="1"/>
  <c r="E145" i="1"/>
  <c r="E155" i="1"/>
  <c r="E265" i="1"/>
  <c r="E156" i="1"/>
  <c r="E157" i="1"/>
  <c r="E268" i="1"/>
  <c r="E158" i="1"/>
  <c r="E159" i="1"/>
  <c r="E271" i="1"/>
  <c r="E161" i="1"/>
  <c r="E621" i="1"/>
  <c r="E622" i="1"/>
  <c r="E623" i="1"/>
  <c r="E624" i="1"/>
  <c r="E1019" i="1"/>
  <c r="E626" i="1"/>
  <c r="E627" i="1"/>
  <c r="E1020" i="1"/>
  <c r="E178" i="1"/>
  <c r="E629" i="1"/>
  <c r="E630" i="1"/>
  <c r="E617" i="1"/>
  <c r="E632" i="1"/>
  <c r="E633" i="1"/>
  <c r="E634" i="1"/>
  <c r="E635" i="1"/>
  <c r="E636" i="1"/>
  <c r="E637" i="1"/>
  <c r="E1023" i="1"/>
  <c r="E1024" i="1"/>
  <c r="E640" i="1"/>
  <c r="E1030" i="1"/>
  <c r="E642" i="1"/>
  <c r="E643" i="1"/>
  <c r="E644" i="1"/>
  <c r="E645" i="1"/>
  <c r="E646" i="1"/>
  <c r="E647" i="1"/>
  <c r="E648" i="1"/>
  <c r="E649" i="1"/>
  <c r="E650" i="1"/>
  <c r="E651" i="1"/>
  <c r="E1031" i="1"/>
  <c r="E1033" i="1"/>
  <c r="E654" i="1"/>
  <c r="E655" i="1"/>
  <c r="E656" i="1"/>
  <c r="E1040" i="1"/>
  <c r="E658" i="1"/>
  <c r="E1041" i="1"/>
  <c r="E273" i="1"/>
  <c r="E274" i="1"/>
  <c r="E275" i="1"/>
  <c r="E983" i="1"/>
  <c r="E277" i="1"/>
  <c r="E857" i="1"/>
  <c r="E558" i="1"/>
  <c r="E280" i="1"/>
  <c r="E281" i="1"/>
  <c r="E944" i="1"/>
  <c r="E283" i="1"/>
  <c r="E975" i="1"/>
  <c r="E976" i="1"/>
  <c r="E977" i="1"/>
  <c r="E978" i="1"/>
  <c r="E979" i="1"/>
  <c r="E438" i="1"/>
  <c r="E574" i="1"/>
  <c r="E577" i="1"/>
  <c r="E675" i="1"/>
  <c r="E900" i="1"/>
  <c r="E901" i="1"/>
  <c r="E641" i="1"/>
  <c r="E638" i="1"/>
  <c r="E904" i="1"/>
  <c r="E905" i="1"/>
  <c r="E906" i="1"/>
  <c r="E907" i="1"/>
  <c r="E824" i="1"/>
  <c r="E909" i="1"/>
  <c r="E832" i="1"/>
  <c r="E817" i="1"/>
  <c r="E912" i="1"/>
  <c r="E913" i="1"/>
  <c r="E914" i="1"/>
  <c r="E825" i="1"/>
  <c r="E916" i="1"/>
  <c r="E835" i="1"/>
  <c r="E821" i="1"/>
  <c r="E231" i="1"/>
  <c r="E919" i="1"/>
  <c r="E822" i="1"/>
  <c r="E827" i="1"/>
  <c r="E286" i="1"/>
  <c r="E923" i="1"/>
  <c r="E924" i="1"/>
  <c r="E925" i="1"/>
  <c r="E926" i="1"/>
  <c r="E927" i="1"/>
  <c r="E928" i="1"/>
  <c r="E929" i="1"/>
  <c r="E930" i="1"/>
  <c r="E931" i="1"/>
  <c r="E932" i="1"/>
  <c r="E815" i="1"/>
  <c r="E311" i="1"/>
  <c r="E935" i="1"/>
  <c r="E325" i="1"/>
  <c r="E937" i="1"/>
  <c r="E1105" i="1"/>
  <c r="E939" i="1"/>
  <c r="E940" i="1"/>
  <c r="E1048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921" i="1"/>
  <c r="E219" i="1"/>
  <c r="E922" i="1"/>
  <c r="E933" i="1"/>
  <c r="E222" i="1"/>
  <c r="E934" i="1"/>
  <c r="E224" i="1"/>
  <c r="E936" i="1"/>
  <c r="E226" i="1"/>
  <c r="E938" i="1"/>
  <c r="E228" i="1"/>
  <c r="E229" i="1"/>
  <c r="E959" i="1"/>
  <c r="E960" i="1"/>
  <c r="E963" i="1"/>
  <c r="E233" i="1"/>
  <c r="E968" i="1"/>
  <c r="E631" i="1"/>
  <c r="E580" i="1"/>
  <c r="E581" i="1"/>
  <c r="E582" i="1"/>
  <c r="E583" i="1"/>
  <c r="E584" i="1"/>
  <c r="E585" i="1"/>
  <c r="E586" i="1"/>
  <c r="E587" i="1"/>
  <c r="E588" i="1"/>
  <c r="E1001" i="1"/>
  <c r="E590" i="1"/>
  <c r="E591" i="1"/>
  <c r="E592" i="1"/>
  <c r="E593" i="1"/>
  <c r="E594" i="1"/>
  <c r="E595" i="1"/>
  <c r="E596" i="1"/>
  <c r="E481" i="1"/>
  <c r="E598" i="1"/>
  <c r="E599" i="1"/>
  <c r="E600" i="1"/>
  <c r="E601" i="1"/>
  <c r="E1012" i="1"/>
  <c r="E603" i="1"/>
  <c r="E1014" i="1"/>
  <c r="E605" i="1"/>
  <c r="E606" i="1"/>
  <c r="E607" i="1"/>
  <c r="E608" i="1"/>
  <c r="E609" i="1"/>
  <c r="E610" i="1"/>
  <c r="E611" i="1"/>
  <c r="E612" i="1"/>
  <c r="E613" i="1"/>
  <c r="E1015" i="1"/>
  <c r="E1016" i="1"/>
  <c r="E616" i="1"/>
  <c r="E1017" i="1"/>
  <c r="E981" i="1"/>
  <c r="E236" i="1"/>
  <c r="E604" i="1"/>
  <c r="E982" i="1"/>
  <c r="E239" i="1"/>
  <c r="E240" i="1"/>
  <c r="E241" i="1"/>
  <c r="E242" i="1"/>
  <c r="E243" i="1"/>
  <c r="E244" i="1"/>
  <c r="E941" i="1"/>
  <c r="E492" i="1"/>
  <c r="E943" i="1"/>
  <c r="E334" i="1"/>
  <c r="E945" i="1"/>
  <c r="E946" i="1"/>
  <c r="E1163" i="1"/>
  <c r="E410" i="1"/>
  <c r="E436" i="1"/>
  <c r="E437" i="1"/>
  <c r="E779" i="1"/>
  <c r="E780" i="1"/>
  <c r="E866" i="1"/>
  <c r="E868" i="1"/>
  <c r="E781" i="1"/>
  <c r="E657" i="1"/>
  <c r="E218" i="1"/>
  <c r="E782" i="1"/>
  <c r="E664" i="1"/>
  <c r="E1170" i="1"/>
  <c r="E783" i="1"/>
  <c r="E812" i="1"/>
  <c r="E220" i="1"/>
  <c r="E784" i="1"/>
  <c r="E808" i="1"/>
  <c r="E230" i="1"/>
  <c r="E785" i="1"/>
  <c r="E813" i="1"/>
  <c r="E663" i="1"/>
  <c r="E786" i="1"/>
  <c r="E804" i="1"/>
  <c r="E787" i="1"/>
  <c r="E870" i="1"/>
  <c r="E82" i="1"/>
  <c r="E788" i="1"/>
  <c r="E885" i="1"/>
  <c r="E789" i="1"/>
  <c r="E871" i="1"/>
  <c r="E872" i="1"/>
  <c r="E790" i="1"/>
  <c r="E873" i="1"/>
  <c r="E874" i="1"/>
  <c r="E791" i="1"/>
  <c r="E875" i="1"/>
  <c r="E579" i="1"/>
  <c r="E792" i="1"/>
  <c r="E686" i="1"/>
  <c r="E148" i="1"/>
  <c r="E42" i="1"/>
  <c r="E104" i="1"/>
  <c r="E150" i="1"/>
  <c r="E43" i="1"/>
  <c r="E1295" i="1"/>
  <c r="E44" i="1"/>
  <c r="E462" i="1"/>
  <c r="E153" i="1"/>
  <c r="E45" i="1"/>
  <c r="E154" i="1"/>
  <c r="E859" i="1"/>
  <c r="E860" i="1"/>
  <c r="E46" i="1"/>
  <c r="E861" i="1"/>
  <c r="E137" i="1"/>
  <c r="E47" i="1"/>
  <c r="E876" i="1"/>
  <c r="E160" i="1"/>
  <c r="E48" i="1"/>
  <c r="E138" i="1"/>
  <c r="E877" i="1"/>
  <c r="E878" i="1"/>
  <c r="E49" i="1"/>
  <c r="E140" i="1"/>
  <c r="E879" i="1"/>
  <c r="E141" i="1"/>
  <c r="E50" i="1"/>
  <c r="E880" i="1"/>
  <c r="E411" i="1"/>
  <c r="E455" i="1"/>
  <c r="E412" i="1"/>
  <c r="E456" i="1"/>
  <c r="E457" i="1"/>
  <c r="E458" i="1"/>
  <c r="E704" i="1"/>
  <c r="E413" i="1"/>
  <c r="E193" i="1"/>
  <c r="E414" i="1"/>
  <c r="E554" i="1"/>
  <c r="E555" i="1"/>
  <c r="E415" i="1"/>
  <c r="E556" i="1"/>
  <c r="E416" i="1"/>
  <c r="E557" i="1"/>
  <c r="E417" i="1"/>
  <c r="E1154" i="1"/>
  <c r="E418" i="1"/>
  <c r="E419" i="1"/>
  <c r="E559" i="1"/>
  <c r="E420" i="1"/>
  <c r="E560" i="1"/>
  <c r="E561" i="1"/>
  <c r="E562" i="1"/>
  <c r="E563" i="1"/>
  <c r="E421" i="1"/>
  <c r="E564" i="1"/>
  <c r="E565" i="1"/>
  <c r="E566" i="1"/>
  <c r="E567" i="1"/>
  <c r="E575" i="1"/>
  <c r="E422" i="1"/>
  <c r="E568" i="1"/>
  <c r="E569" i="1"/>
  <c r="E570" i="1"/>
  <c r="E571" i="1"/>
  <c r="E423" i="1"/>
  <c r="E572" i="1"/>
  <c r="E573" i="1"/>
  <c r="E60" i="1"/>
  <c r="E424" i="1"/>
  <c r="E176" i="1"/>
  <c r="E177" i="1"/>
  <c r="E51" i="1"/>
  <c r="E602" i="1"/>
  <c r="E920" i="1"/>
  <c r="E195" i="1"/>
  <c r="E52" i="1"/>
  <c r="E196" i="1"/>
  <c r="E197" i="1"/>
  <c r="E198" i="1"/>
  <c r="E53" i="1"/>
  <c r="E199" i="1"/>
  <c r="E896" i="1"/>
  <c r="E793" i="1"/>
  <c r="E897" i="1"/>
  <c r="E898" i="1"/>
  <c r="E899" i="1"/>
  <c r="E794" i="1"/>
  <c r="E173" i="1"/>
  <c r="E777" i="1"/>
  <c r="E862" i="1"/>
  <c r="E863" i="1"/>
  <c r="E182" i="1"/>
  <c r="E778" i="1"/>
  <c r="E864" i="1"/>
  <c r="E865" i="1"/>
  <c r="E147" i="1"/>
  <c r="E407" i="1"/>
  <c r="E408" i="1"/>
  <c r="E409" i="1"/>
  <c r="E910" i="1"/>
  <c r="E911" i="1"/>
  <c r="E915" i="1"/>
  <c r="E917" i="1"/>
  <c r="E918" i="1"/>
  <c r="E194" i="1"/>
  <c r="E818" i="1"/>
  <c r="E32" i="1"/>
  <c r="E125" i="1"/>
  <c r="E390" i="1"/>
  <c r="E451" i="1"/>
  <c r="E391" i="1"/>
  <c r="E392" i="1"/>
  <c r="E393" i="1"/>
  <c r="E181" i="1"/>
  <c r="E762" i="1"/>
  <c r="E1073" i="1"/>
  <c r="E394" i="1"/>
  <c r="E452" i="1"/>
  <c r="E763" i="1"/>
  <c r="E614" i="1"/>
  <c r="E846" i="1"/>
  <c r="E796" i="1"/>
  <c r="E33" i="1"/>
  <c r="E127" i="1"/>
  <c r="E191" i="1"/>
  <c r="E34" i="1"/>
  <c r="E192" i="1"/>
  <c r="E1090" i="1"/>
  <c r="E1011" i="1"/>
  <c r="E395" i="1"/>
  <c r="E83" i="1"/>
  <c r="E537" i="1"/>
  <c r="E538" i="1"/>
  <c r="E539" i="1"/>
  <c r="E396" i="1"/>
  <c r="E540" i="1"/>
  <c r="E118" i="1"/>
  <c r="E35" i="1"/>
  <c r="E129" i="1"/>
  <c r="E541" i="1"/>
  <c r="E397" i="1"/>
  <c r="E542" i="1"/>
  <c r="E543" i="1"/>
  <c r="E544" i="1"/>
  <c r="E130" i="1"/>
  <c r="E131" i="1"/>
  <c r="E132" i="1"/>
  <c r="E764" i="1"/>
  <c r="E893" i="1"/>
  <c r="E894" i="1"/>
  <c r="E88" i="1"/>
  <c r="E765" i="1"/>
  <c r="E490" i="1"/>
  <c r="E398" i="1"/>
  <c r="E434" i="1"/>
  <c r="E399" i="1"/>
  <c r="E435" i="1"/>
  <c r="E36" i="1"/>
  <c r="E597" i="1"/>
  <c r="E121" i="1"/>
  <c r="E37" i="1"/>
  <c r="E134" i="1"/>
  <c r="E255" i="1"/>
  <c r="E38" i="1"/>
  <c r="E136" i="1"/>
  <c r="E848" i="1"/>
  <c r="E766" i="1"/>
  <c r="E849" i="1"/>
  <c r="E166" i="1"/>
  <c r="E767" i="1"/>
  <c r="E546" i="1"/>
  <c r="E547" i="1"/>
  <c r="E400" i="1"/>
  <c r="E548" i="1"/>
  <c r="E401" i="1"/>
  <c r="E453" i="1"/>
  <c r="E519" i="1"/>
  <c r="E768" i="1"/>
  <c r="E830" i="1"/>
  <c r="E769" i="1"/>
  <c r="E1080" i="1"/>
  <c r="E183" i="1"/>
  <c r="E770" i="1"/>
  <c r="E549" i="1"/>
  <c r="E550" i="1"/>
  <c r="E402" i="1"/>
  <c r="E174" i="1"/>
  <c r="E403" i="1"/>
  <c r="E852" i="1"/>
  <c r="E853" i="1"/>
  <c r="E854" i="1"/>
  <c r="E855" i="1"/>
  <c r="E856" i="1"/>
  <c r="E771" i="1"/>
  <c r="E184" i="1"/>
  <c r="E772" i="1"/>
  <c r="E185" i="1"/>
  <c r="E551" i="1"/>
  <c r="E552" i="1"/>
  <c r="E404" i="1"/>
  <c r="E405" i="1"/>
  <c r="E454" i="1"/>
  <c r="E122" i="1"/>
  <c r="E39" i="1"/>
  <c r="E123" i="1"/>
  <c r="E139" i="1"/>
  <c r="E85" i="1"/>
  <c r="E773" i="1"/>
  <c r="E175" i="1"/>
  <c r="E406" i="1"/>
  <c r="E850" i="1"/>
  <c r="E851" i="1"/>
  <c r="E40" i="1"/>
  <c r="E858" i="1"/>
  <c r="E143" i="1"/>
  <c r="E774" i="1"/>
  <c r="E800" i="1"/>
  <c r="E448" i="1"/>
  <c r="E775" i="1"/>
  <c r="E578" i="1"/>
  <c r="E776" i="1"/>
  <c r="E1083" i="1"/>
  <c r="E128" i="1"/>
  <c r="E41" i="1"/>
  <c r="E133" i="1"/>
  <c r="E146" i="1"/>
  <c r="E425" i="1"/>
  <c r="E942" i="1"/>
  <c r="E335" i="1"/>
  <c r="E135" i="1"/>
  <c r="E887" i="1"/>
  <c r="E336" i="1"/>
  <c r="E429" i="1"/>
  <c r="E795" i="1"/>
  <c r="E714" i="1"/>
  <c r="E715" i="1"/>
  <c r="E716" i="1"/>
  <c r="E426" i="1"/>
  <c r="E717" i="1"/>
  <c r="E797" i="1"/>
  <c r="E798" i="1"/>
  <c r="E713" i="1"/>
  <c r="E718" i="1"/>
  <c r="E670" i="1"/>
  <c r="E719" i="1"/>
  <c r="E671" i="1"/>
  <c r="E720" i="1"/>
  <c r="E672" i="1"/>
  <c r="E721" i="1"/>
  <c r="E677" i="1"/>
  <c r="E722" i="1"/>
  <c r="E681" i="1"/>
  <c r="E723" i="1"/>
  <c r="E980" i="1"/>
  <c r="E724" i="1"/>
  <c r="E1085" i="1"/>
  <c r="E725" i="1"/>
  <c r="E126" i="1"/>
  <c r="E124" i="1"/>
  <c r="E726" i="1"/>
  <c r="E727" i="1"/>
  <c r="E728" i="1"/>
  <c r="E801" i="1"/>
  <c r="E2" i="1"/>
  <c r="E103" i="1"/>
  <c r="E55" i="1"/>
  <c r="E56" i="1"/>
  <c r="E3" i="1"/>
  <c r="E531" i="1"/>
  <c r="E895" i="1"/>
  <c r="E4" i="1"/>
  <c r="E59" i="1"/>
  <c r="E902" i="1"/>
  <c r="E61" i="1"/>
  <c r="E5" i="1"/>
  <c r="E62" i="1"/>
  <c r="E63" i="1"/>
  <c r="E64" i="1"/>
  <c r="E65" i="1"/>
  <c r="E6" i="1"/>
  <c r="E66" i="1"/>
  <c r="E67" i="1"/>
  <c r="E836" i="1"/>
  <c r="E837" i="1"/>
  <c r="E7" i="1"/>
  <c r="E70" i="1"/>
  <c r="E838" i="1"/>
  <c r="E72" i="1"/>
  <c r="E73" i="1"/>
  <c r="E8" i="1"/>
  <c r="E68" i="1"/>
  <c r="E74" i="1"/>
  <c r="E75" i="1"/>
  <c r="E9" i="1"/>
  <c r="E69" i="1"/>
  <c r="E76" i="1"/>
  <c r="E77" i="1"/>
  <c r="E839" i="1"/>
  <c r="E10" i="1"/>
  <c r="E71" i="1"/>
  <c r="E79" i="1"/>
  <c r="E80" i="1"/>
  <c r="E840" i="1"/>
  <c r="E11" i="1"/>
  <c r="E78" i="1"/>
  <c r="E986" i="1"/>
  <c r="E987" i="1"/>
  <c r="E337" i="1"/>
  <c r="E988" i="1"/>
  <c r="E338" i="1"/>
  <c r="E339" i="1"/>
  <c r="E442" i="1"/>
  <c r="E443" i="1"/>
  <c r="E340" i="1"/>
  <c r="E947" i="1"/>
  <c r="E341" i="1"/>
  <c r="E460" i="1"/>
  <c r="E342" i="1"/>
  <c r="E461" i="1"/>
  <c r="E467" i="1"/>
  <c r="E343" i="1"/>
  <c r="E463" i="1"/>
  <c r="E480" i="1"/>
  <c r="E344" i="1"/>
  <c r="E809" i="1"/>
  <c r="E345" i="1"/>
  <c r="E346" i="1"/>
  <c r="E992" i="1"/>
  <c r="E993" i="1"/>
  <c r="E347" i="1"/>
  <c r="E468" i="1"/>
  <c r="E469" i="1"/>
  <c r="E348" i="1"/>
  <c r="E470" i="1"/>
  <c r="E471" i="1"/>
  <c r="E349" i="1"/>
  <c r="E472" i="1"/>
  <c r="E473" i="1"/>
  <c r="E474" i="1"/>
  <c r="E475" i="1"/>
  <c r="E533" i="1"/>
  <c r="E350" i="1"/>
  <c r="E476" i="1"/>
  <c r="E477" i="1"/>
  <c r="E478" i="1"/>
  <c r="E479" i="1"/>
  <c r="E810" i="1"/>
  <c r="E351" i="1"/>
  <c r="E167" i="1"/>
  <c r="E168" i="1"/>
  <c r="E352" i="1"/>
  <c r="E169" i="1"/>
  <c r="E353" i="1"/>
  <c r="E171" i="1"/>
  <c r="E881" i="1"/>
  <c r="E12" i="1"/>
  <c r="E284" i="1"/>
  <c r="E170" i="1"/>
  <c r="E186" i="1"/>
  <c r="E13" i="1"/>
  <c r="E14" i="1"/>
  <c r="E187" i="1"/>
  <c r="E802" i="1"/>
  <c r="E729" i="1"/>
  <c r="E803" i="1"/>
  <c r="E886" i="1"/>
  <c r="E151" i="1"/>
  <c r="E354" i="1"/>
  <c r="E108" i="1"/>
  <c r="E355" i="1"/>
  <c r="E54" i="1"/>
  <c r="E845" i="1"/>
  <c r="E730" i="1"/>
  <c r="E805" i="1"/>
  <c r="E731" i="1"/>
  <c r="E732" i="1"/>
  <c r="E301" i="1"/>
  <c r="E427" i="1"/>
  <c r="E733" i="1"/>
  <c r="E734" i="1"/>
  <c r="E1061" i="1"/>
  <c r="E735" i="1"/>
  <c r="E736" i="1"/>
  <c r="E1063" i="1"/>
  <c r="E1064" i="1"/>
  <c r="E737" i="1"/>
  <c r="E667" i="1"/>
  <c r="E738" i="1"/>
  <c r="E662" i="1"/>
  <c r="E739" i="1"/>
  <c r="E740" i="1"/>
  <c r="E741" i="1"/>
  <c r="E482" i="1"/>
  <c r="E742" i="1"/>
  <c r="E811" i="1"/>
  <c r="E743" i="1"/>
  <c r="E1066" i="1"/>
  <c r="E15" i="1"/>
  <c r="E673" i="1"/>
  <c r="E58" i="1"/>
  <c r="E84" i="1"/>
  <c r="E16" i="1"/>
  <c r="E536" i="1"/>
  <c r="E507" i="1"/>
  <c r="E17" i="1"/>
  <c r="E87" i="1"/>
  <c r="E807" i="1"/>
  <c r="E18" i="1"/>
  <c r="E89" i="1"/>
  <c r="E90" i="1"/>
  <c r="E91" i="1"/>
  <c r="E92" i="1"/>
  <c r="E19" i="1"/>
  <c r="E93" i="1"/>
  <c r="E843" i="1"/>
  <c r="E844" i="1"/>
  <c r="E20" i="1"/>
  <c r="E96" i="1"/>
  <c r="E97" i="1"/>
  <c r="E81" i="1"/>
  <c r="E21" i="1"/>
  <c r="E94" i="1"/>
  <c r="E95" i="1"/>
  <c r="E98" i="1"/>
  <c r="E99" i="1"/>
  <c r="E356" i="1"/>
  <c r="E272" i="1"/>
  <c r="E653" i="1"/>
  <c r="E989" i="1"/>
  <c r="E357" i="1"/>
  <c r="E990" i="1"/>
  <c r="E358" i="1"/>
  <c r="E991" i="1"/>
  <c r="E359" i="1"/>
  <c r="E282" i="1"/>
  <c r="E360" i="1"/>
  <c r="E279" i="1"/>
  <c r="E483" i="1"/>
  <c r="E484" i="1"/>
  <c r="E485" i="1"/>
  <c r="E361" i="1"/>
  <c r="E486" i="1"/>
  <c r="E487" i="1"/>
  <c r="E362" i="1"/>
  <c r="E488" i="1"/>
  <c r="E363" i="1"/>
  <c r="E364" i="1"/>
  <c r="E365" i="1"/>
  <c r="E994" i="1"/>
  <c r="E995" i="1"/>
  <c r="E366" i="1"/>
  <c r="E996" i="1"/>
  <c r="E1003" i="1"/>
  <c r="E493" i="1"/>
  <c r="E494" i="1"/>
  <c r="E367" i="1"/>
  <c r="E495" i="1"/>
  <c r="E496" i="1"/>
  <c r="E497" i="1"/>
  <c r="E498" i="1"/>
  <c r="E368" i="1"/>
  <c r="E499" i="1"/>
  <c r="E500" i="1"/>
  <c r="E501" i="1"/>
  <c r="E502" i="1"/>
  <c r="E369" i="1"/>
  <c r="E503" i="1"/>
  <c r="E504" i="1"/>
  <c r="E505" i="1"/>
  <c r="E534" i="1"/>
  <c r="E506" i="1"/>
  <c r="E1037" i="1"/>
  <c r="E370" i="1"/>
  <c r="E371" i="1"/>
  <c r="E508" i="1"/>
  <c r="E372" i="1"/>
  <c r="E882" i="1"/>
  <c r="E22" i="1"/>
  <c r="E142" i="1"/>
  <c r="E188" i="1"/>
  <c r="E744" i="1"/>
  <c r="E888" i="1"/>
  <c r="E745" i="1"/>
  <c r="E432" i="1"/>
  <c r="E373" i="1"/>
  <c r="E433" i="1"/>
  <c r="E374" i="1"/>
  <c r="E746" i="1"/>
  <c r="E816" i="1"/>
  <c r="E747" i="1"/>
  <c r="E823" i="1"/>
  <c r="E806" i="1"/>
  <c r="E748" i="1"/>
  <c r="E842" i="1"/>
  <c r="E819" i="1"/>
  <c r="E749" i="1"/>
  <c r="E820" i="1"/>
  <c r="E668" i="1"/>
  <c r="E750" i="1"/>
  <c r="E1162" i="1"/>
  <c r="E1067" i="1"/>
  <c r="E751" i="1"/>
  <c r="E1200" i="1"/>
  <c r="E1070" i="1"/>
  <c r="E669" i="1"/>
  <c r="E752" i="1"/>
  <c r="E1068" i="1"/>
  <c r="E753" i="1"/>
  <c r="E1221" i="1"/>
  <c r="E754" i="1"/>
  <c r="E828" i="1"/>
  <c r="E755" i="1"/>
  <c r="E829" i="1"/>
  <c r="E756" i="1"/>
  <c r="E841" i="1"/>
  <c r="E1000" i="1"/>
  <c r="E757" i="1"/>
  <c r="E831" i="1"/>
  <c r="E758" i="1"/>
  <c r="E431" i="1"/>
  <c r="E833" i="1"/>
  <c r="E759" i="1"/>
  <c r="E834" i="1"/>
  <c r="E23" i="1"/>
  <c r="E869" i="1"/>
  <c r="E516" i="1"/>
  <c r="E491" i="1"/>
  <c r="E24" i="1"/>
  <c r="E106" i="1"/>
  <c r="E517" i="1"/>
  <c r="E25" i="1"/>
  <c r="E518" i="1"/>
  <c r="E109" i="1"/>
  <c r="E110" i="1"/>
  <c r="E26" i="1"/>
  <c r="E111" i="1"/>
  <c r="E112" i="1"/>
  <c r="E113" i="1"/>
  <c r="E847" i="1"/>
  <c r="E27" i="1"/>
  <c r="E115" i="1"/>
  <c r="E116" i="1"/>
  <c r="E117" i="1"/>
  <c r="E28" i="1"/>
  <c r="E100" i="1"/>
  <c r="E119" i="1"/>
  <c r="E120" i="1"/>
  <c r="E29" i="1"/>
  <c r="E101" i="1"/>
  <c r="E102" i="1"/>
  <c r="E114" i="1"/>
  <c r="E375" i="1"/>
  <c r="E687" i="1"/>
  <c r="E1072" i="1"/>
  <c r="E376" i="1"/>
  <c r="E377" i="1"/>
  <c r="E450" i="1"/>
  <c r="E165" i="1"/>
  <c r="E378" i="1"/>
  <c r="E509" i="1"/>
  <c r="E510" i="1"/>
  <c r="E379" i="1"/>
  <c r="E535" i="1"/>
  <c r="E511" i="1"/>
  <c r="E380" i="1"/>
  <c r="E512" i="1"/>
  <c r="E513" i="1"/>
  <c r="E514" i="1"/>
  <c r="E381" i="1"/>
  <c r="E515" i="1"/>
  <c r="E1005" i="1"/>
  <c r="E1006" i="1"/>
  <c r="E382" i="1"/>
  <c r="E383" i="1"/>
  <c r="E1008" i="1"/>
  <c r="E384" i="1"/>
  <c r="E1010" i="1"/>
  <c r="E520" i="1"/>
  <c r="E521" i="1"/>
  <c r="E522" i="1"/>
  <c r="E385" i="1"/>
  <c r="E523" i="1"/>
  <c r="E524" i="1"/>
  <c r="E525" i="1"/>
  <c r="E386" i="1"/>
  <c r="E526" i="1"/>
  <c r="E527" i="1"/>
  <c r="E528" i="1"/>
  <c r="E387" i="1"/>
  <c r="E529" i="1"/>
  <c r="E530" i="1"/>
  <c r="E903" i="1"/>
  <c r="E388" i="1"/>
  <c r="E532" i="1"/>
  <c r="E389" i="1"/>
  <c r="E172" i="1"/>
  <c r="E883" i="1"/>
  <c r="E884" i="1"/>
  <c r="E908" i="1"/>
  <c r="E30" i="1"/>
  <c r="E589" i="1"/>
  <c r="E430" i="1"/>
  <c r="E31" i="1"/>
  <c r="E190" i="1"/>
  <c r="E760" i="1"/>
  <c r="E889" i="1"/>
  <c r="E890" i="1"/>
  <c r="E891" i="1"/>
  <c r="E761" i="1"/>
  <c r="E892" i="1"/>
  <c r="L61" i="10"/>
  <c r="L60" i="10"/>
  <c r="L59" i="10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B1636" i="1" a="1"/>
  <c r="B1636" i="1" s="1"/>
  <c r="B1637" i="1" a="1"/>
  <c r="B1637" i="1" s="1"/>
  <c r="B1638" i="1" a="1"/>
  <c r="B1638" i="1" s="1"/>
  <c r="F1636" i="1"/>
  <c r="G1636" i="1" s="1"/>
  <c r="F1637" i="1"/>
  <c r="G1637" i="1" s="1"/>
  <c r="F1638" i="1"/>
  <c r="G1638" i="1" s="1"/>
  <c r="H1636" i="1"/>
  <c r="H1637" i="1"/>
  <c r="H1638" i="1"/>
  <c r="I1636" i="1"/>
  <c r="I1637" i="1"/>
  <c r="I1638" i="1"/>
  <c r="B1635" i="1" a="1"/>
  <c r="B1635" i="1" s="1"/>
  <c r="A1635" i="1" s="1"/>
  <c r="F1635" i="1"/>
  <c r="G1635" i="1" s="1"/>
  <c r="H1635" i="1"/>
  <c r="I1635" i="1"/>
  <c r="B1633" i="1" a="1"/>
  <c r="B1633" i="1" s="1"/>
  <c r="C1633" i="1" s="1"/>
  <c r="B1634" i="1" a="1"/>
  <c r="B1634" i="1" s="1"/>
  <c r="F1633" i="1"/>
  <c r="G1633" i="1" s="1"/>
  <c r="F1634" i="1"/>
  <c r="G1634" i="1" s="1"/>
  <c r="H1633" i="1"/>
  <c r="H1634" i="1"/>
  <c r="I1633" i="1"/>
  <c r="I1634" i="1"/>
  <c r="B1629" i="1" a="1"/>
  <c r="B1629" i="1" s="1"/>
  <c r="A1629" i="1" s="1"/>
  <c r="B1630" i="1" a="1"/>
  <c r="B1630" i="1" s="1"/>
  <c r="B1631" i="1" a="1"/>
  <c r="B1631" i="1" s="1"/>
  <c r="B1632" i="1" a="1"/>
  <c r="B1632" i="1" s="1"/>
  <c r="C1632" i="1" s="1"/>
  <c r="F1629" i="1"/>
  <c r="G1629" i="1" s="1"/>
  <c r="F1630" i="1"/>
  <c r="G1630" i="1" s="1"/>
  <c r="F1631" i="1"/>
  <c r="G1631" i="1" s="1"/>
  <c r="F1632" i="1"/>
  <c r="G1632" i="1" s="1"/>
  <c r="H1629" i="1"/>
  <c r="H1630" i="1"/>
  <c r="H1631" i="1"/>
  <c r="H1632" i="1"/>
  <c r="I1629" i="1"/>
  <c r="I1630" i="1"/>
  <c r="I1631" i="1"/>
  <c r="I1632" i="1"/>
  <c r="B1627" i="1" a="1"/>
  <c r="B1627" i="1" s="1"/>
  <c r="B1628" i="1" a="1"/>
  <c r="B1628" i="1" s="1"/>
  <c r="F1627" i="1"/>
  <c r="G1627" i="1" s="1"/>
  <c r="F1628" i="1"/>
  <c r="G1628" i="1" s="1"/>
  <c r="H1627" i="1"/>
  <c r="H1628" i="1"/>
  <c r="I1627" i="1"/>
  <c r="I1628" i="1"/>
  <c r="B1624" i="1" a="1"/>
  <c r="B1624" i="1" s="1"/>
  <c r="B1625" i="1" a="1"/>
  <c r="B1625" i="1" s="1"/>
  <c r="A1625" i="1" s="1"/>
  <c r="B1626" i="1" a="1"/>
  <c r="B1626" i="1" s="1"/>
  <c r="F1624" i="1"/>
  <c r="G1624" i="1" s="1"/>
  <c r="F1625" i="1"/>
  <c r="G1625" i="1" s="1"/>
  <c r="F1626" i="1"/>
  <c r="G1626" i="1" s="1"/>
  <c r="H1624" i="1"/>
  <c r="H1625" i="1"/>
  <c r="H1626" i="1"/>
  <c r="I1624" i="1"/>
  <c r="I1625" i="1"/>
  <c r="I1626" i="1"/>
  <c r="B1622" i="1" a="1"/>
  <c r="B1622" i="1" s="1"/>
  <c r="A1622" i="1" s="1"/>
  <c r="B1623" i="1" a="1"/>
  <c r="B1623" i="1" s="1"/>
  <c r="F1622" i="1"/>
  <c r="G1622" i="1" s="1"/>
  <c r="F1623" i="1"/>
  <c r="G1623" i="1" s="1"/>
  <c r="H1622" i="1"/>
  <c r="H1623" i="1"/>
  <c r="I1622" i="1"/>
  <c r="I1623" i="1"/>
  <c r="B1618" i="1" a="1"/>
  <c r="B1618" i="1" s="1"/>
  <c r="B1619" i="1" a="1"/>
  <c r="B1619" i="1" s="1"/>
  <c r="A1619" i="1" s="1"/>
  <c r="B1620" i="1" a="1"/>
  <c r="B1620" i="1" s="1"/>
  <c r="B1621" i="1" a="1"/>
  <c r="B1621" i="1" s="1"/>
  <c r="F1618" i="1"/>
  <c r="G1618" i="1" s="1"/>
  <c r="F1619" i="1"/>
  <c r="G1619" i="1" s="1"/>
  <c r="F1620" i="1"/>
  <c r="G1620" i="1" s="1"/>
  <c r="F1621" i="1"/>
  <c r="G1621" i="1" s="1"/>
  <c r="H1618" i="1"/>
  <c r="H1619" i="1"/>
  <c r="H1620" i="1"/>
  <c r="H1621" i="1"/>
  <c r="I1618" i="1"/>
  <c r="I1619" i="1"/>
  <c r="I1620" i="1"/>
  <c r="I1621" i="1"/>
  <c r="B1617" i="1" a="1"/>
  <c r="B1617" i="1" s="1"/>
  <c r="F1617" i="1"/>
  <c r="G1617" i="1" s="1"/>
  <c r="H1617" i="1"/>
  <c r="I1617" i="1"/>
  <c r="B1615" i="1" a="1"/>
  <c r="B1615" i="1" s="1"/>
  <c r="B1616" i="1" a="1"/>
  <c r="B1616" i="1" s="1"/>
  <c r="F1615" i="1"/>
  <c r="G1615" i="1" s="1"/>
  <c r="F1616" i="1"/>
  <c r="G1616" i="1" s="1"/>
  <c r="H1615" i="1"/>
  <c r="H1616" i="1"/>
  <c r="I1615" i="1"/>
  <c r="I1616" i="1"/>
  <c r="B1607" i="1" a="1"/>
  <c r="B1607" i="1" s="1"/>
  <c r="B1608" i="1" a="1"/>
  <c r="B1608" i="1" s="1"/>
  <c r="A1608" i="1" s="1"/>
  <c r="B1609" i="1" a="1"/>
  <c r="B1609" i="1" s="1"/>
  <c r="B1610" i="1" a="1"/>
  <c r="B1610" i="1" s="1"/>
  <c r="A1610" i="1" s="1"/>
  <c r="B1611" i="1" a="1"/>
  <c r="B1611" i="1" s="1"/>
  <c r="B1612" i="1" a="1"/>
  <c r="B1612" i="1" s="1"/>
  <c r="A1612" i="1" s="1"/>
  <c r="B1613" i="1" a="1"/>
  <c r="B1613" i="1" s="1"/>
  <c r="B1614" i="1" a="1"/>
  <c r="B1614" i="1" s="1"/>
  <c r="A1614" i="1" s="1"/>
  <c r="F1607" i="1"/>
  <c r="G1607" i="1" s="1"/>
  <c r="F1608" i="1"/>
  <c r="G1608" i="1" s="1"/>
  <c r="F1609" i="1"/>
  <c r="G1609" i="1" s="1"/>
  <c r="F1610" i="1"/>
  <c r="G1610" i="1" s="1"/>
  <c r="F1611" i="1"/>
  <c r="G1611" i="1" s="1"/>
  <c r="F1612" i="1"/>
  <c r="G1612" i="1" s="1"/>
  <c r="F1613" i="1"/>
  <c r="G1613" i="1" s="1"/>
  <c r="F1614" i="1"/>
  <c r="G1614" i="1" s="1"/>
  <c r="H1607" i="1"/>
  <c r="H1608" i="1"/>
  <c r="H1609" i="1"/>
  <c r="H1610" i="1"/>
  <c r="H1611" i="1"/>
  <c r="H1612" i="1"/>
  <c r="H1613" i="1"/>
  <c r="H1614" i="1"/>
  <c r="I1607" i="1"/>
  <c r="I1608" i="1"/>
  <c r="I1609" i="1"/>
  <c r="I1610" i="1"/>
  <c r="I1611" i="1"/>
  <c r="I1612" i="1"/>
  <c r="I1613" i="1"/>
  <c r="I1614" i="1"/>
  <c r="B1603" i="1" a="1"/>
  <c r="B1603" i="1" s="1"/>
  <c r="B1604" i="1" a="1"/>
  <c r="B1604" i="1" s="1"/>
  <c r="A1604" i="1" s="1"/>
  <c r="B1605" i="1" a="1"/>
  <c r="B1605" i="1" s="1"/>
  <c r="B1606" i="1" a="1"/>
  <c r="B1606" i="1" s="1"/>
  <c r="F1603" i="1"/>
  <c r="G1603" i="1" s="1"/>
  <c r="F1604" i="1"/>
  <c r="G1604" i="1" s="1"/>
  <c r="F1605" i="1"/>
  <c r="G1605" i="1" s="1"/>
  <c r="F1606" i="1"/>
  <c r="G1606" i="1" s="1"/>
  <c r="H1603" i="1"/>
  <c r="H1604" i="1"/>
  <c r="H1605" i="1"/>
  <c r="H1606" i="1"/>
  <c r="I1603" i="1"/>
  <c r="I1604" i="1"/>
  <c r="I1605" i="1"/>
  <c r="I1606" i="1"/>
  <c r="B1598" i="1" a="1"/>
  <c r="B1598" i="1" s="1"/>
  <c r="B1599" i="1" a="1"/>
  <c r="B1599" i="1" s="1"/>
  <c r="B1600" i="1" a="1"/>
  <c r="B1600" i="1" s="1"/>
  <c r="B1601" i="1" a="1"/>
  <c r="B1601" i="1" s="1"/>
  <c r="B1602" i="1" a="1"/>
  <c r="B1602" i="1" s="1"/>
  <c r="C1602" i="1" s="1"/>
  <c r="F1598" i="1"/>
  <c r="G1598" i="1" s="1"/>
  <c r="F1599" i="1"/>
  <c r="G1599" i="1" s="1"/>
  <c r="F1600" i="1"/>
  <c r="G1600" i="1" s="1"/>
  <c r="F1601" i="1"/>
  <c r="G1601" i="1" s="1"/>
  <c r="F1602" i="1"/>
  <c r="G1602" i="1" s="1"/>
  <c r="H1598" i="1"/>
  <c r="H1599" i="1"/>
  <c r="H1600" i="1"/>
  <c r="H1601" i="1"/>
  <c r="H1602" i="1"/>
  <c r="I1598" i="1"/>
  <c r="I1599" i="1"/>
  <c r="I1600" i="1"/>
  <c r="I1601" i="1"/>
  <c r="I1602" i="1"/>
  <c r="B1592" i="1" a="1"/>
  <c r="B1592" i="1" s="1"/>
  <c r="A1592" i="1" s="1"/>
  <c r="B1593" i="1" a="1"/>
  <c r="B1593" i="1" s="1"/>
  <c r="B1594" i="1" a="1"/>
  <c r="B1594" i="1" s="1"/>
  <c r="B1595" i="1" a="1"/>
  <c r="B1595" i="1" s="1"/>
  <c r="B1596" i="1" a="1"/>
  <c r="B1596" i="1" s="1"/>
  <c r="A1596" i="1" s="1"/>
  <c r="B1597" i="1" a="1"/>
  <c r="B1597" i="1" s="1"/>
  <c r="F1592" i="1"/>
  <c r="G1592" i="1" s="1"/>
  <c r="F1593" i="1"/>
  <c r="G1593" i="1" s="1"/>
  <c r="F1594" i="1"/>
  <c r="G1594" i="1" s="1"/>
  <c r="F1595" i="1"/>
  <c r="G1595" i="1" s="1"/>
  <c r="F1596" i="1"/>
  <c r="G1596" i="1" s="1"/>
  <c r="F1597" i="1"/>
  <c r="G1597" i="1" s="1"/>
  <c r="H1592" i="1"/>
  <c r="H1593" i="1"/>
  <c r="H1594" i="1"/>
  <c r="H1595" i="1"/>
  <c r="H1596" i="1"/>
  <c r="H1597" i="1"/>
  <c r="I1592" i="1"/>
  <c r="I1593" i="1"/>
  <c r="I1594" i="1"/>
  <c r="I1595" i="1"/>
  <c r="I1596" i="1"/>
  <c r="I1597" i="1"/>
  <c r="B1591" i="1" a="1"/>
  <c r="B1591" i="1" s="1"/>
  <c r="F1591" i="1"/>
  <c r="G1591" i="1" s="1"/>
  <c r="H1591" i="1"/>
  <c r="I1591" i="1"/>
  <c r="B1587" i="1" a="1"/>
  <c r="B1587" i="1" s="1"/>
  <c r="B1588" i="1" a="1"/>
  <c r="B1588" i="1" s="1"/>
  <c r="A1588" i="1" s="1"/>
  <c r="B1589" i="1" a="1"/>
  <c r="B1589" i="1" s="1"/>
  <c r="B1590" i="1" a="1"/>
  <c r="B1590" i="1" s="1"/>
  <c r="F1587" i="1"/>
  <c r="G1587" i="1" s="1"/>
  <c r="F1588" i="1"/>
  <c r="G1588" i="1" s="1"/>
  <c r="F1589" i="1"/>
  <c r="G1589" i="1" s="1"/>
  <c r="F1590" i="1"/>
  <c r="G1590" i="1" s="1"/>
  <c r="H1587" i="1"/>
  <c r="H1588" i="1"/>
  <c r="H1589" i="1"/>
  <c r="H1590" i="1"/>
  <c r="I1587" i="1"/>
  <c r="I1588" i="1"/>
  <c r="I1589" i="1"/>
  <c r="I1590" i="1"/>
  <c r="B1584" i="1" a="1"/>
  <c r="B1584" i="1" s="1"/>
  <c r="B1585" i="1" a="1"/>
  <c r="B1585" i="1" s="1"/>
  <c r="B1586" i="1" a="1"/>
  <c r="B1586" i="1" s="1"/>
  <c r="F1584" i="1"/>
  <c r="G1584" i="1" s="1"/>
  <c r="F1585" i="1"/>
  <c r="G1585" i="1" s="1"/>
  <c r="F1586" i="1"/>
  <c r="G1586" i="1" s="1"/>
  <c r="H1584" i="1"/>
  <c r="H1585" i="1"/>
  <c r="H1586" i="1"/>
  <c r="I1584" i="1"/>
  <c r="I1585" i="1"/>
  <c r="I1586" i="1"/>
  <c r="B1576" i="1" a="1"/>
  <c r="B1576" i="1" s="1"/>
  <c r="B1577" i="1" a="1"/>
  <c r="B1577" i="1" s="1"/>
  <c r="B1578" i="1" a="1"/>
  <c r="B1578" i="1" s="1"/>
  <c r="B1579" i="1" a="1"/>
  <c r="B1579" i="1" s="1"/>
  <c r="A1579" i="1" s="1"/>
  <c r="B1580" i="1" a="1"/>
  <c r="B1580" i="1" s="1"/>
  <c r="B1581" i="1" a="1"/>
  <c r="B1581" i="1" s="1"/>
  <c r="B1582" i="1" a="1"/>
  <c r="B1582" i="1" s="1"/>
  <c r="B1583" i="1" a="1"/>
  <c r="B1583" i="1" s="1"/>
  <c r="F1576" i="1"/>
  <c r="G1576" i="1" s="1"/>
  <c r="F1577" i="1"/>
  <c r="G1577" i="1" s="1"/>
  <c r="F1578" i="1"/>
  <c r="G1578" i="1" s="1"/>
  <c r="F1579" i="1"/>
  <c r="G1579" i="1" s="1"/>
  <c r="F1580" i="1"/>
  <c r="G1580" i="1" s="1"/>
  <c r="F1581" i="1"/>
  <c r="G1581" i="1" s="1"/>
  <c r="F1582" i="1"/>
  <c r="G1582" i="1" s="1"/>
  <c r="F1583" i="1"/>
  <c r="G1583" i="1" s="1"/>
  <c r="H1576" i="1"/>
  <c r="H1577" i="1"/>
  <c r="H1578" i="1"/>
  <c r="H1579" i="1"/>
  <c r="H1580" i="1"/>
  <c r="H1581" i="1"/>
  <c r="H1582" i="1"/>
  <c r="H1583" i="1"/>
  <c r="I1576" i="1"/>
  <c r="I1577" i="1"/>
  <c r="I1578" i="1"/>
  <c r="I1579" i="1"/>
  <c r="I1580" i="1"/>
  <c r="I1581" i="1"/>
  <c r="I1582" i="1"/>
  <c r="I1583" i="1"/>
  <c r="B1571" i="1" a="1"/>
  <c r="B1571" i="1" s="1"/>
  <c r="B1572" i="1" a="1"/>
  <c r="B1572" i="1" s="1"/>
  <c r="B1573" i="1" a="1"/>
  <c r="B1573" i="1" s="1"/>
  <c r="B1574" i="1" a="1"/>
  <c r="B1574" i="1" s="1"/>
  <c r="B1575" i="1" a="1"/>
  <c r="B1575" i="1" s="1"/>
  <c r="F1571" i="1"/>
  <c r="G1571" i="1" s="1"/>
  <c r="F1572" i="1"/>
  <c r="G1572" i="1" s="1"/>
  <c r="F1573" i="1"/>
  <c r="G1573" i="1" s="1"/>
  <c r="F1574" i="1"/>
  <c r="G1574" i="1" s="1"/>
  <c r="F1575" i="1"/>
  <c r="G1575" i="1" s="1"/>
  <c r="H1571" i="1"/>
  <c r="H1572" i="1"/>
  <c r="H1573" i="1"/>
  <c r="H1574" i="1"/>
  <c r="H1575" i="1"/>
  <c r="I1571" i="1"/>
  <c r="I1572" i="1"/>
  <c r="I1573" i="1"/>
  <c r="I1574" i="1"/>
  <c r="I1575" i="1"/>
  <c r="B1570" i="1" a="1"/>
  <c r="B1570" i="1" s="1"/>
  <c r="F1570" i="1"/>
  <c r="G1570" i="1" s="1"/>
  <c r="H1570" i="1"/>
  <c r="I1570" i="1"/>
  <c r="B1568" i="1" a="1"/>
  <c r="B1568" i="1" s="1"/>
  <c r="B1569" i="1" a="1"/>
  <c r="B1569" i="1" s="1"/>
  <c r="F1568" i="1"/>
  <c r="G1568" i="1" s="1"/>
  <c r="F1569" i="1"/>
  <c r="G1569" i="1" s="1"/>
  <c r="H1568" i="1"/>
  <c r="H1569" i="1"/>
  <c r="I1568" i="1"/>
  <c r="I1569" i="1"/>
  <c r="B1566" i="1" a="1"/>
  <c r="B1566" i="1" s="1"/>
  <c r="B1567" i="1" a="1"/>
  <c r="B1567" i="1" s="1"/>
  <c r="F1566" i="1"/>
  <c r="G1566" i="1" s="1"/>
  <c r="F1567" i="1"/>
  <c r="G1567" i="1" s="1"/>
  <c r="H1566" i="1"/>
  <c r="H1567" i="1"/>
  <c r="I1566" i="1"/>
  <c r="I1567" i="1"/>
  <c r="B1564" i="1" a="1"/>
  <c r="B1564" i="1" s="1"/>
  <c r="A1564" i="1" s="1"/>
  <c r="B1565" i="1" a="1"/>
  <c r="B1565" i="1" s="1"/>
  <c r="F1564" i="1"/>
  <c r="G1564" i="1" s="1"/>
  <c r="F1565" i="1"/>
  <c r="G1565" i="1" s="1"/>
  <c r="H1564" i="1"/>
  <c r="H1565" i="1"/>
  <c r="I1564" i="1"/>
  <c r="I1565" i="1"/>
  <c r="B1553" i="1" a="1"/>
  <c r="B1553" i="1" s="1"/>
  <c r="B1554" i="1" a="1"/>
  <c r="B1554" i="1" s="1"/>
  <c r="A1554" i="1" s="1"/>
  <c r="B1555" i="1" a="1"/>
  <c r="B1555" i="1" s="1"/>
  <c r="B1556" i="1" a="1"/>
  <c r="B1556" i="1" s="1"/>
  <c r="B1557" i="1" a="1"/>
  <c r="B1557" i="1" s="1"/>
  <c r="B1558" i="1" a="1"/>
  <c r="B1558" i="1" s="1"/>
  <c r="C1558" i="1" s="1"/>
  <c r="B1559" i="1" a="1"/>
  <c r="B1559" i="1" s="1"/>
  <c r="B1560" i="1" a="1"/>
  <c r="B1560" i="1" s="1"/>
  <c r="B1561" i="1" a="1"/>
  <c r="B1561" i="1" s="1"/>
  <c r="B1562" i="1" a="1"/>
  <c r="B1562" i="1" s="1"/>
  <c r="A1562" i="1" s="1"/>
  <c r="B1563" i="1" a="1"/>
  <c r="B1563" i="1" s="1"/>
  <c r="F1553" i="1"/>
  <c r="G1553" i="1" s="1"/>
  <c r="F1554" i="1"/>
  <c r="G1554" i="1" s="1"/>
  <c r="F1555" i="1"/>
  <c r="G1555" i="1" s="1"/>
  <c r="F1556" i="1"/>
  <c r="G1556" i="1" s="1"/>
  <c r="F1557" i="1"/>
  <c r="G1557" i="1" s="1"/>
  <c r="F1558" i="1"/>
  <c r="G1558" i="1" s="1"/>
  <c r="F1559" i="1"/>
  <c r="G1559" i="1" s="1"/>
  <c r="F1560" i="1"/>
  <c r="G1560" i="1" s="1"/>
  <c r="F1561" i="1"/>
  <c r="G1561" i="1" s="1"/>
  <c r="F1562" i="1"/>
  <c r="G1562" i="1" s="1"/>
  <c r="F1563" i="1"/>
  <c r="G1563" i="1" s="1"/>
  <c r="H1553" i="1"/>
  <c r="H1554" i="1"/>
  <c r="H1555" i="1"/>
  <c r="H1556" i="1"/>
  <c r="H1557" i="1"/>
  <c r="H1558" i="1"/>
  <c r="H1559" i="1"/>
  <c r="H1560" i="1"/>
  <c r="H1561" i="1"/>
  <c r="H1562" i="1"/>
  <c r="H1563" i="1"/>
  <c r="I1553" i="1"/>
  <c r="I1554" i="1"/>
  <c r="I1555" i="1"/>
  <c r="I1556" i="1"/>
  <c r="I1557" i="1"/>
  <c r="I1558" i="1"/>
  <c r="I1559" i="1"/>
  <c r="I1560" i="1"/>
  <c r="I1561" i="1"/>
  <c r="I1562" i="1"/>
  <c r="I1563" i="1"/>
  <c r="B1552" i="1" a="1"/>
  <c r="B1552" i="1" s="1"/>
  <c r="F1552" i="1"/>
  <c r="G1552" i="1" s="1"/>
  <c r="H1552" i="1"/>
  <c r="I1552" i="1"/>
  <c r="B1550" i="1" a="1"/>
  <c r="B1550" i="1" s="1"/>
  <c r="B1551" i="1" a="1"/>
  <c r="B1551" i="1" s="1"/>
  <c r="F1550" i="1"/>
  <c r="G1550" i="1" s="1"/>
  <c r="F1551" i="1"/>
  <c r="G1551" i="1" s="1"/>
  <c r="H1550" i="1"/>
  <c r="H1551" i="1"/>
  <c r="I1550" i="1"/>
  <c r="I1551" i="1"/>
  <c r="B1548" i="1" a="1"/>
  <c r="B1548" i="1" s="1"/>
  <c r="B1549" i="1" a="1"/>
  <c r="B1549" i="1" s="1"/>
  <c r="F1548" i="1"/>
  <c r="G1548" i="1" s="1"/>
  <c r="F1549" i="1"/>
  <c r="G1549" i="1" s="1"/>
  <c r="H1548" i="1"/>
  <c r="H1549" i="1"/>
  <c r="I1548" i="1"/>
  <c r="I1549" i="1"/>
  <c r="B1543" i="1" a="1"/>
  <c r="B1543" i="1" s="1"/>
  <c r="B1544" i="1" a="1"/>
  <c r="B1544" i="1" s="1"/>
  <c r="B1545" i="1" a="1"/>
  <c r="B1545" i="1" s="1"/>
  <c r="B1546" i="1" a="1"/>
  <c r="B1546" i="1" s="1"/>
  <c r="B1547" i="1" a="1"/>
  <c r="B1547" i="1" s="1"/>
  <c r="F1543" i="1"/>
  <c r="G1543" i="1" s="1"/>
  <c r="F1544" i="1"/>
  <c r="G1544" i="1" s="1"/>
  <c r="F1545" i="1"/>
  <c r="G1545" i="1" s="1"/>
  <c r="F1546" i="1"/>
  <c r="G1546" i="1" s="1"/>
  <c r="F1547" i="1"/>
  <c r="G1547" i="1" s="1"/>
  <c r="H1543" i="1"/>
  <c r="H1544" i="1"/>
  <c r="H1545" i="1"/>
  <c r="H1546" i="1"/>
  <c r="H1547" i="1"/>
  <c r="I1543" i="1"/>
  <c r="I1544" i="1"/>
  <c r="I1545" i="1"/>
  <c r="I1546" i="1"/>
  <c r="I1547" i="1"/>
  <c r="B1538" i="1" a="1"/>
  <c r="B1538" i="1" s="1"/>
  <c r="B1539" i="1" a="1"/>
  <c r="B1539" i="1" s="1"/>
  <c r="B1540" i="1" a="1"/>
  <c r="B1540" i="1" s="1"/>
  <c r="B1541" i="1" a="1"/>
  <c r="B1541" i="1" s="1"/>
  <c r="B1542" i="1" a="1"/>
  <c r="B1542" i="1" s="1"/>
  <c r="F1538" i="1"/>
  <c r="G1538" i="1" s="1"/>
  <c r="F1539" i="1"/>
  <c r="G1539" i="1" s="1"/>
  <c r="F1540" i="1"/>
  <c r="G1540" i="1" s="1"/>
  <c r="F1541" i="1"/>
  <c r="G1541" i="1" s="1"/>
  <c r="F1542" i="1"/>
  <c r="G1542" i="1" s="1"/>
  <c r="H1538" i="1"/>
  <c r="H1539" i="1"/>
  <c r="H1540" i="1"/>
  <c r="H1541" i="1"/>
  <c r="H1542" i="1"/>
  <c r="I1538" i="1"/>
  <c r="I1539" i="1"/>
  <c r="I1540" i="1"/>
  <c r="I1541" i="1"/>
  <c r="I1542" i="1"/>
  <c r="B1537" i="1" a="1"/>
  <c r="B1537" i="1" s="1"/>
  <c r="F1537" i="1"/>
  <c r="G1537" i="1" s="1"/>
  <c r="H1537" i="1"/>
  <c r="I1537" i="1"/>
  <c r="B1534" i="1" a="1"/>
  <c r="B1534" i="1" s="1"/>
  <c r="B1535" i="1" a="1"/>
  <c r="B1535" i="1" s="1"/>
  <c r="A1535" i="1" s="1"/>
  <c r="B1536" i="1" a="1"/>
  <c r="B1536" i="1" s="1"/>
  <c r="F1534" i="1"/>
  <c r="G1534" i="1" s="1"/>
  <c r="F1535" i="1"/>
  <c r="G1535" i="1" s="1"/>
  <c r="F1536" i="1"/>
  <c r="G1536" i="1" s="1"/>
  <c r="H1534" i="1"/>
  <c r="H1535" i="1"/>
  <c r="H1536" i="1"/>
  <c r="I1534" i="1"/>
  <c r="I1535" i="1"/>
  <c r="I1536" i="1"/>
  <c r="D1448" i="1"/>
  <c r="D1502" i="1"/>
  <c r="D1511" i="1"/>
  <c r="D1449" i="1"/>
  <c r="D1450" i="1"/>
  <c r="D1498" i="1"/>
  <c r="D1525" i="1"/>
  <c r="D1521" i="1"/>
  <c r="D1526" i="1"/>
  <c r="D1451" i="1"/>
  <c r="D1497" i="1"/>
  <c r="D1527" i="1"/>
  <c r="D1512" i="1"/>
  <c r="D1452" i="1"/>
  <c r="D1494" i="1"/>
  <c r="D1453" i="1"/>
  <c r="D1513" i="1"/>
  <c r="D1454" i="1"/>
  <c r="D1495" i="1"/>
  <c r="D1455" i="1"/>
  <c r="D1456" i="1"/>
  <c r="D1515" i="1"/>
  <c r="D1514" i="1"/>
  <c r="D1457" i="1"/>
  <c r="D1506" i="1"/>
  <c r="D1529" i="1"/>
  <c r="D1496" i="1"/>
  <c r="D1458" i="1"/>
  <c r="D1532" i="1"/>
  <c r="D1459" i="1"/>
  <c r="D1520" i="1"/>
  <c r="D1460" i="1"/>
  <c r="D1461" i="1"/>
  <c r="D1462" i="1"/>
  <c r="D1463" i="1"/>
  <c r="D1501" i="1"/>
  <c r="D1519" i="1"/>
  <c r="D1437" i="1"/>
  <c r="D1438" i="1"/>
  <c r="D1464" i="1"/>
  <c r="D1518" i="1"/>
  <c r="D1439" i="1"/>
  <c r="D1465" i="1"/>
  <c r="D1429" i="1"/>
  <c r="D1466" i="1"/>
  <c r="D1467" i="1"/>
  <c r="D1430" i="1"/>
  <c r="D1440" i="1"/>
  <c r="D1441" i="1"/>
  <c r="D1468" i="1"/>
  <c r="D1533" i="1"/>
  <c r="D1469" i="1"/>
  <c r="D1522" i="1"/>
  <c r="D1524" i="1"/>
  <c r="D1528" i="1"/>
  <c r="D1470" i="1"/>
  <c r="D1471" i="1"/>
  <c r="D1507" i="1"/>
  <c r="D1472" i="1"/>
  <c r="D1473" i="1"/>
  <c r="D1474" i="1"/>
  <c r="D1475" i="1"/>
  <c r="D1431" i="1"/>
  <c r="D1523" i="1"/>
  <c r="D1476" i="1"/>
  <c r="D1477" i="1"/>
  <c r="D1442" i="1"/>
  <c r="D1478" i="1"/>
  <c r="D1479" i="1"/>
  <c r="D1504" i="1"/>
  <c r="D1480" i="1"/>
  <c r="D1443" i="1"/>
  <c r="D1444" i="1"/>
  <c r="D1432" i="1"/>
  <c r="D1445" i="1"/>
  <c r="D1481" i="1"/>
  <c r="D1446" i="1"/>
  <c r="D1447" i="1"/>
  <c r="D1482" i="1"/>
  <c r="D1433" i="1"/>
  <c r="D1510" i="1"/>
  <c r="D1483" i="1"/>
  <c r="D1517" i="1"/>
  <c r="D1434" i="1"/>
  <c r="D1484" i="1"/>
  <c r="D1485" i="1"/>
  <c r="D1531" i="1"/>
  <c r="D1486" i="1"/>
  <c r="D1487" i="1"/>
  <c r="D1530" i="1"/>
  <c r="D1435" i="1"/>
  <c r="D1488" i="1"/>
  <c r="D1436" i="1"/>
  <c r="D1508" i="1"/>
  <c r="D1489" i="1"/>
  <c r="D1499" i="1"/>
  <c r="D1509" i="1"/>
  <c r="D1490" i="1"/>
  <c r="D1500" i="1"/>
  <c r="D1505" i="1"/>
  <c r="D1491" i="1"/>
  <c r="D1516" i="1"/>
  <c r="D1492" i="1"/>
  <c r="D1503" i="1"/>
  <c r="D1493" i="1"/>
  <c r="B1448" i="1" a="1"/>
  <c r="B1448" i="1" s="1"/>
  <c r="B1502" i="1" a="1"/>
  <c r="B1502" i="1" s="1"/>
  <c r="B1511" i="1" a="1"/>
  <c r="B1511" i="1" s="1"/>
  <c r="B1449" i="1" a="1"/>
  <c r="B1449" i="1" s="1"/>
  <c r="B1450" i="1" a="1"/>
  <c r="B1450" i="1" s="1"/>
  <c r="A1450" i="1" s="1"/>
  <c r="B1498" i="1" a="1"/>
  <c r="B1498" i="1" s="1"/>
  <c r="B1525" i="1" a="1"/>
  <c r="B1525" i="1" s="1"/>
  <c r="A1525" i="1" s="1"/>
  <c r="B1521" i="1" a="1"/>
  <c r="B1521" i="1" s="1"/>
  <c r="A1521" i="1" s="1"/>
  <c r="B1526" i="1" a="1"/>
  <c r="B1526" i="1" s="1"/>
  <c r="B1451" i="1" a="1"/>
  <c r="B1451" i="1" s="1"/>
  <c r="B1497" i="1" a="1"/>
  <c r="B1497" i="1" s="1"/>
  <c r="B1527" i="1" a="1"/>
  <c r="B1527" i="1" s="1"/>
  <c r="B1512" i="1" a="1"/>
  <c r="B1512" i="1" s="1"/>
  <c r="A1512" i="1" s="1"/>
  <c r="B1452" i="1" a="1"/>
  <c r="B1452" i="1" s="1"/>
  <c r="C1452" i="1" s="1"/>
  <c r="B1494" i="1" a="1"/>
  <c r="B1494" i="1" s="1"/>
  <c r="A1494" i="1" s="1"/>
  <c r="B1453" i="1" a="1"/>
  <c r="B1453" i="1" s="1"/>
  <c r="A1453" i="1" s="1"/>
  <c r="B1513" i="1" a="1"/>
  <c r="B1513" i="1" s="1"/>
  <c r="B1454" i="1" a="1"/>
  <c r="B1454" i="1" s="1"/>
  <c r="B1495" i="1" a="1"/>
  <c r="B1495" i="1" s="1"/>
  <c r="B1455" i="1" a="1"/>
  <c r="B1455" i="1" s="1"/>
  <c r="B1456" i="1" a="1"/>
  <c r="B1456" i="1" s="1"/>
  <c r="A1456" i="1" s="1"/>
  <c r="B1515" i="1" a="1"/>
  <c r="B1515" i="1" s="1"/>
  <c r="C1515" i="1" s="1"/>
  <c r="B1514" i="1" a="1"/>
  <c r="B1514" i="1" s="1"/>
  <c r="A1514" i="1" s="1"/>
  <c r="B1457" i="1" a="1"/>
  <c r="B1457" i="1" s="1"/>
  <c r="A1457" i="1" s="1"/>
  <c r="B1506" i="1" a="1"/>
  <c r="B1506" i="1" s="1"/>
  <c r="B1529" i="1" a="1"/>
  <c r="B1529" i="1" s="1"/>
  <c r="B1496" i="1" a="1"/>
  <c r="B1496" i="1" s="1"/>
  <c r="B1458" i="1" a="1"/>
  <c r="B1458" i="1" s="1"/>
  <c r="B1532" i="1" a="1"/>
  <c r="B1532" i="1" s="1"/>
  <c r="C1532" i="1" s="1"/>
  <c r="B1459" i="1" a="1"/>
  <c r="B1459" i="1" s="1"/>
  <c r="C1459" i="1" s="1"/>
  <c r="B1520" i="1" a="1"/>
  <c r="B1520" i="1" s="1"/>
  <c r="A1520" i="1" s="1"/>
  <c r="B1460" i="1" a="1"/>
  <c r="B1460" i="1" s="1"/>
  <c r="A1460" i="1" s="1"/>
  <c r="B1461" i="1" a="1"/>
  <c r="B1461" i="1" s="1"/>
  <c r="B1462" i="1" a="1"/>
  <c r="B1462" i="1" s="1"/>
  <c r="B1463" i="1" a="1"/>
  <c r="B1463" i="1" s="1"/>
  <c r="B1501" i="1" a="1"/>
  <c r="B1501" i="1" s="1"/>
  <c r="B1519" i="1" a="1"/>
  <c r="B1519" i="1" s="1"/>
  <c r="A1519" i="1" s="1"/>
  <c r="B1437" i="1" a="1"/>
  <c r="B1437" i="1" s="1"/>
  <c r="A1437" i="1" s="1"/>
  <c r="B1438" i="1" a="1"/>
  <c r="B1438" i="1" s="1"/>
  <c r="A1438" i="1" s="1"/>
  <c r="B1464" i="1" a="1"/>
  <c r="B1464" i="1" s="1"/>
  <c r="B1518" i="1" a="1"/>
  <c r="B1518" i="1" s="1"/>
  <c r="B1439" i="1" a="1"/>
  <c r="B1439" i="1" s="1"/>
  <c r="B1465" i="1" a="1"/>
  <c r="B1465" i="1" s="1"/>
  <c r="B1429" i="1" a="1"/>
  <c r="B1429" i="1" s="1"/>
  <c r="A1429" i="1" s="1"/>
  <c r="B1466" i="1" a="1"/>
  <c r="B1466" i="1" s="1"/>
  <c r="C1466" i="1" s="1"/>
  <c r="B1467" i="1" a="1"/>
  <c r="B1467" i="1" s="1"/>
  <c r="A1467" i="1" s="1"/>
  <c r="B1430" i="1" a="1"/>
  <c r="B1430" i="1" s="1"/>
  <c r="A1430" i="1" s="1"/>
  <c r="B1440" i="1" a="1"/>
  <c r="B1440" i="1" s="1"/>
  <c r="B1441" i="1" a="1"/>
  <c r="B1441" i="1" s="1"/>
  <c r="B1468" i="1" a="1"/>
  <c r="B1468" i="1" s="1"/>
  <c r="B1533" i="1" a="1"/>
  <c r="B1533" i="1" s="1"/>
  <c r="B1469" i="1" a="1"/>
  <c r="B1469" i="1" s="1"/>
  <c r="C1469" i="1" s="1"/>
  <c r="B1522" i="1" a="1"/>
  <c r="B1522" i="1" s="1"/>
  <c r="C1522" i="1" s="1"/>
  <c r="B1524" i="1" a="1"/>
  <c r="B1524" i="1" s="1"/>
  <c r="A1524" i="1" s="1"/>
  <c r="B1528" i="1" a="1"/>
  <c r="B1528" i="1" s="1"/>
  <c r="A1528" i="1" s="1"/>
  <c r="B1470" i="1" a="1"/>
  <c r="B1470" i="1" s="1"/>
  <c r="B1471" i="1" a="1"/>
  <c r="B1471" i="1" s="1"/>
  <c r="B1507" i="1" a="1"/>
  <c r="B1507" i="1" s="1"/>
  <c r="B1472" i="1" a="1"/>
  <c r="B1472" i="1" s="1"/>
  <c r="B1473" i="1" a="1"/>
  <c r="B1473" i="1" s="1"/>
  <c r="C1473" i="1" s="1"/>
  <c r="B1474" i="1" a="1"/>
  <c r="B1474" i="1" s="1"/>
  <c r="C1474" i="1" s="1"/>
  <c r="B1475" i="1" a="1"/>
  <c r="B1475" i="1" s="1"/>
  <c r="A1475" i="1" s="1"/>
  <c r="B1431" i="1" a="1"/>
  <c r="B1431" i="1" s="1"/>
  <c r="A1431" i="1" s="1"/>
  <c r="B1523" i="1" a="1"/>
  <c r="B1523" i="1" s="1"/>
  <c r="B1476" i="1" a="1"/>
  <c r="B1476" i="1" s="1"/>
  <c r="B1477" i="1" a="1"/>
  <c r="B1477" i="1" s="1"/>
  <c r="B1442" i="1" a="1"/>
  <c r="B1442" i="1" s="1"/>
  <c r="B1478" i="1" a="1"/>
  <c r="B1478" i="1" s="1"/>
  <c r="A1478" i="1" s="1"/>
  <c r="B1479" i="1" a="1"/>
  <c r="B1479" i="1" s="1"/>
  <c r="B1504" i="1" a="1"/>
  <c r="B1504" i="1" s="1"/>
  <c r="A1504" i="1" s="1"/>
  <c r="B1480" i="1" a="1"/>
  <c r="B1480" i="1" s="1"/>
  <c r="A1480" i="1" s="1"/>
  <c r="B1443" i="1" a="1"/>
  <c r="B1443" i="1" s="1"/>
  <c r="B1444" i="1" a="1"/>
  <c r="B1444" i="1" s="1"/>
  <c r="B1432" i="1" a="1"/>
  <c r="B1432" i="1" s="1"/>
  <c r="B1445" i="1" a="1"/>
  <c r="B1445" i="1" s="1"/>
  <c r="B1481" i="1" a="1"/>
  <c r="B1481" i="1" s="1"/>
  <c r="A1481" i="1" s="1"/>
  <c r="B1446" i="1" a="1"/>
  <c r="B1446" i="1" s="1"/>
  <c r="C1446" i="1" s="1"/>
  <c r="B1447" i="1" a="1"/>
  <c r="B1447" i="1" s="1"/>
  <c r="A1447" i="1" s="1"/>
  <c r="B1482" i="1" a="1"/>
  <c r="B1482" i="1" s="1"/>
  <c r="A1482" i="1" s="1"/>
  <c r="B1433" i="1" a="1"/>
  <c r="B1433" i="1" s="1"/>
  <c r="B1510" i="1" a="1"/>
  <c r="B1510" i="1" s="1"/>
  <c r="B1483" i="1" a="1"/>
  <c r="B1483" i="1" s="1"/>
  <c r="B1517" i="1" a="1"/>
  <c r="B1517" i="1" s="1"/>
  <c r="B1434" i="1" a="1"/>
  <c r="B1434" i="1" s="1"/>
  <c r="A1434" i="1" s="1"/>
  <c r="B1484" i="1" a="1"/>
  <c r="B1484" i="1" s="1"/>
  <c r="C1484" i="1" s="1"/>
  <c r="B1485" i="1" a="1"/>
  <c r="B1485" i="1" s="1"/>
  <c r="A1485" i="1" s="1"/>
  <c r="B1531" i="1" a="1"/>
  <c r="B1531" i="1" s="1"/>
  <c r="A1531" i="1" s="1"/>
  <c r="B1486" i="1" a="1"/>
  <c r="B1486" i="1" s="1"/>
  <c r="B1487" i="1" a="1"/>
  <c r="B1487" i="1" s="1"/>
  <c r="B1530" i="1" a="1"/>
  <c r="B1530" i="1" s="1"/>
  <c r="B1435" i="1" a="1"/>
  <c r="B1435" i="1" s="1"/>
  <c r="B1488" i="1" a="1"/>
  <c r="B1488" i="1" s="1"/>
  <c r="C1488" i="1" s="1"/>
  <c r="B1436" i="1" a="1"/>
  <c r="B1436" i="1" s="1"/>
  <c r="C1436" i="1" s="1"/>
  <c r="B1508" i="1" a="1"/>
  <c r="B1508" i="1" s="1"/>
  <c r="A1508" i="1" s="1"/>
  <c r="B1489" i="1" a="1"/>
  <c r="B1489" i="1" s="1"/>
  <c r="A1489" i="1" s="1"/>
  <c r="B1499" i="1" a="1"/>
  <c r="B1499" i="1" s="1"/>
  <c r="B1509" i="1" a="1"/>
  <c r="B1509" i="1" s="1"/>
  <c r="B1490" i="1" a="1"/>
  <c r="B1490" i="1" s="1"/>
  <c r="B1500" i="1" a="1"/>
  <c r="B1500" i="1" s="1"/>
  <c r="B1505" i="1" a="1"/>
  <c r="B1505" i="1" s="1"/>
  <c r="A1505" i="1" s="1"/>
  <c r="B1491" i="1" a="1"/>
  <c r="B1491" i="1" s="1"/>
  <c r="B1516" i="1" a="1"/>
  <c r="B1516" i="1" s="1"/>
  <c r="A1516" i="1" s="1"/>
  <c r="B1492" i="1" a="1"/>
  <c r="B1492" i="1" s="1"/>
  <c r="A1492" i="1" s="1"/>
  <c r="B1503" i="1" a="1"/>
  <c r="B1503" i="1" s="1"/>
  <c r="B1493" i="1" a="1"/>
  <c r="B1493" i="1" s="1"/>
  <c r="F1448" i="1"/>
  <c r="G1448" i="1" s="1"/>
  <c r="F1502" i="1"/>
  <c r="G1502" i="1" s="1"/>
  <c r="F1511" i="1"/>
  <c r="G1511" i="1" s="1"/>
  <c r="F1449" i="1"/>
  <c r="G1449" i="1" s="1"/>
  <c r="F1450" i="1"/>
  <c r="G1450" i="1" s="1"/>
  <c r="F1498" i="1"/>
  <c r="G1498" i="1" s="1"/>
  <c r="F1525" i="1"/>
  <c r="G1525" i="1" s="1"/>
  <c r="F1521" i="1"/>
  <c r="G1521" i="1" s="1"/>
  <c r="F1526" i="1"/>
  <c r="G1526" i="1" s="1"/>
  <c r="F1451" i="1"/>
  <c r="G1451" i="1" s="1"/>
  <c r="F1497" i="1"/>
  <c r="G1497" i="1" s="1"/>
  <c r="F1527" i="1"/>
  <c r="G1527" i="1" s="1"/>
  <c r="F1512" i="1"/>
  <c r="G1512" i="1" s="1"/>
  <c r="F1452" i="1"/>
  <c r="G1452" i="1" s="1"/>
  <c r="F1494" i="1"/>
  <c r="G1494" i="1" s="1"/>
  <c r="F1453" i="1"/>
  <c r="G1453" i="1" s="1"/>
  <c r="F1513" i="1"/>
  <c r="G1513" i="1" s="1"/>
  <c r="F1454" i="1"/>
  <c r="G1454" i="1" s="1"/>
  <c r="F1495" i="1"/>
  <c r="G1495" i="1" s="1"/>
  <c r="F1455" i="1"/>
  <c r="G1455" i="1" s="1"/>
  <c r="F1456" i="1"/>
  <c r="G1456" i="1" s="1"/>
  <c r="F1515" i="1"/>
  <c r="G1515" i="1" s="1"/>
  <c r="F1514" i="1"/>
  <c r="G1514" i="1" s="1"/>
  <c r="F1457" i="1"/>
  <c r="G1457" i="1" s="1"/>
  <c r="F1506" i="1"/>
  <c r="G1506" i="1" s="1"/>
  <c r="F1529" i="1"/>
  <c r="G1529" i="1" s="1"/>
  <c r="F1496" i="1"/>
  <c r="G1496" i="1" s="1"/>
  <c r="F1458" i="1"/>
  <c r="G1458" i="1" s="1"/>
  <c r="F1532" i="1"/>
  <c r="G1532" i="1" s="1"/>
  <c r="F1459" i="1"/>
  <c r="G1459" i="1" s="1"/>
  <c r="F1520" i="1"/>
  <c r="G1520" i="1" s="1"/>
  <c r="F1460" i="1"/>
  <c r="G1460" i="1" s="1"/>
  <c r="F1461" i="1"/>
  <c r="G1461" i="1" s="1"/>
  <c r="F1462" i="1"/>
  <c r="G1462" i="1" s="1"/>
  <c r="F1463" i="1"/>
  <c r="G1463" i="1" s="1"/>
  <c r="F1501" i="1"/>
  <c r="G1501" i="1" s="1"/>
  <c r="F1519" i="1"/>
  <c r="G1519" i="1" s="1"/>
  <c r="F1437" i="1"/>
  <c r="G1437" i="1" s="1"/>
  <c r="F1438" i="1"/>
  <c r="G1438" i="1" s="1"/>
  <c r="F1464" i="1"/>
  <c r="G1464" i="1" s="1"/>
  <c r="F1518" i="1"/>
  <c r="G1518" i="1" s="1"/>
  <c r="F1439" i="1"/>
  <c r="G1439" i="1" s="1"/>
  <c r="F1465" i="1"/>
  <c r="G1465" i="1" s="1"/>
  <c r="F1429" i="1"/>
  <c r="G1429" i="1" s="1"/>
  <c r="F1466" i="1"/>
  <c r="G1466" i="1" s="1"/>
  <c r="F1467" i="1"/>
  <c r="G1467" i="1" s="1"/>
  <c r="F1430" i="1"/>
  <c r="G1430" i="1" s="1"/>
  <c r="F1440" i="1"/>
  <c r="G1440" i="1" s="1"/>
  <c r="F1441" i="1"/>
  <c r="G1441" i="1" s="1"/>
  <c r="F1468" i="1"/>
  <c r="G1468" i="1" s="1"/>
  <c r="F1533" i="1"/>
  <c r="G1533" i="1" s="1"/>
  <c r="F1469" i="1"/>
  <c r="G1469" i="1" s="1"/>
  <c r="F1522" i="1"/>
  <c r="G1522" i="1" s="1"/>
  <c r="F1524" i="1"/>
  <c r="G1524" i="1" s="1"/>
  <c r="F1528" i="1"/>
  <c r="G1528" i="1" s="1"/>
  <c r="F1470" i="1"/>
  <c r="G1470" i="1" s="1"/>
  <c r="F1471" i="1"/>
  <c r="G1471" i="1" s="1"/>
  <c r="F1507" i="1"/>
  <c r="G1507" i="1" s="1"/>
  <c r="F1472" i="1"/>
  <c r="G1472" i="1" s="1"/>
  <c r="F1473" i="1"/>
  <c r="G1473" i="1" s="1"/>
  <c r="F1474" i="1"/>
  <c r="G1474" i="1" s="1"/>
  <c r="F1475" i="1"/>
  <c r="G1475" i="1" s="1"/>
  <c r="F1431" i="1"/>
  <c r="G1431" i="1" s="1"/>
  <c r="F1523" i="1"/>
  <c r="G1523" i="1" s="1"/>
  <c r="F1476" i="1"/>
  <c r="G1476" i="1" s="1"/>
  <c r="F1477" i="1"/>
  <c r="G1477" i="1" s="1"/>
  <c r="F1442" i="1"/>
  <c r="G1442" i="1" s="1"/>
  <c r="F1478" i="1"/>
  <c r="G1478" i="1" s="1"/>
  <c r="F1479" i="1"/>
  <c r="G1479" i="1" s="1"/>
  <c r="F1504" i="1"/>
  <c r="G1504" i="1" s="1"/>
  <c r="F1480" i="1"/>
  <c r="G1480" i="1" s="1"/>
  <c r="F1443" i="1"/>
  <c r="G1443" i="1" s="1"/>
  <c r="F1444" i="1"/>
  <c r="G1444" i="1" s="1"/>
  <c r="F1432" i="1"/>
  <c r="G1432" i="1" s="1"/>
  <c r="F1445" i="1"/>
  <c r="G1445" i="1" s="1"/>
  <c r="F1481" i="1"/>
  <c r="G1481" i="1" s="1"/>
  <c r="F1446" i="1"/>
  <c r="G1446" i="1" s="1"/>
  <c r="F1447" i="1"/>
  <c r="G1447" i="1" s="1"/>
  <c r="F1482" i="1"/>
  <c r="G1482" i="1" s="1"/>
  <c r="F1433" i="1"/>
  <c r="G1433" i="1" s="1"/>
  <c r="F1510" i="1"/>
  <c r="G1510" i="1" s="1"/>
  <c r="F1483" i="1"/>
  <c r="G1483" i="1" s="1"/>
  <c r="F1517" i="1"/>
  <c r="G1517" i="1" s="1"/>
  <c r="F1434" i="1"/>
  <c r="G1434" i="1" s="1"/>
  <c r="F1484" i="1"/>
  <c r="G1484" i="1" s="1"/>
  <c r="F1485" i="1"/>
  <c r="G1485" i="1" s="1"/>
  <c r="F1531" i="1"/>
  <c r="G1531" i="1" s="1"/>
  <c r="F1486" i="1"/>
  <c r="G1486" i="1" s="1"/>
  <c r="F1487" i="1"/>
  <c r="G1487" i="1" s="1"/>
  <c r="F1530" i="1"/>
  <c r="G1530" i="1" s="1"/>
  <c r="F1435" i="1"/>
  <c r="G1435" i="1" s="1"/>
  <c r="F1488" i="1"/>
  <c r="G1488" i="1" s="1"/>
  <c r="F1436" i="1"/>
  <c r="G1436" i="1" s="1"/>
  <c r="F1508" i="1"/>
  <c r="G1508" i="1" s="1"/>
  <c r="F1489" i="1"/>
  <c r="G1489" i="1" s="1"/>
  <c r="F1499" i="1"/>
  <c r="G1499" i="1" s="1"/>
  <c r="F1509" i="1"/>
  <c r="G1509" i="1" s="1"/>
  <c r="F1490" i="1"/>
  <c r="G1490" i="1" s="1"/>
  <c r="F1500" i="1"/>
  <c r="G1500" i="1" s="1"/>
  <c r="F1505" i="1"/>
  <c r="G1505" i="1" s="1"/>
  <c r="F1491" i="1"/>
  <c r="G1491" i="1" s="1"/>
  <c r="F1516" i="1"/>
  <c r="G1516" i="1" s="1"/>
  <c r="F1492" i="1"/>
  <c r="G1492" i="1" s="1"/>
  <c r="F1503" i="1"/>
  <c r="G1503" i="1" s="1"/>
  <c r="F1493" i="1"/>
  <c r="G1493" i="1" s="1"/>
  <c r="H1448" i="1"/>
  <c r="H1502" i="1"/>
  <c r="H1511" i="1"/>
  <c r="H1449" i="1"/>
  <c r="H1450" i="1"/>
  <c r="H1498" i="1"/>
  <c r="H1525" i="1"/>
  <c r="H1521" i="1"/>
  <c r="H1526" i="1"/>
  <c r="H1451" i="1"/>
  <c r="H1497" i="1"/>
  <c r="H1527" i="1"/>
  <c r="H1512" i="1"/>
  <c r="H1452" i="1"/>
  <c r="H1494" i="1"/>
  <c r="H1453" i="1"/>
  <c r="H1513" i="1"/>
  <c r="H1454" i="1"/>
  <c r="H1495" i="1"/>
  <c r="H1455" i="1"/>
  <c r="H1456" i="1"/>
  <c r="H1515" i="1"/>
  <c r="H1514" i="1"/>
  <c r="H1457" i="1"/>
  <c r="H1506" i="1"/>
  <c r="H1529" i="1"/>
  <c r="H1496" i="1"/>
  <c r="H1458" i="1"/>
  <c r="H1532" i="1"/>
  <c r="H1459" i="1"/>
  <c r="H1520" i="1"/>
  <c r="H1460" i="1"/>
  <c r="H1461" i="1"/>
  <c r="H1462" i="1"/>
  <c r="H1463" i="1"/>
  <c r="H1501" i="1"/>
  <c r="H1519" i="1"/>
  <c r="H1437" i="1"/>
  <c r="H1438" i="1"/>
  <c r="H1464" i="1"/>
  <c r="H1518" i="1"/>
  <c r="H1439" i="1"/>
  <c r="H1465" i="1"/>
  <c r="H1429" i="1"/>
  <c r="H1466" i="1"/>
  <c r="H1467" i="1"/>
  <c r="H1430" i="1"/>
  <c r="H1440" i="1"/>
  <c r="H1441" i="1"/>
  <c r="H1468" i="1"/>
  <c r="H1533" i="1"/>
  <c r="H1469" i="1"/>
  <c r="H1522" i="1"/>
  <c r="H1524" i="1"/>
  <c r="H1528" i="1"/>
  <c r="H1470" i="1"/>
  <c r="H1471" i="1"/>
  <c r="H1507" i="1"/>
  <c r="H1472" i="1"/>
  <c r="H1473" i="1"/>
  <c r="H1474" i="1"/>
  <c r="H1475" i="1"/>
  <c r="H1431" i="1"/>
  <c r="H1523" i="1"/>
  <c r="H1476" i="1"/>
  <c r="H1477" i="1"/>
  <c r="H1442" i="1"/>
  <c r="H1478" i="1"/>
  <c r="H1479" i="1"/>
  <c r="H1504" i="1"/>
  <c r="H1480" i="1"/>
  <c r="H1443" i="1"/>
  <c r="H1444" i="1"/>
  <c r="H1432" i="1"/>
  <c r="H1445" i="1"/>
  <c r="H1481" i="1"/>
  <c r="H1446" i="1"/>
  <c r="H1447" i="1"/>
  <c r="H1482" i="1"/>
  <c r="H1433" i="1"/>
  <c r="H1510" i="1"/>
  <c r="H1483" i="1"/>
  <c r="H1517" i="1"/>
  <c r="H1434" i="1"/>
  <c r="H1484" i="1"/>
  <c r="H1485" i="1"/>
  <c r="H1531" i="1"/>
  <c r="H1486" i="1"/>
  <c r="H1487" i="1"/>
  <c r="H1530" i="1"/>
  <c r="H1435" i="1"/>
  <c r="H1488" i="1"/>
  <c r="H1436" i="1"/>
  <c r="H1508" i="1"/>
  <c r="H1489" i="1"/>
  <c r="H1499" i="1"/>
  <c r="H1509" i="1"/>
  <c r="H1490" i="1"/>
  <c r="H1500" i="1"/>
  <c r="H1505" i="1"/>
  <c r="H1491" i="1"/>
  <c r="H1516" i="1"/>
  <c r="H1492" i="1"/>
  <c r="H1503" i="1"/>
  <c r="H1493" i="1"/>
  <c r="I1448" i="1"/>
  <c r="I1502" i="1"/>
  <c r="I1511" i="1"/>
  <c r="I1449" i="1"/>
  <c r="I1450" i="1"/>
  <c r="I1498" i="1"/>
  <c r="I1525" i="1"/>
  <c r="I1521" i="1"/>
  <c r="I1526" i="1"/>
  <c r="I1451" i="1"/>
  <c r="I1497" i="1"/>
  <c r="I1527" i="1"/>
  <c r="I1512" i="1"/>
  <c r="I1452" i="1"/>
  <c r="I1494" i="1"/>
  <c r="I1453" i="1"/>
  <c r="I1513" i="1"/>
  <c r="I1454" i="1"/>
  <c r="I1495" i="1"/>
  <c r="I1455" i="1"/>
  <c r="I1456" i="1"/>
  <c r="I1515" i="1"/>
  <c r="I1514" i="1"/>
  <c r="I1457" i="1"/>
  <c r="I1506" i="1"/>
  <c r="I1529" i="1"/>
  <c r="I1496" i="1"/>
  <c r="I1458" i="1"/>
  <c r="I1532" i="1"/>
  <c r="I1459" i="1"/>
  <c r="I1520" i="1"/>
  <c r="I1460" i="1"/>
  <c r="I1461" i="1"/>
  <c r="I1462" i="1"/>
  <c r="I1463" i="1"/>
  <c r="I1501" i="1"/>
  <c r="I1519" i="1"/>
  <c r="I1437" i="1"/>
  <c r="I1438" i="1"/>
  <c r="I1464" i="1"/>
  <c r="I1518" i="1"/>
  <c r="I1439" i="1"/>
  <c r="I1465" i="1"/>
  <c r="I1429" i="1"/>
  <c r="I1466" i="1"/>
  <c r="I1467" i="1"/>
  <c r="I1430" i="1"/>
  <c r="I1440" i="1"/>
  <c r="I1441" i="1"/>
  <c r="I1468" i="1"/>
  <c r="I1533" i="1"/>
  <c r="I1469" i="1"/>
  <c r="I1522" i="1"/>
  <c r="I1524" i="1"/>
  <c r="I1528" i="1"/>
  <c r="I1470" i="1"/>
  <c r="I1471" i="1"/>
  <c r="I1507" i="1"/>
  <c r="I1472" i="1"/>
  <c r="I1473" i="1"/>
  <c r="I1474" i="1"/>
  <c r="I1475" i="1"/>
  <c r="I1431" i="1"/>
  <c r="I1523" i="1"/>
  <c r="I1476" i="1"/>
  <c r="I1477" i="1"/>
  <c r="I1442" i="1"/>
  <c r="I1478" i="1"/>
  <c r="I1479" i="1"/>
  <c r="I1504" i="1"/>
  <c r="I1480" i="1"/>
  <c r="I1443" i="1"/>
  <c r="I1444" i="1"/>
  <c r="I1432" i="1"/>
  <c r="I1445" i="1"/>
  <c r="I1481" i="1"/>
  <c r="I1446" i="1"/>
  <c r="I1447" i="1"/>
  <c r="I1482" i="1"/>
  <c r="I1433" i="1"/>
  <c r="I1510" i="1"/>
  <c r="I1483" i="1"/>
  <c r="I1517" i="1"/>
  <c r="I1434" i="1"/>
  <c r="I1484" i="1"/>
  <c r="I1485" i="1"/>
  <c r="I1531" i="1"/>
  <c r="I1486" i="1"/>
  <c r="I1487" i="1"/>
  <c r="I1530" i="1"/>
  <c r="I1435" i="1"/>
  <c r="I1488" i="1"/>
  <c r="I1436" i="1"/>
  <c r="I1508" i="1"/>
  <c r="I1489" i="1"/>
  <c r="I1499" i="1"/>
  <c r="I1509" i="1"/>
  <c r="I1490" i="1"/>
  <c r="I1500" i="1"/>
  <c r="I1505" i="1"/>
  <c r="I1491" i="1"/>
  <c r="I1516" i="1"/>
  <c r="I1492" i="1"/>
  <c r="I1503" i="1"/>
  <c r="I1493" i="1"/>
  <c r="AB59" i="10" l="1" a="1"/>
  <c r="AB59" i="10" s="1"/>
  <c r="AJ59" i="10" a="1"/>
  <c r="AJ59" i="10" s="1"/>
  <c r="AH59" i="10" a="1"/>
  <c r="AH59" i="10" s="1"/>
  <c r="AC59" i="10" a="1"/>
  <c r="AC59" i="10" s="1"/>
  <c r="AK59" i="10" a="1"/>
  <c r="AK59" i="10" s="1"/>
  <c r="AI59" i="10" a="1"/>
  <c r="AI59" i="10" s="1"/>
  <c r="V59" i="10" a="1"/>
  <c r="V59" i="10" s="1"/>
  <c r="AD59" i="10" a="1"/>
  <c r="AD59" i="10" s="1"/>
  <c r="AL59" i="10" a="1"/>
  <c r="AL59" i="10" s="1"/>
  <c r="W59" i="10" a="1"/>
  <c r="W59" i="10" s="1"/>
  <c r="AE59" i="10" a="1"/>
  <c r="AE59" i="10" s="1"/>
  <c r="X59" i="10" a="1"/>
  <c r="X59" i="10" s="1"/>
  <c r="AF59" i="10" a="1"/>
  <c r="AF59" i="10" s="1"/>
  <c r="AA59" i="10" a="1"/>
  <c r="AA59" i="10" s="1"/>
  <c r="Y59" i="10" a="1"/>
  <c r="Y59" i="10" s="1"/>
  <c r="AG59" i="10" a="1"/>
  <c r="AG59" i="10" s="1"/>
  <c r="Z59" i="10" a="1"/>
  <c r="Z59" i="10" s="1"/>
  <c r="Y62" i="10" a="1"/>
  <c r="Y62" i="10" s="1"/>
  <c r="AG62" i="10" a="1"/>
  <c r="AG62" i="10" s="1"/>
  <c r="AE62" i="10" a="1"/>
  <c r="AE62" i="10" s="1"/>
  <c r="Z62" i="10" a="1"/>
  <c r="Z62" i="10" s="1"/>
  <c r="AH62" i="10" a="1"/>
  <c r="AH62" i="10" s="1"/>
  <c r="X62" i="10" a="1"/>
  <c r="X62" i="10" s="1"/>
  <c r="AA62" i="10" a="1"/>
  <c r="AA62" i="10" s="1"/>
  <c r="AI62" i="10" a="1"/>
  <c r="AI62" i="10" s="1"/>
  <c r="AB62" i="10" a="1"/>
  <c r="AB62" i="10" s="1"/>
  <c r="AJ62" i="10" a="1"/>
  <c r="AJ62" i="10" s="1"/>
  <c r="W62" i="10" a="1"/>
  <c r="W62" i="10" s="1"/>
  <c r="AC62" i="10" a="1"/>
  <c r="AC62" i="10" s="1"/>
  <c r="AK62" i="10" a="1"/>
  <c r="AK62" i="10" s="1"/>
  <c r="V62" i="10" a="1"/>
  <c r="V62" i="10" s="1"/>
  <c r="AD62" i="10" a="1"/>
  <c r="AD62" i="10" s="1"/>
  <c r="AL62" i="10" a="1"/>
  <c r="AL62" i="10" s="1"/>
  <c r="AF62" i="10" a="1"/>
  <c r="AF62" i="10" s="1"/>
  <c r="AA60" i="10" a="1"/>
  <c r="AA60" i="10" s="1"/>
  <c r="AI60" i="10" a="1"/>
  <c r="AI60" i="10" s="1"/>
  <c r="AB60" i="10" a="1"/>
  <c r="AB60" i="10" s="1"/>
  <c r="AJ60" i="10" a="1"/>
  <c r="AJ60" i="10" s="1"/>
  <c r="AC60" i="10" a="1"/>
  <c r="AC60" i="10" s="1"/>
  <c r="AK60" i="10" a="1"/>
  <c r="AK60" i="10" s="1"/>
  <c r="Y60" i="10" a="1"/>
  <c r="Y60" i="10" s="1"/>
  <c r="V60" i="10" a="1"/>
  <c r="V60" i="10" s="1"/>
  <c r="AD60" i="10" a="1"/>
  <c r="AD60" i="10" s="1"/>
  <c r="AL60" i="10" a="1"/>
  <c r="AL60" i="10" s="1"/>
  <c r="AH60" i="10" a="1"/>
  <c r="AH60" i="10" s="1"/>
  <c r="W60" i="10" a="1"/>
  <c r="W60" i="10" s="1"/>
  <c r="AE60" i="10" a="1"/>
  <c r="AE60" i="10" s="1"/>
  <c r="AG60" i="10" a="1"/>
  <c r="AG60" i="10" s="1"/>
  <c r="X60" i="10" a="1"/>
  <c r="X60" i="10" s="1"/>
  <c r="AF60" i="10" a="1"/>
  <c r="AF60" i="10" s="1"/>
  <c r="Z60" i="10" a="1"/>
  <c r="Z60" i="10" s="1"/>
  <c r="Z61" i="10" a="1"/>
  <c r="Z61" i="10" s="1"/>
  <c r="AH61" i="10" a="1"/>
  <c r="AH61" i="10" s="1"/>
  <c r="Y61" i="10" a="1"/>
  <c r="Y61" i="10" s="1"/>
  <c r="AA61" i="10" a="1"/>
  <c r="AA61" i="10" s="1"/>
  <c r="AI61" i="10" a="1"/>
  <c r="AI61" i="10" s="1"/>
  <c r="X61" i="10" a="1"/>
  <c r="X61" i="10" s="1"/>
  <c r="AB61" i="10" a="1"/>
  <c r="AB61" i="10" s="1"/>
  <c r="AJ61" i="10" a="1"/>
  <c r="AJ61" i="10" s="1"/>
  <c r="AC61" i="10" a="1"/>
  <c r="AC61" i="10" s="1"/>
  <c r="AK61" i="10" a="1"/>
  <c r="AK61" i="10" s="1"/>
  <c r="V61" i="10" a="1"/>
  <c r="V61" i="10" s="1"/>
  <c r="AD61" i="10" a="1"/>
  <c r="AD61" i="10" s="1"/>
  <c r="AL61" i="10" a="1"/>
  <c r="AL61" i="10" s="1"/>
  <c r="AG61" i="10" a="1"/>
  <c r="AG61" i="10" s="1"/>
  <c r="W61" i="10" a="1"/>
  <c r="W61" i="10" s="1"/>
  <c r="AE61" i="10" a="1"/>
  <c r="AE61" i="10" s="1"/>
  <c r="AF61" i="10" a="1"/>
  <c r="AF61" i="10" s="1"/>
  <c r="AQ60" i="10" a="1"/>
  <c r="AQ60" i="10" s="1"/>
  <c r="AM60" i="10" a="1"/>
  <c r="AM60" i="10" s="1"/>
  <c r="AN60" i="10" a="1"/>
  <c r="AN60" i="10" s="1"/>
  <c r="AO60" i="10" a="1"/>
  <c r="AO60" i="10" s="1"/>
  <c r="AP60" i="10" a="1"/>
  <c r="AP60" i="10" s="1"/>
  <c r="AP61" i="10" a="1"/>
  <c r="AP61" i="10" s="1"/>
  <c r="AQ61" i="10" a="1"/>
  <c r="AQ61" i="10" s="1"/>
  <c r="AM61" i="10" a="1"/>
  <c r="AM61" i="10" s="1"/>
  <c r="AN61" i="10" a="1"/>
  <c r="AN61" i="10" s="1"/>
  <c r="AO61" i="10" a="1"/>
  <c r="AO61" i="10" s="1"/>
  <c r="AM59" i="10" a="1"/>
  <c r="AM59" i="10" s="1"/>
  <c r="AN59" i="10" a="1"/>
  <c r="AN59" i="10" s="1"/>
  <c r="AO59" i="10" a="1"/>
  <c r="AO59" i="10" s="1"/>
  <c r="AP59" i="10" a="1"/>
  <c r="AP59" i="10" s="1"/>
  <c r="AQ59" i="10" a="1"/>
  <c r="AQ59" i="10" s="1"/>
  <c r="AO62" i="10" a="1"/>
  <c r="AO62" i="10" s="1"/>
  <c r="AP62" i="10" a="1"/>
  <c r="AP62" i="10" s="1"/>
  <c r="AQ62" i="10" a="1"/>
  <c r="AQ62" i="10" s="1"/>
  <c r="AM62" i="10" a="1"/>
  <c r="AM62" i="10" s="1"/>
  <c r="AN62" i="10" a="1"/>
  <c r="AN62" i="10" s="1"/>
  <c r="J59" i="10" a="1"/>
  <c r="J59" i="10" s="1"/>
  <c r="A2018" i="1"/>
  <c r="C2018" i="1"/>
  <c r="A2010" i="1"/>
  <c r="C2010" i="1"/>
  <c r="A2022" i="1"/>
  <c r="C2022" i="1"/>
  <c r="A2021" i="1"/>
  <c r="C2021" i="1"/>
  <c r="A2019" i="1"/>
  <c r="C2019" i="1"/>
  <c r="C2020" i="1"/>
  <c r="C2013" i="1"/>
  <c r="A2013" i="1"/>
  <c r="C2012" i="1"/>
  <c r="A2012" i="1"/>
  <c r="C2011" i="1"/>
  <c r="A2011" i="1"/>
  <c r="C2008" i="1"/>
  <c r="A2008" i="1"/>
  <c r="A2017" i="1"/>
  <c r="C2017" i="1"/>
  <c r="C2016" i="1"/>
  <c r="A2016" i="1"/>
  <c r="C2015" i="1"/>
  <c r="A2015" i="1"/>
  <c r="A2009" i="1"/>
  <c r="C2009" i="1"/>
  <c r="A2014" i="1"/>
  <c r="A2006" i="1"/>
  <c r="C2006" i="1"/>
  <c r="A1988" i="1"/>
  <c r="C1988" i="1"/>
  <c r="A1980" i="1"/>
  <c r="C1980" i="1"/>
  <c r="A1972" i="1"/>
  <c r="C1972" i="1"/>
  <c r="A2005" i="1"/>
  <c r="C2005" i="1"/>
  <c r="A2003" i="1"/>
  <c r="C2003" i="1"/>
  <c r="A2002" i="1"/>
  <c r="C2002" i="1"/>
  <c r="A2001" i="1"/>
  <c r="C2001" i="1"/>
  <c r="A2007" i="1"/>
  <c r="C2007" i="1"/>
  <c r="C2004" i="1"/>
  <c r="C1996" i="1"/>
  <c r="C1990" i="1"/>
  <c r="A1990" i="1"/>
  <c r="C1994" i="1"/>
  <c r="A1994" i="1"/>
  <c r="C1981" i="1"/>
  <c r="A1981" i="1"/>
  <c r="C1975" i="1"/>
  <c r="A1975" i="1"/>
  <c r="C1977" i="1"/>
  <c r="A1977" i="1"/>
  <c r="C1993" i="1"/>
  <c r="A1993" i="1"/>
  <c r="A1987" i="1"/>
  <c r="C1987" i="1"/>
  <c r="C1974" i="1"/>
  <c r="A1974" i="1"/>
  <c r="A1995" i="1"/>
  <c r="C1995" i="1"/>
  <c r="C1999" i="1"/>
  <c r="A1999" i="1"/>
  <c r="C1986" i="1"/>
  <c r="A1986" i="1"/>
  <c r="C1973" i="1"/>
  <c r="A1973" i="1"/>
  <c r="C1989" i="1"/>
  <c r="A1989" i="1"/>
  <c r="C1983" i="1"/>
  <c r="A1983" i="1"/>
  <c r="C1982" i="1"/>
  <c r="A1982" i="1"/>
  <c r="C1998" i="1"/>
  <c r="A1998" i="1"/>
  <c r="C1985" i="1"/>
  <c r="A1985" i="1"/>
  <c r="C1979" i="1"/>
  <c r="A1979" i="1"/>
  <c r="C1997" i="1"/>
  <c r="A1997" i="1"/>
  <c r="C1991" i="1"/>
  <c r="A1991" i="1"/>
  <c r="C1978" i="1"/>
  <c r="A1978" i="1"/>
  <c r="A2000" i="1"/>
  <c r="A1992" i="1"/>
  <c r="A1984" i="1"/>
  <c r="A1976" i="1"/>
  <c r="C1971" i="1"/>
  <c r="C1956" i="1"/>
  <c r="A1956" i="1"/>
  <c r="C1964" i="1"/>
  <c r="A1964" i="1"/>
  <c r="A1970" i="1"/>
  <c r="C1970" i="1"/>
  <c r="C1966" i="1"/>
  <c r="A1966" i="1"/>
  <c r="C1953" i="1"/>
  <c r="A1953" i="1"/>
  <c r="A1965" i="1"/>
  <c r="C1965" i="1"/>
  <c r="C1959" i="1"/>
  <c r="A1959" i="1"/>
  <c r="C1958" i="1"/>
  <c r="A1958" i="1"/>
  <c r="A1957" i="1"/>
  <c r="C1957" i="1"/>
  <c r="C1951" i="1"/>
  <c r="A1951" i="1"/>
  <c r="C1969" i="1"/>
  <c r="A1969" i="1"/>
  <c r="C1963" i="1"/>
  <c r="A1963" i="1"/>
  <c r="C1950" i="1"/>
  <c r="A1950" i="1"/>
  <c r="C1962" i="1"/>
  <c r="A1962" i="1"/>
  <c r="A1949" i="1"/>
  <c r="C1949" i="1"/>
  <c r="C1961" i="1"/>
  <c r="A1961" i="1"/>
  <c r="C1955" i="1"/>
  <c r="A1955" i="1"/>
  <c r="C1967" i="1"/>
  <c r="A1967" i="1"/>
  <c r="C1954" i="1"/>
  <c r="A1954" i="1"/>
  <c r="A1968" i="1"/>
  <c r="A1960" i="1"/>
  <c r="A1952" i="1"/>
  <c r="A1943" i="1"/>
  <c r="C1943" i="1"/>
  <c r="A1948" i="1"/>
  <c r="C1948" i="1"/>
  <c r="A1947" i="1"/>
  <c r="C1947" i="1"/>
  <c r="A1946" i="1"/>
  <c r="C1946" i="1"/>
  <c r="A1944" i="1"/>
  <c r="C1944" i="1"/>
  <c r="A1945" i="1"/>
  <c r="C1945" i="1"/>
  <c r="C1942" i="1"/>
  <c r="A1941" i="1"/>
  <c r="C1941" i="1"/>
  <c r="A1940" i="1"/>
  <c r="C1940" i="1"/>
  <c r="A1936" i="1"/>
  <c r="C1936" i="1"/>
  <c r="C1939" i="1"/>
  <c r="A1935" i="1"/>
  <c r="C1935" i="1"/>
  <c r="A1934" i="1"/>
  <c r="C1934" i="1"/>
  <c r="A1928" i="1"/>
  <c r="C1928" i="1"/>
  <c r="C1938" i="1"/>
  <c r="A1938" i="1"/>
  <c r="C1937" i="1"/>
  <c r="C1933" i="1"/>
  <c r="C1931" i="1"/>
  <c r="A1931" i="1"/>
  <c r="C1929" i="1"/>
  <c r="A1929" i="1"/>
  <c r="A1932" i="1"/>
  <c r="A1930" i="1"/>
  <c r="A1927" i="1"/>
  <c r="C1927" i="1"/>
  <c r="C1926" i="1"/>
  <c r="A1926" i="1"/>
  <c r="C1925" i="1"/>
  <c r="A1925" i="1"/>
  <c r="C1924" i="1"/>
  <c r="A1924" i="1"/>
  <c r="C1923" i="1"/>
  <c r="A1923" i="1"/>
  <c r="A1922" i="1"/>
  <c r="C1922" i="1"/>
  <c r="A1921" i="1"/>
  <c r="C1921" i="1"/>
  <c r="A1920" i="1"/>
  <c r="C1920" i="1"/>
  <c r="C1918" i="1"/>
  <c r="A1918" i="1"/>
  <c r="A1912" i="1"/>
  <c r="C1912" i="1"/>
  <c r="C1917" i="1"/>
  <c r="A1917" i="1"/>
  <c r="C1916" i="1"/>
  <c r="A1916" i="1"/>
  <c r="C1919" i="1"/>
  <c r="A1919" i="1"/>
  <c r="A1915" i="1"/>
  <c r="C1915" i="1"/>
  <c r="A1914" i="1"/>
  <c r="C1914" i="1"/>
  <c r="A1913" i="1"/>
  <c r="C1913" i="1"/>
  <c r="C1911" i="1"/>
  <c r="A1909" i="1"/>
  <c r="C1909" i="1"/>
  <c r="C1910" i="1"/>
  <c r="A1910" i="1"/>
  <c r="C1908" i="1"/>
  <c r="C1907" i="1"/>
  <c r="A1905" i="1"/>
  <c r="C1905" i="1"/>
  <c r="C1906" i="1"/>
  <c r="A1900" i="1"/>
  <c r="C1899" i="1"/>
  <c r="A1899" i="1"/>
  <c r="C1898" i="1"/>
  <c r="A1898" i="1"/>
  <c r="C1902" i="1"/>
  <c r="A1902" i="1"/>
  <c r="A1903" i="1"/>
  <c r="C1903" i="1"/>
  <c r="A1895" i="1"/>
  <c r="C1895" i="1"/>
  <c r="C1904" i="1"/>
  <c r="C1896" i="1"/>
  <c r="A1901" i="1"/>
  <c r="A1897" i="1"/>
  <c r="A1894" i="1"/>
  <c r="C1894" i="1"/>
  <c r="C1893" i="1"/>
  <c r="A1892" i="1"/>
  <c r="C1892" i="1"/>
  <c r="C1891" i="1"/>
  <c r="A1890" i="1"/>
  <c r="C1890" i="1"/>
  <c r="A1889" i="1"/>
  <c r="C1889" i="1"/>
  <c r="A1888" i="1"/>
  <c r="C1888" i="1"/>
  <c r="C1887" i="1"/>
  <c r="A1777" i="1"/>
  <c r="C1777" i="1"/>
  <c r="A1885" i="1"/>
  <c r="C1885" i="1"/>
  <c r="C1886" i="1"/>
  <c r="A1884" i="1"/>
  <c r="C1882" i="1"/>
  <c r="A1883" i="1"/>
  <c r="C1883" i="1"/>
  <c r="A1881" i="1"/>
  <c r="C1881" i="1"/>
  <c r="A1879" i="1"/>
  <c r="C1879" i="1"/>
  <c r="C1793" i="1"/>
  <c r="C1880" i="1"/>
  <c r="C1781" i="1"/>
  <c r="A1781" i="1"/>
  <c r="A1789" i="1"/>
  <c r="C1789" i="1"/>
  <c r="A1773" i="1"/>
  <c r="C1773" i="1"/>
  <c r="C1786" i="1"/>
  <c r="A1786" i="1"/>
  <c r="C1782" i="1"/>
  <c r="A1782" i="1"/>
  <c r="A1778" i="1"/>
  <c r="C1778" i="1"/>
  <c r="C1792" i="1"/>
  <c r="A1792" i="1"/>
  <c r="A1791" i="1"/>
  <c r="A1774" i="1"/>
  <c r="A1864" i="1"/>
  <c r="C1763" i="1"/>
  <c r="A1763" i="1"/>
  <c r="A1765" i="1"/>
  <c r="C1765" i="1"/>
  <c r="C1767" i="1"/>
  <c r="A1767" i="1"/>
  <c r="A1775" i="1"/>
  <c r="C1775" i="1"/>
  <c r="C1779" i="1"/>
  <c r="A1779" i="1"/>
  <c r="A1796" i="1"/>
  <c r="C1796" i="1"/>
  <c r="C1816" i="1"/>
  <c r="A1816" i="1"/>
  <c r="A1783" i="1"/>
  <c r="C1783" i="1"/>
  <c r="C1790" i="1"/>
  <c r="A1790" i="1"/>
  <c r="A1795" i="1"/>
  <c r="C1795" i="1"/>
  <c r="C1804" i="1"/>
  <c r="A1804" i="1"/>
  <c r="A1805" i="1"/>
  <c r="C1805" i="1"/>
  <c r="C1809" i="1"/>
  <c r="A1809" i="1"/>
  <c r="C1815" i="1"/>
  <c r="A1815" i="1"/>
  <c r="A1825" i="1"/>
  <c r="C1825" i="1"/>
  <c r="A1819" i="1"/>
  <c r="C1819" i="1"/>
  <c r="A1845" i="1"/>
  <c r="C1845" i="1"/>
  <c r="C1839" i="1"/>
  <c r="A1839" i="1"/>
  <c r="C1872" i="1"/>
  <c r="A1872" i="1"/>
  <c r="A1794" i="1"/>
  <c r="C1794" i="1"/>
  <c r="C1808" i="1"/>
  <c r="A1808" i="1"/>
  <c r="A1814" i="1"/>
  <c r="C1814" i="1"/>
  <c r="A1831" i="1"/>
  <c r="C1831" i="1"/>
  <c r="A1851" i="1"/>
  <c r="C1851" i="1"/>
  <c r="A1838" i="1"/>
  <c r="C1838" i="1"/>
  <c r="C1863" i="1"/>
  <c r="A1863" i="1"/>
  <c r="A1878" i="1"/>
  <c r="C1878" i="1"/>
  <c r="A1758" i="1"/>
  <c r="C1758" i="1"/>
  <c r="C1800" i="1"/>
  <c r="A1800" i="1"/>
  <c r="C1807" i="1"/>
  <c r="A1807" i="1"/>
  <c r="A1811" i="1"/>
  <c r="C1811" i="1"/>
  <c r="C1812" i="1"/>
  <c r="A1812" i="1"/>
  <c r="C1818" i="1"/>
  <c r="A1818" i="1"/>
  <c r="A1830" i="1"/>
  <c r="C1830" i="1"/>
  <c r="C1850" i="1"/>
  <c r="A1850" i="1"/>
  <c r="A1837" i="1"/>
  <c r="C1837" i="1"/>
  <c r="A1877" i="1"/>
  <c r="C1877" i="1"/>
  <c r="A1834" i="1"/>
  <c r="C1834" i="1"/>
  <c r="A1821" i="1"/>
  <c r="C1821" i="1"/>
  <c r="A1854" i="1"/>
  <c r="C1854" i="1"/>
  <c r="C1841" i="1"/>
  <c r="A1841" i="1"/>
  <c r="A1835" i="1"/>
  <c r="C1835" i="1"/>
  <c r="C1856" i="1"/>
  <c r="A1856" i="1"/>
  <c r="A1866" i="1"/>
  <c r="C1866" i="1"/>
  <c r="A1803" i="1"/>
  <c r="C1803" i="1"/>
  <c r="A1865" i="1"/>
  <c r="C1865" i="1"/>
  <c r="C1874" i="1"/>
  <c r="A1874" i="1"/>
  <c r="A1769" i="1"/>
  <c r="C1769" i="1"/>
  <c r="A1826" i="1"/>
  <c r="C1826" i="1"/>
  <c r="A1846" i="1"/>
  <c r="C1846" i="1"/>
  <c r="A1859" i="1"/>
  <c r="C1859" i="1"/>
  <c r="C1873" i="1"/>
  <c r="A1873" i="1"/>
  <c r="A1757" i="1"/>
  <c r="C1757" i="1"/>
  <c r="C1762" i="1"/>
  <c r="A1762" i="1"/>
  <c r="C1799" i="1"/>
  <c r="A1799" i="1"/>
  <c r="A1829" i="1"/>
  <c r="C1829" i="1"/>
  <c r="A1823" i="1"/>
  <c r="C1823" i="1"/>
  <c r="C1849" i="1"/>
  <c r="A1849" i="1"/>
  <c r="A1843" i="1"/>
  <c r="C1843" i="1"/>
  <c r="A1862" i="1"/>
  <c r="C1862" i="1"/>
  <c r="C1876" i="1"/>
  <c r="A1876" i="1"/>
  <c r="A1870" i="1"/>
  <c r="C1870" i="1"/>
  <c r="A1787" i="1"/>
  <c r="C1787" i="1"/>
  <c r="A1833" i="1"/>
  <c r="C1833" i="1"/>
  <c r="A1827" i="1"/>
  <c r="C1827" i="1"/>
  <c r="A1853" i="1"/>
  <c r="C1853" i="1"/>
  <c r="C1847" i="1"/>
  <c r="A1847" i="1"/>
  <c r="C1855" i="1"/>
  <c r="A1855" i="1"/>
  <c r="A1802" i="1"/>
  <c r="C1802" i="1"/>
  <c r="C1759" i="1"/>
  <c r="A1759" i="1"/>
  <c r="C1764" i="1"/>
  <c r="A1764" i="1"/>
  <c r="A1766" i="1"/>
  <c r="C1766" i="1"/>
  <c r="A1771" i="1"/>
  <c r="C1771" i="1"/>
  <c r="A1784" i="1"/>
  <c r="C1784" i="1"/>
  <c r="A1798" i="1"/>
  <c r="C1798" i="1"/>
  <c r="A1822" i="1"/>
  <c r="C1822" i="1"/>
  <c r="C1842" i="1"/>
  <c r="A1842" i="1"/>
  <c r="C1857" i="1"/>
  <c r="A1857" i="1"/>
  <c r="A1861" i="1"/>
  <c r="C1861" i="1"/>
  <c r="A1867" i="1"/>
  <c r="C1867" i="1"/>
  <c r="A1869" i="1"/>
  <c r="C1869" i="1"/>
  <c r="A1801" i="1"/>
  <c r="A1858" i="1"/>
  <c r="C1785" i="1"/>
  <c r="C1797" i="1"/>
  <c r="C1813" i="1"/>
  <c r="A1875" i="1"/>
  <c r="A1810" i="1"/>
  <c r="C1776" i="1"/>
  <c r="A1780" i="1"/>
  <c r="A1772" i="1"/>
  <c r="C1828" i="1"/>
  <c r="C1820" i="1"/>
  <c r="C1852" i="1"/>
  <c r="C1844" i="1"/>
  <c r="C1836" i="1"/>
  <c r="A1848" i="1"/>
  <c r="A1840" i="1"/>
  <c r="C1860" i="1"/>
  <c r="C1868" i="1"/>
  <c r="A1761" i="1"/>
  <c r="A1788" i="1"/>
  <c r="A1817" i="1"/>
  <c r="A1760" i="1"/>
  <c r="A1768" i="1"/>
  <c r="C1770" i="1"/>
  <c r="C1806" i="1"/>
  <c r="C1755" i="1"/>
  <c r="A1871" i="1"/>
  <c r="C1832" i="1"/>
  <c r="C1824" i="1"/>
  <c r="C1756" i="1"/>
  <c r="A1754" i="1"/>
  <c r="C1754" i="1"/>
  <c r="A1753" i="1"/>
  <c r="C1753" i="1"/>
  <c r="C1752" i="1"/>
  <c r="A1750" i="1"/>
  <c r="C1750" i="1"/>
  <c r="A1751" i="1"/>
  <c r="C1751" i="1"/>
  <c r="C1749" i="1"/>
  <c r="C1748" i="1"/>
  <c r="J61" i="10" a="1"/>
  <c r="J61" i="10" s="1"/>
  <c r="J60" i="10" a="1"/>
  <c r="J60" i="10" s="1"/>
  <c r="J62" i="10" a="1"/>
  <c r="J62" i="10" s="1"/>
  <c r="C1745" i="1"/>
  <c r="A1744" i="1"/>
  <c r="C1744" i="1"/>
  <c r="A1743" i="1"/>
  <c r="C1743" i="1"/>
  <c r="C1747" i="1"/>
  <c r="A1747" i="1"/>
  <c r="C1746" i="1"/>
  <c r="C1742" i="1"/>
  <c r="A1741" i="1"/>
  <c r="C1741" i="1"/>
  <c r="A1740" i="1"/>
  <c r="C1740" i="1"/>
  <c r="C1738" i="1"/>
  <c r="A1739" i="1"/>
  <c r="C1739" i="1"/>
  <c r="A1736" i="1"/>
  <c r="C1736" i="1"/>
  <c r="C1737" i="1"/>
  <c r="A1735" i="1"/>
  <c r="C1735" i="1"/>
  <c r="A1733" i="1"/>
  <c r="C1733" i="1"/>
  <c r="C1734" i="1"/>
  <c r="C1727" i="1"/>
  <c r="A1727" i="1"/>
  <c r="C1719" i="1"/>
  <c r="A1719" i="1"/>
  <c r="C1726" i="1"/>
  <c r="A1726" i="1"/>
  <c r="C1720" i="1"/>
  <c r="A1720" i="1"/>
  <c r="A1732" i="1"/>
  <c r="C1732" i="1"/>
  <c r="A1731" i="1"/>
  <c r="C1731" i="1"/>
  <c r="C1718" i="1"/>
  <c r="A1718" i="1"/>
  <c r="C1730" i="1"/>
  <c r="A1730" i="1"/>
  <c r="A1724" i="1"/>
  <c r="C1724" i="1"/>
  <c r="A1723" i="1"/>
  <c r="C1723" i="1"/>
  <c r="C1722" i="1"/>
  <c r="A1722" i="1"/>
  <c r="A1716" i="1"/>
  <c r="C1716" i="1"/>
  <c r="C1728" i="1"/>
  <c r="A1728" i="1"/>
  <c r="A1715" i="1"/>
  <c r="C1715" i="1"/>
  <c r="A1729" i="1"/>
  <c r="A1721" i="1"/>
  <c r="A1725" i="1"/>
  <c r="A1717" i="1"/>
  <c r="C1710" i="1"/>
  <c r="A1710" i="1"/>
  <c r="C1704" i="1"/>
  <c r="A1704" i="1"/>
  <c r="C1709" i="1"/>
  <c r="A1709" i="1"/>
  <c r="C1708" i="1"/>
  <c r="A1708" i="1"/>
  <c r="A1714" i="1"/>
  <c r="C1714" i="1"/>
  <c r="A1713" i="1"/>
  <c r="C1713" i="1"/>
  <c r="A1712" i="1"/>
  <c r="C1712" i="1"/>
  <c r="A1706" i="1"/>
  <c r="C1706" i="1"/>
  <c r="A1705" i="1"/>
  <c r="C1705" i="1"/>
  <c r="A1711" i="1"/>
  <c r="A1707" i="1"/>
  <c r="A1701" i="1"/>
  <c r="C1701" i="1"/>
  <c r="A1699" i="1"/>
  <c r="C1699" i="1"/>
  <c r="A1702" i="1"/>
  <c r="C1702" i="1"/>
  <c r="A1698" i="1"/>
  <c r="C1698" i="1"/>
  <c r="A1697" i="1"/>
  <c r="C1697" i="1"/>
  <c r="A1703" i="1"/>
  <c r="C1703" i="1"/>
  <c r="C1700" i="1"/>
  <c r="A1696" i="1"/>
  <c r="C1696" i="1"/>
  <c r="A1694" i="1"/>
  <c r="C1694" i="1"/>
  <c r="C1695" i="1"/>
  <c r="A1693" i="1"/>
  <c r="C1693" i="1"/>
  <c r="A1692" i="1"/>
  <c r="C1692" i="1"/>
  <c r="A1691" i="1"/>
  <c r="C1691" i="1"/>
  <c r="A1690" i="1"/>
  <c r="C1690" i="1"/>
  <c r="A1689" i="1"/>
  <c r="C1689" i="1"/>
  <c r="A1688" i="1"/>
  <c r="C1688" i="1"/>
  <c r="A1679" i="1"/>
  <c r="A1687" i="1"/>
  <c r="C1687" i="1"/>
  <c r="A1675" i="1"/>
  <c r="C1675" i="1"/>
  <c r="C1686" i="1"/>
  <c r="A1686" i="1"/>
  <c r="C1685" i="1"/>
  <c r="A1685" i="1"/>
  <c r="C1684" i="1"/>
  <c r="A1684" i="1"/>
  <c r="C1683" i="1"/>
  <c r="A1683" i="1"/>
  <c r="A1682" i="1"/>
  <c r="C1682" i="1"/>
  <c r="C1678" i="1"/>
  <c r="A1678" i="1"/>
  <c r="A1676" i="1"/>
  <c r="C1676" i="1"/>
  <c r="C1680" i="1"/>
  <c r="A1680" i="1"/>
  <c r="C1677" i="1"/>
  <c r="A1681" i="1"/>
  <c r="A1674" i="1"/>
  <c r="C1674" i="1"/>
  <c r="A1669" i="1"/>
  <c r="C1669" i="1"/>
  <c r="C1672" i="1"/>
  <c r="C1673" i="1"/>
  <c r="C1671" i="1"/>
  <c r="A1671" i="1"/>
  <c r="A1667" i="1"/>
  <c r="C1667" i="1"/>
  <c r="A1668" i="1"/>
  <c r="C1668" i="1"/>
  <c r="C1670" i="1"/>
  <c r="A1663" i="1"/>
  <c r="C1666" i="1"/>
  <c r="A1665" i="1"/>
  <c r="C1665" i="1"/>
  <c r="A1664" i="1"/>
  <c r="C1664" i="1"/>
  <c r="A1662" i="1"/>
  <c r="C1662" i="1"/>
  <c r="A1661" i="1"/>
  <c r="C1661" i="1"/>
  <c r="A1660" i="1"/>
  <c r="C1660" i="1"/>
  <c r="A1659" i="1"/>
  <c r="C1659" i="1"/>
  <c r="A1657" i="1"/>
  <c r="C1657" i="1"/>
  <c r="A1658" i="1"/>
  <c r="C1658" i="1"/>
  <c r="A1654" i="1"/>
  <c r="C1654" i="1"/>
  <c r="C1656" i="1"/>
  <c r="C1655" i="1"/>
  <c r="A1640" i="1"/>
  <c r="C1640" i="1"/>
  <c r="A1651" i="1"/>
  <c r="C1651" i="1"/>
  <c r="A1649" i="1"/>
  <c r="C1649" i="1"/>
  <c r="A1653" i="1"/>
  <c r="C1653" i="1"/>
  <c r="C1652" i="1"/>
  <c r="C1650" i="1"/>
  <c r="A1644" i="1"/>
  <c r="C1648" i="1"/>
  <c r="A1642" i="1"/>
  <c r="C1642" i="1"/>
  <c r="A1643" i="1"/>
  <c r="C1643" i="1"/>
  <c r="C1641" i="1"/>
  <c r="A1641" i="1"/>
  <c r="A1647" i="1"/>
  <c r="C1647" i="1"/>
  <c r="C1646" i="1"/>
  <c r="A1646" i="1"/>
  <c r="C1645" i="1"/>
  <c r="A1645" i="1"/>
  <c r="A1639" i="1"/>
  <c r="C1639" i="1"/>
  <c r="E13" i="13"/>
  <c r="C1628" i="1"/>
  <c r="A1628" i="1"/>
  <c r="C1631" i="1"/>
  <c r="A1631" i="1"/>
  <c r="C1627" i="1"/>
  <c r="A1627" i="1"/>
  <c r="A1630" i="1"/>
  <c r="C1630" i="1"/>
  <c r="C1634" i="1"/>
  <c r="A1634" i="1"/>
  <c r="A1638" i="1"/>
  <c r="C1638" i="1"/>
  <c r="A1637" i="1"/>
  <c r="C1637" i="1"/>
  <c r="A1636" i="1"/>
  <c r="C1636" i="1"/>
  <c r="C1629" i="1"/>
  <c r="A1632" i="1"/>
  <c r="A1633" i="1"/>
  <c r="C1635" i="1"/>
  <c r="A1626" i="1"/>
  <c r="C1626" i="1"/>
  <c r="A1624" i="1"/>
  <c r="C1624" i="1"/>
  <c r="C1622" i="1"/>
  <c r="C1625" i="1"/>
  <c r="A1623" i="1"/>
  <c r="C1623" i="1"/>
  <c r="A1621" i="1"/>
  <c r="C1621" i="1"/>
  <c r="A1620" i="1"/>
  <c r="C1620" i="1"/>
  <c r="A1618" i="1"/>
  <c r="C1618" i="1"/>
  <c r="C1619" i="1"/>
  <c r="A1617" i="1"/>
  <c r="C1617" i="1"/>
  <c r="A1616" i="1"/>
  <c r="C1616" i="1"/>
  <c r="A1615" i="1"/>
  <c r="C1615" i="1"/>
  <c r="A1607" i="1"/>
  <c r="C1607" i="1"/>
  <c r="A1611" i="1"/>
  <c r="C1611" i="1"/>
  <c r="A1609" i="1"/>
  <c r="C1609" i="1"/>
  <c r="A1613" i="1"/>
  <c r="C1613" i="1"/>
  <c r="C1612" i="1"/>
  <c r="C1614" i="1"/>
  <c r="C1610" i="1"/>
  <c r="C1608" i="1"/>
  <c r="A1603" i="1"/>
  <c r="C1603" i="1"/>
  <c r="A1598" i="1"/>
  <c r="C1598" i="1"/>
  <c r="C1606" i="1"/>
  <c r="A1606" i="1"/>
  <c r="A1605" i="1"/>
  <c r="C1605" i="1"/>
  <c r="C1604" i="1"/>
  <c r="C1601" i="1"/>
  <c r="A1601" i="1"/>
  <c r="C1600" i="1"/>
  <c r="A1600" i="1"/>
  <c r="C1599" i="1"/>
  <c r="A1599" i="1"/>
  <c r="A1602" i="1"/>
  <c r="A1595" i="1"/>
  <c r="C1595" i="1"/>
  <c r="A1597" i="1"/>
  <c r="C1597" i="1"/>
  <c r="A1594" i="1"/>
  <c r="C1594" i="1"/>
  <c r="A1593" i="1"/>
  <c r="C1593" i="1"/>
  <c r="C1596" i="1"/>
  <c r="C1592" i="1"/>
  <c r="A1591" i="1"/>
  <c r="C1591" i="1"/>
  <c r="A1589" i="1"/>
  <c r="C1589" i="1"/>
  <c r="A1590" i="1"/>
  <c r="C1590" i="1"/>
  <c r="A1583" i="1"/>
  <c r="C1583" i="1"/>
  <c r="A1587" i="1"/>
  <c r="C1587" i="1"/>
  <c r="C1588" i="1"/>
  <c r="A1586" i="1"/>
  <c r="C1586" i="1"/>
  <c r="A1585" i="1"/>
  <c r="C1585" i="1"/>
  <c r="A1584" i="1"/>
  <c r="C1584" i="1"/>
  <c r="A1582" i="1"/>
  <c r="C1582" i="1"/>
  <c r="A1581" i="1"/>
  <c r="C1581" i="1"/>
  <c r="A1580" i="1"/>
  <c r="C1580" i="1"/>
  <c r="A1578" i="1"/>
  <c r="C1578" i="1"/>
  <c r="A1577" i="1"/>
  <c r="C1577" i="1"/>
  <c r="A1576" i="1"/>
  <c r="C1576" i="1"/>
  <c r="C1579" i="1"/>
  <c r="C1575" i="1"/>
  <c r="A1575" i="1"/>
  <c r="C1574" i="1"/>
  <c r="A1574" i="1"/>
  <c r="C1573" i="1"/>
  <c r="A1573" i="1"/>
  <c r="C1572" i="1"/>
  <c r="A1572" i="1"/>
  <c r="A1571" i="1"/>
  <c r="C1571" i="1"/>
  <c r="A1568" i="1"/>
  <c r="C1568" i="1"/>
  <c r="A1570" i="1"/>
  <c r="C1570" i="1"/>
  <c r="C1566" i="1"/>
  <c r="A1566" i="1"/>
  <c r="A1569" i="1"/>
  <c r="C1569" i="1"/>
  <c r="A1567" i="1"/>
  <c r="C1567" i="1"/>
  <c r="C1564" i="1"/>
  <c r="A1565" i="1"/>
  <c r="C1565" i="1"/>
  <c r="A1556" i="1"/>
  <c r="C1556" i="1"/>
  <c r="A1555" i="1"/>
  <c r="C1555" i="1"/>
  <c r="A1561" i="1"/>
  <c r="C1561" i="1"/>
  <c r="C1557" i="1"/>
  <c r="A1557" i="1"/>
  <c r="C1560" i="1"/>
  <c r="A1560" i="1"/>
  <c r="A1563" i="1"/>
  <c r="C1563" i="1"/>
  <c r="C1559" i="1"/>
  <c r="A1559" i="1"/>
  <c r="A1553" i="1"/>
  <c r="C1553" i="1"/>
  <c r="C1562" i="1"/>
  <c r="C1554" i="1"/>
  <c r="A1558" i="1"/>
  <c r="C1550" i="1"/>
  <c r="A1550" i="1"/>
  <c r="A1552" i="1"/>
  <c r="C1552" i="1"/>
  <c r="A1551" i="1"/>
  <c r="C1551" i="1"/>
  <c r="A1549" i="1"/>
  <c r="C1549" i="1"/>
  <c r="A1548" i="1"/>
  <c r="C1548" i="1"/>
  <c r="C1547" i="1"/>
  <c r="A1547" i="1"/>
  <c r="C1546" i="1"/>
  <c r="A1546" i="1"/>
  <c r="C1545" i="1"/>
  <c r="A1545" i="1"/>
  <c r="C1544" i="1"/>
  <c r="A1544" i="1"/>
  <c r="A1543" i="1"/>
  <c r="C1543" i="1"/>
  <c r="C1541" i="1"/>
  <c r="A1541" i="1"/>
  <c r="C1542" i="1"/>
  <c r="A1542" i="1"/>
  <c r="C1540" i="1"/>
  <c r="A1540" i="1"/>
  <c r="C1539" i="1"/>
  <c r="A1539" i="1"/>
  <c r="A1538" i="1"/>
  <c r="C1538" i="1"/>
  <c r="A1537" i="1"/>
  <c r="C1537" i="1"/>
  <c r="A1536" i="1"/>
  <c r="C1536" i="1"/>
  <c r="A1534" i="1"/>
  <c r="C1534" i="1"/>
  <c r="C1535" i="1"/>
  <c r="C1429" i="1"/>
  <c r="C1521" i="1"/>
  <c r="C1457" i="1"/>
  <c r="C1512" i="1"/>
  <c r="C1438" i="1"/>
  <c r="C1524" i="1"/>
  <c r="C1467" i="1"/>
  <c r="C1485" i="1"/>
  <c r="C1437" i="1"/>
  <c r="C1434" i="1"/>
  <c r="C1520" i="1"/>
  <c r="C1481" i="1"/>
  <c r="C1525" i="1"/>
  <c r="C1478" i="1"/>
  <c r="C1514" i="1"/>
  <c r="C1494" i="1"/>
  <c r="C1492" i="1"/>
  <c r="C1450" i="1"/>
  <c r="C1504" i="1"/>
  <c r="C1489" i="1"/>
  <c r="C1475" i="1"/>
  <c r="C1516" i="1"/>
  <c r="C1431" i="1"/>
  <c r="C1508" i="1"/>
  <c r="C1456" i="1"/>
  <c r="C1460" i="1"/>
  <c r="C1531" i="1"/>
  <c r="A1469" i="1"/>
  <c r="A1444" i="1"/>
  <c r="C1444" i="1"/>
  <c r="A1454" i="1"/>
  <c r="C1454" i="1"/>
  <c r="A1451" i="1"/>
  <c r="C1451" i="1"/>
  <c r="C1479" i="1"/>
  <c r="A1479" i="1"/>
  <c r="A1441" i="1"/>
  <c r="C1441" i="1"/>
  <c r="A1493" i="1"/>
  <c r="C1493" i="1"/>
  <c r="A1518" i="1"/>
  <c r="C1518" i="1"/>
  <c r="C1498" i="1"/>
  <c r="A1498" i="1"/>
  <c r="C1491" i="1"/>
  <c r="A1491" i="1"/>
  <c r="A1510" i="1"/>
  <c r="C1510" i="1"/>
  <c r="C1432" i="1"/>
  <c r="A1432" i="1"/>
  <c r="C1497" i="1"/>
  <c r="A1497" i="1"/>
  <c r="A1436" i="1"/>
  <c r="A1474" i="1"/>
  <c r="A1459" i="1"/>
  <c r="C1439" i="1"/>
  <c r="A1439" i="1"/>
  <c r="C1500" i="1"/>
  <c r="A1500" i="1"/>
  <c r="A1433" i="1"/>
  <c r="C1433" i="1"/>
  <c r="C1442" i="1"/>
  <c r="A1442" i="1"/>
  <c r="A1440" i="1"/>
  <c r="C1440" i="1"/>
  <c r="C1501" i="1"/>
  <c r="A1501" i="1"/>
  <c r="A1513" i="1"/>
  <c r="C1513" i="1"/>
  <c r="C1449" i="1"/>
  <c r="A1449" i="1"/>
  <c r="A1488" i="1"/>
  <c r="A1473" i="1"/>
  <c r="A1532" i="1"/>
  <c r="C1463" i="1"/>
  <c r="A1463" i="1"/>
  <c r="C1511" i="1"/>
  <c r="A1511" i="1"/>
  <c r="A1522" i="1"/>
  <c r="C1482" i="1"/>
  <c r="C1453" i="1"/>
  <c r="A1503" i="1"/>
  <c r="C1503" i="1"/>
  <c r="A1509" i="1"/>
  <c r="C1509" i="1"/>
  <c r="C1435" i="1"/>
  <c r="A1435" i="1"/>
  <c r="A1443" i="1"/>
  <c r="C1443" i="1"/>
  <c r="A1476" i="1"/>
  <c r="C1476" i="1"/>
  <c r="C1472" i="1"/>
  <c r="A1472" i="1"/>
  <c r="A1464" i="1"/>
  <c r="C1464" i="1"/>
  <c r="A1462" i="1"/>
  <c r="C1462" i="1"/>
  <c r="C1458" i="1"/>
  <c r="A1458" i="1"/>
  <c r="A1526" i="1"/>
  <c r="C1526" i="1"/>
  <c r="A1502" i="1"/>
  <c r="C1502" i="1"/>
  <c r="A1515" i="1"/>
  <c r="C1505" i="1"/>
  <c r="C1447" i="1"/>
  <c r="C1528" i="1"/>
  <c r="C1519" i="1"/>
  <c r="C1530" i="1"/>
  <c r="A1530" i="1"/>
  <c r="C1507" i="1"/>
  <c r="A1507" i="1"/>
  <c r="C1496" i="1"/>
  <c r="A1496" i="1"/>
  <c r="A1446" i="1"/>
  <c r="A1466" i="1"/>
  <c r="A1452" i="1"/>
  <c r="A1499" i="1"/>
  <c r="C1499" i="1"/>
  <c r="A1487" i="1"/>
  <c r="C1487" i="1"/>
  <c r="C1517" i="1"/>
  <c r="A1517" i="1"/>
  <c r="A1523" i="1"/>
  <c r="C1523" i="1"/>
  <c r="A1471" i="1"/>
  <c r="C1471" i="1"/>
  <c r="C1533" i="1"/>
  <c r="A1533" i="1"/>
  <c r="A1461" i="1"/>
  <c r="C1461" i="1"/>
  <c r="A1529" i="1"/>
  <c r="C1529" i="1"/>
  <c r="C1455" i="1"/>
  <c r="A1455" i="1"/>
  <c r="A1448" i="1"/>
  <c r="C1448" i="1"/>
  <c r="C1490" i="1"/>
  <c r="A1490" i="1"/>
  <c r="C1477" i="1"/>
  <c r="A1477" i="1"/>
  <c r="A1484" i="1"/>
  <c r="C1480" i="1"/>
  <c r="C1483" i="1"/>
  <c r="A1483" i="1"/>
  <c r="C1468" i="1"/>
  <c r="A1468" i="1"/>
  <c r="C1495" i="1"/>
  <c r="A1495" i="1"/>
  <c r="C1430" i="1"/>
  <c r="A1486" i="1"/>
  <c r="C1486" i="1"/>
  <c r="C1445" i="1"/>
  <c r="A1445" i="1"/>
  <c r="A1470" i="1"/>
  <c r="C1470" i="1"/>
  <c r="C1465" i="1"/>
  <c r="A1465" i="1"/>
  <c r="A1506" i="1"/>
  <c r="C1506" i="1"/>
  <c r="C1527" i="1"/>
  <c r="A1527" i="1"/>
  <c r="D1428" i="1" l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B1303" i="1" a="1"/>
  <c r="B1303" i="1" s="1"/>
  <c r="A1303" i="1" s="1"/>
  <c r="B1304" i="1" a="1"/>
  <c r="B1304" i="1" s="1"/>
  <c r="B1305" i="1" a="1"/>
  <c r="B1305" i="1" s="1"/>
  <c r="A1305" i="1" s="1"/>
  <c r="B1306" i="1" a="1"/>
  <c r="B1306" i="1" s="1"/>
  <c r="A1306" i="1" s="1"/>
  <c r="B1307" i="1" a="1"/>
  <c r="B1307" i="1" s="1"/>
  <c r="A1307" i="1" s="1"/>
  <c r="B1308" i="1" a="1"/>
  <c r="B1308" i="1" s="1"/>
  <c r="B1309" i="1" a="1"/>
  <c r="B1309" i="1" s="1"/>
  <c r="B1310" i="1" a="1"/>
  <c r="B1310" i="1" s="1"/>
  <c r="B1311" i="1" a="1"/>
  <c r="B1311" i="1" s="1"/>
  <c r="A1311" i="1" s="1"/>
  <c r="B1312" i="1" a="1"/>
  <c r="B1312" i="1" s="1"/>
  <c r="B1313" i="1" a="1"/>
  <c r="B1313" i="1" s="1"/>
  <c r="B1314" i="1" a="1"/>
  <c r="B1314" i="1" s="1"/>
  <c r="A1314" i="1" s="1"/>
  <c r="B1315" i="1" a="1"/>
  <c r="B1315" i="1" s="1"/>
  <c r="A1315" i="1" s="1"/>
  <c r="B1316" i="1" a="1"/>
  <c r="B1316" i="1" s="1"/>
  <c r="B1317" i="1" a="1"/>
  <c r="B1317" i="1" s="1"/>
  <c r="B1318" i="1" a="1"/>
  <c r="B1318" i="1" s="1"/>
  <c r="A1318" i="1" s="1"/>
  <c r="B1319" i="1" a="1"/>
  <c r="B1319" i="1" s="1"/>
  <c r="A1319" i="1" s="1"/>
  <c r="B1320" i="1" a="1"/>
  <c r="B1320" i="1" s="1"/>
  <c r="B1321" i="1" a="1"/>
  <c r="B1321" i="1" s="1"/>
  <c r="B1322" i="1" a="1"/>
  <c r="B1322" i="1" s="1"/>
  <c r="B1323" i="1" a="1"/>
  <c r="B1323" i="1" s="1"/>
  <c r="A1323" i="1" s="1"/>
  <c r="B1324" i="1" a="1"/>
  <c r="B1324" i="1" s="1"/>
  <c r="B1325" i="1" a="1"/>
  <c r="B1325" i="1" s="1"/>
  <c r="B1326" i="1" a="1"/>
  <c r="B1326" i="1" s="1"/>
  <c r="B1327" i="1" a="1"/>
  <c r="B1327" i="1" s="1"/>
  <c r="A1327" i="1" s="1"/>
  <c r="B1328" i="1" a="1"/>
  <c r="B1328" i="1" s="1"/>
  <c r="B1329" i="1" a="1"/>
  <c r="B1329" i="1" s="1"/>
  <c r="B1330" i="1" a="1"/>
  <c r="B1330" i="1" s="1"/>
  <c r="B1331" i="1" a="1"/>
  <c r="B1331" i="1" s="1"/>
  <c r="A1331" i="1" s="1"/>
  <c r="B1332" i="1" a="1"/>
  <c r="B1332" i="1" s="1"/>
  <c r="A1332" i="1" s="1"/>
  <c r="B1333" i="1" a="1"/>
  <c r="B1333" i="1" s="1"/>
  <c r="B1334" i="1" a="1"/>
  <c r="B1334" i="1" s="1"/>
  <c r="B1335" i="1" a="1"/>
  <c r="B1335" i="1" s="1"/>
  <c r="A1335" i="1" s="1"/>
  <c r="B1336" i="1" a="1"/>
  <c r="B1336" i="1" s="1"/>
  <c r="B1337" i="1" a="1"/>
  <c r="B1337" i="1" s="1"/>
  <c r="A1337" i="1" s="1"/>
  <c r="B1338" i="1" a="1"/>
  <c r="B1338" i="1" s="1"/>
  <c r="A1338" i="1" s="1"/>
  <c r="B1339" i="1" a="1"/>
  <c r="B1339" i="1" s="1"/>
  <c r="A1339" i="1" s="1"/>
  <c r="B1340" i="1" a="1"/>
  <c r="B1340" i="1" s="1"/>
  <c r="B1341" i="1" a="1"/>
  <c r="B1341" i="1" s="1"/>
  <c r="A1341" i="1" s="1"/>
  <c r="B1342" i="1" a="1"/>
  <c r="B1342" i="1" s="1"/>
  <c r="B1343" i="1" a="1"/>
  <c r="B1343" i="1" s="1"/>
  <c r="B1344" i="1" a="1"/>
  <c r="B1344" i="1" s="1"/>
  <c r="A1344" i="1" s="1"/>
  <c r="B1345" i="1" a="1"/>
  <c r="B1345" i="1" s="1"/>
  <c r="A1345" i="1" s="1"/>
  <c r="B1346" i="1" a="1"/>
  <c r="B1346" i="1" s="1"/>
  <c r="B1347" i="1" a="1"/>
  <c r="B1347" i="1" s="1"/>
  <c r="B1348" i="1" a="1"/>
  <c r="B1348" i="1" s="1"/>
  <c r="B1349" i="1" a="1"/>
  <c r="B1349" i="1" s="1"/>
  <c r="A1349" i="1" s="1"/>
  <c r="B1350" i="1" a="1"/>
  <c r="B1350" i="1" s="1"/>
  <c r="B1351" i="1" a="1"/>
  <c r="B1351" i="1" s="1"/>
  <c r="B1352" i="1" a="1"/>
  <c r="B1352" i="1" s="1"/>
  <c r="B1353" i="1" a="1"/>
  <c r="B1353" i="1" s="1"/>
  <c r="A1353" i="1" s="1"/>
  <c r="B1354" i="1" a="1"/>
  <c r="B1354" i="1" s="1"/>
  <c r="B1355" i="1" a="1"/>
  <c r="B1355" i="1" s="1"/>
  <c r="B1356" i="1" a="1"/>
  <c r="B1356" i="1" s="1"/>
  <c r="B1357" i="1" a="1"/>
  <c r="B1357" i="1" s="1"/>
  <c r="A1357" i="1" s="1"/>
  <c r="B1358" i="1" a="1"/>
  <c r="B1358" i="1" s="1"/>
  <c r="B1359" i="1" a="1"/>
  <c r="B1359" i="1" s="1"/>
  <c r="A1359" i="1" s="1"/>
  <c r="B1360" i="1" a="1"/>
  <c r="B1360" i="1" s="1"/>
  <c r="B1361" i="1" a="1"/>
  <c r="B1361" i="1" s="1"/>
  <c r="C1361" i="1" s="1"/>
  <c r="B1362" i="1" a="1"/>
  <c r="B1362" i="1" s="1"/>
  <c r="A1362" i="1" s="1"/>
  <c r="B1363" i="1" a="1"/>
  <c r="B1363" i="1" s="1"/>
  <c r="B1364" i="1" a="1"/>
  <c r="B1364" i="1" s="1"/>
  <c r="B1365" i="1" a="1"/>
  <c r="B1365" i="1" s="1"/>
  <c r="A1365" i="1" s="1"/>
  <c r="B1366" i="1" a="1"/>
  <c r="B1366" i="1" s="1"/>
  <c r="B1367" i="1" a="1"/>
  <c r="B1367" i="1" s="1"/>
  <c r="A1367" i="1" s="1"/>
  <c r="B1368" i="1" a="1"/>
  <c r="B1368" i="1" s="1"/>
  <c r="A1368" i="1" s="1"/>
  <c r="B1369" i="1" a="1"/>
  <c r="B1369" i="1" s="1"/>
  <c r="A1369" i="1" s="1"/>
  <c r="B1370" i="1" a="1"/>
  <c r="B1370" i="1" s="1"/>
  <c r="B1371" i="1" a="1"/>
  <c r="B1371" i="1" s="1"/>
  <c r="B1372" i="1" a="1"/>
  <c r="B1372" i="1" s="1"/>
  <c r="B1373" i="1" a="1"/>
  <c r="B1373" i="1" s="1"/>
  <c r="A1373" i="1" s="1"/>
  <c r="B1374" i="1" a="1"/>
  <c r="B1374" i="1" s="1"/>
  <c r="B1375" i="1" a="1"/>
  <c r="B1375" i="1" s="1"/>
  <c r="B1376" i="1" a="1"/>
  <c r="B1376" i="1" s="1"/>
  <c r="A1376" i="1" s="1"/>
  <c r="B1377" i="1" a="1"/>
  <c r="B1377" i="1" s="1"/>
  <c r="A1377" i="1" s="1"/>
  <c r="B1378" i="1" a="1"/>
  <c r="B1378" i="1" s="1"/>
  <c r="B1379" i="1" a="1"/>
  <c r="B1379" i="1" s="1"/>
  <c r="B1380" i="1" a="1"/>
  <c r="B1380" i="1" s="1"/>
  <c r="A1380" i="1" s="1"/>
  <c r="B1381" i="1" a="1"/>
  <c r="B1381" i="1" s="1"/>
  <c r="A1381" i="1" s="1"/>
  <c r="B1382" i="1" a="1"/>
  <c r="B1382" i="1" s="1"/>
  <c r="B1383" i="1" a="1"/>
  <c r="B1383" i="1" s="1"/>
  <c r="B1384" i="1" a="1"/>
  <c r="B1384" i="1" s="1"/>
  <c r="B1385" i="1" a="1"/>
  <c r="B1385" i="1" s="1"/>
  <c r="A1385" i="1" s="1"/>
  <c r="B1386" i="1" a="1"/>
  <c r="B1386" i="1" s="1"/>
  <c r="B1387" i="1" a="1"/>
  <c r="B1387" i="1" s="1"/>
  <c r="B1388" i="1" a="1"/>
  <c r="B1388" i="1" s="1"/>
  <c r="B1389" i="1" a="1"/>
  <c r="B1389" i="1" s="1"/>
  <c r="A1389" i="1" s="1"/>
  <c r="B1390" i="1" a="1"/>
  <c r="B1390" i="1" s="1"/>
  <c r="B1391" i="1" a="1"/>
  <c r="B1391" i="1" s="1"/>
  <c r="A1391" i="1" s="1"/>
  <c r="B1392" i="1" a="1"/>
  <c r="B1392" i="1" s="1"/>
  <c r="A1392" i="1" s="1"/>
  <c r="B1393" i="1" a="1"/>
  <c r="B1393" i="1" s="1"/>
  <c r="A1393" i="1" s="1"/>
  <c r="B1394" i="1" a="1"/>
  <c r="B1394" i="1" s="1"/>
  <c r="A1394" i="1" s="1"/>
  <c r="B1395" i="1" a="1"/>
  <c r="B1395" i="1" s="1"/>
  <c r="B1396" i="1" a="1"/>
  <c r="B1396" i="1" s="1"/>
  <c r="B1397" i="1" a="1"/>
  <c r="B1397" i="1" s="1"/>
  <c r="A1397" i="1" s="1"/>
  <c r="B1398" i="1" a="1"/>
  <c r="B1398" i="1" s="1"/>
  <c r="B1399" i="1" a="1"/>
  <c r="B1399" i="1" s="1"/>
  <c r="A1399" i="1" s="1"/>
  <c r="B1400" i="1" a="1"/>
  <c r="B1400" i="1" s="1"/>
  <c r="A1400" i="1" s="1"/>
  <c r="B1401" i="1" a="1"/>
  <c r="B1401" i="1" s="1"/>
  <c r="A1401" i="1" s="1"/>
  <c r="B1402" i="1" a="1"/>
  <c r="B1402" i="1" s="1"/>
  <c r="B1403" i="1" a="1"/>
  <c r="B1403" i="1" s="1"/>
  <c r="B1404" i="1" a="1"/>
  <c r="B1404" i="1" s="1"/>
  <c r="B1405" i="1" a="1"/>
  <c r="B1405" i="1" s="1"/>
  <c r="A1405" i="1" s="1"/>
  <c r="B1406" i="1" a="1"/>
  <c r="B1406" i="1" s="1"/>
  <c r="B1407" i="1" a="1"/>
  <c r="B1407" i="1" s="1"/>
  <c r="B1408" i="1" a="1"/>
  <c r="B1408" i="1" s="1"/>
  <c r="A1408" i="1" s="1"/>
  <c r="B1409" i="1" a="1"/>
  <c r="B1409" i="1" s="1"/>
  <c r="C1409" i="1" s="1"/>
  <c r="B1410" i="1" a="1"/>
  <c r="B1410" i="1" s="1"/>
  <c r="B1411" i="1" a="1"/>
  <c r="B1411" i="1" s="1"/>
  <c r="B1412" i="1" a="1"/>
  <c r="B1412" i="1" s="1"/>
  <c r="B1413" i="1" a="1"/>
  <c r="B1413" i="1" s="1"/>
  <c r="A1413" i="1" s="1"/>
  <c r="B1414" i="1" a="1"/>
  <c r="B1414" i="1" s="1"/>
  <c r="B1415" i="1" a="1"/>
  <c r="B1415" i="1" s="1"/>
  <c r="B1416" i="1" a="1"/>
  <c r="B1416" i="1" s="1"/>
  <c r="B1417" i="1" a="1"/>
  <c r="B1417" i="1" s="1"/>
  <c r="A1417" i="1" s="1"/>
  <c r="B1418" i="1" a="1"/>
  <c r="B1418" i="1" s="1"/>
  <c r="B1419" i="1" a="1"/>
  <c r="B1419" i="1" s="1"/>
  <c r="B1420" i="1" a="1"/>
  <c r="B1420" i="1" s="1"/>
  <c r="B1421" i="1" a="1"/>
  <c r="B1421" i="1" s="1"/>
  <c r="A1421" i="1" s="1"/>
  <c r="B1422" i="1" a="1"/>
  <c r="B1422" i="1" s="1"/>
  <c r="B1423" i="1" a="1"/>
  <c r="B1423" i="1" s="1"/>
  <c r="A1423" i="1" s="1"/>
  <c r="B1424" i="1" a="1"/>
  <c r="B1424" i="1" s="1"/>
  <c r="B1425" i="1" a="1"/>
  <c r="B1425" i="1" s="1"/>
  <c r="A1425" i="1" s="1"/>
  <c r="B1426" i="1" a="1"/>
  <c r="B1426" i="1" s="1"/>
  <c r="B1427" i="1" a="1"/>
  <c r="B1427" i="1" s="1"/>
  <c r="B1428" i="1" a="1"/>
  <c r="B1428" i="1" s="1"/>
  <c r="F1303" i="1"/>
  <c r="G1303" i="1" s="1"/>
  <c r="F1304" i="1"/>
  <c r="G1304" i="1" s="1"/>
  <c r="F1305" i="1"/>
  <c r="G1305" i="1" s="1"/>
  <c r="F1306" i="1"/>
  <c r="G1306" i="1" s="1"/>
  <c r="F1307" i="1"/>
  <c r="G1307" i="1" s="1"/>
  <c r="F1308" i="1"/>
  <c r="G1308" i="1" s="1"/>
  <c r="F1309" i="1"/>
  <c r="G1309" i="1" s="1"/>
  <c r="F1310" i="1"/>
  <c r="G1310" i="1" s="1"/>
  <c r="F1311" i="1"/>
  <c r="G1311" i="1" s="1"/>
  <c r="F1312" i="1"/>
  <c r="G1312" i="1" s="1"/>
  <c r="F1313" i="1"/>
  <c r="G1313" i="1" s="1"/>
  <c r="F1314" i="1"/>
  <c r="G1314" i="1" s="1"/>
  <c r="F1315" i="1"/>
  <c r="G1315" i="1" s="1"/>
  <c r="F1316" i="1"/>
  <c r="G1316" i="1" s="1"/>
  <c r="F1317" i="1"/>
  <c r="G1317" i="1" s="1"/>
  <c r="F1318" i="1"/>
  <c r="G1318" i="1" s="1"/>
  <c r="F1319" i="1"/>
  <c r="G1319" i="1" s="1"/>
  <c r="F1320" i="1"/>
  <c r="G1320" i="1" s="1"/>
  <c r="F1321" i="1"/>
  <c r="G1321" i="1" s="1"/>
  <c r="F1322" i="1"/>
  <c r="G1322" i="1" s="1"/>
  <c r="F1323" i="1"/>
  <c r="G1323" i="1" s="1"/>
  <c r="F1324" i="1"/>
  <c r="G1324" i="1" s="1"/>
  <c r="F1325" i="1"/>
  <c r="G1325" i="1" s="1"/>
  <c r="F1326" i="1"/>
  <c r="G1326" i="1" s="1"/>
  <c r="F1327" i="1"/>
  <c r="G1327" i="1" s="1"/>
  <c r="F1328" i="1"/>
  <c r="G1328" i="1" s="1"/>
  <c r="F1329" i="1"/>
  <c r="G1329" i="1" s="1"/>
  <c r="F1330" i="1"/>
  <c r="G1330" i="1" s="1"/>
  <c r="F1331" i="1"/>
  <c r="G1331" i="1" s="1"/>
  <c r="F1332" i="1"/>
  <c r="G1332" i="1" s="1"/>
  <c r="F1333" i="1"/>
  <c r="G1333" i="1" s="1"/>
  <c r="F1334" i="1"/>
  <c r="G1334" i="1" s="1"/>
  <c r="F1335" i="1"/>
  <c r="G1335" i="1" s="1"/>
  <c r="F1336" i="1"/>
  <c r="G1336" i="1" s="1"/>
  <c r="F1337" i="1"/>
  <c r="G1337" i="1" s="1"/>
  <c r="F1338" i="1"/>
  <c r="G1338" i="1" s="1"/>
  <c r="F1339" i="1"/>
  <c r="G1339" i="1" s="1"/>
  <c r="F1340" i="1"/>
  <c r="G1340" i="1" s="1"/>
  <c r="F1341" i="1"/>
  <c r="G1341" i="1" s="1"/>
  <c r="F1342" i="1"/>
  <c r="G1342" i="1" s="1"/>
  <c r="F1343" i="1"/>
  <c r="G1343" i="1" s="1"/>
  <c r="F1344" i="1"/>
  <c r="G1344" i="1" s="1"/>
  <c r="F1345" i="1"/>
  <c r="G1345" i="1" s="1"/>
  <c r="F1346" i="1"/>
  <c r="G1346" i="1" s="1"/>
  <c r="F1347" i="1"/>
  <c r="G1347" i="1" s="1"/>
  <c r="F1348" i="1"/>
  <c r="G1348" i="1" s="1"/>
  <c r="F1349" i="1"/>
  <c r="G1349" i="1" s="1"/>
  <c r="F1350" i="1"/>
  <c r="G1350" i="1" s="1"/>
  <c r="F1351" i="1"/>
  <c r="G1351" i="1" s="1"/>
  <c r="F1352" i="1"/>
  <c r="G1352" i="1" s="1"/>
  <c r="F1353" i="1"/>
  <c r="G1353" i="1" s="1"/>
  <c r="F1354" i="1"/>
  <c r="G1354" i="1" s="1"/>
  <c r="F1355" i="1"/>
  <c r="G1355" i="1" s="1"/>
  <c r="F1356" i="1"/>
  <c r="G1356" i="1" s="1"/>
  <c r="F1357" i="1"/>
  <c r="G1357" i="1" s="1"/>
  <c r="F1358" i="1"/>
  <c r="G1358" i="1" s="1"/>
  <c r="F1359" i="1"/>
  <c r="G1359" i="1" s="1"/>
  <c r="F1360" i="1"/>
  <c r="G1360" i="1" s="1"/>
  <c r="F1361" i="1"/>
  <c r="G1361" i="1" s="1"/>
  <c r="F1362" i="1"/>
  <c r="G1362" i="1" s="1"/>
  <c r="F1363" i="1"/>
  <c r="G1363" i="1" s="1"/>
  <c r="F1364" i="1"/>
  <c r="G1364" i="1" s="1"/>
  <c r="F1365" i="1"/>
  <c r="G1365" i="1" s="1"/>
  <c r="F1366" i="1"/>
  <c r="G1366" i="1" s="1"/>
  <c r="F1367" i="1"/>
  <c r="G1367" i="1" s="1"/>
  <c r="F1368" i="1"/>
  <c r="G1368" i="1" s="1"/>
  <c r="F1369" i="1"/>
  <c r="G1369" i="1" s="1"/>
  <c r="F1370" i="1"/>
  <c r="G1370" i="1" s="1"/>
  <c r="F1371" i="1"/>
  <c r="G1371" i="1" s="1"/>
  <c r="F1372" i="1"/>
  <c r="G1372" i="1" s="1"/>
  <c r="F1373" i="1"/>
  <c r="G1373" i="1" s="1"/>
  <c r="F1374" i="1"/>
  <c r="G1374" i="1" s="1"/>
  <c r="F1375" i="1"/>
  <c r="G1375" i="1" s="1"/>
  <c r="F1376" i="1"/>
  <c r="G1376" i="1" s="1"/>
  <c r="F1377" i="1"/>
  <c r="G1377" i="1" s="1"/>
  <c r="F1378" i="1"/>
  <c r="G1378" i="1" s="1"/>
  <c r="F1379" i="1"/>
  <c r="G1379" i="1" s="1"/>
  <c r="F1380" i="1"/>
  <c r="G1380" i="1" s="1"/>
  <c r="F1381" i="1"/>
  <c r="F1382" i="1"/>
  <c r="G1382" i="1" s="1"/>
  <c r="F1383" i="1"/>
  <c r="G1383" i="1" s="1"/>
  <c r="F1384" i="1"/>
  <c r="G1384" i="1" s="1"/>
  <c r="F1385" i="1"/>
  <c r="G1385" i="1" s="1"/>
  <c r="F1386" i="1"/>
  <c r="G1386" i="1" s="1"/>
  <c r="F1387" i="1"/>
  <c r="G1387" i="1" s="1"/>
  <c r="F1388" i="1"/>
  <c r="G1388" i="1" s="1"/>
  <c r="F1389" i="1"/>
  <c r="G1389" i="1" s="1"/>
  <c r="F1390" i="1"/>
  <c r="G1390" i="1" s="1"/>
  <c r="F1391" i="1"/>
  <c r="G1391" i="1" s="1"/>
  <c r="F1392" i="1"/>
  <c r="G1392" i="1" s="1"/>
  <c r="F1393" i="1"/>
  <c r="G1393" i="1" s="1"/>
  <c r="F1394" i="1"/>
  <c r="G1394" i="1" s="1"/>
  <c r="F1395" i="1"/>
  <c r="G1395" i="1" s="1"/>
  <c r="F1396" i="1"/>
  <c r="G1396" i="1" s="1"/>
  <c r="F1397" i="1"/>
  <c r="G1397" i="1" s="1"/>
  <c r="F1398" i="1"/>
  <c r="G1398" i="1" s="1"/>
  <c r="F1399" i="1"/>
  <c r="G1399" i="1" s="1"/>
  <c r="F1400" i="1"/>
  <c r="G1400" i="1" s="1"/>
  <c r="F1401" i="1"/>
  <c r="G1401" i="1" s="1"/>
  <c r="F1402" i="1"/>
  <c r="G1402" i="1" s="1"/>
  <c r="F1403" i="1"/>
  <c r="G1403" i="1" s="1"/>
  <c r="F1404" i="1"/>
  <c r="G1404" i="1" s="1"/>
  <c r="F1405" i="1"/>
  <c r="G1405" i="1" s="1"/>
  <c r="F1406" i="1"/>
  <c r="G1406" i="1" s="1"/>
  <c r="F1407" i="1"/>
  <c r="G1407" i="1" s="1"/>
  <c r="F1408" i="1"/>
  <c r="G1408" i="1" s="1"/>
  <c r="F1409" i="1"/>
  <c r="G1409" i="1" s="1"/>
  <c r="F1410" i="1"/>
  <c r="G1410" i="1" s="1"/>
  <c r="F1411" i="1"/>
  <c r="G1411" i="1" s="1"/>
  <c r="F1412" i="1"/>
  <c r="G1412" i="1" s="1"/>
  <c r="F1413" i="1"/>
  <c r="G1413" i="1" s="1"/>
  <c r="F1414" i="1"/>
  <c r="G1414" i="1" s="1"/>
  <c r="F1415" i="1"/>
  <c r="G1415" i="1" s="1"/>
  <c r="F1416" i="1"/>
  <c r="G1416" i="1" s="1"/>
  <c r="F1417" i="1"/>
  <c r="G1417" i="1" s="1"/>
  <c r="F1418" i="1"/>
  <c r="G1418" i="1" s="1"/>
  <c r="F1419" i="1"/>
  <c r="G1419" i="1" s="1"/>
  <c r="F1420" i="1"/>
  <c r="G1420" i="1" s="1"/>
  <c r="F1421" i="1"/>
  <c r="G1421" i="1" s="1"/>
  <c r="F1422" i="1"/>
  <c r="G1422" i="1" s="1"/>
  <c r="F1423" i="1"/>
  <c r="G1423" i="1" s="1"/>
  <c r="F1424" i="1"/>
  <c r="G1424" i="1" s="1"/>
  <c r="F1425" i="1"/>
  <c r="G1425" i="1" s="1"/>
  <c r="F1426" i="1"/>
  <c r="G1426" i="1" s="1"/>
  <c r="F1427" i="1"/>
  <c r="G1427" i="1" s="1"/>
  <c r="F1428" i="1"/>
  <c r="G1428" i="1" s="1"/>
  <c r="G1381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D105" i="1"/>
  <c r="D1164" i="1"/>
  <c r="D1165" i="1"/>
  <c r="D1166" i="1"/>
  <c r="D86" i="1"/>
  <c r="D1168" i="1"/>
  <c r="D1169" i="1"/>
  <c r="D826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553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660" i="1"/>
  <c r="D1201" i="1"/>
  <c r="D1202" i="1"/>
  <c r="D1203" i="1"/>
  <c r="D1204" i="1"/>
  <c r="D1205" i="1"/>
  <c r="D1206" i="1"/>
  <c r="D1207" i="1"/>
  <c r="D1208" i="1"/>
  <c r="D1218" i="1"/>
  <c r="D1210" i="1"/>
  <c r="D1211" i="1"/>
  <c r="D1212" i="1"/>
  <c r="D1213" i="1"/>
  <c r="D1214" i="1"/>
  <c r="D1215" i="1"/>
  <c r="D1216" i="1"/>
  <c r="D1217" i="1"/>
  <c r="D200" i="1"/>
  <c r="D1219" i="1"/>
  <c r="D1220" i="1"/>
  <c r="D1209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92" i="1"/>
  <c r="D1246" i="1"/>
  <c r="D10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131" i="1"/>
  <c r="D1293" i="1"/>
  <c r="D1294" i="1"/>
  <c r="D489" i="1"/>
  <c r="D1296" i="1"/>
  <c r="D1297" i="1"/>
  <c r="D1298" i="1"/>
  <c r="D1299" i="1"/>
  <c r="D661" i="1"/>
  <c r="D1301" i="1"/>
  <c r="D1302" i="1"/>
  <c r="B105" i="1" a="1"/>
  <c r="B105" i="1" s="1"/>
  <c r="A105" i="1" s="1"/>
  <c r="B1164" i="1" a="1"/>
  <c r="B1164" i="1" s="1"/>
  <c r="B1165" i="1" a="1"/>
  <c r="B1165" i="1" s="1"/>
  <c r="A1165" i="1" s="1"/>
  <c r="B1166" i="1" a="1"/>
  <c r="B1166" i="1" s="1"/>
  <c r="B86" i="1" a="1"/>
  <c r="B86" i="1" s="1"/>
  <c r="A86" i="1" s="1"/>
  <c r="B1168" i="1" a="1"/>
  <c r="B1168" i="1" s="1"/>
  <c r="B1169" i="1" a="1"/>
  <c r="B1169" i="1" s="1"/>
  <c r="A1169" i="1" s="1"/>
  <c r="B826" i="1" a="1"/>
  <c r="B826" i="1" s="1"/>
  <c r="A826" i="1" s="1"/>
  <c r="B1171" i="1" a="1"/>
  <c r="B1171" i="1" s="1"/>
  <c r="A1171" i="1" s="1"/>
  <c r="B1172" i="1" a="1"/>
  <c r="B1172" i="1" s="1"/>
  <c r="B1173" i="1" a="1"/>
  <c r="B1173" i="1" s="1"/>
  <c r="A1173" i="1" s="1"/>
  <c r="B1174" i="1" a="1"/>
  <c r="B1174" i="1" s="1"/>
  <c r="A1174" i="1" s="1"/>
  <c r="B1175" i="1" a="1"/>
  <c r="B1175" i="1" s="1"/>
  <c r="A1175" i="1" s="1"/>
  <c r="B1176" i="1" a="1"/>
  <c r="B1176" i="1" s="1"/>
  <c r="B1177" i="1" a="1"/>
  <c r="B1177" i="1" s="1"/>
  <c r="A1177" i="1" s="1"/>
  <c r="B1178" i="1" a="1"/>
  <c r="B1178" i="1" s="1"/>
  <c r="B1179" i="1" a="1"/>
  <c r="B1179" i="1" s="1"/>
  <c r="A1179" i="1" s="1"/>
  <c r="B1180" i="1" a="1"/>
  <c r="B1180" i="1" s="1"/>
  <c r="B1181" i="1" a="1"/>
  <c r="B1181" i="1" s="1"/>
  <c r="A1181" i="1" s="1"/>
  <c r="B1182" i="1" a="1"/>
  <c r="B1182" i="1" s="1"/>
  <c r="B1183" i="1" a="1"/>
  <c r="B1183" i="1" s="1"/>
  <c r="A1183" i="1" s="1"/>
  <c r="B1184" i="1" a="1"/>
  <c r="B1184" i="1" s="1"/>
  <c r="B553" i="1" a="1"/>
  <c r="B553" i="1" s="1"/>
  <c r="A553" i="1" s="1"/>
  <c r="B1186" i="1" a="1"/>
  <c r="B1186" i="1" s="1"/>
  <c r="A1186" i="1" s="1"/>
  <c r="B1187" i="1" a="1"/>
  <c r="B1187" i="1" s="1"/>
  <c r="A1187" i="1" s="1"/>
  <c r="B1188" i="1" a="1"/>
  <c r="B1188" i="1" s="1"/>
  <c r="B1189" i="1" a="1"/>
  <c r="B1189" i="1" s="1"/>
  <c r="A1189" i="1" s="1"/>
  <c r="B1190" i="1" a="1"/>
  <c r="B1190" i="1" s="1"/>
  <c r="B1191" i="1" a="1"/>
  <c r="B1191" i="1" s="1"/>
  <c r="A1191" i="1" s="1"/>
  <c r="B1192" i="1" a="1"/>
  <c r="B1192" i="1" s="1"/>
  <c r="B1193" i="1" a="1"/>
  <c r="B1193" i="1" s="1"/>
  <c r="A1193" i="1" s="1"/>
  <c r="B1194" i="1" a="1"/>
  <c r="B1194" i="1" s="1"/>
  <c r="B1195" i="1" a="1"/>
  <c r="B1195" i="1" s="1"/>
  <c r="A1195" i="1" s="1"/>
  <c r="B1196" i="1" a="1"/>
  <c r="B1196" i="1" s="1"/>
  <c r="B1197" i="1" a="1"/>
  <c r="B1197" i="1" s="1"/>
  <c r="A1197" i="1" s="1"/>
  <c r="B1198" i="1" a="1"/>
  <c r="B1198" i="1" s="1"/>
  <c r="B1199" i="1" a="1"/>
  <c r="B1199" i="1" s="1"/>
  <c r="A1199" i="1" s="1"/>
  <c r="B660" i="1" a="1"/>
  <c r="B660" i="1" s="1"/>
  <c r="B1201" i="1" a="1"/>
  <c r="B1201" i="1" s="1"/>
  <c r="A1201" i="1" s="1"/>
  <c r="B1202" i="1" a="1"/>
  <c r="B1202" i="1" s="1"/>
  <c r="C1202" i="1" s="1"/>
  <c r="B1203" i="1" a="1"/>
  <c r="B1203" i="1" s="1"/>
  <c r="A1203" i="1" s="1"/>
  <c r="B1204" i="1" a="1"/>
  <c r="B1204" i="1" s="1"/>
  <c r="B1205" i="1" a="1"/>
  <c r="B1205" i="1" s="1"/>
  <c r="A1205" i="1" s="1"/>
  <c r="B1206" i="1" a="1"/>
  <c r="B1206" i="1" s="1"/>
  <c r="B1207" i="1" a="1"/>
  <c r="B1207" i="1" s="1"/>
  <c r="A1207" i="1" s="1"/>
  <c r="B1208" i="1" a="1"/>
  <c r="B1208" i="1" s="1"/>
  <c r="B1218" i="1" a="1"/>
  <c r="B1218" i="1" s="1"/>
  <c r="A1218" i="1" s="1"/>
  <c r="B1210" i="1" a="1"/>
  <c r="B1210" i="1" s="1"/>
  <c r="A1210" i="1" s="1"/>
  <c r="B1211" i="1" a="1"/>
  <c r="B1211" i="1" s="1"/>
  <c r="A1211" i="1" s="1"/>
  <c r="B1212" i="1" a="1"/>
  <c r="B1212" i="1" s="1"/>
  <c r="B1213" i="1" a="1"/>
  <c r="B1213" i="1" s="1"/>
  <c r="A1213" i="1" s="1"/>
  <c r="B1214" i="1" a="1"/>
  <c r="B1214" i="1" s="1"/>
  <c r="B1215" i="1" a="1"/>
  <c r="B1215" i="1" s="1"/>
  <c r="A1215" i="1" s="1"/>
  <c r="B1216" i="1" a="1"/>
  <c r="B1216" i="1" s="1"/>
  <c r="B1217" i="1" a="1"/>
  <c r="B1217" i="1" s="1"/>
  <c r="A1217" i="1" s="1"/>
  <c r="B200" i="1" a="1"/>
  <c r="B200" i="1" s="1"/>
  <c r="B1219" i="1" a="1"/>
  <c r="B1219" i="1" s="1"/>
  <c r="A1219" i="1" s="1"/>
  <c r="B1220" i="1" a="1"/>
  <c r="B1220" i="1" s="1"/>
  <c r="B1209" i="1" a="1"/>
  <c r="B1209" i="1" s="1"/>
  <c r="A1209" i="1" s="1"/>
  <c r="B1222" i="1" a="1"/>
  <c r="B1222" i="1" s="1"/>
  <c r="B1223" i="1" a="1"/>
  <c r="B1223" i="1" s="1"/>
  <c r="A1223" i="1" s="1"/>
  <c r="B1224" i="1" a="1"/>
  <c r="B1224" i="1" s="1"/>
  <c r="B1225" i="1" a="1"/>
  <c r="B1225" i="1" s="1"/>
  <c r="A1225" i="1" s="1"/>
  <c r="B1226" i="1" a="1"/>
  <c r="B1226" i="1" s="1"/>
  <c r="B1227" i="1" a="1"/>
  <c r="B1227" i="1" s="1"/>
  <c r="A1227" i="1" s="1"/>
  <c r="B1228" i="1" a="1"/>
  <c r="B1228" i="1" s="1"/>
  <c r="B1229" i="1" a="1"/>
  <c r="B1229" i="1" s="1"/>
  <c r="A1229" i="1" s="1"/>
  <c r="B1230" i="1" a="1"/>
  <c r="B1230" i="1" s="1"/>
  <c r="B1231" i="1" a="1"/>
  <c r="B1231" i="1" s="1"/>
  <c r="A1231" i="1" s="1"/>
  <c r="B1232" i="1" a="1"/>
  <c r="B1232" i="1" s="1"/>
  <c r="B1233" i="1" a="1"/>
  <c r="B1233" i="1" s="1"/>
  <c r="A1233" i="1" s="1"/>
  <c r="B1234" i="1" a="1"/>
  <c r="B1234" i="1" s="1"/>
  <c r="A1234" i="1" s="1"/>
  <c r="B1235" i="1" a="1"/>
  <c r="B1235" i="1" s="1"/>
  <c r="A1235" i="1" s="1"/>
  <c r="B1236" i="1" a="1"/>
  <c r="B1236" i="1" s="1"/>
  <c r="B1237" i="1" a="1"/>
  <c r="B1237" i="1" s="1"/>
  <c r="A1237" i="1" s="1"/>
  <c r="B1238" i="1" a="1"/>
  <c r="B1238" i="1" s="1"/>
  <c r="B1239" i="1" a="1"/>
  <c r="B1239" i="1" s="1"/>
  <c r="A1239" i="1" s="1"/>
  <c r="B1240" i="1" a="1"/>
  <c r="B1240" i="1" s="1"/>
  <c r="B1241" i="1" a="1"/>
  <c r="B1241" i="1" s="1"/>
  <c r="A1241" i="1" s="1"/>
  <c r="B1242" i="1" a="1"/>
  <c r="B1242" i="1" s="1"/>
  <c r="B1243" i="1" a="1"/>
  <c r="B1243" i="1" s="1"/>
  <c r="A1243" i="1" s="1"/>
  <c r="B1244" i="1" a="1"/>
  <c r="B1244" i="1" s="1"/>
  <c r="B1292" i="1" a="1"/>
  <c r="B1292" i="1" s="1"/>
  <c r="A1292" i="1" s="1"/>
  <c r="B1246" i="1" a="1"/>
  <c r="B1246" i="1" s="1"/>
  <c r="B1047" i="1" a="1"/>
  <c r="B1047" i="1" s="1"/>
  <c r="A1047" i="1" s="1"/>
  <c r="B1248" i="1" a="1"/>
  <c r="B1248" i="1" s="1"/>
  <c r="B1249" i="1" a="1"/>
  <c r="B1249" i="1" s="1"/>
  <c r="A1249" i="1" s="1"/>
  <c r="B1250" i="1" a="1"/>
  <c r="B1250" i="1" s="1"/>
  <c r="A1250" i="1" s="1"/>
  <c r="B1251" i="1" a="1"/>
  <c r="B1251" i="1" s="1"/>
  <c r="A1251" i="1" s="1"/>
  <c r="B1252" i="1" a="1"/>
  <c r="B1252" i="1" s="1"/>
  <c r="B1253" i="1" a="1"/>
  <c r="B1253" i="1" s="1"/>
  <c r="A1253" i="1" s="1"/>
  <c r="B1254" i="1" a="1"/>
  <c r="B1254" i="1" s="1"/>
  <c r="B1255" i="1" a="1"/>
  <c r="B1255" i="1" s="1"/>
  <c r="A1255" i="1" s="1"/>
  <c r="B1256" i="1" a="1"/>
  <c r="B1256" i="1" s="1"/>
  <c r="B1257" i="1" a="1"/>
  <c r="B1257" i="1" s="1"/>
  <c r="A1257" i="1" s="1"/>
  <c r="B1258" i="1" a="1"/>
  <c r="B1258" i="1" s="1"/>
  <c r="B1259" i="1" a="1"/>
  <c r="B1259" i="1" s="1"/>
  <c r="A1259" i="1" s="1"/>
  <c r="B1260" i="1" a="1"/>
  <c r="B1260" i="1" s="1"/>
  <c r="B1261" i="1" a="1"/>
  <c r="B1261" i="1" s="1"/>
  <c r="A1261" i="1" s="1"/>
  <c r="B1262" i="1" a="1"/>
  <c r="B1262" i="1" s="1"/>
  <c r="B1263" i="1" a="1"/>
  <c r="B1263" i="1" s="1"/>
  <c r="A1263" i="1" s="1"/>
  <c r="B1264" i="1" a="1"/>
  <c r="B1264" i="1" s="1"/>
  <c r="B1265" i="1" a="1"/>
  <c r="B1265" i="1" s="1"/>
  <c r="A1265" i="1" s="1"/>
  <c r="B1266" i="1" a="1"/>
  <c r="B1266" i="1" s="1"/>
  <c r="C1266" i="1" s="1"/>
  <c r="B1267" i="1" a="1"/>
  <c r="B1267" i="1" s="1"/>
  <c r="A1267" i="1" s="1"/>
  <c r="B1268" i="1" a="1"/>
  <c r="B1268" i="1" s="1"/>
  <c r="B1269" i="1" a="1"/>
  <c r="B1269" i="1" s="1"/>
  <c r="A1269" i="1" s="1"/>
  <c r="B1270" i="1" a="1"/>
  <c r="B1270" i="1" s="1"/>
  <c r="B1271" i="1" a="1"/>
  <c r="B1271" i="1" s="1"/>
  <c r="A1271" i="1" s="1"/>
  <c r="B1272" i="1" a="1"/>
  <c r="B1272" i="1" s="1"/>
  <c r="B1273" i="1" a="1"/>
  <c r="B1273" i="1" s="1"/>
  <c r="A1273" i="1" s="1"/>
  <c r="B1274" i="1" a="1"/>
  <c r="B1274" i="1" s="1"/>
  <c r="A1274" i="1" s="1"/>
  <c r="B1275" i="1" a="1"/>
  <c r="B1275" i="1" s="1"/>
  <c r="A1275" i="1" s="1"/>
  <c r="B1276" i="1" a="1"/>
  <c r="B1276" i="1" s="1"/>
  <c r="B1277" i="1" a="1"/>
  <c r="B1277" i="1" s="1"/>
  <c r="A1277" i="1" s="1"/>
  <c r="B1278" i="1" a="1"/>
  <c r="B1278" i="1" s="1"/>
  <c r="B1279" i="1" a="1"/>
  <c r="B1279" i="1" s="1"/>
  <c r="A1279" i="1" s="1"/>
  <c r="B1280" i="1" a="1"/>
  <c r="B1280" i="1" s="1"/>
  <c r="B1281" i="1" a="1"/>
  <c r="B1281" i="1" s="1"/>
  <c r="A1281" i="1" s="1"/>
  <c r="B1282" i="1" a="1"/>
  <c r="B1282" i="1" s="1"/>
  <c r="A1282" i="1" s="1"/>
  <c r="B1283" i="1" a="1"/>
  <c r="B1283" i="1" s="1"/>
  <c r="A1283" i="1" s="1"/>
  <c r="B1284" i="1" a="1"/>
  <c r="B1284" i="1" s="1"/>
  <c r="B1285" i="1" a="1"/>
  <c r="B1285" i="1" s="1"/>
  <c r="A1285" i="1" s="1"/>
  <c r="B1286" i="1" a="1"/>
  <c r="B1286" i="1" s="1"/>
  <c r="A1286" i="1" s="1"/>
  <c r="B1287" i="1" a="1"/>
  <c r="B1287" i="1" s="1"/>
  <c r="A1287" i="1" s="1"/>
  <c r="B1288" i="1" a="1"/>
  <c r="B1288" i="1" s="1"/>
  <c r="B1289" i="1" a="1"/>
  <c r="B1289" i="1" s="1"/>
  <c r="A1289" i="1" s="1"/>
  <c r="B1290" i="1" a="1"/>
  <c r="B1290" i="1" s="1"/>
  <c r="B1291" i="1" a="1"/>
  <c r="B1291" i="1" s="1"/>
  <c r="A1291" i="1" s="1"/>
  <c r="B1131" i="1" a="1"/>
  <c r="B1131" i="1" s="1"/>
  <c r="B1293" i="1" a="1"/>
  <c r="B1293" i="1" s="1"/>
  <c r="A1293" i="1" s="1"/>
  <c r="B1294" i="1" a="1"/>
  <c r="B1294" i="1" s="1"/>
  <c r="B489" i="1" a="1"/>
  <c r="B489" i="1" s="1"/>
  <c r="A489" i="1" s="1"/>
  <c r="B1296" i="1" a="1"/>
  <c r="B1296" i="1" s="1"/>
  <c r="B1297" i="1" a="1"/>
  <c r="B1297" i="1" s="1"/>
  <c r="A1297" i="1" s="1"/>
  <c r="B1298" i="1" a="1"/>
  <c r="B1298" i="1" s="1"/>
  <c r="A1298" i="1" s="1"/>
  <c r="B1299" i="1" a="1"/>
  <c r="B1299" i="1" s="1"/>
  <c r="A1299" i="1" s="1"/>
  <c r="B661" i="1" a="1"/>
  <c r="B661" i="1" s="1"/>
  <c r="B1301" i="1" a="1"/>
  <c r="B1301" i="1" s="1"/>
  <c r="A1301" i="1" s="1"/>
  <c r="B1302" i="1" a="1"/>
  <c r="B1302" i="1" s="1"/>
  <c r="F105" i="1"/>
  <c r="G105" i="1" s="1"/>
  <c r="F1164" i="1"/>
  <c r="G1164" i="1" s="1"/>
  <c r="F1165" i="1"/>
  <c r="G1165" i="1" s="1"/>
  <c r="F1166" i="1"/>
  <c r="G1166" i="1" s="1"/>
  <c r="F86" i="1"/>
  <c r="G86" i="1" s="1"/>
  <c r="F1168" i="1"/>
  <c r="G1168" i="1" s="1"/>
  <c r="F1169" i="1"/>
  <c r="G1169" i="1" s="1"/>
  <c r="F826" i="1"/>
  <c r="G826" i="1" s="1"/>
  <c r="F1171" i="1"/>
  <c r="G1171" i="1" s="1"/>
  <c r="F1172" i="1"/>
  <c r="G1172" i="1" s="1"/>
  <c r="F1173" i="1"/>
  <c r="G1173" i="1" s="1"/>
  <c r="F1174" i="1"/>
  <c r="G1174" i="1" s="1"/>
  <c r="F1175" i="1"/>
  <c r="G1175" i="1" s="1"/>
  <c r="F1176" i="1"/>
  <c r="G1176" i="1" s="1"/>
  <c r="F1177" i="1"/>
  <c r="G1177" i="1" s="1"/>
  <c r="F1178" i="1"/>
  <c r="G1178" i="1" s="1"/>
  <c r="F1179" i="1"/>
  <c r="G1179" i="1" s="1"/>
  <c r="F1180" i="1"/>
  <c r="G1180" i="1" s="1"/>
  <c r="F1181" i="1"/>
  <c r="G1181" i="1" s="1"/>
  <c r="F1182" i="1"/>
  <c r="G1182" i="1" s="1"/>
  <c r="F1183" i="1"/>
  <c r="G1183" i="1" s="1"/>
  <c r="F1184" i="1"/>
  <c r="G1184" i="1" s="1"/>
  <c r="F553" i="1"/>
  <c r="G553" i="1" s="1"/>
  <c r="F1186" i="1"/>
  <c r="G1186" i="1" s="1"/>
  <c r="F1187" i="1"/>
  <c r="G1187" i="1" s="1"/>
  <c r="F1188" i="1"/>
  <c r="G1188" i="1" s="1"/>
  <c r="F1189" i="1"/>
  <c r="G1189" i="1" s="1"/>
  <c r="F1190" i="1"/>
  <c r="G1190" i="1" s="1"/>
  <c r="F1191" i="1"/>
  <c r="G1191" i="1" s="1"/>
  <c r="F1192" i="1"/>
  <c r="G1192" i="1" s="1"/>
  <c r="F1193" i="1"/>
  <c r="G1193" i="1" s="1"/>
  <c r="F1194" i="1"/>
  <c r="G1194" i="1" s="1"/>
  <c r="F1195" i="1"/>
  <c r="G1195" i="1" s="1"/>
  <c r="F1196" i="1"/>
  <c r="G1196" i="1" s="1"/>
  <c r="F1197" i="1"/>
  <c r="G1197" i="1" s="1"/>
  <c r="F1198" i="1"/>
  <c r="G1198" i="1" s="1"/>
  <c r="F1199" i="1"/>
  <c r="G1199" i="1" s="1"/>
  <c r="F660" i="1"/>
  <c r="G660" i="1" s="1"/>
  <c r="F1201" i="1"/>
  <c r="G1201" i="1" s="1"/>
  <c r="F1202" i="1"/>
  <c r="G1202" i="1" s="1"/>
  <c r="F1203" i="1"/>
  <c r="G1203" i="1" s="1"/>
  <c r="F1204" i="1"/>
  <c r="G1204" i="1" s="1"/>
  <c r="F1205" i="1"/>
  <c r="G1205" i="1" s="1"/>
  <c r="F1206" i="1"/>
  <c r="G1206" i="1" s="1"/>
  <c r="F1207" i="1"/>
  <c r="G1207" i="1" s="1"/>
  <c r="F1208" i="1"/>
  <c r="G1208" i="1" s="1"/>
  <c r="F1218" i="1"/>
  <c r="G1218" i="1" s="1"/>
  <c r="F1210" i="1"/>
  <c r="G1210" i="1" s="1"/>
  <c r="F1211" i="1"/>
  <c r="G1211" i="1" s="1"/>
  <c r="F1212" i="1"/>
  <c r="G1212" i="1" s="1"/>
  <c r="F1213" i="1"/>
  <c r="G1213" i="1" s="1"/>
  <c r="F1214" i="1"/>
  <c r="G1214" i="1" s="1"/>
  <c r="F1215" i="1"/>
  <c r="G1215" i="1" s="1"/>
  <c r="F1216" i="1"/>
  <c r="G1216" i="1" s="1"/>
  <c r="F1217" i="1"/>
  <c r="G1217" i="1" s="1"/>
  <c r="F200" i="1"/>
  <c r="G200" i="1" s="1"/>
  <c r="F1219" i="1"/>
  <c r="G1219" i="1" s="1"/>
  <c r="F1220" i="1"/>
  <c r="G1220" i="1" s="1"/>
  <c r="F1209" i="1"/>
  <c r="G1209" i="1" s="1"/>
  <c r="F1222" i="1"/>
  <c r="G1222" i="1" s="1"/>
  <c r="F1223" i="1"/>
  <c r="G1223" i="1" s="1"/>
  <c r="F1224" i="1"/>
  <c r="G1224" i="1" s="1"/>
  <c r="F1225" i="1"/>
  <c r="G1225" i="1" s="1"/>
  <c r="F1226" i="1"/>
  <c r="G1226" i="1" s="1"/>
  <c r="F1227" i="1"/>
  <c r="G1227" i="1" s="1"/>
  <c r="F1228" i="1"/>
  <c r="G1228" i="1" s="1"/>
  <c r="F1229" i="1"/>
  <c r="G1229" i="1" s="1"/>
  <c r="F1230" i="1"/>
  <c r="G1230" i="1" s="1"/>
  <c r="F1231" i="1"/>
  <c r="G1231" i="1" s="1"/>
  <c r="F1232" i="1"/>
  <c r="G1232" i="1" s="1"/>
  <c r="F1233" i="1"/>
  <c r="G1233" i="1" s="1"/>
  <c r="F1234" i="1"/>
  <c r="G1234" i="1" s="1"/>
  <c r="F1235" i="1"/>
  <c r="G1235" i="1" s="1"/>
  <c r="F1236" i="1"/>
  <c r="G1236" i="1" s="1"/>
  <c r="F1237" i="1"/>
  <c r="G1237" i="1" s="1"/>
  <c r="F1238" i="1"/>
  <c r="G1238" i="1" s="1"/>
  <c r="F1239" i="1"/>
  <c r="G1239" i="1" s="1"/>
  <c r="F1240" i="1"/>
  <c r="G1240" i="1" s="1"/>
  <c r="F1241" i="1"/>
  <c r="G1241" i="1" s="1"/>
  <c r="F1242" i="1"/>
  <c r="G1242" i="1" s="1"/>
  <c r="F1243" i="1"/>
  <c r="G1243" i="1" s="1"/>
  <c r="F1244" i="1"/>
  <c r="G1244" i="1" s="1"/>
  <c r="F1292" i="1"/>
  <c r="G1292" i="1" s="1"/>
  <c r="F1246" i="1"/>
  <c r="G1246" i="1" s="1"/>
  <c r="F1047" i="1"/>
  <c r="G1047" i="1" s="1"/>
  <c r="F1248" i="1"/>
  <c r="G1248" i="1" s="1"/>
  <c r="F1249" i="1"/>
  <c r="G1249" i="1" s="1"/>
  <c r="F1250" i="1"/>
  <c r="G1250" i="1" s="1"/>
  <c r="F1251" i="1"/>
  <c r="G1251" i="1" s="1"/>
  <c r="F1252" i="1"/>
  <c r="G1252" i="1" s="1"/>
  <c r="F1253" i="1"/>
  <c r="G1253" i="1" s="1"/>
  <c r="F1254" i="1"/>
  <c r="G1254" i="1" s="1"/>
  <c r="F1255" i="1"/>
  <c r="G1255" i="1" s="1"/>
  <c r="F1256" i="1"/>
  <c r="G1256" i="1" s="1"/>
  <c r="F1257" i="1"/>
  <c r="G1257" i="1" s="1"/>
  <c r="F1258" i="1"/>
  <c r="G1258" i="1" s="1"/>
  <c r="F1259" i="1"/>
  <c r="G1259" i="1" s="1"/>
  <c r="F1260" i="1"/>
  <c r="G1260" i="1" s="1"/>
  <c r="F1261" i="1"/>
  <c r="G1261" i="1" s="1"/>
  <c r="F1262" i="1"/>
  <c r="G1262" i="1" s="1"/>
  <c r="F1263" i="1"/>
  <c r="G1263" i="1" s="1"/>
  <c r="F1264" i="1"/>
  <c r="G1264" i="1" s="1"/>
  <c r="F1265" i="1"/>
  <c r="G1265" i="1" s="1"/>
  <c r="F1266" i="1"/>
  <c r="G1266" i="1" s="1"/>
  <c r="F1267" i="1"/>
  <c r="G1267" i="1" s="1"/>
  <c r="F1268" i="1"/>
  <c r="G1268" i="1" s="1"/>
  <c r="F1269" i="1"/>
  <c r="G1269" i="1" s="1"/>
  <c r="F1270" i="1"/>
  <c r="G1270" i="1" s="1"/>
  <c r="F1271" i="1"/>
  <c r="G1271" i="1" s="1"/>
  <c r="F1272" i="1"/>
  <c r="G1272" i="1" s="1"/>
  <c r="F1273" i="1"/>
  <c r="G1273" i="1" s="1"/>
  <c r="F1274" i="1"/>
  <c r="G1274" i="1" s="1"/>
  <c r="F1275" i="1"/>
  <c r="G1275" i="1" s="1"/>
  <c r="F1276" i="1"/>
  <c r="G1276" i="1" s="1"/>
  <c r="F1277" i="1"/>
  <c r="G1277" i="1" s="1"/>
  <c r="F1278" i="1"/>
  <c r="G1278" i="1" s="1"/>
  <c r="F1279" i="1"/>
  <c r="G1279" i="1" s="1"/>
  <c r="F1280" i="1"/>
  <c r="G1280" i="1" s="1"/>
  <c r="F1281" i="1"/>
  <c r="G1281" i="1" s="1"/>
  <c r="F1282" i="1"/>
  <c r="G1282" i="1" s="1"/>
  <c r="F1283" i="1"/>
  <c r="G1283" i="1" s="1"/>
  <c r="F1284" i="1"/>
  <c r="G1284" i="1" s="1"/>
  <c r="F1285" i="1"/>
  <c r="G1285" i="1" s="1"/>
  <c r="F1286" i="1"/>
  <c r="G1286" i="1" s="1"/>
  <c r="F1287" i="1"/>
  <c r="G1287" i="1" s="1"/>
  <c r="F1288" i="1"/>
  <c r="G1288" i="1" s="1"/>
  <c r="F1289" i="1"/>
  <c r="G1289" i="1" s="1"/>
  <c r="F1290" i="1"/>
  <c r="G1290" i="1" s="1"/>
  <c r="F1291" i="1"/>
  <c r="G1291" i="1" s="1"/>
  <c r="F1131" i="1"/>
  <c r="G1131" i="1" s="1"/>
  <c r="F1293" i="1"/>
  <c r="G1293" i="1" s="1"/>
  <c r="F1294" i="1"/>
  <c r="G1294" i="1" s="1"/>
  <c r="F489" i="1"/>
  <c r="G489" i="1" s="1"/>
  <c r="F1296" i="1"/>
  <c r="G1296" i="1" s="1"/>
  <c r="F1297" i="1"/>
  <c r="G1297" i="1" s="1"/>
  <c r="F1298" i="1"/>
  <c r="G1298" i="1" s="1"/>
  <c r="F1299" i="1"/>
  <c r="G1299" i="1" s="1"/>
  <c r="F661" i="1"/>
  <c r="G661" i="1" s="1"/>
  <c r="F1301" i="1"/>
  <c r="G1301" i="1" s="1"/>
  <c r="F1302" i="1"/>
  <c r="G1302" i="1" s="1"/>
  <c r="H105" i="1"/>
  <c r="H1164" i="1"/>
  <c r="H1165" i="1"/>
  <c r="H1166" i="1"/>
  <c r="H86" i="1"/>
  <c r="H1168" i="1"/>
  <c r="H1169" i="1"/>
  <c r="H826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553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660" i="1"/>
  <c r="H1201" i="1"/>
  <c r="H1202" i="1"/>
  <c r="H1203" i="1"/>
  <c r="H1204" i="1"/>
  <c r="H1205" i="1"/>
  <c r="H1206" i="1"/>
  <c r="H1207" i="1"/>
  <c r="H1208" i="1"/>
  <c r="H1218" i="1"/>
  <c r="H1210" i="1"/>
  <c r="H1211" i="1"/>
  <c r="H1212" i="1"/>
  <c r="H1213" i="1"/>
  <c r="H1214" i="1"/>
  <c r="H1215" i="1"/>
  <c r="H1216" i="1"/>
  <c r="H1217" i="1"/>
  <c r="H200" i="1"/>
  <c r="H1219" i="1"/>
  <c r="H1220" i="1"/>
  <c r="H1209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92" i="1"/>
  <c r="H1246" i="1"/>
  <c r="H10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131" i="1"/>
  <c r="H1293" i="1"/>
  <c r="H1294" i="1"/>
  <c r="H489" i="1"/>
  <c r="H1296" i="1"/>
  <c r="H1297" i="1"/>
  <c r="H1298" i="1"/>
  <c r="H1299" i="1"/>
  <c r="H661" i="1"/>
  <c r="H1301" i="1"/>
  <c r="H1302" i="1"/>
  <c r="I105" i="1"/>
  <c r="I1164" i="1"/>
  <c r="I1165" i="1"/>
  <c r="I1166" i="1"/>
  <c r="I86" i="1"/>
  <c r="I1168" i="1"/>
  <c r="I1169" i="1"/>
  <c r="I826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553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660" i="1"/>
  <c r="I1201" i="1"/>
  <c r="I1202" i="1"/>
  <c r="I1203" i="1"/>
  <c r="I1204" i="1"/>
  <c r="I1205" i="1"/>
  <c r="I1206" i="1"/>
  <c r="I1207" i="1"/>
  <c r="I1208" i="1"/>
  <c r="I1218" i="1"/>
  <c r="I1210" i="1"/>
  <c r="I1211" i="1"/>
  <c r="I1212" i="1"/>
  <c r="I1213" i="1"/>
  <c r="I1214" i="1"/>
  <c r="I1215" i="1"/>
  <c r="I1216" i="1"/>
  <c r="I1217" i="1"/>
  <c r="I200" i="1"/>
  <c r="I1219" i="1"/>
  <c r="I1220" i="1"/>
  <c r="I1209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92" i="1"/>
  <c r="I1246" i="1"/>
  <c r="I10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131" i="1"/>
  <c r="I1293" i="1"/>
  <c r="I1294" i="1"/>
  <c r="I489" i="1"/>
  <c r="I1296" i="1"/>
  <c r="I1297" i="1"/>
  <c r="I1298" i="1"/>
  <c r="I1299" i="1"/>
  <c r="I661" i="1"/>
  <c r="I1301" i="1"/>
  <c r="I1302" i="1"/>
  <c r="D1043" i="1"/>
  <c r="D1044" i="1"/>
  <c r="D57" i="1"/>
  <c r="D1046" i="1"/>
  <c r="D152" i="1"/>
  <c r="D189" i="1"/>
  <c r="D1049" i="1"/>
  <c r="D294" i="1"/>
  <c r="D1051" i="1"/>
  <c r="D290" i="1"/>
  <c r="D695" i="1"/>
  <c r="D225" i="1"/>
  <c r="D1055" i="1"/>
  <c r="D705" i="1"/>
  <c r="D285" i="1"/>
  <c r="D1058" i="1"/>
  <c r="D665" i="1"/>
  <c r="D708" i="1"/>
  <c r="D227" i="1"/>
  <c r="D1062" i="1"/>
  <c r="D710" i="1"/>
  <c r="D287" i="1"/>
  <c r="D1065" i="1"/>
  <c r="D666" i="1"/>
  <c r="D1098" i="1"/>
  <c r="D1123" i="1"/>
  <c r="D1069" i="1"/>
  <c r="D1124" i="1"/>
  <c r="D1071" i="1"/>
  <c r="D628" i="1"/>
  <c r="D625" i="1"/>
  <c r="D1074" i="1"/>
  <c r="D1075" i="1"/>
  <c r="D1076" i="1"/>
  <c r="D1077" i="1"/>
  <c r="D1078" i="1"/>
  <c r="D1079" i="1"/>
  <c r="D235" i="1"/>
  <c r="D1081" i="1"/>
  <c r="D1082" i="1"/>
  <c r="D1126" i="1"/>
  <c r="D1084" i="1"/>
  <c r="D1150" i="1"/>
  <c r="D459" i="1"/>
  <c r="D1087" i="1"/>
  <c r="D1088" i="1"/>
  <c r="D1089" i="1"/>
  <c r="D639" i="1"/>
  <c r="D1091" i="1"/>
  <c r="D1092" i="1"/>
  <c r="D1093" i="1"/>
  <c r="D1094" i="1"/>
  <c r="D1095" i="1"/>
  <c r="D1096" i="1"/>
  <c r="D1097" i="1"/>
  <c r="D1185" i="1"/>
  <c r="D1099" i="1"/>
  <c r="D1100" i="1"/>
  <c r="D1101" i="1"/>
  <c r="D1102" i="1"/>
  <c r="D1103" i="1"/>
  <c r="D1104" i="1"/>
  <c r="D316" i="1"/>
  <c r="D320" i="1"/>
  <c r="D1107" i="1"/>
  <c r="D1108" i="1"/>
  <c r="D707" i="1"/>
  <c r="D327" i="1"/>
  <c r="D1111" i="1"/>
  <c r="D814" i="1"/>
  <c r="D439" i="1"/>
  <c r="D1114" i="1"/>
  <c r="D440" i="1"/>
  <c r="D1116" i="1"/>
  <c r="D1050" i="1"/>
  <c r="D1118" i="1"/>
  <c r="D1052" i="1"/>
  <c r="D441" i="1"/>
  <c r="D1121" i="1"/>
  <c r="D1152" i="1"/>
  <c r="D444" i="1"/>
  <c r="D445" i="1"/>
  <c r="D1125" i="1"/>
  <c r="D446" i="1"/>
  <c r="D1127" i="1"/>
  <c r="D1128" i="1"/>
  <c r="D1129" i="1"/>
  <c r="D1130" i="1"/>
  <c r="D1300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447" i="1"/>
  <c r="D1151" i="1"/>
  <c r="D449" i="1"/>
  <c r="D1153" i="1"/>
  <c r="D652" i="1"/>
  <c r="D1155" i="1"/>
  <c r="D1156" i="1"/>
  <c r="D1157" i="1"/>
  <c r="D1158" i="1"/>
  <c r="D1159" i="1"/>
  <c r="D1160" i="1"/>
  <c r="D1161" i="1"/>
  <c r="D659" i="1"/>
  <c r="B1044" i="1" a="1"/>
  <c r="B1044" i="1" s="1"/>
  <c r="B57" i="1" a="1"/>
  <c r="B57" i="1" s="1"/>
  <c r="B1046" i="1" a="1"/>
  <c r="B1046" i="1" s="1"/>
  <c r="B152" i="1" a="1"/>
  <c r="B152" i="1" s="1"/>
  <c r="B189" i="1" a="1"/>
  <c r="B189" i="1" s="1"/>
  <c r="A189" i="1" s="1"/>
  <c r="B1049" i="1" a="1"/>
  <c r="B1049" i="1" s="1"/>
  <c r="B294" i="1" a="1"/>
  <c r="B294" i="1" s="1"/>
  <c r="B1051" i="1" a="1"/>
  <c r="B1051" i="1" s="1"/>
  <c r="B290" i="1" a="1"/>
  <c r="B290" i="1" s="1"/>
  <c r="B695" i="1" a="1"/>
  <c r="B695" i="1" s="1"/>
  <c r="B225" i="1" a="1"/>
  <c r="B225" i="1" s="1"/>
  <c r="B1055" i="1" a="1"/>
  <c r="B1055" i="1" s="1"/>
  <c r="B705" i="1" a="1"/>
  <c r="B705" i="1" s="1"/>
  <c r="A705" i="1" s="1"/>
  <c r="B285" i="1" a="1"/>
  <c r="B285" i="1" s="1"/>
  <c r="B1058" i="1" a="1"/>
  <c r="B1058" i="1" s="1"/>
  <c r="B665" i="1" a="1"/>
  <c r="B665" i="1" s="1"/>
  <c r="B708" i="1" a="1"/>
  <c r="B708" i="1" s="1"/>
  <c r="B227" i="1" a="1"/>
  <c r="B227" i="1" s="1"/>
  <c r="B1062" i="1" a="1"/>
  <c r="B1062" i="1" s="1"/>
  <c r="B710" i="1" a="1"/>
  <c r="B710" i="1" s="1"/>
  <c r="B287" i="1" a="1"/>
  <c r="B287" i="1" s="1"/>
  <c r="A287" i="1" s="1"/>
  <c r="B1065" i="1" a="1"/>
  <c r="B1065" i="1" s="1"/>
  <c r="B666" i="1" a="1"/>
  <c r="B666" i="1" s="1"/>
  <c r="B1098" i="1" a="1"/>
  <c r="B1098" i="1" s="1"/>
  <c r="B1123" i="1" a="1"/>
  <c r="B1123" i="1" s="1"/>
  <c r="B1069" i="1" a="1"/>
  <c r="B1069" i="1" s="1"/>
  <c r="B1124" i="1" a="1"/>
  <c r="B1124" i="1" s="1"/>
  <c r="B1071" i="1" a="1"/>
  <c r="B1071" i="1" s="1"/>
  <c r="B628" i="1" a="1"/>
  <c r="B628" i="1" s="1"/>
  <c r="A628" i="1" s="1"/>
  <c r="B625" i="1" a="1"/>
  <c r="B625" i="1" s="1"/>
  <c r="B1074" i="1" a="1"/>
  <c r="B1074" i="1" s="1"/>
  <c r="B1075" i="1" a="1"/>
  <c r="B1075" i="1" s="1"/>
  <c r="B1076" i="1" a="1"/>
  <c r="B1076" i="1" s="1"/>
  <c r="B1077" i="1" a="1"/>
  <c r="B1077" i="1" s="1"/>
  <c r="B1078" i="1" a="1"/>
  <c r="B1078" i="1" s="1"/>
  <c r="B1079" i="1" a="1"/>
  <c r="B1079" i="1" s="1"/>
  <c r="B235" i="1" a="1"/>
  <c r="B235" i="1" s="1"/>
  <c r="A235" i="1" s="1"/>
  <c r="B1081" i="1" a="1"/>
  <c r="B1081" i="1" s="1"/>
  <c r="B1082" i="1" a="1"/>
  <c r="B1082" i="1" s="1"/>
  <c r="B1126" i="1" a="1"/>
  <c r="B1126" i="1" s="1"/>
  <c r="B1084" i="1" a="1"/>
  <c r="B1084" i="1" s="1"/>
  <c r="B1150" i="1" a="1"/>
  <c r="B1150" i="1" s="1"/>
  <c r="B459" i="1" a="1"/>
  <c r="B459" i="1" s="1"/>
  <c r="A459" i="1" s="1"/>
  <c r="B1087" i="1" a="1"/>
  <c r="B1087" i="1" s="1"/>
  <c r="B1088" i="1" a="1"/>
  <c r="B1088" i="1" s="1"/>
  <c r="B1089" i="1" a="1"/>
  <c r="B1089" i="1" s="1"/>
  <c r="B639" i="1" a="1"/>
  <c r="B639" i="1" s="1"/>
  <c r="B1091" i="1" a="1"/>
  <c r="B1091" i="1" s="1"/>
  <c r="B1092" i="1" a="1"/>
  <c r="B1092" i="1" s="1"/>
  <c r="B1093" i="1" a="1"/>
  <c r="B1093" i="1" s="1"/>
  <c r="B1094" i="1" a="1"/>
  <c r="B1094" i="1" s="1"/>
  <c r="A1094" i="1" s="1"/>
  <c r="B1095" i="1" a="1"/>
  <c r="B1095" i="1" s="1"/>
  <c r="B1096" i="1" a="1"/>
  <c r="B1096" i="1" s="1"/>
  <c r="B1097" i="1" a="1"/>
  <c r="B1097" i="1" s="1"/>
  <c r="B1185" i="1" a="1"/>
  <c r="B1185" i="1" s="1"/>
  <c r="B1099" i="1" a="1"/>
  <c r="B1099" i="1" s="1"/>
  <c r="B1100" i="1" a="1"/>
  <c r="B1100" i="1" s="1"/>
  <c r="B1101" i="1" a="1"/>
  <c r="B1101" i="1" s="1"/>
  <c r="B1102" i="1" a="1"/>
  <c r="B1102" i="1" s="1"/>
  <c r="A1102" i="1" s="1"/>
  <c r="B1103" i="1" a="1"/>
  <c r="B1103" i="1" s="1"/>
  <c r="B1104" i="1" a="1"/>
  <c r="B1104" i="1" s="1"/>
  <c r="B316" i="1" a="1"/>
  <c r="B316" i="1" s="1"/>
  <c r="B320" i="1" a="1"/>
  <c r="B320" i="1" s="1"/>
  <c r="B1107" i="1" a="1"/>
  <c r="B1107" i="1" s="1"/>
  <c r="B1108" i="1" a="1"/>
  <c r="B1108" i="1" s="1"/>
  <c r="B707" i="1" a="1"/>
  <c r="B707" i="1" s="1"/>
  <c r="B327" i="1" a="1"/>
  <c r="B327" i="1" s="1"/>
  <c r="A327" i="1" s="1"/>
  <c r="B1111" i="1" a="1"/>
  <c r="B1111" i="1" s="1"/>
  <c r="B814" i="1" a="1"/>
  <c r="B814" i="1" s="1"/>
  <c r="B439" i="1" a="1"/>
  <c r="B439" i="1" s="1"/>
  <c r="B1114" i="1" a="1"/>
  <c r="B1114" i="1" s="1"/>
  <c r="B440" i="1" a="1"/>
  <c r="B440" i="1" s="1"/>
  <c r="B1116" i="1" a="1"/>
  <c r="B1116" i="1" s="1"/>
  <c r="B1050" i="1" a="1"/>
  <c r="B1050" i="1" s="1"/>
  <c r="B1118" i="1" a="1"/>
  <c r="B1118" i="1" s="1"/>
  <c r="A1118" i="1" s="1"/>
  <c r="B1052" i="1" a="1"/>
  <c r="B1052" i="1" s="1"/>
  <c r="B441" i="1" a="1"/>
  <c r="B441" i="1" s="1"/>
  <c r="B1121" i="1" a="1"/>
  <c r="B1121" i="1" s="1"/>
  <c r="C1121" i="1" s="1"/>
  <c r="B1152" i="1" a="1"/>
  <c r="B1152" i="1" s="1"/>
  <c r="B444" i="1" a="1"/>
  <c r="B444" i="1" s="1"/>
  <c r="B445" i="1" a="1"/>
  <c r="B445" i="1" s="1"/>
  <c r="B1125" i="1" a="1"/>
  <c r="B1125" i="1" s="1"/>
  <c r="B446" i="1" a="1"/>
  <c r="B446" i="1" s="1"/>
  <c r="A446" i="1" s="1"/>
  <c r="B1127" i="1" a="1"/>
  <c r="B1127" i="1" s="1"/>
  <c r="B1128" i="1" a="1"/>
  <c r="B1128" i="1" s="1"/>
  <c r="B1129" i="1" a="1"/>
  <c r="B1129" i="1" s="1"/>
  <c r="C1129" i="1" s="1"/>
  <c r="B1130" i="1" a="1"/>
  <c r="B1130" i="1" s="1"/>
  <c r="B1300" i="1" a="1"/>
  <c r="B1300" i="1" s="1"/>
  <c r="B1132" i="1" a="1"/>
  <c r="B1132" i="1" s="1"/>
  <c r="B1133" i="1" a="1"/>
  <c r="B1133" i="1" s="1"/>
  <c r="B1134" i="1" a="1"/>
  <c r="B1134" i="1" s="1"/>
  <c r="A1134" i="1" s="1"/>
  <c r="B1135" i="1" a="1"/>
  <c r="B1135" i="1" s="1"/>
  <c r="B1136" i="1" a="1"/>
  <c r="B1136" i="1" s="1"/>
  <c r="B1137" i="1" a="1"/>
  <c r="B1137" i="1" s="1"/>
  <c r="C1137" i="1" s="1"/>
  <c r="B1138" i="1" a="1"/>
  <c r="B1138" i="1" s="1"/>
  <c r="B1139" i="1" a="1"/>
  <c r="B1139" i="1" s="1"/>
  <c r="B1140" i="1" a="1"/>
  <c r="B1140" i="1" s="1"/>
  <c r="B1141" i="1" a="1"/>
  <c r="B1141" i="1" s="1"/>
  <c r="B1142" i="1" a="1"/>
  <c r="B1142" i="1" s="1"/>
  <c r="A1142" i="1" s="1"/>
  <c r="B1143" i="1" a="1"/>
  <c r="B1143" i="1" s="1"/>
  <c r="B1144" i="1" a="1"/>
  <c r="B1144" i="1" s="1"/>
  <c r="B1145" i="1" a="1"/>
  <c r="B1145" i="1" s="1"/>
  <c r="C1145" i="1" s="1"/>
  <c r="B1146" i="1" a="1"/>
  <c r="B1146" i="1" s="1"/>
  <c r="B1147" i="1" a="1"/>
  <c r="B1147" i="1" s="1"/>
  <c r="B1148" i="1" a="1"/>
  <c r="B1148" i="1" s="1"/>
  <c r="B1149" i="1" a="1"/>
  <c r="B1149" i="1" s="1"/>
  <c r="B447" i="1" a="1"/>
  <c r="B447" i="1" s="1"/>
  <c r="A447" i="1" s="1"/>
  <c r="B1151" i="1" a="1"/>
  <c r="B1151" i="1" s="1"/>
  <c r="B449" i="1" a="1"/>
  <c r="B449" i="1" s="1"/>
  <c r="B1153" i="1" a="1"/>
  <c r="B1153" i="1" s="1"/>
  <c r="C1153" i="1" s="1"/>
  <c r="B652" i="1" a="1"/>
  <c r="B652" i="1" s="1"/>
  <c r="B1155" i="1" a="1"/>
  <c r="B1155" i="1" s="1"/>
  <c r="B1156" i="1" a="1"/>
  <c r="B1156" i="1" s="1"/>
  <c r="B1157" i="1" a="1"/>
  <c r="B1157" i="1" s="1"/>
  <c r="B1158" i="1" a="1"/>
  <c r="B1158" i="1" s="1"/>
  <c r="A1158" i="1" s="1"/>
  <c r="B1159" i="1" a="1"/>
  <c r="B1159" i="1" s="1"/>
  <c r="B1160" i="1" a="1"/>
  <c r="B1160" i="1" s="1"/>
  <c r="B1161" i="1" a="1"/>
  <c r="B1161" i="1" s="1"/>
  <c r="C1161" i="1" s="1"/>
  <c r="B659" i="1" a="1"/>
  <c r="B659" i="1" s="1"/>
  <c r="F1044" i="1"/>
  <c r="G1044" i="1" s="1"/>
  <c r="F57" i="1"/>
  <c r="G57" i="1" s="1"/>
  <c r="F1046" i="1"/>
  <c r="G1046" i="1" s="1"/>
  <c r="F152" i="1"/>
  <c r="G152" i="1" s="1"/>
  <c r="F189" i="1"/>
  <c r="G189" i="1" s="1"/>
  <c r="F1049" i="1"/>
  <c r="G1049" i="1" s="1"/>
  <c r="F294" i="1"/>
  <c r="G294" i="1" s="1"/>
  <c r="F1051" i="1"/>
  <c r="G1051" i="1" s="1"/>
  <c r="F290" i="1"/>
  <c r="G290" i="1" s="1"/>
  <c r="F695" i="1"/>
  <c r="G695" i="1" s="1"/>
  <c r="F225" i="1"/>
  <c r="G225" i="1" s="1"/>
  <c r="F1055" i="1"/>
  <c r="G1055" i="1" s="1"/>
  <c r="F705" i="1"/>
  <c r="G705" i="1" s="1"/>
  <c r="F285" i="1"/>
  <c r="G285" i="1" s="1"/>
  <c r="F1058" i="1"/>
  <c r="G1058" i="1" s="1"/>
  <c r="F665" i="1"/>
  <c r="G665" i="1" s="1"/>
  <c r="F708" i="1"/>
  <c r="G708" i="1" s="1"/>
  <c r="F227" i="1"/>
  <c r="G227" i="1" s="1"/>
  <c r="F1062" i="1"/>
  <c r="G1062" i="1" s="1"/>
  <c r="F710" i="1"/>
  <c r="G710" i="1" s="1"/>
  <c r="F287" i="1"/>
  <c r="G287" i="1" s="1"/>
  <c r="F1065" i="1"/>
  <c r="G1065" i="1" s="1"/>
  <c r="F666" i="1"/>
  <c r="G666" i="1" s="1"/>
  <c r="F1098" i="1"/>
  <c r="G1098" i="1" s="1"/>
  <c r="F1123" i="1"/>
  <c r="G1123" i="1" s="1"/>
  <c r="F1069" i="1"/>
  <c r="G1069" i="1" s="1"/>
  <c r="F1124" i="1"/>
  <c r="G1124" i="1" s="1"/>
  <c r="F1071" i="1"/>
  <c r="G1071" i="1" s="1"/>
  <c r="F628" i="1"/>
  <c r="G628" i="1" s="1"/>
  <c r="F625" i="1"/>
  <c r="G625" i="1" s="1"/>
  <c r="F1074" i="1"/>
  <c r="G1074" i="1" s="1"/>
  <c r="F1075" i="1"/>
  <c r="G1075" i="1" s="1"/>
  <c r="F1076" i="1"/>
  <c r="G1076" i="1" s="1"/>
  <c r="F1077" i="1"/>
  <c r="G1077" i="1" s="1"/>
  <c r="F1078" i="1"/>
  <c r="G1078" i="1" s="1"/>
  <c r="F1079" i="1"/>
  <c r="G1079" i="1" s="1"/>
  <c r="F235" i="1"/>
  <c r="G235" i="1" s="1"/>
  <c r="F1081" i="1"/>
  <c r="G1081" i="1" s="1"/>
  <c r="F1082" i="1"/>
  <c r="G1082" i="1" s="1"/>
  <c r="F1126" i="1"/>
  <c r="G1126" i="1" s="1"/>
  <c r="F1084" i="1"/>
  <c r="G1084" i="1" s="1"/>
  <c r="F1150" i="1"/>
  <c r="G1150" i="1" s="1"/>
  <c r="F459" i="1"/>
  <c r="G459" i="1" s="1"/>
  <c r="F1087" i="1"/>
  <c r="G1087" i="1" s="1"/>
  <c r="F1088" i="1"/>
  <c r="G1088" i="1" s="1"/>
  <c r="F1089" i="1"/>
  <c r="G1089" i="1" s="1"/>
  <c r="F639" i="1"/>
  <c r="G639" i="1" s="1"/>
  <c r="F1091" i="1"/>
  <c r="G1091" i="1" s="1"/>
  <c r="F1092" i="1"/>
  <c r="G1092" i="1" s="1"/>
  <c r="F1093" i="1"/>
  <c r="G1093" i="1" s="1"/>
  <c r="F1094" i="1"/>
  <c r="G1094" i="1" s="1"/>
  <c r="F1095" i="1"/>
  <c r="G1095" i="1" s="1"/>
  <c r="F1096" i="1"/>
  <c r="G1096" i="1" s="1"/>
  <c r="F1097" i="1"/>
  <c r="G1097" i="1" s="1"/>
  <c r="F1185" i="1"/>
  <c r="G1185" i="1" s="1"/>
  <c r="F1099" i="1"/>
  <c r="G1099" i="1" s="1"/>
  <c r="F1100" i="1"/>
  <c r="G1100" i="1" s="1"/>
  <c r="F1101" i="1"/>
  <c r="G1101" i="1" s="1"/>
  <c r="F1102" i="1"/>
  <c r="G1102" i="1" s="1"/>
  <c r="F1103" i="1"/>
  <c r="G1103" i="1" s="1"/>
  <c r="F1104" i="1"/>
  <c r="G1104" i="1" s="1"/>
  <c r="F316" i="1"/>
  <c r="G316" i="1" s="1"/>
  <c r="F320" i="1"/>
  <c r="G320" i="1" s="1"/>
  <c r="F1107" i="1"/>
  <c r="G1107" i="1" s="1"/>
  <c r="F1108" i="1"/>
  <c r="G1108" i="1" s="1"/>
  <c r="F707" i="1"/>
  <c r="G707" i="1" s="1"/>
  <c r="F327" i="1"/>
  <c r="G327" i="1" s="1"/>
  <c r="F1111" i="1"/>
  <c r="G1111" i="1" s="1"/>
  <c r="F814" i="1"/>
  <c r="G814" i="1" s="1"/>
  <c r="F439" i="1"/>
  <c r="G439" i="1" s="1"/>
  <c r="F1114" i="1"/>
  <c r="G1114" i="1" s="1"/>
  <c r="F440" i="1"/>
  <c r="G440" i="1" s="1"/>
  <c r="F1116" i="1"/>
  <c r="G1116" i="1" s="1"/>
  <c r="F1050" i="1"/>
  <c r="G1050" i="1" s="1"/>
  <c r="F1118" i="1"/>
  <c r="G1118" i="1" s="1"/>
  <c r="F1052" i="1"/>
  <c r="G1052" i="1" s="1"/>
  <c r="F441" i="1"/>
  <c r="G441" i="1" s="1"/>
  <c r="F1121" i="1"/>
  <c r="G1121" i="1" s="1"/>
  <c r="F1152" i="1"/>
  <c r="G1152" i="1" s="1"/>
  <c r="F444" i="1"/>
  <c r="G444" i="1" s="1"/>
  <c r="F445" i="1"/>
  <c r="G445" i="1" s="1"/>
  <c r="F1125" i="1"/>
  <c r="G1125" i="1" s="1"/>
  <c r="F446" i="1"/>
  <c r="G446" i="1" s="1"/>
  <c r="F1127" i="1"/>
  <c r="G1127" i="1" s="1"/>
  <c r="F1128" i="1"/>
  <c r="G1128" i="1" s="1"/>
  <c r="F1129" i="1"/>
  <c r="G1129" i="1" s="1"/>
  <c r="F1130" i="1"/>
  <c r="G1130" i="1" s="1"/>
  <c r="F1300" i="1"/>
  <c r="G1300" i="1" s="1"/>
  <c r="F1132" i="1"/>
  <c r="G1132" i="1" s="1"/>
  <c r="F1133" i="1"/>
  <c r="G1133" i="1" s="1"/>
  <c r="F1134" i="1"/>
  <c r="G1134" i="1" s="1"/>
  <c r="F1135" i="1"/>
  <c r="G1135" i="1" s="1"/>
  <c r="F1136" i="1"/>
  <c r="G1136" i="1" s="1"/>
  <c r="F1137" i="1"/>
  <c r="G1137" i="1" s="1"/>
  <c r="F1138" i="1"/>
  <c r="G1138" i="1" s="1"/>
  <c r="F1139" i="1"/>
  <c r="G1139" i="1" s="1"/>
  <c r="F1140" i="1"/>
  <c r="G1140" i="1" s="1"/>
  <c r="F1141" i="1"/>
  <c r="G1141" i="1" s="1"/>
  <c r="F1142" i="1"/>
  <c r="G1142" i="1" s="1"/>
  <c r="F1143" i="1"/>
  <c r="G1143" i="1" s="1"/>
  <c r="F1144" i="1"/>
  <c r="G1144" i="1" s="1"/>
  <c r="F1145" i="1"/>
  <c r="G1145" i="1" s="1"/>
  <c r="F1146" i="1"/>
  <c r="G1146" i="1" s="1"/>
  <c r="F1147" i="1"/>
  <c r="G1147" i="1" s="1"/>
  <c r="F1148" i="1"/>
  <c r="G1148" i="1" s="1"/>
  <c r="F1149" i="1"/>
  <c r="G1149" i="1" s="1"/>
  <c r="F447" i="1"/>
  <c r="G447" i="1" s="1"/>
  <c r="F1151" i="1"/>
  <c r="G1151" i="1" s="1"/>
  <c r="F449" i="1"/>
  <c r="G449" i="1" s="1"/>
  <c r="F1153" i="1"/>
  <c r="G1153" i="1" s="1"/>
  <c r="F652" i="1"/>
  <c r="G652" i="1" s="1"/>
  <c r="F1155" i="1"/>
  <c r="G1155" i="1" s="1"/>
  <c r="F1156" i="1"/>
  <c r="G1156" i="1" s="1"/>
  <c r="F1157" i="1"/>
  <c r="G1157" i="1" s="1"/>
  <c r="F1158" i="1"/>
  <c r="G1158" i="1" s="1"/>
  <c r="F1159" i="1"/>
  <c r="G1159" i="1" s="1"/>
  <c r="F1160" i="1"/>
  <c r="G1160" i="1" s="1"/>
  <c r="F1161" i="1"/>
  <c r="G1161" i="1" s="1"/>
  <c r="F659" i="1"/>
  <c r="G659" i="1" s="1"/>
  <c r="H1044" i="1"/>
  <c r="H57" i="1"/>
  <c r="H1046" i="1"/>
  <c r="H152" i="1"/>
  <c r="H189" i="1"/>
  <c r="H1049" i="1"/>
  <c r="H294" i="1"/>
  <c r="H1051" i="1"/>
  <c r="H290" i="1"/>
  <c r="H695" i="1"/>
  <c r="H225" i="1"/>
  <c r="H1055" i="1"/>
  <c r="H705" i="1"/>
  <c r="H285" i="1"/>
  <c r="H1058" i="1"/>
  <c r="H665" i="1"/>
  <c r="H708" i="1"/>
  <c r="H227" i="1"/>
  <c r="H1062" i="1"/>
  <c r="H710" i="1"/>
  <c r="H287" i="1"/>
  <c r="H1065" i="1"/>
  <c r="H666" i="1"/>
  <c r="H1098" i="1"/>
  <c r="H1123" i="1"/>
  <c r="H1069" i="1"/>
  <c r="H1124" i="1"/>
  <c r="H1071" i="1"/>
  <c r="H628" i="1"/>
  <c r="H625" i="1"/>
  <c r="H1074" i="1"/>
  <c r="H1075" i="1"/>
  <c r="H1076" i="1"/>
  <c r="H1077" i="1"/>
  <c r="H1078" i="1"/>
  <c r="H1079" i="1"/>
  <c r="H235" i="1"/>
  <c r="H1081" i="1"/>
  <c r="H1082" i="1"/>
  <c r="H1126" i="1"/>
  <c r="H1084" i="1"/>
  <c r="H1150" i="1"/>
  <c r="H459" i="1"/>
  <c r="H1087" i="1"/>
  <c r="H1088" i="1"/>
  <c r="H1089" i="1"/>
  <c r="H639" i="1"/>
  <c r="H1091" i="1"/>
  <c r="H1092" i="1"/>
  <c r="H1093" i="1"/>
  <c r="H1094" i="1"/>
  <c r="H1095" i="1"/>
  <c r="H1096" i="1"/>
  <c r="H1097" i="1"/>
  <c r="H1185" i="1"/>
  <c r="H1099" i="1"/>
  <c r="H1100" i="1"/>
  <c r="H1101" i="1"/>
  <c r="H1102" i="1"/>
  <c r="H1103" i="1"/>
  <c r="H1104" i="1"/>
  <c r="H316" i="1"/>
  <c r="H320" i="1"/>
  <c r="H1107" i="1"/>
  <c r="H1108" i="1"/>
  <c r="H707" i="1"/>
  <c r="H327" i="1"/>
  <c r="H1111" i="1"/>
  <c r="H814" i="1"/>
  <c r="H439" i="1"/>
  <c r="H1114" i="1"/>
  <c r="H440" i="1"/>
  <c r="H1116" i="1"/>
  <c r="H1050" i="1"/>
  <c r="H1118" i="1"/>
  <c r="H1052" i="1"/>
  <c r="H441" i="1"/>
  <c r="H1121" i="1"/>
  <c r="H1152" i="1"/>
  <c r="H444" i="1"/>
  <c r="H445" i="1"/>
  <c r="H1125" i="1"/>
  <c r="H446" i="1"/>
  <c r="H1127" i="1"/>
  <c r="H1128" i="1"/>
  <c r="H1129" i="1"/>
  <c r="H1130" i="1"/>
  <c r="H1300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447" i="1"/>
  <c r="H1151" i="1"/>
  <c r="H449" i="1"/>
  <c r="H1153" i="1"/>
  <c r="H652" i="1"/>
  <c r="H1155" i="1"/>
  <c r="H1156" i="1"/>
  <c r="H1157" i="1"/>
  <c r="H1158" i="1"/>
  <c r="H1159" i="1"/>
  <c r="H1160" i="1"/>
  <c r="H1161" i="1"/>
  <c r="H659" i="1"/>
  <c r="I1044" i="1"/>
  <c r="I57" i="1"/>
  <c r="I1046" i="1"/>
  <c r="I152" i="1"/>
  <c r="I189" i="1"/>
  <c r="I1049" i="1"/>
  <c r="I294" i="1"/>
  <c r="I1051" i="1"/>
  <c r="I290" i="1"/>
  <c r="I695" i="1"/>
  <c r="I225" i="1"/>
  <c r="I1055" i="1"/>
  <c r="I705" i="1"/>
  <c r="I285" i="1"/>
  <c r="I1058" i="1"/>
  <c r="I665" i="1"/>
  <c r="I708" i="1"/>
  <c r="I227" i="1"/>
  <c r="I1062" i="1"/>
  <c r="I710" i="1"/>
  <c r="I287" i="1"/>
  <c r="I1065" i="1"/>
  <c r="I666" i="1"/>
  <c r="I1098" i="1"/>
  <c r="I1123" i="1"/>
  <c r="I1069" i="1"/>
  <c r="I1124" i="1"/>
  <c r="I1071" i="1"/>
  <c r="I628" i="1"/>
  <c r="I625" i="1"/>
  <c r="I1074" i="1"/>
  <c r="I1075" i="1"/>
  <c r="I1076" i="1"/>
  <c r="I1077" i="1"/>
  <c r="I1078" i="1"/>
  <c r="I1079" i="1"/>
  <c r="I235" i="1"/>
  <c r="I1081" i="1"/>
  <c r="I1082" i="1"/>
  <c r="I1126" i="1"/>
  <c r="I1084" i="1"/>
  <c r="I1150" i="1"/>
  <c r="I459" i="1"/>
  <c r="I1087" i="1"/>
  <c r="I1088" i="1"/>
  <c r="I1089" i="1"/>
  <c r="I639" i="1"/>
  <c r="I1091" i="1"/>
  <c r="I1092" i="1"/>
  <c r="I1093" i="1"/>
  <c r="I1094" i="1"/>
  <c r="I1095" i="1"/>
  <c r="I1096" i="1"/>
  <c r="I1097" i="1"/>
  <c r="I1185" i="1"/>
  <c r="I1099" i="1"/>
  <c r="I1100" i="1"/>
  <c r="I1101" i="1"/>
  <c r="I1102" i="1"/>
  <c r="I1103" i="1"/>
  <c r="I1104" i="1"/>
  <c r="I316" i="1"/>
  <c r="I320" i="1"/>
  <c r="I1107" i="1"/>
  <c r="I1108" i="1"/>
  <c r="I707" i="1"/>
  <c r="I327" i="1"/>
  <c r="I1111" i="1"/>
  <c r="I814" i="1"/>
  <c r="I439" i="1"/>
  <c r="I1114" i="1"/>
  <c r="I440" i="1"/>
  <c r="I1116" i="1"/>
  <c r="I1050" i="1"/>
  <c r="I1118" i="1"/>
  <c r="I1052" i="1"/>
  <c r="I441" i="1"/>
  <c r="I1121" i="1"/>
  <c r="I1152" i="1"/>
  <c r="I444" i="1"/>
  <c r="I445" i="1"/>
  <c r="I1125" i="1"/>
  <c r="I446" i="1"/>
  <c r="I1127" i="1"/>
  <c r="I1128" i="1"/>
  <c r="I1129" i="1"/>
  <c r="I1130" i="1"/>
  <c r="I1300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447" i="1"/>
  <c r="I1151" i="1"/>
  <c r="I449" i="1"/>
  <c r="I1153" i="1"/>
  <c r="I652" i="1"/>
  <c r="I1155" i="1"/>
  <c r="I1156" i="1"/>
  <c r="I1157" i="1"/>
  <c r="I1158" i="1"/>
  <c r="I1159" i="1"/>
  <c r="I1160" i="1"/>
  <c r="I1161" i="1"/>
  <c r="I659" i="1"/>
  <c r="D985" i="1"/>
  <c r="D1122" i="1"/>
  <c r="D278" i="1"/>
  <c r="D276" i="1"/>
  <c r="D1039" i="1"/>
  <c r="D1038" i="1"/>
  <c r="D428" i="1"/>
  <c r="D1036" i="1"/>
  <c r="D1035" i="1"/>
  <c r="D1034" i="1"/>
  <c r="D333" i="1"/>
  <c r="D332" i="1"/>
  <c r="D331" i="1"/>
  <c r="D330" i="1"/>
  <c r="D329" i="1"/>
  <c r="D328" i="1"/>
  <c r="D984" i="1"/>
  <c r="D326" i="1"/>
  <c r="D867" i="1"/>
  <c r="D1060" i="1"/>
  <c r="D712" i="1"/>
  <c r="D711" i="1"/>
  <c r="D1059" i="1"/>
  <c r="D709" i="1"/>
  <c r="D1057" i="1"/>
  <c r="D998" i="1"/>
  <c r="D706" i="1"/>
  <c r="D1056" i="1"/>
  <c r="D1054" i="1"/>
  <c r="D703" i="1"/>
  <c r="D702" i="1"/>
  <c r="D701" i="1"/>
  <c r="D700" i="1"/>
  <c r="D699" i="1"/>
  <c r="D698" i="1"/>
  <c r="D697" i="1"/>
  <c r="D696" i="1"/>
  <c r="D1053" i="1"/>
  <c r="D1042" i="1"/>
  <c r="D693" i="1"/>
  <c r="D692" i="1"/>
  <c r="D691" i="1"/>
  <c r="D690" i="1"/>
  <c r="D689" i="1"/>
  <c r="D688" i="1"/>
  <c r="D1247" i="1"/>
  <c r="D1245" i="1"/>
  <c r="D685" i="1"/>
  <c r="D684" i="1"/>
  <c r="D683" i="1"/>
  <c r="D682" i="1"/>
  <c r="D180" i="1"/>
  <c r="D680" i="1"/>
  <c r="D679" i="1"/>
  <c r="D678" i="1"/>
  <c r="D179" i="1"/>
  <c r="D676" i="1"/>
  <c r="D324" i="1"/>
  <c r="D323" i="1"/>
  <c r="D322" i="1"/>
  <c r="D321" i="1"/>
  <c r="D164" i="1"/>
  <c r="D319" i="1"/>
  <c r="D318" i="1"/>
  <c r="D317" i="1"/>
  <c r="D163" i="1"/>
  <c r="D315" i="1"/>
  <c r="D314" i="1"/>
  <c r="D313" i="1"/>
  <c r="D312" i="1"/>
  <c r="D162" i="1"/>
  <c r="D310" i="1"/>
  <c r="D309" i="1"/>
  <c r="D308" i="1"/>
  <c r="D307" i="1"/>
  <c r="D306" i="1"/>
  <c r="D305" i="1"/>
  <c r="D304" i="1"/>
  <c r="D303" i="1"/>
  <c r="D302" i="1"/>
  <c r="D799" i="1"/>
  <c r="D300" i="1"/>
  <c r="D299" i="1"/>
  <c r="D298" i="1"/>
  <c r="D297" i="1"/>
  <c r="D296" i="1"/>
  <c r="D295" i="1"/>
  <c r="D545" i="1"/>
  <c r="D293" i="1"/>
  <c r="D292" i="1"/>
  <c r="D291" i="1"/>
  <c r="D1086" i="1"/>
  <c r="D289" i="1"/>
  <c r="D288" i="1"/>
  <c r="D1120" i="1"/>
  <c r="D1032" i="1"/>
  <c r="D1119" i="1"/>
  <c r="D223" i="1"/>
  <c r="D1029" i="1"/>
  <c r="D1028" i="1"/>
  <c r="D1027" i="1"/>
  <c r="D1026" i="1"/>
  <c r="D1025" i="1"/>
  <c r="D619" i="1"/>
  <c r="D576" i="1"/>
  <c r="D1022" i="1"/>
  <c r="D1021" i="1"/>
  <c r="D1117" i="1"/>
  <c r="D1115" i="1"/>
  <c r="D1018" i="1"/>
  <c r="D1113" i="1"/>
  <c r="D1112" i="1"/>
  <c r="D1110" i="1"/>
  <c r="D270" i="1"/>
  <c r="D1013" i="1"/>
  <c r="D269" i="1"/>
  <c r="D267" i="1"/>
  <c r="D266" i="1"/>
  <c r="D1009" i="1"/>
  <c r="D264" i="1"/>
  <c r="D1007" i="1"/>
  <c r="D262" i="1"/>
  <c r="D238" i="1"/>
  <c r="D1004" i="1"/>
  <c r="D237" i="1"/>
  <c r="D1002" i="1"/>
  <c r="D464" i="1"/>
  <c r="D465" i="1"/>
  <c r="D999" i="1"/>
  <c r="D1167" i="1"/>
  <c r="D997" i="1"/>
  <c r="D107" i="1"/>
  <c r="D674" i="1"/>
  <c r="D1045" i="1"/>
  <c r="B276" i="1" a="1"/>
  <c r="B276" i="1" s="1"/>
  <c r="B278" i="1" a="1"/>
  <c r="B278" i="1" s="1"/>
  <c r="B1122" i="1" a="1"/>
  <c r="B1122" i="1" s="1"/>
  <c r="B1043" i="1" a="1"/>
  <c r="B1043" i="1" s="1"/>
  <c r="C1043" i="1" s="1"/>
  <c r="B985" i="1" a="1"/>
  <c r="B985" i="1" s="1"/>
  <c r="F276" i="1"/>
  <c r="G276" i="1" s="1"/>
  <c r="F278" i="1"/>
  <c r="G278" i="1" s="1"/>
  <c r="F1122" i="1"/>
  <c r="G1122" i="1" s="1"/>
  <c r="F1043" i="1"/>
  <c r="G1043" i="1" s="1"/>
  <c r="F985" i="1"/>
  <c r="G985" i="1" s="1"/>
  <c r="H276" i="1"/>
  <c r="H278" i="1"/>
  <c r="H1122" i="1"/>
  <c r="H1043" i="1"/>
  <c r="H985" i="1"/>
  <c r="I276" i="1"/>
  <c r="I278" i="1"/>
  <c r="I1122" i="1"/>
  <c r="I1043" i="1"/>
  <c r="I985" i="1"/>
  <c r="B1045" i="1" a="1"/>
  <c r="B1045" i="1" s="1"/>
  <c r="B674" i="1" a="1"/>
  <c r="B674" i="1" s="1"/>
  <c r="A674" i="1" s="1"/>
  <c r="B107" i="1" a="1"/>
  <c r="B107" i="1" s="1"/>
  <c r="B997" i="1" a="1"/>
  <c r="B997" i="1" s="1"/>
  <c r="C997" i="1" s="1"/>
  <c r="B1167" i="1" a="1"/>
  <c r="B1167" i="1" s="1"/>
  <c r="A1167" i="1" s="1"/>
  <c r="B999" i="1" a="1"/>
  <c r="B999" i="1" s="1"/>
  <c r="B465" i="1" a="1"/>
  <c r="B465" i="1" s="1"/>
  <c r="B464" i="1" a="1"/>
  <c r="B464" i="1" s="1"/>
  <c r="B1002" i="1" a="1"/>
  <c r="B1002" i="1" s="1"/>
  <c r="C1002" i="1" s="1"/>
  <c r="B237" i="1" a="1"/>
  <c r="B237" i="1" s="1"/>
  <c r="A237" i="1" s="1"/>
  <c r="B1004" i="1" a="1"/>
  <c r="B1004" i="1" s="1"/>
  <c r="B238" i="1" a="1"/>
  <c r="B238" i="1" s="1"/>
  <c r="B262" i="1" a="1"/>
  <c r="B262" i="1" s="1"/>
  <c r="B1007" i="1" a="1"/>
  <c r="B1007" i="1" s="1"/>
  <c r="B264" i="1" a="1"/>
  <c r="B264" i="1" s="1"/>
  <c r="C264" i="1" s="1"/>
  <c r="B1009" i="1" a="1"/>
  <c r="B1009" i="1" s="1"/>
  <c r="B266" i="1" a="1"/>
  <c r="B266" i="1" s="1"/>
  <c r="C266" i="1" s="1"/>
  <c r="B267" i="1" a="1"/>
  <c r="B267" i="1" s="1"/>
  <c r="A267" i="1" s="1"/>
  <c r="B269" i="1" a="1"/>
  <c r="B269" i="1" s="1"/>
  <c r="B1013" i="1" a="1"/>
  <c r="B1013" i="1" s="1"/>
  <c r="A1013" i="1" s="1"/>
  <c r="B270" i="1" a="1"/>
  <c r="B270" i="1" s="1"/>
  <c r="B1110" i="1" a="1"/>
  <c r="B1110" i="1" s="1"/>
  <c r="B1112" i="1" a="1"/>
  <c r="B1112" i="1" s="1"/>
  <c r="C1112" i="1" s="1"/>
  <c r="B1113" i="1" a="1"/>
  <c r="B1113" i="1" s="1"/>
  <c r="C1113" i="1" s="1"/>
  <c r="B1018" i="1" a="1"/>
  <c r="B1018" i="1" s="1"/>
  <c r="B1115" i="1" a="1"/>
  <c r="B1115" i="1" s="1"/>
  <c r="A1115" i="1" s="1"/>
  <c r="B1117" i="1" a="1"/>
  <c r="B1117" i="1" s="1"/>
  <c r="B1021" i="1" a="1"/>
  <c r="B1021" i="1" s="1"/>
  <c r="B1022" i="1" a="1"/>
  <c r="B1022" i="1" s="1"/>
  <c r="B576" i="1" a="1"/>
  <c r="B576" i="1" s="1"/>
  <c r="B619" i="1" a="1"/>
  <c r="B619" i="1" s="1"/>
  <c r="C619" i="1" s="1"/>
  <c r="B1025" i="1" a="1"/>
  <c r="B1025" i="1" s="1"/>
  <c r="B1026" i="1" a="1"/>
  <c r="B1026" i="1" s="1"/>
  <c r="B1027" i="1" a="1"/>
  <c r="B1027" i="1" s="1"/>
  <c r="B1028" i="1" a="1"/>
  <c r="B1028" i="1" s="1"/>
  <c r="A1028" i="1" s="1"/>
  <c r="B1029" i="1" a="1"/>
  <c r="B1029" i="1" s="1"/>
  <c r="B223" i="1" a="1"/>
  <c r="B223" i="1" s="1"/>
  <c r="C223" i="1" s="1"/>
  <c r="B1119" i="1" a="1"/>
  <c r="B1119" i="1" s="1"/>
  <c r="C1119" i="1" s="1"/>
  <c r="B1032" i="1" a="1"/>
  <c r="B1032" i="1" s="1"/>
  <c r="C1032" i="1" s="1"/>
  <c r="B1120" i="1" a="1"/>
  <c r="B1120" i="1" s="1"/>
  <c r="A1120" i="1" s="1"/>
  <c r="B288" i="1" a="1"/>
  <c r="B288" i="1" s="1"/>
  <c r="B289" i="1" a="1"/>
  <c r="B289" i="1" s="1"/>
  <c r="A289" i="1" s="1"/>
  <c r="B1086" i="1" a="1"/>
  <c r="B1086" i="1" s="1"/>
  <c r="A1086" i="1" s="1"/>
  <c r="B291" i="1" a="1"/>
  <c r="B291" i="1" s="1"/>
  <c r="B292" i="1" a="1"/>
  <c r="B292" i="1" s="1"/>
  <c r="B293" i="1" a="1"/>
  <c r="B293" i="1" s="1"/>
  <c r="C293" i="1" s="1"/>
  <c r="B545" i="1" a="1"/>
  <c r="B545" i="1" s="1"/>
  <c r="C545" i="1" s="1"/>
  <c r="B295" i="1" a="1"/>
  <c r="B295" i="1" s="1"/>
  <c r="B296" i="1" a="1"/>
  <c r="B296" i="1" s="1"/>
  <c r="A296" i="1" s="1"/>
  <c r="B297" i="1" a="1"/>
  <c r="B297" i="1" s="1"/>
  <c r="B298" i="1" a="1"/>
  <c r="B298" i="1" s="1"/>
  <c r="A298" i="1" s="1"/>
  <c r="B299" i="1" a="1"/>
  <c r="B299" i="1" s="1"/>
  <c r="B300" i="1" a="1"/>
  <c r="B300" i="1" s="1"/>
  <c r="B799" i="1" a="1"/>
  <c r="B799" i="1" s="1"/>
  <c r="C799" i="1" s="1"/>
  <c r="B302" i="1" a="1"/>
  <c r="B302" i="1" s="1"/>
  <c r="B303" i="1" a="1"/>
  <c r="B303" i="1" s="1"/>
  <c r="C303" i="1" s="1"/>
  <c r="B304" i="1" a="1"/>
  <c r="B304" i="1" s="1"/>
  <c r="B305" i="1" a="1"/>
  <c r="B305" i="1" s="1"/>
  <c r="A305" i="1" s="1"/>
  <c r="B306" i="1" a="1"/>
  <c r="B306" i="1" s="1"/>
  <c r="B307" i="1" a="1"/>
  <c r="B307" i="1" s="1"/>
  <c r="B308" i="1" a="1"/>
  <c r="B308" i="1" s="1"/>
  <c r="C308" i="1" s="1"/>
  <c r="B309" i="1" a="1"/>
  <c r="B309" i="1" s="1"/>
  <c r="B310" i="1" a="1"/>
  <c r="B310" i="1" s="1"/>
  <c r="C310" i="1" s="1"/>
  <c r="B162" i="1" a="1"/>
  <c r="B162" i="1" s="1"/>
  <c r="A162" i="1" s="1"/>
  <c r="B312" i="1" a="1"/>
  <c r="B312" i="1" s="1"/>
  <c r="A312" i="1" s="1"/>
  <c r="B313" i="1" a="1"/>
  <c r="B313" i="1" s="1"/>
  <c r="B314" i="1" a="1"/>
  <c r="B314" i="1" s="1"/>
  <c r="B315" i="1" a="1"/>
  <c r="B315" i="1" s="1"/>
  <c r="C315" i="1" s="1"/>
  <c r="B163" i="1" a="1"/>
  <c r="B163" i="1" s="1"/>
  <c r="C163" i="1" s="1"/>
  <c r="B317" i="1" a="1"/>
  <c r="B317" i="1" s="1"/>
  <c r="B318" i="1" a="1"/>
  <c r="B318" i="1" s="1"/>
  <c r="A318" i="1" s="1"/>
  <c r="B319" i="1" a="1"/>
  <c r="B319" i="1" s="1"/>
  <c r="A319" i="1" s="1"/>
  <c r="B164" i="1" a="1"/>
  <c r="B164" i="1" s="1"/>
  <c r="A164" i="1" s="1"/>
  <c r="B321" i="1" a="1"/>
  <c r="B321" i="1" s="1"/>
  <c r="B322" i="1" a="1"/>
  <c r="B322" i="1" s="1"/>
  <c r="B323" i="1" a="1"/>
  <c r="B323" i="1" s="1"/>
  <c r="C323" i="1" s="1"/>
  <c r="B324" i="1" a="1"/>
  <c r="B324" i="1" s="1"/>
  <c r="B676" i="1" a="1"/>
  <c r="B676" i="1" s="1"/>
  <c r="B179" i="1" a="1"/>
  <c r="B179" i="1" s="1"/>
  <c r="B678" i="1" a="1"/>
  <c r="B678" i="1" s="1"/>
  <c r="B679" i="1" a="1"/>
  <c r="B679" i="1" s="1"/>
  <c r="C679" i="1" s="1"/>
  <c r="B680" i="1" a="1"/>
  <c r="B680" i="1" s="1"/>
  <c r="A680" i="1" s="1"/>
  <c r="B180" i="1" a="1"/>
  <c r="B180" i="1" s="1"/>
  <c r="C180" i="1" s="1"/>
  <c r="B682" i="1" a="1"/>
  <c r="B682" i="1" s="1"/>
  <c r="A682" i="1" s="1"/>
  <c r="B683" i="1" a="1"/>
  <c r="B683" i="1" s="1"/>
  <c r="B684" i="1" a="1"/>
  <c r="B684" i="1" s="1"/>
  <c r="B685" i="1" a="1"/>
  <c r="B685" i="1" s="1"/>
  <c r="B1245" i="1" a="1"/>
  <c r="B1245" i="1" s="1"/>
  <c r="C1245" i="1" s="1"/>
  <c r="B1247" i="1" a="1"/>
  <c r="B1247" i="1" s="1"/>
  <c r="B688" i="1" a="1"/>
  <c r="B688" i="1" s="1"/>
  <c r="C688" i="1" s="1"/>
  <c r="B689" i="1" a="1"/>
  <c r="B689" i="1" s="1"/>
  <c r="A689" i="1" s="1"/>
  <c r="B690" i="1" a="1"/>
  <c r="B690" i="1" s="1"/>
  <c r="B691" i="1" a="1"/>
  <c r="B691" i="1" s="1"/>
  <c r="B692" i="1" a="1"/>
  <c r="B692" i="1" s="1"/>
  <c r="B693" i="1" a="1"/>
  <c r="B693" i="1" s="1"/>
  <c r="C693" i="1" s="1"/>
  <c r="B1042" i="1" a="1"/>
  <c r="B1042" i="1" s="1"/>
  <c r="B1053" i="1" a="1"/>
  <c r="B1053" i="1" s="1"/>
  <c r="B696" i="1" a="1"/>
  <c r="B696" i="1" s="1"/>
  <c r="C696" i="1" s="1"/>
  <c r="B697" i="1" a="1"/>
  <c r="B697" i="1" s="1"/>
  <c r="A697" i="1" s="1"/>
  <c r="B698" i="1" a="1"/>
  <c r="B698" i="1" s="1"/>
  <c r="B699" i="1" a="1"/>
  <c r="B699" i="1" s="1"/>
  <c r="B700" i="1" a="1"/>
  <c r="B700" i="1" s="1"/>
  <c r="C700" i="1" s="1"/>
  <c r="B701" i="1" a="1"/>
  <c r="B701" i="1" s="1"/>
  <c r="B702" i="1" a="1"/>
  <c r="B702" i="1" s="1"/>
  <c r="A702" i="1" s="1"/>
  <c r="B703" i="1" a="1"/>
  <c r="B703" i="1" s="1"/>
  <c r="A703" i="1" s="1"/>
  <c r="B1054" i="1" a="1"/>
  <c r="B1054" i="1" s="1"/>
  <c r="B1056" i="1" a="1"/>
  <c r="B1056" i="1" s="1"/>
  <c r="A1056" i="1" s="1"/>
  <c r="B706" i="1" a="1"/>
  <c r="B706" i="1" s="1"/>
  <c r="B998" i="1" a="1"/>
  <c r="B998" i="1" s="1"/>
  <c r="B1057" i="1" a="1"/>
  <c r="B1057" i="1" s="1"/>
  <c r="C1057" i="1" s="1"/>
  <c r="B709" i="1" a="1"/>
  <c r="B709" i="1" s="1"/>
  <c r="B1059" i="1" a="1"/>
  <c r="B1059" i="1" s="1"/>
  <c r="C1059" i="1" s="1"/>
  <c r="B711" i="1" a="1"/>
  <c r="B711" i="1" s="1"/>
  <c r="A711" i="1" s="1"/>
  <c r="B712" i="1" a="1"/>
  <c r="B712" i="1" s="1"/>
  <c r="B1060" i="1" a="1"/>
  <c r="B1060" i="1" s="1"/>
  <c r="B867" i="1" a="1"/>
  <c r="B867" i="1" s="1"/>
  <c r="B326" i="1" a="1"/>
  <c r="B326" i="1" s="1"/>
  <c r="C326" i="1" s="1"/>
  <c r="B984" i="1" a="1"/>
  <c r="B984" i="1" s="1"/>
  <c r="B328" i="1" a="1"/>
  <c r="B328" i="1" s="1"/>
  <c r="C328" i="1" s="1"/>
  <c r="B329" i="1" a="1"/>
  <c r="B329" i="1" s="1"/>
  <c r="A329" i="1" s="1"/>
  <c r="B330" i="1" a="1"/>
  <c r="B330" i="1" s="1"/>
  <c r="A330" i="1" s="1"/>
  <c r="B331" i="1" a="1"/>
  <c r="B331" i="1" s="1"/>
  <c r="A331" i="1" s="1"/>
  <c r="B332" i="1" a="1"/>
  <c r="B332" i="1" s="1"/>
  <c r="B333" i="1" a="1"/>
  <c r="B333" i="1" s="1"/>
  <c r="B1034" i="1" a="1"/>
  <c r="B1034" i="1" s="1"/>
  <c r="C1034" i="1" s="1"/>
  <c r="B1035" i="1" a="1"/>
  <c r="B1035" i="1" s="1"/>
  <c r="C1035" i="1" s="1"/>
  <c r="B1036" i="1" a="1"/>
  <c r="B1036" i="1" s="1"/>
  <c r="B428" i="1" a="1"/>
  <c r="B428" i="1" s="1"/>
  <c r="A428" i="1" s="1"/>
  <c r="B1038" i="1" a="1"/>
  <c r="B1038" i="1" s="1"/>
  <c r="A1038" i="1" s="1"/>
  <c r="B1039" i="1" a="1"/>
  <c r="B1039" i="1" s="1"/>
  <c r="A1039" i="1" s="1"/>
  <c r="F1045" i="1"/>
  <c r="G1045" i="1" s="1"/>
  <c r="F674" i="1"/>
  <c r="G674" i="1" s="1"/>
  <c r="F107" i="1"/>
  <c r="G107" i="1" s="1"/>
  <c r="F997" i="1"/>
  <c r="G997" i="1" s="1"/>
  <c r="F1167" i="1"/>
  <c r="G1167" i="1" s="1"/>
  <c r="F999" i="1"/>
  <c r="G999" i="1" s="1"/>
  <c r="F465" i="1"/>
  <c r="G465" i="1" s="1"/>
  <c r="F464" i="1"/>
  <c r="G464" i="1" s="1"/>
  <c r="F1002" i="1"/>
  <c r="G1002" i="1" s="1"/>
  <c r="F237" i="1"/>
  <c r="G237" i="1" s="1"/>
  <c r="F1004" i="1"/>
  <c r="G1004" i="1" s="1"/>
  <c r="F238" i="1"/>
  <c r="G238" i="1" s="1"/>
  <c r="F262" i="1"/>
  <c r="G262" i="1" s="1"/>
  <c r="F1007" i="1"/>
  <c r="G1007" i="1" s="1"/>
  <c r="F264" i="1"/>
  <c r="G264" i="1" s="1"/>
  <c r="F1009" i="1"/>
  <c r="G1009" i="1" s="1"/>
  <c r="F266" i="1"/>
  <c r="G266" i="1" s="1"/>
  <c r="F267" i="1"/>
  <c r="G267" i="1" s="1"/>
  <c r="F269" i="1"/>
  <c r="G269" i="1" s="1"/>
  <c r="F1013" i="1"/>
  <c r="G1013" i="1" s="1"/>
  <c r="F270" i="1"/>
  <c r="G270" i="1" s="1"/>
  <c r="F1110" i="1"/>
  <c r="G1110" i="1" s="1"/>
  <c r="F1112" i="1"/>
  <c r="G1112" i="1" s="1"/>
  <c r="F1113" i="1"/>
  <c r="G1113" i="1" s="1"/>
  <c r="F1018" i="1"/>
  <c r="G1018" i="1" s="1"/>
  <c r="F1115" i="1"/>
  <c r="G1115" i="1" s="1"/>
  <c r="F1117" i="1"/>
  <c r="G1117" i="1" s="1"/>
  <c r="F1021" i="1"/>
  <c r="G1021" i="1" s="1"/>
  <c r="F1022" i="1"/>
  <c r="G1022" i="1" s="1"/>
  <c r="F576" i="1"/>
  <c r="G576" i="1" s="1"/>
  <c r="F619" i="1"/>
  <c r="G619" i="1" s="1"/>
  <c r="F1025" i="1"/>
  <c r="G1025" i="1" s="1"/>
  <c r="F1026" i="1"/>
  <c r="G1026" i="1" s="1"/>
  <c r="F1027" i="1"/>
  <c r="G1027" i="1" s="1"/>
  <c r="F1028" i="1"/>
  <c r="G1028" i="1" s="1"/>
  <c r="F1029" i="1"/>
  <c r="G1029" i="1" s="1"/>
  <c r="F223" i="1"/>
  <c r="G223" i="1" s="1"/>
  <c r="F1119" i="1"/>
  <c r="G1119" i="1" s="1"/>
  <c r="F1032" i="1"/>
  <c r="G1032" i="1" s="1"/>
  <c r="F1120" i="1"/>
  <c r="G1120" i="1" s="1"/>
  <c r="F288" i="1"/>
  <c r="G288" i="1" s="1"/>
  <c r="F289" i="1"/>
  <c r="G289" i="1" s="1"/>
  <c r="F1086" i="1"/>
  <c r="G1086" i="1" s="1"/>
  <c r="F291" i="1"/>
  <c r="G291" i="1" s="1"/>
  <c r="F292" i="1"/>
  <c r="G292" i="1" s="1"/>
  <c r="F293" i="1"/>
  <c r="G293" i="1" s="1"/>
  <c r="F545" i="1"/>
  <c r="G545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  <c r="F799" i="1"/>
  <c r="G799" i="1" s="1"/>
  <c r="F302" i="1"/>
  <c r="G302" i="1" s="1"/>
  <c r="F303" i="1"/>
  <c r="G303" i="1" s="1"/>
  <c r="F304" i="1"/>
  <c r="G304" i="1" s="1"/>
  <c r="F305" i="1"/>
  <c r="G305" i="1" s="1"/>
  <c r="F306" i="1"/>
  <c r="G306" i="1" s="1"/>
  <c r="F307" i="1"/>
  <c r="G307" i="1" s="1"/>
  <c r="F308" i="1"/>
  <c r="G308" i="1" s="1"/>
  <c r="F309" i="1"/>
  <c r="G309" i="1" s="1"/>
  <c r="F310" i="1"/>
  <c r="G310" i="1" s="1"/>
  <c r="F162" i="1"/>
  <c r="G162" i="1" s="1"/>
  <c r="F312" i="1"/>
  <c r="G312" i="1" s="1"/>
  <c r="F313" i="1"/>
  <c r="G313" i="1" s="1"/>
  <c r="F314" i="1"/>
  <c r="G314" i="1" s="1"/>
  <c r="F315" i="1"/>
  <c r="G315" i="1" s="1"/>
  <c r="F163" i="1"/>
  <c r="G163" i="1" s="1"/>
  <c r="F317" i="1"/>
  <c r="G317" i="1" s="1"/>
  <c r="F318" i="1"/>
  <c r="G318" i="1" s="1"/>
  <c r="F319" i="1"/>
  <c r="G319" i="1" s="1"/>
  <c r="F164" i="1"/>
  <c r="G164" i="1" s="1"/>
  <c r="F321" i="1"/>
  <c r="G321" i="1" s="1"/>
  <c r="F322" i="1"/>
  <c r="G322" i="1" s="1"/>
  <c r="F323" i="1"/>
  <c r="G323" i="1" s="1"/>
  <c r="F324" i="1"/>
  <c r="G324" i="1" s="1"/>
  <c r="F676" i="1"/>
  <c r="G676" i="1" s="1"/>
  <c r="F179" i="1"/>
  <c r="G179" i="1" s="1"/>
  <c r="F678" i="1"/>
  <c r="G678" i="1" s="1"/>
  <c r="F679" i="1"/>
  <c r="G679" i="1" s="1"/>
  <c r="F680" i="1"/>
  <c r="G680" i="1" s="1"/>
  <c r="F180" i="1"/>
  <c r="G180" i="1" s="1"/>
  <c r="F682" i="1"/>
  <c r="G682" i="1" s="1"/>
  <c r="F683" i="1"/>
  <c r="G683" i="1" s="1"/>
  <c r="F684" i="1"/>
  <c r="G684" i="1" s="1"/>
  <c r="F685" i="1"/>
  <c r="G685" i="1" s="1"/>
  <c r="F1245" i="1"/>
  <c r="G1245" i="1" s="1"/>
  <c r="F1247" i="1"/>
  <c r="G1247" i="1" s="1"/>
  <c r="F688" i="1"/>
  <c r="G688" i="1" s="1"/>
  <c r="F689" i="1"/>
  <c r="G689" i="1" s="1"/>
  <c r="F690" i="1"/>
  <c r="G690" i="1" s="1"/>
  <c r="F691" i="1"/>
  <c r="G691" i="1" s="1"/>
  <c r="F692" i="1"/>
  <c r="G692" i="1" s="1"/>
  <c r="F693" i="1"/>
  <c r="G693" i="1" s="1"/>
  <c r="F1042" i="1"/>
  <c r="G1042" i="1" s="1"/>
  <c r="F1053" i="1"/>
  <c r="G1053" i="1" s="1"/>
  <c r="F696" i="1"/>
  <c r="G696" i="1" s="1"/>
  <c r="F697" i="1"/>
  <c r="G697" i="1" s="1"/>
  <c r="F698" i="1"/>
  <c r="G698" i="1" s="1"/>
  <c r="F699" i="1"/>
  <c r="G699" i="1" s="1"/>
  <c r="F700" i="1"/>
  <c r="G700" i="1" s="1"/>
  <c r="F701" i="1"/>
  <c r="G701" i="1" s="1"/>
  <c r="F702" i="1"/>
  <c r="G702" i="1" s="1"/>
  <c r="F703" i="1"/>
  <c r="G703" i="1" s="1"/>
  <c r="F1054" i="1"/>
  <c r="G1054" i="1" s="1"/>
  <c r="F1056" i="1"/>
  <c r="G1056" i="1" s="1"/>
  <c r="F706" i="1"/>
  <c r="G706" i="1" s="1"/>
  <c r="F998" i="1"/>
  <c r="G998" i="1" s="1"/>
  <c r="F1057" i="1"/>
  <c r="G1057" i="1" s="1"/>
  <c r="F709" i="1"/>
  <c r="G709" i="1" s="1"/>
  <c r="F1059" i="1"/>
  <c r="G1059" i="1" s="1"/>
  <c r="F711" i="1"/>
  <c r="G711" i="1" s="1"/>
  <c r="F712" i="1"/>
  <c r="G712" i="1" s="1"/>
  <c r="F1060" i="1"/>
  <c r="G1060" i="1" s="1"/>
  <c r="F867" i="1"/>
  <c r="G867" i="1" s="1"/>
  <c r="F326" i="1"/>
  <c r="G326" i="1" s="1"/>
  <c r="F984" i="1"/>
  <c r="G984" i="1" s="1"/>
  <c r="F328" i="1"/>
  <c r="G328" i="1" s="1"/>
  <c r="F329" i="1"/>
  <c r="G329" i="1" s="1"/>
  <c r="F330" i="1"/>
  <c r="G330" i="1" s="1"/>
  <c r="F331" i="1"/>
  <c r="G331" i="1" s="1"/>
  <c r="F332" i="1"/>
  <c r="G332" i="1" s="1"/>
  <c r="F333" i="1"/>
  <c r="G333" i="1" s="1"/>
  <c r="F1034" i="1"/>
  <c r="G1034" i="1" s="1"/>
  <c r="F1035" i="1"/>
  <c r="G1035" i="1" s="1"/>
  <c r="F1036" i="1"/>
  <c r="G1036" i="1" s="1"/>
  <c r="F428" i="1"/>
  <c r="G428" i="1" s="1"/>
  <c r="F1038" i="1"/>
  <c r="G1038" i="1" s="1"/>
  <c r="F1039" i="1"/>
  <c r="G1039" i="1" s="1"/>
  <c r="H1045" i="1"/>
  <c r="H674" i="1"/>
  <c r="H107" i="1"/>
  <c r="H997" i="1"/>
  <c r="H1167" i="1"/>
  <c r="H999" i="1"/>
  <c r="H465" i="1"/>
  <c r="H464" i="1"/>
  <c r="H1002" i="1"/>
  <c r="H237" i="1"/>
  <c r="H1004" i="1"/>
  <c r="H238" i="1"/>
  <c r="H262" i="1"/>
  <c r="H1007" i="1"/>
  <c r="H264" i="1"/>
  <c r="H1009" i="1"/>
  <c r="H266" i="1"/>
  <c r="H267" i="1"/>
  <c r="H269" i="1"/>
  <c r="H1013" i="1"/>
  <c r="H270" i="1"/>
  <c r="H1110" i="1"/>
  <c r="H1112" i="1"/>
  <c r="H1113" i="1"/>
  <c r="H1018" i="1"/>
  <c r="H1115" i="1"/>
  <c r="H1117" i="1"/>
  <c r="H1021" i="1"/>
  <c r="H1022" i="1"/>
  <c r="H576" i="1"/>
  <c r="H619" i="1"/>
  <c r="H1025" i="1"/>
  <c r="H1026" i="1"/>
  <c r="H1027" i="1"/>
  <c r="H1028" i="1"/>
  <c r="H1029" i="1"/>
  <c r="H223" i="1"/>
  <c r="H1119" i="1"/>
  <c r="H1032" i="1"/>
  <c r="H1120" i="1"/>
  <c r="H288" i="1"/>
  <c r="H289" i="1"/>
  <c r="H1086" i="1"/>
  <c r="H291" i="1"/>
  <c r="H292" i="1"/>
  <c r="H293" i="1"/>
  <c r="H545" i="1"/>
  <c r="H295" i="1"/>
  <c r="H296" i="1"/>
  <c r="H297" i="1"/>
  <c r="H298" i="1"/>
  <c r="H299" i="1"/>
  <c r="H300" i="1"/>
  <c r="H799" i="1"/>
  <c r="H302" i="1"/>
  <c r="H303" i="1"/>
  <c r="H304" i="1"/>
  <c r="H305" i="1"/>
  <c r="H306" i="1"/>
  <c r="H307" i="1"/>
  <c r="H308" i="1"/>
  <c r="H309" i="1"/>
  <c r="H310" i="1"/>
  <c r="H162" i="1"/>
  <c r="H312" i="1"/>
  <c r="H313" i="1"/>
  <c r="H314" i="1"/>
  <c r="H315" i="1"/>
  <c r="H163" i="1"/>
  <c r="H317" i="1"/>
  <c r="H318" i="1"/>
  <c r="H319" i="1"/>
  <c r="H164" i="1"/>
  <c r="H321" i="1"/>
  <c r="H322" i="1"/>
  <c r="H323" i="1"/>
  <c r="H324" i="1"/>
  <c r="H676" i="1"/>
  <c r="H179" i="1"/>
  <c r="H678" i="1"/>
  <c r="H679" i="1"/>
  <c r="H680" i="1"/>
  <c r="H180" i="1"/>
  <c r="H682" i="1"/>
  <c r="H683" i="1"/>
  <c r="H684" i="1"/>
  <c r="H685" i="1"/>
  <c r="H1245" i="1"/>
  <c r="H1247" i="1"/>
  <c r="H688" i="1"/>
  <c r="H689" i="1"/>
  <c r="H690" i="1"/>
  <c r="H691" i="1"/>
  <c r="H692" i="1"/>
  <c r="H693" i="1"/>
  <c r="H1042" i="1"/>
  <c r="H1053" i="1"/>
  <c r="H696" i="1"/>
  <c r="H697" i="1"/>
  <c r="H698" i="1"/>
  <c r="H699" i="1"/>
  <c r="H700" i="1"/>
  <c r="H701" i="1"/>
  <c r="H702" i="1"/>
  <c r="H703" i="1"/>
  <c r="H1054" i="1"/>
  <c r="H1056" i="1"/>
  <c r="H706" i="1"/>
  <c r="H998" i="1"/>
  <c r="H1057" i="1"/>
  <c r="H709" i="1"/>
  <c r="H1059" i="1"/>
  <c r="H711" i="1"/>
  <c r="H712" i="1"/>
  <c r="H1060" i="1"/>
  <c r="H867" i="1"/>
  <c r="H326" i="1"/>
  <c r="H984" i="1"/>
  <c r="H328" i="1"/>
  <c r="H329" i="1"/>
  <c r="H330" i="1"/>
  <c r="H331" i="1"/>
  <c r="H332" i="1"/>
  <c r="H333" i="1"/>
  <c r="H1034" i="1"/>
  <c r="H1035" i="1"/>
  <c r="H1036" i="1"/>
  <c r="H428" i="1"/>
  <c r="H1038" i="1"/>
  <c r="H1039" i="1"/>
  <c r="I1045" i="1"/>
  <c r="I674" i="1"/>
  <c r="I107" i="1"/>
  <c r="I997" i="1"/>
  <c r="I1167" i="1"/>
  <c r="I999" i="1"/>
  <c r="I465" i="1"/>
  <c r="I464" i="1"/>
  <c r="I1002" i="1"/>
  <c r="I237" i="1"/>
  <c r="I1004" i="1"/>
  <c r="I238" i="1"/>
  <c r="I262" i="1"/>
  <c r="I1007" i="1"/>
  <c r="I264" i="1"/>
  <c r="I1009" i="1"/>
  <c r="I266" i="1"/>
  <c r="I267" i="1"/>
  <c r="I269" i="1"/>
  <c r="I1013" i="1"/>
  <c r="I270" i="1"/>
  <c r="I1110" i="1"/>
  <c r="I1112" i="1"/>
  <c r="I1113" i="1"/>
  <c r="I1018" i="1"/>
  <c r="I1115" i="1"/>
  <c r="I1117" i="1"/>
  <c r="I1021" i="1"/>
  <c r="I1022" i="1"/>
  <c r="I576" i="1"/>
  <c r="I619" i="1"/>
  <c r="I1025" i="1"/>
  <c r="I1026" i="1"/>
  <c r="I1027" i="1"/>
  <c r="I1028" i="1"/>
  <c r="I1029" i="1"/>
  <c r="I223" i="1"/>
  <c r="I1119" i="1"/>
  <c r="I1032" i="1"/>
  <c r="I1120" i="1"/>
  <c r="I288" i="1"/>
  <c r="I289" i="1"/>
  <c r="I1086" i="1"/>
  <c r="I291" i="1"/>
  <c r="I292" i="1"/>
  <c r="I293" i="1"/>
  <c r="I545" i="1"/>
  <c r="I295" i="1"/>
  <c r="I296" i="1"/>
  <c r="I297" i="1"/>
  <c r="I298" i="1"/>
  <c r="I299" i="1"/>
  <c r="I300" i="1"/>
  <c r="I799" i="1"/>
  <c r="I302" i="1"/>
  <c r="I303" i="1"/>
  <c r="I304" i="1"/>
  <c r="I305" i="1"/>
  <c r="I306" i="1"/>
  <c r="I307" i="1"/>
  <c r="I308" i="1"/>
  <c r="I309" i="1"/>
  <c r="I310" i="1"/>
  <c r="I162" i="1"/>
  <c r="I312" i="1"/>
  <c r="I313" i="1"/>
  <c r="I314" i="1"/>
  <c r="I315" i="1"/>
  <c r="I163" i="1"/>
  <c r="I317" i="1"/>
  <c r="I318" i="1"/>
  <c r="I319" i="1"/>
  <c r="I164" i="1"/>
  <c r="I321" i="1"/>
  <c r="I322" i="1"/>
  <c r="I323" i="1"/>
  <c r="I324" i="1"/>
  <c r="I676" i="1"/>
  <c r="I179" i="1"/>
  <c r="I678" i="1"/>
  <c r="I679" i="1"/>
  <c r="I680" i="1"/>
  <c r="I180" i="1"/>
  <c r="I682" i="1"/>
  <c r="I683" i="1"/>
  <c r="I684" i="1"/>
  <c r="I685" i="1"/>
  <c r="I1245" i="1"/>
  <c r="I1247" i="1"/>
  <c r="I688" i="1"/>
  <c r="I689" i="1"/>
  <c r="I690" i="1"/>
  <c r="I691" i="1"/>
  <c r="I692" i="1"/>
  <c r="I693" i="1"/>
  <c r="I1042" i="1"/>
  <c r="I1053" i="1"/>
  <c r="I696" i="1"/>
  <c r="I697" i="1"/>
  <c r="I698" i="1"/>
  <c r="I699" i="1"/>
  <c r="I700" i="1"/>
  <c r="I701" i="1"/>
  <c r="I702" i="1"/>
  <c r="I703" i="1"/>
  <c r="I1054" i="1"/>
  <c r="I1056" i="1"/>
  <c r="I706" i="1"/>
  <c r="I998" i="1"/>
  <c r="I1057" i="1"/>
  <c r="I709" i="1"/>
  <c r="I1059" i="1"/>
  <c r="I711" i="1"/>
  <c r="I712" i="1"/>
  <c r="I1060" i="1"/>
  <c r="I867" i="1"/>
  <c r="I326" i="1"/>
  <c r="I984" i="1"/>
  <c r="I328" i="1"/>
  <c r="I329" i="1"/>
  <c r="I330" i="1"/>
  <c r="I331" i="1"/>
  <c r="I332" i="1"/>
  <c r="I333" i="1"/>
  <c r="I1034" i="1"/>
  <c r="I1035" i="1"/>
  <c r="I1036" i="1"/>
  <c r="I428" i="1"/>
  <c r="I1038" i="1"/>
  <c r="I1039" i="1"/>
  <c r="C1199" i="1" l="1"/>
  <c r="C1377" i="1"/>
  <c r="C1369" i="1"/>
  <c r="C1335" i="1"/>
  <c r="C1421" i="1"/>
  <c r="C1397" i="1"/>
  <c r="C1389" i="1"/>
  <c r="C1381" i="1"/>
  <c r="C1353" i="1"/>
  <c r="C1401" i="1"/>
  <c r="C1345" i="1"/>
  <c r="C1332" i="1"/>
  <c r="C1331" i="1"/>
  <c r="C1380" i="1"/>
  <c r="C1315" i="1"/>
  <c r="C1307" i="1"/>
  <c r="C1425" i="1"/>
  <c r="A1329" i="1"/>
  <c r="C1329" i="1"/>
  <c r="C1400" i="1"/>
  <c r="C1365" i="1"/>
  <c r="C1357" i="1"/>
  <c r="C1323" i="1"/>
  <c r="C1394" i="1"/>
  <c r="C1303" i="1"/>
  <c r="A1409" i="1"/>
  <c r="A1403" i="1"/>
  <c r="C1403" i="1"/>
  <c r="A1371" i="1"/>
  <c r="C1371" i="1"/>
  <c r="A1412" i="1"/>
  <c r="C1412" i="1"/>
  <c r="A1426" i="1"/>
  <c r="C1426" i="1"/>
  <c r="A1348" i="1"/>
  <c r="C1348" i="1"/>
  <c r="A1309" i="1"/>
  <c r="C1309" i="1"/>
  <c r="C1417" i="1"/>
  <c r="C1393" i="1"/>
  <c r="C1327" i="1"/>
  <c r="C1392" i="1"/>
  <c r="A1361" i="1"/>
  <c r="C1391" i="1"/>
  <c r="C1339" i="1"/>
  <c r="C1319" i="1"/>
  <c r="C1362" i="1"/>
  <c r="C1338" i="1"/>
  <c r="C1318" i="1"/>
  <c r="C1385" i="1"/>
  <c r="C1388" i="1"/>
  <c r="A1388" i="1"/>
  <c r="A1375" i="1"/>
  <c r="C1375" i="1"/>
  <c r="A1333" i="1"/>
  <c r="C1333" i="1"/>
  <c r="A1308" i="1"/>
  <c r="C1308" i="1"/>
  <c r="A1411" i="1"/>
  <c r="C1411" i="1"/>
  <c r="A1404" i="1"/>
  <c r="C1404" i="1"/>
  <c r="A1387" i="1"/>
  <c r="C1387" i="1"/>
  <c r="A1374" i="1"/>
  <c r="C1374" i="1"/>
  <c r="A1356" i="1"/>
  <c r="C1356" i="1"/>
  <c r="A1343" i="1"/>
  <c r="C1343" i="1"/>
  <c r="A1428" i="1"/>
  <c r="C1428" i="1"/>
  <c r="A1415" i="1"/>
  <c r="C1415" i="1"/>
  <c r="C1379" i="1"/>
  <c r="A1379" i="1"/>
  <c r="A1372" i="1"/>
  <c r="C1372" i="1"/>
  <c r="A1360" i="1"/>
  <c r="C1360" i="1"/>
  <c r="C1354" i="1"/>
  <c r="A1354" i="1"/>
  <c r="A1325" i="1"/>
  <c r="C1325" i="1"/>
  <c r="A1312" i="1"/>
  <c r="C1312" i="1"/>
  <c r="A1342" i="1"/>
  <c r="C1342" i="1"/>
  <c r="A1427" i="1"/>
  <c r="C1427" i="1"/>
  <c r="A1402" i="1"/>
  <c r="C1402" i="1"/>
  <c r="A1396" i="1"/>
  <c r="C1396" i="1"/>
  <c r="A1384" i="1"/>
  <c r="C1384" i="1"/>
  <c r="A1378" i="1"/>
  <c r="C1378" i="1"/>
  <c r="A1366" i="1"/>
  <c r="C1366" i="1"/>
  <c r="A1347" i="1"/>
  <c r="C1347" i="1"/>
  <c r="A1340" i="1"/>
  <c r="C1340" i="1"/>
  <c r="A1330" i="1"/>
  <c r="C1330" i="1"/>
  <c r="A1324" i="1"/>
  <c r="C1324" i="1"/>
  <c r="C1418" i="1"/>
  <c r="A1418" i="1"/>
  <c r="A1395" i="1"/>
  <c r="C1395" i="1"/>
  <c r="A1383" i="1"/>
  <c r="C1383" i="1"/>
  <c r="A1352" i="1"/>
  <c r="C1352" i="1"/>
  <c r="A1346" i="1"/>
  <c r="C1346" i="1"/>
  <c r="A1336" i="1"/>
  <c r="C1336" i="1"/>
  <c r="C1317" i="1"/>
  <c r="A1317" i="1"/>
  <c r="A1310" i="1"/>
  <c r="C1310" i="1"/>
  <c r="A1424" i="1"/>
  <c r="C1424" i="1"/>
  <c r="C1416" i="1"/>
  <c r="A1416" i="1"/>
  <c r="A1410" i="1"/>
  <c r="C1410" i="1"/>
  <c r="A1398" i="1"/>
  <c r="C1398" i="1"/>
  <c r="A1386" i="1"/>
  <c r="C1386" i="1"/>
  <c r="A1313" i="1"/>
  <c r="C1313" i="1"/>
  <c r="A1420" i="1"/>
  <c r="C1420" i="1"/>
  <c r="C1407" i="1"/>
  <c r="A1407" i="1"/>
  <c r="C1370" i="1"/>
  <c r="A1370" i="1"/>
  <c r="A1364" i="1"/>
  <c r="C1364" i="1"/>
  <c r="A1351" i="1"/>
  <c r="C1351" i="1"/>
  <c r="A1322" i="1"/>
  <c r="C1322" i="1"/>
  <c r="A1316" i="1"/>
  <c r="C1316" i="1"/>
  <c r="A1304" i="1"/>
  <c r="C1304" i="1"/>
  <c r="A1355" i="1"/>
  <c r="C1355" i="1"/>
  <c r="A1326" i="1"/>
  <c r="C1326" i="1"/>
  <c r="A1419" i="1"/>
  <c r="C1419" i="1"/>
  <c r="A1406" i="1"/>
  <c r="C1406" i="1"/>
  <c r="C1363" i="1"/>
  <c r="A1363" i="1"/>
  <c r="A1334" i="1"/>
  <c r="C1334" i="1"/>
  <c r="A1321" i="1"/>
  <c r="C1321" i="1"/>
  <c r="A1382" i="1"/>
  <c r="C1382" i="1"/>
  <c r="C1408" i="1"/>
  <c r="C1399" i="1"/>
  <c r="C1344" i="1"/>
  <c r="C1337" i="1"/>
  <c r="A1414" i="1"/>
  <c r="C1414" i="1"/>
  <c r="A1422" i="1"/>
  <c r="C1422" i="1"/>
  <c r="A1390" i="1"/>
  <c r="C1390" i="1"/>
  <c r="A1358" i="1"/>
  <c r="C1358" i="1"/>
  <c r="C1405" i="1"/>
  <c r="C1341" i="1"/>
  <c r="A1320" i="1"/>
  <c r="C1320" i="1"/>
  <c r="A1328" i="1"/>
  <c r="C1328" i="1"/>
  <c r="C1423" i="1"/>
  <c r="C1413" i="1"/>
  <c r="C1368" i="1"/>
  <c r="C1359" i="1"/>
  <c r="C1349" i="1"/>
  <c r="C1306" i="1"/>
  <c r="A1350" i="1"/>
  <c r="C1350" i="1"/>
  <c r="C1376" i="1"/>
  <c r="C1367" i="1"/>
  <c r="C1314" i="1"/>
  <c r="C1305" i="1"/>
  <c r="C1373" i="1"/>
  <c r="C1311" i="1"/>
  <c r="C1177" i="1"/>
  <c r="C1169" i="1"/>
  <c r="C1215" i="1"/>
  <c r="C1271" i="1"/>
  <c r="C1165" i="1"/>
  <c r="C1291" i="1"/>
  <c r="C1205" i="1"/>
  <c r="C553" i="1"/>
  <c r="C1283" i="1"/>
  <c r="C1275" i="1"/>
  <c r="C1267" i="1"/>
  <c r="C1207" i="1"/>
  <c r="C1269" i="1"/>
  <c r="C1183" i="1"/>
  <c r="C1237" i="1"/>
  <c r="C1217" i="1"/>
  <c r="C1175" i="1"/>
  <c r="C1263" i="1"/>
  <c r="C1047" i="1"/>
  <c r="C1249" i="1"/>
  <c r="C1231" i="1"/>
  <c r="C1289" i="1"/>
  <c r="C1211" i="1"/>
  <c r="C1273" i="1"/>
  <c r="C1229" i="1"/>
  <c r="C1209" i="1"/>
  <c r="C1297" i="1"/>
  <c r="C1179" i="1"/>
  <c r="A1290" i="1"/>
  <c r="C1290" i="1"/>
  <c r="A1302" i="1"/>
  <c r="C1302" i="1"/>
  <c r="C1257" i="1"/>
  <c r="C1233" i="1"/>
  <c r="C1210" i="1"/>
  <c r="C489" i="1"/>
  <c r="C1251" i="1"/>
  <c r="C1225" i="1"/>
  <c r="C1203" i="1"/>
  <c r="C1243" i="1"/>
  <c r="C1285" i="1"/>
  <c r="C1265" i="1"/>
  <c r="C1241" i="1"/>
  <c r="C1197" i="1"/>
  <c r="C1189" i="1"/>
  <c r="C1299" i="1"/>
  <c r="C1279" i="1"/>
  <c r="C1259" i="1"/>
  <c r="C1235" i="1"/>
  <c r="C1187" i="1"/>
  <c r="C1261" i="1"/>
  <c r="C1201" i="1"/>
  <c r="C1293" i="1"/>
  <c r="C1171" i="1"/>
  <c r="C1253" i="1"/>
  <c r="C1218" i="1"/>
  <c r="C1301" i="1"/>
  <c r="A1226" i="1"/>
  <c r="C1226" i="1"/>
  <c r="A1258" i="1"/>
  <c r="C1258" i="1"/>
  <c r="A1242" i="1"/>
  <c r="C1242" i="1"/>
  <c r="A1270" i="1"/>
  <c r="C1270" i="1"/>
  <c r="A200" i="1"/>
  <c r="C200" i="1"/>
  <c r="A1166" i="1"/>
  <c r="C1166" i="1"/>
  <c r="A1254" i="1"/>
  <c r="C1254" i="1"/>
  <c r="A1238" i="1"/>
  <c r="C1238" i="1"/>
  <c r="C86" i="1"/>
  <c r="C1281" i="1"/>
  <c r="C1239" i="1"/>
  <c r="C1195" i="1"/>
  <c r="C1193" i="1"/>
  <c r="C105" i="1"/>
  <c r="C1250" i="1"/>
  <c r="C1174" i="1"/>
  <c r="C1274" i="1"/>
  <c r="C1219" i="1"/>
  <c r="C1173" i="1"/>
  <c r="C1282" i="1"/>
  <c r="C1227" i="1"/>
  <c r="C1286" i="1"/>
  <c r="C1186" i="1"/>
  <c r="A1294" i="1"/>
  <c r="C1294" i="1"/>
  <c r="C1288" i="1"/>
  <c r="A1288" i="1"/>
  <c r="C1168" i="1"/>
  <c r="A1168" i="1"/>
  <c r="C1262" i="1"/>
  <c r="A1262" i="1"/>
  <c r="C1256" i="1"/>
  <c r="A1256" i="1"/>
  <c r="C1232" i="1"/>
  <c r="A1232" i="1"/>
  <c r="C1206" i="1"/>
  <c r="A1206" i="1"/>
  <c r="C660" i="1"/>
  <c r="A660" i="1"/>
  <c r="C1280" i="1"/>
  <c r="A1280" i="1"/>
  <c r="C1192" i="1"/>
  <c r="A1192" i="1"/>
  <c r="A1230" i="1"/>
  <c r="C1230" i="1"/>
  <c r="C1224" i="1"/>
  <c r="A1224" i="1"/>
  <c r="C1198" i="1"/>
  <c r="A1198" i="1"/>
  <c r="C1178" i="1"/>
  <c r="A1178" i="1"/>
  <c r="A1278" i="1"/>
  <c r="C1278" i="1"/>
  <c r="C1272" i="1"/>
  <c r="A1272" i="1"/>
  <c r="C1248" i="1"/>
  <c r="A1248" i="1"/>
  <c r="A1190" i="1"/>
  <c r="C1190" i="1"/>
  <c r="C1184" i="1"/>
  <c r="A1184" i="1"/>
  <c r="C1264" i="1"/>
  <c r="A1264" i="1"/>
  <c r="A1214" i="1"/>
  <c r="C1214" i="1"/>
  <c r="C1208" i="1"/>
  <c r="A1208" i="1"/>
  <c r="A1194" i="1"/>
  <c r="C1194" i="1"/>
  <c r="C1296" i="1"/>
  <c r="A1296" i="1"/>
  <c r="C1222" i="1"/>
  <c r="A1222" i="1"/>
  <c r="C1216" i="1"/>
  <c r="A1216" i="1"/>
  <c r="C1176" i="1"/>
  <c r="A1176" i="1"/>
  <c r="C1246" i="1"/>
  <c r="A1246" i="1"/>
  <c r="C1240" i="1"/>
  <c r="A1240" i="1"/>
  <c r="C1182" i="1"/>
  <c r="A1182" i="1"/>
  <c r="A1131" i="1"/>
  <c r="C1131" i="1"/>
  <c r="A1276" i="1"/>
  <c r="C1276" i="1"/>
  <c r="A1260" i="1"/>
  <c r="C1260" i="1"/>
  <c r="A1244" i="1"/>
  <c r="C1244" i="1"/>
  <c r="A1228" i="1"/>
  <c r="C1228" i="1"/>
  <c r="A1212" i="1"/>
  <c r="C1212" i="1"/>
  <c r="A1196" i="1"/>
  <c r="C1196" i="1"/>
  <c r="A1180" i="1"/>
  <c r="C1180" i="1"/>
  <c r="A1164" i="1"/>
  <c r="C1164" i="1"/>
  <c r="A1266" i="1"/>
  <c r="A1202" i="1"/>
  <c r="C1298" i="1"/>
  <c r="C1287" i="1"/>
  <c r="C1277" i="1"/>
  <c r="C1255" i="1"/>
  <c r="C1292" i="1"/>
  <c r="C1234" i="1"/>
  <c r="C1223" i="1"/>
  <c r="C1213" i="1"/>
  <c r="C1191" i="1"/>
  <c r="C1181" i="1"/>
  <c r="C826" i="1"/>
  <c r="A661" i="1"/>
  <c r="C661" i="1"/>
  <c r="A1284" i="1"/>
  <c r="C1284" i="1"/>
  <c r="A1268" i="1"/>
  <c r="C1268" i="1"/>
  <c r="A1252" i="1"/>
  <c r="C1252" i="1"/>
  <c r="A1236" i="1"/>
  <c r="C1236" i="1"/>
  <c r="A1220" i="1"/>
  <c r="C1220" i="1"/>
  <c r="A1204" i="1"/>
  <c r="C1204" i="1"/>
  <c r="A1188" i="1"/>
  <c r="C1188" i="1"/>
  <c r="A1172" i="1"/>
  <c r="C1172" i="1"/>
  <c r="C1094" i="1"/>
  <c r="C446" i="1"/>
  <c r="C1102" i="1"/>
  <c r="C628" i="1"/>
  <c r="C287" i="1"/>
  <c r="C189" i="1"/>
  <c r="C327" i="1"/>
  <c r="C1158" i="1"/>
  <c r="C1134" i="1"/>
  <c r="A1155" i="1"/>
  <c r="C1155" i="1"/>
  <c r="A1147" i="1"/>
  <c r="C1147" i="1"/>
  <c r="A1139" i="1"/>
  <c r="C1139" i="1"/>
  <c r="A1300" i="1"/>
  <c r="C1300" i="1"/>
  <c r="A444" i="1"/>
  <c r="C444" i="1"/>
  <c r="A440" i="1"/>
  <c r="C440" i="1"/>
  <c r="A1107" i="1"/>
  <c r="C1107" i="1"/>
  <c r="A1099" i="1"/>
  <c r="C1099" i="1"/>
  <c r="A1091" i="1"/>
  <c r="C1091" i="1"/>
  <c r="A1150" i="1"/>
  <c r="C1150" i="1"/>
  <c r="A1077" i="1"/>
  <c r="C1077" i="1"/>
  <c r="A1069" i="1"/>
  <c r="C1069" i="1"/>
  <c r="A227" i="1"/>
  <c r="C227" i="1"/>
  <c r="A695" i="1"/>
  <c r="C695" i="1"/>
  <c r="A57" i="1"/>
  <c r="C57" i="1"/>
  <c r="A659" i="1"/>
  <c r="C659" i="1"/>
  <c r="A652" i="1"/>
  <c r="C652" i="1"/>
  <c r="A1146" i="1"/>
  <c r="C1146" i="1"/>
  <c r="A1138" i="1"/>
  <c r="C1138" i="1"/>
  <c r="A1130" i="1"/>
  <c r="C1130" i="1"/>
  <c r="A1152" i="1"/>
  <c r="C1152" i="1"/>
  <c r="A1114" i="1"/>
  <c r="C1114" i="1"/>
  <c r="A320" i="1"/>
  <c r="C320" i="1"/>
  <c r="A1185" i="1"/>
  <c r="C1185" i="1"/>
  <c r="A639" i="1"/>
  <c r="C639" i="1"/>
  <c r="A1084" i="1"/>
  <c r="C1084" i="1"/>
  <c r="A1076" i="1"/>
  <c r="C1076" i="1"/>
  <c r="A1123" i="1"/>
  <c r="C1123" i="1"/>
  <c r="A708" i="1"/>
  <c r="C708" i="1"/>
  <c r="A290" i="1"/>
  <c r="C290" i="1"/>
  <c r="A1044" i="1"/>
  <c r="C1044" i="1"/>
  <c r="C439" i="1"/>
  <c r="A439" i="1"/>
  <c r="C316" i="1"/>
  <c r="A316" i="1"/>
  <c r="C1097" i="1"/>
  <c r="A1097" i="1"/>
  <c r="C1089" i="1"/>
  <c r="A1089" i="1"/>
  <c r="C1126" i="1"/>
  <c r="A1126" i="1"/>
  <c r="C1075" i="1"/>
  <c r="A1075" i="1"/>
  <c r="C1098" i="1"/>
  <c r="A1098" i="1"/>
  <c r="C665" i="1"/>
  <c r="A665" i="1"/>
  <c r="C1051" i="1"/>
  <c r="A1051" i="1"/>
  <c r="A1161" i="1"/>
  <c r="C447" i="1"/>
  <c r="C459" i="1"/>
  <c r="C1160" i="1"/>
  <c r="A1160" i="1"/>
  <c r="C449" i="1"/>
  <c r="A449" i="1"/>
  <c r="C1144" i="1"/>
  <c r="A1144" i="1"/>
  <c r="C1136" i="1"/>
  <c r="A1136" i="1"/>
  <c r="C1128" i="1"/>
  <c r="A1128" i="1"/>
  <c r="C441" i="1"/>
  <c r="A441" i="1"/>
  <c r="C814" i="1"/>
  <c r="A814" i="1"/>
  <c r="C1104" i="1"/>
  <c r="A1104" i="1"/>
  <c r="C1096" i="1"/>
  <c r="A1096" i="1"/>
  <c r="C1088" i="1"/>
  <c r="A1088" i="1"/>
  <c r="C1082" i="1"/>
  <c r="A1082" i="1"/>
  <c r="C1074" i="1"/>
  <c r="A1074" i="1"/>
  <c r="C666" i="1"/>
  <c r="A666" i="1"/>
  <c r="C1058" i="1"/>
  <c r="A1058" i="1"/>
  <c r="C294" i="1"/>
  <c r="A294" i="1"/>
  <c r="A1153" i="1"/>
  <c r="C1142" i="1"/>
  <c r="C235" i="1"/>
  <c r="C1159" i="1"/>
  <c r="A1159" i="1"/>
  <c r="C1151" i="1"/>
  <c r="A1151" i="1"/>
  <c r="C1143" i="1"/>
  <c r="A1143" i="1"/>
  <c r="C1135" i="1"/>
  <c r="A1135" i="1"/>
  <c r="C1127" i="1"/>
  <c r="A1127" i="1"/>
  <c r="C1052" i="1"/>
  <c r="A1052" i="1"/>
  <c r="C1111" i="1"/>
  <c r="A1111" i="1"/>
  <c r="C1103" i="1"/>
  <c r="A1103" i="1"/>
  <c r="C1095" i="1"/>
  <c r="A1095" i="1"/>
  <c r="C1087" i="1"/>
  <c r="A1087" i="1"/>
  <c r="C1081" i="1"/>
  <c r="A1081" i="1"/>
  <c r="C625" i="1"/>
  <c r="A625" i="1"/>
  <c r="C1065" i="1"/>
  <c r="A1065" i="1"/>
  <c r="C285" i="1"/>
  <c r="A285" i="1"/>
  <c r="C1049" i="1"/>
  <c r="A1049" i="1"/>
  <c r="A1145" i="1"/>
  <c r="A1137" i="1"/>
  <c r="A1157" i="1"/>
  <c r="C1157" i="1"/>
  <c r="A1141" i="1"/>
  <c r="C1141" i="1"/>
  <c r="A1133" i="1"/>
  <c r="C1133" i="1"/>
  <c r="A1125" i="1"/>
  <c r="C1125" i="1"/>
  <c r="A1050" i="1"/>
  <c r="C1050" i="1"/>
  <c r="A707" i="1"/>
  <c r="C707" i="1"/>
  <c r="A1101" i="1"/>
  <c r="C1101" i="1"/>
  <c r="A1093" i="1"/>
  <c r="C1093" i="1"/>
  <c r="A1071" i="1"/>
  <c r="C1071" i="1"/>
  <c r="A710" i="1"/>
  <c r="C710" i="1"/>
  <c r="A1055" i="1"/>
  <c r="C1055" i="1"/>
  <c r="A152" i="1"/>
  <c r="C152" i="1"/>
  <c r="A1129" i="1"/>
  <c r="A1149" i="1"/>
  <c r="C1149" i="1"/>
  <c r="A1079" i="1"/>
  <c r="C1079" i="1"/>
  <c r="C1118" i="1"/>
  <c r="C705" i="1"/>
  <c r="A1156" i="1"/>
  <c r="C1156" i="1"/>
  <c r="A1148" i="1"/>
  <c r="C1148" i="1"/>
  <c r="A1140" i="1"/>
  <c r="C1140" i="1"/>
  <c r="A1132" i="1"/>
  <c r="C1132" i="1"/>
  <c r="A445" i="1"/>
  <c r="C445" i="1"/>
  <c r="A1116" i="1"/>
  <c r="C1116" i="1"/>
  <c r="A1108" i="1"/>
  <c r="C1108" i="1"/>
  <c r="A1100" i="1"/>
  <c r="C1100" i="1"/>
  <c r="A1092" i="1"/>
  <c r="C1092" i="1"/>
  <c r="A1078" i="1"/>
  <c r="C1078" i="1"/>
  <c r="A1124" i="1"/>
  <c r="C1124" i="1"/>
  <c r="A1062" i="1"/>
  <c r="C1062" i="1"/>
  <c r="A225" i="1"/>
  <c r="C225" i="1"/>
  <c r="A1046" i="1"/>
  <c r="C1046" i="1"/>
  <c r="A1121" i="1"/>
  <c r="A1025" i="1"/>
  <c r="C1025" i="1"/>
  <c r="C237" i="1"/>
  <c r="C428" i="1"/>
  <c r="C289" i="1"/>
  <c r="C1028" i="1"/>
  <c r="A696" i="1"/>
  <c r="C680" i="1"/>
  <c r="A1117" i="1"/>
  <c r="C1117" i="1"/>
  <c r="A269" i="1"/>
  <c r="C269" i="1"/>
  <c r="A238" i="1"/>
  <c r="C238" i="1"/>
  <c r="C1042" i="1"/>
  <c r="A1042" i="1"/>
  <c r="A1004" i="1"/>
  <c r="C1004" i="1"/>
  <c r="A304" i="1"/>
  <c r="C304" i="1"/>
  <c r="A676" i="1"/>
  <c r="C676" i="1"/>
  <c r="A295" i="1"/>
  <c r="C295" i="1"/>
  <c r="A690" i="1"/>
  <c r="C690" i="1"/>
  <c r="C318" i="1"/>
  <c r="C312" i="1"/>
  <c r="C1022" i="1"/>
  <c r="A1022" i="1"/>
  <c r="A297" i="1"/>
  <c r="C297" i="1"/>
  <c r="C985" i="1"/>
  <c r="A985" i="1"/>
  <c r="A999" i="1"/>
  <c r="C999" i="1"/>
  <c r="A1122" i="1"/>
  <c r="C1122" i="1"/>
  <c r="A1054" i="1"/>
  <c r="C1054" i="1"/>
  <c r="C309" i="1"/>
  <c r="A309" i="1"/>
  <c r="C278" i="1"/>
  <c r="A278" i="1"/>
  <c r="C576" i="1"/>
  <c r="A576" i="1"/>
  <c r="C1009" i="1"/>
  <c r="A1009" i="1"/>
  <c r="A1045" i="1"/>
  <c r="C1045" i="1"/>
  <c r="A276" i="1"/>
  <c r="C276" i="1"/>
  <c r="A545" i="1"/>
  <c r="C702" i="1"/>
  <c r="C319" i="1"/>
  <c r="A180" i="1"/>
  <c r="A997" i="1"/>
  <c r="C1038" i="1"/>
  <c r="C1086" i="1"/>
  <c r="C674" i="1"/>
  <c r="A163" i="1"/>
  <c r="A1043" i="1"/>
  <c r="C331" i="1"/>
  <c r="C682" i="1"/>
  <c r="C162" i="1"/>
  <c r="C1115" i="1"/>
  <c r="A1035" i="1"/>
  <c r="C330" i="1"/>
  <c r="A1059" i="1"/>
  <c r="A303" i="1"/>
  <c r="A1113" i="1"/>
  <c r="C711" i="1"/>
  <c r="C305" i="1"/>
  <c r="A1053" i="1"/>
  <c r="C1053" i="1"/>
  <c r="C313" i="1"/>
  <c r="A313" i="1"/>
  <c r="A712" i="1"/>
  <c r="C712" i="1"/>
  <c r="A317" i="1"/>
  <c r="C317" i="1"/>
  <c r="C270" i="1"/>
  <c r="A270" i="1"/>
  <c r="A1036" i="1"/>
  <c r="C1036" i="1"/>
  <c r="A709" i="1"/>
  <c r="C709" i="1"/>
  <c r="C691" i="1"/>
  <c r="A691" i="1"/>
  <c r="A1247" i="1"/>
  <c r="C1247" i="1"/>
  <c r="C332" i="1"/>
  <c r="A332" i="1"/>
  <c r="C984" i="1"/>
  <c r="A984" i="1"/>
  <c r="A683" i="1"/>
  <c r="C683" i="1"/>
  <c r="A302" i="1"/>
  <c r="C302" i="1"/>
  <c r="A1018" i="1"/>
  <c r="C1018" i="1"/>
  <c r="A324" i="1"/>
  <c r="C324" i="1"/>
  <c r="A288" i="1"/>
  <c r="C288" i="1"/>
  <c r="A701" i="1"/>
  <c r="C701" i="1"/>
  <c r="C329" i="1"/>
  <c r="C1056" i="1"/>
  <c r="C298" i="1"/>
  <c r="C706" i="1"/>
  <c r="A706" i="1"/>
  <c r="C179" i="1"/>
  <c r="A179" i="1"/>
  <c r="C299" i="1"/>
  <c r="A299" i="1"/>
  <c r="C1026" i="1"/>
  <c r="A1026" i="1"/>
  <c r="C465" i="1"/>
  <c r="A465" i="1"/>
  <c r="A328" i="1"/>
  <c r="A310" i="1"/>
  <c r="A266" i="1"/>
  <c r="C1039" i="1"/>
  <c r="C164" i="1"/>
  <c r="C867" i="1"/>
  <c r="A867" i="1"/>
  <c r="C685" i="1"/>
  <c r="A685" i="1"/>
  <c r="C307" i="1"/>
  <c r="A307" i="1"/>
  <c r="C1029" i="1"/>
  <c r="A1029" i="1"/>
  <c r="C1007" i="1"/>
  <c r="A1007" i="1"/>
  <c r="A619" i="1"/>
  <c r="C698" i="1"/>
  <c r="A698" i="1"/>
  <c r="C321" i="1"/>
  <c r="A321" i="1"/>
  <c r="C291" i="1"/>
  <c r="A291" i="1"/>
  <c r="C1021" i="1"/>
  <c r="A1021" i="1"/>
  <c r="C107" i="1"/>
  <c r="A107" i="1"/>
  <c r="C689" i="1"/>
  <c r="C1120" i="1"/>
  <c r="C267" i="1"/>
  <c r="C1167" i="1"/>
  <c r="A1057" i="1"/>
  <c r="A688" i="1"/>
  <c r="A1032" i="1"/>
  <c r="C703" i="1"/>
  <c r="C296" i="1"/>
  <c r="C1013" i="1"/>
  <c r="C1060" i="1"/>
  <c r="A1060" i="1"/>
  <c r="C684" i="1"/>
  <c r="A684" i="1"/>
  <c r="C306" i="1"/>
  <c r="A306" i="1"/>
  <c r="C262" i="1"/>
  <c r="A262" i="1"/>
  <c r="C333" i="1"/>
  <c r="A333" i="1"/>
  <c r="C692" i="1"/>
  <c r="A692" i="1"/>
  <c r="C314" i="1"/>
  <c r="A314" i="1"/>
  <c r="C1110" i="1"/>
  <c r="A1110" i="1"/>
  <c r="C697" i="1"/>
  <c r="C699" i="1"/>
  <c r="A699" i="1"/>
  <c r="C322" i="1"/>
  <c r="A322" i="1"/>
  <c r="C292" i="1"/>
  <c r="A292" i="1"/>
  <c r="A1119" i="1"/>
  <c r="C998" i="1"/>
  <c r="A998" i="1"/>
  <c r="C678" i="1"/>
  <c r="A678" i="1"/>
  <c r="C300" i="1"/>
  <c r="A300" i="1"/>
  <c r="C1027" i="1"/>
  <c r="A1027" i="1"/>
  <c r="C464" i="1"/>
  <c r="A464" i="1"/>
  <c r="A1034" i="1"/>
  <c r="A326" i="1"/>
  <c r="A700" i="1"/>
  <c r="A693" i="1"/>
  <c r="A1245" i="1"/>
  <c r="A679" i="1"/>
  <c r="A323" i="1"/>
  <c r="A315" i="1"/>
  <c r="A308" i="1"/>
  <c r="A799" i="1"/>
  <c r="A293" i="1"/>
  <c r="A223" i="1"/>
  <c r="A1112" i="1"/>
  <c r="A264" i="1"/>
  <c r="A1002" i="1"/>
  <c r="D618" i="1" l="1"/>
  <c r="D149" i="1"/>
  <c r="D620" i="1"/>
  <c r="D948" i="1"/>
  <c r="D949" i="1"/>
  <c r="D950" i="1"/>
  <c r="D951" i="1"/>
  <c r="D952" i="1"/>
  <c r="D232" i="1"/>
  <c r="D953" i="1"/>
  <c r="D954" i="1"/>
  <c r="D955" i="1"/>
  <c r="D956" i="1"/>
  <c r="D234" i="1"/>
  <c r="D957" i="1"/>
  <c r="D958" i="1"/>
  <c r="D694" i="1"/>
  <c r="D1106" i="1"/>
  <c r="D961" i="1"/>
  <c r="D962" i="1"/>
  <c r="D1109" i="1"/>
  <c r="D964" i="1"/>
  <c r="D965" i="1"/>
  <c r="D966" i="1"/>
  <c r="D967" i="1"/>
  <c r="D466" i="1"/>
  <c r="D969" i="1"/>
  <c r="D970" i="1"/>
  <c r="D971" i="1"/>
  <c r="D972" i="1"/>
  <c r="D973" i="1"/>
  <c r="D974" i="1"/>
  <c r="D221" i="1"/>
  <c r="D245" i="1"/>
  <c r="D246" i="1"/>
  <c r="D247" i="1"/>
  <c r="D248" i="1"/>
  <c r="D249" i="1"/>
  <c r="D250" i="1"/>
  <c r="D251" i="1"/>
  <c r="D252" i="1"/>
  <c r="D253" i="1"/>
  <c r="D254" i="1"/>
  <c r="D615" i="1"/>
  <c r="D256" i="1"/>
  <c r="D257" i="1"/>
  <c r="D258" i="1"/>
  <c r="D259" i="1"/>
  <c r="D260" i="1"/>
  <c r="D261" i="1"/>
  <c r="D144" i="1"/>
  <c r="D263" i="1"/>
  <c r="D145" i="1"/>
  <c r="D155" i="1"/>
  <c r="D265" i="1"/>
  <c r="D156" i="1"/>
  <c r="D157" i="1"/>
  <c r="D268" i="1"/>
  <c r="D158" i="1"/>
  <c r="D159" i="1"/>
  <c r="D271" i="1"/>
  <c r="D161" i="1"/>
  <c r="D621" i="1"/>
  <c r="D622" i="1"/>
  <c r="D623" i="1"/>
  <c r="D624" i="1"/>
  <c r="D1019" i="1"/>
  <c r="D626" i="1"/>
  <c r="D627" i="1"/>
  <c r="D1020" i="1"/>
  <c r="D178" i="1"/>
  <c r="D629" i="1"/>
  <c r="D630" i="1"/>
  <c r="D617" i="1"/>
  <c r="D632" i="1"/>
  <c r="D633" i="1"/>
  <c r="D634" i="1"/>
  <c r="D635" i="1"/>
  <c r="D636" i="1"/>
  <c r="D637" i="1"/>
  <c r="D1023" i="1"/>
  <c r="D1024" i="1"/>
  <c r="D640" i="1"/>
  <c r="D1030" i="1"/>
  <c r="D642" i="1"/>
  <c r="D643" i="1"/>
  <c r="D644" i="1"/>
  <c r="D645" i="1"/>
  <c r="D646" i="1"/>
  <c r="D647" i="1"/>
  <c r="D648" i="1"/>
  <c r="D649" i="1"/>
  <c r="D650" i="1"/>
  <c r="D651" i="1"/>
  <c r="D1031" i="1"/>
  <c r="D1033" i="1"/>
  <c r="D654" i="1"/>
  <c r="D655" i="1"/>
  <c r="D656" i="1"/>
  <c r="D1040" i="1"/>
  <c r="D658" i="1"/>
  <c r="D1041" i="1"/>
  <c r="D273" i="1"/>
  <c r="D274" i="1"/>
  <c r="D275" i="1"/>
  <c r="D983" i="1"/>
  <c r="D277" i="1"/>
  <c r="D857" i="1"/>
  <c r="D558" i="1"/>
  <c r="D280" i="1"/>
  <c r="D281" i="1"/>
  <c r="D944" i="1"/>
  <c r="D283" i="1"/>
  <c r="D975" i="1"/>
  <c r="D976" i="1"/>
  <c r="D977" i="1"/>
  <c r="D978" i="1"/>
  <c r="D979" i="1"/>
  <c r="D438" i="1"/>
  <c r="B618" i="1" a="1"/>
  <c r="B618" i="1" s="1"/>
  <c r="B149" i="1" a="1"/>
  <c r="B149" i="1" s="1"/>
  <c r="B620" i="1" a="1"/>
  <c r="B620" i="1" s="1"/>
  <c r="C620" i="1" s="1"/>
  <c r="B948" i="1" a="1"/>
  <c r="B948" i="1" s="1"/>
  <c r="B949" i="1" a="1"/>
  <c r="B949" i="1" s="1"/>
  <c r="B950" i="1" a="1"/>
  <c r="B950" i="1" s="1"/>
  <c r="B951" i="1" a="1"/>
  <c r="B951" i="1" s="1"/>
  <c r="B952" i="1" a="1"/>
  <c r="B952" i="1" s="1"/>
  <c r="B232" i="1" a="1"/>
  <c r="B232" i="1" s="1"/>
  <c r="C232" i="1" s="1"/>
  <c r="B953" i="1" a="1"/>
  <c r="B953" i="1" s="1"/>
  <c r="B954" i="1" a="1"/>
  <c r="B954" i="1" s="1"/>
  <c r="B955" i="1" a="1"/>
  <c r="B955" i="1" s="1"/>
  <c r="B956" i="1" a="1"/>
  <c r="B956" i="1" s="1"/>
  <c r="B234" i="1" a="1"/>
  <c r="B234" i="1" s="1"/>
  <c r="B957" i="1" a="1"/>
  <c r="B957" i="1" s="1"/>
  <c r="B958" i="1" a="1"/>
  <c r="B958" i="1" s="1"/>
  <c r="B694" i="1" a="1"/>
  <c r="B694" i="1" s="1"/>
  <c r="B1106" i="1" a="1"/>
  <c r="B1106" i="1" s="1"/>
  <c r="B961" i="1" a="1"/>
  <c r="B961" i="1" s="1"/>
  <c r="A961" i="1" s="1"/>
  <c r="B962" i="1" a="1"/>
  <c r="B962" i="1" s="1"/>
  <c r="C962" i="1" s="1"/>
  <c r="B1109" i="1" a="1"/>
  <c r="B1109" i="1" s="1"/>
  <c r="B964" i="1" a="1"/>
  <c r="B964" i="1" s="1"/>
  <c r="B965" i="1" a="1"/>
  <c r="B965" i="1" s="1"/>
  <c r="A965" i="1" s="1"/>
  <c r="B966" i="1" a="1"/>
  <c r="B966" i="1" s="1"/>
  <c r="B967" i="1" a="1"/>
  <c r="B967" i="1" s="1"/>
  <c r="B466" i="1" a="1"/>
  <c r="B466" i="1" s="1"/>
  <c r="B969" i="1" a="1"/>
  <c r="B969" i="1" s="1"/>
  <c r="C969" i="1" s="1"/>
  <c r="B970" i="1" a="1"/>
  <c r="B970" i="1" s="1"/>
  <c r="B971" i="1" a="1"/>
  <c r="B971" i="1" s="1"/>
  <c r="B972" i="1" a="1"/>
  <c r="B972" i="1" s="1"/>
  <c r="C972" i="1" s="1"/>
  <c r="B973" i="1" a="1"/>
  <c r="B973" i="1" s="1"/>
  <c r="B974" i="1" a="1"/>
  <c r="B974" i="1" s="1"/>
  <c r="A974" i="1" s="1"/>
  <c r="B221" i="1" a="1"/>
  <c r="B221" i="1" s="1"/>
  <c r="B245" i="1" a="1"/>
  <c r="B245" i="1" s="1"/>
  <c r="A245" i="1" s="1"/>
  <c r="B246" i="1" a="1"/>
  <c r="B246" i="1" s="1"/>
  <c r="B247" i="1" a="1"/>
  <c r="B247" i="1" s="1"/>
  <c r="B248" i="1" a="1"/>
  <c r="B248" i="1" s="1"/>
  <c r="B249" i="1" a="1"/>
  <c r="B249" i="1" s="1"/>
  <c r="B250" i="1" a="1"/>
  <c r="B250" i="1" s="1"/>
  <c r="C250" i="1" s="1"/>
  <c r="B251" i="1" a="1"/>
  <c r="B251" i="1" s="1"/>
  <c r="B252" i="1" a="1"/>
  <c r="B252" i="1" s="1"/>
  <c r="B253" i="1" a="1"/>
  <c r="B253" i="1" s="1"/>
  <c r="A253" i="1" s="1"/>
  <c r="B254" i="1" a="1"/>
  <c r="B254" i="1" s="1"/>
  <c r="B615" i="1" a="1"/>
  <c r="B615" i="1" s="1"/>
  <c r="B256" i="1" a="1"/>
  <c r="B256" i="1" s="1"/>
  <c r="B257" i="1" a="1"/>
  <c r="B257" i="1" s="1"/>
  <c r="B258" i="1" a="1"/>
  <c r="B258" i="1" s="1"/>
  <c r="C258" i="1" s="1"/>
  <c r="B259" i="1" a="1"/>
  <c r="B259" i="1" s="1"/>
  <c r="B260" i="1" a="1"/>
  <c r="B260" i="1" s="1"/>
  <c r="B261" i="1" a="1"/>
  <c r="B261" i="1" s="1"/>
  <c r="A261" i="1" s="1"/>
  <c r="B144" i="1" a="1"/>
  <c r="B144" i="1" s="1"/>
  <c r="B263" i="1" a="1"/>
  <c r="B263" i="1" s="1"/>
  <c r="B145" i="1" a="1"/>
  <c r="B145" i="1" s="1"/>
  <c r="B155" i="1" a="1"/>
  <c r="B155" i="1" s="1"/>
  <c r="C155" i="1" s="1"/>
  <c r="B265" i="1" a="1"/>
  <c r="B265" i="1" s="1"/>
  <c r="B156" i="1" a="1"/>
  <c r="B156" i="1" s="1"/>
  <c r="B157" i="1" a="1"/>
  <c r="B157" i="1" s="1"/>
  <c r="A157" i="1" s="1"/>
  <c r="B268" i="1" a="1"/>
  <c r="B268" i="1" s="1"/>
  <c r="B158" i="1" a="1"/>
  <c r="B158" i="1" s="1"/>
  <c r="B159" i="1" a="1"/>
  <c r="B159" i="1" s="1"/>
  <c r="B271" i="1" a="1"/>
  <c r="B271" i="1" s="1"/>
  <c r="B161" i="1" a="1"/>
  <c r="B161" i="1" s="1"/>
  <c r="C161" i="1" s="1"/>
  <c r="B621" i="1" a="1"/>
  <c r="B621" i="1" s="1"/>
  <c r="B622" i="1" a="1"/>
  <c r="B622" i="1" s="1"/>
  <c r="A622" i="1" s="1"/>
  <c r="B623" i="1" a="1"/>
  <c r="B623" i="1" s="1"/>
  <c r="B624" i="1" a="1"/>
  <c r="B624" i="1" s="1"/>
  <c r="B1019" i="1" a="1"/>
  <c r="B1019" i="1" s="1"/>
  <c r="B626" i="1" a="1"/>
  <c r="B626" i="1" s="1"/>
  <c r="B627" i="1" a="1"/>
  <c r="B627" i="1" s="1"/>
  <c r="C627" i="1" s="1"/>
  <c r="B1020" i="1" a="1"/>
  <c r="B1020" i="1" s="1"/>
  <c r="B178" i="1" a="1"/>
  <c r="B178" i="1" s="1"/>
  <c r="A178" i="1" s="1"/>
  <c r="B629" i="1" a="1"/>
  <c r="B629" i="1" s="1"/>
  <c r="B630" i="1" a="1"/>
  <c r="B630" i="1" s="1"/>
  <c r="B617" i="1" a="1"/>
  <c r="B617" i="1" s="1"/>
  <c r="C617" i="1" s="1"/>
  <c r="B632" i="1" a="1"/>
  <c r="B632" i="1" s="1"/>
  <c r="B633" i="1" a="1"/>
  <c r="B633" i="1" s="1"/>
  <c r="A633" i="1" s="1"/>
  <c r="B634" i="1" a="1"/>
  <c r="B634" i="1" s="1"/>
  <c r="B635" i="1" a="1"/>
  <c r="B635" i="1" s="1"/>
  <c r="B636" i="1" a="1"/>
  <c r="B636" i="1" s="1"/>
  <c r="B637" i="1" a="1"/>
  <c r="B637" i="1" s="1"/>
  <c r="A637" i="1" s="1"/>
  <c r="B1023" i="1" a="1"/>
  <c r="B1023" i="1" s="1"/>
  <c r="B1024" i="1" a="1"/>
  <c r="B1024" i="1" s="1"/>
  <c r="B640" i="1" a="1"/>
  <c r="B640" i="1" s="1"/>
  <c r="B1030" i="1" a="1"/>
  <c r="B1030" i="1" s="1"/>
  <c r="B642" i="1" a="1"/>
  <c r="B642" i="1" s="1"/>
  <c r="C642" i="1" s="1"/>
  <c r="B643" i="1" a="1"/>
  <c r="B643" i="1" s="1"/>
  <c r="B644" i="1" a="1"/>
  <c r="B644" i="1" s="1"/>
  <c r="B645" i="1" a="1"/>
  <c r="B645" i="1" s="1"/>
  <c r="B646" i="1" a="1"/>
  <c r="B646" i="1" s="1"/>
  <c r="B647" i="1" a="1"/>
  <c r="B647" i="1" s="1"/>
  <c r="B648" i="1" a="1"/>
  <c r="B648" i="1" s="1"/>
  <c r="B649" i="1" a="1"/>
  <c r="B649" i="1" s="1"/>
  <c r="C649" i="1" s="1"/>
  <c r="B650" i="1" a="1"/>
  <c r="B650" i="1" s="1"/>
  <c r="B651" i="1" a="1"/>
  <c r="B651" i="1" s="1"/>
  <c r="B1031" i="1" a="1"/>
  <c r="B1031" i="1" s="1"/>
  <c r="B1033" i="1" a="1"/>
  <c r="B1033" i="1" s="1"/>
  <c r="B654" i="1" a="1"/>
  <c r="B654" i="1" s="1"/>
  <c r="B655" i="1" a="1"/>
  <c r="B655" i="1" s="1"/>
  <c r="B656" i="1" a="1"/>
  <c r="B656" i="1" s="1"/>
  <c r="B1040" i="1" a="1"/>
  <c r="B1040" i="1" s="1"/>
  <c r="A1040" i="1" s="1"/>
  <c r="B658" i="1" a="1"/>
  <c r="B658" i="1" s="1"/>
  <c r="B1041" i="1" a="1"/>
  <c r="B1041" i="1" s="1"/>
  <c r="B273" i="1" a="1"/>
  <c r="B273" i="1" s="1"/>
  <c r="C273" i="1" s="1"/>
  <c r="B274" i="1" a="1"/>
  <c r="B274" i="1" s="1"/>
  <c r="B275" i="1" a="1"/>
  <c r="B275" i="1" s="1"/>
  <c r="A275" i="1" s="1"/>
  <c r="B983" i="1" a="1"/>
  <c r="B983" i="1" s="1"/>
  <c r="B277" i="1" a="1"/>
  <c r="B277" i="1" s="1"/>
  <c r="B857" i="1" a="1"/>
  <c r="B857" i="1" s="1"/>
  <c r="B558" i="1" a="1"/>
  <c r="B558" i="1" s="1"/>
  <c r="B280" i="1" a="1"/>
  <c r="B280" i="1" s="1"/>
  <c r="C280" i="1" s="1"/>
  <c r="B281" i="1" a="1"/>
  <c r="B281" i="1" s="1"/>
  <c r="B944" i="1" a="1"/>
  <c r="B944" i="1" s="1"/>
  <c r="B283" i="1" a="1"/>
  <c r="B283" i="1" s="1"/>
  <c r="A283" i="1" s="1"/>
  <c r="B975" i="1" a="1"/>
  <c r="B975" i="1" s="1"/>
  <c r="C975" i="1" s="1"/>
  <c r="B976" i="1" a="1"/>
  <c r="B976" i="1" s="1"/>
  <c r="B977" i="1" a="1"/>
  <c r="B977" i="1" s="1"/>
  <c r="A977" i="1" s="1"/>
  <c r="B978" i="1" a="1"/>
  <c r="B978" i="1" s="1"/>
  <c r="B979" i="1" a="1"/>
  <c r="B979" i="1" s="1"/>
  <c r="B438" i="1" a="1"/>
  <c r="B438" i="1" s="1"/>
  <c r="F618" i="1"/>
  <c r="G618" i="1" s="1"/>
  <c r="F149" i="1"/>
  <c r="G149" i="1" s="1"/>
  <c r="F620" i="1"/>
  <c r="G620" i="1" s="1"/>
  <c r="F948" i="1"/>
  <c r="G948" i="1" s="1"/>
  <c r="F949" i="1"/>
  <c r="G949" i="1" s="1"/>
  <c r="F950" i="1"/>
  <c r="G950" i="1" s="1"/>
  <c r="F951" i="1"/>
  <c r="G951" i="1" s="1"/>
  <c r="F952" i="1"/>
  <c r="G952" i="1" s="1"/>
  <c r="F232" i="1"/>
  <c r="G232" i="1" s="1"/>
  <c r="F953" i="1"/>
  <c r="G953" i="1" s="1"/>
  <c r="F954" i="1"/>
  <c r="G954" i="1" s="1"/>
  <c r="F955" i="1"/>
  <c r="G955" i="1" s="1"/>
  <c r="F956" i="1"/>
  <c r="G956" i="1" s="1"/>
  <c r="F234" i="1"/>
  <c r="G234" i="1" s="1"/>
  <c r="F957" i="1"/>
  <c r="G957" i="1" s="1"/>
  <c r="F958" i="1"/>
  <c r="G958" i="1" s="1"/>
  <c r="F694" i="1"/>
  <c r="G694" i="1" s="1"/>
  <c r="F1106" i="1"/>
  <c r="G1106" i="1" s="1"/>
  <c r="F961" i="1"/>
  <c r="G961" i="1" s="1"/>
  <c r="F962" i="1"/>
  <c r="G962" i="1" s="1"/>
  <c r="F1109" i="1"/>
  <c r="G1109" i="1" s="1"/>
  <c r="F964" i="1"/>
  <c r="G964" i="1" s="1"/>
  <c r="F965" i="1"/>
  <c r="G965" i="1" s="1"/>
  <c r="F966" i="1"/>
  <c r="G966" i="1" s="1"/>
  <c r="F967" i="1"/>
  <c r="G967" i="1" s="1"/>
  <c r="F466" i="1"/>
  <c r="G466" i="1" s="1"/>
  <c r="F969" i="1"/>
  <c r="G969" i="1" s="1"/>
  <c r="F970" i="1"/>
  <c r="G970" i="1" s="1"/>
  <c r="F971" i="1"/>
  <c r="G971" i="1" s="1"/>
  <c r="F972" i="1"/>
  <c r="G972" i="1" s="1"/>
  <c r="F973" i="1"/>
  <c r="G973" i="1" s="1"/>
  <c r="F974" i="1"/>
  <c r="G974" i="1" s="1"/>
  <c r="F221" i="1"/>
  <c r="G221" i="1" s="1"/>
  <c r="F245" i="1"/>
  <c r="G245" i="1" s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G253" i="1" s="1"/>
  <c r="F254" i="1"/>
  <c r="G254" i="1" s="1"/>
  <c r="F615" i="1"/>
  <c r="G615" i="1" s="1"/>
  <c r="F256" i="1"/>
  <c r="G256" i="1" s="1"/>
  <c r="F257" i="1"/>
  <c r="G257" i="1" s="1"/>
  <c r="F258" i="1"/>
  <c r="G258" i="1" s="1"/>
  <c r="F259" i="1"/>
  <c r="G259" i="1" s="1"/>
  <c r="F260" i="1"/>
  <c r="G260" i="1" s="1"/>
  <c r="F261" i="1"/>
  <c r="G261" i="1" s="1"/>
  <c r="F144" i="1"/>
  <c r="G144" i="1" s="1"/>
  <c r="F263" i="1"/>
  <c r="G263" i="1" s="1"/>
  <c r="F145" i="1"/>
  <c r="G145" i="1" s="1"/>
  <c r="F155" i="1"/>
  <c r="G155" i="1" s="1"/>
  <c r="F265" i="1"/>
  <c r="G265" i="1" s="1"/>
  <c r="F156" i="1"/>
  <c r="G156" i="1" s="1"/>
  <c r="F157" i="1"/>
  <c r="G157" i="1" s="1"/>
  <c r="F268" i="1"/>
  <c r="G268" i="1" s="1"/>
  <c r="F158" i="1"/>
  <c r="G158" i="1" s="1"/>
  <c r="F159" i="1"/>
  <c r="G159" i="1" s="1"/>
  <c r="F271" i="1"/>
  <c r="G271" i="1" s="1"/>
  <c r="F161" i="1"/>
  <c r="G161" i="1" s="1"/>
  <c r="F621" i="1"/>
  <c r="G621" i="1" s="1"/>
  <c r="F622" i="1"/>
  <c r="G622" i="1" s="1"/>
  <c r="F623" i="1"/>
  <c r="G623" i="1" s="1"/>
  <c r="F624" i="1"/>
  <c r="G624" i="1" s="1"/>
  <c r="F1019" i="1"/>
  <c r="G1019" i="1" s="1"/>
  <c r="F626" i="1"/>
  <c r="G626" i="1" s="1"/>
  <c r="F627" i="1"/>
  <c r="G627" i="1" s="1"/>
  <c r="F1020" i="1"/>
  <c r="G1020" i="1" s="1"/>
  <c r="F178" i="1"/>
  <c r="G178" i="1" s="1"/>
  <c r="F629" i="1"/>
  <c r="G629" i="1" s="1"/>
  <c r="F630" i="1"/>
  <c r="G630" i="1" s="1"/>
  <c r="F617" i="1"/>
  <c r="G617" i="1" s="1"/>
  <c r="F632" i="1"/>
  <c r="G632" i="1" s="1"/>
  <c r="F633" i="1"/>
  <c r="G633" i="1" s="1"/>
  <c r="F634" i="1"/>
  <c r="G634" i="1" s="1"/>
  <c r="F635" i="1"/>
  <c r="G635" i="1" s="1"/>
  <c r="F636" i="1"/>
  <c r="G636" i="1" s="1"/>
  <c r="F637" i="1"/>
  <c r="G637" i="1" s="1"/>
  <c r="F1023" i="1"/>
  <c r="G1023" i="1" s="1"/>
  <c r="F1024" i="1"/>
  <c r="G1024" i="1" s="1"/>
  <c r="F640" i="1"/>
  <c r="G640" i="1" s="1"/>
  <c r="F1030" i="1"/>
  <c r="G1030" i="1" s="1"/>
  <c r="F642" i="1"/>
  <c r="G642" i="1" s="1"/>
  <c r="F643" i="1"/>
  <c r="G643" i="1" s="1"/>
  <c r="F644" i="1"/>
  <c r="G644" i="1" s="1"/>
  <c r="F645" i="1"/>
  <c r="G645" i="1" s="1"/>
  <c r="F646" i="1"/>
  <c r="G646" i="1" s="1"/>
  <c r="F647" i="1"/>
  <c r="G647" i="1" s="1"/>
  <c r="F648" i="1"/>
  <c r="G648" i="1" s="1"/>
  <c r="F649" i="1"/>
  <c r="G649" i="1" s="1"/>
  <c r="F650" i="1"/>
  <c r="G650" i="1" s="1"/>
  <c r="F651" i="1"/>
  <c r="G651" i="1" s="1"/>
  <c r="F1031" i="1"/>
  <c r="G1031" i="1" s="1"/>
  <c r="F1033" i="1"/>
  <c r="G1033" i="1" s="1"/>
  <c r="F654" i="1"/>
  <c r="G654" i="1" s="1"/>
  <c r="F655" i="1"/>
  <c r="G655" i="1" s="1"/>
  <c r="F656" i="1"/>
  <c r="G656" i="1" s="1"/>
  <c r="F1040" i="1"/>
  <c r="G1040" i="1" s="1"/>
  <c r="F658" i="1"/>
  <c r="G658" i="1" s="1"/>
  <c r="F1041" i="1"/>
  <c r="G1041" i="1" s="1"/>
  <c r="F273" i="1"/>
  <c r="G273" i="1" s="1"/>
  <c r="F274" i="1"/>
  <c r="G274" i="1" s="1"/>
  <c r="F275" i="1"/>
  <c r="G275" i="1" s="1"/>
  <c r="F983" i="1"/>
  <c r="G983" i="1" s="1"/>
  <c r="F277" i="1"/>
  <c r="G277" i="1" s="1"/>
  <c r="F857" i="1"/>
  <c r="G857" i="1" s="1"/>
  <c r="F558" i="1"/>
  <c r="G558" i="1" s="1"/>
  <c r="F280" i="1"/>
  <c r="G280" i="1" s="1"/>
  <c r="F281" i="1"/>
  <c r="G281" i="1" s="1"/>
  <c r="F944" i="1"/>
  <c r="G944" i="1" s="1"/>
  <c r="F283" i="1"/>
  <c r="G283" i="1" s="1"/>
  <c r="F975" i="1"/>
  <c r="G975" i="1" s="1"/>
  <c r="F976" i="1"/>
  <c r="G976" i="1" s="1"/>
  <c r="F977" i="1"/>
  <c r="G977" i="1" s="1"/>
  <c r="F978" i="1"/>
  <c r="G978" i="1" s="1"/>
  <c r="F979" i="1"/>
  <c r="G979" i="1" s="1"/>
  <c r="F438" i="1"/>
  <c r="G438" i="1" s="1"/>
  <c r="H618" i="1"/>
  <c r="H149" i="1"/>
  <c r="H620" i="1"/>
  <c r="H948" i="1"/>
  <c r="H949" i="1"/>
  <c r="H950" i="1"/>
  <c r="H951" i="1"/>
  <c r="H952" i="1"/>
  <c r="H232" i="1"/>
  <c r="H953" i="1"/>
  <c r="H954" i="1"/>
  <c r="H955" i="1"/>
  <c r="H956" i="1"/>
  <c r="H234" i="1"/>
  <c r="H957" i="1"/>
  <c r="H958" i="1"/>
  <c r="H694" i="1"/>
  <c r="H1106" i="1"/>
  <c r="H961" i="1"/>
  <c r="H962" i="1"/>
  <c r="H1109" i="1"/>
  <c r="H964" i="1"/>
  <c r="H965" i="1"/>
  <c r="H966" i="1"/>
  <c r="H967" i="1"/>
  <c r="H466" i="1"/>
  <c r="H969" i="1"/>
  <c r="H970" i="1"/>
  <c r="H971" i="1"/>
  <c r="H972" i="1"/>
  <c r="H973" i="1"/>
  <c r="H974" i="1"/>
  <c r="H221" i="1"/>
  <c r="H245" i="1"/>
  <c r="H246" i="1"/>
  <c r="H247" i="1"/>
  <c r="H248" i="1"/>
  <c r="H249" i="1"/>
  <c r="H250" i="1"/>
  <c r="H251" i="1"/>
  <c r="H252" i="1"/>
  <c r="H253" i="1"/>
  <c r="H254" i="1"/>
  <c r="H615" i="1"/>
  <c r="H256" i="1"/>
  <c r="H257" i="1"/>
  <c r="H258" i="1"/>
  <c r="H259" i="1"/>
  <c r="H260" i="1"/>
  <c r="H261" i="1"/>
  <c r="H144" i="1"/>
  <c r="H263" i="1"/>
  <c r="H145" i="1"/>
  <c r="H155" i="1"/>
  <c r="H265" i="1"/>
  <c r="H156" i="1"/>
  <c r="H157" i="1"/>
  <c r="H268" i="1"/>
  <c r="H158" i="1"/>
  <c r="H159" i="1"/>
  <c r="H271" i="1"/>
  <c r="H161" i="1"/>
  <c r="H621" i="1"/>
  <c r="H622" i="1"/>
  <c r="H623" i="1"/>
  <c r="H624" i="1"/>
  <c r="H1019" i="1"/>
  <c r="H626" i="1"/>
  <c r="H627" i="1"/>
  <c r="H1020" i="1"/>
  <c r="H178" i="1"/>
  <c r="H629" i="1"/>
  <c r="H630" i="1"/>
  <c r="H617" i="1"/>
  <c r="H632" i="1"/>
  <c r="H633" i="1"/>
  <c r="H634" i="1"/>
  <c r="H635" i="1"/>
  <c r="H636" i="1"/>
  <c r="H637" i="1"/>
  <c r="H1023" i="1"/>
  <c r="H1024" i="1"/>
  <c r="H640" i="1"/>
  <c r="H1030" i="1"/>
  <c r="H642" i="1"/>
  <c r="H643" i="1"/>
  <c r="H644" i="1"/>
  <c r="H645" i="1"/>
  <c r="H646" i="1"/>
  <c r="H647" i="1"/>
  <c r="H648" i="1"/>
  <c r="H649" i="1"/>
  <c r="H650" i="1"/>
  <c r="H651" i="1"/>
  <c r="H1031" i="1"/>
  <c r="H1033" i="1"/>
  <c r="H654" i="1"/>
  <c r="H655" i="1"/>
  <c r="H656" i="1"/>
  <c r="H1040" i="1"/>
  <c r="H658" i="1"/>
  <c r="H1041" i="1"/>
  <c r="H273" i="1"/>
  <c r="H274" i="1"/>
  <c r="H275" i="1"/>
  <c r="H983" i="1"/>
  <c r="H277" i="1"/>
  <c r="H857" i="1"/>
  <c r="H558" i="1"/>
  <c r="H280" i="1"/>
  <c r="H281" i="1"/>
  <c r="H944" i="1"/>
  <c r="H283" i="1"/>
  <c r="H975" i="1"/>
  <c r="H976" i="1"/>
  <c r="H977" i="1"/>
  <c r="H978" i="1"/>
  <c r="H979" i="1"/>
  <c r="H438" i="1"/>
  <c r="I618" i="1"/>
  <c r="I149" i="1"/>
  <c r="I620" i="1"/>
  <c r="I948" i="1"/>
  <c r="I949" i="1"/>
  <c r="I950" i="1"/>
  <c r="I951" i="1"/>
  <c r="I952" i="1"/>
  <c r="I232" i="1"/>
  <c r="I953" i="1"/>
  <c r="I954" i="1"/>
  <c r="I955" i="1"/>
  <c r="I956" i="1"/>
  <c r="I234" i="1"/>
  <c r="I957" i="1"/>
  <c r="I958" i="1"/>
  <c r="I694" i="1"/>
  <c r="I1106" i="1"/>
  <c r="I961" i="1"/>
  <c r="I962" i="1"/>
  <c r="I1109" i="1"/>
  <c r="I964" i="1"/>
  <c r="I965" i="1"/>
  <c r="I966" i="1"/>
  <c r="I967" i="1"/>
  <c r="I466" i="1"/>
  <c r="I969" i="1"/>
  <c r="I970" i="1"/>
  <c r="I971" i="1"/>
  <c r="I972" i="1"/>
  <c r="I973" i="1"/>
  <c r="I974" i="1"/>
  <c r="I221" i="1"/>
  <c r="I245" i="1"/>
  <c r="I246" i="1"/>
  <c r="I247" i="1"/>
  <c r="I248" i="1"/>
  <c r="I249" i="1"/>
  <c r="I250" i="1"/>
  <c r="I251" i="1"/>
  <c r="I252" i="1"/>
  <c r="I253" i="1"/>
  <c r="I254" i="1"/>
  <c r="I615" i="1"/>
  <c r="I256" i="1"/>
  <c r="I257" i="1"/>
  <c r="I258" i="1"/>
  <c r="I259" i="1"/>
  <c r="I260" i="1"/>
  <c r="I261" i="1"/>
  <c r="I144" i="1"/>
  <c r="I263" i="1"/>
  <c r="I145" i="1"/>
  <c r="I155" i="1"/>
  <c r="I265" i="1"/>
  <c r="I156" i="1"/>
  <c r="I157" i="1"/>
  <c r="I268" i="1"/>
  <c r="I158" i="1"/>
  <c r="I159" i="1"/>
  <c r="I271" i="1"/>
  <c r="I161" i="1"/>
  <c r="I621" i="1"/>
  <c r="I622" i="1"/>
  <c r="I623" i="1"/>
  <c r="I624" i="1"/>
  <c r="I1019" i="1"/>
  <c r="I626" i="1"/>
  <c r="I627" i="1"/>
  <c r="I1020" i="1"/>
  <c r="I178" i="1"/>
  <c r="I629" i="1"/>
  <c r="I630" i="1"/>
  <c r="I617" i="1"/>
  <c r="I632" i="1"/>
  <c r="I633" i="1"/>
  <c r="I634" i="1"/>
  <c r="I635" i="1"/>
  <c r="I636" i="1"/>
  <c r="I637" i="1"/>
  <c r="I1023" i="1"/>
  <c r="I1024" i="1"/>
  <c r="I640" i="1"/>
  <c r="I1030" i="1"/>
  <c r="I642" i="1"/>
  <c r="I643" i="1"/>
  <c r="I644" i="1"/>
  <c r="I645" i="1"/>
  <c r="I646" i="1"/>
  <c r="I647" i="1"/>
  <c r="I648" i="1"/>
  <c r="I649" i="1"/>
  <c r="I650" i="1"/>
  <c r="I651" i="1"/>
  <c r="I1031" i="1"/>
  <c r="I1033" i="1"/>
  <c r="I654" i="1"/>
  <c r="I655" i="1"/>
  <c r="I656" i="1"/>
  <c r="I1040" i="1"/>
  <c r="I658" i="1"/>
  <c r="I1041" i="1"/>
  <c r="I273" i="1"/>
  <c r="I274" i="1"/>
  <c r="I275" i="1"/>
  <c r="I983" i="1"/>
  <c r="I277" i="1"/>
  <c r="I857" i="1"/>
  <c r="I558" i="1"/>
  <c r="I280" i="1"/>
  <c r="I281" i="1"/>
  <c r="I944" i="1"/>
  <c r="I283" i="1"/>
  <c r="I975" i="1"/>
  <c r="I976" i="1"/>
  <c r="I977" i="1"/>
  <c r="I978" i="1"/>
  <c r="I979" i="1"/>
  <c r="I438" i="1"/>
  <c r="D574" i="1"/>
  <c r="D577" i="1"/>
  <c r="D675" i="1"/>
  <c r="D900" i="1"/>
  <c r="D901" i="1"/>
  <c r="D641" i="1"/>
  <c r="D638" i="1"/>
  <c r="D904" i="1"/>
  <c r="D905" i="1"/>
  <c r="D906" i="1"/>
  <c r="D907" i="1"/>
  <c r="D824" i="1"/>
  <c r="D909" i="1"/>
  <c r="D832" i="1"/>
  <c r="D817" i="1"/>
  <c r="D912" i="1"/>
  <c r="D913" i="1"/>
  <c r="D914" i="1"/>
  <c r="D825" i="1"/>
  <c r="D916" i="1"/>
  <c r="D835" i="1"/>
  <c r="D821" i="1"/>
  <c r="D231" i="1"/>
  <c r="D919" i="1"/>
  <c r="D822" i="1"/>
  <c r="D827" i="1"/>
  <c r="D286" i="1"/>
  <c r="D923" i="1"/>
  <c r="D924" i="1"/>
  <c r="D925" i="1"/>
  <c r="D926" i="1"/>
  <c r="D927" i="1"/>
  <c r="D928" i="1"/>
  <c r="D929" i="1"/>
  <c r="D930" i="1"/>
  <c r="D931" i="1"/>
  <c r="D932" i="1"/>
  <c r="D815" i="1"/>
  <c r="D311" i="1"/>
  <c r="D935" i="1"/>
  <c r="D325" i="1"/>
  <c r="D937" i="1"/>
  <c r="D1105" i="1"/>
  <c r="D939" i="1"/>
  <c r="D940" i="1"/>
  <c r="D1048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921" i="1"/>
  <c r="D219" i="1"/>
  <c r="D922" i="1"/>
  <c r="D933" i="1"/>
  <c r="D222" i="1"/>
  <c r="D934" i="1"/>
  <c r="D224" i="1"/>
  <c r="D936" i="1"/>
  <c r="D226" i="1"/>
  <c r="D938" i="1"/>
  <c r="D228" i="1"/>
  <c r="D229" i="1"/>
  <c r="D959" i="1"/>
  <c r="D960" i="1"/>
  <c r="D963" i="1"/>
  <c r="D233" i="1"/>
  <c r="D968" i="1"/>
  <c r="D631" i="1"/>
  <c r="D580" i="1"/>
  <c r="D581" i="1"/>
  <c r="D582" i="1"/>
  <c r="D583" i="1"/>
  <c r="D584" i="1"/>
  <c r="D585" i="1"/>
  <c r="D586" i="1"/>
  <c r="D587" i="1"/>
  <c r="D588" i="1"/>
  <c r="D1001" i="1"/>
  <c r="D590" i="1"/>
  <c r="D591" i="1"/>
  <c r="D592" i="1"/>
  <c r="D593" i="1"/>
  <c r="D594" i="1"/>
  <c r="D595" i="1"/>
  <c r="D596" i="1"/>
  <c r="D481" i="1"/>
  <c r="D598" i="1"/>
  <c r="D599" i="1"/>
  <c r="D600" i="1"/>
  <c r="D601" i="1"/>
  <c r="D1012" i="1"/>
  <c r="D603" i="1"/>
  <c r="D1014" i="1"/>
  <c r="D605" i="1"/>
  <c r="D606" i="1"/>
  <c r="D607" i="1"/>
  <c r="D608" i="1"/>
  <c r="D609" i="1"/>
  <c r="D610" i="1"/>
  <c r="D611" i="1"/>
  <c r="D612" i="1"/>
  <c r="D613" i="1"/>
  <c r="D1015" i="1"/>
  <c r="D1016" i="1"/>
  <c r="D616" i="1"/>
  <c r="D1017" i="1"/>
  <c r="D981" i="1"/>
  <c r="D236" i="1"/>
  <c r="D604" i="1"/>
  <c r="D982" i="1"/>
  <c r="D239" i="1"/>
  <c r="D240" i="1"/>
  <c r="D241" i="1"/>
  <c r="D242" i="1"/>
  <c r="D243" i="1"/>
  <c r="D244" i="1"/>
  <c r="D941" i="1"/>
  <c r="D492" i="1"/>
  <c r="D943" i="1"/>
  <c r="D334" i="1"/>
  <c r="D945" i="1"/>
  <c r="D946" i="1"/>
  <c r="D1163" i="1"/>
  <c r="B574" i="1" a="1"/>
  <c r="B574" i="1" s="1"/>
  <c r="A574" i="1" s="1"/>
  <c r="B577" i="1" a="1"/>
  <c r="B577" i="1" s="1"/>
  <c r="B675" i="1" a="1"/>
  <c r="B675" i="1" s="1"/>
  <c r="A675" i="1" s="1"/>
  <c r="B900" i="1" a="1"/>
  <c r="B900" i="1" s="1"/>
  <c r="B901" i="1" a="1"/>
  <c r="B901" i="1" s="1"/>
  <c r="A901" i="1" s="1"/>
  <c r="B641" i="1" a="1"/>
  <c r="B641" i="1" s="1"/>
  <c r="A641" i="1" s="1"/>
  <c r="B638" i="1" a="1"/>
  <c r="B638" i="1" s="1"/>
  <c r="B904" i="1" a="1"/>
  <c r="B904" i="1" s="1"/>
  <c r="A904" i="1" s="1"/>
  <c r="B905" i="1" a="1"/>
  <c r="B905" i="1" s="1"/>
  <c r="A905" i="1" s="1"/>
  <c r="B906" i="1" a="1"/>
  <c r="B906" i="1" s="1"/>
  <c r="B907" i="1" a="1"/>
  <c r="B907" i="1" s="1"/>
  <c r="B824" i="1" a="1"/>
  <c r="B824" i="1" s="1"/>
  <c r="C824" i="1" s="1"/>
  <c r="B909" i="1" a="1"/>
  <c r="B909" i="1" s="1"/>
  <c r="A909" i="1" s="1"/>
  <c r="B832" i="1" a="1"/>
  <c r="B832" i="1" s="1"/>
  <c r="B817" i="1" a="1"/>
  <c r="B817" i="1" s="1"/>
  <c r="A817" i="1" s="1"/>
  <c r="B912" i="1" a="1"/>
  <c r="B912" i="1" s="1"/>
  <c r="A912" i="1" s="1"/>
  <c r="B913" i="1" a="1"/>
  <c r="B913" i="1" s="1"/>
  <c r="B914" i="1" a="1"/>
  <c r="B914" i="1" s="1"/>
  <c r="A914" i="1" s="1"/>
  <c r="B825" i="1" a="1"/>
  <c r="B825" i="1" s="1"/>
  <c r="A825" i="1" s="1"/>
  <c r="B916" i="1" a="1"/>
  <c r="B916" i="1" s="1"/>
  <c r="B835" i="1" a="1"/>
  <c r="B835" i="1" s="1"/>
  <c r="A835" i="1" s="1"/>
  <c r="B821" i="1" a="1"/>
  <c r="B821" i="1" s="1"/>
  <c r="B231" i="1" a="1"/>
  <c r="B231" i="1" s="1"/>
  <c r="C231" i="1" s="1"/>
  <c r="B919" i="1" a="1"/>
  <c r="B919" i="1" s="1"/>
  <c r="B822" i="1" a="1"/>
  <c r="B822" i="1" s="1"/>
  <c r="C822" i="1" s="1"/>
  <c r="B827" i="1" a="1"/>
  <c r="B827" i="1" s="1"/>
  <c r="A827" i="1" s="1"/>
  <c r="B286" i="1" a="1"/>
  <c r="B286" i="1" s="1"/>
  <c r="B923" i="1" a="1"/>
  <c r="B923" i="1" s="1"/>
  <c r="A923" i="1" s="1"/>
  <c r="B924" i="1" a="1"/>
  <c r="B924" i="1" s="1"/>
  <c r="A924" i="1" s="1"/>
  <c r="B925" i="1" a="1"/>
  <c r="B925" i="1" s="1"/>
  <c r="B926" i="1" a="1"/>
  <c r="B926" i="1" s="1"/>
  <c r="C926" i="1" s="1"/>
  <c r="B927" i="1" a="1"/>
  <c r="B927" i="1" s="1"/>
  <c r="A927" i="1" s="1"/>
  <c r="B928" i="1" a="1"/>
  <c r="B928" i="1" s="1"/>
  <c r="B929" i="1" a="1"/>
  <c r="B929" i="1" s="1"/>
  <c r="A929" i="1" s="1"/>
  <c r="B930" i="1" a="1"/>
  <c r="B930" i="1" s="1"/>
  <c r="A930" i="1" s="1"/>
  <c r="B931" i="1" a="1"/>
  <c r="B931" i="1" s="1"/>
  <c r="B932" i="1" a="1"/>
  <c r="B932" i="1" s="1"/>
  <c r="A932" i="1" s="1"/>
  <c r="B815" i="1" a="1"/>
  <c r="B815" i="1" s="1"/>
  <c r="A815" i="1" s="1"/>
  <c r="B311" i="1" a="1"/>
  <c r="B311" i="1" s="1"/>
  <c r="A311" i="1" s="1"/>
  <c r="B935" i="1" a="1"/>
  <c r="B935" i="1" s="1"/>
  <c r="B325" i="1" a="1"/>
  <c r="B325" i="1" s="1"/>
  <c r="B937" i="1" a="1"/>
  <c r="B937" i="1" s="1"/>
  <c r="B1105" i="1" a="1"/>
  <c r="B1105" i="1" s="1"/>
  <c r="A1105" i="1" s="1"/>
  <c r="B939" i="1" a="1"/>
  <c r="B939" i="1" s="1"/>
  <c r="A939" i="1" s="1"/>
  <c r="B940" i="1" a="1"/>
  <c r="B940" i="1" s="1"/>
  <c r="B1048" i="1" a="1"/>
  <c r="B1048" i="1" s="1"/>
  <c r="B201" i="1" a="1"/>
  <c r="B201" i="1" s="1"/>
  <c r="A201" i="1" s="1"/>
  <c r="B202" i="1" a="1"/>
  <c r="B202" i="1" s="1"/>
  <c r="A202" i="1" s="1"/>
  <c r="B203" i="1" a="1"/>
  <c r="B203" i="1" s="1"/>
  <c r="B204" i="1" a="1"/>
  <c r="B204" i="1" s="1"/>
  <c r="A204" i="1" s="1"/>
  <c r="B205" i="1" a="1"/>
  <c r="B205" i="1" s="1"/>
  <c r="B206" i="1" a="1"/>
  <c r="B206" i="1" s="1"/>
  <c r="B207" i="1" a="1"/>
  <c r="B207" i="1" s="1"/>
  <c r="B208" i="1" a="1"/>
  <c r="B208" i="1" s="1"/>
  <c r="A208" i="1" s="1"/>
  <c r="B209" i="1" a="1"/>
  <c r="B209" i="1" s="1"/>
  <c r="C209" i="1" s="1"/>
  <c r="B210" i="1" a="1"/>
  <c r="B210" i="1" s="1"/>
  <c r="A210" i="1" s="1"/>
  <c r="B211" i="1" a="1"/>
  <c r="B211" i="1" s="1"/>
  <c r="B212" i="1" a="1"/>
  <c r="B212" i="1" s="1"/>
  <c r="A212" i="1" s="1"/>
  <c r="B213" i="1" a="1"/>
  <c r="B213" i="1" s="1"/>
  <c r="B214" i="1" a="1"/>
  <c r="B214" i="1" s="1"/>
  <c r="A214" i="1" s="1"/>
  <c r="B215" i="1" a="1"/>
  <c r="B215" i="1" s="1"/>
  <c r="A215" i="1" s="1"/>
  <c r="B216" i="1" a="1"/>
  <c r="B216" i="1" s="1"/>
  <c r="B217" i="1" a="1"/>
  <c r="B217" i="1" s="1"/>
  <c r="A217" i="1" s="1"/>
  <c r="B921" i="1" a="1"/>
  <c r="B921" i="1" s="1"/>
  <c r="B219" i="1" a="1"/>
  <c r="B219" i="1" s="1"/>
  <c r="C219" i="1" s="1"/>
  <c r="B922" i="1" a="1"/>
  <c r="B922" i="1" s="1"/>
  <c r="A922" i="1" s="1"/>
  <c r="B933" i="1" a="1"/>
  <c r="B933" i="1" s="1"/>
  <c r="C933" i="1" s="1"/>
  <c r="B222" i="1" a="1"/>
  <c r="B222" i="1" s="1"/>
  <c r="A222" i="1" s="1"/>
  <c r="B934" i="1" a="1"/>
  <c r="B934" i="1" s="1"/>
  <c r="B224" i="1" a="1"/>
  <c r="B224" i="1" s="1"/>
  <c r="A224" i="1" s="1"/>
  <c r="B936" i="1" a="1"/>
  <c r="B936" i="1" s="1"/>
  <c r="B226" i="1" a="1"/>
  <c r="B226" i="1" s="1"/>
  <c r="A226" i="1" s="1"/>
  <c r="B938" i="1" a="1"/>
  <c r="B938" i="1" s="1"/>
  <c r="B228" i="1" a="1"/>
  <c r="B228" i="1" s="1"/>
  <c r="B229" i="1" a="1"/>
  <c r="B229" i="1" s="1"/>
  <c r="A229" i="1" s="1"/>
  <c r="B959" i="1" a="1"/>
  <c r="B959" i="1" s="1"/>
  <c r="A959" i="1" s="1"/>
  <c r="B960" i="1" a="1"/>
  <c r="B960" i="1" s="1"/>
  <c r="C960" i="1" s="1"/>
  <c r="B963" i="1" a="1"/>
  <c r="B963" i="1" s="1"/>
  <c r="B233" i="1" a="1"/>
  <c r="B233" i="1" s="1"/>
  <c r="A233" i="1" s="1"/>
  <c r="B968" i="1" a="1"/>
  <c r="B968" i="1" s="1"/>
  <c r="A968" i="1" s="1"/>
  <c r="B631" i="1" a="1"/>
  <c r="B631" i="1" s="1"/>
  <c r="B580" i="1" a="1"/>
  <c r="B580" i="1" s="1"/>
  <c r="B581" i="1" a="1"/>
  <c r="B581" i="1" s="1"/>
  <c r="B582" i="1" a="1"/>
  <c r="B582" i="1" s="1"/>
  <c r="A582" i="1" s="1"/>
  <c r="B583" i="1" a="1"/>
  <c r="B583" i="1" s="1"/>
  <c r="A583" i="1" s="1"/>
  <c r="B584" i="1" a="1"/>
  <c r="B584" i="1" s="1"/>
  <c r="B585" i="1" a="1"/>
  <c r="B585" i="1" s="1"/>
  <c r="B586" i="1" a="1"/>
  <c r="B586" i="1" s="1"/>
  <c r="B587" i="1" a="1"/>
  <c r="B587" i="1" s="1"/>
  <c r="A587" i="1" s="1"/>
  <c r="B588" i="1" a="1"/>
  <c r="B588" i="1" s="1"/>
  <c r="A588" i="1" s="1"/>
  <c r="B1001" i="1" a="1"/>
  <c r="B1001" i="1" s="1"/>
  <c r="A1001" i="1" s="1"/>
  <c r="B590" i="1" a="1"/>
  <c r="B590" i="1" s="1"/>
  <c r="B591" i="1" a="1"/>
  <c r="B591" i="1" s="1"/>
  <c r="B592" i="1" a="1"/>
  <c r="B592" i="1" s="1"/>
  <c r="C592" i="1" s="1"/>
  <c r="B593" i="1" a="1"/>
  <c r="B593" i="1" s="1"/>
  <c r="A593" i="1" s="1"/>
  <c r="B594" i="1" a="1"/>
  <c r="B594" i="1" s="1"/>
  <c r="C594" i="1" s="1"/>
  <c r="B595" i="1" a="1"/>
  <c r="B595" i="1" s="1"/>
  <c r="A595" i="1" s="1"/>
  <c r="B596" i="1" a="1"/>
  <c r="B596" i="1" s="1"/>
  <c r="B481" i="1" a="1"/>
  <c r="B481" i="1" s="1"/>
  <c r="A481" i="1" s="1"/>
  <c r="B598" i="1" a="1"/>
  <c r="B598" i="1" s="1"/>
  <c r="A598" i="1" s="1"/>
  <c r="B599" i="1" a="1"/>
  <c r="B599" i="1" s="1"/>
  <c r="B600" i="1" a="1"/>
  <c r="B600" i="1" s="1"/>
  <c r="B601" i="1" a="1"/>
  <c r="B601" i="1" s="1"/>
  <c r="B1012" i="1" a="1"/>
  <c r="B1012" i="1" s="1"/>
  <c r="B603" i="1" a="1"/>
  <c r="B603" i="1" s="1"/>
  <c r="A603" i="1" s="1"/>
  <c r="B1014" i="1" a="1"/>
  <c r="B1014" i="1" s="1"/>
  <c r="A1014" i="1" s="1"/>
  <c r="B605" i="1" a="1"/>
  <c r="B605" i="1" s="1"/>
  <c r="B606" i="1" a="1"/>
  <c r="B606" i="1" s="1"/>
  <c r="A606" i="1" s="1"/>
  <c r="B607" i="1" a="1"/>
  <c r="B607" i="1" s="1"/>
  <c r="A607" i="1" s="1"/>
  <c r="B608" i="1" a="1"/>
  <c r="B608" i="1" s="1"/>
  <c r="B609" i="1" a="1"/>
  <c r="B609" i="1" s="1"/>
  <c r="B610" i="1" a="1"/>
  <c r="B610" i="1" s="1"/>
  <c r="B611" i="1" a="1"/>
  <c r="B611" i="1" s="1"/>
  <c r="A611" i="1" s="1"/>
  <c r="B612" i="1" a="1"/>
  <c r="B612" i="1" s="1"/>
  <c r="A612" i="1" s="1"/>
  <c r="B613" i="1" a="1"/>
  <c r="B613" i="1" s="1"/>
  <c r="A613" i="1" s="1"/>
  <c r="B1015" i="1" a="1"/>
  <c r="B1015" i="1" s="1"/>
  <c r="B1016" i="1" a="1"/>
  <c r="B1016" i="1" s="1"/>
  <c r="A1016" i="1" s="1"/>
  <c r="B616" i="1" a="1"/>
  <c r="B616" i="1" s="1"/>
  <c r="B1017" i="1" a="1"/>
  <c r="B1017" i="1" s="1"/>
  <c r="B981" i="1" a="1"/>
  <c r="B981" i="1" s="1"/>
  <c r="A981" i="1" s="1"/>
  <c r="B236" i="1" a="1"/>
  <c r="B236" i="1" s="1"/>
  <c r="A236" i="1" s="1"/>
  <c r="B604" i="1" a="1"/>
  <c r="B604" i="1" s="1"/>
  <c r="C604" i="1" s="1"/>
  <c r="B982" i="1" a="1"/>
  <c r="B982" i="1" s="1"/>
  <c r="C982" i="1" s="1"/>
  <c r="B239" i="1" a="1"/>
  <c r="B239" i="1" s="1"/>
  <c r="A239" i="1" s="1"/>
  <c r="B240" i="1" a="1"/>
  <c r="B240" i="1" s="1"/>
  <c r="A240" i="1" s="1"/>
  <c r="B241" i="1" a="1"/>
  <c r="B241" i="1" s="1"/>
  <c r="A241" i="1" s="1"/>
  <c r="B242" i="1" a="1"/>
  <c r="B242" i="1" s="1"/>
  <c r="B243" i="1" a="1"/>
  <c r="B243" i="1" s="1"/>
  <c r="A243" i="1" s="1"/>
  <c r="B244" i="1" a="1"/>
  <c r="B244" i="1" s="1"/>
  <c r="B941" i="1" a="1"/>
  <c r="B941" i="1" s="1"/>
  <c r="A941" i="1" s="1"/>
  <c r="B492" i="1" a="1"/>
  <c r="B492" i="1" s="1"/>
  <c r="A492" i="1" s="1"/>
  <c r="B943" i="1" a="1"/>
  <c r="B943" i="1" s="1"/>
  <c r="B334" i="1" a="1"/>
  <c r="B334" i="1" s="1"/>
  <c r="B945" i="1" a="1"/>
  <c r="B945" i="1" s="1"/>
  <c r="B946" i="1" a="1"/>
  <c r="B946" i="1" s="1"/>
  <c r="A946" i="1" s="1"/>
  <c r="B1163" i="1" a="1"/>
  <c r="B1163" i="1" s="1"/>
  <c r="A1163" i="1" s="1"/>
  <c r="F574" i="1"/>
  <c r="G574" i="1" s="1"/>
  <c r="F577" i="1"/>
  <c r="G577" i="1" s="1"/>
  <c r="F675" i="1"/>
  <c r="G675" i="1" s="1"/>
  <c r="F900" i="1"/>
  <c r="G900" i="1" s="1"/>
  <c r="F901" i="1"/>
  <c r="G901" i="1" s="1"/>
  <c r="F641" i="1"/>
  <c r="G641" i="1" s="1"/>
  <c r="F638" i="1"/>
  <c r="G638" i="1" s="1"/>
  <c r="F904" i="1"/>
  <c r="G904" i="1" s="1"/>
  <c r="F905" i="1"/>
  <c r="G905" i="1" s="1"/>
  <c r="F906" i="1"/>
  <c r="G906" i="1" s="1"/>
  <c r="F907" i="1"/>
  <c r="G907" i="1" s="1"/>
  <c r="F824" i="1"/>
  <c r="G824" i="1" s="1"/>
  <c r="F909" i="1"/>
  <c r="G909" i="1" s="1"/>
  <c r="F832" i="1"/>
  <c r="G832" i="1" s="1"/>
  <c r="F817" i="1"/>
  <c r="G817" i="1" s="1"/>
  <c r="F912" i="1"/>
  <c r="G912" i="1" s="1"/>
  <c r="F913" i="1"/>
  <c r="G913" i="1" s="1"/>
  <c r="F914" i="1"/>
  <c r="G914" i="1" s="1"/>
  <c r="F825" i="1"/>
  <c r="G825" i="1" s="1"/>
  <c r="F916" i="1"/>
  <c r="G916" i="1" s="1"/>
  <c r="F835" i="1"/>
  <c r="G835" i="1" s="1"/>
  <c r="F821" i="1"/>
  <c r="G821" i="1" s="1"/>
  <c r="F231" i="1"/>
  <c r="G231" i="1" s="1"/>
  <c r="F919" i="1"/>
  <c r="G919" i="1" s="1"/>
  <c r="F822" i="1"/>
  <c r="G822" i="1" s="1"/>
  <c r="F827" i="1"/>
  <c r="G827" i="1" s="1"/>
  <c r="F286" i="1"/>
  <c r="G286" i="1" s="1"/>
  <c r="F923" i="1"/>
  <c r="G923" i="1" s="1"/>
  <c r="F924" i="1"/>
  <c r="G924" i="1" s="1"/>
  <c r="F925" i="1"/>
  <c r="G925" i="1" s="1"/>
  <c r="F926" i="1"/>
  <c r="G926" i="1" s="1"/>
  <c r="F927" i="1"/>
  <c r="G927" i="1" s="1"/>
  <c r="F928" i="1"/>
  <c r="G928" i="1" s="1"/>
  <c r="F929" i="1"/>
  <c r="G929" i="1" s="1"/>
  <c r="F930" i="1"/>
  <c r="G930" i="1" s="1"/>
  <c r="F931" i="1"/>
  <c r="G931" i="1" s="1"/>
  <c r="F932" i="1"/>
  <c r="G932" i="1" s="1"/>
  <c r="F815" i="1"/>
  <c r="G815" i="1" s="1"/>
  <c r="F311" i="1"/>
  <c r="G311" i="1" s="1"/>
  <c r="F935" i="1"/>
  <c r="G935" i="1" s="1"/>
  <c r="F325" i="1"/>
  <c r="G325" i="1" s="1"/>
  <c r="F937" i="1"/>
  <c r="G937" i="1" s="1"/>
  <c r="F1105" i="1"/>
  <c r="G1105" i="1" s="1"/>
  <c r="F939" i="1"/>
  <c r="G939" i="1" s="1"/>
  <c r="F940" i="1"/>
  <c r="G940" i="1" s="1"/>
  <c r="F1048" i="1"/>
  <c r="G1048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921" i="1"/>
  <c r="G921" i="1" s="1"/>
  <c r="F219" i="1"/>
  <c r="G219" i="1" s="1"/>
  <c r="F922" i="1"/>
  <c r="G922" i="1" s="1"/>
  <c r="F933" i="1"/>
  <c r="G933" i="1" s="1"/>
  <c r="F222" i="1"/>
  <c r="G222" i="1" s="1"/>
  <c r="F934" i="1"/>
  <c r="G934" i="1" s="1"/>
  <c r="F224" i="1"/>
  <c r="G224" i="1" s="1"/>
  <c r="F936" i="1"/>
  <c r="G936" i="1" s="1"/>
  <c r="F226" i="1"/>
  <c r="G226" i="1" s="1"/>
  <c r="F938" i="1"/>
  <c r="G938" i="1" s="1"/>
  <c r="F228" i="1"/>
  <c r="G228" i="1" s="1"/>
  <c r="F229" i="1"/>
  <c r="G229" i="1" s="1"/>
  <c r="F959" i="1"/>
  <c r="G959" i="1" s="1"/>
  <c r="F960" i="1"/>
  <c r="G960" i="1" s="1"/>
  <c r="F963" i="1"/>
  <c r="G963" i="1" s="1"/>
  <c r="F233" i="1"/>
  <c r="G233" i="1" s="1"/>
  <c r="F968" i="1"/>
  <c r="G968" i="1" s="1"/>
  <c r="F631" i="1"/>
  <c r="G631" i="1" s="1"/>
  <c r="F580" i="1"/>
  <c r="G580" i="1" s="1"/>
  <c r="F581" i="1"/>
  <c r="G581" i="1" s="1"/>
  <c r="F582" i="1"/>
  <c r="G582" i="1" s="1"/>
  <c r="F583" i="1"/>
  <c r="G583" i="1" s="1"/>
  <c r="F584" i="1"/>
  <c r="G584" i="1" s="1"/>
  <c r="F585" i="1"/>
  <c r="G585" i="1" s="1"/>
  <c r="F586" i="1"/>
  <c r="G586" i="1" s="1"/>
  <c r="F587" i="1"/>
  <c r="G587" i="1" s="1"/>
  <c r="F588" i="1"/>
  <c r="G588" i="1" s="1"/>
  <c r="F1001" i="1"/>
  <c r="G1001" i="1" s="1"/>
  <c r="F590" i="1"/>
  <c r="G590" i="1" s="1"/>
  <c r="F591" i="1"/>
  <c r="G591" i="1" s="1"/>
  <c r="F592" i="1"/>
  <c r="G592" i="1" s="1"/>
  <c r="F593" i="1"/>
  <c r="G593" i="1" s="1"/>
  <c r="F594" i="1"/>
  <c r="G594" i="1" s="1"/>
  <c r="F595" i="1"/>
  <c r="G595" i="1" s="1"/>
  <c r="F596" i="1"/>
  <c r="G596" i="1" s="1"/>
  <c r="F481" i="1"/>
  <c r="G481" i="1" s="1"/>
  <c r="F598" i="1"/>
  <c r="G598" i="1" s="1"/>
  <c r="F599" i="1"/>
  <c r="G599" i="1" s="1"/>
  <c r="F600" i="1"/>
  <c r="G600" i="1" s="1"/>
  <c r="F601" i="1"/>
  <c r="G601" i="1" s="1"/>
  <c r="F1012" i="1"/>
  <c r="G1012" i="1" s="1"/>
  <c r="F603" i="1"/>
  <c r="G603" i="1" s="1"/>
  <c r="F1014" i="1"/>
  <c r="G1014" i="1" s="1"/>
  <c r="F605" i="1"/>
  <c r="G605" i="1" s="1"/>
  <c r="F606" i="1"/>
  <c r="G606" i="1" s="1"/>
  <c r="F607" i="1"/>
  <c r="G607" i="1" s="1"/>
  <c r="F608" i="1"/>
  <c r="G608" i="1" s="1"/>
  <c r="F609" i="1"/>
  <c r="G609" i="1" s="1"/>
  <c r="F610" i="1"/>
  <c r="G610" i="1" s="1"/>
  <c r="F611" i="1"/>
  <c r="G611" i="1" s="1"/>
  <c r="F612" i="1"/>
  <c r="G612" i="1" s="1"/>
  <c r="F613" i="1"/>
  <c r="G613" i="1" s="1"/>
  <c r="F1015" i="1"/>
  <c r="G1015" i="1" s="1"/>
  <c r="F1016" i="1"/>
  <c r="G1016" i="1" s="1"/>
  <c r="F616" i="1"/>
  <c r="G616" i="1" s="1"/>
  <c r="F1017" i="1"/>
  <c r="G1017" i="1" s="1"/>
  <c r="F981" i="1"/>
  <c r="G981" i="1" s="1"/>
  <c r="F236" i="1"/>
  <c r="G236" i="1" s="1"/>
  <c r="F604" i="1"/>
  <c r="G604" i="1" s="1"/>
  <c r="F982" i="1"/>
  <c r="G982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941" i="1"/>
  <c r="G941" i="1" s="1"/>
  <c r="F492" i="1"/>
  <c r="G492" i="1" s="1"/>
  <c r="F943" i="1"/>
  <c r="G943" i="1" s="1"/>
  <c r="F334" i="1"/>
  <c r="G334" i="1" s="1"/>
  <c r="F945" i="1"/>
  <c r="G945" i="1" s="1"/>
  <c r="F946" i="1"/>
  <c r="G946" i="1" s="1"/>
  <c r="F1163" i="1"/>
  <c r="G1163" i="1" s="1"/>
  <c r="H574" i="1"/>
  <c r="H577" i="1"/>
  <c r="H675" i="1"/>
  <c r="H900" i="1"/>
  <c r="H901" i="1"/>
  <c r="H641" i="1"/>
  <c r="H638" i="1"/>
  <c r="H904" i="1"/>
  <c r="H905" i="1"/>
  <c r="H906" i="1"/>
  <c r="H907" i="1"/>
  <c r="H824" i="1"/>
  <c r="H909" i="1"/>
  <c r="H832" i="1"/>
  <c r="H817" i="1"/>
  <c r="H912" i="1"/>
  <c r="H913" i="1"/>
  <c r="H914" i="1"/>
  <c r="H825" i="1"/>
  <c r="H916" i="1"/>
  <c r="H835" i="1"/>
  <c r="H821" i="1"/>
  <c r="H231" i="1"/>
  <c r="H919" i="1"/>
  <c r="H822" i="1"/>
  <c r="H827" i="1"/>
  <c r="H286" i="1"/>
  <c r="H923" i="1"/>
  <c r="H924" i="1"/>
  <c r="H925" i="1"/>
  <c r="H926" i="1"/>
  <c r="H927" i="1"/>
  <c r="H928" i="1"/>
  <c r="H929" i="1"/>
  <c r="H930" i="1"/>
  <c r="H931" i="1"/>
  <c r="H932" i="1"/>
  <c r="H815" i="1"/>
  <c r="H311" i="1"/>
  <c r="H935" i="1"/>
  <c r="H325" i="1"/>
  <c r="H937" i="1"/>
  <c r="H1105" i="1"/>
  <c r="H939" i="1"/>
  <c r="H940" i="1"/>
  <c r="H1048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921" i="1"/>
  <c r="H219" i="1"/>
  <c r="H922" i="1"/>
  <c r="H933" i="1"/>
  <c r="H222" i="1"/>
  <c r="H934" i="1"/>
  <c r="H224" i="1"/>
  <c r="H936" i="1"/>
  <c r="H226" i="1"/>
  <c r="H938" i="1"/>
  <c r="H228" i="1"/>
  <c r="H229" i="1"/>
  <c r="H959" i="1"/>
  <c r="H960" i="1"/>
  <c r="H963" i="1"/>
  <c r="H233" i="1"/>
  <c r="H968" i="1"/>
  <c r="H631" i="1"/>
  <c r="H580" i="1"/>
  <c r="H581" i="1"/>
  <c r="H582" i="1"/>
  <c r="H583" i="1"/>
  <c r="H584" i="1"/>
  <c r="H585" i="1"/>
  <c r="H586" i="1"/>
  <c r="H587" i="1"/>
  <c r="H588" i="1"/>
  <c r="H1001" i="1"/>
  <c r="H590" i="1"/>
  <c r="H591" i="1"/>
  <c r="H592" i="1"/>
  <c r="H593" i="1"/>
  <c r="H594" i="1"/>
  <c r="H595" i="1"/>
  <c r="H596" i="1"/>
  <c r="H481" i="1"/>
  <c r="H598" i="1"/>
  <c r="H599" i="1"/>
  <c r="H600" i="1"/>
  <c r="H601" i="1"/>
  <c r="H1012" i="1"/>
  <c r="H603" i="1"/>
  <c r="H1014" i="1"/>
  <c r="H605" i="1"/>
  <c r="H606" i="1"/>
  <c r="H607" i="1"/>
  <c r="H608" i="1"/>
  <c r="H609" i="1"/>
  <c r="H610" i="1"/>
  <c r="H611" i="1"/>
  <c r="H612" i="1"/>
  <c r="H613" i="1"/>
  <c r="H1015" i="1"/>
  <c r="H1016" i="1"/>
  <c r="H616" i="1"/>
  <c r="H1017" i="1"/>
  <c r="H981" i="1"/>
  <c r="H236" i="1"/>
  <c r="H604" i="1"/>
  <c r="H982" i="1"/>
  <c r="H239" i="1"/>
  <c r="H240" i="1"/>
  <c r="H241" i="1"/>
  <c r="H242" i="1"/>
  <c r="H243" i="1"/>
  <c r="H244" i="1"/>
  <c r="H941" i="1"/>
  <c r="H492" i="1"/>
  <c r="H943" i="1"/>
  <c r="H334" i="1"/>
  <c r="H945" i="1"/>
  <c r="H946" i="1"/>
  <c r="H1163" i="1"/>
  <c r="I574" i="1"/>
  <c r="I577" i="1"/>
  <c r="I675" i="1"/>
  <c r="I900" i="1"/>
  <c r="I901" i="1"/>
  <c r="I641" i="1"/>
  <c r="I638" i="1"/>
  <c r="I904" i="1"/>
  <c r="I905" i="1"/>
  <c r="I906" i="1"/>
  <c r="I907" i="1"/>
  <c r="I824" i="1"/>
  <c r="I909" i="1"/>
  <c r="I832" i="1"/>
  <c r="I817" i="1"/>
  <c r="I912" i="1"/>
  <c r="I913" i="1"/>
  <c r="I914" i="1"/>
  <c r="I825" i="1"/>
  <c r="I916" i="1"/>
  <c r="I835" i="1"/>
  <c r="I821" i="1"/>
  <c r="I231" i="1"/>
  <c r="I919" i="1"/>
  <c r="I822" i="1"/>
  <c r="I827" i="1"/>
  <c r="I286" i="1"/>
  <c r="I923" i="1"/>
  <c r="I924" i="1"/>
  <c r="I925" i="1"/>
  <c r="I926" i="1"/>
  <c r="I927" i="1"/>
  <c r="I928" i="1"/>
  <c r="I929" i="1"/>
  <c r="I930" i="1"/>
  <c r="I931" i="1"/>
  <c r="I932" i="1"/>
  <c r="I815" i="1"/>
  <c r="I311" i="1"/>
  <c r="I935" i="1"/>
  <c r="I325" i="1"/>
  <c r="I937" i="1"/>
  <c r="I1105" i="1"/>
  <c r="I939" i="1"/>
  <c r="I940" i="1"/>
  <c r="I1048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921" i="1"/>
  <c r="I219" i="1"/>
  <c r="I922" i="1"/>
  <c r="I933" i="1"/>
  <c r="I222" i="1"/>
  <c r="I934" i="1"/>
  <c r="I224" i="1"/>
  <c r="I936" i="1"/>
  <c r="I226" i="1"/>
  <c r="I938" i="1"/>
  <c r="I228" i="1"/>
  <c r="I229" i="1"/>
  <c r="I959" i="1"/>
  <c r="I960" i="1"/>
  <c r="I963" i="1"/>
  <c r="I233" i="1"/>
  <c r="I968" i="1"/>
  <c r="I631" i="1"/>
  <c r="I580" i="1"/>
  <c r="I581" i="1"/>
  <c r="I582" i="1"/>
  <c r="I583" i="1"/>
  <c r="I584" i="1"/>
  <c r="I585" i="1"/>
  <c r="I586" i="1"/>
  <c r="I587" i="1"/>
  <c r="I588" i="1"/>
  <c r="I1001" i="1"/>
  <c r="I590" i="1"/>
  <c r="I591" i="1"/>
  <c r="I592" i="1"/>
  <c r="I593" i="1"/>
  <c r="I594" i="1"/>
  <c r="I595" i="1"/>
  <c r="I596" i="1"/>
  <c r="I481" i="1"/>
  <c r="I598" i="1"/>
  <c r="I599" i="1"/>
  <c r="I600" i="1"/>
  <c r="I601" i="1"/>
  <c r="I1012" i="1"/>
  <c r="I603" i="1"/>
  <c r="I1014" i="1"/>
  <c r="I605" i="1"/>
  <c r="I606" i="1"/>
  <c r="I607" i="1"/>
  <c r="I608" i="1"/>
  <c r="I609" i="1"/>
  <c r="I610" i="1"/>
  <c r="I611" i="1"/>
  <c r="I612" i="1"/>
  <c r="I613" i="1"/>
  <c r="I1015" i="1"/>
  <c r="I1016" i="1"/>
  <c r="I616" i="1"/>
  <c r="I1017" i="1"/>
  <c r="I981" i="1"/>
  <c r="I236" i="1"/>
  <c r="I604" i="1"/>
  <c r="I982" i="1"/>
  <c r="I239" i="1"/>
  <c r="I240" i="1"/>
  <c r="I241" i="1"/>
  <c r="I242" i="1"/>
  <c r="I243" i="1"/>
  <c r="I244" i="1"/>
  <c r="I941" i="1"/>
  <c r="I492" i="1"/>
  <c r="I943" i="1"/>
  <c r="I334" i="1"/>
  <c r="I945" i="1"/>
  <c r="I946" i="1"/>
  <c r="I1163" i="1"/>
  <c r="D410" i="1"/>
  <c r="D436" i="1"/>
  <c r="D437" i="1"/>
  <c r="D779" i="1"/>
  <c r="D780" i="1"/>
  <c r="D866" i="1"/>
  <c r="D868" i="1"/>
  <c r="D781" i="1"/>
  <c r="D657" i="1"/>
  <c r="D218" i="1"/>
  <c r="D782" i="1"/>
  <c r="D664" i="1"/>
  <c r="D1170" i="1"/>
  <c r="D783" i="1"/>
  <c r="D812" i="1"/>
  <c r="D220" i="1"/>
  <c r="D784" i="1"/>
  <c r="D808" i="1"/>
  <c r="D230" i="1"/>
  <c r="D785" i="1"/>
  <c r="D813" i="1"/>
  <c r="D663" i="1"/>
  <c r="D786" i="1"/>
  <c r="D804" i="1"/>
  <c r="D787" i="1"/>
  <c r="D870" i="1"/>
  <c r="D82" i="1"/>
  <c r="D788" i="1"/>
  <c r="D885" i="1"/>
  <c r="D789" i="1"/>
  <c r="D871" i="1"/>
  <c r="D872" i="1"/>
  <c r="D790" i="1"/>
  <c r="D873" i="1"/>
  <c r="D874" i="1"/>
  <c r="D791" i="1"/>
  <c r="D875" i="1"/>
  <c r="D579" i="1"/>
  <c r="D792" i="1"/>
  <c r="D686" i="1"/>
  <c r="D148" i="1"/>
  <c r="D42" i="1"/>
  <c r="D104" i="1"/>
  <c r="D150" i="1"/>
  <c r="D43" i="1"/>
  <c r="D1295" i="1"/>
  <c r="D44" i="1"/>
  <c r="D462" i="1"/>
  <c r="D153" i="1"/>
  <c r="D45" i="1"/>
  <c r="D154" i="1"/>
  <c r="D859" i="1"/>
  <c r="D860" i="1"/>
  <c r="D46" i="1"/>
  <c r="D861" i="1"/>
  <c r="D137" i="1"/>
  <c r="D47" i="1"/>
  <c r="D876" i="1"/>
  <c r="D160" i="1"/>
  <c r="D48" i="1"/>
  <c r="D138" i="1"/>
  <c r="D877" i="1"/>
  <c r="D878" i="1"/>
  <c r="D49" i="1"/>
  <c r="D140" i="1"/>
  <c r="D879" i="1"/>
  <c r="D141" i="1"/>
  <c r="D50" i="1"/>
  <c r="D880" i="1"/>
  <c r="D411" i="1"/>
  <c r="D455" i="1"/>
  <c r="D412" i="1"/>
  <c r="D456" i="1"/>
  <c r="D457" i="1"/>
  <c r="D458" i="1"/>
  <c r="D704" i="1"/>
  <c r="D413" i="1"/>
  <c r="D193" i="1"/>
  <c r="D414" i="1"/>
  <c r="D554" i="1"/>
  <c r="D555" i="1"/>
  <c r="D415" i="1"/>
  <c r="D556" i="1"/>
  <c r="D416" i="1"/>
  <c r="D557" i="1"/>
  <c r="D417" i="1"/>
  <c r="D1154" i="1"/>
  <c r="D418" i="1"/>
  <c r="D419" i="1"/>
  <c r="D559" i="1"/>
  <c r="D420" i="1"/>
  <c r="D560" i="1"/>
  <c r="D561" i="1"/>
  <c r="D562" i="1"/>
  <c r="D563" i="1"/>
  <c r="D421" i="1"/>
  <c r="D564" i="1"/>
  <c r="D565" i="1"/>
  <c r="D566" i="1"/>
  <c r="D567" i="1"/>
  <c r="D575" i="1"/>
  <c r="D422" i="1"/>
  <c r="D568" i="1"/>
  <c r="D569" i="1"/>
  <c r="D570" i="1"/>
  <c r="D571" i="1"/>
  <c r="D423" i="1"/>
  <c r="D572" i="1"/>
  <c r="D573" i="1"/>
  <c r="D60" i="1"/>
  <c r="D424" i="1"/>
  <c r="D176" i="1"/>
  <c r="D177" i="1"/>
  <c r="D51" i="1"/>
  <c r="D602" i="1"/>
  <c r="D920" i="1"/>
  <c r="D195" i="1"/>
  <c r="D52" i="1"/>
  <c r="D196" i="1"/>
  <c r="D197" i="1"/>
  <c r="D198" i="1"/>
  <c r="D53" i="1"/>
  <c r="D199" i="1"/>
  <c r="D896" i="1"/>
  <c r="D793" i="1"/>
  <c r="D897" i="1"/>
  <c r="D898" i="1"/>
  <c r="D899" i="1"/>
  <c r="D794" i="1"/>
  <c r="B410" i="1" a="1"/>
  <c r="B410" i="1" s="1"/>
  <c r="B436" i="1" a="1"/>
  <c r="B436" i="1" s="1"/>
  <c r="B437" i="1" a="1"/>
  <c r="B437" i="1" s="1"/>
  <c r="B779" i="1" a="1"/>
  <c r="B779" i="1" s="1"/>
  <c r="B780" i="1" a="1"/>
  <c r="B780" i="1" s="1"/>
  <c r="B866" i="1" a="1"/>
  <c r="B866" i="1" s="1"/>
  <c r="B868" i="1" a="1"/>
  <c r="B868" i="1" s="1"/>
  <c r="B781" i="1" a="1"/>
  <c r="B781" i="1" s="1"/>
  <c r="B657" i="1" a="1"/>
  <c r="B657" i="1" s="1"/>
  <c r="B218" i="1" a="1"/>
  <c r="B218" i="1" s="1"/>
  <c r="B782" i="1" a="1"/>
  <c r="B782" i="1" s="1"/>
  <c r="B664" i="1" a="1"/>
  <c r="B664" i="1" s="1"/>
  <c r="B1170" i="1" a="1"/>
  <c r="B1170" i="1" s="1"/>
  <c r="B783" i="1" a="1"/>
  <c r="B783" i="1" s="1"/>
  <c r="B812" i="1" a="1"/>
  <c r="B812" i="1" s="1"/>
  <c r="B220" i="1" a="1"/>
  <c r="B220" i="1" s="1"/>
  <c r="B784" i="1" a="1"/>
  <c r="B784" i="1" s="1"/>
  <c r="B808" i="1" a="1"/>
  <c r="B808" i="1" s="1"/>
  <c r="B230" i="1" a="1"/>
  <c r="B230" i="1" s="1"/>
  <c r="B785" i="1" a="1"/>
  <c r="B785" i="1" s="1"/>
  <c r="B813" i="1" a="1"/>
  <c r="B813" i="1" s="1"/>
  <c r="B663" i="1" a="1"/>
  <c r="B663" i="1" s="1"/>
  <c r="B786" i="1" a="1"/>
  <c r="B786" i="1" s="1"/>
  <c r="B804" i="1" a="1"/>
  <c r="B804" i="1" s="1"/>
  <c r="B787" i="1" a="1"/>
  <c r="B787" i="1" s="1"/>
  <c r="B870" i="1" a="1"/>
  <c r="B870" i="1" s="1"/>
  <c r="B82" i="1" a="1"/>
  <c r="B82" i="1" s="1"/>
  <c r="B788" i="1" a="1"/>
  <c r="B788" i="1" s="1"/>
  <c r="B885" i="1" a="1"/>
  <c r="B885" i="1" s="1"/>
  <c r="B789" i="1" a="1"/>
  <c r="B789" i="1" s="1"/>
  <c r="B871" i="1" a="1"/>
  <c r="B871" i="1" s="1"/>
  <c r="B872" i="1" a="1"/>
  <c r="B872" i="1" s="1"/>
  <c r="B790" i="1" a="1"/>
  <c r="B790" i="1" s="1"/>
  <c r="B873" i="1" a="1"/>
  <c r="B873" i="1" s="1"/>
  <c r="B874" i="1" a="1"/>
  <c r="B874" i="1" s="1"/>
  <c r="B791" i="1" a="1"/>
  <c r="B791" i="1" s="1"/>
  <c r="B875" i="1" a="1"/>
  <c r="B875" i="1" s="1"/>
  <c r="B579" i="1" a="1"/>
  <c r="B579" i="1" s="1"/>
  <c r="B792" i="1" a="1"/>
  <c r="B792" i="1" s="1"/>
  <c r="B686" i="1" a="1"/>
  <c r="B686" i="1" s="1"/>
  <c r="B148" i="1" a="1"/>
  <c r="B148" i="1" s="1"/>
  <c r="B42" i="1" a="1"/>
  <c r="B42" i="1" s="1"/>
  <c r="B104" i="1" a="1"/>
  <c r="B104" i="1" s="1"/>
  <c r="B150" i="1" a="1"/>
  <c r="B150" i="1" s="1"/>
  <c r="B43" i="1" a="1"/>
  <c r="B43" i="1" s="1"/>
  <c r="B1295" i="1" a="1"/>
  <c r="B1295" i="1" s="1"/>
  <c r="B44" i="1" a="1"/>
  <c r="B44" i="1" s="1"/>
  <c r="B462" i="1" a="1"/>
  <c r="B462" i="1" s="1"/>
  <c r="B153" i="1" a="1"/>
  <c r="B153" i="1" s="1"/>
  <c r="B45" i="1" a="1"/>
  <c r="B45" i="1" s="1"/>
  <c r="B154" i="1" a="1"/>
  <c r="B154" i="1" s="1"/>
  <c r="B859" i="1" a="1"/>
  <c r="B859" i="1" s="1"/>
  <c r="B860" i="1" a="1"/>
  <c r="B860" i="1" s="1"/>
  <c r="B46" i="1" a="1"/>
  <c r="B46" i="1" s="1"/>
  <c r="B861" i="1" a="1"/>
  <c r="B861" i="1" s="1"/>
  <c r="B137" i="1" a="1"/>
  <c r="B137" i="1" s="1"/>
  <c r="B47" i="1" a="1"/>
  <c r="B47" i="1" s="1"/>
  <c r="B876" i="1" a="1"/>
  <c r="B876" i="1" s="1"/>
  <c r="B160" i="1" a="1"/>
  <c r="B160" i="1" s="1"/>
  <c r="B48" i="1" a="1"/>
  <c r="B48" i="1" s="1"/>
  <c r="B138" i="1" a="1"/>
  <c r="B138" i="1" s="1"/>
  <c r="B877" i="1" a="1"/>
  <c r="B877" i="1" s="1"/>
  <c r="B878" i="1" a="1"/>
  <c r="B878" i="1" s="1"/>
  <c r="B49" i="1" a="1"/>
  <c r="B49" i="1" s="1"/>
  <c r="B140" i="1" a="1"/>
  <c r="B140" i="1" s="1"/>
  <c r="B879" i="1" a="1"/>
  <c r="B879" i="1" s="1"/>
  <c r="B141" i="1" a="1"/>
  <c r="B141" i="1" s="1"/>
  <c r="B50" i="1" a="1"/>
  <c r="B50" i="1" s="1"/>
  <c r="B880" i="1" a="1"/>
  <c r="B880" i="1" s="1"/>
  <c r="B411" i="1" a="1"/>
  <c r="B411" i="1" s="1"/>
  <c r="B455" i="1" a="1"/>
  <c r="B455" i="1" s="1"/>
  <c r="B412" i="1" a="1"/>
  <c r="B412" i="1" s="1"/>
  <c r="B456" i="1" a="1"/>
  <c r="B456" i="1" s="1"/>
  <c r="B457" i="1" a="1"/>
  <c r="B457" i="1" s="1"/>
  <c r="B458" i="1" a="1"/>
  <c r="B458" i="1" s="1"/>
  <c r="B704" i="1" a="1"/>
  <c r="B704" i="1" s="1"/>
  <c r="B413" i="1" a="1"/>
  <c r="B413" i="1" s="1"/>
  <c r="B193" i="1" a="1"/>
  <c r="B193" i="1" s="1"/>
  <c r="B414" i="1" a="1"/>
  <c r="B414" i="1" s="1"/>
  <c r="B554" i="1" a="1"/>
  <c r="B554" i="1" s="1"/>
  <c r="B555" i="1" a="1"/>
  <c r="B555" i="1" s="1"/>
  <c r="B415" i="1" a="1"/>
  <c r="B415" i="1" s="1"/>
  <c r="B556" i="1" a="1"/>
  <c r="B556" i="1" s="1"/>
  <c r="B416" i="1" a="1"/>
  <c r="B416" i="1" s="1"/>
  <c r="B557" i="1" a="1"/>
  <c r="B557" i="1" s="1"/>
  <c r="B417" i="1" a="1"/>
  <c r="B417" i="1" s="1"/>
  <c r="B1154" i="1" a="1"/>
  <c r="B1154" i="1" s="1"/>
  <c r="B418" i="1" a="1"/>
  <c r="B418" i="1" s="1"/>
  <c r="B419" i="1" a="1"/>
  <c r="B419" i="1" s="1"/>
  <c r="B559" i="1" a="1"/>
  <c r="B559" i="1" s="1"/>
  <c r="B420" i="1" a="1"/>
  <c r="B420" i="1" s="1"/>
  <c r="B560" i="1" a="1"/>
  <c r="B560" i="1" s="1"/>
  <c r="B561" i="1" a="1"/>
  <c r="B561" i="1" s="1"/>
  <c r="B562" i="1" a="1"/>
  <c r="B562" i="1" s="1"/>
  <c r="B563" i="1" a="1"/>
  <c r="B563" i="1" s="1"/>
  <c r="B421" i="1" a="1"/>
  <c r="B421" i="1" s="1"/>
  <c r="B564" i="1" a="1"/>
  <c r="B564" i="1" s="1"/>
  <c r="B565" i="1" a="1"/>
  <c r="B565" i="1" s="1"/>
  <c r="B566" i="1" a="1"/>
  <c r="B566" i="1" s="1"/>
  <c r="B567" i="1" a="1"/>
  <c r="B567" i="1" s="1"/>
  <c r="B575" i="1" a="1"/>
  <c r="B575" i="1" s="1"/>
  <c r="B422" i="1" a="1"/>
  <c r="B422" i="1" s="1"/>
  <c r="B568" i="1" a="1"/>
  <c r="B568" i="1" s="1"/>
  <c r="B569" i="1" a="1"/>
  <c r="B569" i="1" s="1"/>
  <c r="B570" i="1" a="1"/>
  <c r="B570" i="1" s="1"/>
  <c r="B571" i="1" a="1"/>
  <c r="B571" i="1" s="1"/>
  <c r="B423" i="1" a="1"/>
  <c r="B423" i="1" s="1"/>
  <c r="B572" i="1" a="1"/>
  <c r="B572" i="1" s="1"/>
  <c r="B573" i="1" a="1"/>
  <c r="B573" i="1" s="1"/>
  <c r="B60" i="1" a="1"/>
  <c r="B60" i="1" s="1"/>
  <c r="B424" i="1" a="1"/>
  <c r="B424" i="1" s="1"/>
  <c r="B176" i="1" a="1"/>
  <c r="B176" i="1" s="1"/>
  <c r="B177" i="1" a="1"/>
  <c r="B177" i="1" s="1"/>
  <c r="B51" i="1" a="1"/>
  <c r="B51" i="1" s="1"/>
  <c r="B602" i="1" a="1"/>
  <c r="B602" i="1" s="1"/>
  <c r="B920" i="1" a="1"/>
  <c r="B920" i="1" s="1"/>
  <c r="B195" i="1" a="1"/>
  <c r="B195" i="1" s="1"/>
  <c r="B52" i="1" a="1"/>
  <c r="B52" i="1" s="1"/>
  <c r="B196" i="1" a="1"/>
  <c r="B196" i="1" s="1"/>
  <c r="B197" i="1" a="1"/>
  <c r="B197" i="1" s="1"/>
  <c r="B198" i="1" a="1"/>
  <c r="B198" i="1" s="1"/>
  <c r="B53" i="1" a="1"/>
  <c r="B53" i="1" s="1"/>
  <c r="B199" i="1" a="1"/>
  <c r="B199" i="1" s="1"/>
  <c r="B896" i="1" a="1"/>
  <c r="B896" i="1" s="1"/>
  <c r="B793" i="1" a="1"/>
  <c r="B793" i="1" s="1"/>
  <c r="B897" i="1" a="1"/>
  <c r="B897" i="1" s="1"/>
  <c r="B898" i="1" a="1"/>
  <c r="B898" i="1" s="1"/>
  <c r="B899" i="1" a="1"/>
  <c r="B899" i="1" s="1"/>
  <c r="B794" i="1" a="1"/>
  <c r="B794" i="1" s="1"/>
  <c r="F410" i="1"/>
  <c r="G410" i="1" s="1"/>
  <c r="F436" i="1"/>
  <c r="G436" i="1" s="1"/>
  <c r="F437" i="1"/>
  <c r="G437" i="1" s="1"/>
  <c r="F779" i="1"/>
  <c r="G779" i="1" s="1"/>
  <c r="F780" i="1"/>
  <c r="G780" i="1" s="1"/>
  <c r="F866" i="1"/>
  <c r="G866" i="1" s="1"/>
  <c r="F868" i="1"/>
  <c r="G868" i="1" s="1"/>
  <c r="F781" i="1"/>
  <c r="G781" i="1" s="1"/>
  <c r="F657" i="1"/>
  <c r="G657" i="1" s="1"/>
  <c r="F218" i="1"/>
  <c r="G218" i="1" s="1"/>
  <c r="F782" i="1"/>
  <c r="G782" i="1" s="1"/>
  <c r="F664" i="1"/>
  <c r="G664" i="1" s="1"/>
  <c r="F1170" i="1"/>
  <c r="G1170" i="1" s="1"/>
  <c r="F783" i="1"/>
  <c r="G783" i="1" s="1"/>
  <c r="F812" i="1"/>
  <c r="G812" i="1" s="1"/>
  <c r="F220" i="1"/>
  <c r="G220" i="1" s="1"/>
  <c r="F784" i="1"/>
  <c r="G784" i="1" s="1"/>
  <c r="F808" i="1"/>
  <c r="G808" i="1" s="1"/>
  <c r="F230" i="1"/>
  <c r="G230" i="1" s="1"/>
  <c r="F785" i="1"/>
  <c r="G785" i="1" s="1"/>
  <c r="F813" i="1"/>
  <c r="G813" i="1" s="1"/>
  <c r="F663" i="1"/>
  <c r="G663" i="1" s="1"/>
  <c r="F786" i="1"/>
  <c r="G786" i="1" s="1"/>
  <c r="F804" i="1"/>
  <c r="G804" i="1" s="1"/>
  <c r="F787" i="1"/>
  <c r="G787" i="1" s="1"/>
  <c r="F870" i="1"/>
  <c r="G870" i="1" s="1"/>
  <c r="F82" i="1"/>
  <c r="G82" i="1" s="1"/>
  <c r="F788" i="1"/>
  <c r="G788" i="1" s="1"/>
  <c r="F885" i="1"/>
  <c r="G885" i="1" s="1"/>
  <c r="F789" i="1"/>
  <c r="G789" i="1" s="1"/>
  <c r="F871" i="1"/>
  <c r="G871" i="1" s="1"/>
  <c r="F872" i="1"/>
  <c r="G872" i="1" s="1"/>
  <c r="F790" i="1"/>
  <c r="G790" i="1" s="1"/>
  <c r="F873" i="1"/>
  <c r="G873" i="1" s="1"/>
  <c r="F874" i="1"/>
  <c r="G874" i="1" s="1"/>
  <c r="F791" i="1"/>
  <c r="G791" i="1" s="1"/>
  <c r="F875" i="1"/>
  <c r="G875" i="1" s="1"/>
  <c r="F579" i="1"/>
  <c r="G579" i="1" s="1"/>
  <c r="F792" i="1"/>
  <c r="G792" i="1" s="1"/>
  <c r="F686" i="1"/>
  <c r="G686" i="1" s="1"/>
  <c r="F148" i="1"/>
  <c r="G148" i="1" s="1"/>
  <c r="F42" i="1"/>
  <c r="G42" i="1" s="1"/>
  <c r="F104" i="1"/>
  <c r="G104" i="1" s="1"/>
  <c r="F150" i="1"/>
  <c r="G150" i="1" s="1"/>
  <c r="F43" i="1"/>
  <c r="G43" i="1" s="1"/>
  <c r="F1295" i="1"/>
  <c r="G1295" i="1" s="1"/>
  <c r="F44" i="1"/>
  <c r="G44" i="1" s="1"/>
  <c r="F462" i="1"/>
  <c r="G462" i="1" s="1"/>
  <c r="F153" i="1"/>
  <c r="G153" i="1" s="1"/>
  <c r="F45" i="1"/>
  <c r="G45" i="1" s="1"/>
  <c r="F154" i="1"/>
  <c r="G154" i="1" s="1"/>
  <c r="F859" i="1"/>
  <c r="G859" i="1" s="1"/>
  <c r="F860" i="1"/>
  <c r="G860" i="1" s="1"/>
  <c r="F46" i="1"/>
  <c r="G46" i="1" s="1"/>
  <c r="F861" i="1"/>
  <c r="G861" i="1" s="1"/>
  <c r="F137" i="1"/>
  <c r="G137" i="1" s="1"/>
  <c r="F47" i="1"/>
  <c r="G47" i="1" s="1"/>
  <c r="F876" i="1"/>
  <c r="G876" i="1" s="1"/>
  <c r="F160" i="1"/>
  <c r="G160" i="1" s="1"/>
  <c r="F48" i="1"/>
  <c r="G48" i="1" s="1"/>
  <c r="F138" i="1"/>
  <c r="G138" i="1" s="1"/>
  <c r="F877" i="1"/>
  <c r="G877" i="1" s="1"/>
  <c r="F878" i="1"/>
  <c r="G878" i="1" s="1"/>
  <c r="F49" i="1"/>
  <c r="G49" i="1" s="1"/>
  <c r="F140" i="1"/>
  <c r="G140" i="1" s="1"/>
  <c r="F879" i="1"/>
  <c r="G879" i="1" s="1"/>
  <c r="F141" i="1"/>
  <c r="G141" i="1" s="1"/>
  <c r="F50" i="1"/>
  <c r="G50" i="1" s="1"/>
  <c r="F880" i="1"/>
  <c r="G880" i="1" s="1"/>
  <c r="F411" i="1"/>
  <c r="G411" i="1" s="1"/>
  <c r="F455" i="1"/>
  <c r="G455" i="1" s="1"/>
  <c r="F412" i="1"/>
  <c r="G412" i="1" s="1"/>
  <c r="F456" i="1"/>
  <c r="G456" i="1" s="1"/>
  <c r="F457" i="1"/>
  <c r="G457" i="1" s="1"/>
  <c r="F458" i="1"/>
  <c r="G458" i="1" s="1"/>
  <c r="F704" i="1"/>
  <c r="G704" i="1" s="1"/>
  <c r="F413" i="1"/>
  <c r="G413" i="1" s="1"/>
  <c r="F193" i="1"/>
  <c r="G193" i="1" s="1"/>
  <c r="F414" i="1"/>
  <c r="G414" i="1" s="1"/>
  <c r="F554" i="1"/>
  <c r="G554" i="1" s="1"/>
  <c r="F555" i="1"/>
  <c r="G555" i="1" s="1"/>
  <c r="F415" i="1"/>
  <c r="G415" i="1" s="1"/>
  <c r="F556" i="1"/>
  <c r="G556" i="1" s="1"/>
  <c r="F416" i="1"/>
  <c r="G416" i="1" s="1"/>
  <c r="F557" i="1"/>
  <c r="G557" i="1" s="1"/>
  <c r="F417" i="1"/>
  <c r="G417" i="1" s="1"/>
  <c r="F1154" i="1"/>
  <c r="G1154" i="1" s="1"/>
  <c r="F418" i="1"/>
  <c r="G418" i="1" s="1"/>
  <c r="F419" i="1"/>
  <c r="G419" i="1" s="1"/>
  <c r="F559" i="1"/>
  <c r="G559" i="1" s="1"/>
  <c r="F420" i="1"/>
  <c r="G420" i="1" s="1"/>
  <c r="F560" i="1"/>
  <c r="G560" i="1" s="1"/>
  <c r="F561" i="1"/>
  <c r="G561" i="1" s="1"/>
  <c r="F562" i="1"/>
  <c r="G562" i="1" s="1"/>
  <c r="F563" i="1"/>
  <c r="G563" i="1" s="1"/>
  <c r="F421" i="1"/>
  <c r="G421" i="1" s="1"/>
  <c r="F564" i="1"/>
  <c r="G564" i="1" s="1"/>
  <c r="F565" i="1"/>
  <c r="G565" i="1" s="1"/>
  <c r="F566" i="1"/>
  <c r="G566" i="1" s="1"/>
  <c r="F567" i="1"/>
  <c r="G567" i="1" s="1"/>
  <c r="F575" i="1"/>
  <c r="G575" i="1" s="1"/>
  <c r="F422" i="1"/>
  <c r="G422" i="1" s="1"/>
  <c r="F568" i="1"/>
  <c r="G568" i="1" s="1"/>
  <c r="F569" i="1"/>
  <c r="G569" i="1" s="1"/>
  <c r="F570" i="1"/>
  <c r="G570" i="1" s="1"/>
  <c r="F571" i="1"/>
  <c r="G571" i="1" s="1"/>
  <c r="F423" i="1"/>
  <c r="G423" i="1" s="1"/>
  <c r="F572" i="1"/>
  <c r="G572" i="1" s="1"/>
  <c r="F573" i="1"/>
  <c r="G573" i="1" s="1"/>
  <c r="F60" i="1"/>
  <c r="G60" i="1" s="1"/>
  <c r="F424" i="1"/>
  <c r="G424" i="1" s="1"/>
  <c r="F176" i="1"/>
  <c r="G176" i="1" s="1"/>
  <c r="F177" i="1"/>
  <c r="G177" i="1" s="1"/>
  <c r="F51" i="1"/>
  <c r="G51" i="1" s="1"/>
  <c r="F602" i="1"/>
  <c r="G602" i="1" s="1"/>
  <c r="F920" i="1"/>
  <c r="G920" i="1" s="1"/>
  <c r="F195" i="1"/>
  <c r="G195" i="1" s="1"/>
  <c r="F52" i="1"/>
  <c r="G52" i="1" s="1"/>
  <c r="F196" i="1"/>
  <c r="G196" i="1" s="1"/>
  <c r="F197" i="1"/>
  <c r="G197" i="1" s="1"/>
  <c r="F198" i="1"/>
  <c r="G198" i="1" s="1"/>
  <c r="F53" i="1"/>
  <c r="G53" i="1" s="1"/>
  <c r="F199" i="1"/>
  <c r="G199" i="1" s="1"/>
  <c r="F896" i="1"/>
  <c r="G896" i="1" s="1"/>
  <c r="F793" i="1"/>
  <c r="G793" i="1" s="1"/>
  <c r="F897" i="1"/>
  <c r="G897" i="1" s="1"/>
  <c r="F898" i="1"/>
  <c r="G898" i="1" s="1"/>
  <c r="F899" i="1"/>
  <c r="G899" i="1" s="1"/>
  <c r="F794" i="1"/>
  <c r="G794" i="1" s="1"/>
  <c r="H410" i="1"/>
  <c r="H436" i="1"/>
  <c r="H437" i="1"/>
  <c r="H779" i="1"/>
  <c r="H780" i="1"/>
  <c r="H866" i="1"/>
  <c r="H868" i="1"/>
  <c r="H781" i="1"/>
  <c r="H657" i="1"/>
  <c r="H218" i="1"/>
  <c r="H782" i="1"/>
  <c r="H664" i="1"/>
  <c r="H1170" i="1"/>
  <c r="H783" i="1"/>
  <c r="H812" i="1"/>
  <c r="H220" i="1"/>
  <c r="H784" i="1"/>
  <c r="H808" i="1"/>
  <c r="H230" i="1"/>
  <c r="H785" i="1"/>
  <c r="H813" i="1"/>
  <c r="H663" i="1"/>
  <c r="H786" i="1"/>
  <c r="H804" i="1"/>
  <c r="H787" i="1"/>
  <c r="H870" i="1"/>
  <c r="H82" i="1"/>
  <c r="H788" i="1"/>
  <c r="H885" i="1"/>
  <c r="H789" i="1"/>
  <c r="H871" i="1"/>
  <c r="H872" i="1"/>
  <c r="H790" i="1"/>
  <c r="H873" i="1"/>
  <c r="H874" i="1"/>
  <c r="H791" i="1"/>
  <c r="H875" i="1"/>
  <c r="H579" i="1"/>
  <c r="H792" i="1"/>
  <c r="H686" i="1"/>
  <c r="H148" i="1"/>
  <c r="H42" i="1"/>
  <c r="H104" i="1"/>
  <c r="H150" i="1"/>
  <c r="H43" i="1"/>
  <c r="H1295" i="1"/>
  <c r="H44" i="1"/>
  <c r="H462" i="1"/>
  <c r="H153" i="1"/>
  <c r="H45" i="1"/>
  <c r="H154" i="1"/>
  <c r="H859" i="1"/>
  <c r="H860" i="1"/>
  <c r="H46" i="1"/>
  <c r="H861" i="1"/>
  <c r="H137" i="1"/>
  <c r="H47" i="1"/>
  <c r="H876" i="1"/>
  <c r="H160" i="1"/>
  <c r="H48" i="1"/>
  <c r="H138" i="1"/>
  <c r="H877" i="1"/>
  <c r="H878" i="1"/>
  <c r="H49" i="1"/>
  <c r="H140" i="1"/>
  <c r="H879" i="1"/>
  <c r="H141" i="1"/>
  <c r="H50" i="1"/>
  <c r="H880" i="1"/>
  <c r="H411" i="1"/>
  <c r="H455" i="1"/>
  <c r="H412" i="1"/>
  <c r="H456" i="1"/>
  <c r="H457" i="1"/>
  <c r="H458" i="1"/>
  <c r="H704" i="1"/>
  <c r="H413" i="1"/>
  <c r="H193" i="1"/>
  <c r="H414" i="1"/>
  <c r="H554" i="1"/>
  <c r="H555" i="1"/>
  <c r="H415" i="1"/>
  <c r="H556" i="1"/>
  <c r="H416" i="1"/>
  <c r="H557" i="1"/>
  <c r="H417" i="1"/>
  <c r="H1154" i="1"/>
  <c r="H418" i="1"/>
  <c r="H419" i="1"/>
  <c r="H559" i="1"/>
  <c r="H420" i="1"/>
  <c r="H560" i="1"/>
  <c r="H561" i="1"/>
  <c r="H562" i="1"/>
  <c r="H563" i="1"/>
  <c r="H421" i="1"/>
  <c r="H564" i="1"/>
  <c r="H565" i="1"/>
  <c r="H566" i="1"/>
  <c r="H567" i="1"/>
  <c r="H575" i="1"/>
  <c r="H422" i="1"/>
  <c r="H568" i="1"/>
  <c r="H569" i="1"/>
  <c r="H570" i="1"/>
  <c r="H571" i="1"/>
  <c r="H423" i="1"/>
  <c r="H572" i="1"/>
  <c r="H573" i="1"/>
  <c r="H60" i="1"/>
  <c r="H424" i="1"/>
  <c r="H176" i="1"/>
  <c r="H177" i="1"/>
  <c r="H51" i="1"/>
  <c r="H602" i="1"/>
  <c r="H920" i="1"/>
  <c r="H195" i="1"/>
  <c r="H52" i="1"/>
  <c r="H196" i="1"/>
  <c r="H197" i="1"/>
  <c r="H198" i="1"/>
  <c r="H53" i="1"/>
  <c r="H199" i="1"/>
  <c r="H896" i="1"/>
  <c r="H793" i="1"/>
  <c r="H897" i="1"/>
  <c r="H898" i="1"/>
  <c r="H899" i="1"/>
  <c r="H794" i="1"/>
  <c r="I410" i="1"/>
  <c r="I436" i="1"/>
  <c r="I437" i="1"/>
  <c r="I779" i="1"/>
  <c r="I780" i="1"/>
  <c r="I866" i="1"/>
  <c r="I868" i="1"/>
  <c r="I781" i="1"/>
  <c r="I657" i="1"/>
  <c r="I218" i="1"/>
  <c r="I782" i="1"/>
  <c r="I664" i="1"/>
  <c r="I1170" i="1"/>
  <c r="I783" i="1"/>
  <c r="I812" i="1"/>
  <c r="I220" i="1"/>
  <c r="I784" i="1"/>
  <c r="I808" i="1"/>
  <c r="I230" i="1"/>
  <c r="I785" i="1"/>
  <c r="I813" i="1"/>
  <c r="I663" i="1"/>
  <c r="I786" i="1"/>
  <c r="I804" i="1"/>
  <c r="I787" i="1"/>
  <c r="I870" i="1"/>
  <c r="I82" i="1"/>
  <c r="I788" i="1"/>
  <c r="I885" i="1"/>
  <c r="I789" i="1"/>
  <c r="I871" i="1"/>
  <c r="I872" i="1"/>
  <c r="I790" i="1"/>
  <c r="I873" i="1"/>
  <c r="I874" i="1"/>
  <c r="I791" i="1"/>
  <c r="I875" i="1"/>
  <c r="I579" i="1"/>
  <c r="I792" i="1"/>
  <c r="I686" i="1"/>
  <c r="I148" i="1"/>
  <c r="I42" i="1"/>
  <c r="I104" i="1"/>
  <c r="I150" i="1"/>
  <c r="I43" i="1"/>
  <c r="I1295" i="1"/>
  <c r="I44" i="1"/>
  <c r="I462" i="1"/>
  <c r="I153" i="1"/>
  <c r="I45" i="1"/>
  <c r="I154" i="1"/>
  <c r="I859" i="1"/>
  <c r="I860" i="1"/>
  <c r="I46" i="1"/>
  <c r="I861" i="1"/>
  <c r="I137" i="1"/>
  <c r="I47" i="1"/>
  <c r="I876" i="1"/>
  <c r="I160" i="1"/>
  <c r="I48" i="1"/>
  <c r="I138" i="1"/>
  <c r="I877" i="1"/>
  <c r="I878" i="1"/>
  <c r="I49" i="1"/>
  <c r="I140" i="1"/>
  <c r="I879" i="1"/>
  <c r="I141" i="1"/>
  <c r="I50" i="1"/>
  <c r="I880" i="1"/>
  <c r="I411" i="1"/>
  <c r="I455" i="1"/>
  <c r="I412" i="1"/>
  <c r="I456" i="1"/>
  <c r="I457" i="1"/>
  <c r="I458" i="1"/>
  <c r="I704" i="1"/>
  <c r="I413" i="1"/>
  <c r="I193" i="1"/>
  <c r="I414" i="1"/>
  <c r="I554" i="1"/>
  <c r="I555" i="1"/>
  <c r="I415" i="1"/>
  <c r="I556" i="1"/>
  <c r="I416" i="1"/>
  <c r="I557" i="1"/>
  <c r="I417" i="1"/>
  <c r="I1154" i="1"/>
  <c r="I418" i="1"/>
  <c r="I419" i="1"/>
  <c r="I559" i="1"/>
  <c r="I420" i="1"/>
  <c r="I560" i="1"/>
  <c r="I561" i="1"/>
  <c r="I562" i="1"/>
  <c r="I563" i="1"/>
  <c r="I421" i="1"/>
  <c r="I564" i="1"/>
  <c r="I565" i="1"/>
  <c r="I566" i="1"/>
  <c r="I567" i="1"/>
  <c r="I575" i="1"/>
  <c r="I422" i="1"/>
  <c r="I568" i="1"/>
  <c r="I569" i="1"/>
  <c r="I570" i="1"/>
  <c r="I571" i="1"/>
  <c r="I423" i="1"/>
  <c r="I572" i="1"/>
  <c r="I573" i="1"/>
  <c r="I60" i="1"/>
  <c r="I424" i="1"/>
  <c r="I176" i="1"/>
  <c r="I177" i="1"/>
  <c r="I51" i="1"/>
  <c r="I602" i="1"/>
  <c r="I920" i="1"/>
  <c r="I195" i="1"/>
  <c r="I52" i="1"/>
  <c r="I196" i="1"/>
  <c r="I197" i="1"/>
  <c r="I198" i="1"/>
  <c r="I53" i="1"/>
  <c r="I199" i="1"/>
  <c r="I896" i="1"/>
  <c r="I793" i="1"/>
  <c r="I897" i="1"/>
  <c r="I898" i="1"/>
  <c r="I899" i="1"/>
  <c r="I794" i="1"/>
  <c r="C965" i="1" l="1"/>
  <c r="C637" i="1"/>
  <c r="A948" i="1"/>
  <c r="C948" i="1"/>
  <c r="A957" i="1"/>
  <c r="C957" i="1"/>
  <c r="A952" i="1"/>
  <c r="C952" i="1"/>
  <c r="A949" i="1"/>
  <c r="C949" i="1"/>
  <c r="A149" i="1"/>
  <c r="C149" i="1"/>
  <c r="A955" i="1"/>
  <c r="C955" i="1"/>
  <c r="C633" i="1"/>
  <c r="C961" i="1"/>
  <c r="A649" i="1"/>
  <c r="C178" i="1"/>
  <c r="C157" i="1"/>
  <c r="A250" i="1"/>
  <c r="C977" i="1"/>
  <c r="C261" i="1"/>
  <c r="A972" i="1"/>
  <c r="C275" i="1"/>
  <c r="C245" i="1"/>
  <c r="C1040" i="1"/>
  <c r="C974" i="1"/>
  <c r="C979" i="1"/>
  <c r="A979" i="1"/>
  <c r="C857" i="1"/>
  <c r="A857" i="1"/>
  <c r="C1041" i="1"/>
  <c r="A1041" i="1"/>
  <c r="C654" i="1"/>
  <c r="A654" i="1"/>
  <c r="C647" i="1"/>
  <c r="A647" i="1"/>
  <c r="C640" i="1"/>
  <c r="A640" i="1"/>
  <c r="C1019" i="1"/>
  <c r="A1019" i="1"/>
  <c r="C159" i="1"/>
  <c r="A159" i="1"/>
  <c r="C145" i="1"/>
  <c r="A145" i="1"/>
  <c r="C256" i="1"/>
  <c r="A256" i="1"/>
  <c r="C248" i="1"/>
  <c r="A248" i="1"/>
  <c r="C967" i="1"/>
  <c r="A967" i="1"/>
  <c r="C950" i="1"/>
  <c r="A950" i="1"/>
  <c r="C978" i="1"/>
  <c r="A978" i="1"/>
  <c r="C277" i="1"/>
  <c r="A277" i="1"/>
  <c r="C658" i="1"/>
  <c r="A658" i="1"/>
  <c r="C1033" i="1"/>
  <c r="A1033" i="1"/>
  <c r="C646" i="1"/>
  <c r="A646" i="1"/>
  <c r="C1024" i="1"/>
  <c r="A1024" i="1"/>
  <c r="C635" i="1"/>
  <c r="A635" i="1"/>
  <c r="C624" i="1"/>
  <c r="A624" i="1"/>
  <c r="C158" i="1"/>
  <c r="A158" i="1"/>
  <c r="C263" i="1"/>
  <c r="A263" i="1"/>
  <c r="C615" i="1"/>
  <c r="A615" i="1"/>
  <c r="C247" i="1"/>
  <c r="A247" i="1"/>
  <c r="C1106" i="1"/>
  <c r="A1106" i="1"/>
  <c r="A642" i="1"/>
  <c r="C983" i="1"/>
  <c r="A983" i="1"/>
  <c r="C1031" i="1"/>
  <c r="A1031" i="1"/>
  <c r="C645" i="1"/>
  <c r="A645" i="1"/>
  <c r="C1023" i="1"/>
  <c r="A1023" i="1"/>
  <c r="C634" i="1"/>
  <c r="A634" i="1"/>
  <c r="C629" i="1"/>
  <c r="A629" i="1"/>
  <c r="C623" i="1"/>
  <c r="A623" i="1"/>
  <c r="C268" i="1"/>
  <c r="A268" i="1"/>
  <c r="C144" i="1"/>
  <c r="A144" i="1"/>
  <c r="C254" i="1"/>
  <c r="A254" i="1"/>
  <c r="C246" i="1"/>
  <c r="A246" i="1"/>
  <c r="C221" i="1"/>
  <c r="A221" i="1"/>
  <c r="C971" i="1"/>
  <c r="A971" i="1"/>
  <c r="C966" i="1"/>
  <c r="A966" i="1"/>
  <c r="C694" i="1"/>
  <c r="A694" i="1"/>
  <c r="A951" i="1"/>
  <c r="C951" i="1"/>
  <c r="A618" i="1"/>
  <c r="C618" i="1"/>
  <c r="C958" i="1"/>
  <c r="A958" i="1"/>
  <c r="A617" i="1"/>
  <c r="A969" i="1"/>
  <c r="C283" i="1"/>
  <c r="C622" i="1"/>
  <c r="A976" i="1"/>
  <c r="C976" i="1"/>
  <c r="A944" i="1"/>
  <c r="C944" i="1"/>
  <c r="A274" i="1"/>
  <c r="C274" i="1"/>
  <c r="A656" i="1"/>
  <c r="C656" i="1"/>
  <c r="A651" i="1"/>
  <c r="C651" i="1"/>
  <c r="A644" i="1"/>
  <c r="C644" i="1"/>
  <c r="A636" i="1"/>
  <c r="C636" i="1"/>
  <c r="A632" i="1"/>
  <c r="C632" i="1"/>
  <c r="A621" i="1"/>
  <c r="C621" i="1"/>
  <c r="A156" i="1"/>
  <c r="C156" i="1"/>
  <c r="A260" i="1"/>
  <c r="C260" i="1"/>
  <c r="A252" i="1"/>
  <c r="C252" i="1"/>
  <c r="A973" i="1"/>
  <c r="C973" i="1"/>
  <c r="A964" i="1"/>
  <c r="C964" i="1"/>
  <c r="C954" i="1"/>
  <c r="A954" i="1"/>
  <c r="A975" i="1"/>
  <c r="A627" i="1"/>
  <c r="A962" i="1"/>
  <c r="A281" i="1"/>
  <c r="C281" i="1"/>
  <c r="A650" i="1"/>
  <c r="C650" i="1"/>
  <c r="A643" i="1"/>
  <c r="C643" i="1"/>
  <c r="A1020" i="1"/>
  <c r="C1020" i="1"/>
  <c r="A265" i="1"/>
  <c r="C265" i="1"/>
  <c r="A259" i="1"/>
  <c r="C259" i="1"/>
  <c r="A251" i="1"/>
  <c r="C251" i="1"/>
  <c r="A970" i="1"/>
  <c r="C970" i="1"/>
  <c r="A1109" i="1"/>
  <c r="C1109" i="1"/>
  <c r="C953" i="1"/>
  <c r="A953" i="1"/>
  <c r="A280" i="1"/>
  <c r="A161" i="1"/>
  <c r="A234" i="1"/>
  <c r="C234" i="1"/>
  <c r="A273" i="1"/>
  <c r="A155" i="1"/>
  <c r="C253" i="1"/>
  <c r="C438" i="1"/>
  <c r="A438" i="1"/>
  <c r="C558" i="1"/>
  <c r="A558" i="1"/>
  <c r="C655" i="1"/>
  <c r="A655" i="1"/>
  <c r="C648" i="1"/>
  <c r="A648" i="1"/>
  <c r="C1030" i="1"/>
  <c r="A1030" i="1"/>
  <c r="C630" i="1"/>
  <c r="A630" i="1"/>
  <c r="C626" i="1"/>
  <c r="A626" i="1"/>
  <c r="C271" i="1"/>
  <c r="A271" i="1"/>
  <c r="C257" i="1"/>
  <c r="A257" i="1"/>
  <c r="C249" i="1"/>
  <c r="A249" i="1"/>
  <c r="C466" i="1"/>
  <c r="A466" i="1"/>
  <c r="A956" i="1"/>
  <c r="C956" i="1"/>
  <c r="A258" i="1"/>
  <c r="A232" i="1"/>
  <c r="A620" i="1"/>
  <c r="C914" i="1"/>
  <c r="C924" i="1"/>
  <c r="C481" i="1"/>
  <c r="C492" i="1"/>
  <c r="C311" i="1"/>
  <c r="C607" i="1"/>
  <c r="C606" i="1"/>
  <c r="C598" i="1"/>
  <c r="C214" i="1"/>
  <c r="C224" i="1"/>
  <c r="C959" i="1"/>
  <c r="C241" i="1"/>
  <c r="C929" i="1"/>
  <c r="C611" i="1"/>
  <c r="C208" i="1"/>
  <c r="C825" i="1"/>
  <c r="C603" i="1"/>
  <c r="C815" i="1"/>
  <c r="C981" i="1"/>
  <c r="C226" i="1"/>
  <c r="C930" i="1"/>
  <c r="A1048" i="1"/>
  <c r="C1048" i="1"/>
  <c r="C909" i="1"/>
  <c r="C941" i="1"/>
  <c r="C1014" i="1"/>
  <c r="C905" i="1"/>
  <c r="C212" i="1"/>
  <c r="C904" i="1"/>
  <c r="C239" i="1"/>
  <c r="C204" i="1"/>
  <c r="C582" i="1"/>
  <c r="C827" i="1"/>
  <c r="C325" i="1"/>
  <c r="A325" i="1"/>
  <c r="C233" i="1"/>
  <c r="C817" i="1"/>
  <c r="A960" i="1"/>
  <c r="C240" i="1"/>
  <c r="C202" i="1"/>
  <c r="A926" i="1"/>
  <c r="C922" i="1"/>
  <c r="A822" i="1"/>
  <c r="C593" i="1"/>
  <c r="C574" i="1"/>
  <c r="C587" i="1"/>
  <c r="A937" i="1"/>
  <c r="C937" i="1"/>
  <c r="A213" i="1"/>
  <c r="C213" i="1"/>
  <c r="A334" i="1"/>
  <c r="C334" i="1"/>
  <c r="A244" i="1"/>
  <c r="C244" i="1"/>
  <c r="A580" i="1"/>
  <c r="C580" i="1"/>
  <c r="A919" i="1"/>
  <c r="C919" i="1"/>
  <c r="C1012" i="1"/>
  <c r="A1012" i="1"/>
  <c r="A616" i="1"/>
  <c r="C616" i="1"/>
  <c r="C1001" i="1"/>
  <c r="C243" i="1"/>
  <c r="C932" i="1"/>
  <c r="C1016" i="1"/>
  <c r="C222" i="1"/>
  <c r="C939" i="1"/>
  <c r="C641" i="1"/>
  <c r="C229" i="1"/>
  <c r="C946" i="1"/>
  <c r="C612" i="1"/>
  <c r="C1105" i="1"/>
  <c r="C901" i="1"/>
  <c r="C923" i="1"/>
  <c r="C595" i="1"/>
  <c r="C968" i="1"/>
  <c r="C217" i="1"/>
  <c r="C201" i="1"/>
  <c r="C927" i="1"/>
  <c r="C912" i="1"/>
  <c r="A943" i="1"/>
  <c r="C943" i="1"/>
  <c r="C600" i="1"/>
  <c r="A600" i="1"/>
  <c r="A585" i="1"/>
  <c r="C585" i="1"/>
  <c r="A228" i="1"/>
  <c r="C228" i="1"/>
  <c r="C205" i="1"/>
  <c r="A205" i="1"/>
  <c r="A286" i="1"/>
  <c r="C286" i="1"/>
  <c r="C906" i="1"/>
  <c r="A906" i="1"/>
  <c r="C1163" i="1"/>
  <c r="C215" i="1"/>
  <c r="C835" i="1"/>
  <c r="A584" i="1"/>
  <c r="C584" i="1"/>
  <c r="C938" i="1"/>
  <c r="A938" i="1"/>
  <c r="A211" i="1"/>
  <c r="C211" i="1"/>
  <c r="C931" i="1"/>
  <c r="A931" i="1"/>
  <c r="A916" i="1"/>
  <c r="C916" i="1"/>
  <c r="A577" i="1"/>
  <c r="C577" i="1"/>
  <c r="A231" i="1"/>
  <c r="C945" i="1"/>
  <c r="A945" i="1"/>
  <c r="A242" i="1"/>
  <c r="C242" i="1"/>
  <c r="A1017" i="1"/>
  <c r="C1017" i="1"/>
  <c r="A605" i="1"/>
  <c r="C605" i="1"/>
  <c r="C599" i="1"/>
  <c r="A599" i="1"/>
  <c r="A925" i="1"/>
  <c r="C925" i="1"/>
  <c r="A933" i="1"/>
  <c r="C610" i="1"/>
  <c r="A610" i="1"/>
  <c r="A586" i="1"/>
  <c r="C586" i="1"/>
  <c r="A963" i="1"/>
  <c r="C963" i="1"/>
  <c r="A935" i="1"/>
  <c r="C935" i="1"/>
  <c r="A832" i="1"/>
  <c r="C832" i="1"/>
  <c r="A219" i="1"/>
  <c r="A824" i="1"/>
  <c r="C613" i="1"/>
  <c r="C583" i="1"/>
  <c r="C609" i="1"/>
  <c r="A609" i="1"/>
  <c r="C591" i="1"/>
  <c r="A591" i="1"/>
  <c r="A581" i="1"/>
  <c r="C581" i="1"/>
  <c r="A936" i="1"/>
  <c r="C936" i="1"/>
  <c r="A203" i="1"/>
  <c r="C203" i="1"/>
  <c r="A913" i="1"/>
  <c r="C913" i="1"/>
  <c r="C900" i="1"/>
  <c r="A900" i="1"/>
  <c r="A594" i="1"/>
  <c r="C236" i="1"/>
  <c r="C210" i="1"/>
  <c r="A596" i="1"/>
  <c r="C596" i="1"/>
  <c r="A590" i="1"/>
  <c r="C590" i="1"/>
  <c r="A921" i="1"/>
  <c r="C921" i="1"/>
  <c r="C207" i="1"/>
  <c r="A207" i="1"/>
  <c r="A928" i="1"/>
  <c r="C928" i="1"/>
  <c r="A592" i="1"/>
  <c r="A209" i="1"/>
  <c r="C675" i="1"/>
  <c r="C608" i="1"/>
  <c r="A608" i="1"/>
  <c r="A934" i="1"/>
  <c r="C934" i="1"/>
  <c r="C206" i="1"/>
  <c r="A206" i="1"/>
  <c r="A638" i="1"/>
  <c r="C638" i="1"/>
  <c r="A982" i="1"/>
  <c r="A1015" i="1"/>
  <c r="C1015" i="1"/>
  <c r="C601" i="1"/>
  <c r="A601" i="1"/>
  <c r="C631" i="1"/>
  <c r="A631" i="1"/>
  <c r="A216" i="1"/>
  <c r="C216" i="1"/>
  <c r="A940" i="1"/>
  <c r="C940" i="1"/>
  <c r="A821" i="1"/>
  <c r="C821" i="1"/>
  <c r="C907" i="1"/>
  <c r="A907" i="1"/>
  <c r="C588" i="1"/>
  <c r="A604" i="1"/>
  <c r="C920" i="1"/>
  <c r="A920" i="1"/>
  <c r="C571" i="1"/>
  <c r="A571" i="1"/>
  <c r="C566" i="1"/>
  <c r="A566" i="1"/>
  <c r="C420" i="1"/>
  <c r="A420" i="1"/>
  <c r="C416" i="1"/>
  <c r="A416" i="1"/>
  <c r="C412" i="1"/>
  <c r="A412" i="1"/>
  <c r="C47" i="1"/>
  <c r="A47" i="1"/>
  <c r="C153" i="1"/>
  <c r="A153" i="1"/>
  <c r="C875" i="1"/>
  <c r="A875" i="1"/>
  <c r="C663" i="1"/>
  <c r="A663" i="1"/>
  <c r="C783" i="1"/>
  <c r="A783" i="1"/>
  <c r="C866" i="1"/>
  <c r="A866" i="1"/>
  <c r="C794" i="1"/>
  <c r="A794" i="1"/>
  <c r="C199" i="1"/>
  <c r="A199" i="1"/>
  <c r="C602" i="1"/>
  <c r="A602" i="1"/>
  <c r="C570" i="1"/>
  <c r="A570" i="1"/>
  <c r="C565" i="1"/>
  <c r="A565" i="1"/>
  <c r="C559" i="1"/>
  <c r="A559" i="1"/>
  <c r="C556" i="1"/>
  <c r="A556" i="1"/>
  <c r="C455" i="1"/>
  <c r="A455" i="1"/>
  <c r="C49" i="1"/>
  <c r="A49" i="1"/>
  <c r="C137" i="1"/>
  <c r="A137" i="1"/>
  <c r="C462" i="1"/>
  <c r="A462" i="1"/>
  <c r="C791" i="1"/>
  <c r="A791" i="1"/>
  <c r="C885" i="1"/>
  <c r="A885" i="1"/>
  <c r="C813" i="1"/>
  <c r="A813" i="1"/>
  <c r="C1170" i="1"/>
  <c r="A1170" i="1"/>
  <c r="C898" i="1"/>
  <c r="A898" i="1"/>
  <c r="C198" i="1"/>
  <c r="A198" i="1"/>
  <c r="C424" i="1"/>
  <c r="A424" i="1"/>
  <c r="C568" i="1"/>
  <c r="A568" i="1"/>
  <c r="C421" i="1"/>
  <c r="A421" i="1"/>
  <c r="C419" i="1"/>
  <c r="A419" i="1"/>
  <c r="C704" i="1"/>
  <c r="A704" i="1"/>
  <c r="C880" i="1"/>
  <c r="A880" i="1"/>
  <c r="C877" i="1"/>
  <c r="A877" i="1"/>
  <c r="C46" i="1"/>
  <c r="A46" i="1"/>
  <c r="C42" i="1"/>
  <c r="A42" i="1"/>
  <c r="C873" i="1"/>
  <c r="A873" i="1"/>
  <c r="C82" i="1"/>
  <c r="A82" i="1"/>
  <c r="C230" i="1"/>
  <c r="A230" i="1"/>
  <c r="C782" i="1"/>
  <c r="A782" i="1"/>
  <c r="C780" i="1"/>
  <c r="A780" i="1"/>
  <c r="C899" i="1"/>
  <c r="A899" i="1"/>
  <c r="C53" i="1"/>
  <c r="A53" i="1"/>
  <c r="C51" i="1"/>
  <c r="A51" i="1"/>
  <c r="C569" i="1"/>
  <c r="A569" i="1"/>
  <c r="C564" i="1"/>
  <c r="A564" i="1"/>
  <c r="C415" i="1"/>
  <c r="A415" i="1"/>
  <c r="C413" i="1"/>
  <c r="A413" i="1"/>
  <c r="C411" i="1"/>
  <c r="A411" i="1"/>
  <c r="C878" i="1"/>
  <c r="A878" i="1"/>
  <c r="C861" i="1"/>
  <c r="A861" i="1"/>
  <c r="C44" i="1"/>
  <c r="A44" i="1"/>
  <c r="C104" i="1"/>
  <c r="A104" i="1"/>
  <c r="C874" i="1"/>
  <c r="A874" i="1"/>
  <c r="C788" i="1"/>
  <c r="A788" i="1"/>
  <c r="C785" i="1"/>
  <c r="A785" i="1"/>
  <c r="C664" i="1"/>
  <c r="A664" i="1"/>
  <c r="C897" i="1"/>
  <c r="A897" i="1"/>
  <c r="C197" i="1"/>
  <c r="A197" i="1"/>
  <c r="C177" i="1"/>
  <c r="A177" i="1"/>
  <c r="C60" i="1"/>
  <c r="A60" i="1"/>
  <c r="C422" i="1"/>
  <c r="A422" i="1"/>
  <c r="C563" i="1"/>
  <c r="A563" i="1"/>
  <c r="C418" i="1"/>
  <c r="A418" i="1"/>
  <c r="C555" i="1"/>
  <c r="A555" i="1"/>
  <c r="C50" i="1"/>
  <c r="A50" i="1"/>
  <c r="C138" i="1"/>
  <c r="A138" i="1"/>
  <c r="C860" i="1"/>
  <c r="A860" i="1"/>
  <c r="C148" i="1"/>
  <c r="A148" i="1"/>
  <c r="C790" i="1"/>
  <c r="A790" i="1"/>
  <c r="C870" i="1"/>
  <c r="A870" i="1"/>
  <c r="C808" i="1"/>
  <c r="A808" i="1"/>
  <c r="C218" i="1"/>
  <c r="A218" i="1"/>
  <c r="C437" i="1"/>
  <c r="A437" i="1"/>
  <c r="A793" i="1"/>
  <c r="C793" i="1"/>
  <c r="A196" i="1"/>
  <c r="C196" i="1"/>
  <c r="A573" i="1"/>
  <c r="C573" i="1"/>
  <c r="A575" i="1"/>
  <c r="C575" i="1"/>
  <c r="A562" i="1"/>
  <c r="C562" i="1"/>
  <c r="A1154" i="1"/>
  <c r="C1154" i="1"/>
  <c r="A554" i="1"/>
  <c r="C554" i="1"/>
  <c r="A458" i="1"/>
  <c r="C458" i="1"/>
  <c r="A141" i="1"/>
  <c r="C141" i="1"/>
  <c r="A48" i="1"/>
  <c r="C48" i="1"/>
  <c r="A859" i="1"/>
  <c r="C859" i="1"/>
  <c r="A1295" i="1"/>
  <c r="C1295" i="1"/>
  <c r="A686" i="1"/>
  <c r="C686" i="1"/>
  <c r="A872" i="1"/>
  <c r="C872" i="1"/>
  <c r="A787" i="1"/>
  <c r="C787" i="1"/>
  <c r="A784" i="1"/>
  <c r="C784" i="1"/>
  <c r="A657" i="1"/>
  <c r="C657" i="1"/>
  <c r="A436" i="1"/>
  <c r="C436" i="1"/>
  <c r="A896" i="1"/>
  <c r="C896" i="1"/>
  <c r="A52" i="1"/>
  <c r="C52" i="1"/>
  <c r="A572" i="1"/>
  <c r="C572" i="1"/>
  <c r="A567" i="1"/>
  <c r="C567" i="1"/>
  <c r="A561" i="1"/>
  <c r="C561" i="1"/>
  <c r="A417" i="1"/>
  <c r="C417" i="1"/>
  <c r="A414" i="1"/>
  <c r="C414" i="1"/>
  <c r="A457" i="1"/>
  <c r="C457" i="1"/>
  <c r="A879" i="1"/>
  <c r="C879" i="1"/>
  <c r="A160" i="1"/>
  <c r="C160" i="1"/>
  <c r="A154" i="1"/>
  <c r="C154" i="1"/>
  <c r="A43" i="1"/>
  <c r="C43" i="1"/>
  <c r="A792" i="1"/>
  <c r="C792" i="1"/>
  <c r="A871" i="1"/>
  <c r="C871" i="1"/>
  <c r="A804" i="1"/>
  <c r="C804" i="1"/>
  <c r="A220" i="1"/>
  <c r="C220" i="1"/>
  <c r="A781" i="1"/>
  <c r="C781" i="1"/>
  <c r="A779" i="1"/>
  <c r="C779" i="1"/>
  <c r="A195" i="1"/>
  <c r="C195" i="1"/>
  <c r="A176" i="1"/>
  <c r="C176" i="1"/>
  <c r="A423" i="1"/>
  <c r="C423" i="1"/>
  <c r="A560" i="1"/>
  <c r="C560" i="1"/>
  <c r="A557" i="1"/>
  <c r="C557" i="1"/>
  <c r="A193" i="1"/>
  <c r="C193" i="1"/>
  <c r="A456" i="1"/>
  <c r="C456" i="1"/>
  <c r="A140" i="1"/>
  <c r="C140" i="1"/>
  <c r="A876" i="1"/>
  <c r="C876" i="1"/>
  <c r="A45" i="1"/>
  <c r="C45" i="1"/>
  <c r="A150" i="1"/>
  <c r="C150" i="1"/>
  <c r="A579" i="1"/>
  <c r="C579" i="1"/>
  <c r="A789" i="1"/>
  <c r="C789" i="1"/>
  <c r="A786" i="1"/>
  <c r="C786" i="1"/>
  <c r="A812" i="1"/>
  <c r="C812" i="1"/>
  <c r="A868" i="1"/>
  <c r="C868" i="1"/>
  <c r="A410" i="1"/>
  <c r="C410" i="1"/>
  <c r="D173" i="1" l="1"/>
  <c r="D777" i="1"/>
  <c r="D862" i="1"/>
  <c r="D863" i="1"/>
  <c r="D182" i="1"/>
  <c r="D778" i="1"/>
  <c r="D864" i="1"/>
  <c r="D865" i="1"/>
  <c r="D147" i="1"/>
  <c r="D407" i="1"/>
  <c r="D408" i="1"/>
  <c r="D409" i="1"/>
  <c r="D910" i="1"/>
  <c r="D911" i="1"/>
  <c r="D915" i="1"/>
  <c r="D917" i="1"/>
  <c r="D918" i="1"/>
  <c r="D194" i="1"/>
  <c r="B173" i="1" a="1"/>
  <c r="B173" i="1" s="1"/>
  <c r="B777" i="1" a="1"/>
  <c r="B777" i="1" s="1"/>
  <c r="B862" i="1" a="1"/>
  <c r="B862" i="1" s="1"/>
  <c r="B863" i="1" a="1"/>
  <c r="B863" i="1" s="1"/>
  <c r="B182" i="1" a="1"/>
  <c r="B182" i="1" s="1"/>
  <c r="B778" i="1" a="1"/>
  <c r="B778" i="1" s="1"/>
  <c r="B864" i="1" a="1"/>
  <c r="B864" i="1" s="1"/>
  <c r="B865" i="1" a="1"/>
  <c r="B865" i="1" s="1"/>
  <c r="B147" i="1" a="1"/>
  <c r="B147" i="1" s="1"/>
  <c r="B407" i="1" a="1"/>
  <c r="B407" i="1" s="1"/>
  <c r="B408" i="1" a="1"/>
  <c r="B408" i="1" s="1"/>
  <c r="B409" i="1" a="1"/>
  <c r="B409" i="1" s="1"/>
  <c r="B910" i="1" a="1"/>
  <c r="B910" i="1" s="1"/>
  <c r="B911" i="1" a="1"/>
  <c r="B911" i="1" s="1"/>
  <c r="B915" i="1" a="1"/>
  <c r="B915" i="1" s="1"/>
  <c r="B917" i="1" a="1"/>
  <c r="B917" i="1" s="1"/>
  <c r="B918" i="1" a="1"/>
  <c r="B918" i="1" s="1"/>
  <c r="B194" i="1" a="1"/>
  <c r="B194" i="1" s="1"/>
  <c r="F173" i="1"/>
  <c r="G173" i="1" s="1"/>
  <c r="F777" i="1"/>
  <c r="G777" i="1" s="1"/>
  <c r="F862" i="1"/>
  <c r="G862" i="1" s="1"/>
  <c r="F863" i="1"/>
  <c r="G863" i="1" s="1"/>
  <c r="F182" i="1"/>
  <c r="G182" i="1" s="1"/>
  <c r="F778" i="1"/>
  <c r="G778" i="1" s="1"/>
  <c r="F864" i="1"/>
  <c r="G864" i="1" s="1"/>
  <c r="F865" i="1"/>
  <c r="G865" i="1" s="1"/>
  <c r="F147" i="1"/>
  <c r="G147" i="1" s="1"/>
  <c r="F407" i="1"/>
  <c r="G407" i="1" s="1"/>
  <c r="F408" i="1"/>
  <c r="G408" i="1" s="1"/>
  <c r="F409" i="1"/>
  <c r="G409" i="1" s="1"/>
  <c r="F910" i="1"/>
  <c r="G910" i="1" s="1"/>
  <c r="F911" i="1"/>
  <c r="G911" i="1" s="1"/>
  <c r="F915" i="1"/>
  <c r="G915" i="1" s="1"/>
  <c r="F917" i="1"/>
  <c r="G917" i="1" s="1"/>
  <c r="F918" i="1"/>
  <c r="G918" i="1" s="1"/>
  <c r="F194" i="1"/>
  <c r="G194" i="1" s="1"/>
  <c r="H173" i="1"/>
  <c r="H777" i="1"/>
  <c r="H862" i="1"/>
  <c r="H863" i="1"/>
  <c r="H182" i="1"/>
  <c r="H778" i="1"/>
  <c r="H864" i="1"/>
  <c r="H865" i="1"/>
  <c r="H147" i="1"/>
  <c r="H407" i="1"/>
  <c r="H408" i="1"/>
  <c r="H409" i="1"/>
  <c r="H910" i="1"/>
  <c r="H911" i="1"/>
  <c r="H915" i="1"/>
  <c r="H917" i="1"/>
  <c r="H918" i="1"/>
  <c r="H194" i="1"/>
  <c r="I173" i="1"/>
  <c r="I777" i="1"/>
  <c r="I862" i="1"/>
  <c r="I863" i="1"/>
  <c r="I182" i="1"/>
  <c r="I778" i="1"/>
  <c r="I864" i="1"/>
  <c r="I865" i="1"/>
  <c r="I147" i="1"/>
  <c r="I407" i="1"/>
  <c r="I408" i="1"/>
  <c r="I409" i="1"/>
  <c r="I910" i="1"/>
  <c r="I911" i="1"/>
  <c r="I915" i="1"/>
  <c r="I917" i="1"/>
  <c r="I918" i="1"/>
  <c r="I194" i="1"/>
  <c r="D818" i="1"/>
  <c r="D32" i="1"/>
  <c r="D125" i="1"/>
  <c r="D390" i="1"/>
  <c r="D451" i="1"/>
  <c r="D391" i="1"/>
  <c r="D392" i="1"/>
  <c r="D393" i="1"/>
  <c r="D181" i="1"/>
  <c r="D762" i="1"/>
  <c r="D1073" i="1"/>
  <c r="D394" i="1"/>
  <c r="D452" i="1"/>
  <c r="D763" i="1"/>
  <c r="D614" i="1"/>
  <c r="D846" i="1"/>
  <c r="D796" i="1"/>
  <c r="D33" i="1"/>
  <c r="D127" i="1"/>
  <c r="D191" i="1"/>
  <c r="D34" i="1"/>
  <c r="D192" i="1"/>
  <c r="D1090" i="1"/>
  <c r="D1011" i="1"/>
  <c r="D395" i="1"/>
  <c r="D83" i="1"/>
  <c r="D537" i="1"/>
  <c r="D538" i="1"/>
  <c r="D539" i="1"/>
  <c r="D396" i="1"/>
  <c r="D540" i="1"/>
  <c r="D118" i="1"/>
  <c r="D35" i="1"/>
  <c r="D129" i="1"/>
  <c r="D541" i="1"/>
  <c r="D397" i="1"/>
  <c r="D542" i="1"/>
  <c r="D543" i="1"/>
  <c r="D544" i="1"/>
  <c r="D130" i="1"/>
  <c r="D131" i="1"/>
  <c r="D132" i="1"/>
  <c r="D764" i="1"/>
  <c r="D893" i="1"/>
  <c r="D894" i="1"/>
  <c r="D88" i="1"/>
  <c r="D765" i="1"/>
  <c r="D490" i="1"/>
  <c r="D398" i="1"/>
  <c r="D434" i="1"/>
  <c r="D399" i="1"/>
  <c r="D435" i="1"/>
  <c r="D36" i="1"/>
  <c r="D597" i="1"/>
  <c r="D121" i="1"/>
  <c r="D37" i="1"/>
  <c r="D134" i="1"/>
  <c r="D255" i="1"/>
  <c r="D38" i="1"/>
  <c r="D136" i="1"/>
  <c r="D848" i="1"/>
  <c r="D766" i="1"/>
  <c r="D849" i="1"/>
  <c r="D166" i="1"/>
  <c r="D767" i="1"/>
  <c r="D546" i="1"/>
  <c r="D547" i="1"/>
  <c r="D400" i="1"/>
  <c r="D548" i="1"/>
  <c r="D401" i="1"/>
  <c r="D453" i="1"/>
  <c r="D519" i="1"/>
  <c r="D768" i="1"/>
  <c r="D830" i="1"/>
  <c r="D769" i="1"/>
  <c r="D1080" i="1"/>
  <c r="D183" i="1"/>
  <c r="D770" i="1"/>
  <c r="D549" i="1"/>
  <c r="D550" i="1"/>
  <c r="D402" i="1"/>
  <c r="D174" i="1"/>
  <c r="D403" i="1"/>
  <c r="D852" i="1"/>
  <c r="D853" i="1"/>
  <c r="D854" i="1"/>
  <c r="D855" i="1"/>
  <c r="D856" i="1"/>
  <c r="D771" i="1"/>
  <c r="D184" i="1"/>
  <c r="D772" i="1"/>
  <c r="D185" i="1"/>
  <c r="D551" i="1"/>
  <c r="D552" i="1"/>
  <c r="D404" i="1"/>
  <c r="D405" i="1"/>
  <c r="D454" i="1"/>
  <c r="D122" i="1"/>
  <c r="D39" i="1"/>
  <c r="D123" i="1"/>
  <c r="D139" i="1"/>
  <c r="D85" i="1"/>
  <c r="D773" i="1"/>
  <c r="D175" i="1"/>
  <c r="D406" i="1"/>
  <c r="D850" i="1"/>
  <c r="D851" i="1"/>
  <c r="D40" i="1"/>
  <c r="D858" i="1"/>
  <c r="D143" i="1"/>
  <c r="D774" i="1"/>
  <c r="D800" i="1"/>
  <c r="D448" i="1"/>
  <c r="D775" i="1"/>
  <c r="D578" i="1"/>
  <c r="D776" i="1"/>
  <c r="D1083" i="1"/>
  <c r="D128" i="1"/>
  <c r="D41" i="1"/>
  <c r="D133" i="1"/>
  <c r="D146" i="1"/>
  <c r="B818" i="1" a="1"/>
  <c r="B818" i="1" s="1"/>
  <c r="B32" i="1" a="1"/>
  <c r="B32" i="1" s="1"/>
  <c r="B125" i="1" a="1"/>
  <c r="B125" i="1" s="1"/>
  <c r="B390" i="1" a="1"/>
  <c r="B390" i="1" s="1"/>
  <c r="B451" i="1" a="1"/>
  <c r="B451" i="1" s="1"/>
  <c r="B391" i="1" a="1"/>
  <c r="B391" i="1" s="1"/>
  <c r="B392" i="1" a="1"/>
  <c r="B392" i="1" s="1"/>
  <c r="B393" i="1" a="1"/>
  <c r="B393" i="1" s="1"/>
  <c r="B181" i="1" a="1"/>
  <c r="B181" i="1" s="1"/>
  <c r="B762" i="1" a="1"/>
  <c r="B762" i="1" s="1"/>
  <c r="B1073" i="1" a="1"/>
  <c r="B1073" i="1" s="1"/>
  <c r="B394" i="1" a="1"/>
  <c r="B394" i="1" s="1"/>
  <c r="B452" i="1" a="1"/>
  <c r="B452" i="1" s="1"/>
  <c r="B763" i="1" a="1"/>
  <c r="B763" i="1" s="1"/>
  <c r="B614" i="1" a="1"/>
  <c r="B614" i="1" s="1"/>
  <c r="B846" i="1" a="1"/>
  <c r="B846" i="1" s="1"/>
  <c r="B796" i="1" a="1"/>
  <c r="B796" i="1" s="1"/>
  <c r="B33" i="1" a="1"/>
  <c r="B33" i="1" s="1"/>
  <c r="B127" i="1" a="1"/>
  <c r="B127" i="1" s="1"/>
  <c r="B191" i="1" a="1"/>
  <c r="B191" i="1" s="1"/>
  <c r="B34" i="1" a="1"/>
  <c r="B34" i="1" s="1"/>
  <c r="B192" i="1" a="1"/>
  <c r="B192" i="1" s="1"/>
  <c r="B1090" i="1" a="1"/>
  <c r="B1090" i="1" s="1"/>
  <c r="B1011" i="1" a="1"/>
  <c r="B1011" i="1" s="1"/>
  <c r="B395" i="1" a="1"/>
  <c r="B395" i="1" s="1"/>
  <c r="B83" i="1" a="1"/>
  <c r="B83" i="1" s="1"/>
  <c r="B537" i="1" a="1"/>
  <c r="B537" i="1" s="1"/>
  <c r="B538" i="1" a="1"/>
  <c r="B538" i="1" s="1"/>
  <c r="B539" i="1" a="1"/>
  <c r="B539" i="1" s="1"/>
  <c r="B396" i="1" a="1"/>
  <c r="B396" i="1" s="1"/>
  <c r="B540" i="1" a="1"/>
  <c r="B540" i="1" s="1"/>
  <c r="B118" i="1" a="1"/>
  <c r="B118" i="1" s="1"/>
  <c r="B35" i="1" a="1"/>
  <c r="B35" i="1" s="1"/>
  <c r="B129" i="1" a="1"/>
  <c r="B129" i="1" s="1"/>
  <c r="B541" i="1" a="1"/>
  <c r="B541" i="1" s="1"/>
  <c r="B397" i="1" a="1"/>
  <c r="B397" i="1" s="1"/>
  <c r="B542" i="1" a="1"/>
  <c r="B542" i="1" s="1"/>
  <c r="B543" i="1" a="1"/>
  <c r="B543" i="1" s="1"/>
  <c r="B544" i="1" a="1"/>
  <c r="B544" i="1" s="1"/>
  <c r="B130" i="1" a="1"/>
  <c r="B130" i="1" s="1"/>
  <c r="B131" i="1" a="1"/>
  <c r="B131" i="1" s="1"/>
  <c r="B132" i="1" a="1"/>
  <c r="B132" i="1" s="1"/>
  <c r="B764" i="1" a="1"/>
  <c r="B764" i="1" s="1"/>
  <c r="B893" i="1" a="1"/>
  <c r="B893" i="1" s="1"/>
  <c r="B894" i="1" a="1"/>
  <c r="B894" i="1" s="1"/>
  <c r="B88" i="1" a="1"/>
  <c r="B88" i="1" s="1"/>
  <c r="B765" i="1" a="1"/>
  <c r="B765" i="1" s="1"/>
  <c r="B490" i="1" a="1"/>
  <c r="B490" i="1" s="1"/>
  <c r="B398" i="1" a="1"/>
  <c r="B398" i="1" s="1"/>
  <c r="B434" i="1" a="1"/>
  <c r="B434" i="1" s="1"/>
  <c r="B399" i="1" a="1"/>
  <c r="B399" i="1" s="1"/>
  <c r="B435" i="1" a="1"/>
  <c r="B435" i="1" s="1"/>
  <c r="B36" i="1" a="1"/>
  <c r="B36" i="1" s="1"/>
  <c r="B597" i="1" a="1"/>
  <c r="B597" i="1" s="1"/>
  <c r="B121" i="1" a="1"/>
  <c r="B121" i="1" s="1"/>
  <c r="B37" i="1" a="1"/>
  <c r="B37" i="1" s="1"/>
  <c r="B134" i="1" a="1"/>
  <c r="B134" i="1" s="1"/>
  <c r="B255" i="1" a="1"/>
  <c r="B255" i="1" s="1"/>
  <c r="B38" i="1" a="1"/>
  <c r="B38" i="1" s="1"/>
  <c r="B136" i="1" a="1"/>
  <c r="B136" i="1" s="1"/>
  <c r="B848" i="1" a="1"/>
  <c r="B848" i="1" s="1"/>
  <c r="B766" i="1" a="1"/>
  <c r="B766" i="1" s="1"/>
  <c r="B849" i="1" a="1"/>
  <c r="B849" i="1" s="1"/>
  <c r="B166" i="1" a="1"/>
  <c r="B166" i="1" s="1"/>
  <c r="B767" i="1" a="1"/>
  <c r="B767" i="1" s="1"/>
  <c r="B546" i="1" a="1"/>
  <c r="B546" i="1" s="1"/>
  <c r="B547" i="1" a="1"/>
  <c r="B547" i="1" s="1"/>
  <c r="B400" i="1" a="1"/>
  <c r="B400" i="1" s="1"/>
  <c r="B548" i="1" a="1"/>
  <c r="B548" i="1" s="1"/>
  <c r="B401" i="1" a="1"/>
  <c r="B401" i="1" s="1"/>
  <c r="B453" i="1" a="1"/>
  <c r="B453" i="1" s="1"/>
  <c r="B519" i="1" a="1"/>
  <c r="B519" i="1" s="1"/>
  <c r="B768" i="1" a="1"/>
  <c r="B768" i="1" s="1"/>
  <c r="B830" i="1" a="1"/>
  <c r="B830" i="1" s="1"/>
  <c r="B769" i="1" a="1"/>
  <c r="B769" i="1" s="1"/>
  <c r="B1080" i="1" a="1"/>
  <c r="B1080" i="1" s="1"/>
  <c r="B183" i="1" a="1"/>
  <c r="B183" i="1" s="1"/>
  <c r="B770" i="1" a="1"/>
  <c r="B770" i="1" s="1"/>
  <c r="B549" i="1" a="1"/>
  <c r="B549" i="1" s="1"/>
  <c r="B550" i="1" a="1"/>
  <c r="B550" i="1" s="1"/>
  <c r="B402" i="1" a="1"/>
  <c r="B402" i="1" s="1"/>
  <c r="B174" i="1" a="1"/>
  <c r="B174" i="1" s="1"/>
  <c r="B403" i="1" a="1"/>
  <c r="B403" i="1" s="1"/>
  <c r="B852" i="1" a="1"/>
  <c r="B852" i="1" s="1"/>
  <c r="B853" i="1" a="1"/>
  <c r="B853" i="1" s="1"/>
  <c r="B854" i="1" a="1"/>
  <c r="B854" i="1" s="1"/>
  <c r="B855" i="1" a="1"/>
  <c r="B855" i="1" s="1"/>
  <c r="B856" i="1" a="1"/>
  <c r="B856" i="1" s="1"/>
  <c r="B771" i="1" a="1"/>
  <c r="B771" i="1" s="1"/>
  <c r="B184" i="1" a="1"/>
  <c r="B184" i="1" s="1"/>
  <c r="B772" i="1" a="1"/>
  <c r="B772" i="1" s="1"/>
  <c r="B185" i="1" a="1"/>
  <c r="B185" i="1" s="1"/>
  <c r="B551" i="1" a="1"/>
  <c r="B551" i="1" s="1"/>
  <c r="B552" i="1" a="1"/>
  <c r="B552" i="1" s="1"/>
  <c r="A552" i="1" s="1"/>
  <c r="B404" i="1" a="1"/>
  <c r="B404" i="1" s="1"/>
  <c r="B405" i="1" a="1"/>
  <c r="B405" i="1" s="1"/>
  <c r="B454" i="1" a="1"/>
  <c r="B454" i="1" s="1"/>
  <c r="B122" i="1" a="1"/>
  <c r="B122" i="1" s="1"/>
  <c r="B39" i="1" a="1"/>
  <c r="B39" i="1" s="1"/>
  <c r="B123" i="1" a="1"/>
  <c r="B123" i="1" s="1"/>
  <c r="B139" i="1" a="1"/>
  <c r="B139" i="1" s="1"/>
  <c r="A139" i="1" s="1"/>
  <c r="B85" i="1" a="1"/>
  <c r="B85" i="1" s="1"/>
  <c r="B773" i="1" a="1"/>
  <c r="B773" i="1" s="1"/>
  <c r="B175" i="1" a="1"/>
  <c r="B175" i="1" s="1"/>
  <c r="B406" i="1" a="1"/>
  <c r="B406" i="1" s="1"/>
  <c r="B850" i="1" a="1"/>
  <c r="B850" i="1" s="1"/>
  <c r="B851" i="1" a="1"/>
  <c r="B851" i="1" s="1"/>
  <c r="B40" i="1" a="1"/>
  <c r="B40" i="1" s="1"/>
  <c r="B858" i="1" a="1"/>
  <c r="B858" i="1" s="1"/>
  <c r="A858" i="1" s="1"/>
  <c r="B143" i="1" a="1"/>
  <c r="B143" i="1" s="1"/>
  <c r="B774" i="1" a="1"/>
  <c r="B774" i="1" s="1"/>
  <c r="B800" i="1" a="1"/>
  <c r="B800" i="1" s="1"/>
  <c r="A800" i="1" s="1"/>
  <c r="B448" i="1" a="1"/>
  <c r="B448" i="1" s="1"/>
  <c r="B775" i="1" a="1"/>
  <c r="B775" i="1" s="1"/>
  <c r="B578" i="1" a="1"/>
  <c r="B578" i="1" s="1"/>
  <c r="B776" i="1" a="1"/>
  <c r="B776" i="1" s="1"/>
  <c r="A776" i="1" s="1"/>
  <c r="B1083" i="1" a="1"/>
  <c r="B1083" i="1" s="1"/>
  <c r="B128" i="1" a="1"/>
  <c r="B128" i="1" s="1"/>
  <c r="B41" i="1" a="1"/>
  <c r="B41" i="1" s="1"/>
  <c r="B133" i="1" a="1"/>
  <c r="B133" i="1" s="1"/>
  <c r="B146" i="1" a="1"/>
  <c r="B146" i="1" s="1"/>
  <c r="F818" i="1"/>
  <c r="G818" i="1" s="1"/>
  <c r="F32" i="1"/>
  <c r="G32" i="1" s="1"/>
  <c r="F125" i="1"/>
  <c r="G125" i="1" s="1"/>
  <c r="F390" i="1"/>
  <c r="G390" i="1" s="1"/>
  <c r="F451" i="1"/>
  <c r="G451" i="1" s="1"/>
  <c r="F391" i="1"/>
  <c r="G391" i="1" s="1"/>
  <c r="F392" i="1"/>
  <c r="G392" i="1" s="1"/>
  <c r="F393" i="1"/>
  <c r="G393" i="1" s="1"/>
  <c r="F181" i="1"/>
  <c r="G181" i="1" s="1"/>
  <c r="F762" i="1"/>
  <c r="G762" i="1" s="1"/>
  <c r="F1073" i="1"/>
  <c r="G1073" i="1" s="1"/>
  <c r="F394" i="1"/>
  <c r="G394" i="1" s="1"/>
  <c r="F452" i="1"/>
  <c r="G452" i="1" s="1"/>
  <c r="F763" i="1"/>
  <c r="G763" i="1" s="1"/>
  <c r="F614" i="1"/>
  <c r="G614" i="1" s="1"/>
  <c r="F846" i="1"/>
  <c r="G846" i="1" s="1"/>
  <c r="F796" i="1"/>
  <c r="G796" i="1" s="1"/>
  <c r="F33" i="1"/>
  <c r="G33" i="1" s="1"/>
  <c r="F127" i="1"/>
  <c r="G127" i="1" s="1"/>
  <c r="F191" i="1"/>
  <c r="G191" i="1" s="1"/>
  <c r="F34" i="1"/>
  <c r="G34" i="1" s="1"/>
  <c r="F192" i="1"/>
  <c r="G192" i="1" s="1"/>
  <c r="F1090" i="1"/>
  <c r="G1090" i="1" s="1"/>
  <c r="F1011" i="1"/>
  <c r="G1011" i="1" s="1"/>
  <c r="F395" i="1"/>
  <c r="G395" i="1" s="1"/>
  <c r="F83" i="1"/>
  <c r="G83" i="1" s="1"/>
  <c r="F537" i="1"/>
  <c r="G537" i="1" s="1"/>
  <c r="F538" i="1"/>
  <c r="G538" i="1" s="1"/>
  <c r="F539" i="1"/>
  <c r="G539" i="1" s="1"/>
  <c r="F396" i="1"/>
  <c r="G396" i="1" s="1"/>
  <c r="F540" i="1"/>
  <c r="G540" i="1" s="1"/>
  <c r="F118" i="1"/>
  <c r="G118" i="1" s="1"/>
  <c r="F35" i="1"/>
  <c r="G35" i="1" s="1"/>
  <c r="F129" i="1"/>
  <c r="G129" i="1" s="1"/>
  <c r="F541" i="1"/>
  <c r="G541" i="1" s="1"/>
  <c r="F397" i="1"/>
  <c r="G397" i="1" s="1"/>
  <c r="F542" i="1"/>
  <c r="G542" i="1" s="1"/>
  <c r="F543" i="1"/>
  <c r="G543" i="1" s="1"/>
  <c r="F544" i="1"/>
  <c r="G544" i="1" s="1"/>
  <c r="F130" i="1"/>
  <c r="G130" i="1" s="1"/>
  <c r="F131" i="1"/>
  <c r="G131" i="1" s="1"/>
  <c r="F132" i="1"/>
  <c r="G132" i="1" s="1"/>
  <c r="F764" i="1"/>
  <c r="G764" i="1" s="1"/>
  <c r="F893" i="1"/>
  <c r="G893" i="1" s="1"/>
  <c r="F894" i="1"/>
  <c r="G894" i="1" s="1"/>
  <c r="F88" i="1"/>
  <c r="G88" i="1" s="1"/>
  <c r="F765" i="1"/>
  <c r="G765" i="1" s="1"/>
  <c r="F490" i="1"/>
  <c r="G490" i="1" s="1"/>
  <c r="F398" i="1"/>
  <c r="G398" i="1" s="1"/>
  <c r="F434" i="1"/>
  <c r="G434" i="1" s="1"/>
  <c r="F399" i="1"/>
  <c r="G399" i="1" s="1"/>
  <c r="F435" i="1"/>
  <c r="G435" i="1" s="1"/>
  <c r="F36" i="1"/>
  <c r="G36" i="1" s="1"/>
  <c r="F597" i="1"/>
  <c r="G597" i="1" s="1"/>
  <c r="F121" i="1"/>
  <c r="G121" i="1" s="1"/>
  <c r="F37" i="1"/>
  <c r="G37" i="1" s="1"/>
  <c r="F134" i="1"/>
  <c r="G134" i="1" s="1"/>
  <c r="F255" i="1"/>
  <c r="G255" i="1" s="1"/>
  <c r="F38" i="1"/>
  <c r="G38" i="1" s="1"/>
  <c r="F136" i="1"/>
  <c r="G136" i="1" s="1"/>
  <c r="F848" i="1"/>
  <c r="G848" i="1" s="1"/>
  <c r="F766" i="1"/>
  <c r="G766" i="1" s="1"/>
  <c r="F849" i="1"/>
  <c r="G849" i="1" s="1"/>
  <c r="F166" i="1"/>
  <c r="G166" i="1" s="1"/>
  <c r="F767" i="1"/>
  <c r="G767" i="1" s="1"/>
  <c r="F546" i="1"/>
  <c r="G546" i="1" s="1"/>
  <c r="F547" i="1"/>
  <c r="G547" i="1" s="1"/>
  <c r="F400" i="1"/>
  <c r="G400" i="1" s="1"/>
  <c r="F548" i="1"/>
  <c r="G548" i="1" s="1"/>
  <c r="F401" i="1"/>
  <c r="G401" i="1" s="1"/>
  <c r="F453" i="1"/>
  <c r="G453" i="1" s="1"/>
  <c r="F519" i="1"/>
  <c r="G519" i="1" s="1"/>
  <c r="F768" i="1"/>
  <c r="G768" i="1" s="1"/>
  <c r="F830" i="1"/>
  <c r="G830" i="1" s="1"/>
  <c r="F769" i="1"/>
  <c r="G769" i="1" s="1"/>
  <c r="F1080" i="1"/>
  <c r="G1080" i="1" s="1"/>
  <c r="F183" i="1"/>
  <c r="G183" i="1" s="1"/>
  <c r="F770" i="1"/>
  <c r="G770" i="1" s="1"/>
  <c r="F549" i="1"/>
  <c r="G549" i="1" s="1"/>
  <c r="F550" i="1"/>
  <c r="G550" i="1" s="1"/>
  <c r="F402" i="1"/>
  <c r="G402" i="1" s="1"/>
  <c r="F174" i="1"/>
  <c r="G174" i="1" s="1"/>
  <c r="F403" i="1"/>
  <c r="G403" i="1" s="1"/>
  <c r="F852" i="1"/>
  <c r="G852" i="1" s="1"/>
  <c r="F853" i="1"/>
  <c r="G853" i="1" s="1"/>
  <c r="F854" i="1"/>
  <c r="G854" i="1" s="1"/>
  <c r="F855" i="1"/>
  <c r="G855" i="1" s="1"/>
  <c r="F856" i="1"/>
  <c r="G856" i="1" s="1"/>
  <c r="F771" i="1"/>
  <c r="G771" i="1" s="1"/>
  <c r="F184" i="1"/>
  <c r="G184" i="1" s="1"/>
  <c r="F772" i="1"/>
  <c r="G772" i="1" s="1"/>
  <c r="F185" i="1"/>
  <c r="G185" i="1" s="1"/>
  <c r="F551" i="1"/>
  <c r="G551" i="1" s="1"/>
  <c r="F552" i="1"/>
  <c r="G552" i="1" s="1"/>
  <c r="F404" i="1"/>
  <c r="G404" i="1" s="1"/>
  <c r="F405" i="1"/>
  <c r="G405" i="1" s="1"/>
  <c r="F454" i="1"/>
  <c r="G454" i="1" s="1"/>
  <c r="F122" i="1"/>
  <c r="G122" i="1" s="1"/>
  <c r="F39" i="1"/>
  <c r="G39" i="1" s="1"/>
  <c r="F123" i="1"/>
  <c r="G123" i="1" s="1"/>
  <c r="F139" i="1"/>
  <c r="G139" i="1" s="1"/>
  <c r="F85" i="1"/>
  <c r="G85" i="1" s="1"/>
  <c r="F773" i="1"/>
  <c r="G773" i="1" s="1"/>
  <c r="F175" i="1"/>
  <c r="G175" i="1" s="1"/>
  <c r="F406" i="1"/>
  <c r="G406" i="1" s="1"/>
  <c r="F850" i="1"/>
  <c r="G850" i="1" s="1"/>
  <c r="F851" i="1"/>
  <c r="G851" i="1" s="1"/>
  <c r="F40" i="1"/>
  <c r="G40" i="1" s="1"/>
  <c r="F858" i="1"/>
  <c r="G858" i="1" s="1"/>
  <c r="F143" i="1"/>
  <c r="G143" i="1" s="1"/>
  <c r="F774" i="1"/>
  <c r="G774" i="1" s="1"/>
  <c r="F800" i="1"/>
  <c r="G800" i="1" s="1"/>
  <c r="F448" i="1"/>
  <c r="G448" i="1" s="1"/>
  <c r="F775" i="1"/>
  <c r="G775" i="1" s="1"/>
  <c r="F578" i="1"/>
  <c r="G578" i="1" s="1"/>
  <c r="F776" i="1"/>
  <c r="G776" i="1" s="1"/>
  <c r="F1083" i="1"/>
  <c r="G1083" i="1" s="1"/>
  <c r="F128" i="1"/>
  <c r="G128" i="1" s="1"/>
  <c r="F41" i="1"/>
  <c r="G41" i="1" s="1"/>
  <c r="F133" i="1"/>
  <c r="G133" i="1" s="1"/>
  <c r="F146" i="1"/>
  <c r="G146" i="1" s="1"/>
  <c r="H818" i="1"/>
  <c r="H32" i="1"/>
  <c r="H125" i="1"/>
  <c r="H390" i="1"/>
  <c r="H451" i="1"/>
  <c r="H391" i="1"/>
  <c r="H392" i="1"/>
  <c r="H393" i="1"/>
  <c r="H181" i="1"/>
  <c r="H762" i="1"/>
  <c r="H1073" i="1"/>
  <c r="H394" i="1"/>
  <c r="H452" i="1"/>
  <c r="H763" i="1"/>
  <c r="H614" i="1"/>
  <c r="H846" i="1"/>
  <c r="H796" i="1"/>
  <c r="H33" i="1"/>
  <c r="H127" i="1"/>
  <c r="H191" i="1"/>
  <c r="H34" i="1"/>
  <c r="H192" i="1"/>
  <c r="H1090" i="1"/>
  <c r="H1011" i="1"/>
  <c r="H395" i="1"/>
  <c r="H83" i="1"/>
  <c r="H537" i="1"/>
  <c r="H538" i="1"/>
  <c r="H539" i="1"/>
  <c r="H396" i="1"/>
  <c r="H540" i="1"/>
  <c r="H118" i="1"/>
  <c r="H35" i="1"/>
  <c r="H129" i="1"/>
  <c r="H541" i="1"/>
  <c r="H397" i="1"/>
  <c r="H542" i="1"/>
  <c r="H543" i="1"/>
  <c r="H544" i="1"/>
  <c r="H130" i="1"/>
  <c r="H131" i="1"/>
  <c r="H132" i="1"/>
  <c r="H764" i="1"/>
  <c r="H893" i="1"/>
  <c r="H894" i="1"/>
  <c r="H88" i="1"/>
  <c r="H765" i="1"/>
  <c r="H490" i="1"/>
  <c r="H398" i="1"/>
  <c r="H434" i="1"/>
  <c r="H399" i="1"/>
  <c r="H435" i="1"/>
  <c r="H36" i="1"/>
  <c r="H597" i="1"/>
  <c r="H121" i="1"/>
  <c r="H37" i="1"/>
  <c r="H134" i="1"/>
  <c r="H255" i="1"/>
  <c r="H38" i="1"/>
  <c r="H136" i="1"/>
  <c r="H848" i="1"/>
  <c r="H766" i="1"/>
  <c r="H849" i="1"/>
  <c r="H166" i="1"/>
  <c r="H767" i="1"/>
  <c r="H546" i="1"/>
  <c r="H547" i="1"/>
  <c r="H400" i="1"/>
  <c r="H548" i="1"/>
  <c r="H401" i="1"/>
  <c r="H453" i="1"/>
  <c r="H519" i="1"/>
  <c r="H768" i="1"/>
  <c r="H830" i="1"/>
  <c r="H769" i="1"/>
  <c r="H1080" i="1"/>
  <c r="H183" i="1"/>
  <c r="H770" i="1"/>
  <c r="H549" i="1"/>
  <c r="H550" i="1"/>
  <c r="H402" i="1"/>
  <c r="H174" i="1"/>
  <c r="H403" i="1"/>
  <c r="H852" i="1"/>
  <c r="H853" i="1"/>
  <c r="H854" i="1"/>
  <c r="H855" i="1"/>
  <c r="H856" i="1"/>
  <c r="H771" i="1"/>
  <c r="H184" i="1"/>
  <c r="H772" i="1"/>
  <c r="H185" i="1"/>
  <c r="H551" i="1"/>
  <c r="H552" i="1"/>
  <c r="H404" i="1"/>
  <c r="H405" i="1"/>
  <c r="H454" i="1"/>
  <c r="H122" i="1"/>
  <c r="H39" i="1"/>
  <c r="H123" i="1"/>
  <c r="H139" i="1"/>
  <c r="H85" i="1"/>
  <c r="H773" i="1"/>
  <c r="H175" i="1"/>
  <c r="H406" i="1"/>
  <c r="H850" i="1"/>
  <c r="H851" i="1"/>
  <c r="H40" i="1"/>
  <c r="H858" i="1"/>
  <c r="H143" i="1"/>
  <c r="H774" i="1"/>
  <c r="H800" i="1"/>
  <c r="H448" i="1"/>
  <c r="H775" i="1"/>
  <c r="H578" i="1"/>
  <c r="H776" i="1"/>
  <c r="H1083" i="1"/>
  <c r="H128" i="1"/>
  <c r="H41" i="1"/>
  <c r="H133" i="1"/>
  <c r="H146" i="1"/>
  <c r="I818" i="1"/>
  <c r="I32" i="1"/>
  <c r="I125" i="1"/>
  <c r="I390" i="1"/>
  <c r="I451" i="1"/>
  <c r="I391" i="1"/>
  <c r="I392" i="1"/>
  <c r="I393" i="1"/>
  <c r="I181" i="1"/>
  <c r="I762" i="1"/>
  <c r="I1073" i="1"/>
  <c r="I394" i="1"/>
  <c r="I452" i="1"/>
  <c r="I763" i="1"/>
  <c r="I614" i="1"/>
  <c r="I846" i="1"/>
  <c r="I796" i="1"/>
  <c r="I33" i="1"/>
  <c r="I127" i="1"/>
  <c r="I191" i="1"/>
  <c r="I34" i="1"/>
  <c r="I192" i="1"/>
  <c r="I1090" i="1"/>
  <c r="I1011" i="1"/>
  <c r="I395" i="1"/>
  <c r="I83" i="1"/>
  <c r="I537" i="1"/>
  <c r="I538" i="1"/>
  <c r="I539" i="1"/>
  <c r="I396" i="1"/>
  <c r="I540" i="1"/>
  <c r="I118" i="1"/>
  <c r="I35" i="1"/>
  <c r="I129" i="1"/>
  <c r="I541" i="1"/>
  <c r="I397" i="1"/>
  <c r="I542" i="1"/>
  <c r="I543" i="1"/>
  <c r="I544" i="1"/>
  <c r="I130" i="1"/>
  <c r="I131" i="1"/>
  <c r="I132" i="1"/>
  <c r="I764" i="1"/>
  <c r="I893" i="1"/>
  <c r="I894" i="1"/>
  <c r="I88" i="1"/>
  <c r="I765" i="1"/>
  <c r="I490" i="1"/>
  <c r="I398" i="1"/>
  <c r="I434" i="1"/>
  <c r="I399" i="1"/>
  <c r="I435" i="1"/>
  <c r="I36" i="1"/>
  <c r="I597" i="1"/>
  <c r="I121" i="1"/>
  <c r="I37" i="1"/>
  <c r="I134" i="1"/>
  <c r="I255" i="1"/>
  <c r="I38" i="1"/>
  <c r="I136" i="1"/>
  <c r="I848" i="1"/>
  <c r="I766" i="1"/>
  <c r="I849" i="1"/>
  <c r="I166" i="1"/>
  <c r="I767" i="1"/>
  <c r="I546" i="1"/>
  <c r="I547" i="1"/>
  <c r="I400" i="1"/>
  <c r="I548" i="1"/>
  <c r="I401" i="1"/>
  <c r="I453" i="1"/>
  <c r="I519" i="1"/>
  <c r="I768" i="1"/>
  <c r="I830" i="1"/>
  <c r="I769" i="1"/>
  <c r="I1080" i="1"/>
  <c r="I183" i="1"/>
  <c r="I770" i="1"/>
  <c r="I549" i="1"/>
  <c r="I550" i="1"/>
  <c r="I402" i="1"/>
  <c r="I174" i="1"/>
  <c r="I403" i="1"/>
  <c r="I852" i="1"/>
  <c r="I853" i="1"/>
  <c r="I854" i="1"/>
  <c r="I855" i="1"/>
  <c r="I856" i="1"/>
  <c r="I771" i="1"/>
  <c r="I184" i="1"/>
  <c r="I772" i="1"/>
  <c r="I185" i="1"/>
  <c r="I551" i="1"/>
  <c r="I552" i="1"/>
  <c r="I404" i="1"/>
  <c r="I405" i="1"/>
  <c r="I454" i="1"/>
  <c r="I122" i="1"/>
  <c r="I39" i="1"/>
  <c r="I123" i="1"/>
  <c r="I139" i="1"/>
  <c r="I85" i="1"/>
  <c r="I773" i="1"/>
  <c r="I175" i="1"/>
  <c r="I406" i="1"/>
  <c r="I850" i="1"/>
  <c r="I851" i="1"/>
  <c r="I40" i="1"/>
  <c r="I858" i="1"/>
  <c r="I143" i="1"/>
  <c r="I774" i="1"/>
  <c r="I800" i="1"/>
  <c r="I448" i="1"/>
  <c r="I775" i="1"/>
  <c r="I578" i="1"/>
  <c r="I776" i="1"/>
  <c r="I1083" i="1"/>
  <c r="I128" i="1"/>
  <c r="I41" i="1"/>
  <c r="I133" i="1"/>
  <c r="I146" i="1"/>
  <c r="A778" i="1" l="1"/>
  <c r="C778" i="1"/>
  <c r="A862" i="1"/>
  <c r="C862" i="1"/>
  <c r="C915" i="1"/>
  <c r="A915" i="1"/>
  <c r="C407" i="1"/>
  <c r="A407" i="1"/>
  <c r="A911" i="1"/>
  <c r="C911" i="1"/>
  <c r="C147" i="1"/>
  <c r="A147" i="1"/>
  <c r="C182" i="1"/>
  <c r="A182" i="1"/>
  <c r="C863" i="1"/>
  <c r="A863" i="1"/>
  <c r="C409" i="1"/>
  <c r="A409" i="1"/>
  <c r="C194" i="1"/>
  <c r="A194" i="1"/>
  <c r="A865" i="1"/>
  <c r="C865" i="1"/>
  <c r="A910" i="1"/>
  <c r="C910" i="1"/>
  <c r="C918" i="1"/>
  <c r="A918" i="1"/>
  <c r="C864" i="1"/>
  <c r="A864" i="1"/>
  <c r="A777" i="1"/>
  <c r="C777" i="1"/>
  <c r="C917" i="1"/>
  <c r="A917" i="1"/>
  <c r="C408" i="1"/>
  <c r="A408" i="1"/>
  <c r="A173" i="1"/>
  <c r="C173" i="1"/>
  <c r="A133" i="1"/>
  <c r="C133" i="1"/>
  <c r="A406" i="1"/>
  <c r="C406" i="1"/>
  <c r="A125" i="1"/>
  <c r="C125" i="1"/>
  <c r="C800" i="1"/>
  <c r="A1090" i="1"/>
  <c r="C1090" i="1"/>
  <c r="C122" i="1"/>
  <c r="A122" i="1"/>
  <c r="A550" i="1"/>
  <c r="C550" i="1"/>
  <c r="A767" i="1"/>
  <c r="C767" i="1"/>
  <c r="A764" i="1"/>
  <c r="C764" i="1"/>
  <c r="A396" i="1"/>
  <c r="C396" i="1"/>
  <c r="A32" i="1"/>
  <c r="C32" i="1"/>
  <c r="A143" i="1"/>
  <c r="C143" i="1"/>
  <c r="C175" i="1"/>
  <c r="A175" i="1"/>
  <c r="C185" i="1"/>
  <c r="A185" i="1"/>
  <c r="C854" i="1"/>
  <c r="A854" i="1"/>
  <c r="C549" i="1"/>
  <c r="A549" i="1"/>
  <c r="C519" i="1"/>
  <c r="A519" i="1"/>
  <c r="C166" i="1"/>
  <c r="A166" i="1"/>
  <c r="C134" i="1"/>
  <c r="A134" i="1"/>
  <c r="C434" i="1"/>
  <c r="A434" i="1"/>
  <c r="C397" i="1"/>
  <c r="A397" i="1"/>
  <c r="C539" i="1"/>
  <c r="A539" i="1"/>
  <c r="C34" i="1"/>
  <c r="A34" i="1"/>
  <c r="C763" i="1"/>
  <c r="A763" i="1"/>
  <c r="C393" i="1"/>
  <c r="A393" i="1"/>
  <c r="A818" i="1"/>
  <c r="C818" i="1"/>
  <c r="C146" i="1"/>
  <c r="A146" i="1"/>
  <c r="A578" i="1"/>
  <c r="C578" i="1"/>
  <c r="C773" i="1"/>
  <c r="A773" i="1"/>
  <c r="C772" i="1"/>
  <c r="A772" i="1"/>
  <c r="C853" i="1"/>
  <c r="A853" i="1"/>
  <c r="C770" i="1"/>
  <c r="A770" i="1"/>
  <c r="C453" i="1"/>
  <c r="A453" i="1"/>
  <c r="C37" i="1"/>
  <c r="A37" i="1"/>
  <c r="C398" i="1"/>
  <c r="A398" i="1"/>
  <c r="C132" i="1"/>
  <c r="A132" i="1"/>
  <c r="C541" i="1"/>
  <c r="A541" i="1"/>
  <c r="C538" i="1"/>
  <c r="A538" i="1"/>
  <c r="C392" i="1"/>
  <c r="A392" i="1"/>
  <c r="C775" i="1"/>
  <c r="A775" i="1"/>
  <c r="A85" i="1"/>
  <c r="C85" i="1"/>
  <c r="C454" i="1"/>
  <c r="A454" i="1"/>
  <c r="C184" i="1"/>
  <c r="A184" i="1"/>
  <c r="C852" i="1"/>
  <c r="A852" i="1"/>
  <c r="C183" i="1"/>
  <c r="A183" i="1"/>
  <c r="C401" i="1"/>
  <c r="A401" i="1"/>
  <c r="C849" i="1"/>
  <c r="A849" i="1"/>
  <c r="C121" i="1"/>
  <c r="A121" i="1"/>
  <c r="C490" i="1"/>
  <c r="A490" i="1"/>
  <c r="C131" i="1"/>
  <c r="A131" i="1"/>
  <c r="C537" i="1"/>
  <c r="A537" i="1"/>
  <c r="C191" i="1"/>
  <c r="A191" i="1"/>
  <c r="C452" i="1"/>
  <c r="A452" i="1"/>
  <c r="C391" i="1"/>
  <c r="A391" i="1"/>
  <c r="C39" i="1"/>
  <c r="A39" i="1"/>
  <c r="A856" i="1"/>
  <c r="C856" i="1"/>
  <c r="A402" i="1"/>
  <c r="C402" i="1"/>
  <c r="A830" i="1"/>
  <c r="C830" i="1"/>
  <c r="A546" i="1"/>
  <c r="C546" i="1"/>
  <c r="A38" i="1"/>
  <c r="C38" i="1"/>
  <c r="A435" i="1"/>
  <c r="C435" i="1"/>
  <c r="A893" i="1"/>
  <c r="C893" i="1"/>
  <c r="A543" i="1"/>
  <c r="C543" i="1"/>
  <c r="A540" i="1"/>
  <c r="C540" i="1"/>
  <c r="A551" i="1"/>
  <c r="C551" i="1"/>
  <c r="A855" i="1"/>
  <c r="C855" i="1"/>
  <c r="A768" i="1"/>
  <c r="C768" i="1"/>
  <c r="A255" i="1"/>
  <c r="C255" i="1"/>
  <c r="A399" i="1"/>
  <c r="C399" i="1"/>
  <c r="A542" i="1"/>
  <c r="C542" i="1"/>
  <c r="C405" i="1"/>
  <c r="A405" i="1"/>
  <c r="C403" i="1"/>
  <c r="A403" i="1"/>
  <c r="C548" i="1"/>
  <c r="A548" i="1"/>
  <c r="C766" i="1"/>
  <c r="A766" i="1"/>
  <c r="C597" i="1"/>
  <c r="A597" i="1"/>
  <c r="C765" i="1"/>
  <c r="A765" i="1"/>
  <c r="C130" i="1"/>
  <c r="A130" i="1"/>
  <c r="C129" i="1"/>
  <c r="A129" i="1"/>
  <c r="C83" i="1"/>
  <c r="A83" i="1"/>
  <c r="C127" i="1"/>
  <c r="A127" i="1"/>
  <c r="C394" i="1"/>
  <c r="A394" i="1"/>
  <c r="C451" i="1"/>
  <c r="A451" i="1"/>
  <c r="A192" i="1"/>
  <c r="C192" i="1"/>
  <c r="A1083" i="1"/>
  <c r="C1083" i="1"/>
  <c r="C774" i="1"/>
  <c r="A774" i="1"/>
  <c r="A181" i="1"/>
  <c r="C181" i="1"/>
  <c r="A614" i="1"/>
  <c r="C614" i="1"/>
  <c r="C448" i="1"/>
  <c r="A448" i="1"/>
  <c r="A40" i="1"/>
  <c r="C40" i="1"/>
  <c r="C41" i="1"/>
  <c r="A41" i="1"/>
  <c r="C851" i="1"/>
  <c r="A851" i="1"/>
  <c r="A404" i="1"/>
  <c r="C404" i="1"/>
  <c r="C174" i="1"/>
  <c r="A174" i="1"/>
  <c r="C1080" i="1"/>
  <c r="A1080" i="1"/>
  <c r="C400" i="1"/>
  <c r="A400" i="1"/>
  <c r="C848" i="1"/>
  <c r="A848" i="1"/>
  <c r="C36" i="1"/>
  <c r="A36" i="1"/>
  <c r="C88" i="1"/>
  <c r="A88" i="1"/>
  <c r="C35" i="1"/>
  <c r="A35" i="1"/>
  <c r="C395" i="1"/>
  <c r="A395" i="1"/>
  <c r="C33" i="1"/>
  <c r="A33" i="1"/>
  <c r="C1073" i="1"/>
  <c r="A1073" i="1"/>
  <c r="C390" i="1"/>
  <c r="A390" i="1"/>
  <c r="C128" i="1"/>
  <c r="A128" i="1"/>
  <c r="C850" i="1"/>
  <c r="A850" i="1"/>
  <c r="A123" i="1"/>
  <c r="C123" i="1"/>
  <c r="A771" i="1"/>
  <c r="C771" i="1"/>
  <c r="A769" i="1"/>
  <c r="C769" i="1"/>
  <c r="A547" i="1"/>
  <c r="C547" i="1"/>
  <c r="A136" i="1"/>
  <c r="C136" i="1"/>
  <c r="A894" i="1"/>
  <c r="C894" i="1"/>
  <c r="A544" i="1"/>
  <c r="C544" i="1"/>
  <c r="A118" i="1"/>
  <c r="C118" i="1"/>
  <c r="A1011" i="1"/>
  <c r="C1011" i="1"/>
  <c r="A796" i="1"/>
  <c r="C796" i="1"/>
  <c r="A762" i="1"/>
  <c r="C762" i="1"/>
  <c r="A846" i="1"/>
  <c r="C846" i="1"/>
  <c r="C776" i="1"/>
  <c r="C858" i="1"/>
  <c r="C139" i="1"/>
  <c r="C552" i="1"/>
  <c r="L13" i="10" l="1"/>
  <c r="V13" i="10" l="1" a="1"/>
  <c r="V13" i="10" s="1"/>
  <c r="AD13" i="10" a="1"/>
  <c r="AD13" i="10" s="1"/>
  <c r="AL13" i="10" a="1"/>
  <c r="AL13" i="10" s="1"/>
  <c r="W13" i="10" a="1"/>
  <c r="W13" i="10" s="1"/>
  <c r="AE13" i="10" a="1"/>
  <c r="AE13" i="10" s="1"/>
  <c r="X13" i="10" a="1"/>
  <c r="X13" i="10" s="1"/>
  <c r="AF13" i="10" a="1"/>
  <c r="AF13" i="10" s="1"/>
  <c r="Y13" i="10" a="1"/>
  <c r="Y13" i="10" s="1"/>
  <c r="AG13" i="10" a="1"/>
  <c r="AG13" i="10" s="1"/>
  <c r="Z13" i="10" a="1"/>
  <c r="Z13" i="10" s="1"/>
  <c r="AH13" i="10" a="1"/>
  <c r="AH13" i="10" s="1"/>
  <c r="AA13" i="10" a="1"/>
  <c r="AA13" i="10" s="1"/>
  <c r="AI13" i="10" a="1"/>
  <c r="AI13" i="10" s="1"/>
  <c r="AB13" i="10" a="1"/>
  <c r="AB13" i="10" s="1"/>
  <c r="AC13" i="10" a="1"/>
  <c r="AC13" i="10" s="1"/>
  <c r="AJ13" i="10" a="1"/>
  <c r="AJ13" i="10" s="1"/>
  <c r="AK13" i="10" a="1"/>
  <c r="AK13" i="10" s="1"/>
  <c r="AM13" i="10" a="1"/>
  <c r="AM13" i="10" s="1"/>
  <c r="AN13" i="10" a="1"/>
  <c r="AN13" i="10" s="1"/>
  <c r="AO13" i="10" a="1"/>
  <c r="AO13" i="10" s="1"/>
  <c r="AP13" i="10" a="1"/>
  <c r="AP13" i="10" s="1"/>
  <c r="AQ13" i="10" a="1"/>
  <c r="AQ13" i="10" s="1"/>
  <c r="U13" i="10" a="1"/>
  <c r="U13" i="10" s="1"/>
  <c r="J13" i="10" a="1"/>
  <c r="J13" i="10" s="1"/>
  <c r="Q13" i="10" a="1"/>
  <c r="Q13" i="10" s="1"/>
  <c r="T13" i="10" a="1"/>
  <c r="T13" i="10" s="1"/>
  <c r="O13" i="10" a="1"/>
  <c r="O13" i="10" s="1"/>
  <c r="P13" i="10" a="1"/>
  <c r="P13" i="10" s="1"/>
  <c r="R13" i="10" a="1"/>
  <c r="R13" i="10" s="1"/>
  <c r="M13" i="10" a="1"/>
  <c r="M13" i="10" s="1"/>
  <c r="S13" i="10" a="1"/>
  <c r="S13" i="10" s="1"/>
  <c r="N13" i="10" a="1"/>
  <c r="N13" i="10" s="1"/>
  <c r="I425" i="1"/>
  <c r="I942" i="1"/>
  <c r="I335" i="1"/>
  <c r="I135" i="1"/>
  <c r="I887" i="1"/>
  <c r="I336" i="1"/>
  <c r="I429" i="1"/>
  <c r="I795" i="1"/>
  <c r="I714" i="1"/>
  <c r="I715" i="1"/>
  <c r="I716" i="1"/>
  <c r="I426" i="1"/>
  <c r="I717" i="1"/>
  <c r="I797" i="1"/>
  <c r="I798" i="1"/>
  <c r="I713" i="1"/>
  <c r="I718" i="1"/>
  <c r="I670" i="1"/>
  <c r="I719" i="1"/>
  <c r="I671" i="1"/>
  <c r="I720" i="1"/>
  <c r="I672" i="1"/>
  <c r="I721" i="1"/>
  <c r="I677" i="1"/>
  <c r="I722" i="1"/>
  <c r="I681" i="1"/>
  <c r="I723" i="1"/>
  <c r="I980" i="1"/>
  <c r="I724" i="1"/>
  <c r="I1085" i="1"/>
  <c r="I725" i="1"/>
  <c r="I126" i="1"/>
  <c r="I124" i="1"/>
  <c r="I726" i="1"/>
  <c r="I727" i="1"/>
  <c r="I728" i="1"/>
  <c r="I801" i="1"/>
  <c r="I2" i="1"/>
  <c r="I103" i="1"/>
  <c r="I55" i="1"/>
  <c r="I56" i="1"/>
  <c r="I3" i="1"/>
  <c r="I531" i="1"/>
  <c r="I895" i="1"/>
  <c r="I4" i="1"/>
  <c r="I59" i="1"/>
  <c r="I902" i="1"/>
  <c r="I61" i="1"/>
  <c r="I5" i="1"/>
  <c r="I62" i="1"/>
  <c r="I63" i="1"/>
  <c r="I64" i="1"/>
  <c r="I65" i="1"/>
  <c r="I6" i="1"/>
  <c r="I66" i="1"/>
  <c r="I67" i="1"/>
  <c r="I836" i="1"/>
  <c r="I837" i="1"/>
  <c r="I7" i="1"/>
  <c r="I70" i="1"/>
  <c r="I838" i="1"/>
  <c r="I72" i="1"/>
  <c r="I73" i="1"/>
  <c r="I8" i="1"/>
  <c r="I68" i="1"/>
  <c r="I74" i="1"/>
  <c r="I75" i="1"/>
  <c r="I9" i="1"/>
  <c r="I69" i="1"/>
  <c r="I76" i="1"/>
  <c r="I77" i="1"/>
  <c r="I839" i="1"/>
  <c r="I10" i="1"/>
  <c r="I71" i="1"/>
  <c r="I79" i="1"/>
  <c r="I80" i="1"/>
  <c r="I840" i="1"/>
  <c r="I11" i="1"/>
  <c r="I78" i="1"/>
  <c r="I986" i="1"/>
  <c r="I987" i="1"/>
  <c r="I337" i="1"/>
  <c r="I988" i="1"/>
  <c r="I338" i="1"/>
  <c r="I339" i="1"/>
  <c r="I442" i="1"/>
  <c r="I443" i="1"/>
  <c r="I340" i="1"/>
  <c r="I947" i="1"/>
  <c r="I341" i="1"/>
  <c r="I460" i="1"/>
  <c r="I342" i="1"/>
  <c r="I461" i="1"/>
  <c r="I467" i="1"/>
  <c r="I343" i="1"/>
  <c r="I463" i="1"/>
  <c r="I480" i="1"/>
  <c r="I344" i="1"/>
  <c r="I809" i="1"/>
  <c r="I345" i="1"/>
  <c r="I346" i="1"/>
  <c r="I992" i="1"/>
  <c r="I993" i="1"/>
  <c r="I347" i="1"/>
  <c r="I468" i="1"/>
  <c r="I469" i="1"/>
  <c r="I348" i="1"/>
  <c r="I470" i="1"/>
  <c r="I471" i="1"/>
  <c r="I349" i="1"/>
  <c r="I472" i="1"/>
  <c r="I473" i="1"/>
  <c r="I474" i="1"/>
  <c r="I475" i="1"/>
  <c r="I533" i="1"/>
  <c r="I350" i="1"/>
  <c r="I476" i="1"/>
  <c r="I477" i="1"/>
  <c r="I478" i="1"/>
  <c r="I479" i="1"/>
  <c r="I810" i="1"/>
  <c r="I351" i="1"/>
  <c r="I167" i="1"/>
  <c r="I168" i="1"/>
  <c r="I352" i="1"/>
  <c r="I169" i="1"/>
  <c r="I353" i="1"/>
  <c r="I171" i="1"/>
  <c r="I881" i="1"/>
  <c r="I12" i="1"/>
  <c r="I284" i="1"/>
  <c r="I170" i="1"/>
  <c r="I186" i="1"/>
  <c r="I13" i="1"/>
  <c r="I14" i="1"/>
  <c r="I187" i="1"/>
  <c r="I802" i="1"/>
  <c r="I729" i="1"/>
  <c r="I803" i="1"/>
  <c r="I886" i="1"/>
  <c r="I151" i="1"/>
  <c r="I354" i="1"/>
  <c r="I108" i="1"/>
  <c r="I355" i="1"/>
  <c r="I54" i="1"/>
  <c r="I845" i="1"/>
  <c r="I730" i="1"/>
  <c r="I805" i="1"/>
  <c r="I731" i="1"/>
  <c r="I732" i="1"/>
  <c r="I301" i="1"/>
  <c r="I427" i="1"/>
  <c r="I733" i="1"/>
  <c r="I734" i="1"/>
  <c r="I1061" i="1"/>
  <c r="I735" i="1"/>
  <c r="I736" i="1"/>
  <c r="I1063" i="1"/>
  <c r="I1064" i="1"/>
  <c r="I737" i="1"/>
  <c r="I667" i="1"/>
  <c r="I738" i="1"/>
  <c r="I662" i="1"/>
  <c r="I739" i="1"/>
  <c r="I740" i="1"/>
  <c r="I741" i="1"/>
  <c r="I482" i="1"/>
  <c r="I742" i="1"/>
  <c r="I811" i="1"/>
  <c r="I743" i="1"/>
  <c r="I1066" i="1"/>
  <c r="I15" i="1"/>
  <c r="I673" i="1"/>
  <c r="I58" i="1"/>
  <c r="I84" i="1"/>
  <c r="I16" i="1"/>
  <c r="I536" i="1"/>
  <c r="I507" i="1"/>
  <c r="I17" i="1"/>
  <c r="I87" i="1"/>
  <c r="I807" i="1"/>
  <c r="I18" i="1"/>
  <c r="I89" i="1"/>
  <c r="I90" i="1"/>
  <c r="I91" i="1"/>
  <c r="I92" i="1"/>
  <c r="I19" i="1"/>
  <c r="I93" i="1"/>
  <c r="I843" i="1"/>
  <c r="I844" i="1"/>
  <c r="I20" i="1"/>
  <c r="I96" i="1"/>
  <c r="I97" i="1"/>
  <c r="I81" i="1"/>
  <c r="I21" i="1"/>
  <c r="I94" i="1"/>
  <c r="I95" i="1"/>
  <c r="I98" i="1"/>
  <c r="I99" i="1"/>
  <c r="I356" i="1"/>
  <c r="I272" i="1"/>
  <c r="I653" i="1"/>
  <c r="I989" i="1"/>
  <c r="I357" i="1"/>
  <c r="I990" i="1"/>
  <c r="I358" i="1"/>
  <c r="I991" i="1"/>
  <c r="I359" i="1"/>
  <c r="I282" i="1"/>
  <c r="I360" i="1"/>
  <c r="I279" i="1"/>
  <c r="I483" i="1"/>
  <c r="I484" i="1"/>
  <c r="I485" i="1"/>
  <c r="I361" i="1"/>
  <c r="I486" i="1"/>
  <c r="I487" i="1"/>
  <c r="I362" i="1"/>
  <c r="I488" i="1"/>
  <c r="I363" i="1"/>
  <c r="I364" i="1"/>
  <c r="I365" i="1"/>
  <c r="I994" i="1"/>
  <c r="I995" i="1"/>
  <c r="I366" i="1"/>
  <c r="I996" i="1"/>
  <c r="I1003" i="1"/>
  <c r="I493" i="1"/>
  <c r="I494" i="1"/>
  <c r="I367" i="1"/>
  <c r="I495" i="1"/>
  <c r="I496" i="1"/>
  <c r="I497" i="1"/>
  <c r="I498" i="1"/>
  <c r="I368" i="1"/>
  <c r="I499" i="1"/>
  <c r="I500" i="1"/>
  <c r="I501" i="1"/>
  <c r="I502" i="1"/>
  <c r="I369" i="1"/>
  <c r="I503" i="1"/>
  <c r="I504" i="1"/>
  <c r="I505" i="1"/>
  <c r="I534" i="1"/>
  <c r="I506" i="1"/>
  <c r="I1037" i="1"/>
  <c r="I370" i="1"/>
  <c r="I371" i="1"/>
  <c r="I508" i="1"/>
  <c r="I372" i="1"/>
  <c r="I882" i="1"/>
  <c r="I22" i="1"/>
  <c r="I142" i="1"/>
  <c r="I188" i="1"/>
  <c r="I744" i="1"/>
  <c r="I888" i="1"/>
  <c r="I745" i="1"/>
  <c r="I432" i="1"/>
  <c r="I373" i="1"/>
  <c r="I433" i="1"/>
  <c r="I374" i="1"/>
  <c r="I746" i="1"/>
  <c r="I816" i="1"/>
  <c r="I747" i="1"/>
  <c r="I823" i="1"/>
  <c r="I806" i="1"/>
  <c r="I748" i="1"/>
  <c r="I842" i="1"/>
  <c r="I819" i="1"/>
  <c r="I749" i="1"/>
  <c r="I820" i="1"/>
  <c r="I668" i="1"/>
  <c r="I750" i="1"/>
  <c r="I1162" i="1"/>
  <c r="I1067" i="1"/>
  <c r="I751" i="1"/>
  <c r="I1200" i="1"/>
  <c r="I1070" i="1"/>
  <c r="I669" i="1"/>
  <c r="I752" i="1"/>
  <c r="I1068" i="1"/>
  <c r="I753" i="1"/>
  <c r="I1221" i="1"/>
  <c r="I754" i="1"/>
  <c r="I828" i="1"/>
  <c r="I755" i="1"/>
  <c r="I829" i="1"/>
  <c r="I756" i="1"/>
  <c r="I841" i="1"/>
  <c r="I1000" i="1"/>
  <c r="I757" i="1"/>
  <c r="I831" i="1"/>
  <c r="I758" i="1"/>
  <c r="I431" i="1"/>
  <c r="I833" i="1"/>
  <c r="I759" i="1"/>
  <c r="I834" i="1"/>
  <c r="I23" i="1"/>
  <c r="I869" i="1"/>
  <c r="I516" i="1"/>
  <c r="I491" i="1"/>
  <c r="I24" i="1"/>
  <c r="I106" i="1"/>
  <c r="I517" i="1"/>
  <c r="I25" i="1"/>
  <c r="I518" i="1"/>
  <c r="I109" i="1"/>
  <c r="I110" i="1"/>
  <c r="I26" i="1"/>
  <c r="I111" i="1"/>
  <c r="I112" i="1"/>
  <c r="I113" i="1"/>
  <c r="I847" i="1"/>
  <c r="I27" i="1"/>
  <c r="I115" i="1"/>
  <c r="I116" i="1"/>
  <c r="I117" i="1"/>
  <c r="I28" i="1"/>
  <c r="I100" i="1"/>
  <c r="I119" i="1"/>
  <c r="I120" i="1"/>
  <c r="I29" i="1"/>
  <c r="I101" i="1"/>
  <c r="I102" i="1"/>
  <c r="I114" i="1"/>
  <c r="I375" i="1"/>
  <c r="I687" i="1"/>
  <c r="I1072" i="1"/>
  <c r="I376" i="1"/>
  <c r="I377" i="1"/>
  <c r="I450" i="1"/>
  <c r="I165" i="1"/>
  <c r="I378" i="1"/>
  <c r="I509" i="1"/>
  <c r="I510" i="1"/>
  <c r="I379" i="1"/>
  <c r="I535" i="1"/>
  <c r="I511" i="1"/>
  <c r="I380" i="1"/>
  <c r="I512" i="1"/>
  <c r="I513" i="1"/>
  <c r="I514" i="1"/>
  <c r="I381" i="1"/>
  <c r="I515" i="1"/>
  <c r="I1005" i="1"/>
  <c r="I1006" i="1"/>
  <c r="I382" i="1"/>
  <c r="I383" i="1"/>
  <c r="I1008" i="1"/>
  <c r="I384" i="1"/>
  <c r="I1010" i="1"/>
  <c r="I520" i="1"/>
  <c r="I521" i="1"/>
  <c r="I522" i="1"/>
  <c r="I385" i="1"/>
  <c r="I523" i="1"/>
  <c r="I524" i="1"/>
  <c r="I525" i="1"/>
  <c r="I386" i="1"/>
  <c r="I526" i="1"/>
  <c r="I527" i="1"/>
  <c r="I528" i="1"/>
  <c r="I387" i="1"/>
  <c r="I529" i="1"/>
  <c r="I530" i="1"/>
  <c r="I903" i="1"/>
  <c r="I388" i="1"/>
  <c r="I532" i="1"/>
  <c r="I389" i="1"/>
  <c r="I172" i="1"/>
  <c r="I883" i="1"/>
  <c r="I884" i="1"/>
  <c r="I908" i="1"/>
  <c r="I30" i="1"/>
  <c r="I589" i="1"/>
  <c r="I430" i="1"/>
  <c r="I31" i="1"/>
  <c r="I190" i="1"/>
  <c r="I760" i="1"/>
  <c r="I889" i="1"/>
  <c r="I890" i="1"/>
  <c r="I891" i="1"/>
  <c r="I761" i="1"/>
  <c r="I892" i="1"/>
  <c r="H425" i="1"/>
  <c r="H942" i="1"/>
  <c r="H335" i="1"/>
  <c r="H135" i="1"/>
  <c r="H887" i="1"/>
  <c r="H336" i="1"/>
  <c r="H429" i="1"/>
  <c r="H795" i="1"/>
  <c r="H714" i="1"/>
  <c r="H715" i="1"/>
  <c r="H716" i="1"/>
  <c r="H426" i="1"/>
  <c r="H717" i="1"/>
  <c r="H797" i="1"/>
  <c r="H798" i="1"/>
  <c r="H713" i="1"/>
  <c r="H718" i="1"/>
  <c r="H670" i="1"/>
  <c r="H719" i="1"/>
  <c r="H671" i="1"/>
  <c r="H720" i="1"/>
  <c r="H672" i="1"/>
  <c r="H721" i="1"/>
  <c r="H677" i="1"/>
  <c r="H722" i="1"/>
  <c r="H681" i="1"/>
  <c r="H723" i="1"/>
  <c r="H980" i="1"/>
  <c r="H724" i="1"/>
  <c r="H1085" i="1"/>
  <c r="H725" i="1"/>
  <c r="H126" i="1"/>
  <c r="H124" i="1"/>
  <c r="H726" i="1"/>
  <c r="H727" i="1"/>
  <c r="H728" i="1"/>
  <c r="H801" i="1"/>
  <c r="H2" i="1"/>
  <c r="H103" i="1"/>
  <c r="H55" i="1"/>
  <c r="H56" i="1"/>
  <c r="H3" i="1"/>
  <c r="H531" i="1"/>
  <c r="H895" i="1"/>
  <c r="H4" i="1"/>
  <c r="H59" i="1"/>
  <c r="H902" i="1"/>
  <c r="H61" i="1"/>
  <c r="H5" i="1"/>
  <c r="H62" i="1"/>
  <c r="H63" i="1"/>
  <c r="H64" i="1"/>
  <c r="H65" i="1"/>
  <c r="H6" i="1"/>
  <c r="H66" i="1"/>
  <c r="H67" i="1"/>
  <c r="H836" i="1"/>
  <c r="H837" i="1"/>
  <c r="H7" i="1"/>
  <c r="H70" i="1"/>
  <c r="H838" i="1"/>
  <c r="H72" i="1"/>
  <c r="H73" i="1"/>
  <c r="H8" i="1"/>
  <c r="H68" i="1"/>
  <c r="H74" i="1"/>
  <c r="H75" i="1"/>
  <c r="H9" i="1"/>
  <c r="H69" i="1"/>
  <c r="H76" i="1"/>
  <c r="H77" i="1"/>
  <c r="H839" i="1"/>
  <c r="H10" i="1"/>
  <c r="H71" i="1"/>
  <c r="H79" i="1"/>
  <c r="H80" i="1"/>
  <c r="H840" i="1"/>
  <c r="H11" i="1"/>
  <c r="H78" i="1"/>
  <c r="H986" i="1"/>
  <c r="H987" i="1"/>
  <c r="H337" i="1"/>
  <c r="H988" i="1"/>
  <c r="H338" i="1"/>
  <c r="H339" i="1"/>
  <c r="H442" i="1"/>
  <c r="H443" i="1"/>
  <c r="H340" i="1"/>
  <c r="H947" i="1"/>
  <c r="H341" i="1"/>
  <c r="H460" i="1"/>
  <c r="H342" i="1"/>
  <c r="H461" i="1"/>
  <c r="H467" i="1"/>
  <c r="H343" i="1"/>
  <c r="H463" i="1"/>
  <c r="H480" i="1"/>
  <c r="H344" i="1"/>
  <c r="H809" i="1"/>
  <c r="H345" i="1"/>
  <c r="H346" i="1"/>
  <c r="H992" i="1"/>
  <c r="H993" i="1"/>
  <c r="H347" i="1"/>
  <c r="H468" i="1"/>
  <c r="H469" i="1"/>
  <c r="H348" i="1"/>
  <c r="H470" i="1"/>
  <c r="H471" i="1"/>
  <c r="H349" i="1"/>
  <c r="H472" i="1"/>
  <c r="H473" i="1"/>
  <c r="H474" i="1"/>
  <c r="H475" i="1"/>
  <c r="H533" i="1"/>
  <c r="H350" i="1"/>
  <c r="H476" i="1"/>
  <c r="H477" i="1"/>
  <c r="H478" i="1"/>
  <c r="H479" i="1"/>
  <c r="H810" i="1"/>
  <c r="H351" i="1"/>
  <c r="H167" i="1"/>
  <c r="H168" i="1"/>
  <c r="H352" i="1"/>
  <c r="H169" i="1"/>
  <c r="H353" i="1"/>
  <c r="H171" i="1"/>
  <c r="H881" i="1"/>
  <c r="H12" i="1"/>
  <c r="H284" i="1"/>
  <c r="H170" i="1"/>
  <c r="H186" i="1"/>
  <c r="H13" i="1"/>
  <c r="H14" i="1"/>
  <c r="H187" i="1"/>
  <c r="H802" i="1"/>
  <c r="H729" i="1"/>
  <c r="H803" i="1"/>
  <c r="H886" i="1"/>
  <c r="H151" i="1"/>
  <c r="H354" i="1"/>
  <c r="H108" i="1"/>
  <c r="H355" i="1"/>
  <c r="H54" i="1"/>
  <c r="H845" i="1"/>
  <c r="H730" i="1"/>
  <c r="H805" i="1"/>
  <c r="H731" i="1"/>
  <c r="H732" i="1"/>
  <c r="H301" i="1"/>
  <c r="H427" i="1"/>
  <c r="H733" i="1"/>
  <c r="H734" i="1"/>
  <c r="H1061" i="1"/>
  <c r="H735" i="1"/>
  <c r="H736" i="1"/>
  <c r="H1063" i="1"/>
  <c r="H1064" i="1"/>
  <c r="H737" i="1"/>
  <c r="H667" i="1"/>
  <c r="H738" i="1"/>
  <c r="H662" i="1"/>
  <c r="H739" i="1"/>
  <c r="H740" i="1"/>
  <c r="H741" i="1"/>
  <c r="H482" i="1"/>
  <c r="H742" i="1"/>
  <c r="H811" i="1"/>
  <c r="H743" i="1"/>
  <c r="H1066" i="1"/>
  <c r="H15" i="1"/>
  <c r="H673" i="1"/>
  <c r="H58" i="1"/>
  <c r="H84" i="1"/>
  <c r="H16" i="1"/>
  <c r="H536" i="1"/>
  <c r="H507" i="1"/>
  <c r="H17" i="1"/>
  <c r="H87" i="1"/>
  <c r="H807" i="1"/>
  <c r="H18" i="1"/>
  <c r="H89" i="1"/>
  <c r="H90" i="1"/>
  <c r="H91" i="1"/>
  <c r="H92" i="1"/>
  <c r="H19" i="1"/>
  <c r="H93" i="1"/>
  <c r="H843" i="1"/>
  <c r="H844" i="1"/>
  <c r="H20" i="1"/>
  <c r="H96" i="1"/>
  <c r="H97" i="1"/>
  <c r="H81" i="1"/>
  <c r="H21" i="1"/>
  <c r="H94" i="1"/>
  <c r="H95" i="1"/>
  <c r="H98" i="1"/>
  <c r="H99" i="1"/>
  <c r="H356" i="1"/>
  <c r="H272" i="1"/>
  <c r="H653" i="1"/>
  <c r="H989" i="1"/>
  <c r="H357" i="1"/>
  <c r="H990" i="1"/>
  <c r="H358" i="1"/>
  <c r="H991" i="1"/>
  <c r="H359" i="1"/>
  <c r="H282" i="1"/>
  <c r="H360" i="1"/>
  <c r="H279" i="1"/>
  <c r="H483" i="1"/>
  <c r="H484" i="1"/>
  <c r="H485" i="1"/>
  <c r="H361" i="1"/>
  <c r="H486" i="1"/>
  <c r="H487" i="1"/>
  <c r="H362" i="1"/>
  <c r="H488" i="1"/>
  <c r="H363" i="1"/>
  <c r="H364" i="1"/>
  <c r="H365" i="1"/>
  <c r="H994" i="1"/>
  <c r="H995" i="1"/>
  <c r="H366" i="1"/>
  <c r="H996" i="1"/>
  <c r="H1003" i="1"/>
  <c r="H493" i="1"/>
  <c r="H494" i="1"/>
  <c r="H367" i="1"/>
  <c r="H495" i="1"/>
  <c r="H496" i="1"/>
  <c r="H497" i="1"/>
  <c r="H498" i="1"/>
  <c r="H368" i="1"/>
  <c r="H499" i="1"/>
  <c r="H500" i="1"/>
  <c r="H501" i="1"/>
  <c r="H502" i="1"/>
  <c r="H369" i="1"/>
  <c r="H503" i="1"/>
  <c r="H504" i="1"/>
  <c r="H505" i="1"/>
  <c r="H534" i="1"/>
  <c r="H506" i="1"/>
  <c r="H1037" i="1"/>
  <c r="H370" i="1"/>
  <c r="H371" i="1"/>
  <c r="H508" i="1"/>
  <c r="H372" i="1"/>
  <c r="H882" i="1"/>
  <c r="H22" i="1"/>
  <c r="H142" i="1"/>
  <c r="H188" i="1"/>
  <c r="H744" i="1"/>
  <c r="H888" i="1"/>
  <c r="H745" i="1"/>
  <c r="H432" i="1"/>
  <c r="H373" i="1"/>
  <c r="H433" i="1"/>
  <c r="H374" i="1"/>
  <c r="H746" i="1"/>
  <c r="H816" i="1"/>
  <c r="H747" i="1"/>
  <c r="H823" i="1"/>
  <c r="H806" i="1"/>
  <c r="H748" i="1"/>
  <c r="H842" i="1"/>
  <c r="H819" i="1"/>
  <c r="H749" i="1"/>
  <c r="H820" i="1"/>
  <c r="H668" i="1"/>
  <c r="H750" i="1"/>
  <c r="H1162" i="1"/>
  <c r="H1067" i="1"/>
  <c r="H751" i="1"/>
  <c r="H1200" i="1"/>
  <c r="H1070" i="1"/>
  <c r="H669" i="1"/>
  <c r="H752" i="1"/>
  <c r="H1068" i="1"/>
  <c r="H753" i="1"/>
  <c r="H1221" i="1"/>
  <c r="H754" i="1"/>
  <c r="H828" i="1"/>
  <c r="H755" i="1"/>
  <c r="H829" i="1"/>
  <c r="H756" i="1"/>
  <c r="H841" i="1"/>
  <c r="H1000" i="1"/>
  <c r="H757" i="1"/>
  <c r="H831" i="1"/>
  <c r="H758" i="1"/>
  <c r="H431" i="1"/>
  <c r="H833" i="1"/>
  <c r="H759" i="1"/>
  <c r="H834" i="1"/>
  <c r="H23" i="1"/>
  <c r="H869" i="1"/>
  <c r="H516" i="1"/>
  <c r="H491" i="1"/>
  <c r="H24" i="1"/>
  <c r="H106" i="1"/>
  <c r="H517" i="1"/>
  <c r="H25" i="1"/>
  <c r="H518" i="1"/>
  <c r="H109" i="1"/>
  <c r="H110" i="1"/>
  <c r="H26" i="1"/>
  <c r="H111" i="1"/>
  <c r="H112" i="1"/>
  <c r="H113" i="1"/>
  <c r="H847" i="1"/>
  <c r="H27" i="1"/>
  <c r="H115" i="1"/>
  <c r="H116" i="1"/>
  <c r="H117" i="1"/>
  <c r="H28" i="1"/>
  <c r="H100" i="1"/>
  <c r="H119" i="1"/>
  <c r="H120" i="1"/>
  <c r="H29" i="1"/>
  <c r="H101" i="1"/>
  <c r="H102" i="1"/>
  <c r="H114" i="1"/>
  <c r="H375" i="1"/>
  <c r="H687" i="1"/>
  <c r="H1072" i="1"/>
  <c r="H376" i="1"/>
  <c r="H377" i="1"/>
  <c r="H450" i="1"/>
  <c r="H165" i="1"/>
  <c r="H378" i="1"/>
  <c r="H509" i="1"/>
  <c r="H510" i="1"/>
  <c r="H379" i="1"/>
  <c r="H535" i="1"/>
  <c r="H511" i="1"/>
  <c r="H380" i="1"/>
  <c r="H512" i="1"/>
  <c r="H513" i="1"/>
  <c r="H514" i="1"/>
  <c r="H381" i="1"/>
  <c r="H515" i="1"/>
  <c r="H1005" i="1"/>
  <c r="H1006" i="1"/>
  <c r="H382" i="1"/>
  <c r="H383" i="1"/>
  <c r="H1008" i="1"/>
  <c r="H384" i="1"/>
  <c r="H1010" i="1"/>
  <c r="H520" i="1"/>
  <c r="H521" i="1"/>
  <c r="H522" i="1"/>
  <c r="H385" i="1"/>
  <c r="H523" i="1"/>
  <c r="H524" i="1"/>
  <c r="H525" i="1"/>
  <c r="H386" i="1"/>
  <c r="H526" i="1"/>
  <c r="H527" i="1"/>
  <c r="H528" i="1"/>
  <c r="H387" i="1"/>
  <c r="H529" i="1"/>
  <c r="H530" i="1"/>
  <c r="H903" i="1"/>
  <c r="H388" i="1"/>
  <c r="H532" i="1"/>
  <c r="H389" i="1"/>
  <c r="H172" i="1"/>
  <c r="H883" i="1"/>
  <c r="H884" i="1"/>
  <c r="H908" i="1"/>
  <c r="H30" i="1"/>
  <c r="H589" i="1"/>
  <c r="H430" i="1"/>
  <c r="H31" i="1"/>
  <c r="H190" i="1"/>
  <c r="H760" i="1"/>
  <c r="H889" i="1"/>
  <c r="H890" i="1"/>
  <c r="H891" i="1"/>
  <c r="H761" i="1"/>
  <c r="H892" i="1"/>
  <c r="F425" i="1"/>
  <c r="G425" i="1" s="1"/>
  <c r="F942" i="1"/>
  <c r="G942" i="1" s="1"/>
  <c r="F335" i="1"/>
  <c r="G335" i="1" s="1"/>
  <c r="F135" i="1"/>
  <c r="G135" i="1" s="1"/>
  <c r="F887" i="1"/>
  <c r="G887" i="1" s="1"/>
  <c r="F336" i="1"/>
  <c r="G336" i="1" s="1"/>
  <c r="F429" i="1"/>
  <c r="G429" i="1" s="1"/>
  <c r="F795" i="1"/>
  <c r="G795" i="1" s="1"/>
  <c r="F714" i="1"/>
  <c r="G714" i="1" s="1"/>
  <c r="F715" i="1"/>
  <c r="G715" i="1" s="1"/>
  <c r="F716" i="1"/>
  <c r="G716" i="1" s="1"/>
  <c r="F426" i="1"/>
  <c r="G426" i="1" s="1"/>
  <c r="F717" i="1"/>
  <c r="G717" i="1" s="1"/>
  <c r="F797" i="1"/>
  <c r="G797" i="1" s="1"/>
  <c r="F798" i="1"/>
  <c r="G798" i="1" s="1"/>
  <c r="F713" i="1"/>
  <c r="G713" i="1" s="1"/>
  <c r="F718" i="1"/>
  <c r="G718" i="1" s="1"/>
  <c r="F670" i="1"/>
  <c r="G670" i="1" s="1"/>
  <c r="F719" i="1"/>
  <c r="G719" i="1" s="1"/>
  <c r="F671" i="1"/>
  <c r="G671" i="1" s="1"/>
  <c r="F720" i="1"/>
  <c r="G720" i="1" s="1"/>
  <c r="F672" i="1"/>
  <c r="G672" i="1" s="1"/>
  <c r="F721" i="1"/>
  <c r="G721" i="1" s="1"/>
  <c r="F677" i="1"/>
  <c r="G677" i="1" s="1"/>
  <c r="F722" i="1"/>
  <c r="G722" i="1" s="1"/>
  <c r="F681" i="1"/>
  <c r="G681" i="1" s="1"/>
  <c r="F723" i="1"/>
  <c r="G723" i="1" s="1"/>
  <c r="F980" i="1"/>
  <c r="G980" i="1" s="1"/>
  <c r="F724" i="1"/>
  <c r="G724" i="1" s="1"/>
  <c r="F1085" i="1"/>
  <c r="G1085" i="1" s="1"/>
  <c r="F725" i="1"/>
  <c r="G725" i="1" s="1"/>
  <c r="F126" i="1"/>
  <c r="G126" i="1" s="1"/>
  <c r="F124" i="1"/>
  <c r="G124" i="1" s="1"/>
  <c r="F726" i="1"/>
  <c r="G726" i="1" s="1"/>
  <c r="F727" i="1"/>
  <c r="G727" i="1" s="1"/>
  <c r="F728" i="1"/>
  <c r="G728" i="1" s="1"/>
  <c r="F801" i="1"/>
  <c r="G801" i="1" s="1"/>
  <c r="F2" i="1"/>
  <c r="G2" i="1" s="1"/>
  <c r="F103" i="1"/>
  <c r="G103" i="1" s="1"/>
  <c r="F55" i="1"/>
  <c r="G55" i="1" s="1"/>
  <c r="F56" i="1"/>
  <c r="G56" i="1" s="1"/>
  <c r="F3" i="1"/>
  <c r="G3" i="1" s="1"/>
  <c r="F531" i="1"/>
  <c r="G531" i="1" s="1"/>
  <c r="F895" i="1"/>
  <c r="G895" i="1" s="1"/>
  <c r="F4" i="1"/>
  <c r="G4" i="1" s="1"/>
  <c r="F59" i="1"/>
  <c r="G59" i="1" s="1"/>
  <c r="F902" i="1"/>
  <c r="G902" i="1" s="1"/>
  <c r="F61" i="1"/>
  <c r="G61" i="1" s="1"/>
  <c r="F5" i="1"/>
  <c r="G5" i="1" s="1"/>
  <c r="F62" i="1"/>
  <c r="G62" i="1" s="1"/>
  <c r="F63" i="1"/>
  <c r="G63" i="1" s="1"/>
  <c r="F64" i="1"/>
  <c r="G64" i="1" s="1"/>
  <c r="F65" i="1"/>
  <c r="G65" i="1" s="1"/>
  <c r="F6" i="1"/>
  <c r="G6" i="1" s="1"/>
  <c r="F66" i="1"/>
  <c r="G66" i="1" s="1"/>
  <c r="F67" i="1"/>
  <c r="G67" i="1" s="1"/>
  <c r="F836" i="1"/>
  <c r="G836" i="1" s="1"/>
  <c r="F837" i="1"/>
  <c r="G837" i="1" s="1"/>
  <c r="F7" i="1"/>
  <c r="G7" i="1" s="1"/>
  <c r="F70" i="1"/>
  <c r="G70" i="1" s="1"/>
  <c r="F838" i="1"/>
  <c r="G838" i="1" s="1"/>
  <c r="F72" i="1"/>
  <c r="G72" i="1" s="1"/>
  <c r="F73" i="1"/>
  <c r="G73" i="1" s="1"/>
  <c r="F8" i="1"/>
  <c r="G8" i="1" s="1"/>
  <c r="F68" i="1"/>
  <c r="G68" i="1" s="1"/>
  <c r="F74" i="1"/>
  <c r="G74" i="1" s="1"/>
  <c r="F75" i="1"/>
  <c r="G75" i="1" s="1"/>
  <c r="F9" i="1"/>
  <c r="G9" i="1" s="1"/>
  <c r="F69" i="1"/>
  <c r="G69" i="1" s="1"/>
  <c r="F76" i="1"/>
  <c r="G76" i="1" s="1"/>
  <c r="F77" i="1"/>
  <c r="G77" i="1" s="1"/>
  <c r="F839" i="1"/>
  <c r="G839" i="1" s="1"/>
  <c r="F10" i="1"/>
  <c r="G10" i="1" s="1"/>
  <c r="F71" i="1"/>
  <c r="G71" i="1" s="1"/>
  <c r="F79" i="1"/>
  <c r="G79" i="1" s="1"/>
  <c r="F80" i="1"/>
  <c r="G80" i="1" s="1"/>
  <c r="F840" i="1"/>
  <c r="G840" i="1" s="1"/>
  <c r="F11" i="1"/>
  <c r="G11" i="1" s="1"/>
  <c r="F78" i="1"/>
  <c r="G78" i="1" s="1"/>
  <c r="F986" i="1"/>
  <c r="G986" i="1" s="1"/>
  <c r="F987" i="1"/>
  <c r="G987" i="1" s="1"/>
  <c r="F337" i="1"/>
  <c r="G337" i="1" s="1"/>
  <c r="F988" i="1"/>
  <c r="G988" i="1" s="1"/>
  <c r="F338" i="1"/>
  <c r="G338" i="1" s="1"/>
  <c r="F339" i="1"/>
  <c r="G339" i="1" s="1"/>
  <c r="F442" i="1"/>
  <c r="G442" i="1" s="1"/>
  <c r="F443" i="1"/>
  <c r="G443" i="1" s="1"/>
  <c r="F340" i="1"/>
  <c r="G340" i="1" s="1"/>
  <c r="F947" i="1"/>
  <c r="G947" i="1" s="1"/>
  <c r="F341" i="1"/>
  <c r="G341" i="1" s="1"/>
  <c r="F460" i="1"/>
  <c r="G460" i="1" s="1"/>
  <c r="F342" i="1"/>
  <c r="G342" i="1" s="1"/>
  <c r="F461" i="1"/>
  <c r="G461" i="1" s="1"/>
  <c r="F467" i="1"/>
  <c r="G467" i="1" s="1"/>
  <c r="F343" i="1"/>
  <c r="G343" i="1" s="1"/>
  <c r="F463" i="1"/>
  <c r="G463" i="1" s="1"/>
  <c r="F480" i="1"/>
  <c r="G480" i="1" s="1"/>
  <c r="F344" i="1"/>
  <c r="G344" i="1" s="1"/>
  <c r="F809" i="1"/>
  <c r="G809" i="1" s="1"/>
  <c r="F345" i="1"/>
  <c r="G345" i="1" s="1"/>
  <c r="F346" i="1"/>
  <c r="G346" i="1" s="1"/>
  <c r="F992" i="1"/>
  <c r="G992" i="1" s="1"/>
  <c r="F993" i="1"/>
  <c r="G993" i="1" s="1"/>
  <c r="F347" i="1"/>
  <c r="G347" i="1" s="1"/>
  <c r="F468" i="1"/>
  <c r="G468" i="1" s="1"/>
  <c r="F469" i="1"/>
  <c r="G469" i="1" s="1"/>
  <c r="F348" i="1"/>
  <c r="G348" i="1" s="1"/>
  <c r="F470" i="1"/>
  <c r="G470" i="1" s="1"/>
  <c r="F471" i="1"/>
  <c r="G471" i="1" s="1"/>
  <c r="F349" i="1"/>
  <c r="G349" i="1" s="1"/>
  <c r="F472" i="1"/>
  <c r="G472" i="1" s="1"/>
  <c r="F473" i="1"/>
  <c r="G473" i="1" s="1"/>
  <c r="F474" i="1"/>
  <c r="G474" i="1" s="1"/>
  <c r="F475" i="1"/>
  <c r="G475" i="1" s="1"/>
  <c r="F533" i="1"/>
  <c r="G533" i="1" s="1"/>
  <c r="F350" i="1"/>
  <c r="G350" i="1" s="1"/>
  <c r="F476" i="1"/>
  <c r="G476" i="1" s="1"/>
  <c r="F477" i="1"/>
  <c r="G477" i="1" s="1"/>
  <c r="F478" i="1"/>
  <c r="G478" i="1" s="1"/>
  <c r="F479" i="1"/>
  <c r="G479" i="1" s="1"/>
  <c r="F810" i="1"/>
  <c r="G810" i="1" s="1"/>
  <c r="F351" i="1"/>
  <c r="G351" i="1" s="1"/>
  <c r="F167" i="1"/>
  <c r="G167" i="1" s="1"/>
  <c r="F168" i="1"/>
  <c r="G168" i="1" s="1"/>
  <c r="F352" i="1"/>
  <c r="G352" i="1" s="1"/>
  <c r="F169" i="1"/>
  <c r="G169" i="1" s="1"/>
  <c r="F353" i="1"/>
  <c r="G353" i="1" s="1"/>
  <c r="F171" i="1"/>
  <c r="G171" i="1" s="1"/>
  <c r="F881" i="1"/>
  <c r="G881" i="1" s="1"/>
  <c r="F12" i="1"/>
  <c r="G12" i="1" s="1"/>
  <c r="F284" i="1"/>
  <c r="G284" i="1" s="1"/>
  <c r="F170" i="1"/>
  <c r="G170" i="1" s="1"/>
  <c r="F186" i="1"/>
  <c r="G186" i="1" s="1"/>
  <c r="F13" i="1"/>
  <c r="G13" i="1" s="1"/>
  <c r="F14" i="1"/>
  <c r="G14" i="1" s="1"/>
  <c r="F187" i="1"/>
  <c r="G187" i="1" s="1"/>
  <c r="F802" i="1"/>
  <c r="G802" i="1" s="1"/>
  <c r="F729" i="1"/>
  <c r="G729" i="1" s="1"/>
  <c r="F803" i="1"/>
  <c r="G803" i="1" s="1"/>
  <c r="F886" i="1"/>
  <c r="G886" i="1" s="1"/>
  <c r="F151" i="1"/>
  <c r="G151" i="1" s="1"/>
  <c r="F354" i="1"/>
  <c r="G354" i="1" s="1"/>
  <c r="F108" i="1"/>
  <c r="G108" i="1" s="1"/>
  <c r="F355" i="1"/>
  <c r="G355" i="1" s="1"/>
  <c r="F54" i="1"/>
  <c r="G54" i="1" s="1"/>
  <c r="F845" i="1"/>
  <c r="G845" i="1" s="1"/>
  <c r="F730" i="1"/>
  <c r="G730" i="1" s="1"/>
  <c r="F805" i="1"/>
  <c r="G805" i="1" s="1"/>
  <c r="F731" i="1"/>
  <c r="G731" i="1" s="1"/>
  <c r="F732" i="1"/>
  <c r="G732" i="1" s="1"/>
  <c r="F301" i="1"/>
  <c r="G301" i="1" s="1"/>
  <c r="F427" i="1"/>
  <c r="G427" i="1" s="1"/>
  <c r="F733" i="1"/>
  <c r="G733" i="1" s="1"/>
  <c r="F734" i="1"/>
  <c r="G734" i="1" s="1"/>
  <c r="F1061" i="1"/>
  <c r="G1061" i="1" s="1"/>
  <c r="F735" i="1"/>
  <c r="G735" i="1" s="1"/>
  <c r="F736" i="1"/>
  <c r="G736" i="1" s="1"/>
  <c r="F1063" i="1"/>
  <c r="G1063" i="1" s="1"/>
  <c r="F1064" i="1"/>
  <c r="G1064" i="1" s="1"/>
  <c r="F737" i="1"/>
  <c r="G737" i="1" s="1"/>
  <c r="F667" i="1"/>
  <c r="G667" i="1" s="1"/>
  <c r="F738" i="1"/>
  <c r="G738" i="1" s="1"/>
  <c r="F662" i="1"/>
  <c r="G662" i="1" s="1"/>
  <c r="F739" i="1"/>
  <c r="G739" i="1" s="1"/>
  <c r="F740" i="1"/>
  <c r="G740" i="1" s="1"/>
  <c r="F741" i="1"/>
  <c r="G741" i="1" s="1"/>
  <c r="F482" i="1"/>
  <c r="G482" i="1" s="1"/>
  <c r="F742" i="1"/>
  <c r="G742" i="1" s="1"/>
  <c r="F811" i="1"/>
  <c r="G811" i="1" s="1"/>
  <c r="F743" i="1"/>
  <c r="G743" i="1" s="1"/>
  <c r="F1066" i="1"/>
  <c r="G1066" i="1" s="1"/>
  <c r="F15" i="1"/>
  <c r="G15" i="1" s="1"/>
  <c r="F673" i="1"/>
  <c r="G673" i="1" s="1"/>
  <c r="F58" i="1"/>
  <c r="G58" i="1" s="1"/>
  <c r="F84" i="1"/>
  <c r="G84" i="1" s="1"/>
  <c r="F16" i="1"/>
  <c r="G16" i="1" s="1"/>
  <c r="F536" i="1"/>
  <c r="G536" i="1" s="1"/>
  <c r="F507" i="1"/>
  <c r="G507" i="1" s="1"/>
  <c r="F17" i="1"/>
  <c r="G17" i="1" s="1"/>
  <c r="F87" i="1"/>
  <c r="G87" i="1" s="1"/>
  <c r="F807" i="1"/>
  <c r="G807" i="1" s="1"/>
  <c r="F18" i="1"/>
  <c r="G18" i="1" s="1"/>
  <c r="F89" i="1"/>
  <c r="G89" i="1" s="1"/>
  <c r="F90" i="1"/>
  <c r="G90" i="1" s="1"/>
  <c r="F91" i="1"/>
  <c r="G91" i="1" s="1"/>
  <c r="F92" i="1"/>
  <c r="G92" i="1" s="1"/>
  <c r="F19" i="1"/>
  <c r="G19" i="1" s="1"/>
  <c r="F93" i="1"/>
  <c r="G93" i="1" s="1"/>
  <c r="F843" i="1"/>
  <c r="G843" i="1" s="1"/>
  <c r="F844" i="1"/>
  <c r="G844" i="1" s="1"/>
  <c r="F20" i="1"/>
  <c r="G20" i="1" s="1"/>
  <c r="F96" i="1"/>
  <c r="G96" i="1" s="1"/>
  <c r="F97" i="1"/>
  <c r="G97" i="1" s="1"/>
  <c r="F81" i="1"/>
  <c r="G81" i="1" s="1"/>
  <c r="F21" i="1"/>
  <c r="G21" i="1" s="1"/>
  <c r="F94" i="1"/>
  <c r="G94" i="1" s="1"/>
  <c r="F95" i="1"/>
  <c r="G95" i="1" s="1"/>
  <c r="F98" i="1"/>
  <c r="G98" i="1" s="1"/>
  <c r="F99" i="1"/>
  <c r="G99" i="1" s="1"/>
  <c r="F356" i="1"/>
  <c r="G356" i="1" s="1"/>
  <c r="F272" i="1"/>
  <c r="G272" i="1" s="1"/>
  <c r="F653" i="1"/>
  <c r="G653" i="1" s="1"/>
  <c r="F989" i="1"/>
  <c r="G989" i="1" s="1"/>
  <c r="F357" i="1"/>
  <c r="G357" i="1" s="1"/>
  <c r="F990" i="1"/>
  <c r="G990" i="1" s="1"/>
  <c r="F358" i="1"/>
  <c r="G358" i="1" s="1"/>
  <c r="F991" i="1"/>
  <c r="G991" i="1" s="1"/>
  <c r="F359" i="1"/>
  <c r="G359" i="1" s="1"/>
  <c r="F282" i="1"/>
  <c r="G282" i="1" s="1"/>
  <c r="F360" i="1"/>
  <c r="G360" i="1" s="1"/>
  <c r="F279" i="1"/>
  <c r="G279" i="1" s="1"/>
  <c r="F483" i="1"/>
  <c r="G483" i="1" s="1"/>
  <c r="F484" i="1"/>
  <c r="G484" i="1" s="1"/>
  <c r="F485" i="1"/>
  <c r="G485" i="1" s="1"/>
  <c r="F361" i="1"/>
  <c r="G361" i="1" s="1"/>
  <c r="F486" i="1"/>
  <c r="G486" i="1" s="1"/>
  <c r="F487" i="1"/>
  <c r="G487" i="1" s="1"/>
  <c r="F362" i="1"/>
  <c r="G362" i="1" s="1"/>
  <c r="F488" i="1"/>
  <c r="G488" i="1" s="1"/>
  <c r="F363" i="1"/>
  <c r="G363" i="1" s="1"/>
  <c r="F364" i="1"/>
  <c r="G364" i="1" s="1"/>
  <c r="F365" i="1"/>
  <c r="G365" i="1" s="1"/>
  <c r="F994" i="1"/>
  <c r="G994" i="1" s="1"/>
  <c r="F995" i="1"/>
  <c r="G995" i="1" s="1"/>
  <c r="F366" i="1"/>
  <c r="G366" i="1" s="1"/>
  <c r="F996" i="1"/>
  <c r="G996" i="1" s="1"/>
  <c r="F1003" i="1"/>
  <c r="G1003" i="1" s="1"/>
  <c r="F493" i="1"/>
  <c r="G493" i="1" s="1"/>
  <c r="F494" i="1"/>
  <c r="G494" i="1" s="1"/>
  <c r="F367" i="1"/>
  <c r="G367" i="1" s="1"/>
  <c r="F495" i="1"/>
  <c r="G495" i="1" s="1"/>
  <c r="F496" i="1"/>
  <c r="G496" i="1" s="1"/>
  <c r="F497" i="1"/>
  <c r="G497" i="1" s="1"/>
  <c r="F498" i="1"/>
  <c r="G498" i="1" s="1"/>
  <c r="F368" i="1"/>
  <c r="G368" i="1" s="1"/>
  <c r="F499" i="1"/>
  <c r="G499" i="1" s="1"/>
  <c r="F500" i="1"/>
  <c r="G500" i="1" s="1"/>
  <c r="F501" i="1"/>
  <c r="G501" i="1" s="1"/>
  <c r="F502" i="1"/>
  <c r="G502" i="1" s="1"/>
  <c r="F369" i="1"/>
  <c r="G369" i="1" s="1"/>
  <c r="F503" i="1"/>
  <c r="G503" i="1" s="1"/>
  <c r="F504" i="1"/>
  <c r="G504" i="1" s="1"/>
  <c r="F505" i="1"/>
  <c r="G505" i="1" s="1"/>
  <c r="F534" i="1"/>
  <c r="G534" i="1" s="1"/>
  <c r="F506" i="1"/>
  <c r="G506" i="1" s="1"/>
  <c r="F1037" i="1"/>
  <c r="G1037" i="1" s="1"/>
  <c r="F370" i="1"/>
  <c r="G370" i="1" s="1"/>
  <c r="F371" i="1"/>
  <c r="G371" i="1" s="1"/>
  <c r="F508" i="1"/>
  <c r="G508" i="1" s="1"/>
  <c r="F372" i="1"/>
  <c r="G372" i="1" s="1"/>
  <c r="F882" i="1"/>
  <c r="G882" i="1" s="1"/>
  <c r="F22" i="1"/>
  <c r="G22" i="1" s="1"/>
  <c r="F142" i="1"/>
  <c r="G142" i="1" s="1"/>
  <c r="F188" i="1"/>
  <c r="G188" i="1" s="1"/>
  <c r="F744" i="1"/>
  <c r="G744" i="1" s="1"/>
  <c r="F888" i="1"/>
  <c r="G888" i="1" s="1"/>
  <c r="F745" i="1"/>
  <c r="G745" i="1" s="1"/>
  <c r="F432" i="1"/>
  <c r="G432" i="1" s="1"/>
  <c r="F373" i="1"/>
  <c r="G373" i="1" s="1"/>
  <c r="F433" i="1"/>
  <c r="G433" i="1" s="1"/>
  <c r="F374" i="1"/>
  <c r="G374" i="1" s="1"/>
  <c r="F746" i="1"/>
  <c r="G746" i="1" s="1"/>
  <c r="F816" i="1"/>
  <c r="G816" i="1" s="1"/>
  <c r="F747" i="1"/>
  <c r="G747" i="1" s="1"/>
  <c r="F823" i="1"/>
  <c r="G823" i="1" s="1"/>
  <c r="F806" i="1"/>
  <c r="G806" i="1" s="1"/>
  <c r="F748" i="1"/>
  <c r="G748" i="1" s="1"/>
  <c r="F842" i="1"/>
  <c r="G842" i="1" s="1"/>
  <c r="F819" i="1"/>
  <c r="G819" i="1" s="1"/>
  <c r="F749" i="1"/>
  <c r="G749" i="1" s="1"/>
  <c r="F820" i="1"/>
  <c r="G820" i="1" s="1"/>
  <c r="F668" i="1"/>
  <c r="G668" i="1" s="1"/>
  <c r="F750" i="1"/>
  <c r="G750" i="1" s="1"/>
  <c r="F1162" i="1"/>
  <c r="G1162" i="1" s="1"/>
  <c r="F1067" i="1"/>
  <c r="G1067" i="1" s="1"/>
  <c r="F751" i="1"/>
  <c r="G751" i="1" s="1"/>
  <c r="F1200" i="1"/>
  <c r="G1200" i="1" s="1"/>
  <c r="F1070" i="1"/>
  <c r="G1070" i="1" s="1"/>
  <c r="F669" i="1"/>
  <c r="G669" i="1" s="1"/>
  <c r="F752" i="1"/>
  <c r="G752" i="1" s="1"/>
  <c r="F1068" i="1"/>
  <c r="G1068" i="1" s="1"/>
  <c r="F753" i="1"/>
  <c r="G753" i="1" s="1"/>
  <c r="F1221" i="1"/>
  <c r="G1221" i="1" s="1"/>
  <c r="F754" i="1"/>
  <c r="G754" i="1" s="1"/>
  <c r="F828" i="1"/>
  <c r="G828" i="1" s="1"/>
  <c r="F755" i="1"/>
  <c r="G755" i="1" s="1"/>
  <c r="F829" i="1"/>
  <c r="G829" i="1" s="1"/>
  <c r="F756" i="1"/>
  <c r="G756" i="1" s="1"/>
  <c r="F841" i="1"/>
  <c r="G841" i="1" s="1"/>
  <c r="F1000" i="1"/>
  <c r="G1000" i="1" s="1"/>
  <c r="F757" i="1"/>
  <c r="G757" i="1" s="1"/>
  <c r="F831" i="1"/>
  <c r="G831" i="1" s="1"/>
  <c r="F758" i="1"/>
  <c r="G758" i="1" s="1"/>
  <c r="F431" i="1"/>
  <c r="G431" i="1" s="1"/>
  <c r="F833" i="1"/>
  <c r="G833" i="1" s="1"/>
  <c r="F759" i="1"/>
  <c r="G759" i="1" s="1"/>
  <c r="F834" i="1"/>
  <c r="G834" i="1" s="1"/>
  <c r="F23" i="1"/>
  <c r="G23" i="1" s="1"/>
  <c r="F869" i="1"/>
  <c r="G869" i="1" s="1"/>
  <c r="F516" i="1"/>
  <c r="G516" i="1" s="1"/>
  <c r="F491" i="1"/>
  <c r="G491" i="1" s="1"/>
  <c r="F24" i="1"/>
  <c r="G24" i="1" s="1"/>
  <c r="F106" i="1"/>
  <c r="G106" i="1" s="1"/>
  <c r="F517" i="1"/>
  <c r="G517" i="1" s="1"/>
  <c r="F25" i="1"/>
  <c r="G25" i="1" s="1"/>
  <c r="F518" i="1"/>
  <c r="G518" i="1" s="1"/>
  <c r="F109" i="1"/>
  <c r="G109" i="1" s="1"/>
  <c r="F110" i="1"/>
  <c r="G110" i="1" s="1"/>
  <c r="F26" i="1"/>
  <c r="G26" i="1" s="1"/>
  <c r="F111" i="1"/>
  <c r="G111" i="1" s="1"/>
  <c r="F112" i="1"/>
  <c r="G112" i="1" s="1"/>
  <c r="F113" i="1"/>
  <c r="G113" i="1" s="1"/>
  <c r="F847" i="1"/>
  <c r="G847" i="1" s="1"/>
  <c r="F27" i="1"/>
  <c r="G27" i="1" s="1"/>
  <c r="F115" i="1"/>
  <c r="G115" i="1" s="1"/>
  <c r="F116" i="1"/>
  <c r="G116" i="1" s="1"/>
  <c r="F117" i="1"/>
  <c r="G117" i="1" s="1"/>
  <c r="F28" i="1"/>
  <c r="G28" i="1" s="1"/>
  <c r="F100" i="1"/>
  <c r="G100" i="1" s="1"/>
  <c r="F119" i="1"/>
  <c r="G119" i="1" s="1"/>
  <c r="F120" i="1"/>
  <c r="G120" i="1" s="1"/>
  <c r="F29" i="1"/>
  <c r="G29" i="1" s="1"/>
  <c r="F101" i="1"/>
  <c r="G101" i="1" s="1"/>
  <c r="F102" i="1"/>
  <c r="G102" i="1" s="1"/>
  <c r="F114" i="1"/>
  <c r="G114" i="1" s="1"/>
  <c r="F375" i="1"/>
  <c r="G375" i="1" s="1"/>
  <c r="F687" i="1"/>
  <c r="G687" i="1" s="1"/>
  <c r="F1072" i="1"/>
  <c r="G1072" i="1" s="1"/>
  <c r="F376" i="1"/>
  <c r="G376" i="1" s="1"/>
  <c r="F377" i="1"/>
  <c r="G377" i="1" s="1"/>
  <c r="F450" i="1"/>
  <c r="G450" i="1" s="1"/>
  <c r="F165" i="1"/>
  <c r="G165" i="1" s="1"/>
  <c r="F378" i="1"/>
  <c r="G378" i="1" s="1"/>
  <c r="F509" i="1"/>
  <c r="G509" i="1" s="1"/>
  <c r="F510" i="1"/>
  <c r="G510" i="1" s="1"/>
  <c r="F379" i="1"/>
  <c r="G379" i="1" s="1"/>
  <c r="F535" i="1"/>
  <c r="G535" i="1" s="1"/>
  <c r="F511" i="1"/>
  <c r="G511" i="1" s="1"/>
  <c r="F380" i="1"/>
  <c r="G380" i="1" s="1"/>
  <c r="F512" i="1"/>
  <c r="G512" i="1" s="1"/>
  <c r="F513" i="1"/>
  <c r="G513" i="1" s="1"/>
  <c r="F514" i="1"/>
  <c r="G514" i="1" s="1"/>
  <c r="F381" i="1"/>
  <c r="G381" i="1" s="1"/>
  <c r="F515" i="1"/>
  <c r="G515" i="1" s="1"/>
  <c r="F1005" i="1"/>
  <c r="G1005" i="1" s="1"/>
  <c r="F1006" i="1"/>
  <c r="G1006" i="1" s="1"/>
  <c r="F382" i="1"/>
  <c r="G382" i="1" s="1"/>
  <c r="F383" i="1"/>
  <c r="G383" i="1" s="1"/>
  <c r="F1008" i="1"/>
  <c r="G1008" i="1" s="1"/>
  <c r="F384" i="1"/>
  <c r="G384" i="1" s="1"/>
  <c r="F1010" i="1"/>
  <c r="G1010" i="1" s="1"/>
  <c r="F520" i="1"/>
  <c r="G520" i="1" s="1"/>
  <c r="F521" i="1"/>
  <c r="G521" i="1" s="1"/>
  <c r="F522" i="1"/>
  <c r="G522" i="1" s="1"/>
  <c r="F385" i="1"/>
  <c r="G385" i="1" s="1"/>
  <c r="F523" i="1"/>
  <c r="G523" i="1" s="1"/>
  <c r="F524" i="1"/>
  <c r="G524" i="1" s="1"/>
  <c r="F525" i="1"/>
  <c r="G525" i="1" s="1"/>
  <c r="F386" i="1"/>
  <c r="G386" i="1" s="1"/>
  <c r="F526" i="1"/>
  <c r="G526" i="1" s="1"/>
  <c r="F527" i="1"/>
  <c r="G527" i="1" s="1"/>
  <c r="F528" i="1"/>
  <c r="G528" i="1" s="1"/>
  <c r="F387" i="1"/>
  <c r="G387" i="1" s="1"/>
  <c r="F529" i="1"/>
  <c r="G529" i="1" s="1"/>
  <c r="F530" i="1"/>
  <c r="G530" i="1" s="1"/>
  <c r="F903" i="1"/>
  <c r="G903" i="1" s="1"/>
  <c r="F388" i="1"/>
  <c r="G388" i="1" s="1"/>
  <c r="F532" i="1"/>
  <c r="G532" i="1" s="1"/>
  <c r="F389" i="1"/>
  <c r="G389" i="1" s="1"/>
  <c r="F172" i="1"/>
  <c r="G172" i="1" s="1"/>
  <c r="F883" i="1"/>
  <c r="G883" i="1" s="1"/>
  <c r="F884" i="1"/>
  <c r="G884" i="1" s="1"/>
  <c r="F908" i="1"/>
  <c r="G908" i="1" s="1"/>
  <c r="F30" i="1"/>
  <c r="G30" i="1" s="1"/>
  <c r="F589" i="1"/>
  <c r="G589" i="1" s="1"/>
  <c r="F430" i="1"/>
  <c r="G430" i="1" s="1"/>
  <c r="F31" i="1"/>
  <c r="G31" i="1" s="1"/>
  <c r="F190" i="1"/>
  <c r="G190" i="1" s="1"/>
  <c r="F760" i="1"/>
  <c r="G760" i="1" s="1"/>
  <c r="F889" i="1"/>
  <c r="G889" i="1" s="1"/>
  <c r="F890" i="1"/>
  <c r="G890" i="1" s="1"/>
  <c r="F891" i="1"/>
  <c r="G891" i="1" s="1"/>
  <c r="F761" i="1"/>
  <c r="G761" i="1" s="1"/>
  <c r="F892" i="1"/>
  <c r="G892" i="1" s="1"/>
  <c r="D892" i="1"/>
  <c r="D761" i="1"/>
  <c r="D891" i="1"/>
  <c r="D890" i="1"/>
  <c r="D889" i="1"/>
  <c r="D760" i="1"/>
  <c r="D190" i="1"/>
  <c r="D31" i="1"/>
  <c r="D430" i="1"/>
  <c r="D589" i="1"/>
  <c r="D30" i="1"/>
  <c r="D908" i="1"/>
  <c r="D884" i="1"/>
  <c r="D883" i="1"/>
  <c r="D172" i="1"/>
  <c r="D389" i="1"/>
  <c r="D532" i="1"/>
  <c r="D388" i="1"/>
  <c r="D903" i="1"/>
  <c r="D530" i="1"/>
  <c r="D529" i="1"/>
  <c r="D387" i="1"/>
  <c r="D528" i="1"/>
  <c r="D527" i="1"/>
  <c r="D526" i="1"/>
  <c r="D386" i="1"/>
  <c r="D525" i="1"/>
  <c r="D524" i="1"/>
  <c r="D523" i="1"/>
  <c r="D385" i="1"/>
  <c r="D522" i="1"/>
  <c r="D521" i="1"/>
  <c r="D520" i="1"/>
  <c r="D1010" i="1"/>
  <c r="D384" i="1"/>
  <c r="D1008" i="1"/>
  <c r="D383" i="1"/>
  <c r="D382" i="1"/>
  <c r="D1006" i="1"/>
  <c r="D1005" i="1"/>
  <c r="D515" i="1"/>
  <c r="D381" i="1"/>
  <c r="D514" i="1"/>
  <c r="D513" i="1"/>
  <c r="D512" i="1"/>
  <c r="D380" i="1"/>
  <c r="D511" i="1"/>
  <c r="D535" i="1"/>
  <c r="D379" i="1"/>
  <c r="D510" i="1"/>
  <c r="D509" i="1"/>
  <c r="D378" i="1"/>
  <c r="D165" i="1"/>
  <c r="D450" i="1"/>
  <c r="D377" i="1"/>
  <c r="D376" i="1"/>
  <c r="D1072" i="1"/>
  <c r="D687" i="1"/>
  <c r="D375" i="1"/>
  <c r="D114" i="1"/>
  <c r="D102" i="1"/>
  <c r="D101" i="1"/>
  <c r="D29" i="1"/>
  <c r="D120" i="1"/>
  <c r="D119" i="1"/>
  <c r="D100" i="1"/>
  <c r="D28" i="1"/>
  <c r="D117" i="1"/>
  <c r="D116" i="1"/>
  <c r="D115" i="1"/>
  <c r="D27" i="1"/>
  <c r="D847" i="1"/>
  <c r="D113" i="1"/>
  <c r="D112" i="1"/>
  <c r="D111" i="1"/>
  <c r="D26" i="1"/>
  <c r="D110" i="1"/>
  <c r="D109" i="1"/>
  <c r="D518" i="1"/>
  <c r="D25" i="1"/>
  <c r="D517" i="1"/>
  <c r="D106" i="1"/>
  <c r="D24" i="1"/>
  <c r="D491" i="1"/>
  <c r="D516" i="1"/>
  <c r="D869" i="1"/>
  <c r="D23" i="1"/>
  <c r="D834" i="1"/>
  <c r="D759" i="1"/>
  <c r="D833" i="1"/>
  <c r="D431" i="1"/>
  <c r="D758" i="1"/>
  <c r="D831" i="1"/>
  <c r="D757" i="1"/>
  <c r="D1000" i="1"/>
  <c r="D841" i="1"/>
  <c r="D756" i="1"/>
  <c r="D829" i="1"/>
  <c r="D755" i="1"/>
  <c r="D828" i="1"/>
  <c r="D754" i="1"/>
  <c r="D1221" i="1"/>
  <c r="D753" i="1"/>
  <c r="D1068" i="1"/>
  <c r="D752" i="1"/>
  <c r="D669" i="1"/>
  <c r="D1070" i="1"/>
  <c r="D1200" i="1"/>
  <c r="D751" i="1"/>
  <c r="D1067" i="1"/>
  <c r="D1162" i="1"/>
  <c r="D750" i="1"/>
  <c r="D668" i="1"/>
  <c r="D820" i="1"/>
  <c r="D749" i="1"/>
  <c r="D819" i="1"/>
  <c r="D842" i="1"/>
  <c r="D748" i="1"/>
  <c r="D806" i="1"/>
  <c r="D823" i="1"/>
  <c r="D747" i="1"/>
  <c r="D816" i="1"/>
  <c r="D746" i="1"/>
  <c r="D374" i="1"/>
  <c r="D433" i="1"/>
  <c r="D373" i="1"/>
  <c r="D432" i="1"/>
  <c r="D745" i="1"/>
  <c r="D888" i="1"/>
  <c r="D744" i="1"/>
  <c r="D188" i="1"/>
  <c r="D142" i="1"/>
  <c r="D22" i="1"/>
  <c r="D882" i="1"/>
  <c r="D372" i="1"/>
  <c r="D508" i="1"/>
  <c r="D371" i="1"/>
  <c r="D370" i="1"/>
  <c r="D1037" i="1"/>
  <c r="D506" i="1"/>
  <c r="D534" i="1"/>
  <c r="D505" i="1"/>
  <c r="D504" i="1"/>
  <c r="D503" i="1"/>
  <c r="D369" i="1"/>
  <c r="D502" i="1"/>
  <c r="D501" i="1"/>
  <c r="D500" i="1"/>
  <c r="D499" i="1"/>
  <c r="D368" i="1"/>
  <c r="D498" i="1"/>
  <c r="D497" i="1"/>
  <c r="D496" i="1"/>
  <c r="D495" i="1"/>
  <c r="D367" i="1"/>
  <c r="D494" i="1"/>
  <c r="D493" i="1"/>
  <c r="D1003" i="1"/>
  <c r="D996" i="1"/>
  <c r="D366" i="1"/>
  <c r="D995" i="1"/>
  <c r="D994" i="1"/>
  <c r="D365" i="1"/>
  <c r="D364" i="1"/>
  <c r="D363" i="1"/>
  <c r="D488" i="1"/>
  <c r="D362" i="1"/>
  <c r="D487" i="1"/>
  <c r="D486" i="1"/>
  <c r="D361" i="1"/>
  <c r="D485" i="1"/>
  <c r="D484" i="1"/>
  <c r="D483" i="1"/>
  <c r="D279" i="1"/>
  <c r="D360" i="1"/>
  <c r="D282" i="1"/>
  <c r="D359" i="1"/>
  <c r="D991" i="1"/>
  <c r="D358" i="1"/>
  <c r="D990" i="1"/>
  <c r="D357" i="1"/>
  <c r="D989" i="1"/>
  <c r="D653" i="1"/>
  <c r="D272" i="1"/>
  <c r="D356" i="1"/>
  <c r="D99" i="1"/>
  <c r="D98" i="1"/>
  <c r="D95" i="1"/>
  <c r="D94" i="1"/>
  <c r="D21" i="1"/>
  <c r="D81" i="1"/>
  <c r="D97" i="1"/>
  <c r="D96" i="1"/>
  <c r="D20" i="1"/>
  <c r="D844" i="1"/>
  <c r="D843" i="1"/>
  <c r="D93" i="1"/>
  <c r="D19" i="1"/>
  <c r="D92" i="1"/>
  <c r="D91" i="1"/>
  <c r="D90" i="1"/>
  <c r="D89" i="1"/>
  <c r="D18" i="1"/>
  <c r="D807" i="1"/>
  <c r="D87" i="1"/>
  <c r="D17" i="1"/>
  <c r="D507" i="1"/>
  <c r="D536" i="1"/>
  <c r="D16" i="1"/>
  <c r="D84" i="1"/>
  <c r="D58" i="1"/>
  <c r="D673" i="1"/>
  <c r="D15" i="1"/>
  <c r="D1066" i="1"/>
  <c r="D743" i="1"/>
  <c r="D811" i="1"/>
  <c r="D742" i="1"/>
  <c r="D482" i="1"/>
  <c r="D741" i="1"/>
  <c r="D740" i="1"/>
  <c r="D739" i="1"/>
  <c r="D662" i="1"/>
  <c r="D738" i="1"/>
  <c r="D667" i="1"/>
  <c r="D737" i="1"/>
  <c r="D1064" i="1"/>
  <c r="D1063" i="1"/>
  <c r="D736" i="1"/>
  <c r="D735" i="1"/>
  <c r="D1061" i="1"/>
  <c r="D734" i="1"/>
  <c r="D733" i="1"/>
  <c r="D427" i="1"/>
  <c r="D301" i="1"/>
  <c r="D732" i="1"/>
  <c r="D731" i="1"/>
  <c r="D805" i="1"/>
  <c r="D730" i="1"/>
  <c r="D845" i="1"/>
  <c r="D54" i="1"/>
  <c r="D355" i="1"/>
  <c r="D108" i="1"/>
  <c r="D354" i="1"/>
  <c r="D151" i="1"/>
  <c r="D886" i="1"/>
  <c r="D803" i="1"/>
  <c r="D729" i="1"/>
  <c r="D802" i="1"/>
  <c r="D187" i="1"/>
  <c r="D14" i="1"/>
  <c r="D13" i="1"/>
  <c r="D186" i="1"/>
  <c r="D170" i="1"/>
  <c r="D284" i="1"/>
  <c r="D12" i="1"/>
  <c r="D881" i="1"/>
  <c r="D171" i="1"/>
  <c r="D353" i="1"/>
  <c r="D169" i="1"/>
  <c r="D352" i="1"/>
  <c r="D168" i="1"/>
  <c r="D167" i="1"/>
  <c r="D351" i="1"/>
  <c r="D810" i="1"/>
  <c r="D479" i="1"/>
  <c r="D478" i="1"/>
  <c r="D477" i="1"/>
  <c r="D476" i="1"/>
  <c r="D350" i="1"/>
  <c r="D533" i="1"/>
  <c r="D475" i="1"/>
  <c r="D474" i="1"/>
  <c r="D473" i="1"/>
  <c r="D472" i="1"/>
  <c r="D349" i="1"/>
  <c r="D471" i="1"/>
  <c r="D470" i="1"/>
  <c r="D348" i="1"/>
  <c r="D469" i="1"/>
  <c r="D468" i="1"/>
  <c r="D347" i="1"/>
  <c r="D993" i="1"/>
  <c r="D992" i="1"/>
  <c r="D346" i="1"/>
  <c r="D345" i="1"/>
  <c r="D809" i="1"/>
  <c r="D344" i="1"/>
  <c r="D480" i="1"/>
  <c r="D463" i="1"/>
  <c r="D343" i="1"/>
  <c r="D467" i="1"/>
  <c r="D461" i="1"/>
  <c r="D342" i="1"/>
  <c r="D460" i="1"/>
  <c r="D341" i="1"/>
  <c r="D947" i="1"/>
  <c r="D340" i="1"/>
  <c r="D443" i="1"/>
  <c r="D442" i="1"/>
  <c r="D339" i="1"/>
  <c r="D338" i="1"/>
  <c r="D988" i="1"/>
  <c r="D337" i="1"/>
  <c r="D987" i="1"/>
  <c r="D986" i="1"/>
  <c r="D78" i="1"/>
  <c r="D11" i="1"/>
  <c r="D840" i="1"/>
  <c r="D80" i="1"/>
  <c r="D79" i="1"/>
  <c r="D71" i="1"/>
  <c r="D10" i="1"/>
  <c r="D839" i="1"/>
  <c r="D77" i="1"/>
  <c r="D76" i="1"/>
  <c r="D69" i="1"/>
  <c r="D9" i="1"/>
  <c r="D75" i="1"/>
  <c r="D74" i="1"/>
  <c r="D68" i="1"/>
  <c r="D8" i="1"/>
  <c r="D73" i="1"/>
  <c r="D72" i="1"/>
  <c r="D838" i="1"/>
  <c r="D70" i="1"/>
  <c r="D7" i="1"/>
  <c r="D837" i="1"/>
  <c r="D836" i="1"/>
  <c r="D67" i="1"/>
  <c r="D66" i="1"/>
  <c r="D6" i="1"/>
  <c r="D65" i="1"/>
  <c r="D64" i="1"/>
  <c r="D63" i="1"/>
  <c r="D62" i="1"/>
  <c r="D5" i="1"/>
  <c r="D61" i="1"/>
  <c r="D902" i="1"/>
  <c r="D59" i="1"/>
  <c r="D4" i="1"/>
  <c r="D895" i="1"/>
  <c r="D531" i="1"/>
  <c r="D3" i="1"/>
  <c r="D56" i="1"/>
  <c r="D55" i="1"/>
  <c r="D103" i="1"/>
  <c r="D2" i="1"/>
  <c r="D801" i="1"/>
  <c r="D728" i="1"/>
  <c r="D727" i="1"/>
  <c r="D726" i="1"/>
  <c r="D124" i="1"/>
  <c r="D126" i="1"/>
  <c r="D725" i="1"/>
  <c r="D1085" i="1"/>
  <c r="D724" i="1"/>
  <c r="D980" i="1"/>
  <c r="D723" i="1"/>
  <c r="D681" i="1"/>
  <c r="D722" i="1"/>
  <c r="D677" i="1"/>
  <c r="D721" i="1"/>
  <c r="D672" i="1"/>
  <c r="D720" i="1"/>
  <c r="D671" i="1"/>
  <c r="D719" i="1"/>
  <c r="D670" i="1"/>
  <c r="D718" i="1"/>
  <c r="D713" i="1"/>
  <c r="D798" i="1"/>
  <c r="D797" i="1"/>
  <c r="D717" i="1"/>
  <c r="D426" i="1"/>
  <c r="D716" i="1"/>
  <c r="D715" i="1"/>
  <c r="D714" i="1"/>
  <c r="D795" i="1"/>
  <c r="D429" i="1"/>
  <c r="D336" i="1"/>
  <c r="D887" i="1"/>
  <c r="D135" i="1"/>
  <c r="D335" i="1"/>
  <c r="D942" i="1"/>
  <c r="D425" i="1"/>
  <c r="B425" i="1" a="1"/>
  <c r="B425" i="1" s="1"/>
  <c r="B942" i="1" a="1"/>
  <c r="B942" i="1" s="1"/>
  <c r="B335" i="1" a="1"/>
  <c r="B335" i="1" s="1"/>
  <c r="B135" i="1" a="1"/>
  <c r="B135" i="1" s="1"/>
  <c r="B887" i="1" a="1"/>
  <c r="B887" i="1" s="1"/>
  <c r="B336" i="1" a="1"/>
  <c r="B336" i="1" s="1"/>
  <c r="B429" i="1" a="1"/>
  <c r="B429" i="1" s="1"/>
  <c r="B795" i="1" a="1"/>
  <c r="B795" i="1" s="1"/>
  <c r="B714" i="1" a="1"/>
  <c r="B714" i="1" s="1"/>
  <c r="B715" i="1" a="1"/>
  <c r="B715" i="1" s="1"/>
  <c r="B716" i="1" a="1"/>
  <c r="B716" i="1" s="1"/>
  <c r="A716" i="1" s="1"/>
  <c r="B426" i="1" a="1"/>
  <c r="B426" i="1" s="1"/>
  <c r="B717" i="1" a="1"/>
  <c r="B717" i="1" s="1"/>
  <c r="B797" i="1" a="1"/>
  <c r="B797" i="1" s="1"/>
  <c r="B798" i="1" a="1"/>
  <c r="B798" i="1" s="1"/>
  <c r="B713" i="1" a="1"/>
  <c r="B713" i="1" s="1"/>
  <c r="B718" i="1" a="1"/>
  <c r="B718" i="1" s="1"/>
  <c r="B670" i="1" a="1"/>
  <c r="B670" i="1" s="1"/>
  <c r="B719" i="1" a="1"/>
  <c r="B719" i="1" s="1"/>
  <c r="B671" i="1" a="1"/>
  <c r="B671" i="1" s="1"/>
  <c r="B720" i="1" a="1"/>
  <c r="B720" i="1" s="1"/>
  <c r="B672" i="1" a="1"/>
  <c r="B672" i="1" s="1"/>
  <c r="B721" i="1" a="1"/>
  <c r="B721" i="1" s="1"/>
  <c r="B677" i="1" a="1"/>
  <c r="B677" i="1" s="1"/>
  <c r="B722" i="1" a="1"/>
  <c r="B722" i="1" s="1"/>
  <c r="B681" i="1" a="1"/>
  <c r="B681" i="1" s="1"/>
  <c r="B723" i="1" a="1"/>
  <c r="B723" i="1" s="1"/>
  <c r="B980" i="1" a="1"/>
  <c r="B980" i="1" s="1"/>
  <c r="B724" i="1" a="1"/>
  <c r="B724" i="1" s="1"/>
  <c r="B1085" i="1" a="1"/>
  <c r="B1085" i="1" s="1"/>
  <c r="B725" i="1" a="1"/>
  <c r="B725" i="1" s="1"/>
  <c r="B126" i="1" a="1"/>
  <c r="B126" i="1" s="1"/>
  <c r="B124" i="1" a="1"/>
  <c r="B124" i="1" s="1"/>
  <c r="B726" i="1" a="1"/>
  <c r="B726" i="1" s="1"/>
  <c r="B727" i="1" a="1"/>
  <c r="B727" i="1" s="1"/>
  <c r="B728" i="1" a="1"/>
  <c r="B728" i="1" s="1"/>
  <c r="B801" i="1" a="1"/>
  <c r="B801" i="1" s="1"/>
  <c r="B2" i="1" a="1"/>
  <c r="B2" i="1" s="1"/>
  <c r="B103" i="1" a="1"/>
  <c r="B103" i="1" s="1"/>
  <c r="B55" i="1" a="1"/>
  <c r="B55" i="1" s="1"/>
  <c r="B56" i="1" a="1"/>
  <c r="B56" i="1" s="1"/>
  <c r="B3" i="1" a="1"/>
  <c r="B3" i="1" s="1"/>
  <c r="B531" i="1" a="1"/>
  <c r="B531" i="1" s="1"/>
  <c r="B895" i="1" a="1"/>
  <c r="B895" i="1" s="1"/>
  <c r="B4" i="1" a="1"/>
  <c r="B4" i="1" s="1"/>
  <c r="B59" i="1" a="1"/>
  <c r="B59" i="1" s="1"/>
  <c r="B902" i="1" a="1"/>
  <c r="B902" i="1" s="1"/>
  <c r="B61" i="1" a="1"/>
  <c r="B61" i="1" s="1"/>
  <c r="B5" i="1" a="1"/>
  <c r="B5" i="1" s="1"/>
  <c r="B62" i="1" a="1"/>
  <c r="B62" i="1" s="1"/>
  <c r="B63" i="1" a="1"/>
  <c r="B63" i="1" s="1"/>
  <c r="B64" i="1" a="1"/>
  <c r="B64" i="1" s="1"/>
  <c r="B65" i="1" a="1"/>
  <c r="B65" i="1" s="1"/>
  <c r="B6" i="1" a="1"/>
  <c r="B6" i="1" s="1"/>
  <c r="B66" i="1" a="1"/>
  <c r="B66" i="1" s="1"/>
  <c r="B67" i="1" a="1"/>
  <c r="B67" i="1" s="1"/>
  <c r="A67" i="1" s="1"/>
  <c r="B836" i="1" a="1"/>
  <c r="B836" i="1" s="1"/>
  <c r="B837" i="1" a="1"/>
  <c r="B837" i="1" s="1"/>
  <c r="B7" i="1" a="1"/>
  <c r="B7" i="1" s="1"/>
  <c r="B70" i="1" a="1"/>
  <c r="B70" i="1" s="1"/>
  <c r="B838" i="1" a="1"/>
  <c r="B838" i="1" s="1"/>
  <c r="B72" i="1" a="1"/>
  <c r="B72" i="1" s="1"/>
  <c r="B73" i="1" a="1"/>
  <c r="B73" i="1" s="1"/>
  <c r="B8" i="1" a="1"/>
  <c r="B8" i="1" s="1"/>
  <c r="B68" i="1" a="1"/>
  <c r="B68" i="1" s="1"/>
  <c r="B74" i="1" a="1"/>
  <c r="B74" i="1" s="1"/>
  <c r="B75" i="1" a="1"/>
  <c r="B75" i="1" s="1"/>
  <c r="B9" i="1" a="1"/>
  <c r="B9" i="1" s="1"/>
  <c r="B69" i="1" a="1"/>
  <c r="B69" i="1" s="1"/>
  <c r="B76" i="1" a="1"/>
  <c r="B76" i="1" s="1"/>
  <c r="B77" i="1" a="1"/>
  <c r="B77" i="1" s="1"/>
  <c r="B839" i="1" a="1"/>
  <c r="B839" i="1" s="1"/>
  <c r="B10" i="1" a="1"/>
  <c r="B10" i="1" s="1"/>
  <c r="B71" i="1" a="1"/>
  <c r="B71" i="1" s="1"/>
  <c r="B79" i="1" a="1"/>
  <c r="B79" i="1" s="1"/>
  <c r="B80" i="1" a="1"/>
  <c r="B80" i="1" s="1"/>
  <c r="B840" i="1" a="1"/>
  <c r="B840" i="1" s="1"/>
  <c r="B11" i="1" a="1"/>
  <c r="B11" i="1" s="1"/>
  <c r="B78" i="1" a="1"/>
  <c r="B78" i="1" s="1"/>
  <c r="B986" i="1" a="1"/>
  <c r="B986" i="1" s="1"/>
  <c r="B987" i="1" a="1"/>
  <c r="B987" i="1" s="1"/>
  <c r="B337" i="1" a="1"/>
  <c r="B337" i="1" s="1"/>
  <c r="B988" i="1" a="1"/>
  <c r="B988" i="1" s="1"/>
  <c r="B338" i="1" a="1"/>
  <c r="B338" i="1" s="1"/>
  <c r="B339" i="1" a="1"/>
  <c r="B339" i="1" s="1"/>
  <c r="B442" i="1" a="1"/>
  <c r="B442" i="1" s="1"/>
  <c r="B443" i="1" a="1"/>
  <c r="B443" i="1" s="1"/>
  <c r="B340" i="1" a="1"/>
  <c r="B340" i="1" s="1"/>
  <c r="B947" i="1" a="1"/>
  <c r="B947" i="1" s="1"/>
  <c r="B341" i="1" a="1"/>
  <c r="B341" i="1" s="1"/>
  <c r="B460" i="1" a="1"/>
  <c r="B460" i="1" s="1"/>
  <c r="B342" i="1" a="1"/>
  <c r="B342" i="1" s="1"/>
  <c r="B461" i="1" a="1"/>
  <c r="B461" i="1" s="1"/>
  <c r="A461" i="1" s="1"/>
  <c r="B467" i="1" a="1"/>
  <c r="B467" i="1" s="1"/>
  <c r="A467" i="1" s="1"/>
  <c r="B343" i="1" a="1"/>
  <c r="B343" i="1" s="1"/>
  <c r="B463" i="1" a="1"/>
  <c r="B463" i="1" s="1"/>
  <c r="B480" i="1" a="1"/>
  <c r="B480" i="1" s="1"/>
  <c r="B344" i="1" a="1"/>
  <c r="B344" i="1" s="1"/>
  <c r="B809" i="1" a="1"/>
  <c r="B809" i="1" s="1"/>
  <c r="B345" i="1" a="1"/>
  <c r="B345" i="1" s="1"/>
  <c r="B346" i="1" a="1"/>
  <c r="B346" i="1" s="1"/>
  <c r="A346" i="1" s="1"/>
  <c r="B992" i="1" a="1"/>
  <c r="B992" i="1" s="1"/>
  <c r="A992" i="1" s="1"/>
  <c r="B993" i="1" a="1"/>
  <c r="B993" i="1" s="1"/>
  <c r="B347" i="1" a="1"/>
  <c r="B347" i="1" s="1"/>
  <c r="B468" i="1" a="1"/>
  <c r="B468" i="1" s="1"/>
  <c r="B469" i="1" a="1"/>
  <c r="B469" i="1" s="1"/>
  <c r="B348" i="1" a="1"/>
  <c r="B348" i="1" s="1"/>
  <c r="B470" i="1" a="1"/>
  <c r="B470" i="1" s="1"/>
  <c r="B471" i="1" a="1"/>
  <c r="B471" i="1" s="1"/>
  <c r="B349" i="1" a="1"/>
  <c r="B349" i="1" s="1"/>
  <c r="B472" i="1" a="1"/>
  <c r="B472" i="1" s="1"/>
  <c r="B473" i="1" a="1"/>
  <c r="B473" i="1" s="1"/>
  <c r="B474" i="1" a="1"/>
  <c r="B474" i="1" s="1"/>
  <c r="B475" i="1" a="1"/>
  <c r="B475" i="1" s="1"/>
  <c r="B533" i="1" a="1"/>
  <c r="B533" i="1" s="1"/>
  <c r="A533" i="1" s="1"/>
  <c r="B350" i="1" a="1"/>
  <c r="B350" i="1" s="1"/>
  <c r="B476" i="1" a="1"/>
  <c r="B476" i="1" s="1"/>
  <c r="B477" i="1" a="1"/>
  <c r="B477" i="1" s="1"/>
  <c r="B478" i="1" a="1"/>
  <c r="B478" i="1" s="1"/>
  <c r="B479" i="1" a="1"/>
  <c r="B479" i="1" s="1"/>
  <c r="A479" i="1" s="1"/>
  <c r="B810" i="1" a="1"/>
  <c r="B810" i="1" s="1"/>
  <c r="B351" i="1" a="1"/>
  <c r="B351" i="1" s="1"/>
  <c r="B167" i="1" a="1"/>
  <c r="B167" i="1" s="1"/>
  <c r="B168" i="1" a="1"/>
  <c r="B168" i="1" s="1"/>
  <c r="B352" i="1" a="1"/>
  <c r="B352" i="1" s="1"/>
  <c r="B169" i="1" a="1"/>
  <c r="B169" i="1" s="1"/>
  <c r="B353" i="1" a="1"/>
  <c r="B353" i="1" s="1"/>
  <c r="B171" i="1" a="1"/>
  <c r="B171" i="1" s="1"/>
  <c r="B881" i="1" a="1"/>
  <c r="B881" i="1" s="1"/>
  <c r="B12" i="1" a="1"/>
  <c r="B12" i="1" s="1"/>
  <c r="C12" i="1" s="1"/>
  <c r="B284" i="1" a="1"/>
  <c r="B284" i="1" s="1"/>
  <c r="B170" i="1" a="1"/>
  <c r="B170" i="1" s="1"/>
  <c r="B186" i="1" a="1"/>
  <c r="B186" i="1" s="1"/>
  <c r="B13" i="1" a="1"/>
  <c r="B13" i="1" s="1"/>
  <c r="B14" i="1" a="1"/>
  <c r="B14" i="1" s="1"/>
  <c r="B187" i="1" a="1"/>
  <c r="B187" i="1" s="1"/>
  <c r="B802" i="1" a="1"/>
  <c r="B802" i="1" s="1"/>
  <c r="B729" i="1" a="1"/>
  <c r="B729" i="1" s="1"/>
  <c r="B803" i="1" a="1"/>
  <c r="B803" i="1" s="1"/>
  <c r="B886" i="1" a="1"/>
  <c r="B886" i="1" s="1"/>
  <c r="A886" i="1" s="1"/>
  <c r="B151" i="1" a="1"/>
  <c r="B151" i="1" s="1"/>
  <c r="B354" i="1" a="1"/>
  <c r="B354" i="1" s="1"/>
  <c r="B108" i="1" a="1"/>
  <c r="B108" i="1" s="1"/>
  <c r="B355" i="1" a="1"/>
  <c r="B355" i="1" s="1"/>
  <c r="B54" i="1" a="1"/>
  <c r="B54" i="1" s="1"/>
  <c r="B845" i="1" a="1"/>
  <c r="B845" i="1" s="1"/>
  <c r="B730" i="1" a="1"/>
  <c r="B730" i="1" s="1"/>
  <c r="A730" i="1" s="1"/>
  <c r="B805" i="1" a="1"/>
  <c r="B805" i="1" s="1"/>
  <c r="B731" i="1" a="1"/>
  <c r="B731" i="1" s="1"/>
  <c r="B732" i="1" a="1"/>
  <c r="B732" i="1" s="1"/>
  <c r="B301" i="1" a="1"/>
  <c r="B301" i="1" s="1"/>
  <c r="B427" i="1" a="1"/>
  <c r="B427" i="1" s="1"/>
  <c r="B733" i="1" a="1"/>
  <c r="B733" i="1" s="1"/>
  <c r="B734" i="1" a="1"/>
  <c r="B734" i="1" s="1"/>
  <c r="B1061" i="1" a="1"/>
  <c r="B1061" i="1" s="1"/>
  <c r="B735" i="1" a="1"/>
  <c r="B735" i="1" s="1"/>
  <c r="B736" i="1" a="1"/>
  <c r="B736" i="1" s="1"/>
  <c r="A736" i="1" s="1"/>
  <c r="B1063" i="1" a="1"/>
  <c r="B1063" i="1" s="1"/>
  <c r="B1064" i="1" a="1"/>
  <c r="B1064" i="1" s="1"/>
  <c r="B737" i="1" a="1"/>
  <c r="B737" i="1" s="1"/>
  <c r="B667" i="1" a="1"/>
  <c r="B667" i="1" s="1"/>
  <c r="B738" i="1" a="1"/>
  <c r="B738" i="1" s="1"/>
  <c r="B662" i="1" a="1"/>
  <c r="B662" i="1" s="1"/>
  <c r="B739" i="1" a="1"/>
  <c r="B739" i="1" s="1"/>
  <c r="A739" i="1" s="1"/>
  <c r="B740" i="1" a="1"/>
  <c r="B740" i="1" s="1"/>
  <c r="B741" i="1" a="1"/>
  <c r="B741" i="1" s="1"/>
  <c r="B482" i="1" a="1"/>
  <c r="B482" i="1" s="1"/>
  <c r="B742" i="1" a="1"/>
  <c r="B742" i="1" s="1"/>
  <c r="B811" i="1" a="1"/>
  <c r="B811" i="1" s="1"/>
  <c r="B743" i="1" a="1"/>
  <c r="B743" i="1" s="1"/>
  <c r="B1066" i="1" a="1"/>
  <c r="B1066" i="1" s="1"/>
  <c r="B15" i="1" a="1"/>
  <c r="B15" i="1" s="1"/>
  <c r="B673" i="1" a="1"/>
  <c r="B673" i="1" s="1"/>
  <c r="B58" i="1" a="1"/>
  <c r="B58" i="1" s="1"/>
  <c r="B84" i="1" a="1"/>
  <c r="B84" i="1" s="1"/>
  <c r="A84" i="1" s="1"/>
  <c r="B16" i="1" a="1"/>
  <c r="B16" i="1" s="1"/>
  <c r="B536" i="1" a="1"/>
  <c r="B536" i="1" s="1"/>
  <c r="B507" i="1" a="1"/>
  <c r="B507" i="1" s="1"/>
  <c r="B17" i="1" a="1"/>
  <c r="B17" i="1" s="1"/>
  <c r="B87" i="1" a="1"/>
  <c r="B87" i="1" s="1"/>
  <c r="B807" i="1" a="1"/>
  <c r="B807" i="1" s="1"/>
  <c r="B18" i="1" a="1"/>
  <c r="B18" i="1" s="1"/>
  <c r="C18" i="1" s="1"/>
  <c r="B89" i="1" a="1"/>
  <c r="B89" i="1" s="1"/>
  <c r="B90" i="1" a="1"/>
  <c r="B90" i="1" s="1"/>
  <c r="B91" i="1" a="1"/>
  <c r="B91" i="1" s="1"/>
  <c r="A91" i="1" s="1"/>
  <c r="B92" i="1" a="1"/>
  <c r="B92" i="1" s="1"/>
  <c r="B19" i="1" a="1"/>
  <c r="B19" i="1" s="1"/>
  <c r="B93" i="1" a="1"/>
  <c r="B93" i="1" s="1"/>
  <c r="B843" i="1" a="1"/>
  <c r="B843" i="1" s="1"/>
  <c r="B844" i="1" a="1"/>
  <c r="B844" i="1" s="1"/>
  <c r="B20" i="1" a="1"/>
  <c r="B20" i="1" s="1"/>
  <c r="B96" i="1" a="1"/>
  <c r="B96" i="1" s="1"/>
  <c r="B97" i="1" a="1"/>
  <c r="B97" i="1" s="1"/>
  <c r="B81" i="1" a="1"/>
  <c r="B81" i="1" s="1"/>
  <c r="B21" i="1" a="1"/>
  <c r="B21" i="1" s="1"/>
  <c r="B94" i="1" a="1"/>
  <c r="B94" i="1" s="1"/>
  <c r="B95" i="1" a="1"/>
  <c r="B95" i="1" s="1"/>
  <c r="B98" i="1" a="1"/>
  <c r="B98" i="1" s="1"/>
  <c r="B99" i="1" a="1"/>
  <c r="B99" i="1" s="1"/>
  <c r="A99" i="1" s="1"/>
  <c r="B356" i="1" a="1"/>
  <c r="B356" i="1" s="1"/>
  <c r="B272" i="1" a="1"/>
  <c r="B272" i="1" s="1"/>
  <c r="B653" i="1" a="1"/>
  <c r="B653" i="1" s="1"/>
  <c r="B989" i="1" a="1"/>
  <c r="B989" i="1" s="1"/>
  <c r="B357" i="1" a="1"/>
  <c r="B357" i="1" s="1"/>
  <c r="B990" i="1" a="1"/>
  <c r="B990" i="1" s="1"/>
  <c r="B358" i="1" a="1"/>
  <c r="B358" i="1" s="1"/>
  <c r="B991" i="1" a="1"/>
  <c r="B991" i="1" s="1"/>
  <c r="B359" i="1" a="1"/>
  <c r="B359" i="1" s="1"/>
  <c r="C359" i="1" s="1"/>
  <c r="B282" i="1" a="1"/>
  <c r="B282" i="1" s="1"/>
  <c r="C282" i="1" s="1"/>
  <c r="B360" i="1" a="1"/>
  <c r="B360" i="1" s="1"/>
  <c r="B279" i="1" a="1"/>
  <c r="B279" i="1" s="1"/>
  <c r="B483" i="1" a="1"/>
  <c r="B483" i="1" s="1"/>
  <c r="C483" i="1" s="1"/>
  <c r="B484" i="1" a="1"/>
  <c r="B484" i="1" s="1"/>
  <c r="B485" i="1" a="1"/>
  <c r="B485" i="1" s="1"/>
  <c r="B361" i="1" a="1"/>
  <c r="B361" i="1" s="1"/>
  <c r="B486" i="1" a="1"/>
  <c r="B486" i="1" s="1"/>
  <c r="B487" i="1" a="1"/>
  <c r="B487" i="1" s="1"/>
  <c r="A487" i="1" s="1"/>
  <c r="B362" i="1" a="1"/>
  <c r="B362" i="1" s="1"/>
  <c r="A362" i="1" s="1"/>
  <c r="B488" i="1" a="1"/>
  <c r="B488" i="1" s="1"/>
  <c r="B363" i="1" a="1"/>
  <c r="B363" i="1" s="1"/>
  <c r="B364" i="1" a="1"/>
  <c r="B364" i="1" s="1"/>
  <c r="B365" i="1" a="1"/>
  <c r="B365" i="1" s="1"/>
  <c r="B994" i="1" a="1"/>
  <c r="B994" i="1" s="1"/>
  <c r="B995" i="1" a="1"/>
  <c r="B995" i="1" s="1"/>
  <c r="B366" i="1" a="1"/>
  <c r="B366" i="1" s="1"/>
  <c r="A366" i="1" s="1"/>
  <c r="B996" i="1" a="1"/>
  <c r="B996" i="1" s="1"/>
  <c r="A996" i="1" s="1"/>
  <c r="B1003" i="1" a="1"/>
  <c r="B1003" i="1" s="1"/>
  <c r="B493" i="1" a="1"/>
  <c r="B493" i="1" s="1"/>
  <c r="B494" i="1" a="1"/>
  <c r="B494" i="1" s="1"/>
  <c r="B367" i="1" a="1"/>
  <c r="B367" i="1" s="1"/>
  <c r="B495" i="1" a="1"/>
  <c r="B495" i="1" s="1"/>
  <c r="A495" i="1" s="1"/>
  <c r="B496" i="1" a="1"/>
  <c r="B496" i="1" s="1"/>
  <c r="A496" i="1" s="1"/>
  <c r="B497" i="1" a="1"/>
  <c r="B497" i="1" s="1"/>
  <c r="B498" i="1" a="1"/>
  <c r="B498" i="1" s="1"/>
  <c r="B368" i="1" a="1"/>
  <c r="B368" i="1" s="1"/>
  <c r="B499" i="1" a="1"/>
  <c r="B499" i="1" s="1"/>
  <c r="B500" i="1" a="1"/>
  <c r="B500" i="1" s="1"/>
  <c r="B501" i="1" a="1"/>
  <c r="B501" i="1" s="1"/>
  <c r="C501" i="1" s="1"/>
  <c r="B502" i="1" a="1"/>
  <c r="B502" i="1" s="1"/>
  <c r="A502" i="1" s="1"/>
  <c r="B369" i="1" a="1"/>
  <c r="B369" i="1" s="1"/>
  <c r="B503" i="1" a="1"/>
  <c r="B503" i="1" s="1"/>
  <c r="B504" i="1" a="1"/>
  <c r="B504" i="1" s="1"/>
  <c r="A504" i="1" s="1"/>
  <c r="B505" i="1" a="1"/>
  <c r="B505" i="1" s="1"/>
  <c r="B534" i="1" a="1"/>
  <c r="B534" i="1" s="1"/>
  <c r="B506" i="1" a="1"/>
  <c r="B506" i="1" s="1"/>
  <c r="B1037" i="1" a="1"/>
  <c r="B1037" i="1" s="1"/>
  <c r="B370" i="1" a="1"/>
  <c r="B370" i="1" s="1"/>
  <c r="B371" i="1" a="1"/>
  <c r="B371" i="1" s="1"/>
  <c r="B508" i="1" a="1"/>
  <c r="B508" i="1" s="1"/>
  <c r="B372" i="1" a="1"/>
  <c r="B372" i="1" s="1"/>
  <c r="B882" i="1" a="1"/>
  <c r="B882" i="1" s="1"/>
  <c r="B22" i="1" a="1"/>
  <c r="B22" i="1" s="1"/>
  <c r="B142" i="1" a="1"/>
  <c r="B142" i="1" s="1"/>
  <c r="A142" i="1" s="1"/>
  <c r="B188" i="1" a="1"/>
  <c r="B188" i="1" s="1"/>
  <c r="B744" i="1" a="1"/>
  <c r="B744" i="1" s="1"/>
  <c r="B888" i="1" a="1"/>
  <c r="B888" i="1" s="1"/>
  <c r="A888" i="1" s="1"/>
  <c r="B745" i="1" a="1"/>
  <c r="B745" i="1" s="1"/>
  <c r="B432" i="1" a="1"/>
  <c r="B432" i="1" s="1"/>
  <c r="B373" i="1" a="1"/>
  <c r="B373" i="1" s="1"/>
  <c r="B433" i="1" a="1"/>
  <c r="B433" i="1" s="1"/>
  <c r="B374" i="1" a="1"/>
  <c r="B374" i="1" s="1"/>
  <c r="C374" i="1" s="1"/>
  <c r="B746" i="1" a="1"/>
  <c r="B746" i="1" s="1"/>
  <c r="B816" i="1" a="1"/>
  <c r="B816" i="1" s="1"/>
  <c r="B747" i="1" a="1"/>
  <c r="B747" i="1" s="1"/>
  <c r="B823" i="1" a="1"/>
  <c r="B823" i="1" s="1"/>
  <c r="B806" i="1" a="1"/>
  <c r="B806" i="1" s="1"/>
  <c r="B748" i="1" a="1"/>
  <c r="B748" i="1" s="1"/>
  <c r="A748" i="1" s="1"/>
  <c r="B842" i="1" a="1"/>
  <c r="B842" i="1" s="1"/>
  <c r="B819" i="1" a="1"/>
  <c r="B819" i="1" s="1"/>
  <c r="B749" i="1" a="1"/>
  <c r="B749" i="1" s="1"/>
  <c r="B820" i="1" a="1"/>
  <c r="B820" i="1" s="1"/>
  <c r="B668" i="1" a="1"/>
  <c r="B668" i="1" s="1"/>
  <c r="A668" i="1" s="1"/>
  <c r="B750" i="1" a="1"/>
  <c r="B750" i="1" s="1"/>
  <c r="A750" i="1" s="1"/>
  <c r="B1162" i="1" a="1"/>
  <c r="B1162" i="1" s="1"/>
  <c r="B1067" i="1" a="1"/>
  <c r="B1067" i="1" s="1"/>
  <c r="B751" i="1" a="1"/>
  <c r="B751" i="1" s="1"/>
  <c r="B1200" i="1" a="1"/>
  <c r="B1200" i="1" s="1"/>
  <c r="B1070" i="1" a="1"/>
  <c r="B1070" i="1" s="1"/>
  <c r="B669" i="1" a="1"/>
  <c r="B669" i="1" s="1"/>
  <c r="B752" i="1" a="1"/>
  <c r="B752" i="1" s="1"/>
  <c r="B1068" i="1" a="1"/>
  <c r="B1068" i="1" s="1"/>
  <c r="B753" i="1" a="1"/>
  <c r="B753" i="1" s="1"/>
  <c r="B1221" i="1" a="1"/>
  <c r="B1221" i="1" s="1"/>
  <c r="B754" i="1" a="1"/>
  <c r="B754" i="1" s="1"/>
  <c r="B828" i="1" a="1"/>
  <c r="B828" i="1" s="1"/>
  <c r="B755" i="1" a="1"/>
  <c r="B755" i="1" s="1"/>
  <c r="B829" i="1" a="1"/>
  <c r="B829" i="1" s="1"/>
  <c r="B756" i="1" a="1"/>
  <c r="B756" i="1" s="1"/>
  <c r="B841" i="1" a="1"/>
  <c r="B841" i="1" s="1"/>
  <c r="B1000" i="1" a="1"/>
  <c r="B1000" i="1" s="1"/>
  <c r="A1000" i="1" s="1"/>
  <c r="B757" i="1" a="1"/>
  <c r="B757" i="1" s="1"/>
  <c r="A757" i="1" s="1"/>
  <c r="B831" i="1" a="1"/>
  <c r="B831" i="1" s="1"/>
  <c r="B758" i="1" a="1"/>
  <c r="B758" i="1" s="1"/>
  <c r="B431" i="1" a="1"/>
  <c r="B431" i="1" s="1"/>
  <c r="B833" i="1" a="1"/>
  <c r="B833" i="1" s="1"/>
  <c r="B759" i="1" a="1"/>
  <c r="B759" i="1" s="1"/>
  <c r="B834" i="1" a="1"/>
  <c r="B834" i="1" s="1"/>
  <c r="C834" i="1" s="1"/>
  <c r="B23" i="1" a="1"/>
  <c r="B23" i="1" s="1"/>
  <c r="B869" i="1" a="1"/>
  <c r="B869" i="1" s="1"/>
  <c r="B516" i="1" a="1"/>
  <c r="B516" i="1" s="1"/>
  <c r="B491" i="1" a="1"/>
  <c r="B491" i="1" s="1"/>
  <c r="A491" i="1" s="1"/>
  <c r="B24" i="1" a="1"/>
  <c r="B24" i="1" s="1"/>
  <c r="B106" i="1" a="1"/>
  <c r="B106" i="1" s="1"/>
  <c r="B517" i="1" a="1"/>
  <c r="B517" i="1" s="1"/>
  <c r="B25" i="1" a="1"/>
  <c r="B25" i="1" s="1"/>
  <c r="B518" i="1" a="1"/>
  <c r="B518" i="1" s="1"/>
  <c r="B109" i="1" a="1"/>
  <c r="B109" i="1" s="1"/>
  <c r="C109" i="1" s="1"/>
  <c r="B110" i="1" a="1"/>
  <c r="B110" i="1" s="1"/>
  <c r="B26" i="1" a="1"/>
  <c r="B26" i="1" s="1"/>
  <c r="B111" i="1" a="1"/>
  <c r="B111" i="1" s="1"/>
  <c r="A111" i="1" s="1"/>
  <c r="B112" i="1" a="1"/>
  <c r="B112" i="1" s="1"/>
  <c r="A112" i="1" s="1"/>
  <c r="B113" i="1" a="1"/>
  <c r="B113" i="1" s="1"/>
  <c r="B847" i="1" a="1"/>
  <c r="B847" i="1" s="1"/>
  <c r="B27" i="1" a="1"/>
  <c r="B27" i="1" s="1"/>
  <c r="B115" i="1" a="1"/>
  <c r="B115" i="1" s="1"/>
  <c r="B116" i="1" a="1"/>
  <c r="B116" i="1" s="1"/>
  <c r="B117" i="1" a="1"/>
  <c r="B117" i="1" s="1"/>
  <c r="B28" i="1" a="1"/>
  <c r="B28" i="1" s="1"/>
  <c r="B100" i="1" a="1"/>
  <c r="B100" i="1" s="1"/>
  <c r="B119" i="1" a="1"/>
  <c r="B119" i="1" s="1"/>
  <c r="B120" i="1" a="1"/>
  <c r="B120" i="1" s="1"/>
  <c r="A120" i="1" s="1"/>
  <c r="B29" i="1" a="1"/>
  <c r="B29" i="1" s="1"/>
  <c r="B101" i="1" a="1"/>
  <c r="B101" i="1" s="1"/>
  <c r="B102" i="1" a="1"/>
  <c r="B102" i="1" s="1"/>
  <c r="B114" i="1" a="1"/>
  <c r="B114" i="1" s="1"/>
  <c r="B375" i="1" a="1"/>
  <c r="B375" i="1" s="1"/>
  <c r="B687" i="1" a="1"/>
  <c r="B687" i="1" s="1"/>
  <c r="A687" i="1" s="1"/>
  <c r="B1072" i="1" a="1"/>
  <c r="B1072" i="1" s="1"/>
  <c r="B376" i="1" a="1"/>
  <c r="B376" i="1" s="1"/>
  <c r="B377" i="1" a="1"/>
  <c r="B377" i="1" s="1"/>
  <c r="B450" i="1" a="1"/>
  <c r="B450" i="1" s="1"/>
  <c r="B165" i="1" a="1"/>
  <c r="B165" i="1" s="1"/>
  <c r="B378" i="1" a="1"/>
  <c r="B378" i="1" s="1"/>
  <c r="B509" i="1" a="1"/>
  <c r="B509" i="1" s="1"/>
  <c r="A509" i="1" s="1"/>
  <c r="B510" i="1" a="1"/>
  <c r="B510" i="1" s="1"/>
  <c r="B379" i="1" a="1"/>
  <c r="B379" i="1" s="1"/>
  <c r="B535" i="1" a="1"/>
  <c r="B535" i="1" s="1"/>
  <c r="B511" i="1" a="1"/>
  <c r="B511" i="1" s="1"/>
  <c r="B380" i="1" a="1"/>
  <c r="B380" i="1" s="1"/>
  <c r="B512" i="1" a="1"/>
  <c r="B512" i="1" s="1"/>
  <c r="C512" i="1" s="1"/>
  <c r="B513" i="1" a="1"/>
  <c r="B513" i="1" s="1"/>
  <c r="B514" i="1" a="1"/>
  <c r="B514" i="1" s="1"/>
  <c r="B381" i="1" a="1"/>
  <c r="B381" i="1" s="1"/>
  <c r="B515" i="1" a="1"/>
  <c r="B515" i="1" s="1"/>
  <c r="B1005" i="1" a="1"/>
  <c r="B1005" i="1" s="1"/>
  <c r="B1006" i="1" a="1"/>
  <c r="B1006" i="1" s="1"/>
  <c r="B382" i="1" a="1"/>
  <c r="B382" i="1" s="1"/>
  <c r="B383" i="1" a="1"/>
  <c r="B383" i="1" s="1"/>
  <c r="C383" i="1" s="1"/>
  <c r="B1008" i="1" a="1"/>
  <c r="B1008" i="1" s="1"/>
  <c r="B384" i="1" a="1"/>
  <c r="B384" i="1" s="1"/>
  <c r="B1010" i="1" a="1"/>
  <c r="B1010" i="1" s="1"/>
  <c r="B520" i="1" a="1"/>
  <c r="B520" i="1" s="1"/>
  <c r="B521" i="1" a="1"/>
  <c r="B521" i="1" s="1"/>
  <c r="B522" i="1" a="1"/>
  <c r="B522" i="1" s="1"/>
  <c r="B385" i="1" a="1"/>
  <c r="B385" i="1" s="1"/>
  <c r="B523" i="1" a="1"/>
  <c r="B523" i="1" s="1"/>
  <c r="C523" i="1" s="1"/>
  <c r="B524" i="1" a="1"/>
  <c r="B524" i="1" s="1"/>
  <c r="B525" i="1" a="1"/>
  <c r="B525" i="1" s="1"/>
  <c r="A525" i="1" s="1"/>
  <c r="B386" i="1" a="1"/>
  <c r="B386" i="1" s="1"/>
  <c r="B526" i="1" a="1"/>
  <c r="B526" i="1" s="1"/>
  <c r="B527" i="1" a="1"/>
  <c r="B527" i="1" s="1"/>
  <c r="B528" i="1" a="1"/>
  <c r="B528" i="1" s="1"/>
  <c r="B387" i="1" a="1"/>
  <c r="B387" i="1" s="1"/>
  <c r="B529" i="1" a="1"/>
  <c r="B529" i="1" s="1"/>
  <c r="B530" i="1" a="1"/>
  <c r="B530" i="1" s="1"/>
  <c r="B903" i="1" a="1"/>
  <c r="B903" i="1" s="1"/>
  <c r="A903" i="1" s="1"/>
  <c r="B388" i="1" a="1"/>
  <c r="B388" i="1" s="1"/>
  <c r="A388" i="1" s="1"/>
  <c r="B532" i="1" a="1"/>
  <c r="B532" i="1" s="1"/>
  <c r="B389" i="1" a="1"/>
  <c r="B389" i="1" s="1"/>
  <c r="B172" i="1" a="1"/>
  <c r="B172" i="1" s="1"/>
  <c r="B883" i="1" a="1"/>
  <c r="B883" i="1" s="1"/>
  <c r="B884" i="1" a="1"/>
  <c r="B884" i="1" s="1"/>
  <c r="B908" i="1" a="1"/>
  <c r="B908" i="1" s="1"/>
  <c r="B30" i="1" a="1"/>
  <c r="B30" i="1" s="1"/>
  <c r="C30" i="1" s="1"/>
  <c r="B589" i="1" a="1"/>
  <c r="B589" i="1" s="1"/>
  <c r="B430" i="1" a="1"/>
  <c r="B430" i="1" s="1"/>
  <c r="B31" i="1" a="1"/>
  <c r="B31" i="1" s="1"/>
  <c r="B190" i="1" a="1"/>
  <c r="B190" i="1" s="1"/>
  <c r="B760" i="1" a="1"/>
  <c r="B760" i="1" s="1"/>
  <c r="B889" i="1" a="1"/>
  <c r="B889" i="1" s="1"/>
  <c r="B890" i="1" a="1"/>
  <c r="B890" i="1" s="1"/>
  <c r="B891" i="1" a="1"/>
  <c r="B891" i="1" s="1"/>
  <c r="B761" i="1" a="1"/>
  <c r="B761" i="1" s="1"/>
  <c r="A761" i="1" s="1"/>
  <c r="B892" i="1" a="1"/>
  <c r="B892" i="1" s="1"/>
  <c r="A892" i="1" s="1"/>
  <c r="M12" i="10" a="1"/>
  <c r="L58" i="10"/>
  <c r="L57" i="10"/>
  <c r="L56" i="10"/>
  <c r="L55" i="10"/>
  <c r="L54" i="10"/>
  <c r="L53" i="10"/>
  <c r="L52" i="10"/>
  <c r="L51" i="10"/>
  <c r="L50" i="10"/>
  <c r="L49" i="10"/>
  <c r="L48" i="10"/>
  <c r="L47" i="10"/>
  <c r="L46" i="10"/>
  <c r="L45" i="10"/>
  <c r="L44" i="10"/>
  <c r="L43" i="10"/>
  <c r="L42" i="10"/>
  <c r="L41" i="10"/>
  <c r="L40" i="10"/>
  <c r="L39" i="10"/>
  <c r="L38" i="10"/>
  <c r="L37" i="10"/>
  <c r="L36" i="10"/>
  <c r="L35" i="10"/>
  <c r="L34" i="10"/>
  <c r="L33" i="10"/>
  <c r="L32" i="10"/>
  <c r="L31" i="10"/>
  <c r="L30" i="10"/>
  <c r="L29" i="10"/>
  <c r="L28" i="10"/>
  <c r="L27" i="10"/>
  <c r="L26" i="10"/>
  <c r="L25" i="10"/>
  <c r="L24" i="10"/>
  <c r="L23" i="10"/>
  <c r="L22" i="10"/>
  <c r="L21" i="10"/>
  <c r="L20" i="10"/>
  <c r="L19" i="10"/>
  <c r="L18" i="10"/>
  <c r="L17" i="10"/>
  <c r="L16" i="10"/>
  <c r="L15" i="10"/>
  <c r="L14" i="10"/>
  <c r="W20" i="10" l="1" a="1"/>
  <c r="W20" i="10" s="1"/>
  <c r="AE20" i="10" a="1"/>
  <c r="AE20" i="10" s="1"/>
  <c r="X20" i="10" a="1"/>
  <c r="X20" i="10" s="1"/>
  <c r="AF20" i="10" a="1"/>
  <c r="AF20" i="10" s="1"/>
  <c r="Y20" i="10" a="1"/>
  <c r="Y20" i="10" s="1"/>
  <c r="AG20" i="10" a="1"/>
  <c r="AG20" i="10" s="1"/>
  <c r="Z20" i="10" a="1"/>
  <c r="Z20" i="10" s="1"/>
  <c r="AH20" i="10" a="1"/>
  <c r="AH20" i="10" s="1"/>
  <c r="AA20" i="10" a="1"/>
  <c r="AA20" i="10" s="1"/>
  <c r="AI20" i="10" a="1"/>
  <c r="AI20" i="10" s="1"/>
  <c r="AB20" i="10" a="1"/>
  <c r="AB20" i="10" s="1"/>
  <c r="AJ20" i="10" a="1"/>
  <c r="AJ20" i="10" s="1"/>
  <c r="AK20" i="10" a="1"/>
  <c r="AK20" i="10" s="1"/>
  <c r="AL20" i="10" a="1"/>
  <c r="AL20" i="10" s="1"/>
  <c r="AD20" i="10" a="1"/>
  <c r="AD20" i="10" s="1"/>
  <c r="V20" i="10" a="1"/>
  <c r="V20" i="10" s="1"/>
  <c r="AC20" i="10" a="1"/>
  <c r="AC20" i="10" s="1"/>
  <c r="V21" i="10" a="1"/>
  <c r="V21" i="10" s="1"/>
  <c r="AD21" i="10" a="1"/>
  <c r="AD21" i="10" s="1"/>
  <c r="AL21" i="10" a="1"/>
  <c r="AL21" i="10" s="1"/>
  <c r="W21" i="10" a="1"/>
  <c r="W21" i="10" s="1"/>
  <c r="AE21" i="10" a="1"/>
  <c r="AE21" i="10" s="1"/>
  <c r="X21" i="10" a="1"/>
  <c r="X21" i="10" s="1"/>
  <c r="AF21" i="10" a="1"/>
  <c r="AF21" i="10" s="1"/>
  <c r="Y21" i="10" a="1"/>
  <c r="Y21" i="10" s="1"/>
  <c r="AG21" i="10" a="1"/>
  <c r="AG21" i="10" s="1"/>
  <c r="Z21" i="10" a="1"/>
  <c r="Z21" i="10" s="1"/>
  <c r="AH21" i="10" a="1"/>
  <c r="AH21" i="10" s="1"/>
  <c r="AA21" i="10" a="1"/>
  <c r="AA21" i="10" s="1"/>
  <c r="AI21" i="10" a="1"/>
  <c r="AI21" i="10" s="1"/>
  <c r="AB21" i="10" a="1"/>
  <c r="AB21" i="10" s="1"/>
  <c r="AC21" i="10" a="1"/>
  <c r="AC21" i="10" s="1"/>
  <c r="AJ21" i="10" a="1"/>
  <c r="AJ21" i="10" s="1"/>
  <c r="AK21" i="10" a="1"/>
  <c r="AK21" i="10" s="1"/>
  <c r="V29" i="10" a="1"/>
  <c r="V29" i="10" s="1"/>
  <c r="AD29" i="10" a="1"/>
  <c r="AD29" i="10" s="1"/>
  <c r="AL29" i="10" a="1"/>
  <c r="AL29" i="10" s="1"/>
  <c r="W29" i="10" a="1"/>
  <c r="W29" i="10" s="1"/>
  <c r="AE29" i="10" a="1"/>
  <c r="AE29" i="10" s="1"/>
  <c r="X29" i="10" a="1"/>
  <c r="X29" i="10" s="1"/>
  <c r="AF29" i="10" a="1"/>
  <c r="AF29" i="10" s="1"/>
  <c r="Y29" i="10" a="1"/>
  <c r="Y29" i="10" s="1"/>
  <c r="AG29" i="10" a="1"/>
  <c r="AG29" i="10" s="1"/>
  <c r="Z29" i="10" a="1"/>
  <c r="Z29" i="10" s="1"/>
  <c r="AH29" i="10" a="1"/>
  <c r="AH29" i="10" s="1"/>
  <c r="AA29" i="10" a="1"/>
  <c r="AA29" i="10" s="1"/>
  <c r="AI29" i="10" a="1"/>
  <c r="AI29" i="10" s="1"/>
  <c r="AJ29" i="10" a="1"/>
  <c r="AJ29" i="10" s="1"/>
  <c r="AK29" i="10" a="1"/>
  <c r="AK29" i="10" s="1"/>
  <c r="AB29" i="10" a="1"/>
  <c r="AB29" i="10" s="1"/>
  <c r="AC29" i="10" a="1"/>
  <c r="AC29" i="10" s="1"/>
  <c r="V37" i="10" a="1"/>
  <c r="V37" i="10" s="1"/>
  <c r="AD37" i="10" a="1"/>
  <c r="AD37" i="10" s="1"/>
  <c r="AL37" i="10" a="1"/>
  <c r="AL37" i="10" s="1"/>
  <c r="W37" i="10" a="1"/>
  <c r="W37" i="10" s="1"/>
  <c r="AE37" i="10" a="1"/>
  <c r="AE37" i="10" s="1"/>
  <c r="X37" i="10" a="1"/>
  <c r="X37" i="10" s="1"/>
  <c r="AF37" i="10" a="1"/>
  <c r="AF37" i="10" s="1"/>
  <c r="Y37" i="10" a="1"/>
  <c r="Y37" i="10" s="1"/>
  <c r="AG37" i="10" a="1"/>
  <c r="AG37" i="10" s="1"/>
  <c r="Z37" i="10" a="1"/>
  <c r="Z37" i="10" s="1"/>
  <c r="AH37" i="10" a="1"/>
  <c r="AH37" i="10" s="1"/>
  <c r="AA37" i="10" a="1"/>
  <c r="AA37" i="10" s="1"/>
  <c r="AI37" i="10" a="1"/>
  <c r="AI37" i="10" s="1"/>
  <c r="AJ37" i="10" a="1"/>
  <c r="AJ37" i="10" s="1"/>
  <c r="AK37" i="10" a="1"/>
  <c r="AK37" i="10" s="1"/>
  <c r="AB37" i="10" a="1"/>
  <c r="AB37" i="10" s="1"/>
  <c r="AC37" i="10" a="1"/>
  <c r="AC37" i="10" s="1"/>
  <c r="V45" i="10" a="1"/>
  <c r="V45" i="10" s="1"/>
  <c r="AD45" i="10" a="1"/>
  <c r="AD45" i="10" s="1"/>
  <c r="AL45" i="10" a="1"/>
  <c r="AL45" i="10" s="1"/>
  <c r="W45" i="10" a="1"/>
  <c r="W45" i="10" s="1"/>
  <c r="AE45" i="10" a="1"/>
  <c r="AE45" i="10" s="1"/>
  <c r="X45" i="10" a="1"/>
  <c r="X45" i="10" s="1"/>
  <c r="AF45" i="10" a="1"/>
  <c r="AF45" i="10" s="1"/>
  <c r="Y45" i="10" a="1"/>
  <c r="Y45" i="10" s="1"/>
  <c r="AG45" i="10" a="1"/>
  <c r="AG45" i="10" s="1"/>
  <c r="Z45" i="10" a="1"/>
  <c r="Z45" i="10" s="1"/>
  <c r="AH45" i="10" a="1"/>
  <c r="AH45" i="10" s="1"/>
  <c r="AA45" i="10" a="1"/>
  <c r="AA45" i="10" s="1"/>
  <c r="AI45" i="10" a="1"/>
  <c r="AI45" i="10" s="1"/>
  <c r="AB45" i="10" a="1"/>
  <c r="AB45" i="10" s="1"/>
  <c r="AC45" i="10" a="1"/>
  <c r="AC45" i="10" s="1"/>
  <c r="AJ45" i="10" a="1"/>
  <c r="AJ45" i="10" s="1"/>
  <c r="AK45" i="10" a="1"/>
  <c r="AK45" i="10" s="1"/>
  <c r="Z53" i="10" a="1"/>
  <c r="Z53" i="10" s="1"/>
  <c r="AH53" i="10" a="1"/>
  <c r="AH53" i="10" s="1"/>
  <c r="AA53" i="10" a="1"/>
  <c r="AA53" i="10" s="1"/>
  <c r="AI53" i="10" a="1"/>
  <c r="AI53" i="10" s="1"/>
  <c r="X53" i="10" a="1"/>
  <c r="X53" i="10" s="1"/>
  <c r="AG53" i="10" a="1"/>
  <c r="AG53" i="10" s="1"/>
  <c r="AB53" i="10" a="1"/>
  <c r="AB53" i="10" s="1"/>
  <c r="AJ53" i="10" a="1"/>
  <c r="AJ53" i="10" s="1"/>
  <c r="AC53" i="10" a="1"/>
  <c r="AC53" i="10" s="1"/>
  <c r="AK53" i="10" a="1"/>
  <c r="AK53" i="10" s="1"/>
  <c r="Y53" i="10" a="1"/>
  <c r="Y53" i="10" s="1"/>
  <c r="V53" i="10" a="1"/>
  <c r="V53" i="10" s="1"/>
  <c r="AD53" i="10" a="1"/>
  <c r="AD53" i="10" s="1"/>
  <c r="AL53" i="10" a="1"/>
  <c r="AL53" i="10" s="1"/>
  <c r="W53" i="10" a="1"/>
  <c r="W53" i="10" s="1"/>
  <c r="AE53" i="10" a="1"/>
  <c r="AE53" i="10" s="1"/>
  <c r="AF53" i="10" a="1"/>
  <c r="AF53" i="10" s="1"/>
  <c r="W36" i="10" a="1"/>
  <c r="W36" i="10" s="1"/>
  <c r="AE36" i="10" a="1"/>
  <c r="AE36" i="10" s="1"/>
  <c r="X36" i="10" a="1"/>
  <c r="X36" i="10" s="1"/>
  <c r="AF36" i="10" a="1"/>
  <c r="AF36" i="10" s="1"/>
  <c r="Y36" i="10" a="1"/>
  <c r="Y36" i="10" s="1"/>
  <c r="AG36" i="10" a="1"/>
  <c r="AG36" i="10" s="1"/>
  <c r="Z36" i="10" a="1"/>
  <c r="Z36" i="10" s="1"/>
  <c r="AH36" i="10" a="1"/>
  <c r="AH36" i="10" s="1"/>
  <c r="AA36" i="10" a="1"/>
  <c r="AA36" i="10" s="1"/>
  <c r="AI36" i="10" a="1"/>
  <c r="AI36" i="10" s="1"/>
  <c r="AB36" i="10" a="1"/>
  <c r="AB36" i="10" s="1"/>
  <c r="AJ36" i="10" a="1"/>
  <c r="AJ36" i="10" s="1"/>
  <c r="V36" i="10" a="1"/>
  <c r="V36" i="10" s="1"/>
  <c r="AC36" i="10" a="1"/>
  <c r="AC36" i="10" s="1"/>
  <c r="AD36" i="10" a="1"/>
  <c r="AD36" i="10" s="1"/>
  <c r="AK36" i="10" a="1"/>
  <c r="AK36" i="10" s="1"/>
  <c r="AL36" i="10" a="1"/>
  <c r="AL36" i="10" s="1"/>
  <c r="AC38" i="10" a="1"/>
  <c r="AC38" i="10" s="1"/>
  <c r="AK38" i="10" a="1"/>
  <c r="AK38" i="10" s="1"/>
  <c r="V38" i="10" a="1"/>
  <c r="V38" i="10" s="1"/>
  <c r="AD38" i="10" a="1"/>
  <c r="AD38" i="10" s="1"/>
  <c r="AL38" i="10" a="1"/>
  <c r="AL38" i="10" s="1"/>
  <c r="W38" i="10" a="1"/>
  <c r="W38" i="10" s="1"/>
  <c r="AE38" i="10" a="1"/>
  <c r="AE38" i="10" s="1"/>
  <c r="X38" i="10" a="1"/>
  <c r="X38" i="10" s="1"/>
  <c r="AF38" i="10" a="1"/>
  <c r="AF38" i="10" s="1"/>
  <c r="Y38" i="10" a="1"/>
  <c r="Y38" i="10" s="1"/>
  <c r="AG38" i="10" a="1"/>
  <c r="AG38" i="10" s="1"/>
  <c r="Z38" i="10" a="1"/>
  <c r="Z38" i="10" s="1"/>
  <c r="AH38" i="10" a="1"/>
  <c r="AH38" i="10" s="1"/>
  <c r="AA38" i="10" a="1"/>
  <c r="AA38" i="10" s="1"/>
  <c r="AB38" i="10" a="1"/>
  <c r="AB38" i="10" s="1"/>
  <c r="AI38" i="10" a="1"/>
  <c r="AI38" i="10" s="1"/>
  <c r="AJ38" i="10" a="1"/>
  <c r="AJ38" i="10" s="1"/>
  <c r="AC46" i="10" a="1"/>
  <c r="AC46" i="10" s="1"/>
  <c r="AK46" i="10" a="1"/>
  <c r="AK46" i="10" s="1"/>
  <c r="V46" i="10" a="1"/>
  <c r="V46" i="10" s="1"/>
  <c r="AD46" i="10" a="1"/>
  <c r="AD46" i="10" s="1"/>
  <c r="AL46" i="10" a="1"/>
  <c r="AL46" i="10" s="1"/>
  <c r="W46" i="10" a="1"/>
  <c r="W46" i="10" s="1"/>
  <c r="AE46" i="10" a="1"/>
  <c r="AE46" i="10" s="1"/>
  <c r="X46" i="10" a="1"/>
  <c r="X46" i="10" s="1"/>
  <c r="AF46" i="10" a="1"/>
  <c r="AF46" i="10" s="1"/>
  <c r="Y46" i="10" a="1"/>
  <c r="Y46" i="10" s="1"/>
  <c r="AG46" i="10" a="1"/>
  <c r="AG46" i="10" s="1"/>
  <c r="Z46" i="10" a="1"/>
  <c r="Z46" i="10" s="1"/>
  <c r="AH46" i="10" a="1"/>
  <c r="AH46" i="10" s="1"/>
  <c r="AI46" i="10" a="1"/>
  <c r="AI46" i="10" s="1"/>
  <c r="AA46" i="10" a="1"/>
  <c r="AA46" i="10" s="1"/>
  <c r="AB46" i="10" a="1"/>
  <c r="AB46" i="10" s="1"/>
  <c r="AJ46" i="10" a="1"/>
  <c r="AJ46" i="10" s="1"/>
  <c r="Y54" i="10" a="1"/>
  <c r="Y54" i="10" s="1"/>
  <c r="AG54" i="10" a="1"/>
  <c r="AG54" i="10" s="1"/>
  <c r="Z54" i="10" a="1"/>
  <c r="Z54" i="10" s="1"/>
  <c r="AH54" i="10" a="1"/>
  <c r="AH54" i="10" s="1"/>
  <c r="AE54" i="10" a="1"/>
  <c r="AE54" i="10" s="1"/>
  <c r="AA54" i="10" a="1"/>
  <c r="AA54" i="10" s="1"/>
  <c r="AI54" i="10" a="1"/>
  <c r="AI54" i="10" s="1"/>
  <c r="W54" i="10" a="1"/>
  <c r="W54" i="10" s="1"/>
  <c r="AB54" i="10" a="1"/>
  <c r="AB54" i="10" s="1"/>
  <c r="AJ54" i="10" a="1"/>
  <c r="AJ54" i="10" s="1"/>
  <c r="AC54" i="10" a="1"/>
  <c r="AC54" i="10" s="1"/>
  <c r="AK54" i="10" a="1"/>
  <c r="AK54" i="10" s="1"/>
  <c r="AF54" i="10" a="1"/>
  <c r="AF54" i="10" s="1"/>
  <c r="V54" i="10" a="1"/>
  <c r="V54" i="10" s="1"/>
  <c r="AD54" i="10" a="1"/>
  <c r="AD54" i="10" s="1"/>
  <c r="AL54" i="10" a="1"/>
  <c r="AL54" i="10" s="1"/>
  <c r="X54" i="10" a="1"/>
  <c r="X54" i="10" s="1"/>
  <c r="AC30" i="10" a="1"/>
  <c r="AC30" i="10" s="1"/>
  <c r="AK30" i="10" a="1"/>
  <c r="AK30" i="10" s="1"/>
  <c r="V30" i="10" a="1"/>
  <c r="V30" i="10" s="1"/>
  <c r="AD30" i="10" a="1"/>
  <c r="AD30" i="10" s="1"/>
  <c r="AL30" i="10" a="1"/>
  <c r="AL30" i="10" s="1"/>
  <c r="W30" i="10" a="1"/>
  <c r="W30" i="10" s="1"/>
  <c r="AE30" i="10" a="1"/>
  <c r="AE30" i="10" s="1"/>
  <c r="X30" i="10" a="1"/>
  <c r="X30" i="10" s="1"/>
  <c r="AF30" i="10" a="1"/>
  <c r="AF30" i="10" s="1"/>
  <c r="Y30" i="10" a="1"/>
  <c r="Y30" i="10" s="1"/>
  <c r="AG30" i="10" a="1"/>
  <c r="AG30" i="10" s="1"/>
  <c r="Z30" i="10" a="1"/>
  <c r="Z30" i="10" s="1"/>
  <c r="AH30" i="10" a="1"/>
  <c r="AH30" i="10" s="1"/>
  <c r="AA30" i="10" a="1"/>
  <c r="AA30" i="10" s="1"/>
  <c r="AB30" i="10" a="1"/>
  <c r="AB30" i="10" s="1"/>
  <c r="AI30" i="10" a="1"/>
  <c r="AI30" i="10" s="1"/>
  <c r="AJ30" i="10" a="1"/>
  <c r="AJ30" i="10" s="1"/>
  <c r="AB15" i="10" a="1"/>
  <c r="AB15" i="10" s="1"/>
  <c r="AJ15" i="10" a="1"/>
  <c r="AJ15" i="10" s="1"/>
  <c r="AC15" i="10" a="1"/>
  <c r="AC15" i="10" s="1"/>
  <c r="AK15" i="10" a="1"/>
  <c r="AK15" i="10" s="1"/>
  <c r="V15" i="10" a="1"/>
  <c r="V15" i="10" s="1"/>
  <c r="AD15" i="10" a="1"/>
  <c r="AD15" i="10" s="1"/>
  <c r="AL15" i="10" a="1"/>
  <c r="AL15" i="10" s="1"/>
  <c r="W15" i="10" a="1"/>
  <c r="W15" i="10" s="1"/>
  <c r="AE15" i="10" a="1"/>
  <c r="AE15" i="10" s="1"/>
  <c r="X15" i="10" a="1"/>
  <c r="X15" i="10" s="1"/>
  <c r="AF15" i="10" a="1"/>
  <c r="AF15" i="10" s="1"/>
  <c r="Y15" i="10" a="1"/>
  <c r="Y15" i="10" s="1"/>
  <c r="AG15" i="10" a="1"/>
  <c r="AG15" i="10" s="1"/>
  <c r="Z15" i="10" a="1"/>
  <c r="Z15" i="10" s="1"/>
  <c r="AA15" i="10" a="1"/>
  <c r="AA15" i="10" s="1"/>
  <c r="AH15" i="10" a="1"/>
  <c r="AH15" i="10" s="1"/>
  <c r="AI15" i="10" a="1"/>
  <c r="AI15" i="10" s="1"/>
  <c r="AB23" i="10" a="1"/>
  <c r="AB23" i="10" s="1"/>
  <c r="AJ23" i="10" a="1"/>
  <c r="AJ23" i="10" s="1"/>
  <c r="AC23" i="10" a="1"/>
  <c r="AC23" i="10" s="1"/>
  <c r="AK23" i="10" a="1"/>
  <c r="AK23" i="10" s="1"/>
  <c r="V23" i="10" a="1"/>
  <c r="V23" i="10" s="1"/>
  <c r="AD23" i="10" a="1"/>
  <c r="AD23" i="10" s="1"/>
  <c r="AL23" i="10" a="1"/>
  <c r="AL23" i="10" s="1"/>
  <c r="W23" i="10" a="1"/>
  <c r="W23" i="10" s="1"/>
  <c r="AE23" i="10" a="1"/>
  <c r="AE23" i="10" s="1"/>
  <c r="X23" i="10" a="1"/>
  <c r="X23" i="10" s="1"/>
  <c r="AF23" i="10" a="1"/>
  <c r="AF23" i="10" s="1"/>
  <c r="Y23" i="10" a="1"/>
  <c r="Y23" i="10" s="1"/>
  <c r="AG23" i="10" a="1"/>
  <c r="AG23" i="10" s="1"/>
  <c r="Z23" i="10" a="1"/>
  <c r="Z23" i="10" s="1"/>
  <c r="AA23" i="10" a="1"/>
  <c r="AA23" i="10" s="1"/>
  <c r="AH23" i="10" a="1"/>
  <c r="AH23" i="10" s="1"/>
  <c r="AI23" i="10" a="1"/>
  <c r="AI23" i="10" s="1"/>
  <c r="AB31" i="10" a="1"/>
  <c r="AB31" i="10" s="1"/>
  <c r="AJ31" i="10" a="1"/>
  <c r="AJ31" i="10" s="1"/>
  <c r="AC31" i="10" a="1"/>
  <c r="AC31" i="10" s="1"/>
  <c r="AK31" i="10" a="1"/>
  <c r="AK31" i="10" s="1"/>
  <c r="V31" i="10" a="1"/>
  <c r="V31" i="10" s="1"/>
  <c r="AD31" i="10" a="1"/>
  <c r="AD31" i="10" s="1"/>
  <c r="AL31" i="10" a="1"/>
  <c r="AL31" i="10" s="1"/>
  <c r="W31" i="10" a="1"/>
  <c r="W31" i="10" s="1"/>
  <c r="AE31" i="10" a="1"/>
  <c r="AE31" i="10" s="1"/>
  <c r="X31" i="10" a="1"/>
  <c r="X31" i="10" s="1"/>
  <c r="AF31" i="10" a="1"/>
  <c r="AF31" i="10" s="1"/>
  <c r="Y31" i="10" a="1"/>
  <c r="Y31" i="10" s="1"/>
  <c r="AG31" i="10" a="1"/>
  <c r="AG31" i="10" s="1"/>
  <c r="AH31" i="10" a="1"/>
  <c r="AH31" i="10" s="1"/>
  <c r="AI31" i="10" a="1"/>
  <c r="AI31" i="10" s="1"/>
  <c r="Z31" i="10" a="1"/>
  <c r="Z31" i="10" s="1"/>
  <c r="AA31" i="10" a="1"/>
  <c r="AA31" i="10" s="1"/>
  <c r="AB39" i="10" a="1"/>
  <c r="AB39" i="10" s="1"/>
  <c r="AJ39" i="10" a="1"/>
  <c r="AJ39" i="10" s="1"/>
  <c r="AC39" i="10" a="1"/>
  <c r="AC39" i="10" s="1"/>
  <c r="AK39" i="10" a="1"/>
  <c r="AK39" i="10" s="1"/>
  <c r="V39" i="10" a="1"/>
  <c r="V39" i="10" s="1"/>
  <c r="AD39" i="10" a="1"/>
  <c r="AD39" i="10" s="1"/>
  <c r="AL39" i="10" a="1"/>
  <c r="AL39" i="10" s="1"/>
  <c r="W39" i="10" a="1"/>
  <c r="W39" i="10" s="1"/>
  <c r="AE39" i="10" a="1"/>
  <c r="AE39" i="10" s="1"/>
  <c r="X39" i="10" a="1"/>
  <c r="X39" i="10" s="1"/>
  <c r="AF39" i="10" a="1"/>
  <c r="AF39" i="10" s="1"/>
  <c r="Y39" i="10" a="1"/>
  <c r="Y39" i="10" s="1"/>
  <c r="AG39" i="10" a="1"/>
  <c r="AG39" i="10" s="1"/>
  <c r="AH39" i="10" a="1"/>
  <c r="AH39" i="10" s="1"/>
  <c r="AI39" i="10" a="1"/>
  <c r="AI39" i="10" s="1"/>
  <c r="Z39" i="10" a="1"/>
  <c r="Z39" i="10" s="1"/>
  <c r="AA39" i="10" a="1"/>
  <c r="AA39" i="10" s="1"/>
  <c r="AB47" i="10" a="1"/>
  <c r="AB47" i="10" s="1"/>
  <c r="AJ47" i="10" a="1"/>
  <c r="AJ47" i="10" s="1"/>
  <c r="AC47" i="10" a="1"/>
  <c r="AC47" i="10" s="1"/>
  <c r="AK47" i="10" a="1"/>
  <c r="AK47" i="10" s="1"/>
  <c r="V47" i="10" a="1"/>
  <c r="V47" i="10" s="1"/>
  <c r="AD47" i="10" a="1"/>
  <c r="AD47" i="10" s="1"/>
  <c r="AL47" i="10" a="1"/>
  <c r="AL47" i="10" s="1"/>
  <c r="W47" i="10" a="1"/>
  <c r="W47" i="10" s="1"/>
  <c r="AE47" i="10" a="1"/>
  <c r="AE47" i="10" s="1"/>
  <c r="X47" i="10" a="1"/>
  <c r="X47" i="10" s="1"/>
  <c r="AF47" i="10" a="1"/>
  <c r="AF47" i="10" s="1"/>
  <c r="Y47" i="10" a="1"/>
  <c r="Y47" i="10" s="1"/>
  <c r="AG47" i="10" a="1"/>
  <c r="AG47" i="10" s="1"/>
  <c r="Z47" i="10" a="1"/>
  <c r="Z47" i="10" s="1"/>
  <c r="AA47" i="10" a="1"/>
  <c r="AA47" i="10" s="1"/>
  <c r="AH47" i="10" a="1"/>
  <c r="AH47" i="10" s="1"/>
  <c r="AI47" i="10" a="1"/>
  <c r="AI47" i="10" s="1"/>
  <c r="X55" i="10" a="1"/>
  <c r="X55" i="10" s="1"/>
  <c r="AF55" i="10" a="1"/>
  <c r="AF55" i="10" s="1"/>
  <c r="AD55" i="10" a="1"/>
  <c r="AD55" i="10" s="1"/>
  <c r="Y55" i="10" a="1"/>
  <c r="Y55" i="10" s="1"/>
  <c r="AG55" i="10" a="1"/>
  <c r="AG55" i="10" s="1"/>
  <c r="AL55" i="10" a="1"/>
  <c r="AL55" i="10" s="1"/>
  <c r="AE55" i="10" a="1"/>
  <c r="AE55" i="10" s="1"/>
  <c r="Z55" i="10" a="1"/>
  <c r="Z55" i="10" s="1"/>
  <c r="AH55" i="10" a="1"/>
  <c r="AH55" i="10" s="1"/>
  <c r="AA55" i="10" a="1"/>
  <c r="AA55" i="10" s="1"/>
  <c r="AI55" i="10" a="1"/>
  <c r="AI55" i="10" s="1"/>
  <c r="W55" i="10" a="1"/>
  <c r="W55" i="10" s="1"/>
  <c r="AB55" i="10" a="1"/>
  <c r="AB55" i="10" s="1"/>
  <c r="AJ55" i="10" a="1"/>
  <c r="AJ55" i="10" s="1"/>
  <c r="V55" i="10" a="1"/>
  <c r="V55" i="10" s="1"/>
  <c r="AC55" i="10" a="1"/>
  <c r="AC55" i="10" s="1"/>
  <c r="AK55" i="10" a="1"/>
  <c r="AK55" i="10" s="1"/>
  <c r="W44" i="10" a="1"/>
  <c r="W44" i="10" s="1"/>
  <c r="AE44" i="10" a="1"/>
  <c r="AE44" i="10" s="1"/>
  <c r="X44" i="10" a="1"/>
  <c r="X44" i="10" s="1"/>
  <c r="AF44" i="10" a="1"/>
  <c r="AF44" i="10" s="1"/>
  <c r="Y44" i="10" a="1"/>
  <c r="Y44" i="10" s="1"/>
  <c r="AG44" i="10" a="1"/>
  <c r="AG44" i="10" s="1"/>
  <c r="Z44" i="10" a="1"/>
  <c r="Z44" i="10" s="1"/>
  <c r="AH44" i="10" a="1"/>
  <c r="AH44" i="10" s="1"/>
  <c r="AA44" i="10" a="1"/>
  <c r="AA44" i="10" s="1"/>
  <c r="AI44" i="10" a="1"/>
  <c r="AI44" i="10" s="1"/>
  <c r="AB44" i="10" a="1"/>
  <c r="AB44" i="10" s="1"/>
  <c r="AJ44" i="10" a="1"/>
  <c r="AJ44" i="10" s="1"/>
  <c r="AK44" i="10" a="1"/>
  <c r="AK44" i="10" s="1"/>
  <c r="V44" i="10" a="1"/>
  <c r="V44" i="10" s="1"/>
  <c r="AC44" i="10" a="1"/>
  <c r="AC44" i="10" s="1"/>
  <c r="AL44" i="10" a="1"/>
  <c r="AL44" i="10" s="1"/>
  <c r="AD44" i="10" a="1"/>
  <c r="AD44" i="10" s="1"/>
  <c r="X52" i="10" a="1"/>
  <c r="X52" i="10" s="1"/>
  <c r="AF52" i="10" a="1"/>
  <c r="AF52" i="10" s="1"/>
  <c r="Z52" i="10" a="1"/>
  <c r="Z52" i="10" s="1"/>
  <c r="AH52" i="10" a="1"/>
  <c r="AH52" i="10" s="1"/>
  <c r="AA52" i="10" a="1"/>
  <c r="AA52" i="10" s="1"/>
  <c r="AI52" i="10" a="1"/>
  <c r="AI52" i="10" s="1"/>
  <c r="AB52" i="10" a="1"/>
  <c r="AB52" i="10" s="1"/>
  <c r="AJ52" i="10" a="1"/>
  <c r="AJ52" i="10" s="1"/>
  <c r="AE52" i="10" a="1"/>
  <c r="AE52" i="10" s="1"/>
  <c r="AG52" i="10" a="1"/>
  <c r="AG52" i="10" s="1"/>
  <c r="AK52" i="10" a="1"/>
  <c r="AK52" i="10" s="1"/>
  <c r="V52" i="10" a="1"/>
  <c r="V52" i="10" s="1"/>
  <c r="AL52" i="10" a="1"/>
  <c r="AL52" i="10" s="1"/>
  <c r="W52" i="10" a="1"/>
  <c r="W52" i="10" s="1"/>
  <c r="AC52" i="10" a="1"/>
  <c r="AC52" i="10" s="1"/>
  <c r="AD52" i="10" a="1"/>
  <c r="AD52" i="10" s="1"/>
  <c r="Y52" i="10" a="1"/>
  <c r="Y52" i="10" s="1"/>
  <c r="AC22" i="10" a="1"/>
  <c r="AC22" i="10" s="1"/>
  <c r="AK22" i="10" a="1"/>
  <c r="AK22" i="10" s="1"/>
  <c r="V22" i="10" a="1"/>
  <c r="V22" i="10" s="1"/>
  <c r="AD22" i="10" a="1"/>
  <c r="AD22" i="10" s="1"/>
  <c r="AL22" i="10" a="1"/>
  <c r="AL22" i="10" s="1"/>
  <c r="W22" i="10" a="1"/>
  <c r="W22" i="10" s="1"/>
  <c r="AE22" i="10" a="1"/>
  <c r="AE22" i="10" s="1"/>
  <c r="X22" i="10" a="1"/>
  <c r="X22" i="10" s="1"/>
  <c r="AF22" i="10" a="1"/>
  <c r="AF22" i="10" s="1"/>
  <c r="Y22" i="10" a="1"/>
  <c r="Y22" i="10" s="1"/>
  <c r="AG22" i="10" a="1"/>
  <c r="AG22" i="10" s="1"/>
  <c r="Z22" i="10" a="1"/>
  <c r="Z22" i="10" s="1"/>
  <c r="AH22" i="10" a="1"/>
  <c r="AH22" i="10" s="1"/>
  <c r="AI22" i="10" a="1"/>
  <c r="AI22" i="10" s="1"/>
  <c r="AJ22" i="10" a="1"/>
  <c r="AJ22" i="10" s="1"/>
  <c r="AA22" i="10" a="1"/>
  <c r="AA22" i="10" s="1"/>
  <c r="AB22" i="10" a="1"/>
  <c r="AB22" i="10" s="1"/>
  <c r="AA48" i="10" a="1"/>
  <c r="AA48" i="10" s="1"/>
  <c r="AI48" i="10" a="1"/>
  <c r="AI48" i="10" s="1"/>
  <c r="AB48" i="10" a="1"/>
  <c r="AB48" i="10" s="1"/>
  <c r="AJ48" i="10" a="1"/>
  <c r="AJ48" i="10" s="1"/>
  <c r="AC48" i="10" a="1"/>
  <c r="AC48" i="10" s="1"/>
  <c r="AK48" i="10" a="1"/>
  <c r="AK48" i="10" s="1"/>
  <c r="V48" i="10" a="1"/>
  <c r="V48" i="10" s="1"/>
  <c r="AD48" i="10" a="1"/>
  <c r="AD48" i="10" s="1"/>
  <c r="AL48" i="10" a="1"/>
  <c r="AL48" i="10" s="1"/>
  <c r="W48" i="10" a="1"/>
  <c r="W48" i="10" s="1"/>
  <c r="AE48" i="10" a="1"/>
  <c r="AE48" i="10" s="1"/>
  <c r="X48" i="10" a="1"/>
  <c r="X48" i="10" s="1"/>
  <c r="AF48" i="10" a="1"/>
  <c r="AF48" i="10" s="1"/>
  <c r="AH48" i="10" a="1"/>
  <c r="AH48" i="10" s="1"/>
  <c r="Y48" i="10" a="1"/>
  <c r="Y48" i="10" s="1"/>
  <c r="Z48" i="10" a="1"/>
  <c r="Z48" i="10" s="1"/>
  <c r="AG48" i="10" a="1"/>
  <c r="AG48" i="10" s="1"/>
  <c r="W56" i="10" a="1"/>
  <c r="W56" i="10" s="1"/>
  <c r="AE56" i="10" a="1"/>
  <c r="AE56" i="10" s="1"/>
  <c r="AD56" i="10" a="1"/>
  <c r="AD56" i="10" s="1"/>
  <c r="X56" i="10" a="1"/>
  <c r="X56" i="10" s="1"/>
  <c r="AF56" i="10" a="1"/>
  <c r="AF56" i="10" s="1"/>
  <c r="Y56" i="10" a="1"/>
  <c r="Y56" i="10" s="1"/>
  <c r="AG56" i="10" a="1"/>
  <c r="AG56" i="10" s="1"/>
  <c r="AK56" i="10" a="1"/>
  <c r="AK56" i="10" s="1"/>
  <c r="Z56" i="10" a="1"/>
  <c r="Z56" i="10" s="1"/>
  <c r="AH56" i="10" a="1"/>
  <c r="AH56" i="10" s="1"/>
  <c r="AA56" i="10" a="1"/>
  <c r="AA56" i="10" s="1"/>
  <c r="AI56" i="10" a="1"/>
  <c r="AI56" i="10" s="1"/>
  <c r="AL56" i="10" a="1"/>
  <c r="AL56" i="10" s="1"/>
  <c r="AB56" i="10" a="1"/>
  <c r="AB56" i="10" s="1"/>
  <c r="AJ56" i="10" a="1"/>
  <c r="AJ56" i="10" s="1"/>
  <c r="AC56" i="10" a="1"/>
  <c r="AC56" i="10" s="1"/>
  <c r="V56" i="10" a="1"/>
  <c r="V56" i="10" s="1"/>
  <c r="W28" i="10" a="1"/>
  <c r="W28" i="10" s="1"/>
  <c r="AE28" i="10" a="1"/>
  <c r="AE28" i="10" s="1"/>
  <c r="X28" i="10" a="1"/>
  <c r="X28" i="10" s="1"/>
  <c r="AF28" i="10" a="1"/>
  <c r="AF28" i="10" s="1"/>
  <c r="Y28" i="10" a="1"/>
  <c r="Y28" i="10" s="1"/>
  <c r="AG28" i="10" a="1"/>
  <c r="AG28" i="10" s="1"/>
  <c r="Z28" i="10" a="1"/>
  <c r="Z28" i="10" s="1"/>
  <c r="AH28" i="10" a="1"/>
  <c r="AH28" i="10" s="1"/>
  <c r="AA28" i="10" a="1"/>
  <c r="AA28" i="10" s="1"/>
  <c r="AI28" i="10" a="1"/>
  <c r="AI28" i="10" s="1"/>
  <c r="AB28" i="10" a="1"/>
  <c r="AB28" i="10" s="1"/>
  <c r="AJ28" i="10" a="1"/>
  <c r="AJ28" i="10" s="1"/>
  <c r="AC28" i="10" a="1"/>
  <c r="AC28" i="10" s="1"/>
  <c r="AD28" i="10" a="1"/>
  <c r="AD28" i="10" s="1"/>
  <c r="AK28" i="10" a="1"/>
  <c r="AK28" i="10" s="1"/>
  <c r="AL28" i="10" a="1"/>
  <c r="AL28" i="10" s="1"/>
  <c r="V28" i="10" a="1"/>
  <c r="V28" i="10" s="1"/>
  <c r="AA16" i="10" a="1"/>
  <c r="AA16" i="10" s="1"/>
  <c r="AI16" i="10" a="1"/>
  <c r="AI16" i="10" s="1"/>
  <c r="AB16" i="10" a="1"/>
  <c r="AB16" i="10" s="1"/>
  <c r="AJ16" i="10" a="1"/>
  <c r="AJ16" i="10" s="1"/>
  <c r="AC16" i="10" a="1"/>
  <c r="AC16" i="10" s="1"/>
  <c r="AK16" i="10" a="1"/>
  <c r="AK16" i="10" s="1"/>
  <c r="V16" i="10" a="1"/>
  <c r="V16" i="10" s="1"/>
  <c r="AD16" i="10" a="1"/>
  <c r="AD16" i="10" s="1"/>
  <c r="AL16" i="10" a="1"/>
  <c r="AL16" i="10" s="1"/>
  <c r="W16" i="10" a="1"/>
  <c r="W16" i="10" s="1"/>
  <c r="AE16" i="10" a="1"/>
  <c r="AE16" i="10" s="1"/>
  <c r="X16" i="10" a="1"/>
  <c r="X16" i="10" s="1"/>
  <c r="AF16" i="10" a="1"/>
  <c r="AF16" i="10" s="1"/>
  <c r="AH16" i="10" a="1"/>
  <c r="AH16" i="10" s="1"/>
  <c r="Y16" i="10" a="1"/>
  <c r="Y16" i="10" s="1"/>
  <c r="AG16" i="10" a="1"/>
  <c r="AG16" i="10" s="1"/>
  <c r="Z16" i="10" a="1"/>
  <c r="Z16" i="10" s="1"/>
  <c r="AA32" i="10" a="1"/>
  <c r="AA32" i="10" s="1"/>
  <c r="AI32" i="10" a="1"/>
  <c r="AI32" i="10" s="1"/>
  <c r="AB32" i="10" a="1"/>
  <c r="AB32" i="10" s="1"/>
  <c r="AJ32" i="10" a="1"/>
  <c r="AJ32" i="10" s="1"/>
  <c r="AC32" i="10" a="1"/>
  <c r="AC32" i="10" s="1"/>
  <c r="AK32" i="10" a="1"/>
  <c r="AK32" i="10" s="1"/>
  <c r="V32" i="10" a="1"/>
  <c r="V32" i="10" s="1"/>
  <c r="AD32" i="10" a="1"/>
  <c r="AD32" i="10" s="1"/>
  <c r="AL32" i="10" a="1"/>
  <c r="AL32" i="10" s="1"/>
  <c r="W32" i="10" a="1"/>
  <c r="W32" i="10" s="1"/>
  <c r="AE32" i="10" a="1"/>
  <c r="AE32" i="10" s="1"/>
  <c r="X32" i="10" a="1"/>
  <c r="X32" i="10" s="1"/>
  <c r="AF32" i="10" a="1"/>
  <c r="AF32" i="10" s="1"/>
  <c r="Y32" i="10" a="1"/>
  <c r="Y32" i="10" s="1"/>
  <c r="Z32" i="10" a="1"/>
  <c r="Z32" i="10" s="1"/>
  <c r="AG32" i="10" a="1"/>
  <c r="AG32" i="10" s="1"/>
  <c r="AH32" i="10" a="1"/>
  <c r="AH32" i="10" s="1"/>
  <c r="Z17" i="10" a="1"/>
  <c r="Z17" i="10" s="1"/>
  <c r="AH17" i="10" a="1"/>
  <c r="AH17" i="10" s="1"/>
  <c r="AA17" i="10" a="1"/>
  <c r="AA17" i="10" s="1"/>
  <c r="AI17" i="10" a="1"/>
  <c r="AI17" i="10" s="1"/>
  <c r="AB17" i="10" a="1"/>
  <c r="AB17" i="10" s="1"/>
  <c r="AJ17" i="10" a="1"/>
  <c r="AJ17" i="10" s="1"/>
  <c r="AC17" i="10" a="1"/>
  <c r="AC17" i="10" s="1"/>
  <c r="AK17" i="10" a="1"/>
  <c r="AK17" i="10" s="1"/>
  <c r="V17" i="10" a="1"/>
  <c r="V17" i="10" s="1"/>
  <c r="AD17" i="10" a="1"/>
  <c r="AD17" i="10" s="1"/>
  <c r="AL17" i="10" a="1"/>
  <c r="AL17" i="10" s="1"/>
  <c r="W17" i="10" a="1"/>
  <c r="W17" i="10" s="1"/>
  <c r="AE17" i="10" a="1"/>
  <c r="AE17" i="10" s="1"/>
  <c r="X17" i="10" a="1"/>
  <c r="X17" i="10" s="1"/>
  <c r="Y17" i="10" a="1"/>
  <c r="Y17" i="10" s="1"/>
  <c r="AF17" i="10" a="1"/>
  <c r="AF17" i="10" s="1"/>
  <c r="AG17" i="10" a="1"/>
  <c r="AG17" i="10" s="1"/>
  <c r="Z25" i="10" a="1"/>
  <c r="Z25" i="10" s="1"/>
  <c r="AH25" i="10" a="1"/>
  <c r="AH25" i="10" s="1"/>
  <c r="AA25" i="10" a="1"/>
  <c r="AA25" i="10" s="1"/>
  <c r="AI25" i="10" a="1"/>
  <c r="AI25" i="10" s="1"/>
  <c r="AB25" i="10" a="1"/>
  <c r="AB25" i="10" s="1"/>
  <c r="AJ25" i="10" a="1"/>
  <c r="AJ25" i="10" s="1"/>
  <c r="AC25" i="10" a="1"/>
  <c r="AC25" i="10" s="1"/>
  <c r="AK25" i="10" a="1"/>
  <c r="AK25" i="10" s="1"/>
  <c r="V25" i="10" a="1"/>
  <c r="V25" i="10" s="1"/>
  <c r="AD25" i="10" a="1"/>
  <c r="AD25" i="10" s="1"/>
  <c r="AL25" i="10" a="1"/>
  <c r="AL25" i="10" s="1"/>
  <c r="W25" i="10" a="1"/>
  <c r="W25" i="10" s="1"/>
  <c r="AE25" i="10" a="1"/>
  <c r="AE25" i="10" s="1"/>
  <c r="X25" i="10" a="1"/>
  <c r="X25" i="10" s="1"/>
  <c r="Y25" i="10" a="1"/>
  <c r="Y25" i="10" s="1"/>
  <c r="AF25" i="10" a="1"/>
  <c r="AF25" i="10" s="1"/>
  <c r="AG25" i="10" a="1"/>
  <c r="AG25" i="10" s="1"/>
  <c r="Z33" i="10" a="1"/>
  <c r="Z33" i="10" s="1"/>
  <c r="AH33" i="10" a="1"/>
  <c r="AH33" i="10" s="1"/>
  <c r="AA33" i="10" a="1"/>
  <c r="AA33" i="10" s="1"/>
  <c r="AI33" i="10" a="1"/>
  <c r="AI33" i="10" s="1"/>
  <c r="AB33" i="10" a="1"/>
  <c r="AB33" i="10" s="1"/>
  <c r="AJ33" i="10" a="1"/>
  <c r="AJ33" i="10" s="1"/>
  <c r="AC33" i="10" a="1"/>
  <c r="AC33" i="10" s="1"/>
  <c r="AK33" i="10" a="1"/>
  <c r="AK33" i="10" s="1"/>
  <c r="V33" i="10" a="1"/>
  <c r="V33" i="10" s="1"/>
  <c r="AD33" i="10" a="1"/>
  <c r="AD33" i="10" s="1"/>
  <c r="AL33" i="10" a="1"/>
  <c r="AL33" i="10" s="1"/>
  <c r="W33" i="10" a="1"/>
  <c r="W33" i="10" s="1"/>
  <c r="AE33" i="10" a="1"/>
  <c r="AE33" i="10" s="1"/>
  <c r="X33" i="10" a="1"/>
  <c r="X33" i="10" s="1"/>
  <c r="AF33" i="10" a="1"/>
  <c r="AF33" i="10" s="1"/>
  <c r="Y33" i="10" a="1"/>
  <c r="Y33" i="10" s="1"/>
  <c r="AG33" i="10" a="1"/>
  <c r="AG33" i="10" s="1"/>
  <c r="Z41" i="10" a="1"/>
  <c r="Z41" i="10" s="1"/>
  <c r="AH41" i="10" a="1"/>
  <c r="AH41" i="10" s="1"/>
  <c r="AA41" i="10" a="1"/>
  <c r="AA41" i="10" s="1"/>
  <c r="AI41" i="10" a="1"/>
  <c r="AI41" i="10" s="1"/>
  <c r="AB41" i="10" a="1"/>
  <c r="AB41" i="10" s="1"/>
  <c r="AJ41" i="10" a="1"/>
  <c r="AJ41" i="10" s="1"/>
  <c r="AC41" i="10" a="1"/>
  <c r="AC41" i="10" s="1"/>
  <c r="AK41" i="10" a="1"/>
  <c r="AK41" i="10" s="1"/>
  <c r="V41" i="10" a="1"/>
  <c r="V41" i="10" s="1"/>
  <c r="AD41" i="10" a="1"/>
  <c r="AD41" i="10" s="1"/>
  <c r="AL41" i="10" a="1"/>
  <c r="AL41" i="10" s="1"/>
  <c r="W41" i="10" a="1"/>
  <c r="W41" i="10" s="1"/>
  <c r="AE41" i="10" a="1"/>
  <c r="AE41" i="10" s="1"/>
  <c r="AF41" i="10" a="1"/>
  <c r="AF41" i="10" s="1"/>
  <c r="X41" i="10" a="1"/>
  <c r="X41" i="10" s="1"/>
  <c r="AG41" i="10" a="1"/>
  <c r="AG41" i="10" s="1"/>
  <c r="Y41" i="10" a="1"/>
  <c r="Y41" i="10" s="1"/>
  <c r="Z49" i="10" a="1"/>
  <c r="Z49" i="10" s="1"/>
  <c r="AH49" i="10" a="1"/>
  <c r="AH49" i="10" s="1"/>
  <c r="AA49" i="10" a="1"/>
  <c r="AA49" i="10" s="1"/>
  <c r="AI49" i="10" a="1"/>
  <c r="AI49" i="10" s="1"/>
  <c r="AB49" i="10" a="1"/>
  <c r="AB49" i="10" s="1"/>
  <c r="AJ49" i="10" a="1"/>
  <c r="AJ49" i="10" s="1"/>
  <c r="AC49" i="10" a="1"/>
  <c r="AC49" i="10" s="1"/>
  <c r="AK49" i="10" a="1"/>
  <c r="AK49" i="10" s="1"/>
  <c r="V49" i="10" a="1"/>
  <c r="V49" i="10" s="1"/>
  <c r="AD49" i="10" a="1"/>
  <c r="AD49" i="10" s="1"/>
  <c r="AL49" i="10" a="1"/>
  <c r="AL49" i="10" s="1"/>
  <c r="W49" i="10" a="1"/>
  <c r="W49" i="10" s="1"/>
  <c r="AE49" i="10" a="1"/>
  <c r="AE49" i="10" s="1"/>
  <c r="X49" i="10" a="1"/>
  <c r="X49" i="10" s="1"/>
  <c r="Y49" i="10" a="1"/>
  <c r="Y49" i="10" s="1"/>
  <c r="AF49" i="10" a="1"/>
  <c r="AF49" i="10" s="1"/>
  <c r="AG49" i="10" a="1"/>
  <c r="AG49" i="10" s="1"/>
  <c r="V57" i="10" a="1"/>
  <c r="V57" i="10" s="1"/>
  <c r="AD57" i="10" a="1"/>
  <c r="AD57" i="10" s="1"/>
  <c r="AL57" i="10" a="1"/>
  <c r="AL57" i="10" s="1"/>
  <c r="W57" i="10" a="1"/>
  <c r="W57" i="10" s="1"/>
  <c r="AE57" i="10" a="1"/>
  <c r="AE57" i="10" s="1"/>
  <c r="X57" i="10" a="1"/>
  <c r="X57" i="10" s="1"/>
  <c r="AF57" i="10" a="1"/>
  <c r="AF57" i="10" s="1"/>
  <c r="Y57" i="10" a="1"/>
  <c r="Y57" i="10" s="1"/>
  <c r="AG57" i="10" a="1"/>
  <c r="AG57" i="10" s="1"/>
  <c r="AB57" i="10" a="1"/>
  <c r="AB57" i="10" s="1"/>
  <c r="AC57" i="10" a="1"/>
  <c r="AC57" i="10" s="1"/>
  <c r="Z57" i="10" a="1"/>
  <c r="Z57" i="10" s="1"/>
  <c r="AH57" i="10" a="1"/>
  <c r="AH57" i="10" s="1"/>
  <c r="AJ57" i="10" a="1"/>
  <c r="AJ57" i="10" s="1"/>
  <c r="AA57" i="10" a="1"/>
  <c r="AA57" i="10" s="1"/>
  <c r="AI57" i="10" a="1"/>
  <c r="AI57" i="10" s="1"/>
  <c r="AK57" i="10" a="1"/>
  <c r="AK57" i="10" s="1"/>
  <c r="AC14" i="10" a="1"/>
  <c r="AC14" i="10" s="1"/>
  <c r="AK14" i="10" a="1"/>
  <c r="AK14" i="10" s="1"/>
  <c r="V14" i="10" a="1"/>
  <c r="V14" i="10" s="1"/>
  <c r="AD14" i="10" a="1"/>
  <c r="AD14" i="10" s="1"/>
  <c r="AL14" i="10" a="1"/>
  <c r="AL14" i="10" s="1"/>
  <c r="W14" i="10" a="1"/>
  <c r="W14" i="10" s="1"/>
  <c r="AE14" i="10" a="1"/>
  <c r="AE14" i="10" s="1"/>
  <c r="X14" i="10" a="1"/>
  <c r="X14" i="10" s="1"/>
  <c r="AF14" i="10" a="1"/>
  <c r="AF14" i="10" s="1"/>
  <c r="Y14" i="10" a="1"/>
  <c r="Y14" i="10" s="1"/>
  <c r="AG14" i="10" a="1"/>
  <c r="AG14" i="10" s="1"/>
  <c r="Z14" i="10" a="1"/>
  <c r="Z14" i="10" s="1"/>
  <c r="AH14" i="10" a="1"/>
  <c r="AH14" i="10" s="1"/>
  <c r="AI14" i="10" a="1"/>
  <c r="AI14" i="10" s="1"/>
  <c r="AA14" i="10" a="1"/>
  <c r="AA14" i="10" s="1"/>
  <c r="AB14" i="10" a="1"/>
  <c r="AB14" i="10" s="1"/>
  <c r="AJ14" i="10" a="1"/>
  <c r="AJ14" i="10" s="1"/>
  <c r="AA24" i="10" a="1"/>
  <c r="AA24" i="10" s="1"/>
  <c r="AI24" i="10" a="1"/>
  <c r="AI24" i="10" s="1"/>
  <c r="AB24" i="10" a="1"/>
  <c r="AB24" i="10" s="1"/>
  <c r="AJ24" i="10" a="1"/>
  <c r="AJ24" i="10" s="1"/>
  <c r="AC24" i="10" a="1"/>
  <c r="AC24" i="10" s="1"/>
  <c r="AK24" i="10" a="1"/>
  <c r="AK24" i="10" s="1"/>
  <c r="V24" i="10" a="1"/>
  <c r="V24" i="10" s="1"/>
  <c r="AD24" i="10" a="1"/>
  <c r="AD24" i="10" s="1"/>
  <c r="AL24" i="10" a="1"/>
  <c r="AL24" i="10" s="1"/>
  <c r="W24" i="10" a="1"/>
  <c r="W24" i="10" s="1"/>
  <c r="AE24" i="10" a="1"/>
  <c r="AE24" i="10" s="1"/>
  <c r="X24" i="10" a="1"/>
  <c r="X24" i="10" s="1"/>
  <c r="AF24" i="10" a="1"/>
  <c r="AF24" i="10" s="1"/>
  <c r="AG24" i="10" a="1"/>
  <c r="AG24" i="10" s="1"/>
  <c r="Y24" i="10" a="1"/>
  <c r="Y24" i="10" s="1"/>
  <c r="Z24" i="10" a="1"/>
  <c r="Z24" i="10" s="1"/>
  <c r="AH24" i="10" a="1"/>
  <c r="AH24" i="10" s="1"/>
  <c r="AA40" i="10" a="1"/>
  <c r="AA40" i="10" s="1"/>
  <c r="AI40" i="10" a="1"/>
  <c r="AI40" i="10" s="1"/>
  <c r="AB40" i="10" a="1"/>
  <c r="AB40" i="10" s="1"/>
  <c r="AJ40" i="10" a="1"/>
  <c r="AJ40" i="10" s="1"/>
  <c r="AC40" i="10" a="1"/>
  <c r="AC40" i="10" s="1"/>
  <c r="AK40" i="10" a="1"/>
  <c r="AK40" i="10" s="1"/>
  <c r="V40" i="10" a="1"/>
  <c r="V40" i="10" s="1"/>
  <c r="AD40" i="10" a="1"/>
  <c r="AD40" i="10" s="1"/>
  <c r="AL40" i="10" a="1"/>
  <c r="AL40" i="10" s="1"/>
  <c r="W40" i="10" a="1"/>
  <c r="W40" i="10" s="1"/>
  <c r="AE40" i="10" a="1"/>
  <c r="AE40" i="10" s="1"/>
  <c r="X40" i="10" a="1"/>
  <c r="X40" i="10" s="1"/>
  <c r="AF40" i="10" a="1"/>
  <c r="AF40" i="10" s="1"/>
  <c r="Y40" i="10" a="1"/>
  <c r="Y40" i="10" s="1"/>
  <c r="Z40" i="10" a="1"/>
  <c r="Z40" i="10" s="1"/>
  <c r="AG40" i="10" a="1"/>
  <c r="AG40" i="10" s="1"/>
  <c r="AH40" i="10" a="1"/>
  <c r="AH40" i="10" s="1"/>
  <c r="Y18" i="10" a="1"/>
  <c r="Y18" i="10" s="1"/>
  <c r="AG18" i="10" a="1"/>
  <c r="AG18" i="10" s="1"/>
  <c r="Z18" i="10" a="1"/>
  <c r="Z18" i="10" s="1"/>
  <c r="AH18" i="10" a="1"/>
  <c r="AH18" i="10" s="1"/>
  <c r="AA18" i="10" a="1"/>
  <c r="AA18" i="10" s="1"/>
  <c r="AI18" i="10" a="1"/>
  <c r="AI18" i="10" s="1"/>
  <c r="AB18" i="10" a="1"/>
  <c r="AB18" i="10" s="1"/>
  <c r="AJ18" i="10" a="1"/>
  <c r="AJ18" i="10" s="1"/>
  <c r="AC18" i="10" a="1"/>
  <c r="AC18" i="10" s="1"/>
  <c r="AK18" i="10" a="1"/>
  <c r="AK18" i="10" s="1"/>
  <c r="V18" i="10" a="1"/>
  <c r="V18" i="10" s="1"/>
  <c r="AD18" i="10" a="1"/>
  <c r="AD18" i="10" s="1"/>
  <c r="AL18" i="10" a="1"/>
  <c r="AL18" i="10" s="1"/>
  <c r="AE18" i="10" a="1"/>
  <c r="AE18" i="10" s="1"/>
  <c r="AF18" i="10" a="1"/>
  <c r="AF18" i="10" s="1"/>
  <c r="W18" i="10" a="1"/>
  <c r="W18" i="10" s="1"/>
  <c r="X18" i="10" a="1"/>
  <c r="X18" i="10" s="1"/>
  <c r="Y26" i="10" a="1"/>
  <c r="Y26" i="10" s="1"/>
  <c r="AG26" i="10" a="1"/>
  <c r="AG26" i="10" s="1"/>
  <c r="Z26" i="10" a="1"/>
  <c r="Z26" i="10" s="1"/>
  <c r="AH26" i="10" a="1"/>
  <c r="AH26" i="10" s="1"/>
  <c r="AA26" i="10" a="1"/>
  <c r="AA26" i="10" s="1"/>
  <c r="AI26" i="10" a="1"/>
  <c r="AI26" i="10" s="1"/>
  <c r="AB26" i="10" a="1"/>
  <c r="AB26" i="10" s="1"/>
  <c r="AJ26" i="10" a="1"/>
  <c r="AJ26" i="10" s="1"/>
  <c r="AC26" i="10" a="1"/>
  <c r="AC26" i="10" s="1"/>
  <c r="AK26" i="10" a="1"/>
  <c r="AK26" i="10" s="1"/>
  <c r="V26" i="10" a="1"/>
  <c r="V26" i="10" s="1"/>
  <c r="AD26" i="10" a="1"/>
  <c r="AD26" i="10" s="1"/>
  <c r="AL26" i="10" a="1"/>
  <c r="AL26" i="10" s="1"/>
  <c r="AE26" i="10" a="1"/>
  <c r="AE26" i="10" s="1"/>
  <c r="AF26" i="10" a="1"/>
  <c r="AF26" i="10" s="1"/>
  <c r="W26" i="10" a="1"/>
  <c r="W26" i="10" s="1"/>
  <c r="X26" i="10" a="1"/>
  <c r="X26" i="10" s="1"/>
  <c r="Y34" i="10" a="1"/>
  <c r="Y34" i="10" s="1"/>
  <c r="AG34" i="10" a="1"/>
  <c r="AG34" i="10" s="1"/>
  <c r="Z34" i="10" a="1"/>
  <c r="Z34" i="10" s="1"/>
  <c r="AH34" i="10" a="1"/>
  <c r="AH34" i="10" s="1"/>
  <c r="AA34" i="10" a="1"/>
  <c r="AA34" i="10" s="1"/>
  <c r="AI34" i="10" a="1"/>
  <c r="AI34" i="10" s="1"/>
  <c r="AB34" i="10" a="1"/>
  <c r="AB34" i="10" s="1"/>
  <c r="AJ34" i="10" a="1"/>
  <c r="AJ34" i="10" s="1"/>
  <c r="AC34" i="10" a="1"/>
  <c r="AC34" i="10" s="1"/>
  <c r="AK34" i="10" a="1"/>
  <c r="AK34" i="10" s="1"/>
  <c r="V34" i="10" a="1"/>
  <c r="V34" i="10" s="1"/>
  <c r="AD34" i="10" a="1"/>
  <c r="AD34" i="10" s="1"/>
  <c r="AL34" i="10" a="1"/>
  <c r="AL34" i="10" s="1"/>
  <c r="W34" i="10" a="1"/>
  <c r="W34" i="10" s="1"/>
  <c r="X34" i="10" a="1"/>
  <c r="X34" i="10" s="1"/>
  <c r="AE34" i="10" a="1"/>
  <c r="AE34" i="10" s="1"/>
  <c r="AF34" i="10" a="1"/>
  <c r="AF34" i="10" s="1"/>
  <c r="Y42" i="10" a="1"/>
  <c r="Y42" i="10" s="1"/>
  <c r="AG42" i="10" a="1"/>
  <c r="AG42" i="10" s="1"/>
  <c r="Z42" i="10" a="1"/>
  <c r="Z42" i="10" s="1"/>
  <c r="AH42" i="10" a="1"/>
  <c r="AH42" i="10" s="1"/>
  <c r="AA42" i="10" a="1"/>
  <c r="AA42" i="10" s="1"/>
  <c r="AI42" i="10" a="1"/>
  <c r="AI42" i="10" s="1"/>
  <c r="AB42" i="10" a="1"/>
  <c r="AB42" i="10" s="1"/>
  <c r="AJ42" i="10" a="1"/>
  <c r="AJ42" i="10" s="1"/>
  <c r="AC42" i="10" a="1"/>
  <c r="AC42" i="10" s="1"/>
  <c r="AK42" i="10" a="1"/>
  <c r="AK42" i="10" s="1"/>
  <c r="V42" i="10" a="1"/>
  <c r="V42" i="10" s="1"/>
  <c r="AD42" i="10" a="1"/>
  <c r="AD42" i="10" s="1"/>
  <c r="AL42" i="10" a="1"/>
  <c r="AL42" i="10" s="1"/>
  <c r="W42" i="10" a="1"/>
  <c r="W42" i="10" s="1"/>
  <c r="X42" i="10" a="1"/>
  <c r="X42" i="10" s="1"/>
  <c r="AE42" i="10" a="1"/>
  <c r="AE42" i="10" s="1"/>
  <c r="AF42" i="10" a="1"/>
  <c r="AF42" i="10" s="1"/>
  <c r="Y50" i="10" a="1"/>
  <c r="Y50" i="10" s="1"/>
  <c r="Z50" i="10" a="1"/>
  <c r="Z50" i="10" s="1"/>
  <c r="AH50" i="10" a="1"/>
  <c r="AH50" i="10" s="1"/>
  <c r="AA50" i="10" a="1"/>
  <c r="AA50" i="10" s="1"/>
  <c r="AB50" i="10" a="1"/>
  <c r="AB50" i="10" s="1"/>
  <c r="AJ50" i="10" a="1"/>
  <c r="AJ50" i="10" s="1"/>
  <c r="AC50" i="10" a="1"/>
  <c r="AC50" i="10" s="1"/>
  <c r="AK50" i="10" a="1"/>
  <c r="AK50" i="10" s="1"/>
  <c r="V50" i="10" a="1"/>
  <c r="V50" i="10" s="1"/>
  <c r="AD50" i="10" a="1"/>
  <c r="AD50" i="10" s="1"/>
  <c r="AL50" i="10" a="1"/>
  <c r="AL50" i="10" s="1"/>
  <c r="AG50" i="10" a="1"/>
  <c r="AG50" i="10" s="1"/>
  <c r="AI50" i="10" a="1"/>
  <c r="AI50" i="10" s="1"/>
  <c r="AF50" i="10" a="1"/>
  <c r="AF50" i="10" s="1"/>
  <c r="AE50" i="10" a="1"/>
  <c r="AE50" i="10" s="1"/>
  <c r="W50" i="10" a="1"/>
  <c r="W50" i="10" s="1"/>
  <c r="X50" i="10" a="1"/>
  <c r="X50" i="10" s="1"/>
  <c r="AC58" i="10" a="1"/>
  <c r="AC58" i="10" s="1"/>
  <c r="AK58" i="10" a="1"/>
  <c r="AK58" i="10" s="1"/>
  <c r="AA58" i="10" a="1"/>
  <c r="AA58" i="10" s="1"/>
  <c r="V58" i="10" a="1"/>
  <c r="V58" i="10" s="1"/>
  <c r="AD58" i="10" a="1"/>
  <c r="AD58" i="10" s="1"/>
  <c r="AL58" i="10" a="1"/>
  <c r="AL58" i="10" s="1"/>
  <c r="AI58" i="10" a="1"/>
  <c r="AI58" i="10" s="1"/>
  <c r="AB58" i="10" a="1"/>
  <c r="AB58" i="10" s="1"/>
  <c r="W58" i="10" a="1"/>
  <c r="W58" i="10" s="1"/>
  <c r="AE58" i="10" a="1"/>
  <c r="AE58" i="10" s="1"/>
  <c r="AJ58" i="10" a="1"/>
  <c r="AJ58" i="10" s="1"/>
  <c r="X58" i="10" a="1"/>
  <c r="X58" i="10" s="1"/>
  <c r="AF58" i="10" a="1"/>
  <c r="AF58" i="10" s="1"/>
  <c r="Y58" i="10" a="1"/>
  <c r="Y58" i="10" s="1"/>
  <c r="AG58" i="10" a="1"/>
  <c r="AG58" i="10" s="1"/>
  <c r="Z58" i="10" a="1"/>
  <c r="Z58" i="10" s="1"/>
  <c r="AH58" i="10" a="1"/>
  <c r="AH58" i="10" s="1"/>
  <c r="X19" i="10" a="1"/>
  <c r="X19" i="10" s="1"/>
  <c r="AF19" i="10" a="1"/>
  <c r="AF19" i="10" s="1"/>
  <c r="Y19" i="10" a="1"/>
  <c r="Y19" i="10" s="1"/>
  <c r="AG19" i="10" a="1"/>
  <c r="AG19" i="10" s="1"/>
  <c r="Z19" i="10" a="1"/>
  <c r="Z19" i="10" s="1"/>
  <c r="AH19" i="10" a="1"/>
  <c r="AH19" i="10" s="1"/>
  <c r="AA19" i="10" a="1"/>
  <c r="AA19" i="10" s="1"/>
  <c r="AI19" i="10" a="1"/>
  <c r="AI19" i="10" s="1"/>
  <c r="AB19" i="10" a="1"/>
  <c r="AB19" i="10" s="1"/>
  <c r="AJ19" i="10" a="1"/>
  <c r="AJ19" i="10" s="1"/>
  <c r="AC19" i="10" a="1"/>
  <c r="AC19" i="10" s="1"/>
  <c r="AK19" i="10" a="1"/>
  <c r="AK19" i="10" s="1"/>
  <c r="V19" i="10" a="1"/>
  <c r="V19" i="10" s="1"/>
  <c r="W19" i="10" a="1"/>
  <c r="W19" i="10" s="1"/>
  <c r="AD19" i="10" a="1"/>
  <c r="AD19" i="10" s="1"/>
  <c r="AE19" i="10" a="1"/>
  <c r="AE19" i="10" s="1"/>
  <c r="AL19" i="10" a="1"/>
  <c r="AL19" i="10" s="1"/>
  <c r="X27" i="10" a="1"/>
  <c r="X27" i="10" s="1"/>
  <c r="AF27" i="10" a="1"/>
  <c r="AF27" i="10" s="1"/>
  <c r="Y27" i="10" a="1"/>
  <c r="Y27" i="10" s="1"/>
  <c r="AG27" i="10" a="1"/>
  <c r="AG27" i="10" s="1"/>
  <c r="Z27" i="10" a="1"/>
  <c r="Z27" i="10" s="1"/>
  <c r="AH27" i="10" a="1"/>
  <c r="AH27" i="10" s="1"/>
  <c r="AA27" i="10" a="1"/>
  <c r="AA27" i="10" s="1"/>
  <c r="AI27" i="10" a="1"/>
  <c r="AI27" i="10" s="1"/>
  <c r="AB27" i="10" a="1"/>
  <c r="AB27" i="10" s="1"/>
  <c r="AJ27" i="10" a="1"/>
  <c r="AJ27" i="10" s="1"/>
  <c r="AC27" i="10" a="1"/>
  <c r="AC27" i="10" s="1"/>
  <c r="AK27" i="10" a="1"/>
  <c r="AK27" i="10" s="1"/>
  <c r="V27" i="10" a="1"/>
  <c r="V27" i="10" s="1"/>
  <c r="W27" i="10" a="1"/>
  <c r="W27" i="10" s="1"/>
  <c r="AD27" i="10" a="1"/>
  <c r="AD27" i="10" s="1"/>
  <c r="AL27" i="10" a="1"/>
  <c r="AL27" i="10" s="1"/>
  <c r="AE27" i="10" a="1"/>
  <c r="AE27" i="10" s="1"/>
  <c r="X35" i="10" a="1"/>
  <c r="X35" i="10" s="1"/>
  <c r="AF35" i="10" a="1"/>
  <c r="AF35" i="10" s="1"/>
  <c r="Y35" i="10" a="1"/>
  <c r="Y35" i="10" s="1"/>
  <c r="AG35" i="10" a="1"/>
  <c r="AG35" i="10" s="1"/>
  <c r="Z35" i="10" a="1"/>
  <c r="Z35" i="10" s="1"/>
  <c r="AH35" i="10" a="1"/>
  <c r="AH35" i="10" s="1"/>
  <c r="AA35" i="10" a="1"/>
  <c r="AA35" i="10" s="1"/>
  <c r="AI35" i="10" a="1"/>
  <c r="AI35" i="10" s="1"/>
  <c r="AB35" i="10" a="1"/>
  <c r="AB35" i="10" s="1"/>
  <c r="AJ35" i="10" a="1"/>
  <c r="AJ35" i="10" s="1"/>
  <c r="AC35" i="10" a="1"/>
  <c r="AC35" i="10" s="1"/>
  <c r="AK35" i="10" a="1"/>
  <c r="AK35" i="10" s="1"/>
  <c r="AL35" i="10" a="1"/>
  <c r="AL35" i="10" s="1"/>
  <c r="AD35" i="10" a="1"/>
  <c r="AD35" i="10" s="1"/>
  <c r="V35" i="10" a="1"/>
  <c r="V35" i="10" s="1"/>
  <c r="AE35" i="10" a="1"/>
  <c r="AE35" i="10" s="1"/>
  <c r="W35" i="10" a="1"/>
  <c r="W35" i="10" s="1"/>
  <c r="X43" i="10" a="1"/>
  <c r="X43" i="10" s="1"/>
  <c r="AF43" i="10" a="1"/>
  <c r="AF43" i="10" s="1"/>
  <c r="Y43" i="10" a="1"/>
  <c r="Y43" i="10" s="1"/>
  <c r="AG43" i="10" a="1"/>
  <c r="AG43" i="10" s="1"/>
  <c r="Z43" i="10" a="1"/>
  <c r="Z43" i="10" s="1"/>
  <c r="AH43" i="10" a="1"/>
  <c r="AH43" i="10" s="1"/>
  <c r="AA43" i="10" a="1"/>
  <c r="AA43" i="10" s="1"/>
  <c r="AI43" i="10" a="1"/>
  <c r="AI43" i="10" s="1"/>
  <c r="AB43" i="10" a="1"/>
  <c r="AB43" i="10" s="1"/>
  <c r="AJ43" i="10" a="1"/>
  <c r="AJ43" i="10" s="1"/>
  <c r="AC43" i="10" a="1"/>
  <c r="AC43" i="10" s="1"/>
  <c r="AK43" i="10" a="1"/>
  <c r="AK43" i="10" s="1"/>
  <c r="AD43" i="10" a="1"/>
  <c r="AD43" i="10" s="1"/>
  <c r="AE43" i="10" a="1"/>
  <c r="AE43" i="10" s="1"/>
  <c r="W43" i="10" a="1"/>
  <c r="W43" i="10" s="1"/>
  <c r="AL43" i="10" a="1"/>
  <c r="AL43" i="10" s="1"/>
  <c r="V43" i="10" a="1"/>
  <c r="V43" i="10" s="1"/>
  <c r="Y51" i="10" a="1"/>
  <c r="Y51" i="10" s="1"/>
  <c r="AG51" i="10" a="1"/>
  <c r="AG51" i="10" s="1"/>
  <c r="AA51" i="10" a="1"/>
  <c r="AA51" i="10" s="1"/>
  <c r="AI51" i="10" a="1"/>
  <c r="AI51" i="10" s="1"/>
  <c r="AB51" i="10" a="1"/>
  <c r="AB51" i="10" s="1"/>
  <c r="AJ51" i="10" a="1"/>
  <c r="AJ51" i="10" s="1"/>
  <c r="AC51" i="10" a="1"/>
  <c r="AC51" i="10" s="1"/>
  <c r="AK51" i="10" a="1"/>
  <c r="AK51" i="10" s="1"/>
  <c r="AF51" i="10" a="1"/>
  <c r="AF51" i="10" s="1"/>
  <c r="AD51" i="10" a="1"/>
  <c r="AD51" i="10" s="1"/>
  <c r="AH51" i="10" a="1"/>
  <c r="AH51" i="10" s="1"/>
  <c r="V51" i="10" a="1"/>
  <c r="V51" i="10" s="1"/>
  <c r="AL51" i="10" a="1"/>
  <c r="AL51" i="10" s="1"/>
  <c r="W51" i="10" a="1"/>
  <c r="W51" i="10" s="1"/>
  <c r="X51" i="10" a="1"/>
  <c r="X51" i="10" s="1"/>
  <c r="Z51" i="10" a="1"/>
  <c r="Z51" i="10" s="1"/>
  <c r="AE51" i="10" a="1"/>
  <c r="AE51" i="10" s="1"/>
  <c r="AP21" i="10" a="1"/>
  <c r="AP21" i="10" s="1"/>
  <c r="AQ21" i="10" a="1"/>
  <c r="AQ21" i="10" s="1"/>
  <c r="AM21" i="10" a="1"/>
  <c r="AM21" i="10" s="1"/>
  <c r="AN21" i="10" a="1"/>
  <c r="AN21" i="10" s="1"/>
  <c r="AO21" i="10" a="1"/>
  <c r="AO21" i="10" s="1"/>
  <c r="AM29" i="10" a="1"/>
  <c r="AM29" i="10" s="1"/>
  <c r="AN29" i="10" a="1"/>
  <c r="AN29" i="10" s="1"/>
  <c r="AO29" i="10" a="1"/>
  <c r="AO29" i="10" s="1"/>
  <c r="AP29" i="10" a="1"/>
  <c r="AP29" i="10" s="1"/>
  <c r="AQ29" i="10" a="1"/>
  <c r="AQ29" i="10" s="1"/>
  <c r="AN37" i="10" a="1"/>
  <c r="AN37" i="10" s="1"/>
  <c r="AO37" i="10" a="1"/>
  <c r="AO37" i="10" s="1"/>
  <c r="AP37" i="10" a="1"/>
  <c r="AP37" i="10" s="1"/>
  <c r="AQ37" i="10" a="1"/>
  <c r="AQ37" i="10" s="1"/>
  <c r="AM37" i="10" a="1"/>
  <c r="AM37" i="10" s="1"/>
  <c r="AP45" i="10" a="1"/>
  <c r="AP45" i="10" s="1"/>
  <c r="AQ45" i="10" a="1"/>
  <c r="AQ45" i="10" s="1"/>
  <c r="AM45" i="10" a="1"/>
  <c r="AM45" i="10" s="1"/>
  <c r="AN45" i="10" a="1"/>
  <c r="AN45" i="10" s="1"/>
  <c r="AO45" i="10" a="1"/>
  <c r="AO45" i="10" s="1"/>
  <c r="AM53" i="10" a="1"/>
  <c r="AM53" i="10" s="1"/>
  <c r="AN53" i="10" a="1"/>
  <c r="AN53" i="10" s="1"/>
  <c r="AO53" i="10" a="1"/>
  <c r="AO53" i="10" s="1"/>
  <c r="AP53" i="10" a="1"/>
  <c r="AP53" i="10" s="1"/>
  <c r="AQ53" i="10" a="1"/>
  <c r="AQ53" i="10" s="1"/>
  <c r="AM28" i="10" a="1"/>
  <c r="AM28" i="10" s="1"/>
  <c r="AN28" i="10" a="1"/>
  <c r="AN28" i="10" s="1"/>
  <c r="AO28" i="10" a="1"/>
  <c r="AO28" i="10" s="1"/>
  <c r="AP28" i="10" a="1"/>
  <c r="AP28" i="10" s="1"/>
  <c r="AQ28" i="10" a="1"/>
  <c r="AQ28" i="10" s="1"/>
  <c r="AM54" i="10" a="1"/>
  <c r="AM54" i="10" s="1"/>
  <c r="AN54" i="10" a="1"/>
  <c r="AN54" i="10" s="1"/>
  <c r="AO54" i="10" a="1"/>
  <c r="AO54" i="10" s="1"/>
  <c r="AP54" i="10" a="1"/>
  <c r="AP54" i="10" s="1"/>
  <c r="AQ54" i="10" a="1"/>
  <c r="AQ54" i="10" s="1"/>
  <c r="AP44" i="10" a="1"/>
  <c r="AP44" i="10" s="1"/>
  <c r="AQ44" i="10" a="1"/>
  <c r="AQ44" i="10" s="1"/>
  <c r="AM44" i="10" a="1"/>
  <c r="AM44" i="10" s="1"/>
  <c r="AN44" i="10" a="1"/>
  <c r="AN44" i="10" s="1"/>
  <c r="AO44" i="10" a="1"/>
  <c r="AO44" i="10" s="1"/>
  <c r="AM15" i="10" a="1"/>
  <c r="AM15" i="10" s="1"/>
  <c r="AN15" i="10" a="1"/>
  <c r="AN15" i="10" s="1"/>
  <c r="AO15" i="10" a="1"/>
  <c r="AO15" i="10" s="1"/>
  <c r="AP15" i="10" a="1"/>
  <c r="AP15" i="10" s="1"/>
  <c r="AQ15" i="10" a="1"/>
  <c r="AQ15" i="10" s="1"/>
  <c r="AQ23" i="10" a="1"/>
  <c r="AQ23" i="10" s="1"/>
  <c r="AM23" i="10" a="1"/>
  <c r="AM23" i="10" s="1"/>
  <c r="AN23" i="10" a="1"/>
  <c r="AN23" i="10" s="1"/>
  <c r="AO23" i="10" a="1"/>
  <c r="AO23" i="10" s="1"/>
  <c r="AP23" i="10" a="1"/>
  <c r="AP23" i="10" s="1"/>
  <c r="AM31" i="10" a="1"/>
  <c r="AM31" i="10" s="1"/>
  <c r="AN31" i="10" a="1"/>
  <c r="AN31" i="10" s="1"/>
  <c r="AO31" i="10" a="1"/>
  <c r="AO31" i="10" s="1"/>
  <c r="AP31" i="10" a="1"/>
  <c r="AP31" i="10" s="1"/>
  <c r="AQ31" i="10" a="1"/>
  <c r="AQ31" i="10" s="1"/>
  <c r="AN39" i="10" a="1"/>
  <c r="AN39" i="10" s="1"/>
  <c r="AO39" i="10" a="1"/>
  <c r="AO39" i="10" s="1"/>
  <c r="AP39" i="10" a="1"/>
  <c r="AP39" i="10" s="1"/>
  <c r="AQ39" i="10" a="1"/>
  <c r="AQ39" i="10" s="1"/>
  <c r="AM39" i="10" a="1"/>
  <c r="AM39" i="10" s="1"/>
  <c r="AQ47" i="10" a="1"/>
  <c r="AQ47" i="10" s="1"/>
  <c r="AM47" i="10" a="1"/>
  <c r="AM47" i="10" s="1"/>
  <c r="AN47" i="10" a="1"/>
  <c r="AN47" i="10" s="1"/>
  <c r="AO47" i="10" a="1"/>
  <c r="AO47" i="10" s="1"/>
  <c r="AP47" i="10" a="1"/>
  <c r="AP47" i="10" s="1"/>
  <c r="AM55" i="10" a="1"/>
  <c r="AM55" i="10" s="1"/>
  <c r="AN55" i="10" a="1"/>
  <c r="AN55" i="10" s="1"/>
  <c r="AO55" i="10" a="1"/>
  <c r="AO55" i="10" s="1"/>
  <c r="AP55" i="10" a="1"/>
  <c r="AP55" i="10" s="1"/>
  <c r="AQ55" i="10" a="1"/>
  <c r="AQ55" i="10" s="1"/>
  <c r="AM36" i="10" a="1"/>
  <c r="AM36" i="10" s="1"/>
  <c r="AN36" i="10" a="1"/>
  <c r="AN36" i="10" s="1"/>
  <c r="AO36" i="10" a="1"/>
  <c r="AO36" i="10" s="1"/>
  <c r="AP36" i="10" a="1"/>
  <c r="AP36" i="10" s="1"/>
  <c r="AQ36" i="10" a="1"/>
  <c r="AQ36" i="10" s="1"/>
  <c r="AQ24" i="10" a="1"/>
  <c r="AQ24" i="10" s="1"/>
  <c r="AM24" i="10" a="1"/>
  <c r="AM24" i="10" s="1"/>
  <c r="AN24" i="10" a="1"/>
  <c r="AN24" i="10" s="1"/>
  <c r="AO24" i="10" a="1"/>
  <c r="AO24" i="10" s="1"/>
  <c r="AP24" i="10" a="1"/>
  <c r="AP24" i="10" s="1"/>
  <c r="AP22" i="10" a="1"/>
  <c r="AP22" i="10" s="1"/>
  <c r="AQ22" i="10" a="1"/>
  <c r="AQ22" i="10" s="1"/>
  <c r="AM22" i="10" a="1"/>
  <c r="AM22" i="10" s="1"/>
  <c r="AN22" i="10" a="1"/>
  <c r="AN22" i="10" s="1"/>
  <c r="AO22" i="10" a="1"/>
  <c r="AO22" i="10" s="1"/>
  <c r="AN38" i="10" a="1"/>
  <c r="AN38" i="10" s="1"/>
  <c r="AO38" i="10" a="1"/>
  <c r="AO38" i="10" s="1"/>
  <c r="AP38" i="10" a="1"/>
  <c r="AP38" i="10" s="1"/>
  <c r="AQ38" i="10" a="1"/>
  <c r="AQ38" i="10" s="1"/>
  <c r="AM38" i="10" a="1"/>
  <c r="AM38" i="10" s="1"/>
  <c r="AN16" i="10" a="1"/>
  <c r="AN16" i="10" s="1"/>
  <c r="AO16" i="10" a="1"/>
  <c r="AO16" i="10" s="1"/>
  <c r="AP16" i="10" a="1"/>
  <c r="AP16" i="10" s="1"/>
  <c r="AQ16" i="10" a="1"/>
  <c r="AQ16" i="10" s="1"/>
  <c r="AM16" i="10" a="1"/>
  <c r="AM16" i="10" s="1"/>
  <c r="AN40" i="10" a="1"/>
  <c r="AN40" i="10" s="1"/>
  <c r="AO40" i="10" a="1"/>
  <c r="AO40" i="10" s="1"/>
  <c r="AP40" i="10" a="1"/>
  <c r="AP40" i="10" s="1"/>
  <c r="AQ40" i="10" a="1"/>
  <c r="AQ40" i="10" s="1"/>
  <c r="AM40" i="10" a="1"/>
  <c r="AM40" i="10" s="1"/>
  <c r="AQ48" i="10" a="1"/>
  <c r="AQ48" i="10" s="1"/>
  <c r="AM48" i="10" a="1"/>
  <c r="AM48" i="10" s="1"/>
  <c r="AN48" i="10" a="1"/>
  <c r="AN48" i="10" s="1"/>
  <c r="AO48" i="10" a="1"/>
  <c r="AO48" i="10" s="1"/>
  <c r="AP48" i="10" a="1"/>
  <c r="AP48" i="10" s="1"/>
  <c r="AN17" i="10" a="1"/>
  <c r="AN17" i="10" s="1"/>
  <c r="AO17" i="10" a="1"/>
  <c r="AO17" i="10" s="1"/>
  <c r="AP17" i="10" a="1"/>
  <c r="AP17" i="10" s="1"/>
  <c r="AQ17" i="10" a="1"/>
  <c r="AQ17" i="10" s="1"/>
  <c r="AM17" i="10" a="1"/>
  <c r="AM17" i="10" s="1"/>
  <c r="AQ25" i="10" a="1"/>
  <c r="AQ25" i="10" s="1"/>
  <c r="AM25" i="10" a="1"/>
  <c r="AM25" i="10" s="1"/>
  <c r="AN25" i="10" a="1"/>
  <c r="AN25" i="10" s="1"/>
  <c r="AO25" i="10" a="1"/>
  <c r="AO25" i="10" s="1"/>
  <c r="AP25" i="10" a="1"/>
  <c r="AP25" i="10" s="1"/>
  <c r="AM33" i="10" a="1"/>
  <c r="AM33" i="10" s="1"/>
  <c r="AN33" i="10" a="1"/>
  <c r="AN33" i="10" s="1"/>
  <c r="AO33" i="10" a="1"/>
  <c r="AO33" i="10" s="1"/>
  <c r="AP33" i="10" a="1"/>
  <c r="AP33" i="10" s="1"/>
  <c r="AQ33" i="10" a="1"/>
  <c r="AQ33" i="10" s="1"/>
  <c r="AO41" i="10" a="1"/>
  <c r="AO41" i="10" s="1"/>
  <c r="AP41" i="10" a="1"/>
  <c r="AP41" i="10" s="1"/>
  <c r="AQ41" i="10" a="1"/>
  <c r="AQ41" i="10" s="1"/>
  <c r="AM41" i="10" a="1"/>
  <c r="AM41" i="10" s="1"/>
  <c r="AN41" i="10" a="1"/>
  <c r="AN41" i="10" s="1"/>
  <c r="AQ49" i="10" a="1"/>
  <c r="AQ49" i="10" s="1"/>
  <c r="AM49" i="10" a="1"/>
  <c r="AM49" i="10" s="1"/>
  <c r="AN49" i="10" a="1"/>
  <c r="AN49" i="10" s="1"/>
  <c r="AO49" i="10" a="1"/>
  <c r="AO49" i="10" s="1"/>
  <c r="AP49" i="10" a="1"/>
  <c r="AP49" i="10" s="1"/>
  <c r="AM57" i="10" a="1"/>
  <c r="AM57" i="10" s="1"/>
  <c r="AN57" i="10" a="1"/>
  <c r="AN57" i="10" s="1"/>
  <c r="AO57" i="10" a="1"/>
  <c r="AO57" i="10" s="1"/>
  <c r="AP57" i="10" a="1"/>
  <c r="AP57" i="10" s="1"/>
  <c r="AQ57" i="10" a="1"/>
  <c r="AQ57" i="10" s="1"/>
  <c r="AM14" i="10" a="1"/>
  <c r="AM14" i="10" s="1"/>
  <c r="AN14" i="10" a="1"/>
  <c r="AN14" i="10" s="1"/>
  <c r="AO14" i="10" a="1"/>
  <c r="AO14" i="10" s="1"/>
  <c r="AP14" i="10" a="1"/>
  <c r="AP14" i="10" s="1"/>
  <c r="AQ14" i="10" a="1"/>
  <c r="AQ14" i="10" s="1"/>
  <c r="AM30" i="10" a="1"/>
  <c r="AM30" i="10" s="1"/>
  <c r="AN30" i="10" a="1"/>
  <c r="AN30" i="10" s="1"/>
  <c r="AO30" i="10" a="1"/>
  <c r="AO30" i="10" s="1"/>
  <c r="AP30" i="10" a="1"/>
  <c r="AP30" i="10" s="1"/>
  <c r="AQ30" i="10" a="1"/>
  <c r="AQ30" i="10" s="1"/>
  <c r="AQ46" i="10" a="1"/>
  <c r="AQ46" i="10" s="1"/>
  <c r="AM46" i="10" a="1"/>
  <c r="AM46" i="10" s="1"/>
  <c r="AN46" i="10" a="1"/>
  <c r="AN46" i="10" s="1"/>
  <c r="AO46" i="10" a="1"/>
  <c r="AO46" i="10" s="1"/>
  <c r="AP46" i="10" a="1"/>
  <c r="AP46" i="10" s="1"/>
  <c r="AM32" i="10" a="1"/>
  <c r="AM32" i="10" s="1"/>
  <c r="AN32" i="10" a="1"/>
  <c r="AN32" i="10" s="1"/>
  <c r="AO32" i="10" a="1"/>
  <c r="AO32" i="10" s="1"/>
  <c r="AP32" i="10" a="1"/>
  <c r="AP32" i="10" s="1"/>
  <c r="AQ32" i="10" a="1"/>
  <c r="AQ32" i="10" s="1"/>
  <c r="AM56" i="10" a="1"/>
  <c r="AM56" i="10" s="1"/>
  <c r="AN56" i="10" a="1"/>
  <c r="AN56" i="10" s="1"/>
  <c r="AO56" i="10" a="1"/>
  <c r="AO56" i="10" s="1"/>
  <c r="AP56" i="10" a="1"/>
  <c r="AP56" i="10" s="1"/>
  <c r="AQ56" i="10" a="1"/>
  <c r="AQ56" i="10" s="1"/>
  <c r="AN18" i="10" a="1"/>
  <c r="AN18" i="10" s="1"/>
  <c r="AO18" i="10" a="1"/>
  <c r="AO18" i="10" s="1"/>
  <c r="AP18" i="10" a="1"/>
  <c r="AP18" i="10" s="1"/>
  <c r="AQ18" i="10" a="1"/>
  <c r="AQ18" i="10" s="1"/>
  <c r="AM18" i="10" a="1"/>
  <c r="AM18" i="10" s="1"/>
  <c r="AQ26" i="10" a="1"/>
  <c r="AQ26" i="10" s="1"/>
  <c r="AM26" i="10" a="1"/>
  <c r="AM26" i="10" s="1"/>
  <c r="AN26" i="10" a="1"/>
  <c r="AN26" i="10" s="1"/>
  <c r="AO26" i="10" a="1"/>
  <c r="AO26" i="10" s="1"/>
  <c r="AP26" i="10" a="1"/>
  <c r="AP26" i="10" s="1"/>
  <c r="AM34" i="10" a="1"/>
  <c r="AM34" i="10" s="1"/>
  <c r="AN34" i="10" a="1"/>
  <c r="AN34" i="10" s="1"/>
  <c r="AO34" i="10" a="1"/>
  <c r="AO34" i="10" s="1"/>
  <c r="AP34" i="10" a="1"/>
  <c r="AP34" i="10" s="1"/>
  <c r="AQ34" i="10" a="1"/>
  <c r="AQ34" i="10" s="1"/>
  <c r="AP42" i="10" a="1"/>
  <c r="AP42" i="10" s="1"/>
  <c r="AQ42" i="10" a="1"/>
  <c r="AQ42" i="10" s="1"/>
  <c r="AM42" i="10" a="1"/>
  <c r="AM42" i="10" s="1"/>
  <c r="AN42" i="10" a="1"/>
  <c r="AN42" i="10" s="1"/>
  <c r="AO42" i="10" a="1"/>
  <c r="AO42" i="10" s="1"/>
  <c r="AM50" i="10" a="1"/>
  <c r="AM50" i="10" s="1"/>
  <c r="AN50" i="10" a="1"/>
  <c r="AN50" i="10" s="1"/>
  <c r="AO50" i="10" a="1"/>
  <c r="AO50" i="10" s="1"/>
  <c r="AP50" i="10" a="1"/>
  <c r="AP50" i="10" s="1"/>
  <c r="AQ50" i="10" a="1"/>
  <c r="AQ50" i="10" s="1"/>
  <c r="AM58" i="10" a="1"/>
  <c r="AM58" i="10" s="1"/>
  <c r="AN58" i="10" a="1"/>
  <c r="AN58" i="10" s="1"/>
  <c r="AO58" i="10" a="1"/>
  <c r="AO58" i="10" s="1"/>
  <c r="AP58" i="10" a="1"/>
  <c r="AP58" i="10" s="1"/>
  <c r="AQ58" i="10" a="1"/>
  <c r="AQ58" i="10" s="1"/>
  <c r="AP20" i="10" a="1"/>
  <c r="AP20" i="10" s="1"/>
  <c r="AQ20" i="10" a="1"/>
  <c r="AQ20" i="10" s="1"/>
  <c r="AM20" i="10" a="1"/>
  <c r="AM20" i="10" s="1"/>
  <c r="AN20" i="10" a="1"/>
  <c r="AN20" i="10" s="1"/>
  <c r="AO20" i="10" a="1"/>
  <c r="AO20" i="10" s="1"/>
  <c r="AM52" i="10" a="1"/>
  <c r="AM52" i="10" s="1"/>
  <c r="AN52" i="10" a="1"/>
  <c r="AN52" i="10" s="1"/>
  <c r="AO52" i="10" a="1"/>
  <c r="AO52" i="10" s="1"/>
  <c r="AP52" i="10" a="1"/>
  <c r="AP52" i="10" s="1"/>
  <c r="AQ52" i="10" a="1"/>
  <c r="AQ52" i="10" s="1"/>
  <c r="AO19" i="10" a="1"/>
  <c r="AO19" i="10" s="1"/>
  <c r="AP19" i="10" a="1"/>
  <c r="AP19" i="10" s="1"/>
  <c r="AQ19" i="10" a="1"/>
  <c r="AQ19" i="10" s="1"/>
  <c r="AM19" i="10" a="1"/>
  <c r="AM19" i="10" s="1"/>
  <c r="AN19" i="10" a="1"/>
  <c r="AN19" i="10" s="1"/>
  <c r="AM27" i="10" a="1"/>
  <c r="AM27" i="10" s="1"/>
  <c r="AN27" i="10" a="1"/>
  <c r="AN27" i="10" s="1"/>
  <c r="AO27" i="10" a="1"/>
  <c r="AO27" i="10" s="1"/>
  <c r="AP27" i="10" a="1"/>
  <c r="AP27" i="10" s="1"/>
  <c r="AQ27" i="10" a="1"/>
  <c r="AQ27" i="10" s="1"/>
  <c r="AM35" i="10" a="1"/>
  <c r="AM35" i="10" s="1"/>
  <c r="AN35" i="10" a="1"/>
  <c r="AN35" i="10" s="1"/>
  <c r="AO35" i="10" a="1"/>
  <c r="AO35" i="10" s="1"/>
  <c r="AP35" i="10" a="1"/>
  <c r="AP35" i="10" s="1"/>
  <c r="AQ35" i="10" a="1"/>
  <c r="AQ35" i="10" s="1"/>
  <c r="AP43" i="10" a="1"/>
  <c r="AP43" i="10" s="1"/>
  <c r="AQ43" i="10" a="1"/>
  <c r="AQ43" i="10" s="1"/>
  <c r="AM43" i="10" a="1"/>
  <c r="AM43" i="10" s="1"/>
  <c r="AN43" i="10" a="1"/>
  <c r="AN43" i="10" s="1"/>
  <c r="AO43" i="10" a="1"/>
  <c r="AO43" i="10" s="1"/>
  <c r="AM51" i="10" a="1"/>
  <c r="AM51" i="10" s="1"/>
  <c r="AN51" i="10" a="1"/>
  <c r="AN51" i="10" s="1"/>
  <c r="AO51" i="10" a="1"/>
  <c r="AO51" i="10" s="1"/>
  <c r="AP51" i="10" a="1"/>
  <c r="AP51" i="10" s="1"/>
  <c r="AQ51" i="10" a="1"/>
  <c r="AQ51" i="10" s="1"/>
  <c r="J34" i="10" a="1"/>
  <c r="J34" i="10" s="1"/>
  <c r="J20" i="10" a="1"/>
  <c r="J20" i="10" s="1"/>
  <c r="J52" i="10" a="1"/>
  <c r="J52" i="10" s="1"/>
  <c r="J21" i="10" a="1"/>
  <c r="J21" i="10" s="1"/>
  <c r="J29" i="10" a="1"/>
  <c r="J29" i="10" s="1"/>
  <c r="J37" i="10" a="1"/>
  <c r="J37" i="10" s="1"/>
  <c r="J45" i="10" a="1"/>
  <c r="J45" i="10" s="1"/>
  <c r="J53" i="10" a="1"/>
  <c r="J53" i="10" s="1"/>
  <c r="J50" i="10" a="1"/>
  <c r="J50" i="10" s="1"/>
  <c r="J36" i="10" a="1"/>
  <c r="J36" i="10" s="1"/>
  <c r="J46" i="10" a="1"/>
  <c r="J46" i="10" s="1"/>
  <c r="J44" i="10" a="1"/>
  <c r="J44" i="10" s="1"/>
  <c r="J14" i="10" a="1"/>
  <c r="J14" i="10" s="1"/>
  <c r="J54" i="10" a="1"/>
  <c r="J54" i="10" s="1"/>
  <c r="J15" i="10" a="1"/>
  <c r="J15" i="10" s="1"/>
  <c r="J23" i="10" a="1"/>
  <c r="J23" i="10" s="1"/>
  <c r="J31" i="10" a="1"/>
  <c r="J31" i="10" s="1"/>
  <c r="J39" i="10" a="1"/>
  <c r="J39" i="10" s="1"/>
  <c r="J47" i="10" a="1"/>
  <c r="J47" i="10" s="1"/>
  <c r="J55" i="10" a="1"/>
  <c r="J55" i="10" s="1"/>
  <c r="J26" i="10" a="1"/>
  <c r="J26" i="10" s="1"/>
  <c r="J58" i="10" a="1"/>
  <c r="J58" i="10" s="1"/>
  <c r="J22" i="10" a="1"/>
  <c r="J22" i="10" s="1"/>
  <c r="J38" i="10" a="1"/>
  <c r="J38" i="10" s="1"/>
  <c r="J16" i="10" a="1"/>
  <c r="J16" i="10" s="1"/>
  <c r="J24" i="10" a="1"/>
  <c r="J24" i="10" s="1"/>
  <c r="J32" i="10" a="1"/>
  <c r="J32" i="10" s="1"/>
  <c r="J40" i="10" a="1"/>
  <c r="J40" i="10" s="1"/>
  <c r="J48" i="10" a="1"/>
  <c r="J48" i="10" s="1"/>
  <c r="J56" i="10" a="1"/>
  <c r="J56" i="10" s="1"/>
  <c r="J18" i="10" a="1"/>
  <c r="J18" i="10" s="1"/>
  <c r="J28" i="10" a="1"/>
  <c r="J28" i="10" s="1"/>
  <c r="J30" i="10" a="1"/>
  <c r="J30" i="10" s="1"/>
  <c r="J17" i="10" a="1"/>
  <c r="J17" i="10" s="1"/>
  <c r="J25" i="10" a="1"/>
  <c r="J25" i="10" s="1"/>
  <c r="J33" i="10" a="1"/>
  <c r="J33" i="10" s="1"/>
  <c r="J41" i="10" a="1"/>
  <c r="J41" i="10" s="1"/>
  <c r="J49" i="10" a="1"/>
  <c r="J49" i="10" s="1"/>
  <c r="J57" i="10" a="1"/>
  <c r="J57" i="10" s="1"/>
  <c r="J42" i="10" a="1"/>
  <c r="J42" i="10" s="1"/>
  <c r="J19" i="10" a="1"/>
  <c r="J19" i="10" s="1"/>
  <c r="J27" i="10" a="1"/>
  <c r="J27" i="10" s="1"/>
  <c r="J35" i="10" a="1"/>
  <c r="J35" i="10" s="1"/>
  <c r="J43" i="10" a="1"/>
  <c r="J43" i="10" s="1"/>
  <c r="J51" i="10" a="1"/>
  <c r="J51" i="10" s="1"/>
  <c r="U14" i="10" a="1"/>
  <c r="U14" i="10" s="1"/>
  <c r="U22" i="10" a="1"/>
  <c r="U22" i="10" s="1"/>
  <c r="U15" i="10" a="1"/>
  <c r="U15" i="10" s="1"/>
  <c r="U23" i="10" a="1"/>
  <c r="U23" i="10" s="1"/>
  <c r="U16" i="10" a="1"/>
  <c r="U16" i="10" s="1"/>
  <c r="U24" i="10" a="1"/>
  <c r="U24" i="10" s="1"/>
  <c r="U21" i="10" a="1"/>
  <c r="U21" i="10" s="1"/>
  <c r="U25" i="10" a="1"/>
  <c r="U25" i="10" s="1"/>
  <c r="U17" i="10" a="1"/>
  <c r="U17" i="10" s="1"/>
  <c r="U18" i="10" a="1"/>
  <c r="U18" i="10" s="1"/>
  <c r="U19" i="10" a="1"/>
  <c r="U19" i="10" s="1"/>
  <c r="U20" i="10" a="1"/>
  <c r="U20" i="10" s="1"/>
  <c r="N14" i="10" a="1"/>
  <c r="N14" i="10" s="1"/>
  <c r="S14" i="10" a="1"/>
  <c r="S14" i="10" s="1"/>
  <c r="O14" i="10" a="1"/>
  <c r="O14" i="10" s="1"/>
  <c r="T14" i="10" a="1"/>
  <c r="T14" i="10" s="1"/>
  <c r="P14" i="10" a="1"/>
  <c r="P14" i="10" s="1"/>
  <c r="Q14" i="10" a="1"/>
  <c r="Q14" i="10" s="1"/>
  <c r="R14" i="10" a="1"/>
  <c r="R14" i="10" s="1"/>
  <c r="M14" i="10" a="1"/>
  <c r="M14" i="10" s="1"/>
  <c r="O22" i="10" a="1"/>
  <c r="O22" i="10" s="1"/>
  <c r="P22" i="10" a="1"/>
  <c r="P22" i="10" s="1"/>
  <c r="S22" i="10" a="1"/>
  <c r="S22" i="10" s="1"/>
  <c r="N22" i="10" a="1"/>
  <c r="N22" i="10" s="1"/>
  <c r="Q22" i="10" a="1"/>
  <c r="Q22" i="10" s="1"/>
  <c r="R22" i="10" a="1"/>
  <c r="R22" i="10" s="1"/>
  <c r="M22" i="10" a="1"/>
  <c r="M22" i="10" s="1"/>
  <c r="T22" i="10" a="1"/>
  <c r="T22" i="10" s="1"/>
  <c r="Q15" i="10" a="1"/>
  <c r="Q15" i="10" s="1"/>
  <c r="N15" i="10" a="1"/>
  <c r="N15" i="10" s="1"/>
  <c r="R15" i="10" a="1"/>
  <c r="R15" i="10" s="1"/>
  <c r="S15" i="10" a="1"/>
  <c r="S15" i="10" s="1"/>
  <c r="T15" i="10" a="1"/>
  <c r="T15" i="10" s="1"/>
  <c r="O15" i="10" a="1"/>
  <c r="O15" i="10" s="1"/>
  <c r="P15" i="10" a="1"/>
  <c r="P15" i="10" s="1"/>
  <c r="M15" i="10" a="1"/>
  <c r="M15" i="10" s="1"/>
  <c r="R23" i="10" a="1"/>
  <c r="R23" i="10" s="1"/>
  <c r="O23" i="10" a="1"/>
  <c r="O23" i="10" s="1"/>
  <c r="S23" i="10" a="1"/>
  <c r="S23" i="10" s="1"/>
  <c r="M23" i="10" a="1"/>
  <c r="M23" i="10" s="1"/>
  <c r="N23" i="10" a="1"/>
  <c r="N23" i="10" s="1"/>
  <c r="P23" i="10" a="1"/>
  <c r="P23" i="10" s="1"/>
  <c r="Q23" i="10" a="1"/>
  <c r="Q23" i="10" s="1"/>
  <c r="T23" i="10" a="1"/>
  <c r="T23" i="10" s="1"/>
  <c r="R17" i="10" a="1"/>
  <c r="R17" i="10" s="1"/>
  <c r="N17" i="10" a="1"/>
  <c r="N17" i="10" s="1"/>
  <c r="S17" i="10" a="1"/>
  <c r="S17" i="10" s="1"/>
  <c r="Q17" i="10" a="1"/>
  <c r="Q17" i="10" s="1"/>
  <c r="T17" i="10" a="1"/>
  <c r="T17" i="10" s="1"/>
  <c r="M17" i="10" a="1"/>
  <c r="M17" i="10" s="1"/>
  <c r="P17" i="10" a="1"/>
  <c r="P17" i="10" s="1"/>
  <c r="O17" i="10" a="1"/>
  <c r="O17" i="10" s="1"/>
  <c r="O25" i="10" a="1"/>
  <c r="O25" i="10" s="1"/>
  <c r="R25" i="10" a="1"/>
  <c r="R25" i="10" s="1"/>
  <c r="N25" i="10" a="1"/>
  <c r="N25" i="10" s="1"/>
  <c r="P25" i="10" a="1"/>
  <c r="P25" i="10" s="1"/>
  <c r="M25" i="10" a="1"/>
  <c r="M25" i="10" s="1"/>
  <c r="Q25" i="10" a="1"/>
  <c r="Q25" i="10" s="1"/>
  <c r="S25" i="10" a="1"/>
  <c r="S25" i="10" s="1"/>
  <c r="T25" i="10" a="1"/>
  <c r="T25" i="10" s="1"/>
  <c r="Q24" i="10" a="1"/>
  <c r="Q24" i="10" s="1"/>
  <c r="N24" i="10" a="1"/>
  <c r="N24" i="10" s="1"/>
  <c r="R24" i="10" a="1"/>
  <c r="R24" i="10" s="1"/>
  <c r="O24" i="10" a="1"/>
  <c r="O24" i="10" s="1"/>
  <c r="M24" i="10" a="1"/>
  <c r="M24" i="10" s="1"/>
  <c r="P24" i="10" a="1"/>
  <c r="P24" i="10" s="1"/>
  <c r="S24" i="10" a="1"/>
  <c r="S24" i="10" s="1"/>
  <c r="T24" i="10" a="1"/>
  <c r="T24" i="10" s="1"/>
  <c r="P18" i="10" a="1"/>
  <c r="P18" i="10" s="1"/>
  <c r="T18" i="10" a="1"/>
  <c r="T18" i="10" s="1"/>
  <c r="N18" i="10" a="1"/>
  <c r="N18" i="10" s="1"/>
  <c r="M18" i="10" a="1"/>
  <c r="M18" i="10" s="1"/>
  <c r="O18" i="10" a="1"/>
  <c r="O18" i="10" s="1"/>
  <c r="Q18" i="10" a="1"/>
  <c r="Q18" i="10" s="1"/>
  <c r="R18" i="10" a="1"/>
  <c r="R18" i="10" s="1"/>
  <c r="S18" i="10" a="1"/>
  <c r="S18" i="10" s="1"/>
  <c r="N19" i="10" a="1"/>
  <c r="N19" i="10" s="1"/>
  <c r="S19" i="10" a="1"/>
  <c r="S19" i="10" s="1"/>
  <c r="O19" i="10" a="1"/>
  <c r="O19" i="10" s="1"/>
  <c r="P19" i="10" a="1"/>
  <c r="P19" i="10" s="1"/>
  <c r="Q19" i="10" a="1"/>
  <c r="Q19" i="10" s="1"/>
  <c r="M19" i="10" a="1"/>
  <c r="M19" i="10" s="1"/>
  <c r="R19" i="10" a="1"/>
  <c r="R19" i="10" s="1"/>
  <c r="T19" i="10" a="1"/>
  <c r="T19" i="10" s="1"/>
  <c r="N21" i="10" a="1"/>
  <c r="N21" i="10" s="1"/>
  <c r="O21" i="10" a="1"/>
  <c r="O21" i="10" s="1"/>
  <c r="S21" i="10" a="1"/>
  <c r="S21" i="10" s="1"/>
  <c r="P21" i="10" a="1"/>
  <c r="P21" i="10" s="1"/>
  <c r="Q21" i="10" a="1"/>
  <c r="Q21" i="10" s="1"/>
  <c r="R21" i="10" a="1"/>
  <c r="R21" i="10" s="1"/>
  <c r="M21" i="10" a="1"/>
  <c r="M21" i="10" s="1"/>
  <c r="T21" i="10" a="1"/>
  <c r="T21" i="10" s="1"/>
  <c r="O16" i="10" a="1"/>
  <c r="O16" i="10" s="1"/>
  <c r="T16" i="10" a="1"/>
  <c r="T16" i="10" s="1"/>
  <c r="P16" i="10" a="1"/>
  <c r="P16" i="10" s="1"/>
  <c r="R16" i="10" a="1"/>
  <c r="R16" i="10" s="1"/>
  <c r="S16" i="10" a="1"/>
  <c r="S16" i="10" s="1"/>
  <c r="N16" i="10" a="1"/>
  <c r="N16" i="10" s="1"/>
  <c r="Q16" i="10" a="1"/>
  <c r="Q16" i="10" s="1"/>
  <c r="M16" i="10" a="1"/>
  <c r="M16" i="10" s="1"/>
  <c r="O20" i="10" a="1"/>
  <c r="O20" i="10" s="1"/>
  <c r="S20" i="10" a="1"/>
  <c r="S20" i="10" s="1"/>
  <c r="N20" i="10" a="1"/>
  <c r="N20" i="10" s="1"/>
  <c r="P20" i="10" a="1"/>
  <c r="P20" i="10" s="1"/>
  <c r="Q20" i="10" a="1"/>
  <c r="Q20" i="10" s="1"/>
  <c r="R20" i="10" a="1"/>
  <c r="R20" i="10" s="1"/>
  <c r="M20" i="10" a="1"/>
  <c r="M20" i="10" s="1"/>
  <c r="T20" i="10" a="1"/>
  <c r="T20" i="10" s="1"/>
  <c r="M12" i="10"/>
  <c r="H13" i="10"/>
  <c r="C757" i="1"/>
  <c r="M7" i="10" a="1"/>
  <c r="M7" i="10" s="1"/>
  <c r="C502" i="1"/>
  <c r="A66" i="1"/>
  <c r="C66" i="1"/>
  <c r="C992" i="1"/>
  <c r="A151" i="1"/>
  <c r="C151" i="1"/>
  <c r="C388" i="1"/>
  <c r="C687" i="1"/>
  <c r="C120" i="1"/>
  <c r="C668" i="1"/>
  <c r="C748" i="1"/>
  <c r="A737" i="1"/>
  <c r="C737" i="1"/>
  <c r="A119" i="1"/>
  <c r="C119" i="1"/>
  <c r="A989" i="1"/>
  <c r="C989" i="1"/>
  <c r="A991" i="1"/>
  <c r="C991" i="1"/>
  <c r="A460" i="1"/>
  <c r="C460" i="1"/>
  <c r="A802" i="1"/>
  <c r="C802" i="1"/>
  <c r="A847" i="1"/>
  <c r="C847" i="1"/>
  <c r="A727" i="1"/>
  <c r="C727" i="1"/>
  <c r="A681" i="1"/>
  <c r="C681" i="1"/>
  <c r="A715" i="1"/>
  <c r="C715" i="1"/>
  <c r="A345" i="1"/>
  <c r="C345" i="1"/>
  <c r="A75" i="1"/>
  <c r="C75" i="1"/>
  <c r="C56" i="1"/>
  <c r="A56" i="1"/>
  <c r="A887" i="1"/>
  <c r="C887" i="1"/>
  <c r="A511" i="1"/>
  <c r="C511" i="1"/>
  <c r="A1221" i="1"/>
  <c r="C1221" i="1"/>
  <c r="A98" i="1"/>
  <c r="C98" i="1"/>
  <c r="A92" i="1"/>
  <c r="C92" i="1"/>
  <c r="A811" i="1"/>
  <c r="C811" i="1"/>
  <c r="A740" i="1"/>
  <c r="C740" i="1"/>
  <c r="A471" i="1"/>
  <c r="C471" i="1"/>
  <c r="A993" i="1"/>
  <c r="C993" i="1"/>
  <c r="A124" i="1"/>
  <c r="C124" i="1"/>
  <c r="A721" i="1"/>
  <c r="C721" i="1"/>
  <c r="A95" i="1"/>
  <c r="C95" i="1"/>
  <c r="A662" i="1"/>
  <c r="C662" i="1"/>
  <c r="A114" i="1"/>
  <c r="C114" i="1"/>
  <c r="A27" i="1"/>
  <c r="C27" i="1"/>
  <c r="A751" i="1"/>
  <c r="C751" i="1"/>
  <c r="A500" i="1"/>
  <c r="C500" i="1"/>
  <c r="A97" i="1"/>
  <c r="C97" i="1"/>
  <c r="A350" i="1"/>
  <c r="C350" i="1"/>
  <c r="A723" i="1"/>
  <c r="C723" i="1"/>
  <c r="A672" i="1"/>
  <c r="C672" i="1"/>
  <c r="C730" i="1"/>
  <c r="A1067" i="1"/>
  <c r="C1067" i="1"/>
  <c r="A816" i="1"/>
  <c r="C816" i="1"/>
  <c r="A90" i="1"/>
  <c r="C90" i="1"/>
  <c r="A351" i="1"/>
  <c r="C351" i="1"/>
  <c r="A891" i="1"/>
  <c r="C891" i="1"/>
  <c r="A524" i="1"/>
  <c r="C524" i="1"/>
  <c r="A510" i="1"/>
  <c r="C510" i="1"/>
  <c r="A376" i="1"/>
  <c r="C376" i="1"/>
  <c r="A756" i="1"/>
  <c r="C756" i="1"/>
  <c r="A752" i="1"/>
  <c r="C752" i="1"/>
  <c r="A188" i="1"/>
  <c r="C188" i="1"/>
  <c r="A844" i="1"/>
  <c r="C844" i="1"/>
  <c r="A482" i="1"/>
  <c r="C482" i="1"/>
  <c r="A667" i="1"/>
  <c r="C667" i="1"/>
  <c r="C187" i="1"/>
  <c r="A187" i="1"/>
  <c r="A810" i="1"/>
  <c r="C810" i="1"/>
  <c r="A809" i="1"/>
  <c r="C809" i="1"/>
  <c r="A74" i="1"/>
  <c r="C74" i="1"/>
  <c r="A7" i="1"/>
  <c r="C7" i="1"/>
  <c r="A65" i="1"/>
  <c r="C65" i="1"/>
  <c r="A59" i="1"/>
  <c r="C59" i="1"/>
  <c r="A55" i="1"/>
  <c r="C55" i="1"/>
  <c r="A717" i="1"/>
  <c r="C717" i="1"/>
  <c r="A714" i="1"/>
  <c r="C714" i="1"/>
  <c r="A135" i="1"/>
  <c r="C135" i="1"/>
  <c r="A377" i="1"/>
  <c r="C377" i="1"/>
  <c r="A516" i="1"/>
  <c r="C516" i="1"/>
  <c r="A89" i="1"/>
  <c r="C89" i="1"/>
  <c r="A470" i="1"/>
  <c r="C470" i="1"/>
  <c r="A890" i="1"/>
  <c r="C890" i="1"/>
  <c r="A387" i="1"/>
  <c r="C387" i="1"/>
  <c r="A513" i="1"/>
  <c r="C513" i="1"/>
  <c r="A1072" i="1"/>
  <c r="C1072" i="1"/>
  <c r="A754" i="1"/>
  <c r="C754" i="1"/>
  <c r="A744" i="1"/>
  <c r="C744" i="1"/>
  <c r="A493" i="1"/>
  <c r="C493" i="1"/>
  <c r="A365" i="1"/>
  <c r="C365" i="1"/>
  <c r="A361" i="1"/>
  <c r="C361" i="1"/>
  <c r="A843" i="1"/>
  <c r="C843" i="1"/>
  <c r="A807" i="1"/>
  <c r="C807" i="1"/>
  <c r="A734" i="1"/>
  <c r="C734" i="1"/>
  <c r="A805" i="1"/>
  <c r="C805" i="1"/>
  <c r="A354" i="1"/>
  <c r="C354" i="1"/>
  <c r="A344" i="1"/>
  <c r="C344" i="1"/>
  <c r="A10" i="1"/>
  <c r="C10" i="1"/>
  <c r="A68" i="1"/>
  <c r="C68" i="1"/>
  <c r="A426" i="1"/>
  <c r="C426" i="1"/>
  <c r="A795" i="1"/>
  <c r="C795" i="1"/>
  <c r="A372" i="1"/>
  <c r="C372" i="1"/>
  <c r="A889" i="1"/>
  <c r="C889" i="1"/>
  <c r="A884" i="1"/>
  <c r="C884" i="1"/>
  <c r="A528" i="1"/>
  <c r="C528" i="1"/>
  <c r="A829" i="1"/>
  <c r="C829" i="1"/>
  <c r="A806" i="1"/>
  <c r="C806" i="1"/>
  <c r="A497" i="1"/>
  <c r="C497" i="1"/>
  <c r="A364" i="1"/>
  <c r="C364" i="1"/>
  <c r="A485" i="1"/>
  <c r="C485" i="1"/>
  <c r="A21" i="1"/>
  <c r="C21" i="1"/>
  <c r="A733" i="1"/>
  <c r="C733" i="1"/>
  <c r="A478" i="1"/>
  <c r="C478" i="1"/>
  <c r="A480" i="1"/>
  <c r="C480" i="1"/>
  <c r="A988" i="1"/>
  <c r="C988" i="1"/>
  <c r="C11" i="1"/>
  <c r="A11" i="1"/>
  <c r="A839" i="1"/>
  <c r="C839" i="1"/>
  <c r="A335" i="1"/>
  <c r="C335" i="1"/>
  <c r="C496" i="1"/>
  <c r="A379" i="1"/>
  <c r="C379" i="1"/>
  <c r="A113" i="1"/>
  <c r="C113" i="1"/>
  <c r="A995" i="1"/>
  <c r="C995" i="1"/>
  <c r="A6" i="1"/>
  <c r="C6" i="1"/>
  <c r="A106" i="1"/>
  <c r="C106" i="1"/>
  <c r="A831" i="1"/>
  <c r="C831" i="1"/>
  <c r="A1070" i="1"/>
  <c r="C1070" i="1"/>
  <c r="A749" i="1"/>
  <c r="C749" i="1"/>
  <c r="A823" i="1"/>
  <c r="C823" i="1"/>
  <c r="A22" i="1"/>
  <c r="C22" i="1"/>
  <c r="A1037" i="1"/>
  <c r="C1037" i="1"/>
  <c r="A1003" i="1"/>
  <c r="C1003" i="1"/>
  <c r="A81" i="1"/>
  <c r="C81" i="1"/>
  <c r="A349" i="1"/>
  <c r="C349" i="1"/>
  <c r="A347" i="1"/>
  <c r="C347" i="1"/>
  <c r="A337" i="1"/>
  <c r="C337" i="1"/>
  <c r="C840" i="1"/>
  <c r="A840" i="1"/>
  <c r="A801" i="1"/>
  <c r="C801" i="1"/>
  <c r="C91" i="1"/>
  <c r="A530" i="1"/>
  <c r="C530" i="1"/>
  <c r="A375" i="1"/>
  <c r="C375" i="1"/>
  <c r="A29" i="1"/>
  <c r="C29" i="1"/>
  <c r="C517" i="1"/>
  <c r="A517" i="1"/>
  <c r="A869" i="1"/>
  <c r="C869" i="1"/>
  <c r="A431" i="1"/>
  <c r="C431" i="1"/>
  <c r="A753" i="1"/>
  <c r="C753" i="1"/>
  <c r="A1200" i="1"/>
  <c r="C1200" i="1"/>
  <c r="A820" i="1"/>
  <c r="C820" i="1"/>
  <c r="C746" i="1"/>
  <c r="A746" i="1"/>
  <c r="A745" i="1"/>
  <c r="C745" i="1"/>
  <c r="A882" i="1"/>
  <c r="C882" i="1"/>
  <c r="A20" i="1"/>
  <c r="C20" i="1"/>
  <c r="A735" i="1"/>
  <c r="C735" i="1"/>
  <c r="A729" i="1"/>
  <c r="C729" i="1"/>
  <c r="A476" i="1"/>
  <c r="C476" i="1"/>
  <c r="A469" i="1"/>
  <c r="C469" i="1"/>
  <c r="A71" i="1"/>
  <c r="C71" i="1"/>
  <c r="A5" i="1"/>
  <c r="C5" i="1"/>
  <c r="A728" i="1"/>
  <c r="C728" i="1"/>
  <c r="A724" i="1"/>
  <c r="C724" i="1"/>
  <c r="A425" i="1"/>
  <c r="C425" i="1"/>
  <c r="C761" i="1"/>
  <c r="C142" i="1"/>
  <c r="C487" i="1"/>
  <c r="C736" i="1"/>
  <c r="C479" i="1"/>
  <c r="A529" i="1"/>
  <c r="C529" i="1"/>
  <c r="A381" i="1"/>
  <c r="C381" i="1"/>
  <c r="A450" i="1"/>
  <c r="C450" i="1"/>
  <c r="A26" i="1"/>
  <c r="C26" i="1"/>
  <c r="A23" i="1"/>
  <c r="C23" i="1"/>
  <c r="A758" i="1"/>
  <c r="C758" i="1"/>
  <c r="A1068" i="1"/>
  <c r="C1068" i="1"/>
  <c r="A994" i="1"/>
  <c r="C994" i="1"/>
  <c r="A94" i="1"/>
  <c r="C94" i="1"/>
  <c r="A741" i="1"/>
  <c r="C741" i="1"/>
  <c r="A1061" i="1"/>
  <c r="C1061" i="1"/>
  <c r="A731" i="1"/>
  <c r="C731" i="1"/>
  <c r="A108" i="1"/>
  <c r="C108" i="1"/>
  <c r="A468" i="1"/>
  <c r="C468" i="1"/>
  <c r="A342" i="1"/>
  <c r="C342" i="1"/>
  <c r="A78" i="1"/>
  <c r="C78" i="1"/>
  <c r="A70" i="1"/>
  <c r="C70" i="1"/>
  <c r="C61" i="1"/>
  <c r="A61" i="1"/>
  <c r="A980" i="1"/>
  <c r="C980" i="1"/>
  <c r="A718" i="1"/>
  <c r="C718" i="1"/>
  <c r="C750" i="1"/>
  <c r="C504" i="1"/>
  <c r="C67" i="1"/>
  <c r="A527" i="1"/>
  <c r="C527" i="1"/>
  <c r="A102" i="1"/>
  <c r="C102" i="1"/>
  <c r="A100" i="1"/>
  <c r="C100" i="1"/>
  <c r="A24" i="1"/>
  <c r="C24" i="1"/>
  <c r="A1162" i="1"/>
  <c r="C1162" i="1"/>
  <c r="A819" i="1"/>
  <c r="C819" i="1"/>
  <c r="A363" i="1"/>
  <c r="C363" i="1"/>
  <c r="A653" i="1"/>
  <c r="C653" i="1"/>
  <c r="A93" i="1"/>
  <c r="C93" i="1"/>
  <c r="A1064" i="1"/>
  <c r="C1064" i="1"/>
  <c r="C845" i="1"/>
  <c r="A845" i="1"/>
  <c r="A475" i="1"/>
  <c r="C475" i="1"/>
  <c r="A341" i="1"/>
  <c r="C341" i="1"/>
  <c r="A443" i="1"/>
  <c r="C443" i="1"/>
  <c r="A80" i="1"/>
  <c r="C80" i="1"/>
  <c r="A77" i="1"/>
  <c r="C77" i="1"/>
  <c r="A8" i="1"/>
  <c r="C8" i="1"/>
  <c r="A837" i="1"/>
  <c r="C837" i="1"/>
  <c r="C4" i="1"/>
  <c r="A4" i="1"/>
  <c r="A720" i="1"/>
  <c r="C720" i="1"/>
  <c r="C903" i="1"/>
  <c r="C1000" i="1"/>
  <c r="C495" i="1"/>
  <c r="C886" i="1"/>
  <c r="C346" i="1"/>
  <c r="A760" i="1"/>
  <c r="C760" i="1"/>
  <c r="A190" i="1"/>
  <c r="C190" i="1"/>
  <c r="A883" i="1"/>
  <c r="C883" i="1"/>
  <c r="A755" i="1"/>
  <c r="C755" i="1"/>
  <c r="A669" i="1"/>
  <c r="C669" i="1"/>
  <c r="A371" i="1"/>
  <c r="C371" i="1"/>
  <c r="A499" i="1"/>
  <c r="C499" i="1"/>
  <c r="A367" i="1"/>
  <c r="C367" i="1"/>
  <c r="A272" i="1"/>
  <c r="C272" i="1"/>
  <c r="A19" i="1"/>
  <c r="C19" i="1"/>
  <c r="A742" i="1"/>
  <c r="C742" i="1"/>
  <c r="A1063" i="1"/>
  <c r="C1063" i="1"/>
  <c r="A352" i="1"/>
  <c r="C352" i="1"/>
  <c r="A463" i="1"/>
  <c r="C463" i="1"/>
  <c r="A947" i="1"/>
  <c r="C947" i="1"/>
  <c r="A76" i="1"/>
  <c r="C76" i="1"/>
  <c r="A836" i="1"/>
  <c r="C836" i="1"/>
  <c r="A64" i="1"/>
  <c r="C64" i="1"/>
  <c r="A2" i="1"/>
  <c r="C2" i="1"/>
  <c r="A725" i="1"/>
  <c r="C725" i="1"/>
  <c r="A722" i="1"/>
  <c r="C722" i="1"/>
  <c r="A671" i="1"/>
  <c r="C671" i="1"/>
  <c r="A797" i="1"/>
  <c r="C797" i="1"/>
  <c r="C525" i="1"/>
  <c r="C112" i="1"/>
  <c r="C888" i="1"/>
  <c r="C996" i="1"/>
  <c r="C99" i="1"/>
  <c r="C467" i="1"/>
  <c r="A526" i="1"/>
  <c r="C526" i="1"/>
  <c r="A378" i="1"/>
  <c r="C378" i="1"/>
  <c r="A117" i="1"/>
  <c r="C117" i="1"/>
  <c r="A828" i="1"/>
  <c r="C828" i="1"/>
  <c r="A842" i="1"/>
  <c r="C842" i="1"/>
  <c r="A368" i="1"/>
  <c r="C368" i="1"/>
  <c r="A488" i="1"/>
  <c r="C488" i="1"/>
  <c r="A356" i="1"/>
  <c r="C356" i="1"/>
  <c r="A54" i="1"/>
  <c r="C54" i="1"/>
  <c r="A168" i="1"/>
  <c r="C168" i="1"/>
  <c r="A343" i="1"/>
  <c r="C343" i="1"/>
  <c r="A986" i="1"/>
  <c r="C986" i="1"/>
  <c r="A79" i="1"/>
  <c r="C79" i="1"/>
  <c r="A73" i="1"/>
  <c r="C73" i="1"/>
  <c r="A63" i="1"/>
  <c r="C63" i="1"/>
  <c r="A895" i="1"/>
  <c r="C895" i="1"/>
  <c r="A719" i="1"/>
  <c r="C719" i="1"/>
  <c r="C111" i="1"/>
  <c r="C366" i="1"/>
  <c r="C739" i="1"/>
  <c r="C461" i="1"/>
  <c r="A483" i="1"/>
  <c r="A165" i="1"/>
  <c r="C165" i="1"/>
  <c r="A116" i="1"/>
  <c r="C116" i="1"/>
  <c r="A841" i="1"/>
  <c r="C841" i="1"/>
  <c r="A498" i="1"/>
  <c r="C498" i="1"/>
  <c r="A494" i="1"/>
  <c r="C494" i="1"/>
  <c r="A96" i="1"/>
  <c r="C96" i="1"/>
  <c r="A87" i="1"/>
  <c r="C87" i="1"/>
  <c r="A738" i="1"/>
  <c r="C738" i="1"/>
  <c r="A355" i="1"/>
  <c r="C355" i="1"/>
  <c r="A803" i="1"/>
  <c r="C803" i="1"/>
  <c r="A167" i="1"/>
  <c r="C167" i="1"/>
  <c r="A477" i="1"/>
  <c r="C477" i="1"/>
  <c r="A348" i="1"/>
  <c r="C348" i="1"/>
  <c r="C9" i="1"/>
  <c r="A9" i="1"/>
  <c r="A72" i="1"/>
  <c r="C72" i="1"/>
  <c r="A62" i="1"/>
  <c r="C62" i="1"/>
  <c r="A726" i="1"/>
  <c r="C726" i="1"/>
  <c r="A1085" i="1"/>
  <c r="C1085" i="1"/>
  <c r="A677" i="1"/>
  <c r="C677" i="1"/>
  <c r="C670" i="1"/>
  <c r="A670" i="1"/>
  <c r="A429" i="1"/>
  <c r="C429" i="1"/>
  <c r="C892" i="1"/>
  <c r="C509" i="1"/>
  <c r="C491" i="1"/>
  <c r="C362" i="1"/>
  <c r="C716" i="1"/>
  <c r="A383" i="1"/>
  <c r="A30" i="1"/>
  <c r="A282" i="1"/>
  <c r="C84" i="1"/>
  <c r="A374" i="1"/>
  <c r="C430" i="1"/>
  <c r="A430" i="1"/>
  <c r="C833" i="1"/>
  <c r="A833" i="1"/>
  <c r="C589" i="1"/>
  <c r="A589" i="1"/>
  <c r="C389" i="1"/>
  <c r="A389" i="1"/>
  <c r="C520" i="1"/>
  <c r="A520" i="1"/>
  <c r="C515" i="1"/>
  <c r="A515" i="1"/>
  <c r="C369" i="1"/>
  <c r="A369" i="1"/>
  <c r="C990" i="1"/>
  <c r="A990" i="1"/>
  <c r="C15" i="1"/>
  <c r="A15" i="1"/>
  <c r="C1066" i="1"/>
  <c r="A1066" i="1"/>
  <c r="C838" i="1"/>
  <c r="A838" i="1"/>
  <c r="C531" i="1"/>
  <c r="A531" i="1"/>
  <c r="C533" i="1"/>
  <c r="A359" i="1"/>
  <c r="C521" i="1"/>
  <c r="A521" i="1"/>
  <c r="C360" i="1"/>
  <c r="A360" i="1"/>
  <c r="C472" i="1"/>
  <c r="A472" i="1"/>
  <c r="C532" i="1"/>
  <c r="A532" i="1"/>
  <c r="C1010" i="1"/>
  <c r="A1010" i="1"/>
  <c r="C535" i="1"/>
  <c r="A535" i="1"/>
  <c r="C115" i="1"/>
  <c r="A115" i="1"/>
  <c r="C486" i="1"/>
  <c r="A486" i="1"/>
  <c r="C357" i="1"/>
  <c r="A357" i="1"/>
  <c r="C17" i="1"/>
  <c r="A17" i="1"/>
  <c r="C743" i="1"/>
  <c r="A743" i="1"/>
  <c r="C881" i="1"/>
  <c r="A881" i="1"/>
  <c r="C3" i="1"/>
  <c r="A3" i="1"/>
  <c r="C336" i="1"/>
  <c r="A336" i="1"/>
  <c r="A109" i="1"/>
  <c r="C1005" i="1"/>
  <c r="A1005" i="1"/>
  <c r="C503" i="1"/>
  <c r="A503" i="1"/>
  <c r="C732" i="1"/>
  <c r="A732" i="1"/>
  <c r="C908" i="1"/>
  <c r="A908" i="1"/>
  <c r="C384" i="1"/>
  <c r="A384" i="1"/>
  <c r="C514" i="1"/>
  <c r="A514" i="1"/>
  <c r="C110" i="1"/>
  <c r="A110" i="1"/>
  <c r="C506" i="1"/>
  <c r="A506" i="1"/>
  <c r="C507" i="1"/>
  <c r="A507" i="1"/>
  <c r="C171" i="1"/>
  <c r="A171" i="1"/>
  <c r="C902" i="1"/>
  <c r="A902" i="1"/>
  <c r="C713" i="1"/>
  <c r="A713" i="1"/>
  <c r="A512" i="1"/>
  <c r="C101" i="1"/>
  <c r="A101" i="1"/>
  <c r="C942" i="1"/>
  <c r="A942" i="1"/>
  <c r="C1008" i="1"/>
  <c r="A1008" i="1"/>
  <c r="C534" i="1"/>
  <c r="A534" i="1"/>
  <c r="C536" i="1"/>
  <c r="A536" i="1"/>
  <c r="C14" i="1"/>
  <c r="A14" i="1"/>
  <c r="C353" i="1"/>
  <c r="A353" i="1"/>
  <c r="C340" i="1"/>
  <c r="A340" i="1"/>
  <c r="A834" i="1"/>
  <c r="A501" i="1"/>
  <c r="A18" i="1"/>
  <c r="C172" i="1"/>
  <c r="A172" i="1"/>
  <c r="C284" i="1"/>
  <c r="A284" i="1"/>
  <c r="C518" i="1"/>
  <c r="A518" i="1"/>
  <c r="C747" i="1"/>
  <c r="A747" i="1"/>
  <c r="C433" i="1"/>
  <c r="A433" i="1"/>
  <c r="C508" i="1"/>
  <c r="A508" i="1"/>
  <c r="C505" i="1"/>
  <c r="A505" i="1"/>
  <c r="C484" i="1"/>
  <c r="A484" i="1"/>
  <c r="C358" i="1"/>
  <c r="A358" i="1"/>
  <c r="C16" i="1"/>
  <c r="A16" i="1"/>
  <c r="C13" i="1"/>
  <c r="A13" i="1"/>
  <c r="C169" i="1"/>
  <c r="A169" i="1"/>
  <c r="C103" i="1"/>
  <c r="A103" i="1"/>
  <c r="C126" i="1"/>
  <c r="A126" i="1"/>
  <c r="C798" i="1"/>
  <c r="A798" i="1"/>
  <c r="C386" i="1"/>
  <c r="A386" i="1"/>
  <c r="C370" i="1"/>
  <c r="A370" i="1"/>
  <c r="C673" i="1"/>
  <c r="A673" i="1"/>
  <c r="C385" i="1"/>
  <c r="A385" i="1"/>
  <c r="C382" i="1"/>
  <c r="A382" i="1"/>
  <c r="C380" i="1"/>
  <c r="A380" i="1"/>
  <c r="C28" i="1"/>
  <c r="A28" i="1"/>
  <c r="C25" i="1"/>
  <c r="A25" i="1"/>
  <c r="C373" i="1"/>
  <c r="A373" i="1"/>
  <c r="C427" i="1"/>
  <c r="A427" i="1"/>
  <c r="C186" i="1"/>
  <c r="A186" i="1"/>
  <c r="C474" i="1"/>
  <c r="A474" i="1"/>
  <c r="C442" i="1"/>
  <c r="A442" i="1"/>
  <c r="C987" i="1"/>
  <c r="A987" i="1"/>
  <c r="A12" i="1"/>
  <c r="C338" i="1"/>
  <c r="A338" i="1"/>
  <c r="C31" i="1"/>
  <c r="A31" i="1"/>
  <c r="C522" i="1"/>
  <c r="A522" i="1"/>
  <c r="C1006" i="1"/>
  <c r="A1006" i="1"/>
  <c r="C759" i="1"/>
  <c r="A759" i="1"/>
  <c r="C432" i="1"/>
  <c r="A432" i="1"/>
  <c r="C279" i="1"/>
  <c r="A279" i="1"/>
  <c r="C58" i="1"/>
  <c r="A58" i="1"/>
  <c r="C301" i="1"/>
  <c r="A301" i="1"/>
  <c r="C170" i="1"/>
  <c r="A170" i="1"/>
  <c r="C473" i="1"/>
  <c r="A473" i="1"/>
  <c r="C339" i="1"/>
  <c r="A339" i="1"/>
  <c r="C69" i="1"/>
  <c r="A69" i="1"/>
  <c r="A523" i="1"/>
  <c r="AC10" i="10" l="1"/>
  <c r="AC11" i="10"/>
  <c r="AE11" i="10"/>
  <c r="AD11" i="10"/>
  <c r="AD10" i="10"/>
  <c r="AE10" i="10"/>
  <c r="AB10" i="10"/>
  <c r="AB11" i="10"/>
  <c r="H16" i="10"/>
  <c r="H19" i="10"/>
  <c r="I19" i="10" s="1"/>
  <c r="K19" i="10" s="1"/>
  <c r="H21" i="10"/>
  <c r="I21" i="10" s="1"/>
  <c r="K21" i="10" s="1"/>
  <c r="H24" i="10"/>
  <c r="I24" i="10" s="1"/>
  <c r="K24" i="10" s="1"/>
  <c r="H18" i="10"/>
  <c r="H23" i="10"/>
  <c r="I23" i="10" s="1"/>
  <c r="K23" i="10" s="1"/>
  <c r="H17" i="10"/>
  <c r="H22" i="10"/>
  <c r="I22" i="10" s="1"/>
  <c r="K22" i="10" s="1"/>
  <c r="H14" i="10"/>
  <c r="H25" i="10"/>
  <c r="H20" i="10"/>
  <c r="I20" i="10" s="1"/>
  <c r="K20" i="10" s="1"/>
  <c r="H15" i="10"/>
  <c r="N7" i="10"/>
  <c r="O7" i="10" s="1"/>
  <c r="P7" i="10" s="1"/>
  <c r="Q7" i="10" s="1"/>
  <c r="R7" i="10" s="1"/>
  <c r="S7" i="10" s="1"/>
  <c r="T7" i="10" s="1"/>
  <c r="U7" i="10" s="1"/>
  <c r="V7" i="10" s="1"/>
  <c r="W7" i="10" l="1"/>
  <c r="X7" i="10" s="1"/>
  <c r="Y7" i="10" s="1"/>
  <c r="Z7" i="10" s="1"/>
  <c r="AA7" i="10" s="1"/>
  <c r="AB7" i="10" s="1"/>
  <c r="AC7" i="10" s="1"/>
  <c r="AD7" i="10" s="1"/>
  <c r="AE7" i="10" s="1"/>
  <c r="AF7" i="10" s="1"/>
  <c r="AG7" i="10" s="1"/>
  <c r="AH7" i="10" s="1"/>
  <c r="AI7" i="10" s="1"/>
  <c r="AJ7" i="10" s="1"/>
  <c r="AK7" i="10" s="1"/>
  <c r="AL7" i="10" s="1"/>
  <c r="AM7" i="10" s="1"/>
  <c r="AN7" i="10" s="1"/>
  <c r="AO7" i="10" s="1"/>
  <c r="AP7" i="10" s="1"/>
  <c r="I25" i="10"/>
  <c r="K25" i="10" s="1"/>
  <c r="I16" i="10"/>
  <c r="K16" i="10" s="1"/>
  <c r="I18" i="10"/>
  <c r="K18" i="10" s="1"/>
  <c r="I17" i="10"/>
  <c r="K17" i="10" s="1"/>
  <c r="I15" i="10"/>
  <c r="K15" i="10" s="1"/>
  <c r="E25" i="5"/>
  <c r="E24" i="5"/>
  <c r="E23" i="5"/>
  <c r="I25" i="5"/>
  <c r="I24" i="5"/>
  <c r="I23" i="5"/>
  <c r="M25" i="5"/>
  <c r="M24" i="5"/>
  <c r="M23" i="5"/>
  <c r="M17" i="5"/>
  <c r="M16" i="5"/>
  <c r="M15" i="5"/>
  <c r="I17" i="5"/>
  <c r="I16" i="5"/>
  <c r="I15" i="5"/>
  <c r="E17" i="5"/>
  <c r="E16" i="5"/>
  <c r="E15" i="5"/>
  <c r="K25" i="5"/>
  <c r="K24" i="5"/>
  <c r="K23" i="5"/>
  <c r="G25" i="5"/>
  <c r="G24" i="5"/>
  <c r="G23" i="5"/>
  <c r="C25" i="5"/>
  <c r="C24" i="5"/>
  <c r="C23" i="5"/>
  <c r="K15" i="5"/>
  <c r="G15" i="5"/>
  <c r="K17" i="5"/>
  <c r="K16" i="5"/>
  <c r="G17" i="5"/>
  <c r="G16" i="5"/>
  <c r="C15" i="5"/>
  <c r="C17" i="5"/>
  <c r="C16" i="5"/>
  <c r="M6" i="5"/>
  <c r="M7" i="5"/>
  <c r="I6" i="5"/>
  <c r="I7" i="5"/>
  <c r="I5" i="5"/>
  <c r="M5" i="5"/>
  <c r="K5" i="5"/>
  <c r="K6" i="5"/>
  <c r="K7" i="5"/>
  <c r="G5" i="5"/>
  <c r="G6" i="5"/>
  <c r="G7" i="5"/>
  <c r="C6" i="5"/>
  <c r="C7" i="5"/>
  <c r="C5" i="5"/>
  <c r="E6" i="5"/>
  <c r="E7" i="5"/>
  <c r="E5" i="5"/>
  <c r="I14" i="10" l="1"/>
  <c r="K14" i="10" s="1"/>
  <c r="I13" i="10" l="1"/>
  <c r="K13" i="10" l="1"/>
  <c r="N26" i="10" l="1" a="1"/>
  <c r="N26" i="10" s="1"/>
  <c r="M56" i="10" a="1"/>
  <c r="M56" i="10" s="1"/>
  <c r="M43" i="10" a="1"/>
  <c r="M43" i="10" s="1"/>
  <c r="M30" i="10" a="1"/>
  <c r="M30" i="10" s="1"/>
  <c r="M38" i="10" a="1"/>
  <c r="M38" i="10" s="1"/>
  <c r="M44" i="10" a="1"/>
  <c r="M44" i="10" s="1"/>
  <c r="M28" i="10" a="1"/>
  <c r="M28" i="10" s="1"/>
  <c r="M53" i="10" a="1"/>
  <c r="M53" i="10" s="1"/>
  <c r="M33" i="10" a="1"/>
  <c r="M33" i="10" s="1"/>
  <c r="M51" i="10" a="1"/>
  <c r="M51" i="10" s="1"/>
  <c r="M37" i="10" a="1"/>
  <c r="M37" i="10" s="1"/>
  <c r="M42" i="10" a="1"/>
  <c r="M42" i="10" s="1"/>
  <c r="M29" i="10" a="1"/>
  <c r="M29" i="10" s="1"/>
  <c r="M50" i="10" a="1"/>
  <c r="M50" i="10" s="1"/>
  <c r="M47" i="10" a="1"/>
  <c r="M47" i="10" s="1"/>
  <c r="M35" i="10" a="1"/>
  <c r="M35" i="10" s="1"/>
  <c r="M58" i="10" a="1"/>
  <c r="M58" i="10" s="1"/>
  <c r="M46" i="10" a="1"/>
  <c r="M46" i="10" s="1"/>
  <c r="M36" i="10" a="1"/>
  <c r="M36" i="10" s="1"/>
  <c r="M54" i="10" a="1"/>
  <c r="M54" i="10" s="1"/>
  <c r="M55" i="10" a="1"/>
  <c r="M55" i="10" s="1"/>
  <c r="M39" i="10" a="1"/>
  <c r="M39" i="10" s="1"/>
  <c r="M34" i="10" a="1"/>
  <c r="M34" i="10" s="1"/>
  <c r="M52" i="10" a="1"/>
  <c r="M52" i="10" s="1"/>
  <c r="R26" i="10" a="1"/>
  <c r="R26" i="10" s="1"/>
  <c r="M40" i="10" a="1"/>
  <c r="M40" i="10" s="1"/>
  <c r="M45" i="10" a="1"/>
  <c r="M45" i="10" s="1"/>
  <c r="M27" i="10" a="1"/>
  <c r="M27" i="10" s="1"/>
  <c r="M32" i="10" a="1"/>
  <c r="M32" i="10" s="1"/>
  <c r="M57" i="10" a="1"/>
  <c r="M57" i="10" s="1"/>
  <c r="M41" i="10" a="1"/>
  <c r="M41" i="10" s="1"/>
  <c r="M48" i="10" a="1"/>
  <c r="M48" i="10" s="1"/>
  <c r="M31" i="10" a="1"/>
  <c r="M31" i="10" s="1"/>
  <c r="M49" i="10" a="1"/>
  <c r="M49" i="10" s="1"/>
  <c r="R60" i="10" a="1"/>
  <c r="R60" i="10" s="1"/>
  <c r="O26" i="10" a="1"/>
  <c r="O26" i="10" s="1"/>
  <c r="P26" i="10" a="1"/>
  <c r="P26" i="10" s="1"/>
  <c r="S60" i="10" a="1"/>
  <c r="S60" i="10" s="1"/>
  <c r="Q26" i="10" a="1"/>
  <c r="Q26" i="10" s="1"/>
  <c r="M26" i="10" a="1"/>
  <c r="M26" i="10" s="1"/>
  <c r="T26" i="10" a="1"/>
  <c r="T26" i="10" s="1"/>
  <c r="U26" i="10" a="1"/>
  <c r="U26" i="10" s="1"/>
  <c r="M59" i="10" a="1"/>
  <c r="M59" i="10" s="1"/>
  <c r="M60" i="10" a="1"/>
  <c r="M60" i="10" s="1"/>
  <c r="M61" i="10" a="1"/>
  <c r="M61" i="10" s="1"/>
  <c r="M62" i="10" a="1"/>
  <c r="M62" i="10" s="1"/>
  <c r="P52" i="10" a="1"/>
  <c r="P52" i="10" s="1"/>
  <c r="N50" i="10" a="1"/>
  <c r="N50" i="10" s="1"/>
  <c r="N51" i="10" a="1"/>
  <c r="N51" i="10" s="1"/>
  <c r="N55" i="10" a="1"/>
  <c r="N55" i="10" s="1"/>
  <c r="O37" i="10" a="1"/>
  <c r="O37" i="10" s="1"/>
  <c r="N44" i="10" a="1"/>
  <c r="N44" i="10" s="1"/>
  <c r="P34" i="10" a="1"/>
  <c r="P34" i="10" s="1"/>
  <c r="O47" i="10" a="1"/>
  <c r="O47" i="10" s="1"/>
  <c r="S28" i="10" a="1"/>
  <c r="S28" i="10" s="1"/>
  <c r="O48" i="10" a="1"/>
  <c r="O48" i="10" s="1"/>
  <c r="P57" i="10" a="1"/>
  <c r="P57" i="10" s="1"/>
  <c r="R43" i="10" a="1"/>
  <c r="R43" i="10" s="1"/>
  <c r="Q36" i="10" a="1"/>
  <c r="Q36" i="10" s="1"/>
  <c r="P29" i="10" a="1"/>
  <c r="P29" i="10" s="1"/>
  <c r="P32" i="10" a="1"/>
  <c r="P32" i="10" s="1"/>
  <c r="N46" i="10" a="1"/>
  <c r="N46" i="10" s="1"/>
  <c r="O35" i="10" a="1"/>
  <c r="O35" i="10" s="1"/>
  <c r="Q41" i="10" a="1"/>
  <c r="Q41" i="10" s="1"/>
  <c r="P27" i="10" a="1"/>
  <c r="P27" i="10" s="1"/>
  <c r="N53" i="10" a="1"/>
  <c r="N53" i="10" s="1"/>
  <c r="P58" i="10" a="1"/>
  <c r="P58" i="10" s="1"/>
  <c r="T45" i="10" a="1"/>
  <c r="T45" i="10" s="1"/>
  <c r="N56" i="10" a="1"/>
  <c r="N56" i="10" s="1"/>
  <c r="O30" i="10" a="1"/>
  <c r="O30" i="10" s="1"/>
  <c r="U43" i="10" a="1"/>
  <c r="U43" i="10" s="1"/>
  <c r="N52" i="10" a="1"/>
  <c r="N52" i="10" s="1"/>
  <c r="O36" i="10" a="1"/>
  <c r="O36" i="10" s="1"/>
  <c r="P28" i="10" a="1"/>
  <c r="P28" i="10" s="1"/>
  <c r="N35" i="10" a="1"/>
  <c r="N35" i="10" s="1"/>
  <c r="R27" i="10" a="1"/>
  <c r="R27" i="10" s="1"/>
  <c r="T58" i="10" a="1"/>
  <c r="T58" i="10" s="1"/>
  <c r="T50" i="10" a="1"/>
  <c r="T50" i="10" s="1"/>
  <c r="O34" i="10" a="1"/>
  <c r="O34" i="10" s="1"/>
  <c r="T48" i="10" a="1"/>
  <c r="T48" i="10" s="1"/>
  <c r="Q40" i="10" a="1"/>
  <c r="Q40" i="10" s="1"/>
  <c r="O32" i="10" a="1"/>
  <c r="O32" i="10" s="1"/>
  <c r="T53" i="10" a="1"/>
  <c r="T53" i="10" s="1"/>
  <c r="N45" i="10" a="1"/>
  <c r="N45" i="10" s="1"/>
  <c r="R42" i="10" a="1"/>
  <c r="R42" i="10" s="1"/>
  <c r="R29" i="10" a="1"/>
  <c r="R29" i="10" s="1"/>
  <c r="O57" i="10" a="1"/>
  <c r="O57" i="10" s="1"/>
  <c r="R49" i="10" a="1"/>
  <c r="R49" i="10" s="1"/>
  <c r="O41" i="10" a="1"/>
  <c r="O41" i="10" s="1"/>
  <c r="P33" i="10" a="1"/>
  <c r="P33" i="10" s="1"/>
  <c r="S55" i="10" a="1"/>
  <c r="S55" i="10" s="1"/>
  <c r="T47" i="10" a="1"/>
  <c r="T47" i="10" s="1"/>
  <c r="N39" i="10" a="1"/>
  <c r="N39" i="10" s="1"/>
  <c r="R31" i="10" a="1"/>
  <c r="R31" i="10" s="1"/>
  <c r="R54" i="10" a="1"/>
  <c r="R54" i="10" s="1"/>
  <c r="R46" i="10" a="1"/>
  <c r="R46" i="10" s="1"/>
  <c r="N38" i="10" a="1"/>
  <c r="N38" i="10" s="1"/>
  <c r="U27" i="10" a="1"/>
  <c r="U27" i="10" s="1"/>
  <c r="T52" i="10" a="1"/>
  <c r="T52" i="10" s="1"/>
  <c r="P44" i="10" a="1"/>
  <c r="P44" i="10" s="1"/>
  <c r="N28" i="10" a="1"/>
  <c r="N28" i="10" s="1"/>
  <c r="T43" i="10" a="1"/>
  <c r="T43" i="10" s="1"/>
  <c r="T35" i="10" a="1"/>
  <c r="T35" i="10" s="1"/>
  <c r="O27" i="10" a="1"/>
  <c r="O27" i="10" s="1"/>
  <c r="S58" i="10" a="1"/>
  <c r="S58" i="10" s="1"/>
  <c r="R50" i="10" a="1"/>
  <c r="R50" i="10" s="1"/>
  <c r="R34" i="10" a="1"/>
  <c r="R34" i="10" s="1"/>
  <c r="R48" i="10" a="1"/>
  <c r="R48" i="10" s="1"/>
  <c r="O40" i="10" a="1"/>
  <c r="O40" i="10" s="1"/>
  <c r="N32" i="10" a="1"/>
  <c r="N32" i="10" s="1"/>
  <c r="S53" i="10" a="1"/>
  <c r="S53" i="10" s="1"/>
  <c r="S45" i="10" a="1"/>
  <c r="S45" i="10" s="1"/>
  <c r="Q51" i="10" a="1"/>
  <c r="Q51" i="10" s="1"/>
  <c r="T42" i="10" a="1"/>
  <c r="T42" i="10" s="1"/>
  <c r="O29" i="10" a="1"/>
  <c r="O29" i="10" s="1"/>
  <c r="S57" i="10" a="1"/>
  <c r="S57" i="10" s="1"/>
  <c r="N49" i="10" a="1"/>
  <c r="N49" i="10" s="1"/>
  <c r="N41" i="10" a="1"/>
  <c r="N41" i="10" s="1"/>
  <c r="O33" i="10" a="1"/>
  <c r="O33" i="10" s="1"/>
  <c r="Q56" i="10" a="1"/>
  <c r="Q56" i="10" s="1"/>
  <c r="S47" i="10" a="1"/>
  <c r="S47" i="10" s="1"/>
  <c r="S39" i="10" a="1"/>
  <c r="S39" i="10" s="1"/>
  <c r="O31" i="10" a="1"/>
  <c r="O31" i="10" s="1"/>
  <c r="Q54" i="10" a="1"/>
  <c r="Q54" i="10" s="1"/>
  <c r="Q46" i="10" a="1"/>
  <c r="Q46" i="10" s="1"/>
  <c r="R38" i="10" a="1"/>
  <c r="R38" i="10" s="1"/>
  <c r="R30" i="10" a="1"/>
  <c r="R30" i="10" s="1"/>
  <c r="N37" i="10" a="1"/>
  <c r="N37" i="10" s="1"/>
  <c r="S52" i="10" a="1"/>
  <c r="S52" i="10" s="1"/>
  <c r="Q44" i="10" a="1"/>
  <c r="Q44" i="10" s="1"/>
  <c r="N36" i="10" a="1"/>
  <c r="N36" i="10" s="1"/>
  <c r="R28" i="10" a="1"/>
  <c r="R28" i="10" s="1"/>
  <c r="P43" i="10" a="1"/>
  <c r="P43" i="10" s="1"/>
  <c r="Q35" i="10" a="1"/>
  <c r="Q35" i="10" s="1"/>
  <c r="N27" i="10" a="1"/>
  <c r="N27" i="10" s="1"/>
  <c r="O58" i="10" a="1"/>
  <c r="O58" i="10" s="1"/>
  <c r="N34" i="10" a="1"/>
  <c r="N34" i="10" s="1"/>
  <c r="Q48" i="10" a="1"/>
  <c r="Q48" i="10" s="1"/>
  <c r="T40" i="10" a="1"/>
  <c r="T40" i="10" s="1"/>
  <c r="T32" i="10" a="1"/>
  <c r="T32" i="10" s="1"/>
  <c r="Q53" i="10" a="1"/>
  <c r="Q53" i="10" s="1"/>
  <c r="Q45" i="10" a="1"/>
  <c r="Q45" i="10" s="1"/>
  <c r="S51" i="10" a="1"/>
  <c r="S51" i="10" s="1"/>
  <c r="P42" i="10" a="1"/>
  <c r="P42" i="10" s="1"/>
  <c r="N29" i="10" a="1"/>
  <c r="N29" i="10" s="1"/>
  <c r="R57" i="10" a="1"/>
  <c r="R57" i="10" s="1"/>
  <c r="T49" i="10" a="1"/>
  <c r="T49" i="10" s="1"/>
  <c r="T41" i="10" a="1"/>
  <c r="T41" i="10" s="1"/>
  <c r="N33" i="10" a="1"/>
  <c r="N33" i="10" s="1"/>
  <c r="T56" i="10" a="1"/>
  <c r="T56" i="10" s="1"/>
  <c r="P55" i="10" a="1"/>
  <c r="P55" i="10" s="1"/>
  <c r="N47" i="10" a="1"/>
  <c r="N47" i="10" s="1"/>
  <c r="R39" i="10" a="1"/>
  <c r="R39" i="10" s="1"/>
  <c r="N31" i="10" a="1"/>
  <c r="N31" i="10" s="1"/>
  <c r="T54" i="10" a="1"/>
  <c r="T54" i="10" s="1"/>
  <c r="P46" i="10" a="1"/>
  <c r="P46" i="10" s="1"/>
  <c r="T38" i="10" a="1"/>
  <c r="T38" i="10" s="1"/>
  <c r="N30" i="10" a="1"/>
  <c r="N30" i="10" s="1"/>
  <c r="T37" i="10" a="1"/>
  <c r="T37" i="10" s="1"/>
  <c r="U49" i="10" a="1"/>
  <c r="U49" i="10" s="1"/>
  <c r="R52" i="10" a="1"/>
  <c r="R52" i="10" s="1"/>
  <c r="S44" i="10" a="1"/>
  <c r="S44" i="10" s="1"/>
  <c r="T36" i="10" a="1"/>
  <c r="T36" i="10" s="1"/>
  <c r="O28" i="10" a="1"/>
  <c r="O28" i="10" s="1"/>
  <c r="S43" i="10" a="1"/>
  <c r="S43" i="10" s="1"/>
  <c r="S35" i="10" a="1"/>
  <c r="S35" i="10" s="1"/>
  <c r="T27" i="10" a="1"/>
  <c r="T27" i="10" s="1"/>
  <c r="R58" i="10" a="1"/>
  <c r="R58" i="10" s="1"/>
  <c r="P50" i="10" a="1"/>
  <c r="P50" i="10" s="1"/>
  <c r="T34" i="10" a="1"/>
  <c r="T34" i="10" s="1"/>
  <c r="P48" i="10" a="1"/>
  <c r="P48" i="10" s="1"/>
  <c r="P40" i="10" a="1"/>
  <c r="P40" i="10" s="1"/>
  <c r="Q32" i="10" a="1"/>
  <c r="Q32" i="10" s="1"/>
  <c r="O53" i="10" a="1"/>
  <c r="O53" i="10" s="1"/>
  <c r="R45" i="10" a="1"/>
  <c r="R45" i="10" s="1"/>
  <c r="P51" i="10" a="1"/>
  <c r="P51" i="10" s="1"/>
  <c r="S42" i="10" a="1"/>
  <c r="S42" i="10" s="1"/>
  <c r="T29" i="10" a="1"/>
  <c r="T29" i="10" s="1"/>
  <c r="N57" i="10" a="1"/>
  <c r="N57" i="10" s="1"/>
  <c r="Q49" i="10" a="1"/>
  <c r="Q49" i="10" s="1"/>
  <c r="P41" i="10" a="1"/>
  <c r="P41" i="10" s="1"/>
  <c r="Q33" i="10" a="1"/>
  <c r="Q33" i="10" s="1"/>
  <c r="P56" i="10" a="1"/>
  <c r="P56" i="10" s="1"/>
  <c r="R55" i="10" a="1"/>
  <c r="R55" i="10" s="1"/>
  <c r="P47" i="10" a="1"/>
  <c r="P47" i="10" s="1"/>
  <c r="T39" i="10" a="1"/>
  <c r="T39" i="10" s="1"/>
  <c r="T31" i="10" a="1"/>
  <c r="T31" i="10" s="1"/>
  <c r="S54" i="10" a="1"/>
  <c r="S54" i="10" s="1"/>
  <c r="O46" i="10" a="1"/>
  <c r="O46" i="10" s="1"/>
  <c r="S38" i="10" a="1"/>
  <c r="S38" i="10" s="1"/>
  <c r="T30" i="10" a="1"/>
  <c r="T30" i="10" s="1"/>
  <c r="S37" i="10" a="1"/>
  <c r="S37" i="10" s="1"/>
  <c r="O52" i="10" a="1"/>
  <c r="O52" i="10" s="1"/>
  <c r="O44" i="10" a="1"/>
  <c r="O44" i="10" s="1"/>
  <c r="P36" i="10" a="1"/>
  <c r="P36" i="10" s="1"/>
  <c r="Q28" i="10" a="1"/>
  <c r="Q28" i="10" s="1"/>
  <c r="O43" i="10" a="1"/>
  <c r="O43" i="10" s="1"/>
  <c r="P35" i="10" a="1"/>
  <c r="P35" i="10" s="1"/>
  <c r="Q27" i="10" a="1"/>
  <c r="Q27" i="10" s="1"/>
  <c r="N58" i="10" a="1"/>
  <c r="N58" i="10" s="1"/>
  <c r="S50" i="10" a="1"/>
  <c r="S50" i="10" s="1"/>
  <c r="Q34" i="10" a="1"/>
  <c r="Q34" i="10" s="1"/>
  <c r="N48" i="10" a="1"/>
  <c r="N48" i="10" s="1"/>
  <c r="S40" i="10" a="1"/>
  <c r="S40" i="10" s="1"/>
  <c r="S32" i="10" a="1"/>
  <c r="S32" i="10" s="1"/>
  <c r="R53" i="10" a="1"/>
  <c r="R53" i="10" s="1"/>
  <c r="O45" i="10" a="1"/>
  <c r="O45" i="10" s="1"/>
  <c r="O51" i="10" a="1"/>
  <c r="O51" i="10" s="1"/>
  <c r="O42" i="10" a="1"/>
  <c r="O42" i="10" s="1"/>
  <c r="Q29" i="10" a="1"/>
  <c r="Q29" i="10" s="1"/>
  <c r="S49" i="10" a="1"/>
  <c r="S49" i="10" s="1"/>
  <c r="S41" i="10" a="1"/>
  <c r="S41" i="10" s="1"/>
  <c r="T33" i="10" a="1"/>
  <c r="T33" i="10" s="1"/>
  <c r="O56" i="10" a="1"/>
  <c r="O56" i="10" s="1"/>
  <c r="Q55" i="10" a="1"/>
  <c r="Q55" i="10" s="1"/>
  <c r="R47" i="10" a="1"/>
  <c r="R47" i="10" s="1"/>
  <c r="P39" i="10" a="1"/>
  <c r="P39" i="10" s="1"/>
  <c r="Q31" i="10" a="1"/>
  <c r="Q31" i="10" s="1"/>
  <c r="O54" i="10" a="1"/>
  <c r="O54" i="10" s="1"/>
  <c r="T46" i="10" a="1"/>
  <c r="T46" i="10" s="1"/>
  <c r="P38" i="10" a="1"/>
  <c r="P38" i="10" s="1"/>
  <c r="Q30" i="10" a="1"/>
  <c r="Q30" i="10" s="1"/>
  <c r="P37" i="10" a="1"/>
  <c r="P37" i="10" s="1"/>
  <c r="T44" i="10" a="1"/>
  <c r="T44" i="10" s="1"/>
  <c r="S36" i="10" a="1"/>
  <c r="S36" i="10" s="1"/>
  <c r="N43" i="10" a="1"/>
  <c r="N43" i="10" s="1"/>
  <c r="R35" i="10" a="1"/>
  <c r="R35" i="10" s="1"/>
  <c r="Q58" i="10" a="1"/>
  <c r="Q58" i="10" s="1"/>
  <c r="Q50" i="10" a="1"/>
  <c r="Q50" i="10" s="1"/>
  <c r="S48" i="10" a="1"/>
  <c r="S48" i="10" s="1"/>
  <c r="R40" i="10" a="1"/>
  <c r="R40" i="10" s="1"/>
  <c r="R32" i="10" a="1"/>
  <c r="R32" i="10" s="1"/>
  <c r="T51" i="10" a="1"/>
  <c r="T51" i="10" s="1"/>
  <c r="Q42" i="10" a="1"/>
  <c r="Q42" i="10" s="1"/>
  <c r="T57" i="10" a="1"/>
  <c r="T57" i="10" s="1"/>
  <c r="P49" i="10" a="1"/>
  <c r="P49" i="10" s="1"/>
  <c r="R41" i="10" a="1"/>
  <c r="R41" i="10" s="1"/>
  <c r="S33" i="10" a="1"/>
  <c r="S33" i="10" s="1"/>
  <c r="S56" i="10" a="1"/>
  <c r="S56" i="10" s="1"/>
  <c r="T55" i="10" a="1"/>
  <c r="T55" i="10" s="1"/>
  <c r="Q39" i="10" a="1"/>
  <c r="Q39" i="10" s="1"/>
  <c r="S31" i="10" a="1"/>
  <c r="S31" i="10" s="1"/>
  <c r="P54" i="10" a="1"/>
  <c r="P54" i="10" s="1"/>
  <c r="S46" i="10" a="1"/>
  <c r="S46" i="10" s="1"/>
  <c r="O38" i="10" a="1"/>
  <c r="O38" i="10" s="1"/>
  <c r="S30" i="10" a="1"/>
  <c r="S30" i="10" s="1"/>
  <c r="R37" i="10" a="1"/>
  <c r="R37" i="10" s="1"/>
  <c r="U50" i="10" a="1"/>
  <c r="U50" i="10" s="1"/>
  <c r="U48" i="10" a="1"/>
  <c r="U48" i="10" s="1"/>
  <c r="Q52" i="10" a="1"/>
  <c r="Q52" i="10" s="1"/>
  <c r="R44" i="10" a="1"/>
  <c r="R44" i="10" s="1"/>
  <c r="R36" i="10" a="1"/>
  <c r="R36" i="10" s="1"/>
  <c r="T28" i="10" a="1"/>
  <c r="T28" i="10" s="1"/>
  <c r="Q43" i="10" a="1"/>
  <c r="Q43" i="10" s="1"/>
  <c r="S27" i="10" a="1"/>
  <c r="S27" i="10" s="1"/>
  <c r="O50" i="10" a="1"/>
  <c r="O50" i="10" s="1"/>
  <c r="S34" i="10" a="1"/>
  <c r="S34" i="10" s="1"/>
  <c r="N40" i="10" a="1"/>
  <c r="N40" i="10" s="1"/>
  <c r="P53" i="10" a="1"/>
  <c r="P53" i="10" s="1"/>
  <c r="P45" i="10" a="1"/>
  <c r="P45" i="10" s="1"/>
  <c r="R51" i="10" a="1"/>
  <c r="R51" i="10" s="1"/>
  <c r="N42" i="10" a="1"/>
  <c r="N42" i="10" s="1"/>
  <c r="S29" i="10" a="1"/>
  <c r="S29" i="10" s="1"/>
  <c r="Q57" i="10" a="1"/>
  <c r="Q57" i="10" s="1"/>
  <c r="O49" i="10" a="1"/>
  <c r="O49" i="10" s="1"/>
  <c r="R33" i="10" a="1"/>
  <c r="R33" i="10" s="1"/>
  <c r="R56" i="10" a="1"/>
  <c r="R56" i="10" s="1"/>
  <c r="O55" i="10" a="1"/>
  <c r="O55" i="10" s="1"/>
  <c r="Q47" i="10" a="1"/>
  <c r="Q47" i="10" s="1"/>
  <c r="O39" i="10" a="1"/>
  <c r="O39" i="10" s="1"/>
  <c r="P31" i="10" a="1"/>
  <c r="P31" i="10" s="1"/>
  <c r="N54" i="10" a="1"/>
  <c r="N54" i="10" s="1"/>
  <c r="Q38" i="10" a="1"/>
  <c r="Q38" i="10" s="1"/>
  <c r="P30" i="10" a="1"/>
  <c r="P30" i="10" s="1"/>
  <c r="Q37" i="10" a="1"/>
  <c r="Q37" i="10" s="1"/>
  <c r="U34" i="10" a="1"/>
  <c r="U34" i="10" s="1"/>
  <c r="U44" i="10" a="1"/>
  <c r="U44" i="10" s="1"/>
  <c r="U31" i="10" a="1"/>
  <c r="U31" i="10" s="1"/>
  <c r="U54" i="10" a="1"/>
  <c r="U54" i="10" s="1"/>
  <c r="Q59" i="10" a="1"/>
  <c r="Q59" i="10" s="1"/>
  <c r="U53" i="10" a="1"/>
  <c r="U53" i="10" s="1"/>
  <c r="U38" i="10" a="1"/>
  <c r="U38" i="10" s="1"/>
  <c r="S59" i="10" a="1"/>
  <c r="S59" i="10" s="1"/>
  <c r="U45" i="10" a="1"/>
  <c r="U45" i="10" s="1"/>
  <c r="U41" i="10" a="1"/>
  <c r="U41" i="10" s="1"/>
  <c r="U40" i="10" a="1"/>
  <c r="U40" i="10" s="1"/>
  <c r="U39" i="10" a="1"/>
  <c r="U39" i="10" s="1"/>
  <c r="N59" i="10" a="1"/>
  <c r="N59" i="10" s="1"/>
  <c r="U36" i="10" a="1"/>
  <c r="U36" i="10" s="1"/>
  <c r="U51" i="10" a="1"/>
  <c r="U51" i="10" s="1"/>
  <c r="U35" i="10" a="1"/>
  <c r="U35" i="10" s="1"/>
  <c r="U58" i="10" a="1"/>
  <c r="U58" i="10" s="1"/>
  <c r="U42" i="10" a="1"/>
  <c r="U42" i="10" s="1"/>
  <c r="U33" i="10" a="1"/>
  <c r="U33" i="10" s="1"/>
  <c r="U56" i="10" a="1"/>
  <c r="U56" i="10" s="1"/>
  <c r="U29" i="10" a="1"/>
  <c r="U29" i="10" s="1"/>
  <c r="U30" i="10" a="1"/>
  <c r="U30" i="10" s="1"/>
  <c r="U59" i="10" a="1"/>
  <c r="U59" i="10" s="1"/>
  <c r="P59" i="10" a="1"/>
  <c r="P59" i="10" s="1"/>
  <c r="U52" i="10" a="1"/>
  <c r="U52" i="10" s="1"/>
  <c r="U55" i="10" a="1"/>
  <c r="U55" i="10" s="1"/>
  <c r="U46" i="10" a="1"/>
  <c r="U46" i="10" s="1"/>
  <c r="U37" i="10" a="1"/>
  <c r="U37" i="10" s="1"/>
  <c r="R59" i="10" a="1"/>
  <c r="R59" i="10" s="1"/>
  <c r="U28" i="10" a="1"/>
  <c r="U28" i="10" s="1"/>
  <c r="U57" i="10" a="1"/>
  <c r="U57" i="10" s="1"/>
  <c r="U32" i="10" a="1"/>
  <c r="U32" i="10" s="1"/>
  <c r="U47" i="10" a="1"/>
  <c r="U47" i="10" s="1"/>
  <c r="T59" i="10" a="1"/>
  <c r="T59" i="10" s="1"/>
  <c r="O59" i="10" a="1"/>
  <c r="O59" i="10" s="1"/>
  <c r="P60" i="10" a="1"/>
  <c r="P60" i="10" s="1"/>
  <c r="S62" i="10" a="1"/>
  <c r="S62" i="10" s="1"/>
  <c r="Q62" i="10" a="1"/>
  <c r="Q62" i="10" s="1"/>
  <c r="O62" i="10" a="1"/>
  <c r="O62" i="10" s="1"/>
  <c r="T62" i="10" a="1"/>
  <c r="T62" i="10" s="1"/>
  <c r="U60" i="10" a="1"/>
  <c r="U60" i="10" s="1"/>
  <c r="T60" i="10" a="1"/>
  <c r="T60" i="10" s="1"/>
  <c r="N62" i="10" a="1"/>
  <c r="N62" i="10" s="1"/>
  <c r="U62" i="10" a="1"/>
  <c r="U62" i="10" s="1"/>
  <c r="O60" i="10" a="1"/>
  <c r="O60" i="10" s="1"/>
  <c r="S61" i="10" a="1"/>
  <c r="S61" i="10" s="1"/>
  <c r="T61" i="10" a="1"/>
  <c r="T61" i="10" s="1"/>
  <c r="R62" i="10" a="1"/>
  <c r="R62" i="10" s="1"/>
  <c r="P62" i="10" a="1"/>
  <c r="P62" i="10" s="1"/>
  <c r="U61" i="10" a="1"/>
  <c r="U61" i="10" s="1"/>
  <c r="Q60" i="10" a="1"/>
  <c r="Q60" i="10" s="1"/>
  <c r="P61" i="10" a="1"/>
  <c r="P61" i="10" s="1"/>
  <c r="O61" i="10" a="1"/>
  <c r="O61" i="10" s="1"/>
  <c r="N61" i="10" a="1"/>
  <c r="N61" i="10" s="1"/>
  <c r="Q61" i="10" a="1"/>
  <c r="Q61" i="10" s="1"/>
  <c r="N60" i="10" a="1"/>
  <c r="N60" i="10" s="1"/>
  <c r="R61" i="10" a="1"/>
  <c r="R61" i="10" s="1"/>
  <c r="S26" i="10" a="1"/>
  <c r="S26" i="10" s="1"/>
  <c r="AG11" i="10" l="1"/>
  <c r="AG10" i="10"/>
  <c r="AL11" i="10"/>
  <c r="AL10" i="10"/>
  <c r="AJ10" i="10"/>
  <c r="AJ11" i="10"/>
  <c r="AM11" i="10"/>
  <c r="AK11" i="10"/>
  <c r="AK10" i="10"/>
  <c r="AH10" i="10"/>
  <c r="AH11" i="10"/>
  <c r="AF11" i="10"/>
  <c r="AF10" i="10"/>
  <c r="AI11" i="10"/>
  <c r="AI10" i="10"/>
  <c r="O10" i="10"/>
  <c r="W11" i="10"/>
  <c r="W10" i="10"/>
  <c r="X11" i="10"/>
  <c r="X10" i="10"/>
  <c r="S10" i="10"/>
  <c r="AA10" i="10"/>
  <c r="AA11" i="10"/>
  <c r="U11" i="10"/>
  <c r="U10" i="10"/>
  <c r="Y11" i="10"/>
  <c r="Y10" i="10"/>
  <c r="Z10" i="10"/>
  <c r="Z11" i="10"/>
  <c r="T10" i="10"/>
  <c r="M10" i="10"/>
  <c r="V10" i="10"/>
  <c r="V11" i="10"/>
  <c r="Q10" i="10"/>
  <c r="P10" i="10"/>
  <c r="R10" i="10"/>
  <c r="N10" i="10"/>
  <c r="S11" i="10"/>
  <c r="S8" i="10" s="1"/>
  <c r="H59" i="10"/>
  <c r="I59" i="10" s="1"/>
  <c r="K59" i="10" s="1"/>
  <c r="H61" i="10"/>
  <c r="I61" i="10" s="1"/>
  <c r="AN11" i="10"/>
  <c r="AN10" i="10"/>
  <c r="H31" i="10"/>
  <c r="I31" i="10" s="1"/>
  <c r="K31" i="10" s="1"/>
  <c r="H46" i="10"/>
  <c r="I46" i="10" s="1"/>
  <c r="K46" i="10" s="1"/>
  <c r="H53" i="10"/>
  <c r="I53" i="10" s="1"/>
  <c r="K53" i="10" s="1"/>
  <c r="AO10" i="10"/>
  <c r="AO11" i="10"/>
  <c r="M11" i="10"/>
  <c r="M8" i="10" s="1"/>
  <c r="H26" i="10"/>
  <c r="H49" i="10"/>
  <c r="I49" i="10" s="1"/>
  <c r="K49" i="10" s="1"/>
  <c r="H27" i="10"/>
  <c r="I27" i="10" s="1"/>
  <c r="K27" i="10" s="1"/>
  <c r="R11" i="10"/>
  <c r="H30" i="10"/>
  <c r="I30" i="10" s="1"/>
  <c r="K30" i="10" s="1"/>
  <c r="H60" i="10"/>
  <c r="I60" i="10" s="1"/>
  <c r="K60" i="10" s="1"/>
  <c r="AP11" i="10"/>
  <c r="AP10" i="10"/>
  <c r="AM10" i="10"/>
  <c r="H55" i="10"/>
  <c r="I55" i="10" s="1"/>
  <c r="K55" i="10" s="1"/>
  <c r="H47" i="10"/>
  <c r="I47" i="10" s="1"/>
  <c r="K47" i="10" s="1"/>
  <c r="H37" i="10"/>
  <c r="I37" i="10" s="1"/>
  <c r="K37" i="10" s="1"/>
  <c r="P11" i="10"/>
  <c r="H45" i="10"/>
  <c r="I45" i="10" s="1"/>
  <c r="K45" i="10" s="1"/>
  <c r="H52" i="10"/>
  <c r="I52" i="10" s="1"/>
  <c r="K52" i="10" s="1"/>
  <c r="H54" i="10"/>
  <c r="I54" i="10" s="1"/>
  <c r="K54" i="10" s="1"/>
  <c r="H43" i="10"/>
  <c r="I43" i="10" s="1"/>
  <c r="K43" i="10" s="1"/>
  <c r="O11" i="10"/>
  <c r="O8" i="10" s="1"/>
  <c r="Q11" i="10"/>
  <c r="H40" i="10"/>
  <c r="I40" i="10" s="1"/>
  <c r="K40" i="10" s="1"/>
  <c r="H34" i="10"/>
  <c r="I34" i="10" s="1"/>
  <c r="K34" i="10" s="1"/>
  <c r="H50" i="10"/>
  <c r="I50" i="10" s="1"/>
  <c r="K50" i="10" s="1"/>
  <c r="H51" i="10"/>
  <c r="I51" i="10" s="1"/>
  <c r="K51" i="10" s="1"/>
  <c r="H28" i="10"/>
  <c r="I28" i="10" s="1"/>
  <c r="K28" i="10" s="1"/>
  <c r="H56" i="10"/>
  <c r="I56" i="10" s="1"/>
  <c r="K56" i="10" s="1"/>
  <c r="H62" i="10"/>
  <c r="I62" i="10" s="1"/>
  <c r="K62" i="10" s="1"/>
  <c r="H58" i="10"/>
  <c r="I58" i="10" s="1"/>
  <c r="K58" i="10" s="1"/>
  <c r="H44" i="10"/>
  <c r="I44" i="10" s="1"/>
  <c r="K44" i="10" s="1"/>
  <c r="H48" i="10"/>
  <c r="I48" i="10" s="1"/>
  <c r="K48" i="10" s="1"/>
  <c r="H57" i="10"/>
  <c r="I57" i="10" s="1"/>
  <c r="K57" i="10" s="1"/>
  <c r="H36" i="10"/>
  <c r="I36" i="10" s="1"/>
  <c r="K36" i="10" s="1"/>
  <c r="H29" i="10"/>
  <c r="I29" i="10" s="1"/>
  <c r="K29" i="10" s="1"/>
  <c r="H33" i="10"/>
  <c r="I33" i="10" s="1"/>
  <c r="K33" i="10" s="1"/>
  <c r="N11" i="10"/>
  <c r="N8" i="10" s="1"/>
  <c r="H41" i="10"/>
  <c r="I41" i="10" s="1"/>
  <c r="K41" i="10" s="1"/>
  <c r="H32" i="10"/>
  <c r="I32" i="10" s="1"/>
  <c r="K32" i="10" s="1"/>
  <c r="H35" i="10"/>
  <c r="I35" i="10" s="1"/>
  <c r="K35" i="10" s="1"/>
  <c r="H38" i="10"/>
  <c r="I38" i="10" s="1"/>
  <c r="K38" i="10" s="1"/>
  <c r="T11" i="10"/>
  <c r="H39" i="10"/>
  <c r="I39" i="10" s="1"/>
  <c r="K39" i="10" s="1"/>
  <c r="H42" i="10"/>
  <c r="I42" i="10" s="1"/>
  <c r="K42" i="10" s="1"/>
  <c r="V9" i="10" l="1"/>
  <c r="M5" i="14" s="1"/>
  <c r="V8" i="10"/>
  <c r="K61" i="10"/>
  <c r="O9" i="10"/>
  <c r="F5" i="14" s="1"/>
  <c r="S9" i="10"/>
  <c r="J5" i="14" s="1"/>
  <c r="Q8" i="10"/>
  <c r="Q9" i="10"/>
  <c r="H5" i="14" s="1"/>
  <c r="AO8" i="10"/>
  <c r="AO9" i="10"/>
  <c r="AN9" i="10"/>
  <c r="AN8" i="10"/>
  <c r="AH9" i="10"/>
  <c r="AH8" i="10"/>
  <c r="AF9" i="10"/>
  <c r="AF8" i="10"/>
  <c r="AM8" i="10"/>
  <c r="AM9" i="10"/>
  <c r="N9" i="10"/>
  <c r="E5" i="14" s="1"/>
  <c r="AE9" i="10"/>
  <c r="V5" i="14" s="1"/>
  <c r="AE8" i="10"/>
  <c r="AJ9" i="10"/>
  <c r="AJ8" i="10"/>
  <c r="AI9" i="10"/>
  <c r="AI8" i="10"/>
  <c r="Z8" i="10"/>
  <c r="Z9" i="10"/>
  <c r="Q5" i="14" s="1"/>
  <c r="AP9" i="10"/>
  <c r="AP8" i="10"/>
  <c r="AB8" i="10"/>
  <c r="AB9" i="10"/>
  <c r="S5" i="14" s="1"/>
  <c r="AL8" i="10"/>
  <c r="AL9" i="10"/>
  <c r="AG9" i="10"/>
  <c r="AG8" i="10"/>
  <c r="Y8" i="10"/>
  <c r="Y9" i="10"/>
  <c r="P5" i="14" s="1"/>
  <c r="AA8" i="10"/>
  <c r="AA9" i="10"/>
  <c r="R5" i="14" s="1"/>
  <c r="T9" i="10"/>
  <c r="K5" i="14" s="1"/>
  <c r="T8" i="10"/>
  <c r="AD9" i="10"/>
  <c r="U5" i="14" s="1"/>
  <c r="AD8" i="10"/>
  <c r="M9" i="10"/>
  <c r="D5" i="14" s="1"/>
  <c r="W9" i="10"/>
  <c r="N5" i="14" s="1"/>
  <c r="W8" i="10"/>
  <c r="U9" i="10"/>
  <c r="L5" i="14" s="1"/>
  <c r="U8" i="10"/>
  <c r="AK9" i="10"/>
  <c r="AK8" i="10"/>
  <c r="AC8" i="10"/>
  <c r="AC9" i="10"/>
  <c r="T5" i="14" s="1"/>
  <c r="P9" i="10"/>
  <c r="G5" i="14" s="1"/>
  <c r="P8" i="10"/>
  <c r="X9" i="10"/>
  <c r="O5" i="14" s="1"/>
  <c r="X8" i="10"/>
  <c r="R9" i="10"/>
  <c r="I5" i="14" s="1"/>
  <c r="R8" i="10"/>
  <c r="H1" i="10"/>
  <c r="I1" i="10" s="1"/>
  <c r="C5" i="14" s="1"/>
  <c r="I26" i="10"/>
  <c r="J1" i="10" l="1"/>
  <c r="K26" i="10"/>
  <c r="K1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2D86B5-8057-4BBC-8515-A920E37D42EF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E5B2BF5-7383-4CFA-87F2-4709566C19E0}" name="WorksheetConnection_PRODUÇÃOETA" type="102" refreshedVersion="8" minRefreshableVersion="5" saveData="1">
    <extLst>
      <ext xmlns:x15="http://schemas.microsoft.com/office/spreadsheetml/2010/11/main" uri="{DE250136-89BD-433C-8126-D09CA5730AF9}">
        <x15:connection id="Base" autoDelete="1">
          <x15:rangePr sourceName="_xlcn.WorksheetConnection_PRODUÇÃOETA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<sst xmlns="http://schemas.openxmlformats.org/spreadsheetml/2006/main" count="2269" uniqueCount="719">
  <si>
    <t>Contagem de Recurso</t>
  </si>
  <si>
    <t>Rótulos de Coluna</t>
  </si>
  <si>
    <t>Técnicos</t>
  </si>
  <si>
    <t>Média_Produtiva</t>
  </si>
  <si>
    <t>Dias Trabalhado</t>
  </si>
  <si>
    <t>LUCIANO MIGUEL DA SILVA</t>
  </si>
  <si>
    <t>TALITA WEDJA FELIPE DA SILVA</t>
  </si>
  <si>
    <t>ADÉCIO JÂNIO PEREIRA DE SOUSA</t>
  </si>
  <si>
    <t>FRANCY ANA ALEXANDRINO CLAUDIO</t>
  </si>
  <si>
    <t>EDMILSON HONORATO DE SANTANA JUNIOR</t>
  </si>
  <si>
    <t>ALANA FERREIRA DE LIMA</t>
  </si>
  <si>
    <t>JAIRON VIEIRA ALVES</t>
  </si>
  <si>
    <t>MOISES SANTOS BUISINE</t>
  </si>
  <si>
    <t>ALDIR GOES DOS SANTOS</t>
  </si>
  <si>
    <t>FERNANDO PINHEIRO DA SILVA JUNIOR</t>
  </si>
  <si>
    <t>JOAO ALBERTO MENDES GUEDES</t>
  </si>
  <si>
    <t>ALEXANDRE BORGES DA SILVA</t>
  </si>
  <si>
    <t>EDSON TAVARES DA SILVA JUNIOR</t>
  </si>
  <si>
    <t>ELIAS PEREIRA PASSOS FILHO</t>
  </si>
  <si>
    <t>ANDERSON COSTA DOS SANTOS</t>
  </si>
  <si>
    <t>HELIO SANDRO MONTEIRO PEIXOTO</t>
  </si>
  <si>
    <t>CARLOS EDUARDO DA SILVA QUEIROZ</t>
  </si>
  <si>
    <t>ANTONIO GALDINO DA SILVA NETO</t>
  </si>
  <si>
    <t>PAULO ROBERTO DA SILVA</t>
  </si>
  <si>
    <t>LUCAS DOS SANTOS COELHO</t>
  </si>
  <si>
    <t>CARLOS ANDRE SANTOS LIMA</t>
  </si>
  <si>
    <t>CARLOS EDUARDO DA SILVA</t>
  </si>
  <si>
    <t>DANILO COSTA CASSEMIRO DA SILVA</t>
  </si>
  <si>
    <t>VALDEILTON DE SOUZA DO NASCIMENTO</t>
  </si>
  <si>
    <t>EBER BORGES DE SOUZA</t>
  </si>
  <si>
    <t>FRANCISCO EDVALDO CARDOSO CARNEIRO</t>
  </si>
  <si>
    <t>RAFAELA ALVES FACUNDO</t>
  </si>
  <si>
    <t>SILVIA JOELIA DE SOUSA GUIMARAES</t>
  </si>
  <si>
    <t>THIAGO PEREIRA LIMA</t>
  </si>
  <si>
    <t>JOSE WELLINTON SOUZA SILVA</t>
  </si>
  <si>
    <t>GILSON PATROCINIO DOS SANTOS ALENCAR</t>
  </si>
  <si>
    <t>HUMBERTO DOUGLAS ARAUJO SANTOS</t>
  </si>
  <si>
    <t>SANDRA GABRIELA DOS ANJOS BARBOSA</t>
  </si>
  <si>
    <t>JANECLEYTON RICARDO JUCA</t>
  </si>
  <si>
    <t>WILTON BRAGA DA SILVA</t>
  </si>
  <si>
    <t>GEORGE MENEZES DOS SANTOS</t>
  </si>
  <si>
    <t>WENDERSON DA COSTA BARBOSA</t>
  </si>
  <si>
    <t>MARCIO DE SOUSA LIMA</t>
  </si>
  <si>
    <t>JEAN GALVÃO OLIVEIRA</t>
  </si>
  <si>
    <t>JOSE WILSON GOMES DA SILVA</t>
  </si>
  <si>
    <t>LAISE BRITO BOTELHO</t>
  </si>
  <si>
    <t>JOSE ALVES DE SOUZA JUNIOR</t>
  </si>
  <si>
    <t>SEVERINO INOCENCIO PEDROZA FILHO</t>
  </si>
  <si>
    <t>JHONATAN MONTEIRO DE ANDRADE</t>
  </si>
  <si>
    <t>JOAO FRANCISCO DE BRITO UCHOA</t>
  </si>
  <si>
    <t>LUCIANO RODRIGUES FARIAS DA SILVA</t>
  </si>
  <si>
    <t>JONATA GOMES DE SOUZA</t>
  </si>
  <si>
    <t>PEDRO ARTHUR ALMEIDA CARTAXO</t>
  </si>
  <si>
    <t>JOSE AVELINO DE QUEIROZ NETO</t>
  </si>
  <si>
    <t>RICARDO SILVA DE DEUS</t>
  </si>
  <si>
    <t>Média Mês</t>
  </si>
  <si>
    <t>HC TOTAL</t>
  </si>
  <si>
    <t>Absenteismo do dia</t>
  </si>
  <si>
    <t>Produtividade geral dia</t>
  </si>
  <si>
    <t>Producao geral dia</t>
  </si>
  <si>
    <t>HC Dia</t>
  </si>
  <si>
    <t>Produção</t>
  </si>
  <si>
    <t>Média Produtiva do Mês:</t>
  </si>
  <si>
    <t>Quartil</t>
  </si>
  <si>
    <t xml:space="preserve"> </t>
  </si>
  <si>
    <t>TOTAL HC</t>
  </si>
  <si>
    <t>ATIVO</t>
  </si>
  <si>
    <t>ABSETEÍSMO</t>
  </si>
  <si>
    <t>FERIADO</t>
  </si>
  <si>
    <t>FÉRIAS</t>
  </si>
  <si>
    <t>ATESTADO</t>
  </si>
  <si>
    <t>FOLGA</t>
  </si>
  <si>
    <t>BH</t>
  </si>
  <si>
    <t>LICENÇA</t>
  </si>
  <si>
    <t>TREINAMENTO</t>
  </si>
  <si>
    <t>HC DIA</t>
  </si>
  <si>
    <t>DESLIGADO</t>
  </si>
  <si>
    <t>RESUMO CARGO</t>
  </si>
  <si>
    <t>Gestor Macro</t>
  </si>
  <si>
    <t>Nome</t>
  </si>
  <si>
    <t>UF</t>
  </si>
  <si>
    <t>01/10/2026</t>
  </si>
  <si>
    <t>TÉCNICO TX</t>
  </si>
  <si>
    <t>WEDSON FERNANDES DA SILVA</t>
  </si>
  <si>
    <t>SE</t>
  </si>
  <si>
    <t>RICARDO ALVES DOS SANTOS</t>
  </si>
  <si>
    <t>AL</t>
  </si>
  <si>
    <t>TÉCNICO REDE</t>
  </si>
  <si>
    <t>BA</t>
  </si>
  <si>
    <t>DIEGO SOARES LOPES</t>
  </si>
  <si>
    <t>CE</t>
  </si>
  <si>
    <t>Janecleyton Ricardo Juca</t>
  </si>
  <si>
    <t>PB</t>
  </si>
  <si>
    <t>PE</t>
  </si>
  <si>
    <t>PI</t>
  </si>
  <si>
    <t>RN</t>
  </si>
  <si>
    <t>TIAGO GUEDES DOS SANTOS</t>
  </si>
  <si>
    <t>REPARO</t>
  </si>
  <si>
    <t>Jun</t>
  </si>
  <si>
    <t>Jul</t>
  </si>
  <si>
    <t>Ago</t>
  </si>
  <si>
    <t>Total</t>
  </si>
  <si>
    <t>Med. Men.</t>
  </si>
  <si>
    <t>H.C</t>
  </si>
  <si>
    <t>M. Tec.</t>
  </si>
  <si>
    <t>ATIVAÇÃO</t>
  </si>
  <si>
    <t>CONSTRUÇÃO</t>
  </si>
  <si>
    <t>Mês</t>
  </si>
  <si>
    <t>Data_Padronizada</t>
  </si>
  <si>
    <t>Dia Semana</t>
  </si>
  <si>
    <t>Coordenador</t>
  </si>
  <si>
    <t>Resumo TIPO</t>
  </si>
  <si>
    <t>Tempo de atendimento</t>
  </si>
  <si>
    <t>SLA</t>
  </si>
  <si>
    <t>Classificação técnica</t>
  </si>
  <si>
    <t>Supervisor</t>
  </si>
  <si>
    <t>Recurso</t>
  </si>
  <si>
    <t>Número da OS</t>
  </si>
  <si>
    <t>Designador de Acesso</t>
  </si>
  <si>
    <t>Janela de serviço</t>
  </si>
  <si>
    <t>ID atividade</t>
  </si>
  <si>
    <t>iTASK</t>
  </si>
  <si>
    <t>RITM</t>
  </si>
  <si>
    <t>Número da Ordem</t>
  </si>
  <si>
    <t>Tipo</t>
  </si>
  <si>
    <t>Intervalo de Tempo</t>
  </si>
  <si>
    <t>Status da Atividade</t>
  </si>
  <si>
    <t>Código de Cliente</t>
  </si>
  <si>
    <t>Endereço</t>
  </si>
  <si>
    <t>Complemento</t>
  </si>
  <si>
    <t>Cidade</t>
  </si>
  <si>
    <t>Estado</t>
  </si>
  <si>
    <t>CEP</t>
  </si>
  <si>
    <t>Zona de trabalho</t>
  </si>
  <si>
    <t>Habilidade de Trabalho</t>
  </si>
  <si>
    <t>Início</t>
  </si>
  <si>
    <t>Fim</t>
  </si>
  <si>
    <t>Duração</t>
  </si>
  <si>
    <t>SLA final</t>
  </si>
  <si>
    <t>SLA início</t>
  </si>
  <si>
    <t>ID do Armário</t>
  </si>
  <si>
    <t>Porta GPON</t>
  </si>
  <si>
    <t>CTO</t>
  </si>
  <si>
    <t>CSO</t>
  </si>
  <si>
    <t>Início Real</t>
  </si>
  <si>
    <t>Protocolo 1</t>
  </si>
  <si>
    <t>Quantidade de pontos IPTV</t>
  </si>
  <si>
    <t>Código de Localização</t>
  </si>
  <si>
    <t>Escritório de Serviço</t>
  </si>
  <si>
    <t>Área Telefônica</t>
  </si>
  <si>
    <t>Data Agendada</t>
  </si>
  <si>
    <t>Usuário Final</t>
  </si>
  <si>
    <t>Janela de entrega</t>
  </si>
  <si>
    <t>Código de Resultado do Exame</t>
  </si>
  <si>
    <t>Segmento do Cliente</t>
  </si>
  <si>
    <t>Geo Segmento</t>
  </si>
  <si>
    <t>Classe do Serviço</t>
  </si>
  <si>
    <t>Código de atuação</t>
  </si>
  <si>
    <t>Razão de Cancelamento</t>
  </si>
  <si>
    <t>Data da Criação do Acionamento</t>
  </si>
  <si>
    <t>Motivo da Pendência</t>
  </si>
  <si>
    <t>Data de Criação da Ordem</t>
  </si>
  <si>
    <t>Horário de encerramento 1</t>
  </si>
  <si>
    <t>Código de Encerramento 1</t>
  </si>
  <si>
    <t>Razão da Reclamação</t>
  </si>
  <si>
    <t>Status da Coordenada</t>
  </si>
  <si>
    <t>Número do Terminal Ponta A</t>
  </si>
  <si>
    <t>Usuário Conclusão Atividade</t>
  </si>
  <si>
    <t>Criação de atividade</t>
  </si>
  <si>
    <t>Atribuição da atividade</t>
  </si>
  <si>
    <t>Inventário instalado em AT</t>
  </si>
  <si>
    <t>Nome Contato</t>
  </si>
  <si>
    <t>Telefone Contato</t>
  </si>
  <si>
    <t>Data</t>
  </si>
  <si>
    <t>Início - Fim</t>
  </si>
  <si>
    <t>Primeira Operação Manual Executada por Usuário (Nome)</t>
  </si>
  <si>
    <t>Código</t>
  </si>
  <si>
    <t>XA_NOT_DONE_CONTEXT_POC</t>
  </si>
  <si>
    <t>XA_NOT_DONE_REASON_POC</t>
  </si>
  <si>
    <t>Contrato da Empresa</t>
  </si>
  <si>
    <t>Nome da Empresa</t>
  </si>
  <si>
    <t>Refeição</t>
  </si>
  <si>
    <t>Planta Interna</t>
  </si>
  <si>
    <t>Instalação Dados</t>
  </si>
  <si>
    <t>Migração SW</t>
  </si>
  <si>
    <t>Vistoria</t>
  </si>
  <si>
    <t>Retirada Roteador</t>
  </si>
  <si>
    <t>Reunião</t>
  </si>
  <si>
    <t>Retirada Dados</t>
  </si>
  <si>
    <t>Reparo Dados</t>
  </si>
  <si>
    <t>INS Rede Lançamento</t>
  </si>
  <si>
    <t>Infra ARD</t>
  </si>
  <si>
    <t>Infra ARD CORP</t>
  </si>
  <si>
    <t>Instalação DDR</t>
  </si>
  <si>
    <t>Retirada Dados Roteador</t>
  </si>
  <si>
    <t>Almoxarifado</t>
  </si>
  <si>
    <t>Manutenção de Veículo</t>
  </si>
  <si>
    <t>Reparo DDR</t>
  </si>
  <si>
    <t>Vistoria CORP</t>
  </si>
  <si>
    <t>Serviço Dados</t>
  </si>
  <si>
    <t>Migração de Acesso</t>
  </si>
  <si>
    <t>Vistoria VIVO</t>
  </si>
  <si>
    <t>Migração Transmissão</t>
  </si>
  <si>
    <t>Treinamento</t>
  </si>
  <si>
    <t>Facilidade GPON</t>
  </si>
  <si>
    <t>Testes</t>
  </si>
  <si>
    <t>SWT Comissionamento</t>
  </si>
  <si>
    <t>Preventiva CORP</t>
  </si>
  <si>
    <t>INS Melhoria</t>
  </si>
  <si>
    <t>Migração de rede</t>
  </si>
  <si>
    <t>Ativação Porta Switch</t>
  </si>
  <si>
    <t>Pré-Ins</t>
  </si>
  <si>
    <t>Vistoria BBN</t>
  </si>
  <si>
    <t>Reparo Rede</t>
  </si>
  <si>
    <t>Reparo Roteador</t>
  </si>
  <si>
    <t>Manutenção Preventiva</t>
  </si>
  <si>
    <t>Ampliação Equipamento</t>
  </si>
  <si>
    <t>Instalação Internet X</t>
  </si>
  <si>
    <t>Desconexão de Serviços</t>
  </si>
  <si>
    <t>Apoio Técnico</t>
  </si>
  <si>
    <t>Ativação Porta Switch Router</t>
  </si>
  <si>
    <t>Reparo OSP</t>
  </si>
  <si>
    <t>Instalação Internet X Light</t>
  </si>
  <si>
    <t>ÁREA ORIGEM</t>
  </si>
  <si>
    <t>COORD</t>
  </si>
  <si>
    <t>CLASSIFICACAO</t>
  </si>
  <si>
    <t>Tipo_Padronizado</t>
  </si>
  <si>
    <t>GLAUBER ARAUJO SANTOS</t>
  </si>
  <si>
    <t>B2B VIVO</t>
  </si>
  <si>
    <t>SUPERVISOR</t>
  </si>
  <si>
    <t>Wedson</t>
  </si>
  <si>
    <t>Interno</t>
  </si>
  <si>
    <t>TECNICO TX</t>
  </si>
  <si>
    <t>Rafael Silva</t>
  </si>
  <si>
    <t>OUTRAS</t>
  </si>
  <si>
    <t>MOIN B2C</t>
  </si>
  <si>
    <t>TECNICO REDE EXTERNA</t>
  </si>
  <si>
    <t>Atividade Móvel</t>
  </si>
  <si>
    <t>Backbone</t>
  </si>
  <si>
    <t>Melhoria</t>
  </si>
  <si>
    <t>Checklist</t>
  </si>
  <si>
    <t>Desconexão</t>
  </si>
  <si>
    <t>Adailton Dos Santos</t>
  </si>
  <si>
    <t>Rafael Brandão</t>
  </si>
  <si>
    <t>Desconexão Fibra</t>
  </si>
  <si>
    <t>Desinstalação Equipamento</t>
  </si>
  <si>
    <t>CARLOS FRANCISCO DOS SANTOS</t>
  </si>
  <si>
    <t>Exame Periódico</t>
  </si>
  <si>
    <t>EDILSON BOMFIM QUEIROZ</t>
  </si>
  <si>
    <t>HUGO PEREIRA LEMOS</t>
  </si>
  <si>
    <t>Construção</t>
  </si>
  <si>
    <t>INS SDWAN</t>
  </si>
  <si>
    <t>Instalação</t>
  </si>
  <si>
    <t>Instalação ARD Novo</t>
  </si>
  <si>
    <t>Instalação Dados Roteador</t>
  </si>
  <si>
    <t>Marcos Antonio Nogueira</t>
  </si>
  <si>
    <t>Instalação Roteador</t>
  </si>
  <si>
    <t>Instalação SIP</t>
  </si>
  <si>
    <t>Manutenção Corretiva</t>
  </si>
  <si>
    <t>Reparo</t>
  </si>
  <si>
    <t>Leonardo Oliveira</t>
  </si>
  <si>
    <t>Jomilson Barros</t>
  </si>
  <si>
    <t>Glauber Araujo</t>
  </si>
  <si>
    <t>Porta Switch/Router</t>
  </si>
  <si>
    <t>Denys Carvalho</t>
  </si>
  <si>
    <t>Refeição I</t>
  </si>
  <si>
    <t xml:space="preserve">JONATA GOMES DE SOUZA </t>
  </si>
  <si>
    <t>REQ Atividade</t>
  </si>
  <si>
    <t>Carlos Henrique</t>
  </si>
  <si>
    <t>Retirada DDR</t>
  </si>
  <si>
    <t>Carlos Eduardo</t>
  </si>
  <si>
    <t>Anderson Morais</t>
  </si>
  <si>
    <t>Wenderson da costa barbosa</t>
  </si>
  <si>
    <t>Teste de Rede</t>
  </si>
  <si>
    <t>Alan da Silva</t>
  </si>
  <si>
    <t>Testes de Portas</t>
  </si>
  <si>
    <t>Luciano Miguel Da Silva</t>
  </si>
  <si>
    <t>Viabilidade Técnica</t>
  </si>
  <si>
    <t>ADRIANO PINHEIRO CARDOSO</t>
  </si>
  <si>
    <t>CINTHIA KARDILANE CARVALHO DOS SANTOS CALADO</t>
  </si>
  <si>
    <t>EDVALDO TEIXEIRA BATISTA JUNIOR</t>
  </si>
  <si>
    <t>FABRICIO BARBOSA DE OLIVEIRA ANDRADE</t>
  </si>
  <si>
    <t xml:space="preserve">Vistoria VIVO </t>
  </si>
  <si>
    <t>FRANCISCO CARNEIRO</t>
  </si>
  <si>
    <t>JONATA MONTEIRO DE ANDRADE</t>
  </si>
  <si>
    <t>JULIANA DE FREITAS MENDES</t>
  </si>
  <si>
    <t>KARINE FERREIRA SANTANA</t>
  </si>
  <si>
    <t>LUIZ BARRETO NOBRE NETO</t>
  </si>
  <si>
    <t>ROBERTO SOARES DE BRITO</t>
  </si>
  <si>
    <t>RUBEVALDO DE ARAUJO OLIVEIRA</t>
  </si>
  <si>
    <t>Silvia Joelia de Sousa Guimarães</t>
  </si>
  <si>
    <t>WELDEM CARLOS PENTEADO</t>
  </si>
  <si>
    <t>B2C VIVO</t>
  </si>
  <si>
    <t>ADRIANO NERIS DE OLIVEIRA</t>
  </si>
  <si>
    <t>R2T</t>
  </si>
  <si>
    <t>B2B CE</t>
  </si>
  <si>
    <t>BALDE</t>
  </si>
  <si>
    <t>GENILSON MOTA GALINDO</t>
  </si>
  <si>
    <t>Romualdo De Oliveira Santos</t>
  </si>
  <si>
    <t>JARDIAN PEREIRA DA SILVA</t>
  </si>
  <si>
    <t>B2B PB</t>
  </si>
  <si>
    <t>B2B RN</t>
  </si>
  <si>
    <t>B2B SE</t>
  </si>
  <si>
    <t>B2B VIVO BA.</t>
  </si>
  <si>
    <t>BA VIVO  CAPITAL</t>
  </si>
  <si>
    <t>ELTON LUIZ CARVALHO DO AMARAL</t>
  </si>
  <si>
    <t>GABRYEL DE MIRANDA AYRES</t>
  </si>
  <si>
    <t>MÓVEL</t>
  </si>
  <si>
    <t>ICOMON - ADRIANO GOMES DOS SANTOS</t>
  </si>
  <si>
    <t>ICOMON</t>
  </si>
  <si>
    <t>ICOMON - AFRANIO SILVA DE FIGUEIREDO</t>
  </si>
  <si>
    <t>ICOMON - ALAN LIMA DE SOUZA</t>
  </si>
  <si>
    <t>ICOMON - ALBERICO SIMPLIANO FERREIRA</t>
  </si>
  <si>
    <t>ICOMON - ALBERTO SAMPAIO BEZERRA</t>
  </si>
  <si>
    <t>ICOMON - ALCIDES GOMES DA SILVA FILHO</t>
  </si>
  <si>
    <t>ICOMON - ALEF BRUNO PAULINO DE CASTRO</t>
  </si>
  <si>
    <t>ICOMON - ALEX CORREIA DE FARIAS</t>
  </si>
  <si>
    <t>ICOMON - ALEX FABIANO FRANCO FELIPE</t>
  </si>
  <si>
    <t>ICOMON - ALEX PORTO DA CRUZ</t>
  </si>
  <si>
    <t>ICOMON - ALEXANDRE JOSE DE LIRA FERREIRA</t>
  </si>
  <si>
    <t>ICOMON - ALEXSANDRO CABRAL VITORINO</t>
  </si>
  <si>
    <t>ICOMON - ALEXSANDRO CORREA NUNES</t>
  </si>
  <si>
    <t>ICOMON - ALISSON ARAUJO DA ROCHA</t>
  </si>
  <si>
    <t>ICOMON - ALISSON JANIO DA ROCHA IRINEU</t>
  </si>
  <si>
    <t>ICOMON - ALISSON OLINDA GONCALVES</t>
  </si>
  <si>
    <t>ICOMON - ALTEMIR ALVES DE LIMA</t>
  </si>
  <si>
    <t>ICOMON - ALUISIO ALCANTARA LIMA ALVES</t>
  </si>
  <si>
    <t>ICOMON - ALUIZIO DA SILVA E SOUSA</t>
  </si>
  <si>
    <t>ICOMON - AMANDO DE ARAUJO RAMOS</t>
  </si>
  <si>
    <t>ICOMON - AMAURI LOPES OLIVEIRA</t>
  </si>
  <si>
    <t>ICOMON - ANDERSON ALVES FERREIRA DA SILV</t>
  </si>
  <si>
    <t>ICOMON - ANDERSON DA SILVA SOARES</t>
  </si>
  <si>
    <t>ICOMON - ANDERSON DE LIMA</t>
  </si>
  <si>
    <t>ICOMON - ANDERSON MATTOS VIEIRA</t>
  </si>
  <si>
    <t>ICOMON - ANDERSON NATHAN LIMA DA SILVA</t>
  </si>
  <si>
    <t>ICOMON - ANDRE DAMASCENO DOMINGOS</t>
  </si>
  <si>
    <t>ICOMON - ANDRE GUSTAVO DA SILVA</t>
  </si>
  <si>
    <t>ICOMON - ANDRE LUCIO MAXIMIANO PINHEIRO</t>
  </si>
  <si>
    <t>ICOMON - ANDRE LUIS DA COSTA FERREIRA</t>
  </si>
  <si>
    <t>ICOMON - ANTONIO CARLOS DA ROCHA ALVES F</t>
  </si>
  <si>
    <t>ICOMON - ANTONIO CARLOS VIEIRA MESQUITA</t>
  </si>
  <si>
    <t>ICOMON - ANTONIO COSMO FERREIRA JUNIOR</t>
  </si>
  <si>
    <t>ICOMON - ANTONIO OLIVEIRA DE SOUZA</t>
  </si>
  <si>
    <t>ICOMON - ATANAEL FRAGA SANTOS</t>
  </si>
  <si>
    <t>ICOMON - AUGUSTO ALEXANDRE DA CRUZ</t>
  </si>
  <si>
    <t>ICOMON - BERNARD JUNIOR SOARES DA SILVA</t>
  </si>
  <si>
    <t>ICOMON - BRUNO FLORENCIO SILVA DE OLIVEI</t>
  </si>
  <si>
    <t>ICOMON - BRUNO JOSE ESCORCIO PORTELA</t>
  </si>
  <si>
    <t>ICOMON - BRUNO OLIVEIRA GOMES</t>
  </si>
  <si>
    <t>ICOMON - CARLOS FELIPE DA SILVA AGUIAR</t>
  </si>
  <si>
    <t>ICOMON - CARLOS HENRIQUE MOTA DOS SANTOS</t>
  </si>
  <si>
    <t>ICOMON - CARLOS LUIZ MASCARENHAS BARBOSA</t>
  </si>
  <si>
    <t>ICOMON - ADRIANO ALVES DANTAS</t>
  </si>
  <si>
    <t>ICOMON - AFRANIO SOUSA DA ANUNCIACAO</t>
  </si>
  <si>
    <t>ICOMON - CASSIO DE ASSIS ALVES CARVALHO</t>
  </si>
  <si>
    <t>ICOMON - CELIO JOSE ALVES ARAUJO</t>
  </si>
  <si>
    <t>ICOMON - CELSO RODRIGO DA SILVA</t>
  </si>
  <si>
    <t>ICOMON - CICERO ALLAN DE SOUSA PEREIRA</t>
  </si>
  <si>
    <t>ICOMON - CICERO ALVES DE MENEZES</t>
  </si>
  <si>
    <t>ICOMON - CICERO ROGERIO NOGUEIRA DA SILV</t>
  </si>
  <si>
    <t>ICOMON - CLAUDIO CONCEIÇÃO DOS SANTOS</t>
  </si>
  <si>
    <t xml:space="preserve">ICOMON - CLAYTON BARROS DA CRUZICOMON - </t>
  </si>
  <si>
    <t>ICOMON - CLECIO GOMES PRIMO</t>
  </si>
  <si>
    <t>ICOMON - CLEITON SOUZA DA SILVA</t>
  </si>
  <si>
    <t>ICOMON - COSMO JOSE MENEZES</t>
  </si>
  <si>
    <t>ICOMON - CRISTIANO JOHNSON DIAS DE OLIVE</t>
  </si>
  <si>
    <t>ICOMON - CRISTIANO LIMA DA SILVA</t>
  </si>
  <si>
    <t>ICOMON - DANIEL FERNANDES DA SILVA</t>
  </si>
  <si>
    <t>ICOMON - DANIEL GONCALVES CAVALCANTE</t>
  </si>
  <si>
    <t>ICOMON - DANIEL NASCIMENTO ALVES</t>
  </si>
  <si>
    <t>ICOMON - DANIEL RICARDO MERGULHAO MONTEI</t>
  </si>
  <si>
    <t>ICOMON - DANILO PASCOAL DA COSTA PORTO</t>
  </si>
  <si>
    <t>ICOMON - DAVID PAULO CAVALCANTE</t>
  </si>
  <si>
    <t>ICOMON - DEIBSON MARCOS GOMES DA SILVA</t>
  </si>
  <si>
    <t>ICOMON - DENIS ALVES DOS SANTOS</t>
  </si>
  <si>
    <t>ICOMON - DENIS LEANDRO RODRIGUES</t>
  </si>
  <si>
    <t>ICOMON - DENIS PASCOAL DA COSTA</t>
  </si>
  <si>
    <t>ICOMON - DHANRLLEY DO NASCIMENTO ALVES</t>
  </si>
  <si>
    <t>ICOMON - DIOGENES FELIPE SILVA BRAGA</t>
  </si>
  <si>
    <t>ICOMON - DJAIR LIMA SILVA</t>
  </si>
  <si>
    <t>ICOMON - DOLIVA DE JESUS REIS</t>
  </si>
  <si>
    <t>ICOMON - EDER ANTAO MONTEIRO</t>
  </si>
  <si>
    <t>ICOMON - EDILSON DOS SANTOS SOARES</t>
  </si>
  <si>
    <t>ICOMON - EDIMAR CARVALHO DOS SANTOS</t>
  </si>
  <si>
    <t>ICOMON - EDINILSON AGRIPINO DA SILVA</t>
  </si>
  <si>
    <t>ICOMON - EDSON CHARLES DA SILVA ALMEIDA</t>
  </si>
  <si>
    <t>ICOMON - EDSON FREITAS</t>
  </si>
  <si>
    <t>ICOMON - EDUARDO LUIZ GOMES DE CARVALHO</t>
  </si>
  <si>
    <t>ICOMON - EDUARDO PINDAIBA RIBEIRO</t>
  </si>
  <si>
    <t>ICOMON - EDUARDO SILVA VIEIRA</t>
  </si>
  <si>
    <t>ICOMON - ELIOMARIO PEREIRA DA SILVA</t>
  </si>
  <si>
    <t>ICOMON - ELISA DORIANE AMARO FILGUEIRA</t>
  </si>
  <si>
    <t>ICOMON - ELISON MENDES DOS SANTOS</t>
  </si>
  <si>
    <t>ICOMON - ENOCK VENTURA DOS SANTOS JUNIOR</t>
  </si>
  <si>
    <t>ICOMON - ERALDO FRANCISCO DE ASSIS</t>
  </si>
  <si>
    <t>ICOMON - ERIWELTON PEREIRA DE LIMA</t>
  </si>
  <si>
    <t>ICOMON - ERONALDO DE SOUSA LIMA</t>
  </si>
  <si>
    <t>ICOMON - EVALDO BATISTA VIANA</t>
  </si>
  <si>
    <t>ICOMON - EVANDRO FRANCISCO DE JESUS</t>
  </si>
  <si>
    <t>ICOMON - FABIANO NERI DE MELO RAMOS</t>
  </si>
  <si>
    <t>ICOMON - FABIO FERNANDES DA SILVA</t>
  </si>
  <si>
    <t>ICOMON - FABIO HENRIQUE ESCORCIO DA SILV</t>
  </si>
  <si>
    <t>ICOMON - FELIPE PEREIRA DE MORAIS</t>
  </si>
  <si>
    <t>ICOMON - FELIPPE FAGNER ALVES GOMES DE A</t>
  </si>
  <si>
    <t>ICOMON - FERNANDO FELIX GALDINO</t>
  </si>
  <si>
    <t>ICOMON - FLAVIO FRANCISCO DE ARAUJO</t>
  </si>
  <si>
    <t>ICOMON - FLAVIO JOSE DE OLIVEIRA</t>
  </si>
  <si>
    <t>ICOMON - FRANCINALDO FERREIRA DE OLIVEIR</t>
  </si>
  <si>
    <t>ICOMON - FRANCISCO ADAILSON RODRIGUES DE</t>
  </si>
  <si>
    <t>ICOMON - FRANCISCO ELYARDO FREIRES DA SI</t>
  </si>
  <si>
    <t>ICOMON - FRANCISCO FABIO BEZERRA DE OLIV</t>
  </si>
  <si>
    <t>ICOMON - FRANCISCO GENARIO DE SOUZA</t>
  </si>
  <si>
    <t>ICOMON - FRANCISCO MARCONDES DE LIMA JUN</t>
  </si>
  <si>
    <t>ICOMON - FRANCISCO ROGERIO DE MENEZES GO</t>
  </si>
  <si>
    <t>ICOMON - FRANCISCO SANDOVALDO DE OLIVEIR</t>
  </si>
  <si>
    <t>ICOMON - FRANCISCO WELLINGTON TEIXEIRA V</t>
  </si>
  <si>
    <t>ICOMON - FRANCISCO WILTON SANTIAGO</t>
  </si>
  <si>
    <t>ICOMON - FRANKLIN FREIRE DE CARVALHO</t>
  </si>
  <si>
    <t>ICOMON - GABRIEL SAYMON SILVA MORAES</t>
  </si>
  <si>
    <t>ICOMON - GEOVANE QUEIROS FERREIRA</t>
  </si>
  <si>
    <t>ICOMON - GILSON CORREIA DOS SANTOS</t>
  </si>
  <si>
    <t>ICOMON - GILVANDO GOMES DE LIMA JUNIOR</t>
  </si>
  <si>
    <t>ICOMON - GIVANILDO CAVALCANTE COSTA</t>
  </si>
  <si>
    <t>ICOMON - GUILHERME OLIVEIRA GOMES</t>
  </si>
  <si>
    <t>ICOMON - HELDERLANIO DA SILVA BARROS</t>
  </si>
  <si>
    <t>ICOMON - HENRIQUE SANTOS DA FONSECA</t>
  </si>
  <si>
    <t>ICOMON - HUGO RODOLFO RIBEIRO ANDRADE</t>
  </si>
  <si>
    <t>ICOMON - HYGOR FELLIPE FONTENELE LEITE</t>
  </si>
  <si>
    <t>ICOMON - ISAAC MALDINE DA CRUZ</t>
  </si>
  <si>
    <t>ICOMON - ITALO MATIAS DA SILVA</t>
  </si>
  <si>
    <t>ICOMON - IVANILDO MENDES DA SILVA</t>
  </si>
  <si>
    <t>ICOMON - JACKSON HONORIO DOS SANTOS</t>
  </si>
  <si>
    <t>ICOMON - JACKSON VICENTE DA SILVA</t>
  </si>
  <si>
    <t>ICOMON - JADERSON MARTINS PINHEIRO LOPES</t>
  </si>
  <si>
    <t>ICOMON - JADILSON PEREIRA DOS SANTOS</t>
  </si>
  <si>
    <t>ICOMON - JADSON BEZERRA DA SILVA</t>
  </si>
  <si>
    <t>ICOMON - JAILTON VICENTE DA SILVA</t>
  </si>
  <si>
    <t>ICOMON - JAIRO EDUARDO BELFORT SOUSA</t>
  </si>
  <si>
    <t>ICOMON - JAIRO FRANCISCO DE SANTANA</t>
  </si>
  <si>
    <t>ICOMON - JALMIRO DE ASSIS BAIAO</t>
  </si>
  <si>
    <t>ICOMON - JANILTON OLIVEIRA DE JESUS</t>
  </si>
  <si>
    <t>ICOMON - JARBSON BELIZARIO GOMES</t>
  </si>
  <si>
    <t>ICOMON - JARDEL DA SILVA FERNANDES</t>
  </si>
  <si>
    <t>ICOMON - JARDEL MOISES DO NASCIMENTO</t>
  </si>
  <si>
    <t>ICOMON - JEAN JUNES MOURA</t>
  </si>
  <si>
    <t>ICOMON - JEFERSON JOSE DA SILVA</t>
  </si>
  <si>
    <t>ICOMON - JEFFERSON ADRIANO LIMA DA SILVA</t>
  </si>
  <si>
    <t>ICOMON - JEFFERSON EDUARDO LINDOLFO DO N</t>
  </si>
  <si>
    <t>ICOMON - JEFFERSON HENRIQUE DOS SANTOS</t>
  </si>
  <si>
    <t>ICOMON - JEIMISON MATEUS DANIEL MOTA</t>
  </si>
  <si>
    <t>ICOMON - JEREMIAS LINS</t>
  </si>
  <si>
    <t>ICOMON - JEZRAEL OSCAR SILVA</t>
  </si>
  <si>
    <t xml:space="preserve">ICOMON - JOAO BATISTA VERTUNES DA ROCHA </t>
  </si>
  <si>
    <t>ICOMON - JOAO CLEBSON VITORINO DA SILVA</t>
  </si>
  <si>
    <t>ICOMON - JOAO GOMES SOUSA</t>
  </si>
  <si>
    <t>ICOMON - JOÃO JOSÉ RODRIGUES DE ARAUJO</t>
  </si>
  <si>
    <t>ICOMON - JOAO PAULO ALBUQUERQUE MONTEIRO</t>
  </si>
  <si>
    <t>ICOMON - JOAO PAULO TEIXEIRA CAVALCANTE</t>
  </si>
  <si>
    <t>ICOMON - JOAO PAULO VIEIRA GOES</t>
  </si>
  <si>
    <t>ICOMON - JOAQUIM FERREIRA CIPRIANO</t>
  </si>
  <si>
    <t>ICOMON - JOARLYSON MANOEL DE SANTANA</t>
  </si>
  <si>
    <t>ICOMON - JOCELISSON DA SILVA SOUZA</t>
  </si>
  <si>
    <t>ICOMON - JOEL SANTOS PEREIRA</t>
  </si>
  <si>
    <t>ICOMON - JOELMIR GONCALVES PINTO</t>
  </si>
  <si>
    <t>ICOMON - JOHN CLOVIS ALVES GONCALVES</t>
  </si>
  <si>
    <t>ICOMON - JONAS LIMA DINIZ</t>
  </si>
  <si>
    <t>ICOMON - JONAS LUIS DO NASCIMENTO SALES</t>
  </si>
  <si>
    <t>ICOMON - JONATAS SANTOS DE AGUIAR</t>
  </si>
  <si>
    <t>ICOMON - JORDAKS FERREIRA DE SOUZA</t>
  </si>
  <si>
    <t>ICOMON - JORGE ANTONIO SANTOS DE LIMA</t>
  </si>
  <si>
    <t>ICOMON - JORGE LUIS DE ARAUJO</t>
  </si>
  <si>
    <t>ICOMON - JOSE CARLOS DA SILVA</t>
  </si>
  <si>
    <t>ICOMON - JOSE CLAUDIO DA SILVA</t>
  </si>
  <si>
    <t>ICOMON - JOSE CLEISSON DE ARRUDA SILVA</t>
  </si>
  <si>
    <t>ICOMON - JOSE FABIANO DO NASCIMENTO</t>
  </si>
  <si>
    <t>ICOMON - JOSE FRANCISCO CALACO DA SILVA</t>
  </si>
  <si>
    <t>ICOMON - JOSE GALDINO ALVES NETO</t>
  </si>
  <si>
    <t>ICOMON - JOSE GERALDO MARQUES VITORINO</t>
  </si>
  <si>
    <t>ICOMON - JOSE MAIKON OLIVEIRA DA SILVA</t>
  </si>
  <si>
    <t>ICOMON - JOSE MARDONIO MARIANO DA SILVA</t>
  </si>
  <si>
    <t>ICOMON - JOSE RAFAEL DE MORAES BARROS</t>
  </si>
  <si>
    <t>ICOMON - JOSÉ RICARDO TOSTA SANTOS</t>
  </si>
  <si>
    <t>ICOMON - JOSE ROBERTO AMARAL DIAS</t>
  </si>
  <si>
    <t>ICOMON - JOSE ROBERTO NETO LIDIO</t>
  </si>
  <si>
    <t>ICOMON - JOSE RODRIGO BENTO</t>
  </si>
  <si>
    <t>ICOMON - JOSE SANTANA PEREIRA</t>
  </si>
  <si>
    <t>ICOMON - JOSE WELLITON DE MENEZES</t>
  </si>
  <si>
    <t>ICOMON - JOSEANE SANTANA DOS SANTOS</t>
  </si>
  <si>
    <t>ICOMON - JOSEMAR FERNANDES DA SILVA</t>
  </si>
  <si>
    <t>ICOMON - JOSENILDO DE LIMA COSTA</t>
  </si>
  <si>
    <t>ICOMON - JOSINALDO GOMES TEIXEIRA</t>
  </si>
  <si>
    <t>ICOMON - JUCIMAR JESUS DOS SANTOS</t>
  </si>
  <si>
    <t>ICOMON - JULIO CESAR MENDONCA CARVALHO</t>
  </si>
  <si>
    <t>ICOMON - KERKHOVE HELEOTERIO DIEGO DA SI</t>
  </si>
  <si>
    <t>ICOMON - LAMARTINE DA SILVA NEVES</t>
  </si>
  <si>
    <t>ICOMON - LEANDRO DE SOUZA SANTIAGO</t>
  </si>
  <si>
    <t>ICOMON - LEONEL NUNES DE OLIVEIRA</t>
  </si>
  <si>
    <t>ICOMON - LUCAS CAMPOS PINTO DE LIMA</t>
  </si>
  <si>
    <t>ICOMON - LUCAS COSTA DO NASCIMENTO</t>
  </si>
  <si>
    <t>ICOMON - LUCINALDO JOSE DO NASCIMENTO</t>
  </si>
  <si>
    <t>ICOMON - LUCIO GABRIEL FRANCA DE SOUSA</t>
  </si>
  <si>
    <t>ICOMON - LUIZ ANDRE MONTEIRO CAMPOS</t>
  </si>
  <si>
    <t>ICOMON - LUIZ ANGELO CABRAL</t>
  </si>
  <si>
    <t>ICOMON - LUIZ FERNANDES DE OLIVEIRA JUNI</t>
  </si>
  <si>
    <t>ICOMON - LUIZ FERNANDO SERAFIM DA SILVA</t>
  </si>
  <si>
    <t>ICOMON - MACIEL DA SILVA SA</t>
  </si>
  <si>
    <t>ICOMON - MANOEL DE MOURA</t>
  </si>
  <si>
    <t>ICOMON - MANOEL MONTEIRO DE ALMEIDA</t>
  </si>
  <si>
    <t>ICOMON - MANOEL PEREIRA MARTINS</t>
  </si>
  <si>
    <t>ICOMON - MARCELIO ALVES DE OLIVEIRA</t>
  </si>
  <si>
    <t>ICOMON - MARCELO DOS SANTOS ANDRADE</t>
  </si>
  <si>
    <t>ICOMON - MARCELO EMERSON RIBEIRO</t>
  </si>
  <si>
    <t>ICOMON - MARCIO JESUS DO NASCIMENTO</t>
  </si>
  <si>
    <t>ICOMON - MARCONES SOARES BARROS</t>
  </si>
  <si>
    <t>ICOMON - MARCOS ALVES DE OLIVEIRA</t>
  </si>
  <si>
    <t>ICOMON - MARCOS ANTONIO ARAUJO SILVA</t>
  </si>
  <si>
    <t>ICOMON - MARCOS ANTONIO DE PAIVA MARTINS</t>
  </si>
  <si>
    <t>ICOMON - MARCOS ANTONIO PEREIRA DE SOUSA</t>
  </si>
  <si>
    <t>ICOMON - MARCOS BATISTA BEZERRA JUNIOR</t>
  </si>
  <si>
    <t>ICOMON - MARCOS FERREIRA DE OLIVEIRA</t>
  </si>
  <si>
    <t>ICOMON - MARCUS GREGORIO DOS SANTOS LIMA</t>
  </si>
  <si>
    <t>ICOMON - MARDOQUEU CRUZ LOPES</t>
  </si>
  <si>
    <t>ICOMON - MARLON LUIZ DA COSTA</t>
  </si>
  <si>
    <t>ICOMON - MATEUS DA SILVA SANTOS</t>
  </si>
  <si>
    <t>ICOMON - MATHEUS COSTA DE ARAUJO</t>
  </si>
  <si>
    <t>ICOMON - MATHEUS VICENTE DE FARIAS</t>
  </si>
  <si>
    <t>ICOMON - MAURICIO CARDOSO ALVES</t>
  </si>
  <si>
    <t>ICOMON - MAXUEL FARIAS SOUSA</t>
  </si>
  <si>
    <t>ICOMON - MICHERLINO SILVA LIMA DE MOURA</t>
  </si>
  <si>
    <t>ICOMON - MIKAILSON DE SOUSA CARVALHO</t>
  </si>
  <si>
    <t xml:space="preserve">ICOMON - NELIO VAZ CHAVES </t>
  </si>
  <si>
    <t>ICOMON - NIEFSON DA SILVA MEDEIROS</t>
  </si>
  <si>
    <t>ICOMON - PAGYELL FERREIRA PAULA</t>
  </si>
  <si>
    <t>ICOMON - PAULO CESAR DE OLIVEIRA SOARES</t>
  </si>
  <si>
    <t>ICOMON - PAULO CESAR SANTOS PINTO</t>
  </si>
  <si>
    <t>ICOMON - PAULO HENRIQUE DE OLIVEIRA LOPE</t>
  </si>
  <si>
    <t>ICOMON - PAULO ROBERTO DE ARAUJO SILVA</t>
  </si>
  <si>
    <t>ICOMON - PAULO ROBERTO SILVA LIMA</t>
  </si>
  <si>
    <t>ICOMON - PAULO ROBERTO SOUZA SILVA</t>
  </si>
  <si>
    <t>ICOMON - PEDRO HENRIQUE GOES ROCHA</t>
  </si>
  <si>
    <t>ICOMON - PEDRO LUCAS LINS</t>
  </si>
  <si>
    <t>ICOMON - PEDRO PAULO RODRIGUES DE VASCON</t>
  </si>
  <si>
    <t>ICOMON - RAFAEL CELESTINO DOS SANTOS</t>
  </si>
  <si>
    <t>ICOMON - RAILTON SANTOS DA SILVA</t>
  </si>
  <si>
    <t>ICOMON - RAIMUNDO DIAS DE OLIVEIRA</t>
  </si>
  <si>
    <t>ICOMON - RAIMUNDO NONATO PAES RIBEIRO</t>
  </si>
  <si>
    <t>ICOMON - RAIMUNDO NONATO RAMOS DE OLIVEI</t>
  </si>
  <si>
    <t>ICOMON - RAIMUNDO PEREIRA BEZERRA</t>
  </si>
  <si>
    <t>ICOMON - RAMON BORGES DA SILVA</t>
  </si>
  <si>
    <t>ICOMON - REGINALDO ALMEIDA SILVA</t>
  </si>
  <si>
    <t>ICOMON - REGINALDO SOUSA DOS SANTOS</t>
  </si>
  <si>
    <t>ICOMON - RENATO ROBERTO NUNES DA SILVA</t>
  </si>
  <si>
    <t>ICOMON - RENE JOSE DE LIMA</t>
  </si>
  <si>
    <t>ICOMON - RENE VICENTE DA CRUZ</t>
  </si>
  <si>
    <t>ICOMON - RICARDO CUNHA DE MOURA</t>
  </si>
  <si>
    <t>ICOMON - RIVALDO DIAS DA SILVA</t>
  </si>
  <si>
    <t>ICOMON - ROBERTO ANGELO BARBOSA</t>
  </si>
  <si>
    <t>ICOMON - ROBSON  DOS SANTOS MOREIRA</t>
  </si>
  <si>
    <t>ICOMON - ROBSON FERREIRA DE ALMEIDA</t>
  </si>
  <si>
    <t>ICOMON - ROMULO NASCIMENTO DE LIMA</t>
  </si>
  <si>
    <t>ICOMON - RONALDO NONATO DA SILVA</t>
  </si>
  <si>
    <t>ICOMON - RONEI OLIVEIRA RIBEIRO</t>
  </si>
  <si>
    <t>ICOMON - ROSBERGH FAGUNDES DA SILVA</t>
  </si>
  <si>
    <t>ICOMON - RUI SAMBRANO COSTA FILHO</t>
  </si>
  <si>
    <t>ICOMON - RYAN KAELL TORRES DA SILVA SOUS</t>
  </si>
  <si>
    <t>ICOMON - SAMUEL FERREIRA DA SILVA</t>
  </si>
  <si>
    <t>ICOMON - SAVIO CARNEIRO PAULO</t>
  </si>
  <si>
    <t>ICOMON - SELUMYELL FERREIRA PAULA</t>
  </si>
  <si>
    <t>ICOMON - SEVERINO DE LIMA FERREIRA</t>
  </si>
  <si>
    <t>ICOMON - STENIO GONCALVES DA SILVA</t>
  </si>
  <si>
    <t>ICOMON - SUED SOUZA DE AZEVEDO</t>
  </si>
  <si>
    <t>ICOMON - SYDNEY CLEY NASCIMENTO DE LIMA</t>
  </si>
  <si>
    <t>ICOMON - UBIRAJARA MOREIRA SILVA</t>
  </si>
  <si>
    <t>ICOMON - UELITON ALVES ROCHA</t>
  </si>
  <si>
    <t>ICOMON - VALERIA DO NASCIMENTO BEZERRA</t>
  </si>
  <si>
    <t>ICOMON - VALMIR ATAIDE CORREIA</t>
  </si>
  <si>
    <t>ICOMON - VAMILTON BISPO DOS SANTOS</t>
  </si>
  <si>
    <t>ICOMON - VANDGLEISON LEAO SOUSA</t>
  </si>
  <si>
    <t>ICOMON - VITOR MOURA VIEIRA</t>
  </si>
  <si>
    <t>ICOMON - VITOR RENAN DOS SANTOS SOUZA</t>
  </si>
  <si>
    <t>ICOMON - VLADSON DE CASTRO SOUZA</t>
  </si>
  <si>
    <t>ICOMON - WAGNER DIAS DE ALMEIDA</t>
  </si>
  <si>
    <t>ICOMON - WASHINGTON LUIZ SOUZA DE CARVAL</t>
  </si>
  <si>
    <t>ICOMON - WESKLEY SILVA DOS SANTOS</t>
  </si>
  <si>
    <t>ICOMON - WESLEY ARAUJO FERREIRA DA SILVA</t>
  </si>
  <si>
    <t>ICOMON - WESLEY JERONIMO DA SILVA</t>
  </si>
  <si>
    <t>ICOMON - YAN ANDERSON PEREIRA MEIRELES</t>
  </si>
  <si>
    <t xml:space="preserve">JANECLEYTON RICARDO JUCA </t>
  </si>
  <si>
    <t>LEILSON DA SILVA SANTOS</t>
  </si>
  <si>
    <t>MARCIA DE SOUZA AMORIM</t>
  </si>
  <si>
    <t>PERNAMBUCO</t>
  </si>
  <si>
    <t>R2 - ALISSON GABRIEL VIEIRA DA SILVA</t>
  </si>
  <si>
    <t>R2 - ALLYSON CORREIA DE OLIVEIRA</t>
  </si>
  <si>
    <t>R2 - ANTONIO MOTA DE BARROS NETO</t>
  </si>
  <si>
    <t>R2 - BRENO FERNANDO DA SILVA SOARES</t>
  </si>
  <si>
    <t>R2 - CARLOS JOSEPH MACIEL DA COSTA</t>
  </si>
  <si>
    <t>R2 - COSME LUIZ DE SOUZA CARVALHO</t>
  </si>
  <si>
    <t>R2 - DAVIDSON DA SILVA</t>
  </si>
  <si>
    <t>R2 - DEYVISSON SILVA DE ARAÚJO</t>
  </si>
  <si>
    <t>R2 - DIEGO BRUNO OLIVEIRA DA COSTA</t>
  </si>
  <si>
    <t>R2 - EDJACKSON DIAS DE CASTRO</t>
  </si>
  <si>
    <t>R2 - EDNALDO AUGUSTO DA SILVA</t>
  </si>
  <si>
    <t>R2 - EDSON FERREIRA DA SILVA</t>
  </si>
  <si>
    <t>R2 - FRANCISCO EDNARDO SOUSA DE MATOS AR</t>
  </si>
  <si>
    <t>R2 - GLAILTON PEREIRA MOREIRA</t>
  </si>
  <si>
    <t>R2 - GUILHERME PEDRO DAS CHAGAS</t>
  </si>
  <si>
    <t>R2 - HENRIQUE NASCIMENTO MAGALHÃES SANTO</t>
  </si>
  <si>
    <t>R2 - IVALDO AFONSO DE SANTANA FILHO</t>
  </si>
  <si>
    <t>R2 - JACKSON MARQUES MACIEL</t>
  </si>
  <si>
    <t>R2 - JEFFERSON RAFAEL ALVES DA SILVA MED</t>
  </si>
  <si>
    <t>R2 - JHEYMISON FILIPE NUNES DE LIMA</t>
  </si>
  <si>
    <t>R2 - JOSE CICERO LOPES</t>
  </si>
  <si>
    <t>R2 - JOSE LEVI INACIO DE OLIVEIRA</t>
  </si>
  <si>
    <t>R2 - LUCAS BRAGANCA DOS SANTOS</t>
  </si>
  <si>
    <t>R2 - LUIS ANTONIO DE SOUZA PEREIRA</t>
  </si>
  <si>
    <t>R2 - LUIZ FERNANDO DA SILVA</t>
  </si>
  <si>
    <t>R2 - MELQUIAS MOISES DA SILVA</t>
  </si>
  <si>
    <t>R2 - OTACILIO VINICIUS SANTOS NASCIMENTO</t>
  </si>
  <si>
    <t>R2 - PAULO JONATHA PEREIRA ANANIAS</t>
  </si>
  <si>
    <t>R2 - PAULO LUCAS DA SILVA PEREIRA</t>
  </si>
  <si>
    <t>R2 - RAFAEL TOME DA SILVA</t>
  </si>
  <si>
    <t>R2 - RAPHAEL ALBUQUERQUE DE AGUIAR</t>
  </si>
  <si>
    <t>R2 - RICKSON BATISTA DA SILVA</t>
  </si>
  <si>
    <t>R2 - RODRIGO SOUZA LEAO FLORENTINO SILVA</t>
  </si>
  <si>
    <t>R2 - ROUSSEAU DIOGO SIQUEIRA DE SOUZA</t>
  </si>
  <si>
    <t>R2 - WANDERSON SENA DA PAIXAO</t>
  </si>
  <si>
    <t>R2 - WILLIAN MATIAS CORDEIRO</t>
  </si>
  <si>
    <t>R2 - WILLYAMES RIBEIRO DOS SANTOS</t>
  </si>
  <si>
    <t>R2- FRANCISCO JOSIMAR DE ANDRADE JUNIOR</t>
  </si>
  <si>
    <t>RONALDO LIMA DO VALE</t>
  </si>
  <si>
    <t>TECNOCMULTI - JARDIAN PEREIRA DA SILVA</t>
  </si>
  <si>
    <t>TECNOMULTI</t>
  </si>
  <si>
    <t>TECNOMULTI - ADEILSON JOSE TOME</t>
  </si>
  <si>
    <t>TECNOMULTI - ALAN RODRIGO DA SILVA</t>
  </si>
  <si>
    <t>TECNOMULTI - CARLOS ANDRE ALMEIDA DA SIL</t>
  </si>
  <si>
    <t>TECNOMULTI - DAVID SANTOS MATIAS DA SILV</t>
  </si>
  <si>
    <t>TECNOMULTI - DELSON CLEITON VERCOSA DE L</t>
  </si>
  <si>
    <t>TECNOMULTI - DIEGO RODRIGUES DE SOUZA</t>
  </si>
  <si>
    <t>TECNOMULTI - DIEGO SANTANA DA SILVA</t>
  </si>
  <si>
    <t>TECNOMULTI - DIOGENES DA SILVA BEZERRA</t>
  </si>
  <si>
    <t>TECNOMULTI - DOUGLAS BRASIL DE SOUZA BEL</t>
  </si>
  <si>
    <t>TECNOMULTI - EDIMAR FERREIRA DE SOUZA</t>
  </si>
  <si>
    <t>TECNOMULTI - GABRIEL FERREIRA FELIX</t>
  </si>
  <si>
    <t>TECNOMULTI - GABRIEL LIMA DE ARAUJO</t>
  </si>
  <si>
    <t>TECNOMULTI - GILBERTO PEDROZA DE LACERDA</t>
  </si>
  <si>
    <t>TECNOMULTI - JAILTON FRANCISCO DA SILVA</t>
  </si>
  <si>
    <t>TECNOMULTI - JARDEL GOMES DA SILVA</t>
  </si>
  <si>
    <t>TECNOMULTI - JOAO HENRIQUE BARBOSA</t>
  </si>
  <si>
    <t>TECNOMULTI - JONATA FERREIRA DA SILVA</t>
  </si>
  <si>
    <t>TECNOMULTI - JOSE FERREIRA DE OLIVEIRA J</t>
  </si>
  <si>
    <t>TECNOMULTI - JOSE RUAN RODRIGO SILVA BEZ</t>
  </si>
  <si>
    <t>TECNOMULTI - JOSENILDO FRANCISCO DA SILV</t>
  </si>
  <si>
    <t>TECNOMULTI - KAUÃ VITOR FERREIRA DA SILV</t>
  </si>
  <si>
    <t>TECNOMULTI - KLEITON JOSE DE HOLANDA FER</t>
  </si>
  <si>
    <t>TECNOMULTI - NATHANAEL DE AZEVEDO IZAIAS</t>
  </si>
  <si>
    <t>TECNOMULTI - RYLENO STEFFNY SANTOS FERRE</t>
  </si>
  <si>
    <t>TECNOMULTI - WANDERSON LOPES DE SANTANA</t>
  </si>
  <si>
    <t>VALDEILTON DE SOUZA DO NASCIEMNTO</t>
  </si>
  <si>
    <t>WASHINGTON ANDERSON BARROS DOS S</t>
  </si>
  <si>
    <t>WILLIAM WONG DOS SANTOS</t>
  </si>
  <si>
    <t xml:space="preserve"> B2B AL</t>
  </si>
  <si>
    <t>ICOMON  - MARCOS EMANUEL SILVA SANTOS</t>
  </si>
  <si>
    <t>ICOMON - AECIO SILVA DELGADO</t>
  </si>
  <si>
    <t>ICOMON - ALEXSANDRO MAXIMO DE JESUS</t>
  </si>
  <si>
    <t>ICOMON - ILBERICO JOSÉ REIS DOS SANTOS</t>
  </si>
  <si>
    <t>ICOMON - LEONARDO SOUSA DE CASTRO</t>
  </si>
  <si>
    <t>ICOMON - MURILO RIBEIRO XAVIER MARQUES D</t>
  </si>
  <si>
    <t>ICOMON - ORLEI MAGALHÃES DOS SANTOS</t>
  </si>
  <si>
    <t>ICOMON - YGOR CONCEIÇÃO PASSOS DO ESPIRI</t>
  </si>
  <si>
    <t>R2 - ANTONIO ALISSON MENEZES DOS SANTOS</t>
  </si>
  <si>
    <t>R2 - BEZALEEL AQUINO VASCONCELOS</t>
  </si>
  <si>
    <t>R2 - FLORENCIO JORGE DOS SANTOS AMARAL</t>
  </si>
  <si>
    <t>R2 - GIVANILDO SOUSA DOS SANTOS COUTO</t>
  </si>
  <si>
    <t>R2 - IAN ILBER OLIVEIRA DO ESPÍRITO SANT</t>
  </si>
  <si>
    <t>R2 - JOÃO AUGUSTO SANTOS JUNIOR</t>
  </si>
  <si>
    <t>R2 - JOILSON DOS SANTOS SOUZA</t>
  </si>
  <si>
    <t>R2 - JOSÉ MARCOS SILVA DOS SANTOS</t>
  </si>
  <si>
    <t>R2 - JOSENILSON DA SILVA SANTANA</t>
  </si>
  <si>
    <t>R2 - LINDOMAR MATOS MACHADO</t>
  </si>
  <si>
    <t>R2 - LUCAS FERREIRA DOS SANTOS</t>
  </si>
  <si>
    <t>R2 - MARCELO HENRIQUE DA SILVA</t>
  </si>
  <si>
    <t>R2 - RAFAEL SANTOS DA BOA MORTE</t>
  </si>
  <si>
    <t>R2 - WELTON LUIZ DE FREITAS ROCHA</t>
  </si>
  <si>
    <t xml:space="preserve">TECNOMULTI - ALISSON CLEITON NASCIMENTO </t>
  </si>
  <si>
    <t>TECNOMULTI - BRENO DE OLIVEIRA SILVA</t>
  </si>
  <si>
    <t>TECNOMULTI - CHARLIAU PEREIRA DA SILVA</t>
  </si>
  <si>
    <t>TECNOMULTI - DAVI CRISTHIAN CAETANO DE A</t>
  </si>
  <si>
    <t>TECNOMULTI - FRANCISCO CANINDE CAETANO D</t>
  </si>
  <si>
    <t>TECNOMULTI - IGOR RICARDO OLIVEIRA DINIZ</t>
  </si>
  <si>
    <t>TECNOMULTI - JOAO MARIA FERNANDES PEREIR</t>
  </si>
  <si>
    <t>TECNOMULTI - JOAO ROBERTO PALHARES DA SI</t>
  </si>
  <si>
    <t>TECNOMULTI - LEANDRO MACIEL DA SILVA</t>
  </si>
  <si>
    <t xml:space="preserve">TECNOMULTI - MATEUS FERNANDO PACHECO DE </t>
  </si>
  <si>
    <t>ICOMON - NELIO VAZ CHAVES</t>
  </si>
  <si>
    <t>BA VIVO INTERIOR</t>
  </si>
  <si>
    <t>ICOMON - CLAYTON BARROS DA CRUZICOMON -</t>
  </si>
  <si>
    <t>Defeito Banda Larga</t>
  </si>
  <si>
    <t>Instalação Banda Larga Avulsa</t>
  </si>
  <si>
    <t>Refeição60</t>
  </si>
  <si>
    <t>Instalação Banda</t>
  </si>
  <si>
    <t>Refeição120</t>
  </si>
  <si>
    <t>Refeição90</t>
  </si>
  <si>
    <t>Reunião Interna</t>
  </si>
  <si>
    <t>Teste Óptico Cliente (B2B) em Caixa Conexão</t>
  </si>
  <si>
    <t>Instalação / Adequação de DROP Cliente (B2B)</t>
  </si>
  <si>
    <t>Migração de Clientes B2B</t>
  </si>
  <si>
    <t>Instalação / Adequação de Cliente em Caixa de Conexão (B2B)</t>
  </si>
  <si>
    <t>Monousuário DROP B2B</t>
  </si>
  <si>
    <t>Troca de Cabo</t>
  </si>
  <si>
    <t>Vistoria em rede de Backbone</t>
  </si>
  <si>
    <t>Ativação</t>
  </si>
  <si>
    <t>02/10/2026</t>
  </si>
  <si>
    <t>03/10/2026</t>
  </si>
  <si>
    <t>04/10/2026</t>
  </si>
  <si>
    <t>05/10/2026</t>
  </si>
  <si>
    <t>SOBRE AVISO</t>
  </si>
  <si>
    <t>06/10/2026</t>
  </si>
  <si>
    <t>07/10/20262</t>
  </si>
  <si>
    <t>08/10/20263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</si>
</sst>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16]mmm\-yy;@"/>
    <numFmt numFmtId="165" formatCode="0.0"/>
    <numFmt numFmtId="166" formatCode="dd\-ddd"/>
    <numFmt numFmtId="167" formatCode="[$-F400]h:mm:ss\ AM/PM"/>
  </numFmts>
  <fonts count="29">
    <font>
      <sz val="11"/>
      <color theme="1"/>
      <name val="Aptos Narrow"/>
      <family val="2"/>
      <scheme val="minor"/>
    </font>
    <font>
      <sz val="12"/>
      <color theme="1"/>
      <name val="Vivo Type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Vivo Type"/>
      <family val="3"/>
    </font>
    <font>
      <b/>
      <sz val="10"/>
      <color theme="1"/>
      <name val="Vivo Type"/>
      <family val="3"/>
    </font>
    <font>
      <sz val="11"/>
      <color theme="0"/>
      <name val="Vivo Type"/>
      <family val="3"/>
    </font>
    <font>
      <b/>
      <sz val="10"/>
      <color theme="0"/>
      <name val="Vivo Type"/>
      <family val="3"/>
    </font>
    <font>
      <sz val="10"/>
      <color theme="0"/>
      <name val="Vivo Type"/>
      <family val="3"/>
    </font>
    <font>
      <sz val="10"/>
      <name val="Vivo Type"/>
      <family val="3"/>
    </font>
    <font>
      <i/>
      <sz val="10"/>
      <color theme="1"/>
      <name val="Vivo Type"/>
      <family val="3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theme="0"/>
      <name val="Arial"/>
      <family val="2"/>
    </font>
    <font>
      <sz val="7"/>
      <color theme="1"/>
      <name val="Segoe UI"/>
      <family val="2"/>
    </font>
    <font>
      <sz val="10"/>
      <name val="Arial"/>
      <family val="2"/>
    </font>
    <font>
      <sz val="8"/>
      <color theme="1"/>
      <name val="Aptos Narrow"/>
      <family val="2"/>
      <scheme val="minor"/>
    </font>
    <font>
      <sz val="8"/>
      <color theme="0"/>
      <name val="Aptos Narrow"/>
      <family val="2"/>
      <scheme val="minor"/>
    </font>
    <font>
      <sz val="10"/>
      <name val="Arial"/>
      <family val="2"/>
    </font>
    <font>
      <b/>
      <sz val="8"/>
      <color theme="1"/>
      <name val="Arial"/>
    </font>
    <font>
      <sz val="8"/>
      <color theme="1"/>
      <name val="Arial"/>
    </font>
  </fonts>
  <fills count="1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7030A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theme="9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/>
        <bgColor theme="9"/>
      </patternFill>
    </fill>
    <fill>
      <patternFill patternType="solid">
        <fgColor theme="3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3E0057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9" tint="0.3999755851924192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rgb="FFDF8CFF"/>
      </top>
      <bottom/>
      <diagonal/>
    </border>
    <border>
      <left/>
      <right style="thin">
        <color rgb="FF00000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theme="4"/>
      </left>
      <right style="medium">
        <color indexed="64"/>
      </right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 style="medium">
        <color indexed="64"/>
      </right>
      <top/>
      <bottom/>
      <diagonal/>
    </border>
    <border>
      <left/>
      <right style="medium">
        <color theme="4"/>
      </right>
      <top/>
      <bottom/>
      <diagonal/>
    </border>
    <border>
      <left style="medium">
        <color theme="4"/>
      </left>
      <right style="medium">
        <color indexed="64"/>
      </right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/>
      <right/>
      <top/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9" tint="0.39997558519241921"/>
      </top>
      <bottom style="thin">
        <color theme="1"/>
      </bottom>
      <diagonal/>
    </border>
  </borders>
  <cellStyleXfs count="9">
    <xf numFmtId="0" fontId="0" fillId="0" borderId="0"/>
    <xf numFmtId="0" fontId="2" fillId="0" borderId="0"/>
    <xf numFmtId="0" fontId="2" fillId="3" borderId="0" applyNumberFormat="0" applyBorder="0" applyAlignment="0" applyProtection="0"/>
    <xf numFmtId="0" fontId="6" fillId="3" borderId="2">
      <alignment horizontal="right"/>
    </xf>
    <xf numFmtId="0" fontId="1" fillId="10" borderId="0" applyNumberFormat="0" applyBorder="0" applyAlignment="0" applyProtection="0"/>
    <xf numFmtId="9" fontId="2" fillId="0" borderId="0" applyFont="0" applyFill="0" applyBorder="0" applyAlignment="0" applyProtection="0"/>
    <xf numFmtId="0" fontId="18" fillId="0" borderId="0"/>
    <xf numFmtId="0" fontId="23" fillId="0" borderId="0"/>
    <xf numFmtId="0" fontId="26" fillId="0" borderId="0"/>
  </cellStyleXfs>
  <cellXfs count="113">
    <xf numFmtId="0" fontId="0" fillId="0" borderId="0" xfId="0"/>
    <xf numFmtId="14" fontId="4" fillId="2" borderId="0" xfId="0" applyNumberFormat="1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7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165" fontId="0" fillId="0" borderId="3" xfId="0" applyNumberFormat="1" applyBorder="1" applyAlignment="1">
      <alignment horizontal="center"/>
    </xf>
    <xf numFmtId="0" fontId="0" fillId="6" borderId="1" xfId="0" applyFill="1" applyBorder="1"/>
    <xf numFmtId="0" fontId="0" fillId="5" borderId="1" xfId="0" applyFill="1" applyBorder="1"/>
    <xf numFmtId="0" fontId="0" fillId="7" borderId="8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0" borderId="8" xfId="0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/>
    <xf numFmtId="14" fontId="0" fillId="0" borderId="0" xfId="0" applyNumberFormat="1"/>
    <xf numFmtId="2" fontId="0" fillId="0" borderId="0" xfId="0" applyNumberFormat="1"/>
    <xf numFmtId="1" fontId="5" fillId="0" borderId="0" xfId="0" applyNumberFormat="1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0" fillId="0" borderId="0" xfId="0" applyAlignment="1">
      <alignment horizontal="left"/>
    </xf>
    <xf numFmtId="2" fontId="7" fillId="0" borderId="0" xfId="0" applyNumberFormat="1" applyFont="1"/>
    <xf numFmtId="0" fontId="6" fillId="0" borderId="0" xfId="2" applyFont="1" applyFill="1" applyBorder="1" applyAlignment="1">
      <alignment horizontal="left"/>
    </xf>
    <xf numFmtId="3" fontId="7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165" fontId="0" fillId="0" borderId="0" xfId="0" applyNumberFormat="1"/>
    <xf numFmtId="165" fontId="0" fillId="0" borderId="0" xfId="0" quotePrefix="1" applyNumberFormat="1"/>
    <xf numFmtId="0" fontId="0" fillId="0" borderId="0" xfId="0" applyAlignment="1">
      <alignment horizontal="center"/>
    </xf>
    <xf numFmtId="0" fontId="0" fillId="0" borderId="0" xfId="0" pivotButton="1"/>
    <xf numFmtId="1" fontId="0" fillId="0" borderId="0" xfId="0" applyNumberFormat="1"/>
    <xf numFmtId="0" fontId="11" fillId="9" borderId="15" xfId="0" applyFont="1" applyFill="1" applyBorder="1" applyAlignment="1">
      <alignment horizontal="center" vertical="center" wrapText="1"/>
    </xf>
    <xf numFmtId="0" fontId="11" fillId="9" borderId="0" xfId="0" applyFont="1" applyFill="1" applyAlignment="1">
      <alignment horizontal="center" vertical="center" wrapText="1"/>
    </xf>
    <xf numFmtId="0" fontId="11" fillId="9" borderId="16" xfId="0" applyFont="1" applyFill="1" applyBorder="1" applyAlignment="1">
      <alignment horizontal="center" vertical="center" wrapText="1"/>
    </xf>
    <xf numFmtId="1" fontId="8" fillId="0" borderId="18" xfId="0" applyNumberFormat="1" applyFont="1" applyBorder="1" applyAlignment="1">
      <alignment horizontal="center"/>
    </xf>
    <xf numFmtId="0" fontId="8" fillId="0" borderId="18" xfId="4" applyFont="1" applyFill="1" applyBorder="1" applyAlignment="1">
      <alignment horizontal="center"/>
    </xf>
    <xf numFmtId="0" fontId="8" fillId="12" borderId="17" xfId="4" applyFont="1" applyFill="1" applyBorder="1" applyAlignment="1">
      <alignment horizontal="center"/>
    </xf>
    <xf numFmtId="0" fontId="8" fillId="0" borderId="17" xfId="4" applyFont="1" applyFill="1" applyBorder="1" applyAlignment="1">
      <alignment horizontal="center"/>
    </xf>
    <xf numFmtId="166" fontId="10" fillId="11" borderId="0" xfId="0" applyNumberFormat="1" applyFont="1" applyFill="1" applyAlignment="1">
      <alignment horizontal="center" vertical="center"/>
    </xf>
    <xf numFmtId="0" fontId="12" fillId="11" borderId="0" xfId="1" applyFont="1" applyFill="1" applyAlignment="1">
      <alignment horizontal="center" vertical="center"/>
    </xf>
    <xf numFmtId="0" fontId="12" fillId="11" borderId="0" xfId="0" applyFont="1" applyFill="1" applyAlignment="1">
      <alignment horizontal="center" vertical="center"/>
    </xf>
    <xf numFmtId="0" fontId="11" fillId="8" borderId="14" xfId="0" applyFont="1" applyFill="1" applyBorder="1" applyAlignment="1">
      <alignment horizontal="center"/>
    </xf>
    <xf numFmtId="0" fontId="12" fillId="9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1" fillId="11" borderId="19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165" fontId="8" fillId="0" borderId="18" xfId="0" applyNumberFormat="1" applyFont="1" applyBorder="1" applyAlignment="1">
      <alignment horizontal="center"/>
    </xf>
    <xf numFmtId="9" fontId="0" fillId="0" borderId="3" xfId="5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20" xfId="0" applyBorder="1" applyAlignment="1">
      <alignment horizontal="center"/>
    </xf>
    <xf numFmtId="0" fontId="0" fillId="0" borderId="20" xfId="0" applyBorder="1" applyAlignment="1">
      <alignment vertical="center"/>
    </xf>
    <xf numFmtId="0" fontId="16" fillId="0" borderId="0" xfId="0" applyFont="1"/>
    <xf numFmtId="0" fontId="19" fillId="0" borderId="0" xfId="6" applyFont="1"/>
    <xf numFmtId="0" fontId="19" fillId="0" borderId="0" xfId="6" applyFont="1" applyAlignment="1">
      <alignment horizontal="center"/>
    </xf>
    <xf numFmtId="0" fontId="19" fillId="0" borderId="3" xfId="6" applyFont="1" applyBorder="1" applyAlignment="1">
      <alignment horizontal="center"/>
    </xf>
    <xf numFmtId="0" fontId="22" fillId="0" borderId="0" xfId="0" applyFont="1" applyAlignment="1">
      <alignment vertical="center"/>
    </xf>
    <xf numFmtId="167" fontId="0" fillId="0" borderId="0" xfId="0" applyNumberFormat="1"/>
    <xf numFmtId="22" fontId="0" fillId="0" borderId="0" xfId="0" applyNumberFormat="1"/>
    <xf numFmtId="0" fontId="23" fillId="0" borderId="0" xfId="7"/>
    <xf numFmtId="167" fontId="23" fillId="0" borderId="0" xfId="7" applyNumberFormat="1"/>
    <xf numFmtId="22" fontId="23" fillId="0" borderId="0" xfId="7" applyNumberFormat="1"/>
    <xf numFmtId="14" fontId="23" fillId="0" borderId="0" xfId="7" applyNumberFormat="1"/>
    <xf numFmtId="9" fontId="19" fillId="0" borderId="0" xfId="5" applyFont="1" applyBorder="1" applyAlignment="1">
      <alignment horizontal="center" vertical="center"/>
    </xf>
    <xf numFmtId="0" fontId="20" fillId="0" borderId="21" xfId="6" applyFont="1" applyBorder="1" applyAlignment="1">
      <alignment horizontal="center" vertical="center"/>
    </xf>
    <xf numFmtId="0" fontId="20" fillId="0" borderId="22" xfId="6" applyFont="1" applyBorder="1" applyAlignment="1">
      <alignment horizontal="center" vertical="center"/>
    </xf>
    <xf numFmtId="0" fontId="20" fillId="13" borderId="23" xfId="6" applyFont="1" applyFill="1" applyBorder="1" applyAlignment="1">
      <alignment horizontal="center" vertical="center"/>
    </xf>
    <xf numFmtId="0" fontId="20" fillId="13" borderId="24" xfId="6" applyFont="1" applyFill="1" applyBorder="1" applyAlignment="1">
      <alignment horizontal="center" vertical="center"/>
    </xf>
    <xf numFmtId="0" fontId="20" fillId="14" borderId="25" xfId="6" applyFont="1" applyFill="1" applyBorder="1" applyAlignment="1">
      <alignment horizontal="center" vertical="center"/>
    </xf>
    <xf numFmtId="0" fontId="20" fillId="14" borderId="26" xfId="6" applyFont="1" applyFill="1" applyBorder="1" applyAlignment="1">
      <alignment horizontal="center" vertical="center"/>
    </xf>
    <xf numFmtId="0" fontId="20" fillId="16" borderId="0" xfId="6" applyFont="1" applyFill="1" applyAlignment="1">
      <alignment horizontal="center" vertical="center"/>
    </xf>
    <xf numFmtId="0" fontId="20" fillId="0" borderId="0" xfId="6" applyFont="1" applyAlignment="1">
      <alignment horizontal="center"/>
    </xf>
    <xf numFmtId="0" fontId="21" fillId="15" borderId="0" xfId="6" applyFont="1" applyFill="1" applyAlignment="1">
      <alignment horizontal="center"/>
    </xf>
    <xf numFmtId="0" fontId="19" fillId="0" borderId="3" xfId="0" applyFont="1" applyBorder="1" applyAlignment="1">
      <alignment horizontal="center"/>
    </xf>
    <xf numFmtId="9" fontId="19" fillId="0" borderId="3" xfId="5" applyFont="1" applyBorder="1" applyAlignment="1">
      <alignment horizontal="center" vertical="center"/>
    </xf>
    <xf numFmtId="14" fontId="24" fillId="0" borderId="0" xfId="0" applyNumberFormat="1" applyFont="1" applyAlignment="1">
      <alignment horizontal="center"/>
    </xf>
    <xf numFmtId="14" fontId="21" fillId="15" borderId="0" xfId="0" applyNumberFormat="1" applyFont="1" applyFill="1" applyAlignment="1">
      <alignment horizontal="center"/>
    </xf>
    <xf numFmtId="14" fontId="25" fillId="0" borderId="0" xfId="0" applyNumberFormat="1" applyFont="1" applyAlignment="1">
      <alignment horizontal="center"/>
    </xf>
    <xf numFmtId="165" fontId="8" fillId="0" borderId="27" xfId="0" applyNumberFormat="1" applyFont="1" applyBorder="1" applyAlignment="1">
      <alignment horizontal="center"/>
    </xf>
    <xf numFmtId="0" fontId="15" fillId="0" borderId="0" xfId="0" applyFont="1" applyAlignment="1">
      <alignment horizontal="center"/>
    </xf>
    <xf numFmtId="16" fontId="20" fillId="0" borderId="0" xfId="6" applyNumberFormat="1" applyFont="1" applyAlignment="1">
      <alignment horizontal="center" vertical="center"/>
    </xf>
    <xf numFmtId="9" fontId="19" fillId="0" borderId="0" xfId="5" applyFont="1" applyAlignment="1">
      <alignment horizontal="center"/>
    </xf>
    <xf numFmtId="1" fontId="8" fillId="0" borderId="28" xfId="0" applyNumberFormat="1" applyFont="1" applyBorder="1" applyAlignment="1">
      <alignment horizontal="center"/>
    </xf>
    <xf numFmtId="165" fontId="8" fillId="0" borderId="28" xfId="0" applyNumberFormat="1" applyFont="1" applyBorder="1" applyAlignment="1">
      <alignment horizontal="center"/>
    </xf>
    <xf numFmtId="0" fontId="19" fillId="17" borderId="29" xfId="6" applyFont="1" applyFill="1" applyBorder="1"/>
    <xf numFmtId="14" fontId="25" fillId="18" borderId="0" xfId="0" applyNumberFormat="1" applyFont="1" applyFill="1" applyAlignment="1">
      <alignment horizontal="center"/>
    </xf>
    <xf numFmtId="0" fontId="8" fillId="0" borderId="18" xfId="0" applyFont="1" applyBorder="1" applyAlignment="1">
      <alignment horizontal="center"/>
    </xf>
    <xf numFmtId="0" fontId="19" fillId="0" borderId="0" xfId="6" applyFont="1" applyAlignment="1">
      <alignment horizontal="center" vertical="center"/>
    </xf>
    <xf numFmtId="0" fontId="26" fillId="0" borderId="0" xfId="8"/>
    <xf numFmtId="167" fontId="26" fillId="0" borderId="0" xfId="8" applyNumberFormat="1"/>
    <xf numFmtId="22" fontId="26" fillId="0" borderId="0" xfId="8" applyNumberFormat="1"/>
    <xf numFmtId="14" fontId="26" fillId="0" borderId="0" xfId="8" applyNumberFormat="1"/>
    <xf numFmtId="0" fontId="11" fillId="8" borderId="32" xfId="0" applyFont="1" applyFill="1" applyBorder="1" applyAlignment="1">
      <alignment horizontal="center"/>
    </xf>
    <xf numFmtId="0" fontId="11" fillId="9" borderId="31" xfId="0" applyFont="1" applyFill="1" applyBorder="1" applyAlignment="1">
      <alignment horizontal="center"/>
    </xf>
    <xf numFmtId="14" fontId="21" fillId="15" borderId="0" xfId="6" applyNumberFormat="1" applyFont="1" applyFill="1" applyAlignment="1">
      <alignment horizontal="center"/>
    </xf>
    <xf numFmtId="16" fontId="27" fillId="0" borderId="0" xfId="6" applyNumberFormat="1" applyFont="1" applyAlignment="1">
      <alignment horizontal="center" vertical="center"/>
    </xf>
    <xf numFmtId="0" fontId="28" fillId="0" borderId="3" xfId="0" applyFont="1" applyBorder="1" applyAlignment="1">
      <alignment horizontal="center"/>
    </xf>
    <xf numFmtId="0" fontId="28" fillId="0" borderId="3" xfId="6" applyFont="1" applyBorder="1" applyAlignment="1">
      <alignment horizontal="center"/>
    </xf>
    <xf numFmtId="9" fontId="28" fillId="0" borderId="3" xfId="5" applyFont="1" applyBorder="1" applyAlignment="1">
      <alignment horizontal="center" vertical="center"/>
    </xf>
    <xf numFmtId="0" fontId="28" fillId="0" borderId="0" xfId="6" applyFont="1" applyAlignment="1">
      <alignment horizontal="center" vertical="center"/>
    </xf>
    <xf numFmtId="0" fontId="20" fillId="0" borderId="1" xfId="6" applyFont="1" applyBorder="1" applyAlignment="1">
      <alignment horizontal="center"/>
    </xf>
    <xf numFmtId="0" fontId="20" fillId="0" borderId="30" xfId="6" applyFont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</cellXfs>
  <cellStyles count="9">
    <cellStyle name="40% - Ênfase3" xfId="4" builtinId="39"/>
    <cellStyle name="40% - Ênfase5" xfId="2" builtinId="47"/>
    <cellStyle name="Estilo 1" xfId="3" xr:uid="{94E50ABD-41F8-4BA2-B06C-59C22EBEA536}"/>
    <cellStyle name="Normal" xfId="0" builtinId="0"/>
    <cellStyle name="Normal 2" xfId="6" xr:uid="{2435F20B-8531-4DA4-A68B-8BA20DD8B6EB}"/>
    <cellStyle name="Normal 2 2 2" xfId="1" xr:uid="{A66AD900-FC17-4442-B1F2-EA2BEC61BFAF}"/>
    <cellStyle name="Normal 3" xfId="7" xr:uid="{C615553F-F8B9-4808-B34A-18FB5C06DA72}"/>
    <cellStyle name="Normal 4" xfId="8" xr:uid="{85B7561E-675A-436E-A3B8-7572679006F8}"/>
    <cellStyle name="Porcentagem" xfId="5" builtinId="5"/>
  </cellStyles>
  <dxfs count="1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3E0057"/>
      </font>
      <fill>
        <patternFill>
          <bgColor rgb="FFFFB428"/>
        </patternFill>
      </fill>
    </dxf>
    <dxf>
      <font>
        <b/>
        <i val="0"/>
      </font>
      <fill>
        <patternFill>
          <bgColor rgb="FFCCFF99"/>
        </patternFill>
      </fill>
    </dxf>
    <dxf>
      <font>
        <b/>
        <i val="0"/>
      </font>
      <fill>
        <patternFill>
          <bgColor rgb="FFCCFFCC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CCFF99"/>
        </patternFill>
      </fill>
    </dxf>
    <dxf>
      <font>
        <b/>
        <i val="0"/>
      </font>
      <fill>
        <patternFill>
          <bgColor rgb="FFCCFFCC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CCFF99"/>
        </patternFill>
      </fill>
    </dxf>
    <dxf>
      <font>
        <b/>
        <i val="0"/>
      </font>
      <fill>
        <patternFill>
          <bgColor rgb="FFCCFFCC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ivo Type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ivo Type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ivo Type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Vivo Type"/>
        <scheme val="none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ivo Type"/>
        <scheme val="none"/>
      </font>
      <fill>
        <patternFill patternType="none">
          <fgColor indexed="64"/>
          <bgColor indexed="65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ivo Type"/>
        <scheme val="none"/>
      </font>
      <fill>
        <patternFill patternType="none">
          <fgColor indexed="64"/>
          <bgColor indexed="65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ivo Type"/>
        <scheme val="none"/>
      </font>
      <fill>
        <patternFill patternType="none">
          <fgColor indexed="64"/>
          <bgColor indexed="65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ivo Type"/>
        <scheme val="none"/>
      </font>
      <fill>
        <patternFill patternType="none">
          <fgColor indexed="64"/>
          <bgColor indexed="65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ivo Type"/>
        <scheme val="none"/>
      </font>
      <fill>
        <patternFill patternType="none">
          <fgColor indexed="64"/>
          <bgColor indexed="65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ivo Type"/>
        <scheme val="none"/>
      </font>
      <fill>
        <patternFill patternType="none">
          <fgColor indexed="64"/>
          <bgColor indexed="65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ivo Type"/>
        <scheme val="none"/>
      </font>
      <fill>
        <patternFill patternType="none">
          <fgColor indexed="64"/>
          <bgColor indexed="65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ivo Type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9" formatCode="dd/mm/yyyy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7" formatCode="dd/mm/yyyy\ hh:mm"/>
      <fill>
        <patternFill patternType="none">
          <bgColor auto="1"/>
        </patternFill>
      </fill>
    </dxf>
    <dxf>
      <numFmt numFmtId="27" formatCode="dd/mm/yyyy\ hh:mm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7" formatCode="dd/mm/yyyy\ hh:mm"/>
      <fill>
        <patternFill patternType="none">
          <bgColor auto="1"/>
        </patternFill>
      </fill>
    </dxf>
    <dxf>
      <numFmt numFmtId="27" formatCode="dd/mm/yyyy\ hh:mm"/>
      <fill>
        <patternFill patternType="none">
          <bgColor auto="1"/>
        </patternFill>
      </fill>
    </dxf>
    <dxf>
      <numFmt numFmtId="167" formatCode="[$-F400]h:mm:ss\ AM/PM"/>
      <fill>
        <patternFill patternType="none">
          <bgColor auto="1"/>
        </patternFill>
      </fill>
    </dxf>
    <dxf>
      <numFmt numFmtId="167" formatCode="[$-F400]h:mm:ss\ AM/PM"/>
      <fill>
        <patternFill patternType="none">
          <bgColor auto="1"/>
        </patternFill>
      </fill>
    </dxf>
    <dxf>
      <numFmt numFmtId="167" formatCode="[$-F400]h:mm:ss\ AM/PM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</dxf>
    <dxf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19" formatCode="dd/mm/yyyy"/>
      <fill>
        <patternFill patternType="none">
          <bgColor auto="1"/>
        </patternFill>
      </fill>
    </dxf>
    <dxf>
      <numFmt numFmtId="164" formatCode="[$-416]mmm\-yy;@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theme="9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ivo Type"/>
        <family val="3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theme="0"/>
        </top>
        <bottom style="medium">
          <color theme="0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Vivo Type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medium">
          <color theme="0"/>
        </top>
        <bottom style="medium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ivo Type"/>
        <family val="3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theme="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Vivo Type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 style="medium">
          <color theme="0"/>
        </top>
        <bottom style="medium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ivo Type"/>
        <family val="3"/>
        <scheme val="none"/>
      </font>
      <numFmt numFmtId="165" formatCode="0.0"/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theme="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Vivo Type"/>
        <family val="3"/>
        <scheme val="none"/>
      </font>
      <numFmt numFmtId="165" formatCode="0.0"/>
      <alignment horizontal="center" vertical="bottom" textRotation="0" wrapText="0" indent="0" justifyLastLine="0" shrinkToFit="0" readingOrder="0"/>
      <border diagonalUp="0" diagonalDown="0">
        <left/>
        <right/>
        <top style="medium">
          <color theme="0"/>
        </top>
        <bottom style="medium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ivo Type"/>
        <family val="3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theme="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Vivo Type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 style="medium">
          <color theme="0"/>
        </top>
        <bottom style="medium">
          <color theme="0"/>
        </bottom>
      </border>
    </dxf>
    <dxf>
      <border outline="0">
        <right style="thin">
          <color rgb="FF000000"/>
        </right>
        <top style="thin">
          <color rgb="FFDF8CFF"/>
        </top>
      </border>
    </dxf>
    <dxf>
      <font>
        <strike val="0"/>
        <outline val="0"/>
        <shadow val="0"/>
        <u val="none"/>
        <vertAlign val="baseline"/>
        <sz val="10"/>
        <color theme="1"/>
        <name val="Vivo Type"/>
        <scheme val="none"/>
      </font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theme="0"/>
        <name val="Vivo Type"/>
        <scheme val="none"/>
      </font>
      <fill>
        <patternFill patternType="solid">
          <fgColor indexed="64"/>
          <bgColor theme="3"/>
        </patternFill>
      </fill>
      <alignment horizontal="center" vertical="center" textRotation="0" indent="0" justifyLastLine="0" shrinkToFit="0" readingOrder="0"/>
    </dxf>
    <dxf>
      <numFmt numFmtId="1" formatCode="0"/>
    </dxf>
    <dxf>
      <alignment horizontal="center"/>
    </dxf>
    <dxf>
      <alignment horizontal="center"/>
    </dxf>
    <dxf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fill>
        <patternFill patternType="solid">
          <fgColor indexed="64"/>
          <bgColor theme="8" tint="-0.249977111117893"/>
        </patternFill>
      </fill>
    </dxf>
  </dxfs>
  <tableStyles count="0" defaultTableStyle="TableStyleMedium2" defaultPivotStyle="PivotStyleLight16"/>
  <colors>
    <mruColors>
      <color rgb="FF3E0057"/>
      <color rgb="FFFFB428"/>
      <color rgb="FFCCFFCC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2.xml"/><Relationship Id="rId18" Type="http://schemas.microsoft.com/office/2007/relationships/slicerCache" Target="slicerCaches/slicerCache7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openxmlformats.org/officeDocument/2006/relationships/connections" Target="connections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47" Type="http://schemas.openxmlformats.org/officeDocument/2006/relationships/customXml" Target="../customXml/item21.xml"/><Relationship Id="rId50" Type="http://schemas.openxmlformats.org/officeDocument/2006/relationships/customXml" Target="../customXml/item2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microsoft.com/office/2007/relationships/slicerCache" Target="slicerCaches/slicerCache5.xml"/><Relationship Id="rId29" Type="http://schemas.openxmlformats.org/officeDocument/2006/relationships/customXml" Target="../customXml/item3.xml"/><Relationship Id="rId11" Type="http://schemas.openxmlformats.org/officeDocument/2006/relationships/pivotCacheDefinition" Target="pivotCache/pivotCacheDefinition4.xml"/><Relationship Id="rId24" Type="http://schemas.openxmlformats.org/officeDocument/2006/relationships/sheetMetadata" Target="metadata.xml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microsoft.com/office/2007/relationships/slicerCache" Target="slicerCaches/slicerCache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49" Type="http://schemas.openxmlformats.org/officeDocument/2006/relationships/customXml" Target="../customXml/item23.xml"/><Relationship Id="rId10" Type="http://schemas.openxmlformats.org/officeDocument/2006/relationships/pivotCacheDefinition" Target="pivotCache/pivotCacheDefinition3.xml"/><Relationship Id="rId19" Type="http://schemas.microsoft.com/office/2007/relationships/slicerCache" Target="slicerCaches/slicerCache8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microsoft.com/office/2007/relationships/slicerCache" Target="slicerCaches/slicerCache3.xml"/><Relationship Id="rId22" Type="http://schemas.openxmlformats.org/officeDocument/2006/relationships/styles" Target="style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48" Type="http://schemas.openxmlformats.org/officeDocument/2006/relationships/customXml" Target="../customXml/item22.xml"/><Relationship Id="rId8" Type="http://schemas.openxmlformats.org/officeDocument/2006/relationships/pivotCacheDefinition" Target="pivotCache/pivotCacheDefinition1.xml"/><Relationship Id="rId51" Type="http://schemas.openxmlformats.org/officeDocument/2006/relationships/customXml" Target="../customXml/item25.xml"/><Relationship Id="rId3" Type="http://schemas.openxmlformats.org/officeDocument/2006/relationships/worksheet" Target="worksheets/sheet3.xml"/><Relationship Id="rId12" Type="http://schemas.microsoft.com/office/2007/relationships/slicerCache" Target="slicerCaches/slicerCache1.xml"/><Relationship Id="rId17" Type="http://schemas.microsoft.com/office/2007/relationships/slicerCache" Target="slicerCaches/slicerCache6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20" Type="http://schemas.openxmlformats.org/officeDocument/2006/relationships/theme" Target="theme/theme1.xml"/><Relationship Id="rId41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Média</a:t>
            </a:r>
            <a:r>
              <a:rPr lang="en-US" baseline="0"/>
              <a:t> Produtiva</a:t>
            </a:r>
            <a:br>
              <a:rPr lang="en-US" baseline="0"/>
            </a:br>
            <a:r>
              <a:rPr lang="en-US" baseline="0"/>
              <a:t>Coordenador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'Média produtiva'!$C$4:$V$4</c:f>
              <c:strCache>
                <c:ptCount val="20"/>
                <c:pt idx="0">
                  <c:v>Média Mês</c:v>
                </c:pt>
                <c:pt idx="1">
                  <c:v>01/09/2026</c:v>
                </c:pt>
                <c:pt idx="2">
                  <c:v>02/09/2026</c:v>
                </c:pt>
                <c:pt idx="3">
                  <c:v>03/09/2026</c:v>
                </c:pt>
                <c:pt idx="4">
                  <c:v>04/09/2026</c:v>
                </c:pt>
                <c:pt idx="5">
                  <c:v>05/09/2026</c:v>
                </c:pt>
                <c:pt idx="6">
                  <c:v>08/09/2026</c:v>
                </c:pt>
                <c:pt idx="7">
                  <c:v>09/09/2026</c:v>
                </c:pt>
                <c:pt idx="8">
                  <c:v>10/09/2026</c:v>
                </c:pt>
                <c:pt idx="9">
                  <c:v>11/09/2026</c:v>
                </c:pt>
                <c:pt idx="10">
                  <c:v>12/09/2026</c:v>
                </c:pt>
                <c:pt idx="11">
                  <c:v>14/09/2026</c:v>
                </c:pt>
                <c:pt idx="12">
                  <c:v>15/09/2026</c:v>
                </c:pt>
                <c:pt idx="13">
                  <c:v>16/09/2026</c:v>
                </c:pt>
                <c:pt idx="14">
                  <c:v>17/09/2026</c:v>
                </c:pt>
                <c:pt idx="15">
                  <c:v>18/09/2026</c:v>
                </c:pt>
                <c:pt idx="16">
                  <c:v>19/09/2026</c:v>
                </c:pt>
                <c:pt idx="17">
                  <c:v>21/09/2026</c:v>
                </c:pt>
                <c:pt idx="18">
                  <c:v>22/09/2026</c:v>
                </c:pt>
                <c:pt idx="19">
                  <c:v>23/09/2026</c:v>
                </c:pt>
              </c:strCache>
            </c:strRef>
          </c:cat>
          <c:val>
            <c:numRef>
              <c:f>'Média produtiva'!$C$5:$V$5</c:f>
              <c:numCache>
                <c:formatCode>0.0</c:formatCode>
                <c:ptCount val="20"/>
                <c:pt idx="0" formatCode="0.00">
                  <c:v>1634</c:v>
                </c:pt>
                <c:pt idx="1">
                  <c:v>2.2432432432432434</c:v>
                </c:pt>
                <c:pt idx="2">
                  <c:v>2.0285714285714285</c:v>
                </c:pt>
                <c:pt idx="3">
                  <c:v>1.95</c:v>
                </c:pt>
                <c:pt idx="4">
                  <c:v>1.9</c:v>
                </c:pt>
                <c:pt idx="5">
                  <c:v>2.3333333333333335</c:v>
                </c:pt>
                <c:pt idx="6">
                  <c:v>2.1025641025641026</c:v>
                </c:pt>
                <c:pt idx="7">
                  <c:v>2.2564102564102564</c:v>
                </c:pt>
                <c:pt idx="8">
                  <c:v>1.9459459459459461</c:v>
                </c:pt>
                <c:pt idx="9">
                  <c:v>2.2432432432432434</c:v>
                </c:pt>
                <c:pt idx="10">
                  <c:v>1</c:v>
                </c:pt>
                <c:pt idx="11">
                  <c:v>1.9473684210526316</c:v>
                </c:pt>
                <c:pt idx="12">
                  <c:v>2.125</c:v>
                </c:pt>
                <c:pt idx="13">
                  <c:v>2.0769230769230771</c:v>
                </c:pt>
                <c:pt idx="14">
                  <c:v>1.6388888888888888</c:v>
                </c:pt>
                <c:pt idx="15">
                  <c:v>1.5625</c:v>
                </c:pt>
                <c:pt idx="16">
                  <c:v>1.4285714285714286</c:v>
                </c:pt>
                <c:pt idx="17">
                  <c:v>1.8055555555555556</c:v>
                </c:pt>
                <c:pt idx="18">
                  <c:v>1.9142857142857144</c:v>
                </c:pt>
                <c:pt idx="19">
                  <c:v>2.2682926829268291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66-489A-9C1C-A4C231E4586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88121951"/>
        <c:axId val="1288126271"/>
      </c:lineChart>
      <c:catAx>
        <c:axId val="128812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8126271"/>
        <c:crosses val="autoZero"/>
        <c:auto val="1"/>
        <c:lblAlgn val="ctr"/>
        <c:lblOffset val="100"/>
        <c:noMultiLvlLbl val="0"/>
      </c:catAx>
      <c:valAx>
        <c:axId val="1288126271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288121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81801</xdr:colOff>
      <xdr:row>0</xdr:row>
      <xdr:rowOff>0</xdr:rowOff>
    </xdr:from>
    <xdr:to>
      <xdr:col>1</xdr:col>
      <xdr:colOff>1665939</xdr:colOff>
      <xdr:row>1</xdr:row>
      <xdr:rowOff>1107515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Gestor Macro">
              <a:extLst>
                <a:ext uri="{FF2B5EF4-FFF2-40B4-BE49-F238E27FC236}">
                  <a16:creationId xmlns:a16="http://schemas.microsoft.com/office/drawing/2014/main" id="{78FC74C4-E1AC-37AF-9B83-FE882E2B8D2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stor Macr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801" y="0"/>
              <a:ext cx="2712197" cy="12345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</xdr:row>
      <xdr:rowOff>0</xdr:rowOff>
    </xdr:from>
    <xdr:to>
      <xdr:col>13</xdr:col>
      <xdr:colOff>152400</xdr:colOff>
      <xdr:row>22</xdr:row>
      <xdr:rowOff>165100</xdr:rowOff>
    </xdr:to>
    <xdr:graphicFrame macro="">
      <xdr:nvGraphicFramePr>
        <xdr:cNvPr id="3" name="Gráfico 1">
          <a:extLst>
            <a:ext uri="{FF2B5EF4-FFF2-40B4-BE49-F238E27FC236}">
              <a16:creationId xmlns:a16="http://schemas.microsoft.com/office/drawing/2014/main" id="{D02839A3-6B69-467D-8DFE-DE4EB312BA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2242645</xdr:colOff>
      <xdr:row>2</xdr:row>
      <xdr:rowOff>114739</xdr:rowOff>
    </xdr:from>
    <xdr:to>
      <xdr:col>14</xdr:col>
      <xdr:colOff>184911</xdr:colOff>
      <xdr:row>5</xdr:row>
      <xdr:rowOff>138289</xdr:rowOff>
    </xdr:to>
    <xdr:grpSp>
      <xdr:nvGrpSpPr>
        <xdr:cNvPr id="63" name="Agrupar 8">
          <a:extLst>
            <a:ext uri="{FF2B5EF4-FFF2-40B4-BE49-F238E27FC236}">
              <a16:creationId xmlns:a16="http://schemas.microsoft.com/office/drawing/2014/main" id="{2D9593AA-C6AA-48B5-967A-246377AE965E}"/>
            </a:ext>
          </a:extLst>
        </xdr:cNvPr>
        <xdr:cNvGrpSpPr/>
      </xdr:nvGrpSpPr>
      <xdr:grpSpPr>
        <a:xfrm>
          <a:off x="12571978" y="481628"/>
          <a:ext cx="1822822" cy="573883"/>
          <a:chOff x="6470432" y="210207"/>
          <a:chExt cx="1610711" cy="559676"/>
        </a:xfrm>
      </xdr:grpSpPr>
      <xdr:grpSp>
        <xdr:nvGrpSpPr>
          <xdr:cNvPr id="64" name="Agrupar 9">
            <a:extLst>
              <a:ext uri="{FF2B5EF4-FFF2-40B4-BE49-F238E27FC236}">
                <a16:creationId xmlns:a16="http://schemas.microsoft.com/office/drawing/2014/main" id="{8EF1E957-2AC2-B8F6-E51A-C3653732D4D7}"/>
              </a:ext>
            </a:extLst>
          </xdr:cNvPr>
          <xdr:cNvGrpSpPr/>
        </xdr:nvGrpSpPr>
        <xdr:grpSpPr>
          <a:xfrm>
            <a:off x="6470432" y="210207"/>
            <a:ext cx="1610711" cy="559676"/>
            <a:chOff x="6470432" y="183931"/>
            <a:chExt cx="1610711" cy="572814"/>
          </a:xfrm>
        </xdr:grpSpPr>
        <xdr:sp macro="" textlink="">
          <xdr:nvSpPr>
            <xdr:cNvPr id="65" name="Retângulo: Cantos Arredondados 11">
              <a:extLst>
                <a:ext uri="{FF2B5EF4-FFF2-40B4-BE49-F238E27FC236}">
                  <a16:creationId xmlns:a16="http://schemas.microsoft.com/office/drawing/2014/main" id="{1AE9E064-43AA-0B1D-8BE3-1BFB57D0914E}"/>
                </a:ext>
              </a:extLst>
            </xdr:cNvPr>
            <xdr:cNvSpPr/>
          </xdr:nvSpPr>
          <xdr:spPr>
            <a:xfrm>
              <a:off x="6470432" y="183931"/>
              <a:ext cx="1537138" cy="564931"/>
            </a:xfrm>
            <a:prstGeom prst="roundRect">
              <a:avLst/>
            </a:prstGeom>
            <a:solidFill>
              <a:srgbClr val="00B050"/>
            </a:solidFill>
            <a:ln>
              <a:solidFill>
                <a:srgbClr val="00B05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3600" b="1" kern="1200">
                <a:solidFill>
                  <a:srgbClr val="00B050"/>
                </a:solidFill>
                <a:latin typeface="+mn-lt"/>
              </a:endParaRPr>
            </a:p>
          </xdr:txBody>
        </xdr:sp>
        <xdr:sp macro="" textlink="">
          <xdr:nvSpPr>
            <xdr:cNvPr id="66" name="Retângulo: Cantos Arredondados 12">
              <a:extLst>
                <a:ext uri="{FF2B5EF4-FFF2-40B4-BE49-F238E27FC236}">
                  <a16:creationId xmlns:a16="http://schemas.microsoft.com/office/drawing/2014/main" id="{D6CECC98-E87C-6E51-D9D8-E3A6C72641B4}"/>
                </a:ext>
              </a:extLst>
            </xdr:cNvPr>
            <xdr:cNvSpPr/>
          </xdr:nvSpPr>
          <xdr:spPr>
            <a:xfrm>
              <a:off x="6544005" y="191814"/>
              <a:ext cx="1537138" cy="564931"/>
            </a:xfrm>
            <a:prstGeom prst="roundRect">
              <a:avLst/>
            </a:prstGeom>
            <a:ln>
              <a:solidFill>
                <a:srgbClr val="00B05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3600" b="1" kern="1200">
                <a:solidFill>
                  <a:srgbClr val="00B050"/>
                </a:solidFill>
                <a:latin typeface="+mn-lt"/>
              </a:endParaRPr>
            </a:p>
          </xdr:txBody>
        </xdr:sp>
      </xdr:grpSp>
      <xdr:sp macro="" textlink="$J$1">
        <xdr:nvSpPr>
          <xdr:cNvPr id="67" name="CaixaDeTexto 10">
            <a:extLst>
              <a:ext uri="{FF2B5EF4-FFF2-40B4-BE49-F238E27FC236}">
                <a16:creationId xmlns:a16="http://schemas.microsoft.com/office/drawing/2014/main" id="{3E6FB622-C811-46EB-0229-4AC6D90CE107}"/>
              </a:ext>
            </a:extLst>
          </xdr:cNvPr>
          <xdr:cNvSpPr txBox="1"/>
        </xdr:nvSpPr>
        <xdr:spPr>
          <a:xfrm>
            <a:off x="6582101" y="236482"/>
            <a:ext cx="1464879" cy="5058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F5992E9C-2D0B-46C9-9B0F-1B581012B226}" type="TxLink">
              <a:rPr lang="en-US" sz="3600" b="1" i="0" u="none" strike="noStrike" kern="1200">
                <a:solidFill>
                  <a:srgbClr val="00B050"/>
                </a:solidFill>
                <a:latin typeface="Aptos Narrow"/>
                <a:cs typeface="Arial"/>
              </a:rPr>
              <a:pPr algn="ctr"/>
              <a:t>84,00</a:t>
            </a:fld>
            <a:endParaRPr lang="en-US" sz="3600" b="1" kern="1200">
              <a:solidFill>
                <a:srgbClr val="00B050"/>
              </a:solidFill>
              <a:latin typeface="+mn-lt"/>
            </a:endParaRPr>
          </a:p>
        </xdr:txBody>
      </xdr:sp>
    </xdr:grpSp>
    <xdr:clientData/>
  </xdr:twoCellAnchor>
  <xdr:twoCellAnchor editAs="absolute">
    <xdr:from>
      <xdr:col>9</xdr:col>
      <xdr:colOff>1312</xdr:colOff>
      <xdr:row>2</xdr:row>
      <xdr:rowOff>127439</xdr:rowOff>
    </xdr:from>
    <xdr:to>
      <xdr:col>10</xdr:col>
      <xdr:colOff>724878</xdr:colOff>
      <xdr:row>5</xdr:row>
      <xdr:rowOff>131939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C09F2DC5-DD6B-46DD-B0C7-A428724A8115}"/>
            </a:ext>
          </a:extLst>
        </xdr:cNvPr>
        <xdr:cNvGrpSpPr/>
      </xdr:nvGrpSpPr>
      <xdr:grpSpPr>
        <a:xfrm>
          <a:off x="8129312" y="494328"/>
          <a:ext cx="1824233" cy="554833"/>
          <a:chOff x="6470432" y="210207"/>
          <a:chExt cx="1610711" cy="559676"/>
        </a:xfrm>
      </xdr:grpSpPr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5236E22B-B53C-8266-4C04-DA692FA0F0F5}"/>
              </a:ext>
            </a:extLst>
          </xdr:cNvPr>
          <xdr:cNvGrpSpPr/>
        </xdr:nvGrpSpPr>
        <xdr:grpSpPr>
          <a:xfrm>
            <a:off x="6470432" y="210207"/>
            <a:ext cx="1610711" cy="559676"/>
            <a:chOff x="6470432" y="183931"/>
            <a:chExt cx="1610711" cy="572814"/>
          </a:xfrm>
        </xdr:grpSpPr>
        <xdr:sp macro="" textlink="">
          <xdr:nvSpPr>
            <xdr:cNvPr id="17" name="Retângulo: Cantos Arredondados 16">
              <a:extLst>
                <a:ext uri="{FF2B5EF4-FFF2-40B4-BE49-F238E27FC236}">
                  <a16:creationId xmlns:a16="http://schemas.microsoft.com/office/drawing/2014/main" id="{C3E0C2FE-BB7F-1542-D19F-3DC68D91E038}"/>
                </a:ext>
              </a:extLst>
            </xdr:cNvPr>
            <xdr:cNvSpPr/>
          </xdr:nvSpPr>
          <xdr:spPr>
            <a:xfrm>
              <a:off x="6470432" y="183931"/>
              <a:ext cx="1537138" cy="564931"/>
            </a:xfrm>
            <a:prstGeom prst="roundRect">
              <a:avLst/>
            </a:prstGeom>
            <a:solidFill>
              <a:schemeClr val="bg2"/>
            </a:solidFill>
            <a:ln>
              <a:solidFill>
                <a:schemeClr val="bg2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">
          <xdr:nvSpPr>
            <xdr:cNvPr id="18" name="Retângulo: Cantos Arredondados 17">
              <a:extLst>
                <a:ext uri="{FF2B5EF4-FFF2-40B4-BE49-F238E27FC236}">
                  <a16:creationId xmlns:a16="http://schemas.microsoft.com/office/drawing/2014/main" id="{8CD2983D-A85E-E907-D4EB-D22D81B1E971}"/>
                </a:ext>
              </a:extLst>
            </xdr:cNvPr>
            <xdr:cNvSpPr/>
          </xdr:nvSpPr>
          <xdr:spPr>
            <a:xfrm>
              <a:off x="6544005" y="191814"/>
              <a:ext cx="1537138" cy="564931"/>
            </a:xfrm>
            <a:prstGeom prst="roundRect">
              <a:avLst/>
            </a:prstGeom>
            <a:ln>
              <a:solidFill>
                <a:schemeClr val="bg2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</xdr:grpSp>
      <xdr:sp macro="" textlink="$I$1">
        <xdr:nvSpPr>
          <xdr:cNvPr id="16" name="CaixaDeTexto 15">
            <a:extLst>
              <a:ext uri="{FF2B5EF4-FFF2-40B4-BE49-F238E27FC236}">
                <a16:creationId xmlns:a16="http://schemas.microsoft.com/office/drawing/2014/main" id="{7A8BEEB1-70A0-21D7-752A-9FACC6F351E7}"/>
              </a:ext>
            </a:extLst>
          </xdr:cNvPr>
          <xdr:cNvSpPr txBox="1"/>
        </xdr:nvSpPr>
        <xdr:spPr>
          <a:xfrm>
            <a:off x="6582103" y="236483"/>
            <a:ext cx="1464879" cy="5058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ED0F40EB-319F-46F1-B044-7B611EA44F08}" type="TxLink">
              <a:rPr lang="en-US" sz="3600" b="1" i="0" u="none" strike="noStrike" kern="1200">
                <a:solidFill>
                  <a:schemeClr val="bg2"/>
                </a:solidFill>
                <a:latin typeface="Aptos Narrow"/>
              </a:rPr>
              <a:pPr algn="ctr"/>
              <a:t>1634,00</a:t>
            </a:fld>
            <a:endParaRPr lang="pt-BR" sz="19900" b="1" kern="1200">
              <a:solidFill>
                <a:schemeClr val="bg2"/>
              </a:solidFill>
            </a:endParaRPr>
          </a:p>
        </xdr:txBody>
      </xdr:sp>
    </xdr:grpSp>
    <xdr:clientData/>
  </xdr:twoCellAnchor>
  <xdr:twoCellAnchor editAs="absolute">
    <xdr:from>
      <xdr:col>7</xdr:col>
      <xdr:colOff>185679</xdr:colOff>
      <xdr:row>2</xdr:row>
      <xdr:rowOff>127439</xdr:rowOff>
    </xdr:from>
    <xdr:to>
      <xdr:col>8</xdr:col>
      <xdr:colOff>934645</xdr:colOff>
      <xdr:row>5</xdr:row>
      <xdr:rowOff>131939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EAFECA6E-5ECC-43A3-9FF5-A8A9021A6ECF}"/>
            </a:ext>
          </a:extLst>
        </xdr:cNvPr>
        <xdr:cNvGrpSpPr/>
      </xdr:nvGrpSpPr>
      <xdr:grpSpPr>
        <a:xfrm>
          <a:off x="5971235" y="494328"/>
          <a:ext cx="1849632" cy="554833"/>
          <a:chOff x="6470432" y="210207"/>
          <a:chExt cx="1610711" cy="559676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17CED9F6-D29B-3CAC-9FC2-A70D8505966B}"/>
              </a:ext>
            </a:extLst>
          </xdr:cNvPr>
          <xdr:cNvGrpSpPr/>
        </xdr:nvGrpSpPr>
        <xdr:grpSpPr>
          <a:xfrm>
            <a:off x="6470432" y="210207"/>
            <a:ext cx="1610711" cy="559676"/>
            <a:chOff x="6470432" y="183931"/>
            <a:chExt cx="1610711" cy="572814"/>
          </a:xfrm>
        </xdr:grpSpPr>
        <xdr:sp macro="" textlink="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2269019D-225D-917C-6C78-9CE4CF9754E3}"/>
                </a:ext>
              </a:extLst>
            </xdr:cNvPr>
            <xdr:cNvSpPr/>
          </xdr:nvSpPr>
          <xdr:spPr>
            <a:xfrm>
              <a:off x="6470432" y="183931"/>
              <a:ext cx="1537138" cy="564931"/>
            </a:xfrm>
            <a:prstGeom prst="roundRect">
              <a:avLst/>
            </a:prstGeom>
            <a:solidFill>
              <a:schemeClr val="tx2"/>
            </a:solidFill>
            <a:ln>
              <a:solidFill>
                <a:schemeClr val="tx2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">
          <xdr:nvSpPr>
            <xdr:cNvPr id="23" name="Retângulo: Cantos Arredondados 22">
              <a:extLst>
                <a:ext uri="{FF2B5EF4-FFF2-40B4-BE49-F238E27FC236}">
                  <a16:creationId xmlns:a16="http://schemas.microsoft.com/office/drawing/2014/main" id="{08E35B51-00AE-1396-945F-6BC054D5911A}"/>
                </a:ext>
              </a:extLst>
            </xdr:cNvPr>
            <xdr:cNvSpPr/>
          </xdr:nvSpPr>
          <xdr:spPr>
            <a:xfrm>
              <a:off x="6544005" y="191814"/>
              <a:ext cx="1537138" cy="564931"/>
            </a:xfrm>
            <a:prstGeom prst="roundRect">
              <a:avLst/>
            </a:prstGeom>
            <a:ln>
              <a:solidFill>
                <a:schemeClr val="tx2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</xdr:grpSp>
      <xdr:sp macro="" textlink="$H$1">
        <xdr:nvSpPr>
          <xdr:cNvPr id="21" name="CaixaDeTexto 20">
            <a:extLst>
              <a:ext uri="{FF2B5EF4-FFF2-40B4-BE49-F238E27FC236}">
                <a16:creationId xmlns:a16="http://schemas.microsoft.com/office/drawing/2014/main" id="{F54B1004-53BD-6231-38E4-05FA1017EAA2}"/>
              </a:ext>
            </a:extLst>
          </xdr:cNvPr>
          <xdr:cNvSpPr txBox="1"/>
        </xdr:nvSpPr>
        <xdr:spPr>
          <a:xfrm>
            <a:off x="6582103" y="236483"/>
            <a:ext cx="1464879" cy="5058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1939B2DB-BA0D-4C66-929B-3A82970DC689}" type="TxLink">
              <a:rPr lang="en-US" sz="3600" b="1" i="0" u="none" strike="noStrike" kern="1200">
                <a:solidFill>
                  <a:schemeClr val="tx2"/>
                </a:solidFill>
                <a:latin typeface="Aptos Narrow"/>
              </a:rPr>
              <a:pPr algn="ctr"/>
              <a:t>1.634</a:t>
            </a:fld>
            <a:endParaRPr lang="pt-BR" sz="19900" b="1" kern="1200">
              <a:solidFill>
                <a:schemeClr val="tx2"/>
              </a:solidFill>
            </a:endParaRPr>
          </a:p>
        </xdr:txBody>
      </xdr:sp>
    </xdr:grpSp>
    <xdr:clientData/>
  </xdr:twoCellAnchor>
  <xdr:twoCellAnchor editAs="absolute">
    <xdr:from>
      <xdr:col>7</xdr:col>
      <xdr:colOff>190939</xdr:colOff>
      <xdr:row>0</xdr:row>
      <xdr:rowOff>131380</xdr:rowOff>
    </xdr:from>
    <xdr:to>
      <xdr:col>8</xdr:col>
      <xdr:colOff>933231</xdr:colOff>
      <xdr:row>2</xdr:row>
      <xdr:rowOff>124457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695D14CD-EF5B-4D13-87BD-C31843337BB7}"/>
            </a:ext>
          </a:extLst>
        </xdr:cNvPr>
        <xdr:cNvSpPr txBox="1"/>
      </xdr:nvSpPr>
      <xdr:spPr>
        <a:xfrm>
          <a:off x="5734708" y="131380"/>
          <a:ext cx="1793326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pt-BR" sz="1800" b="1" kern="1200">
              <a:solidFill>
                <a:schemeClr val="tx2"/>
              </a:solidFill>
            </a:rPr>
            <a:t>Produção Total</a:t>
          </a:r>
        </a:p>
      </xdr:txBody>
    </xdr:sp>
    <xdr:clientData/>
  </xdr:twoCellAnchor>
  <xdr:twoCellAnchor editAs="absolute">
    <xdr:from>
      <xdr:col>8</xdr:col>
      <xdr:colOff>1178473</xdr:colOff>
      <xdr:row>0</xdr:row>
      <xdr:rowOff>132693</xdr:rowOff>
    </xdr:from>
    <xdr:to>
      <xdr:col>10</xdr:col>
      <xdr:colOff>720835</xdr:colOff>
      <xdr:row>2</xdr:row>
      <xdr:rowOff>125770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8272DE94-E960-468A-8C02-C0E7EA68FEE5}"/>
            </a:ext>
          </a:extLst>
        </xdr:cNvPr>
        <xdr:cNvSpPr txBox="1"/>
      </xdr:nvSpPr>
      <xdr:spPr>
        <a:xfrm>
          <a:off x="7744811" y="132693"/>
          <a:ext cx="1799896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pt-BR" sz="1800" b="1" kern="1200">
              <a:solidFill>
                <a:schemeClr val="bg2"/>
              </a:solidFill>
            </a:rPr>
            <a:t>Média Mês</a:t>
          </a:r>
        </a:p>
      </xdr:txBody>
    </xdr:sp>
    <xdr:clientData/>
  </xdr:twoCellAnchor>
  <xdr:twoCellAnchor editAs="absolute">
    <xdr:from>
      <xdr:col>11</xdr:col>
      <xdr:colOff>2013607</xdr:colOff>
      <xdr:row>0</xdr:row>
      <xdr:rowOff>144092</xdr:rowOff>
    </xdr:from>
    <xdr:to>
      <xdr:col>14</xdr:col>
      <xdr:colOff>200135</xdr:colOff>
      <xdr:row>2</xdr:row>
      <xdr:rowOff>169550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D1B0C675-BCC7-4F60-A964-7E49D54E436D}"/>
            </a:ext>
          </a:extLst>
        </xdr:cNvPr>
        <xdr:cNvSpPr txBox="1"/>
      </xdr:nvSpPr>
      <xdr:spPr>
        <a:xfrm>
          <a:off x="12427607" y="144092"/>
          <a:ext cx="2098128" cy="4064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pt-BR" sz="1800" b="1" kern="1200" baseline="0">
              <a:solidFill>
                <a:schemeClr val="tx2"/>
              </a:solidFill>
            </a:rPr>
            <a:t>🏆 Melhor Média</a:t>
          </a:r>
          <a:endParaRPr lang="pt-BR" sz="1800" b="1" kern="1200">
            <a:solidFill>
              <a:schemeClr val="tx2"/>
            </a:solidFill>
          </a:endParaRPr>
        </a:p>
      </xdr:txBody>
    </xdr:sp>
    <xdr:clientData/>
  </xdr:twoCellAnchor>
  <xdr:twoCellAnchor editAs="absolute">
    <xdr:from>
      <xdr:col>0</xdr:col>
      <xdr:colOff>515721</xdr:colOff>
      <xdr:row>8</xdr:row>
      <xdr:rowOff>78827</xdr:rowOff>
    </xdr:from>
    <xdr:to>
      <xdr:col>4</xdr:col>
      <xdr:colOff>271666</xdr:colOff>
      <xdr:row>26</xdr:row>
      <xdr:rowOff>183931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7" name="Supervisor">
              <a:extLst>
                <a:ext uri="{FF2B5EF4-FFF2-40B4-BE49-F238E27FC236}">
                  <a16:creationId xmlns:a16="http://schemas.microsoft.com/office/drawing/2014/main" id="{1AC3945F-F2B0-4F43-B09B-3747C92BB0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pervis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5721" y="1602827"/>
              <a:ext cx="2199600" cy="38428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515721</xdr:colOff>
      <xdr:row>1</xdr:row>
      <xdr:rowOff>108387</xdr:rowOff>
    </xdr:from>
    <xdr:to>
      <xdr:col>4</xdr:col>
      <xdr:colOff>271666</xdr:colOff>
      <xdr:row>8</xdr:row>
      <xdr:rowOff>72258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8" name="Coordenador">
              <a:extLst>
                <a:ext uri="{FF2B5EF4-FFF2-40B4-BE49-F238E27FC236}">
                  <a16:creationId xmlns:a16="http://schemas.microsoft.com/office/drawing/2014/main" id="{148F790F-9E35-4DF1-9A6A-3DCE4C5E612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orden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5721" y="298887"/>
              <a:ext cx="2199600" cy="129737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276083</xdr:colOff>
      <xdr:row>1</xdr:row>
      <xdr:rowOff>108387</xdr:rowOff>
    </xdr:from>
    <xdr:to>
      <xdr:col>6</xdr:col>
      <xdr:colOff>38597</xdr:colOff>
      <xdr:row>8</xdr:row>
      <xdr:rowOff>85396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0" name="Classificação técnica">
              <a:extLst>
                <a:ext uri="{FF2B5EF4-FFF2-40B4-BE49-F238E27FC236}">
                  <a16:creationId xmlns:a16="http://schemas.microsoft.com/office/drawing/2014/main" id="{9EFCFF7E-CB99-4A08-ADDE-4B1C2A03E5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assificação técnic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19738" y="298887"/>
              <a:ext cx="2199600" cy="131050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276083</xdr:colOff>
      <xdr:row>14</xdr:row>
      <xdr:rowOff>13137</xdr:rowOff>
    </xdr:from>
    <xdr:to>
      <xdr:col>6</xdr:col>
      <xdr:colOff>38597</xdr:colOff>
      <xdr:row>20</xdr:row>
      <xdr:rowOff>65689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1" name="Dia Semana">
              <a:extLst>
                <a:ext uri="{FF2B5EF4-FFF2-40B4-BE49-F238E27FC236}">
                  <a16:creationId xmlns:a16="http://schemas.microsoft.com/office/drawing/2014/main" id="{7F3B7E02-1B5E-4319-8D87-61A74FB546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Seman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19738" y="2910051"/>
              <a:ext cx="2199600" cy="12349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276083</xdr:colOff>
      <xdr:row>20</xdr:row>
      <xdr:rowOff>65689</xdr:rowOff>
    </xdr:from>
    <xdr:to>
      <xdr:col>6</xdr:col>
      <xdr:colOff>38597</xdr:colOff>
      <xdr:row>26</xdr:row>
      <xdr:rowOff>183931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3" name="Status da Atividade">
              <a:extLst>
                <a:ext uri="{FF2B5EF4-FFF2-40B4-BE49-F238E27FC236}">
                  <a16:creationId xmlns:a16="http://schemas.microsoft.com/office/drawing/2014/main" id="{8CE9B26A-A43B-492E-906E-6608828F43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 da Ativida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19738" y="4145017"/>
              <a:ext cx="2199600" cy="13006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515721</xdr:colOff>
      <xdr:row>26</xdr:row>
      <xdr:rowOff>180644</xdr:rowOff>
    </xdr:from>
    <xdr:to>
      <xdr:col>6</xdr:col>
      <xdr:colOff>34180</xdr:colOff>
      <xdr:row>35</xdr:row>
      <xdr:rowOff>101599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2" name="Resumo TIPO">
              <a:extLst>
                <a:ext uri="{FF2B5EF4-FFF2-40B4-BE49-F238E27FC236}">
                  <a16:creationId xmlns:a16="http://schemas.microsoft.com/office/drawing/2014/main" id="{3A12DE59-B888-4099-8272-586AE4E313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sumo TI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5721" y="5442386"/>
              <a:ext cx="4399200" cy="12513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276083</xdr:colOff>
      <xdr:row>8</xdr:row>
      <xdr:rowOff>78827</xdr:rowOff>
    </xdr:from>
    <xdr:to>
      <xdr:col>6</xdr:col>
      <xdr:colOff>38597</xdr:colOff>
      <xdr:row>14</xdr:row>
      <xdr:rowOff>19707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9" name="Estado">
              <a:extLst>
                <a:ext uri="{FF2B5EF4-FFF2-40B4-BE49-F238E27FC236}">
                  <a16:creationId xmlns:a16="http://schemas.microsoft.com/office/drawing/2014/main" id="{CAAEDC55-A267-4D28-B602-B6DBAB73F4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19738" y="1602827"/>
              <a:ext cx="2199600" cy="13137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14</xdr:col>
      <xdr:colOff>404212</xdr:colOff>
      <xdr:row>2</xdr:row>
      <xdr:rowOff>116053</xdr:rowOff>
    </xdr:from>
    <xdr:to>
      <xdr:col>17</xdr:col>
      <xdr:colOff>343005</xdr:colOff>
      <xdr:row>5</xdr:row>
      <xdr:rowOff>139603</xdr:rowOff>
    </xdr:to>
    <xdr:grpSp>
      <xdr:nvGrpSpPr>
        <xdr:cNvPr id="58" name="Agrupar 33">
          <a:extLst>
            <a:ext uri="{FF2B5EF4-FFF2-40B4-BE49-F238E27FC236}">
              <a16:creationId xmlns:a16="http://schemas.microsoft.com/office/drawing/2014/main" id="{6851B5EE-1F86-25A2-5DE8-723555A89897}"/>
            </a:ext>
          </a:extLst>
        </xdr:cNvPr>
        <xdr:cNvGrpSpPr/>
      </xdr:nvGrpSpPr>
      <xdr:grpSpPr>
        <a:xfrm>
          <a:off x="14614101" y="482942"/>
          <a:ext cx="1928460" cy="573883"/>
          <a:chOff x="6470432" y="210207"/>
          <a:chExt cx="1610711" cy="559676"/>
        </a:xfrm>
      </xdr:grpSpPr>
      <xdr:grpSp>
        <xdr:nvGrpSpPr>
          <xdr:cNvPr id="59" name="Agrupar 34">
            <a:extLst>
              <a:ext uri="{FF2B5EF4-FFF2-40B4-BE49-F238E27FC236}">
                <a16:creationId xmlns:a16="http://schemas.microsoft.com/office/drawing/2014/main" id="{05C391DE-86AE-6491-430E-B2BF1F4ED7D2}"/>
              </a:ext>
            </a:extLst>
          </xdr:cNvPr>
          <xdr:cNvGrpSpPr/>
        </xdr:nvGrpSpPr>
        <xdr:grpSpPr>
          <a:xfrm>
            <a:off x="6470432" y="210207"/>
            <a:ext cx="1610711" cy="559676"/>
            <a:chOff x="6470432" y="183931"/>
            <a:chExt cx="1610711" cy="572814"/>
          </a:xfrm>
        </xdr:grpSpPr>
        <xdr:sp macro="" textlink="">
          <xdr:nvSpPr>
            <xdr:cNvPr id="60" name="Retângulo: Cantos Arredondados 36">
              <a:extLst>
                <a:ext uri="{FF2B5EF4-FFF2-40B4-BE49-F238E27FC236}">
                  <a16:creationId xmlns:a16="http://schemas.microsoft.com/office/drawing/2014/main" id="{DA23BF74-3D3D-77EA-91A0-0DFBF272363B}"/>
                </a:ext>
              </a:extLst>
            </xdr:cNvPr>
            <xdr:cNvSpPr/>
          </xdr:nvSpPr>
          <xdr:spPr>
            <a:xfrm>
              <a:off x="6470432" y="183931"/>
              <a:ext cx="1537138" cy="564931"/>
            </a:xfrm>
            <a:prstGeom prst="roundRect">
              <a:avLst/>
            </a:prstGeom>
            <a:solidFill>
              <a:schemeClr val="accent6"/>
            </a:solidFill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3600" b="1" kern="1200">
                <a:solidFill>
                  <a:schemeClr val="accent6"/>
                </a:solidFill>
              </a:endParaRPr>
            </a:p>
          </xdr:txBody>
        </xdr:sp>
        <xdr:sp macro="" textlink="">
          <xdr:nvSpPr>
            <xdr:cNvPr id="61" name="Retângulo: Cantos Arredondados 37">
              <a:extLst>
                <a:ext uri="{FF2B5EF4-FFF2-40B4-BE49-F238E27FC236}">
                  <a16:creationId xmlns:a16="http://schemas.microsoft.com/office/drawing/2014/main" id="{FEA40D29-08F7-7492-60C0-C57A2E58E52F}"/>
                </a:ext>
              </a:extLst>
            </xdr:cNvPr>
            <xdr:cNvSpPr/>
          </xdr:nvSpPr>
          <xdr:spPr>
            <a:xfrm>
              <a:off x="6544005" y="191814"/>
              <a:ext cx="1537138" cy="564931"/>
            </a:xfrm>
            <a:prstGeom prst="roundRect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3600" b="1" kern="1200">
                <a:solidFill>
                  <a:schemeClr val="accent6"/>
                </a:solidFill>
              </a:endParaRPr>
            </a:p>
          </xdr:txBody>
        </xdr:sp>
      </xdr:grpSp>
      <xdr:sp macro="" textlink="$K$1">
        <xdr:nvSpPr>
          <xdr:cNvPr id="62" name="CaixaDeTexto 35">
            <a:extLst>
              <a:ext uri="{FF2B5EF4-FFF2-40B4-BE49-F238E27FC236}">
                <a16:creationId xmlns:a16="http://schemas.microsoft.com/office/drawing/2014/main" id="{381BE8A9-899F-8AEB-0825-506A41BEAD23}"/>
              </a:ext>
            </a:extLst>
          </xdr:cNvPr>
          <xdr:cNvSpPr txBox="1"/>
        </xdr:nvSpPr>
        <xdr:spPr>
          <a:xfrm>
            <a:off x="6582103" y="236483"/>
            <a:ext cx="1464879" cy="5058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4C74BD6D-B8D7-4A84-8253-D0C668C174C1}" type="TxLink">
              <a:rPr lang="en-US" sz="3600" b="1" i="0" u="none" strike="noStrike" kern="1200">
                <a:solidFill>
                  <a:schemeClr val="accent6"/>
                </a:solidFill>
                <a:latin typeface="Aptos Narrow"/>
                <a:cs typeface="Segoe UI"/>
              </a:rPr>
              <a:pPr algn="ctr"/>
              <a:t>9,00</a:t>
            </a:fld>
            <a:endParaRPr lang="pt-BR" sz="3600" b="1" kern="1200">
              <a:solidFill>
                <a:schemeClr val="accent6"/>
              </a:solidFill>
            </a:endParaRPr>
          </a:p>
        </xdr:txBody>
      </xdr:sp>
    </xdr:grpSp>
    <xdr:clientData/>
  </xdr:twoCellAnchor>
  <xdr:twoCellAnchor editAs="absolute">
    <xdr:from>
      <xdr:col>14</xdr:col>
      <xdr:colOff>39414</xdr:colOff>
      <xdr:row>0</xdr:row>
      <xdr:rowOff>132706</xdr:rowOff>
    </xdr:from>
    <xdr:to>
      <xdr:col>17</xdr:col>
      <xdr:colOff>3722</xdr:colOff>
      <xdr:row>2</xdr:row>
      <xdr:rowOff>158164</xdr:rowOff>
    </xdr:to>
    <xdr:sp macro="" textlink="">
      <xdr:nvSpPr>
        <xdr:cNvPr id="39" name="CaixaDeTexto 38">
          <a:extLst>
            <a:ext uri="{FF2B5EF4-FFF2-40B4-BE49-F238E27FC236}">
              <a16:creationId xmlns:a16="http://schemas.microsoft.com/office/drawing/2014/main" id="{496EF433-DDC7-03E5-F42D-4E31D3C8C33D}"/>
            </a:ext>
          </a:extLst>
        </xdr:cNvPr>
        <xdr:cNvSpPr txBox="1"/>
      </xdr:nvSpPr>
      <xdr:spPr>
        <a:xfrm>
          <a:off x="14365014" y="132706"/>
          <a:ext cx="1939158" cy="4064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pt-BR" sz="1800" b="1" kern="1200" baseline="0">
              <a:solidFill>
                <a:schemeClr val="tx2"/>
              </a:solidFill>
            </a:rPr>
            <a:t>⚠️Pior Média </a:t>
          </a:r>
          <a:endParaRPr lang="pt-BR" sz="1800" b="1" kern="1200">
            <a:solidFill>
              <a:schemeClr val="tx2"/>
            </a:solidFill>
          </a:endParaRPr>
        </a:p>
      </xdr:txBody>
    </xdr:sp>
    <xdr:clientData/>
  </xdr:twoCellAnchor>
  <xdr:twoCellAnchor editAs="absolute">
    <xdr:from>
      <xdr:col>11</xdr:col>
      <xdr:colOff>4162</xdr:colOff>
      <xdr:row>2</xdr:row>
      <xdr:rowOff>90653</xdr:rowOff>
    </xdr:from>
    <xdr:to>
      <xdr:col>11</xdr:col>
      <xdr:colOff>1905105</xdr:colOff>
      <xdr:row>6</xdr:row>
      <xdr:rowOff>18953</xdr:rowOff>
    </xdr:to>
    <xdr:grpSp>
      <xdr:nvGrpSpPr>
        <xdr:cNvPr id="13" name="Agrupar 33">
          <a:extLst>
            <a:ext uri="{FF2B5EF4-FFF2-40B4-BE49-F238E27FC236}">
              <a16:creationId xmlns:a16="http://schemas.microsoft.com/office/drawing/2014/main" id="{8B88C1AA-12B7-467B-A723-C424FA268BB5}"/>
            </a:ext>
          </a:extLst>
        </xdr:cNvPr>
        <xdr:cNvGrpSpPr/>
      </xdr:nvGrpSpPr>
      <xdr:grpSpPr>
        <a:xfrm>
          <a:off x="10333495" y="457542"/>
          <a:ext cx="1900943" cy="662078"/>
          <a:chOff x="6470432" y="210207"/>
          <a:chExt cx="1610711" cy="559676"/>
        </a:xfrm>
      </xdr:grpSpPr>
      <xdr:grpSp>
        <xdr:nvGrpSpPr>
          <xdr:cNvPr id="34" name="Agrupar 34">
            <a:extLst>
              <a:ext uri="{FF2B5EF4-FFF2-40B4-BE49-F238E27FC236}">
                <a16:creationId xmlns:a16="http://schemas.microsoft.com/office/drawing/2014/main" id="{4B4B0E8C-3A3B-C04A-570A-6C2DC287C6C5}"/>
              </a:ext>
            </a:extLst>
          </xdr:cNvPr>
          <xdr:cNvGrpSpPr/>
        </xdr:nvGrpSpPr>
        <xdr:grpSpPr>
          <a:xfrm>
            <a:off x="6470432" y="210207"/>
            <a:ext cx="1610711" cy="559676"/>
            <a:chOff x="6470432" y="183931"/>
            <a:chExt cx="1610711" cy="572814"/>
          </a:xfrm>
        </xdr:grpSpPr>
        <xdr:sp macro="" textlink="">
          <xdr:nvSpPr>
            <xdr:cNvPr id="35" name="Retângulo: Cantos Arredondados 36">
              <a:extLst>
                <a:ext uri="{FF2B5EF4-FFF2-40B4-BE49-F238E27FC236}">
                  <a16:creationId xmlns:a16="http://schemas.microsoft.com/office/drawing/2014/main" id="{22E2CF45-F5DF-BC64-D06C-6936AB48C772}"/>
                </a:ext>
              </a:extLst>
            </xdr:cNvPr>
            <xdr:cNvSpPr/>
          </xdr:nvSpPr>
          <xdr:spPr>
            <a:xfrm>
              <a:off x="6470432" y="183931"/>
              <a:ext cx="1537138" cy="564931"/>
            </a:xfrm>
            <a:prstGeom prst="roundRect">
              <a:avLst/>
            </a:prstGeom>
            <a:solidFill>
              <a:schemeClr val="accent2"/>
            </a:solidFill>
            <a:ln>
              <a:solidFill>
                <a:schemeClr val="accent2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3600" b="1" kern="1200">
                <a:solidFill>
                  <a:srgbClr val="00B0F0"/>
                </a:solidFill>
                <a:latin typeface="+mn-lt"/>
              </a:endParaRPr>
            </a:p>
          </xdr:txBody>
        </xdr:sp>
        <xdr:sp macro="" textlink="">
          <xdr:nvSpPr>
            <xdr:cNvPr id="36" name="Retângulo: Cantos Arredondados 37">
              <a:extLst>
                <a:ext uri="{FF2B5EF4-FFF2-40B4-BE49-F238E27FC236}">
                  <a16:creationId xmlns:a16="http://schemas.microsoft.com/office/drawing/2014/main" id="{BC2819D9-7ED4-E0DE-F0AB-FC5C56E45DC2}"/>
                </a:ext>
              </a:extLst>
            </xdr:cNvPr>
            <xdr:cNvSpPr/>
          </xdr:nvSpPr>
          <xdr:spPr>
            <a:xfrm>
              <a:off x="6544005" y="191814"/>
              <a:ext cx="1537138" cy="564931"/>
            </a:xfrm>
            <a:prstGeom prst="roundRect">
              <a:avLst/>
            </a:prstGeom>
            <a:ln>
              <a:solidFill>
                <a:schemeClr val="accent2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3600" b="1" kern="1200">
                <a:solidFill>
                  <a:srgbClr val="00B0F0"/>
                </a:solidFill>
                <a:latin typeface="+mn-lt"/>
              </a:endParaRPr>
            </a:p>
          </xdr:txBody>
        </xdr:sp>
      </xdr:grpSp>
      <xdr:sp macro="" textlink="$AJ$9">
        <xdr:nvSpPr>
          <xdr:cNvPr id="37" name="CaixaDeTexto 35">
            <a:extLst>
              <a:ext uri="{FF2B5EF4-FFF2-40B4-BE49-F238E27FC236}">
                <a16:creationId xmlns:a16="http://schemas.microsoft.com/office/drawing/2014/main" id="{0DC38070-0BD4-257C-3D6B-7982887955ED}"/>
              </a:ext>
            </a:extLst>
          </xdr:cNvPr>
          <xdr:cNvSpPr txBox="1"/>
        </xdr:nvSpPr>
        <xdr:spPr>
          <a:xfrm>
            <a:off x="6582103" y="236483"/>
            <a:ext cx="1464879" cy="5058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2E834908-B31E-4746-B761-C7E90E95D600}" type="TxLink">
              <a:rPr lang="en-US" sz="3600" b="1" i="0" u="none" strike="noStrike" kern="1200">
                <a:solidFill>
                  <a:srgbClr val="00B0F0"/>
                </a:solidFill>
                <a:latin typeface="Aptos Narrow"/>
                <a:cs typeface="Segoe UI"/>
              </a:rPr>
              <a:pPr algn="ctr"/>
              <a:t>1,8</a:t>
            </a:fld>
            <a:endParaRPr lang="pt-BR" sz="3600" b="1" kern="1200">
              <a:solidFill>
                <a:srgbClr val="00B0F0"/>
              </a:solidFill>
              <a:latin typeface="+mn-lt"/>
            </a:endParaRPr>
          </a:p>
        </xdr:txBody>
      </xdr:sp>
    </xdr:grpSp>
    <xdr:clientData/>
  </xdr:twoCellAnchor>
  <xdr:twoCellAnchor editAs="absolute">
    <xdr:from>
      <xdr:col>10</xdr:col>
      <xdr:colOff>658211</xdr:colOff>
      <xdr:row>0</xdr:row>
      <xdr:rowOff>119993</xdr:rowOff>
    </xdr:from>
    <xdr:to>
      <xdr:col>11</xdr:col>
      <xdr:colOff>1407073</xdr:colOff>
      <xdr:row>2</xdr:row>
      <xdr:rowOff>113070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2D8DE1FA-D4BE-4E7E-9716-D72ADDC59CE3}"/>
            </a:ext>
          </a:extLst>
        </xdr:cNvPr>
        <xdr:cNvSpPr txBox="1"/>
      </xdr:nvSpPr>
      <xdr:spPr>
        <a:xfrm>
          <a:off x="9967311" y="119993"/>
          <a:ext cx="1853762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pt-BR" sz="1800" b="1" kern="1200">
              <a:solidFill>
                <a:schemeClr val="bg2"/>
              </a:solidFill>
            </a:rPr>
            <a:t>Média Dia</a:t>
          </a: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ice Bomfim Moreira Dos Santos" refreshedDate="46296.661040509258" backgroundQuery="1" createdVersion="8" refreshedVersion="8" minRefreshableVersion="3" recordCount="0" supportSubquery="1" supportAdvancedDrill="1" xr:uid="{A5967F7A-7EEF-4978-9937-F9067FFC74F2}">
  <cacheSource type="external" connectionId="1"/>
  <cacheFields count="2">
    <cacheField name="[Base].[Recurso].[Recurso]" caption="Recurso" numFmtId="0" hierarchy="9" level="1">
      <sharedItems count="50">
        <s v="ADÉCIO JÂNIO PEREIRA DE SOUSA"/>
        <s v="ALANA FERREIRA DE LIMA"/>
        <s v="ALDIR GOES DOS SANTOS"/>
        <s v="ALEXANDRE BORGES DA SILVA"/>
        <s v="ANDERSON COSTA DOS SANTOS"/>
        <s v="ANTONIO GALDINO DA SILVA NETO"/>
        <s v="CARLOS ANDRE SANTOS LIMA"/>
        <s v="CARLOS EDUARDO DA SILVA"/>
        <s v="CARLOS EDUARDO DA SILVA QUEIROZ"/>
        <s v="DANILO COSTA CASSEMIRO DA SILVA"/>
        <s v="EBER BORGES DE SOUZA"/>
        <s v="EDMILSON HONORATO DE SANTANA JUNIOR"/>
        <s v="EDSON TAVARES DA SILVA JUNIOR"/>
        <s v="ELIAS PEREIRA PASSOS FILHO"/>
        <s v="FERNANDO PINHEIRO DA SILVA JUNIOR"/>
        <s v="FRANCISCO EDVALDO CARDOSO CARNEIRO"/>
        <s v="FRANCY ANA ALEXANDRINO CLAUDIO"/>
        <s v="GEORGE MENEZES DOS SANTOS"/>
        <s v="GILSON PATROCINIO DOS SANTOS ALENCAR"/>
        <s v="HELIO SANDRO MONTEIRO PEIXOTO"/>
        <s v="HUMBERTO DOUGLAS ARAUJO SANTOS"/>
        <s v="JAIRON VIEIRA ALVES"/>
        <s v="JANECLEYTON RICARDO JUCA"/>
        <s v="JEAN GALVÃO OLIVEIRA"/>
        <s v="JHONATAN MONTEIRO DE ANDRADE"/>
        <s v="JOAO ALBERTO MENDES GUEDES"/>
        <s v="JOAO FRANCISCO DE BRITO UCHOA"/>
        <s v="JONATA GOMES DE SOUZA"/>
        <s v="JOSE ALVES DE SOUZA JUNIOR"/>
        <s v="JOSE AVELINO DE QUEIROZ NETO"/>
        <s v="JOSE WELLINTON SOUZA SILVA"/>
        <s v="JOSE WILSON GOMES DA SILVA"/>
        <s v="LAISE BRITO BOTELHO"/>
        <s v="LUCAS DOS SANTOS COELHO"/>
        <s v="LUCIANO MIGUEL DA SILVA"/>
        <s v="LUCIANO RODRIGUES FARIAS DA SILVA"/>
        <s v="MARCIO DE SOUSA LIMA"/>
        <s v="MOISES SANTOS BUISINE"/>
        <s v="PAULO ROBERTO DA SILVA"/>
        <s v="PEDRO ARTHUR ALMEIDA CARTAXO"/>
        <s v="RAFAELA ALVES FACUNDO"/>
        <s v="RICARDO SILVA DE DEUS"/>
        <s v="SANDRA GABRIELA DOS ANJOS BARBOSA"/>
        <s v="SEVERINO INOCENCIO PEDROZA FILHO"/>
        <s v="SILVIA JOELIA DE SOUSA GUIMARAES"/>
        <s v="TALITA WEDJA FELIPE DA SILVA"/>
        <s v="THIAGO PEREIRA LIMA"/>
        <s v="VALDEILTON DE SOUZA DO NASCIMENTO"/>
        <s v="WENDERSON DA COSTA BARBOSA"/>
        <s v="WILTON BRAGA DA SILVA"/>
      </sharedItems>
    </cacheField>
    <cacheField name="[Measures].[Contagem Distinta de Data_Padronizada]" caption="Contagem Distinta de Data_Padronizada" numFmtId="0" hierarchy="77" level="32767"/>
  </cacheFields>
  <cacheHierarchies count="83">
    <cacheHierarchy uniqueName="[Base].[Mês]" caption="Mês" attribute="1" time="1" defaultMemberUniqueName="[Base].[Mês].[All]" allUniqueName="[Base].[Mês].[All]" dimensionUniqueName="[Base]" displayFolder="" count="0" memberValueDatatype="7" unbalanced="0"/>
    <cacheHierarchy uniqueName="[Base].[Data_Padronizada]" caption="Data_Padronizada" attribute="1" time="1" defaultMemberUniqueName="[Base].[Data_Padronizada].[All]" allUniqueName="[Base].[Data_Padronizada].[All]" dimensionUniqueName="[Base]" displayFolder="" count="0" memberValueDatatype="7" unbalanced="0"/>
    <cacheHierarchy uniqueName="[Base].[Dia Semana]" caption="Dia Semana" attribute="1" defaultMemberUniqueName="[Base].[Dia Semana].[All]" allUniqueName="[Base].[Dia Semana].[All]" dimensionUniqueName="[Base]" displayFolder="" count="0" memberValueDatatype="130" unbalanced="0"/>
    <cacheHierarchy uniqueName="[Base].[Coordenador]" caption="Coordenador" attribute="1" defaultMemberUniqueName="[Base].[Coordenador].[All]" allUniqueName="[Base].[Coordenador].[All]" dimensionUniqueName="[Base]" displayFolder="" count="0" memberValueDatatype="130" unbalanced="0"/>
    <cacheHierarchy uniqueName="[Base].[Resumo TIPO]" caption="Resumo TIPO" attribute="1" defaultMemberUniqueName="[Base].[Resumo TIPO].[All]" allUniqueName="[Base].[Resumo TIPO].[All]" dimensionUniqueName="[Base]" displayFolder="" count="0" memberValueDatatype="130" unbalanced="0"/>
    <cacheHierarchy uniqueName="[Base].[Tempo de atendimento]" caption="Tempo de atendimento" attribute="1" defaultMemberUniqueName="[Base].[Tempo de atendimento].[All]" allUniqueName="[Base].[Tempo de atendimento].[All]" dimensionUniqueName="[Base]" displayFolder="" count="0" memberValueDatatype="5" unbalanced="0"/>
    <cacheHierarchy uniqueName="[Base].[SLA]" caption="SLA" attribute="1" defaultMemberUniqueName="[Base].[SLA].[All]" allUniqueName="[Base].[SLA].[All]" dimensionUniqueName="[Base]" displayFolder="" count="0" memberValueDatatype="20" unbalanced="0"/>
    <cacheHierarchy uniqueName="[Base].[Classificação técnica]" caption="Classificação técnica" attribute="1" defaultMemberUniqueName="[Base].[Classificação técnica].[All]" allUniqueName="[Base].[Classificação técnica].[All]" dimensionUniqueName="[Base]" displayFolder="" count="0" memberValueDatatype="130" unbalanced="0"/>
    <cacheHierarchy uniqueName="[Base].[Supervisor]" caption="Supervisor" attribute="1" defaultMemberUniqueName="[Base].[Supervisor].[All]" allUniqueName="[Base].[Supervisor].[All]" dimensionUniqueName="[Base]" displayFolder="" count="0" memberValueDatatype="130" unbalanced="0"/>
    <cacheHierarchy uniqueName="[Base].[Recurso]" caption="Recurso" attribute="1" defaultMemberUniqueName="[Base].[Recurso].[All]" allUniqueName="[Base].[Recurso].[All]" dimensionUniqueName="[Base]" displayFolder="" count="2" memberValueDatatype="130" unbalanced="0">
      <fieldsUsage count="2">
        <fieldUsage x="-1"/>
        <fieldUsage x="0"/>
      </fieldsUsage>
    </cacheHierarchy>
    <cacheHierarchy uniqueName="[Base].[Número da OS]" caption="Número da OS" attribute="1" defaultMemberUniqueName="[Base].[Número da OS].[All]" allUniqueName="[Base].[Número da OS].[All]" dimensionUniqueName="[Base]" displayFolder="" count="0" memberValueDatatype="130" unbalanced="0"/>
    <cacheHierarchy uniqueName="[Base].[Designador de Acesso]" caption="Designador de Acesso" attribute="1" defaultMemberUniqueName="[Base].[Designador de Acesso].[All]" allUniqueName="[Base].[Designador de Acesso].[All]" dimensionUniqueName="[Base]" displayFolder="" count="0" memberValueDatatype="130" unbalanced="0"/>
    <cacheHierarchy uniqueName="[Base].[Janela de serviço]" caption="Janela de serviço" attribute="1" defaultMemberUniqueName="[Base].[Janela de serviço].[All]" allUniqueName="[Base].[Janela de serviço].[All]" dimensionUniqueName="[Base]" displayFolder="" count="0" memberValueDatatype="130" unbalanced="0"/>
    <cacheHierarchy uniqueName="[Base].[ID atividade]" caption="ID atividade" attribute="1" defaultMemberUniqueName="[Base].[ID atividade].[All]" allUniqueName="[Base].[ID atividade].[All]" dimensionUniqueName="[Base]" displayFolder="" count="0" memberValueDatatype="130" unbalanced="0"/>
    <cacheHierarchy uniqueName="[Base].[iTASK]" caption="iTASK" attribute="1" defaultMemberUniqueName="[Base].[iTASK].[All]" allUniqueName="[Base].[iTASK].[All]" dimensionUniqueName="[Base]" displayFolder="" count="0" memberValueDatatype="130" unbalanced="0"/>
    <cacheHierarchy uniqueName="[Base].[RITM]" caption="RITM" attribute="1" defaultMemberUniqueName="[Base].[RITM].[All]" allUniqueName="[Base].[RITM].[All]" dimensionUniqueName="[Base]" displayFolder="" count="0" memberValueDatatype="130" unbalanced="0"/>
    <cacheHierarchy uniqueName="[Base].[Número da Ordem]" caption="Número da Ordem" attribute="1" defaultMemberUniqueName="[Base].[Número da Ordem].[All]" allUniqueName="[Base].[Número da Ordem].[All]" dimensionUniqueName="[Base]" displayFolder="" count="0" memberValueDatatype="130" unbalanced="0"/>
    <cacheHierarchy uniqueName="[Base].[Tipo]" caption="Tipo" attribute="1" defaultMemberUniqueName="[Base].[Tipo].[All]" allUniqueName="[Base].[Tipo].[All]" dimensionUniqueName="[Base]" displayFolder="" count="0" memberValueDatatype="130" unbalanced="0"/>
    <cacheHierarchy uniqueName="[Base].[Intervalo de Tempo]" caption="Intervalo de Tempo" attribute="1" defaultMemberUniqueName="[Base].[Intervalo de Tempo].[All]" allUniqueName="[Base].[Intervalo de Tempo].[All]" dimensionUniqueName="[Base]" displayFolder="" count="0" memberValueDatatype="130" unbalanced="0"/>
    <cacheHierarchy uniqueName="[Base].[Status da Atividade]" caption="Status da Atividade" attribute="1" defaultMemberUniqueName="[Base].[Status da Atividade].[All]" allUniqueName="[Base].[Status da Atividade].[All]" dimensionUniqueName="[Base]" displayFolder="" count="0" memberValueDatatype="130" unbalanced="0"/>
    <cacheHierarchy uniqueName="[Base].[Código de Cliente]" caption="Código de Cliente" attribute="1" defaultMemberUniqueName="[Base].[Código de Cliente].[All]" allUniqueName="[Base].[Código de Cliente].[All]" dimensionUniqueName="[Base]" displayFolder="" count="0" memberValueDatatype="130" unbalanced="0"/>
    <cacheHierarchy uniqueName="[Base].[Nome]" caption="Nome" attribute="1" defaultMemberUniqueName="[Base].[Nome].[All]" allUniqueName="[Base].[Nome].[All]" dimensionUniqueName="[Base]" displayFolder="" count="0" memberValueDatatype="130" unbalanced="0"/>
    <cacheHierarchy uniqueName="[Base].[Endereço]" caption="Endereço" attribute="1" defaultMemberUniqueName="[Base].[Endereço].[All]" allUniqueName="[Base].[Endereço].[All]" dimensionUniqueName="[Base]" displayFolder="" count="0" memberValueDatatype="130" unbalanced="0"/>
    <cacheHierarchy uniqueName="[Base].[Complemento]" caption="Complemento" attribute="1" defaultMemberUniqueName="[Base].[Complemento].[All]" allUniqueName="[Base].[Complemento].[All]" dimensionUniqueName="[Base]" displayFolder="" count="0" memberValueDatatype="130" unbalanced="0"/>
    <cacheHierarchy uniqueName="[Base].[Cidade]" caption="Cidade" attribute="1" defaultMemberUniqueName="[Base].[Cidade].[All]" allUniqueName="[Base].[Cidade].[All]" dimensionUniqueName="[Base]" displayFolder="" count="0" memberValueDatatype="130" unbalanced="0"/>
    <cacheHierarchy uniqueName="[Base].[Estado]" caption="Estado" attribute="1" defaultMemberUniqueName="[Base].[Estado].[All]" allUniqueName="[Base].[Estado].[All]" dimensionUniqueName="[Base]" displayFolder="" count="0" memberValueDatatype="130" unbalanced="0"/>
    <cacheHierarchy uniqueName="[Base].[CEP]" caption="CEP" attribute="1" defaultMemberUniqueName="[Base].[CEP].[All]" allUniqueName="[Base].[CEP].[All]" dimensionUniqueName="[Base]" displayFolder="" count="0" memberValueDatatype="130" unbalanced="0"/>
    <cacheHierarchy uniqueName="[Base].[Zona de trabalho]" caption="Zona de trabalho" attribute="1" defaultMemberUniqueName="[Base].[Zona de trabalho].[All]" allUniqueName="[Base].[Zona de trabalho].[All]" dimensionUniqueName="[Base]" displayFolder="" count="0" memberValueDatatype="130" unbalanced="0"/>
    <cacheHierarchy uniqueName="[Base].[Habilidade de Trabalho]" caption="Habilidade de Trabalho" attribute="1" defaultMemberUniqueName="[Base].[Habilidade de Trabalho].[All]" allUniqueName="[Base].[Habilidade de Trabalho].[All]" dimensionUniqueName="[Base]" displayFolder="" count="0" memberValueDatatype="130" unbalanced="0"/>
    <cacheHierarchy uniqueName="[Base].[Início]" caption="Início" attribute="1" defaultMemberUniqueName="[Base].[Início].[All]" allUniqueName="[Base].[Início].[All]" dimensionUniqueName="[Base]" displayFolder="" count="0" memberValueDatatype="130" unbalanced="0"/>
    <cacheHierarchy uniqueName="[Base].[Fim]" caption="Fim" attribute="1" defaultMemberUniqueName="[Base].[Fim].[All]" allUniqueName="[Base].[Fim].[All]" dimensionUniqueName="[Base]" displayFolder="" count="0" memberValueDatatype="130" unbalanced="0"/>
    <cacheHierarchy uniqueName="[Base].[Duração]" caption="Duração" attribute="1" defaultMemberUniqueName="[Base].[Duração].[All]" allUniqueName="[Base].[Duração].[All]" dimensionUniqueName="[Base]" displayFolder="" count="0" memberValueDatatype="130" unbalanced="0"/>
    <cacheHierarchy uniqueName="[Base].[SLA final]" caption="SLA final" attribute="1" defaultMemberUniqueName="[Base].[SLA final].[All]" allUniqueName="[Base].[SLA final].[All]" dimensionUniqueName="[Base]" displayFolder="" count="0" memberValueDatatype="130" unbalanced="0"/>
    <cacheHierarchy uniqueName="[Base].[SLA início]" caption="SLA início" attribute="1" defaultMemberUniqueName="[Base].[SLA início].[All]" allUniqueName="[Base].[SLA início].[All]" dimensionUniqueName="[Base]" displayFolder="" count="0" memberValueDatatype="130" unbalanced="0"/>
    <cacheHierarchy uniqueName="[Base].[ID do Armário]" caption="ID do Armário" attribute="1" defaultMemberUniqueName="[Base].[ID do Armário].[All]" allUniqueName="[Base].[ID do Armário].[All]" dimensionUniqueName="[Base]" displayFolder="" count="0" memberValueDatatype="130" unbalanced="0"/>
    <cacheHierarchy uniqueName="[Base].[Porta GPON]" caption="Porta GPON" attribute="1" defaultMemberUniqueName="[Base].[Porta GPON].[All]" allUniqueName="[Base].[Porta GPON].[All]" dimensionUniqueName="[Base]" displayFolder="" count="0" memberValueDatatype="130" unbalanced="0"/>
    <cacheHierarchy uniqueName="[Base].[CTO]" caption="CTO" attribute="1" defaultMemberUniqueName="[Base].[CTO].[All]" allUniqueName="[Base].[CTO].[All]" dimensionUniqueName="[Base]" displayFolder="" count="0" memberValueDatatype="130" unbalanced="0"/>
    <cacheHierarchy uniqueName="[Base].[CSO]" caption="CSO" attribute="1" defaultMemberUniqueName="[Base].[CSO].[All]" allUniqueName="[Base].[CSO].[All]" dimensionUniqueName="[Base]" displayFolder="" count="0" memberValueDatatype="130" unbalanced="0"/>
    <cacheHierarchy uniqueName="[Base].[Início Real]" caption="Início Real" attribute="1" defaultMemberUniqueName="[Base].[Início Real].[All]" allUniqueName="[Base].[Início Real].[All]" dimensionUniqueName="[Base]" displayFolder="" count="0" memberValueDatatype="130" unbalanced="0"/>
    <cacheHierarchy uniqueName="[Base].[Protocolo 1]" caption="Protocolo 1" attribute="1" defaultMemberUniqueName="[Base].[Protocolo 1].[All]" allUniqueName="[Base].[Protocolo 1].[All]" dimensionUniqueName="[Base]" displayFolder="" count="0" memberValueDatatype="130" unbalanced="0"/>
    <cacheHierarchy uniqueName="[Base].[Quantidade de pontos IPTV]" caption="Quantidade de pontos IPTV" attribute="1" defaultMemberUniqueName="[Base].[Quantidade de pontos IPTV].[All]" allUniqueName="[Base].[Quantidade de pontos IPTV].[All]" dimensionUniqueName="[Base]" displayFolder="" count="0" memberValueDatatype="130" unbalanced="0"/>
    <cacheHierarchy uniqueName="[Base].[Código de Localização]" caption="Código de Localização" attribute="1" defaultMemberUniqueName="[Base].[Código de Localização].[All]" allUniqueName="[Base].[Código de Localização].[All]" dimensionUniqueName="[Base]" displayFolder="" count="0" memberValueDatatype="130" unbalanced="0"/>
    <cacheHierarchy uniqueName="[Base].[Escritório de Serviço]" caption="Escritório de Serviço" attribute="1" defaultMemberUniqueName="[Base].[Escritório de Serviço].[All]" allUniqueName="[Base].[Escritório de Serviço].[All]" dimensionUniqueName="[Base]" displayFolder="" count="0" memberValueDatatype="130" unbalanced="0"/>
    <cacheHierarchy uniqueName="[Base].[Área Telefônica]" caption="Área Telefônica" attribute="1" defaultMemberUniqueName="[Base].[Área Telefônica].[All]" allUniqueName="[Base].[Área Telefônica].[All]" dimensionUniqueName="[Base]" displayFolder="" count="0" memberValueDatatype="130" unbalanced="0"/>
    <cacheHierarchy uniqueName="[Base].[Data Agendada]" caption="Data Agendada" attribute="1" defaultMemberUniqueName="[Base].[Data Agendada].[All]" allUniqueName="[Base].[Data Agendada].[All]" dimensionUniqueName="[Base]" displayFolder="" count="0" memberValueDatatype="130" unbalanced="0"/>
    <cacheHierarchy uniqueName="[Base].[Usuário Final]" caption="Usuário Final" attribute="1" defaultMemberUniqueName="[Base].[Usuário Final].[All]" allUniqueName="[Base].[Usuário Final].[All]" dimensionUniqueName="[Base]" displayFolder="" count="0" memberValueDatatype="130" unbalanced="0"/>
    <cacheHierarchy uniqueName="[Base].[Janela de entrega]" caption="Janela de entrega" attribute="1" defaultMemberUniqueName="[Base].[Janela de entrega].[All]" allUniqueName="[Base].[Janela de entrega].[All]" dimensionUniqueName="[Base]" displayFolder="" count="0" memberValueDatatype="130" unbalanced="0"/>
    <cacheHierarchy uniqueName="[Base].[Código de Resultado do Exame]" caption="Código de Resultado do Exame" attribute="1" defaultMemberUniqueName="[Base].[Código de Resultado do Exame].[All]" allUniqueName="[Base].[Código de Resultado do Exame].[All]" dimensionUniqueName="[Base]" displayFolder="" count="0" memberValueDatatype="130" unbalanced="0"/>
    <cacheHierarchy uniqueName="[Base].[Segmento do Cliente]" caption="Segmento do Cliente" attribute="1" defaultMemberUniqueName="[Base].[Segmento do Cliente].[All]" allUniqueName="[Base].[Segmento do Cliente].[All]" dimensionUniqueName="[Base]" displayFolder="" count="0" memberValueDatatype="130" unbalanced="0"/>
    <cacheHierarchy uniqueName="[Base].[Geo Segmento]" caption="Geo Segmento" attribute="1" defaultMemberUniqueName="[Base].[Geo Segmento].[All]" allUniqueName="[Base].[Geo Segmento].[All]" dimensionUniqueName="[Base]" displayFolder="" count="0" memberValueDatatype="130" unbalanced="0"/>
    <cacheHierarchy uniqueName="[Base].[Classe do Serviço]" caption="Classe do Serviço" attribute="1" defaultMemberUniqueName="[Base].[Classe do Serviço].[All]" allUniqueName="[Base].[Classe do Serviço].[All]" dimensionUniqueName="[Base]" displayFolder="" count="0" memberValueDatatype="130" unbalanced="0"/>
    <cacheHierarchy uniqueName="[Base].[Código de atuação]" caption="Código de atuação" attribute="1" defaultMemberUniqueName="[Base].[Código de atuação].[All]" allUniqueName="[Base].[Código de atuação].[All]" dimensionUniqueName="[Base]" displayFolder="" count="0" memberValueDatatype="130" unbalanced="0"/>
    <cacheHierarchy uniqueName="[Base].[Razão de Cancelamento]" caption="Razão de Cancelamento" attribute="1" defaultMemberUniqueName="[Base].[Razão de Cancelamento].[All]" allUniqueName="[Base].[Razão de Cancelamento].[All]" dimensionUniqueName="[Base]" displayFolder="" count="0" memberValueDatatype="130" unbalanced="0"/>
    <cacheHierarchy uniqueName="[Base].[Data da Criação do Acionamento]" caption="Data da Criação do Acionamento" attribute="1" defaultMemberUniqueName="[Base].[Data da Criação do Acionamento].[All]" allUniqueName="[Base].[Data da Criação do Acionamento].[All]" dimensionUniqueName="[Base]" displayFolder="" count="0" memberValueDatatype="130" unbalanced="0"/>
    <cacheHierarchy uniqueName="[Base].[Motivo da Pendência]" caption="Motivo da Pendência" attribute="1" defaultMemberUniqueName="[Base].[Motivo da Pendência].[All]" allUniqueName="[Base].[Motivo da Pendência].[All]" dimensionUniqueName="[Base]" displayFolder="" count="0" memberValueDatatype="130" unbalanced="0"/>
    <cacheHierarchy uniqueName="[Base].[Data de Criação da Ordem]" caption="Data de Criação da Ordem" attribute="1" defaultMemberUniqueName="[Base].[Data de Criação da Ordem].[All]" allUniqueName="[Base].[Data de Criação da Ordem].[All]" dimensionUniqueName="[Base]" displayFolder="" count="0" memberValueDatatype="130" unbalanced="0"/>
    <cacheHierarchy uniqueName="[Base].[Horário de encerramento 1]" caption="Horário de encerramento 1" attribute="1" defaultMemberUniqueName="[Base].[Horário de encerramento 1].[All]" allUniqueName="[Base].[Horário de encerramento 1].[All]" dimensionUniqueName="[Base]" displayFolder="" count="0" memberValueDatatype="130" unbalanced="0"/>
    <cacheHierarchy uniqueName="[Base].[Código de Encerramento 1]" caption="Código de Encerramento 1" attribute="1" defaultMemberUniqueName="[Base].[Código de Encerramento 1].[All]" allUniqueName="[Base].[Código de Encerramento 1].[All]" dimensionUniqueName="[Base]" displayFolder="" count="0" memberValueDatatype="130" unbalanced="0"/>
    <cacheHierarchy uniqueName="[Base].[Razão da Reclamação]" caption="Razão da Reclamação" attribute="1" defaultMemberUniqueName="[Base].[Razão da Reclamação].[All]" allUniqueName="[Base].[Razão da Reclamação].[All]" dimensionUniqueName="[Base]" displayFolder="" count="0" memberValueDatatype="130" unbalanced="0"/>
    <cacheHierarchy uniqueName="[Base].[Status da Coordenada]" caption="Status da Coordenada" attribute="1" defaultMemberUniqueName="[Base].[Status da Coordenada].[All]" allUniqueName="[Base].[Status da Coordenada].[All]" dimensionUniqueName="[Base]" displayFolder="" count="0" memberValueDatatype="130" unbalanced="0"/>
    <cacheHierarchy uniqueName="[Base].[Número do Terminal Ponta A]" caption="Número do Terminal Ponta A" attribute="1" defaultMemberUniqueName="[Base].[Número do Terminal Ponta A].[All]" allUniqueName="[Base].[Número do Terminal Ponta A].[All]" dimensionUniqueName="[Base]" displayFolder="" count="0" memberValueDatatype="130" unbalanced="0"/>
    <cacheHierarchy uniqueName="[Base].[Usuário Conclusão Atividade]" caption="Usuário Conclusão Atividade" attribute="1" defaultMemberUniqueName="[Base].[Usuário Conclusão Atividade].[All]" allUniqueName="[Base].[Usuário Conclusão Atividade].[All]" dimensionUniqueName="[Base]" displayFolder="" count="0" memberValueDatatype="130" unbalanced="0"/>
    <cacheHierarchy uniqueName="[Base].[Criação de atividade]" caption="Criação de atividade" attribute="1" defaultMemberUniqueName="[Base].[Criação de atividade].[All]" allUniqueName="[Base].[Criação de atividade].[All]" dimensionUniqueName="[Base]" displayFolder="" count="0" memberValueDatatype="130" unbalanced="0"/>
    <cacheHierarchy uniqueName="[Base].[Atribuição da atividade]" caption="Atribuição da atividade" attribute="1" defaultMemberUniqueName="[Base].[Atribuição da atividade].[All]" allUniqueName="[Base].[Atribuição da atividade].[All]" dimensionUniqueName="[Base]" displayFolder="" count="0" memberValueDatatype="130" unbalanced="0"/>
    <cacheHierarchy uniqueName="[Base].[Inventário instalado em AT]" caption="Inventário instalado em AT" attribute="1" defaultMemberUniqueName="[Base].[Inventário instalado em AT].[All]" allUniqueName="[Base].[Inventário instalado em AT].[All]" dimensionUniqueName="[Base]" displayFolder="" count="0" memberValueDatatype="130" unbalanced="0"/>
    <cacheHierarchy uniqueName="[Base].[Nome Contato]" caption="Nome Contato" attribute="1" defaultMemberUniqueName="[Base].[Nome Contato].[All]" allUniqueName="[Base].[Nome Contato].[All]" dimensionUniqueName="[Base]" displayFolder="" count="0" memberValueDatatype="130" unbalanced="0"/>
    <cacheHierarchy uniqueName="[Base].[Telefone Contato]" caption="Telefone Contato" attribute="1" defaultMemberUniqueName="[Base].[Telefone Contato].[All]" allUniqueName="[Base].[Telefone Contato].[All]" dimensionUniqueName="[Base]" displayFolder="" count="0" memberValueDatatype="130" unbalanced="0"/>
    <cacheHierarchy uniqueName="[Base].[Data]" caption="Data" attribute="1" defaultMemberUniqueName="[Base].[Data].[All]" allUniqueName="[Base].[Data].[All]" dimensionUniqueName="[Base]" displayFolder="" count="0" memberValueDatatype="130" unbalanced="0"/>
    <cacheHierarchy uniqueName="[Base].[Início - Fim]" caption="Início - Fim" attribute="1" defaultMemberUniqueName="[Base].[Início - Fim].[All]" allUniqueName="[Base].[Início - Fim].[All]" dimensionUniqueName="[Base]" displayFolder="" count="0" memberValueDatatype="130" unbalanced="0"/>
    <cacheHierarchy uniqueName="[Base].[Primeira Operação Manual Executada por Usuário (Nome)]" caption="Primeira Operação Manual Executada por Usuário (Nome)" attribute="1" defaultMemberUniqueName="[Base].[Primeira Operação Manual Executada por Usuário (Nome)].[All]" allUniqueName="[Base].[Primeira Operação Manual Executada por Usuário (Nome)].[All]" dimensionUniqueName="[Base]" displayFolder="" count="0" memberValueDatatype="130" unbalanced="0"/>
    <cacheHierarchy uniqueName="[Base].[Código]" caption="Código" attribute="1" defaultMemberUniqueName="[Base].[Código].[All]" allUniqueName="[Base].[Código].[All]" dimensionUniqueName="[Base]" displayFolder="" count="0" memberValueDatatype="130" unbalanced="0"/>
    <cacheHierarchy uniqueName="[Base].[XA_NOT_DONE_CONTEXT_POC]" caption="XA_NOT_DONE_CONTEXT_POC" attribute="1" defaultMemberUniqueName="[Base].[XA_NOT_DONE_CONTEXT_POC].[All]" allUniqueName="[Base].[XA_NOT_DONE_CONTEXT_POC].[All]" dimensionUniqueName="[Base]" displayFolder="" count="0" memberValueDatatype="130" unbalanced="0"/>
    <cacheHierarchy uniqueName="[Base].[XA_NOT_DONE_REASON_POC]" caption="XA_NOT_DONE_REASON_POC" attribute="1" defaultMemberUniqueName="[Base].[XA_NOT_DONE_REASON_POC].[All]" allUniqueName="[Base].[XA_NOT_DONE_REASON_POC].[All]" dimensionUniqueName="[Base]" displayFolder="" count="0" memberValueDatatype="130" unbalanced="0"/>
    <cacheHierarchy uniqueName="[Base].[Contrato da Empresa]" caption="Contrato da Empresa" attribute="1" defaultMemberUniqueName="[Base].[Contrato da Empresa].[All]" allUniqueName="[Base].[Contrato da Empresa].[All]" dimensionUniqueName="[Base]" displayFolder="" count="0" memberValueDatatype="130" unbalanced="0"/>
    <cacheHierarchy uniqueName="[Base].[Nome da Empresa]" caption="Nome da Empresa" attribute="1" defaultMemberUniqueName="[Base].[Nome da Empresa].[All]" allUniqueName="[Base].[Nome da Empresa].[All]" dimensionUniqueName="[Base]" displayFolder="" count="0" memberValueDatatype="130" unbalanced="0"/>
    <cacheHierarchy uniqueName="[Measures].[Contagem de Recurso]" caption="Contagem de Recurso" measure="1" displayFolder="" measureGroup="Base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ntagem de Data_Padronizada]" caption="Contagem de Data_Padronizada" measure="1" displayFolder="" measureGroup="Base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agem Distinta de Data_Padronizada]" caption="Contagem Distinta de Data_Padronizada" measure="1" displayFolder="" measureGroup="Bas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Qtd_Atividades]" caption="Qtd_Atividades" measure="1" displayFolder="" measureGroup="Base" count="0"/>
    <cacheHierarchy uniqueName="[Measures].[Dias_Trabalhados]" caption="Dias_Trabalhados" measure="1" displayFolder="" measureGroup="Base" count="0"/>
    <cacheHierarchy uniqueName="[Measures].[Média_Produtiva]" caption="Média_Produtiva" measure="1" displayFolder="" measureGroup="Base" count="0"/>
    <cacheHierarchy uniqueName="[Measures].[__XL_Count Base]" caption="__XL_Count Base" measure="1" displayFolder="" measureGroup="Base" count="0" hidden="1"/>
    <cacheHierarchy uniqueName="[Measures].[__No measures defined]" caption="__No measures defined" measure="1" displayFolder="" count="0" hidden="1"/>
  </cacheHierarchies>
  <kpis count="0"/>
  <dimensions count="2">
    <dimension name="Base" uniqueName="[Base]" caption="Base"/>
    <dimension measure="1" name="Measures" uniqueName="[Measures]" caption="Measures"/>
  </dimensions>
  <measureGroups count="1">
    <measureGroup name="Base" caption="Base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ice Bomfim Moreira Dos Santos" refreshedDate="46296.661063541665" backgroundQuery="1" createdVersion="8" refreshedVersion="8" minRefreshableVersion="3" recordCount="0" supportSubquery="1" supportAdvancedDrill="1" xr:uid="{4867C4DD-C2F8-4A10-9529-84B037AC5E49}">
  <cacheSource type="external" connectionId="1"/>
  <cacheFields count="10">
    <cacheField name="[Base].[Data_Padronizada].[Data_Padronizada]" caption="Data_Padronizada" numFmtId="0" hierarchy="1" level="1">
      <sharedItems containsSemiMixedTypes="0" containsNonDate="0" containsDate="1" containsString="0" minDate="2026-09-01T00:00:00" maxDate="2026-10-01T00:00:00" count="26">
        <d v="2026-09-01T00:00:00"/>
        <d v="2026-09-02T00:00:00"/>
        <d v="2026-09-03T00:00:00"/>
        <d v="2026-09-04T00:00:00"/>
        <d v="2026-09-05T00:00:00"/>
        <d v="2026-09-08T00:00:00"/>
        <d v="2026-09-09T00:00:00"/>
        <d v="2026-09-10T00:00:00"/>
        <d v="2026-09-11T00:00:00"/>
        <d v="2026-09-12T00:00:00"/>
        <d v="2026-09-14T00:00:00"/>
        <d v="2026-09-15T00:00:00"/>
        <d v="2026-09-16T00:00:00"/>
        <d v="2026-09-17T00:00:00"/>
        <d v="2026-09-18T00:00:00"/>
        <d v="2026-09-19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</sharedItems>
    </cacheField>
    <cacheField name="[Measures].[Contagem de Recurso]" caption="Contagem de Recurso" numFmtId="0" hierarchy="75" level="32767"/>
    <cacheField name="[Base].[Recurso].[Recurso]" caption="Recurso" numFmtId="0" hierarchy="9" level="1">
      <sharedItems count="50">
        <s v="ADÉCIO JÂNIO PEREIRA DE SOUSA"/>
        <s v="ALANA FERREIRA DE LIMA"/>
        <s v="ALDIR GOES DOS SANTOS"/>
        <s v="ALEXANDRE BORGES DA SILVA"/>
        <s v="ANDERSON COSTA DOS SANTOS"/>
        <s v="ANTONIO GALDINO DA SILVA NETO"/>
        <s v="CARLOS ANDRE SANTOS LIMA"/>
        <s v="CARLOS EDUARDO DA SILVA"/>
        <s v="CARLOS EDUARDO DA SILVA QUEIROZ"/>
        <s v="DANILO COSTA CASSEMIRO DA SILVA"/>
        <s v="EBER BORGES DE SOUZA"/>
        <s v="EDMILSON HONORATO DE SANTANA JUNIOR"/>
        <s v="EDSON TAVARES DA SILVA JUNIOR"/>
        <s v="ELIAS PEREIRA PASSOS FILHO"/>
        <s v="FERNANDO PINHEIRO DA SILVA JUNIOR"/>
        <s v="FRANCISCO EDVALDO CARDOSO CARNEIRO"/>
        <s v="FRANCY ANA ALEXANDRINO CLAUDIO"/>
        <s v="GEORGE MENEZES DOS SANTOS"/>
        <s v="GILSON PATROCINIO DOS SANTOS ALENCAR"/>
        <s v="HELIO SANDRO MONTEIRO PEIXOTO"/>
        <s v="HUMBERTO DOUGLAS ARAUJO SANTOS"/>
        <s v="JAIRON VIEIRA ALVES"/>
        <s v="JANECLEYTON RICARDO JUCA"/>
        <s v="JEAN GALVÃO OLIVEIRA"/>
        <s v="JHONATAN MONTEIRO DE ANDRADE"/>
        <s v="JOAO ALBERTO MENDES GUEDES"/>
        <s v="JOAO FRANCISCO DE BRITO UCHOA"/>
        <s v="JONATA GOMES DE SOUZA"/>
        <s v="JOSE ALVES DE SOUZA JUNIOR"/>
        <s v="JOSE AVELINO DE QUEIROZ NETO"/>
        <s v="JOSE WELLINTON SOUZA SILVA"/>
        <s v="JOSE WILSON GOMES DA SILVA"/>
        <s v="LAISE BRITO BOTELHO"/>
        <s v="LUCAS DOS SANTOS COELHO"/>
        <s v="LUCIANO MIGUEL DA SILVA"/>
        <s v="LUCIANO RODRIGUES FARIAS DA SILVA"/>
        <s v="MARCIO DE SOUSA LIMA"/>
        <s v="MOISES SANTOS BUISINE"/>
        <s v="PAULO ROBERTO DA SILVA"/>
        <s v="PEDRO ARTHUR ALMEIDA CARTAXO"/>
        <s v="RAFAELA ALVES FACUNDO"/>
        <s v="RICARDO SILVA DE DEUS"/>
        <s v="SANDRA GABRIELA DOS ANJOS BARBOSA"/>
        <s v="SEVERINO INOCENCIO PEDROZA FILHO"/>
        <s v="SILVIA JOELIA DE SOUSA GUIMARAES"/>
        <s v="TALITA WEDJA FELIPE DA SILVA"/>
        <s v="THIAGO PEREIRA LIMA"/>
        <s v="VALDEILTON DE SOUZA DO NASCIMENTO"/>
        <s v="WENDERSON DA COSTA BARBOSA"/>
        <s v="WILTON BRAGA DA SILVA"/>
      </sharedItems>
    </cacheField>
    <cacheField name="[Base].[Resumo TIPO].[Resumo TIPO]" caption="Resumo TIPO" numFmtId="0" hierarchy="4" level="1">
      <sharedItems containsSemiMixedTypes="0" containsNonDate="0" containsString="0"/>
    </cacheField>
    <cacheField name="[Base].[Coordenador].[Coordenador]" caption="Coordenador" numFmtId="0" hierarchy="3" level="1">
      <sharedItems containsSemiMixedTypes="0" containsNonDate="0" containsString="0"/>
    </cacheField>
    <cacheField name="[Base].[Supervisor].[Supervisor]" caption="Supervisor" numFmtId="0" hierarchy="8" level="1">
      <sharedItems containsSemiMixedTypes="0" containsNonDate="0" containsString="0"/>
    </cacheField>
    <cacheField name="[Base].[Estado].[Estado]" caption="Estado" numFmtId="0" hierarchy="25" level="1">
      <sharedItems containsSemiMixedTypes="0" containsNonDate="0" containsString="0"/>
    </cacheField>
    <cacheField name="[Base].[Classificação técnica].[Classificação técnica]" caption="Classificação técnica" numFmtId="0" hierarchy="7" level="1">
      <sharedItems containsSemiMixedTypes="0" containsNonDate="0" containsString="0"/>
    </cacheField>
    <cacheField name="[Base].[Dia Semana].[Dia Semana]" caption="Dia Semana" numFmtId="0" hierarchy="2" level="1">
      <sharedItems containsSemiMixedTypes="0" containsNonDate="0" containsString="0"/>
    </cacheField>
    <cacheField name="[Base].[Status da Atividade].[Status da Atividade]" caption="Status da Atividade" numFmtId="0" hierarchy="19" level="1">
      <sharedItems containsSemiMixedTypes="0" containsNonDate="0" containsString="0"/>
    </cacheField>
  </cacheFields>
  <cacheHierarchies count="83">
    <cacheHierarchy uniqueName="[Base].[Mês]" caption="Mês" attribute="1" time="1" defaultMemberUniqueName="[Base].[Mês].[All]" allUniqueName="[Base].[Mês].[All]" dimensionUniqueName="[Base]" displayFolder="" count="0" memberValueDatatype="7" unbalanced="0"/>
    <cacheHierarchy uniqueName="[Base].[Data_Padronizada]" caption="Data_Padronizada" attribute="1" time="1" defaultMemberUniqueName="[Base].[Data_Padronizada].[All]" allUniqueName="[Base].[Data_Padronizada].[All]" dimensionUniqueName="[Base]" displayFolder="" count="2" memberValueDatatype="7" unbalanced="0">
      <fieldsUsage count="2">
        <fieldUsage x="-1"/>
        <fieldUsage x="0"/>
      </fieldsUsage>
    </cacheHierarchy>
    <cacheHierarchy uniqueName="[Base].[Dia Semana]" caption="Dia Semana" attribute="1" defaultMemberUniqueName="[Base].[Dia Semana].[All]" allUniqueName="[Base].[Dia Semana].[All]" dimensionUniqueName="[Base]" displayFolder="" count="2" memberValueDatatype="130" unbalanced="0">
      <fieldsUsage count="2">
        <fieldUsage x="-1"/>
        <fieldUsage x="8"/>
      </fieldsUsage>
    </cacheHierarchy>
    <cacheHierarchy uniqueName="[Base].[Coordenador]" caption="Coordenador" attribute="1" defaultMemberUniqueName="[Base].[Coordenador].[All]" allUniqueName="[Base].[Coordenador].[All]" dimensionUniqueName="[Base]" displayFolder="" count="2" memberValueDatatype="130" unbalanced="0">
      <fieldsUsage count="2">
        <fieldUsage x="-1"/>
        <fieldUsage x="4"/>
      </fieldsUsage>
    </cacheHierarchy>
    <cacheHierarchy uniqueName="[Base].[Resumo TIPO]" caption="Resumo TIPO" attribute="1" defaultMemberUniqueName="[Base].[Resumo TIPO].[All]" allUniqueName="[Base].[Resumo TIPO].[All]" dimensionUniqueName="[Base]" displayFolder="" count="2" memberValueDatatype="130" unbalanced="0">
      <fieldsUsage count="2">
        <fieldUsage x="-1"/>
        <fieldUsage x="3"/>
      </fieldsUsage>
    </cacheHierarchy>
    <cacheHierarchy uniqueName="[Base].[Tempo de atendimento]" caption="Tempo de atendimento" attribute="1" defaultMemberUniqueName="[Base].[Tempo de atendimento].[All]" allUniqueName="[Base].[Tempo de atendimento].[All]" dimensionUniqueName="[Base]" displayFolder="" count="0" memberValueDatatype="5" unbalanced="0"/>
    <cacheHierarchy uniqueName="[Base].[SLA]" caption="SLA" attribute="1" defaultMemberUniqueName="[Base].[SLA].[All]" allUniqueName="[Base].[SLA].[All]" dimensionUniqueName="[Base]" displayFolder="" count="0" memberValueDatatype="20" unbalanced="0"/>
    <cacheHierarchy uniqueName="[Base].[Classificação técnica]" caption="Classificação técnica" attribute="1" defaultMemberUniqueName="[Base].[Classificação técnica].[All]" allUniqueName="[Base].[Classificação técnica].[All]" dimensionUniqueName="[Base]" displayFolder="" count="2" memberValueDatatype="130" unbalanced="0">
      <fieldsUsage count="2">
        <fieldUsage x="-1"/>
        <fieldUsage x="7"/>
      </fieldsUsage>
    </cacheHierarchy>
    <cacheHierarchy uniqueName="[Base].[Supervisor]" caption="Supervisor" attribute="1" defaultMemberUniqueName="[Base].[Supervisor].[All]" allUniqueName="[Base].[Supervisor].[All]" dimensionUniqueName="[Base]" displayFolder="" count="2" memberValueDatatype="130" unbalanced="0">
      <fieldsUsage count="2">
        <fieldUsage x="-1"/>
        <fieldUsage x="5"/>
      </fieldsUsage>
    </cacheHierarchy>
    <cacheHierarchy uniqueName="[Base].[Recurso]" caption="Recurso" attribute="1" defaultMemberUniqueName="[Base].[Recurso].[All]" allUniqueName="[Base].[Recurso].[All]" dimensionUniqueName="[Base]" displayFolder="" count="2" memberValueDatatype="130" unbalanced="0">
      <fieldsUsage count="2">
        <fieldUsage x="-1"/>
        <fieldUsage x="2"/>
      </fieldsUsage>
    </cacheHierarchy>
    <cacheHierarchy uniqueName="[Base].[Número da OS]" caption="Número da OS" attribute="1" defaultMemberUniqueName="[Base].[Número da OS].[All]" allUniqueName="[Base].[Número da OS].[All]" dimensionUniqueName="[Base]" displayFolder="" count="0" memberValueDatatype="130" unbalanced="0"/>
    <cacheHierarchy uniqueName="[Base].[Designador de Acesso]" caption="Designador de Acesso" attribute="1" defaultMemberUniqueName="[Base].[Designador de Acesso].[All]" allUniqueName="[Base].[Designador de Acesso].[All]" dimensionUniqueName="[Base]" displayFolder="" count="0" memberValueDatatype="130" unbalanced="0"/>
    <cacheHierarchy uniqueName="[Base].[Janela de serviço]" caption="Janela de serviço" attribute="1" defaultMemberUniqueName="[Base].[Janela de serviço].[All]" allUniqueName="[Base].[Janela de serviço].[All]" dimensionUniqueName="[Base]" displayFolder="" count="0" memberValueDatatype="130" unbalanced="0"/>
    <cacheHierarchy uniqueName="[Base].[ID atividade]" caption="ID atividade" attribute="1" defaultMemberUniqueName="[Base].[ID atividade].[All]" allUniqueName="[Base].[ID atividade].[All]" dimensionUniqueName="[Base]" displayFolder="" count="0" memberValueDatatype="130" unbalanced="0"/>
    <cacheHierarchy uniqueName="[Base].[iTASK]" caption="iTASK" attribute="1" defaultMemberUniqueName="[Base].[iTASK].[All]" allUniqueName="[Base].[iTASK].[All]" dimensionUniqueName="[Base]" displayFolder="" count="0" memberValueDatatype="130" unbalanced="0"/>
    <cacheHierarchy uniqueName="[Base].[RITM]" caption="RITM" attribute="1" defaultMemberUniqueName="[Base].[RITM].[All]" allUniqueName="[Base].[RITM].[All]" dimensionUniqueName="[Base]" displayFolder="" count="0" memberValueDatatype="130" unbalanced="0"/>
    <cacheHierarchy uniqueName="[Base].[Número da Ordem]" caption="Número da Ordem" attribute="1" defaultMemberUniqueName="[Base].[Número da Ordem].[All]" allUniqueName="[Base].[Número da Ordem].[All]" dimensionUniqueName="[Base]" displayFolder="" count="0" memberValueDatatype="130" unbalanced="0"/>
    <cacheHierarchy uniqueName="[Base].[Tipo]" caption="Tipo" attribute="1" defaultMemberUniqueName="[Base].[Tipo].[All]" allUniqueName="[Base].[Tipo].[All]" dimensionUniqueName="[Base]" displayFolder="" count="0" memberValueDatatype="130" unbalanced="0"/>
    <cacheHierarchy uniqueName="[Base].[Intervalo de Tempo]" caption="Intervalo de Tempo" attribute="1" defaultMemberUniqueName="[Base].[Intervalo de Tempo].[All]" allUniqueName="[Base].[Intervalo de Tempo].[All]" dimensionUniqueName="[Base]" displayFolder="" count="0" memberValueDatatype="130" unbalanced="0"/>
    <cacheHierarchy uniqueName="[Base].[Status da Atividade]" caption="Status da Atividade" attribute="1" defaultMemberUniqueName="[Base].[Status da Atividade].[All]" allUniqueName="[Base].[Status da Atividade].[All]" dimensionUniqueName="[Base]" displayFolder="" count="2" memberValueDatatype="130" unbalanced="0">
      <fieldsUsage count="2">
        <fieldUsage x="-1"/>
        <fieldUsage x="9"/>
      </fieldsUsage>
    </cacheHierarchy>
    <cacheHierarchy uniqueName="[Base].[Código de Cliente]" caption="Código de Cliente" attribute="1" defaultMemberUniqueName="[Base].[Código de Cliente].[All]" allUniqueName="[Base].[Código de Cliente].[All]" dimensionUniqueName="[Base]" displayFolder="" count="0" memberValueDatatype="130" unbalanced="0"/>
    <cacheHierarchy uniqueName="[Base].[Nome]" caption="Nome" attribute="1" defaultMemberUniqueName="[Base].[Nome].[All]" allUniqueName="[Base].[Nome].[All]" dimensionUniqueName="[Base]" displayFolder="" count="0" memberValueDatatype="130" unbalanced="0"/>
    <cacheHierarchy uniqueName="[Base].[Endereço]" caption="Endereço" attribute="1" defaultMemberUniqueName="[Base].[Endereço].[All]" allUniqueName="[Base].[Endereço].[All]" dimensionUniqueName="[Base]" displayFolder="" count="0" memberValueDatatype="130" unbalanced="0"/>
    <cacheHierarchy uniqueName="[Base].[Complemento]" caption="Complemento" attribute="1" defaultMemberUniqueName="[Base].[Complemento].[All]" allUniqueName="[Base].[Complemento].[All]" dimensionUniqueName="[Base]" displayFolder="" count="0" memberValueDatatype="130" unbalanced="0"/>
    <cacheHierarchy uniqueName="[Base].[Cidade]" caption="Cidade" attribute="1" defaultMemberUniqueName="[Base].[Cidade].[All]" allUniqueName="[Base].[Cidade].[All]" dimensionUniqueName="[Base]" displayFolder="" count="0" memberValueDatatype="130" unbalanced="0"/>
    <cacheHierarchy uniqueName="[Base].[Estado]" caption="Estado" attribute="1" defaultMemberUniqueName="[Base].[Estado].[All]" allUniqueName="[Base].[Estado].[All]" dimensionUniqueName="[Base]" displayFolder="" count="2" memberValueDatatype="130" unbalanced="0">
      <fieldsUsage count="2">
        <fieldUsage x="-1"/>
        <fieldUsage x="6"/>
      </fieldsUsage>
    </cacheHierarchy>
    <cacheHierarchy uniqueName="[Base].[CEP]" caption="CEP" attribute="1" defaultMemberUniqueName="[Base].[CEP].[All]" allUniqueName="[Base].[CEP].[All]" dimensionUniqueName="[Base]" displayFolder="" count="0" memberValueDatatype="130" unbalanced="0"/>
    <cacheHierarchy uniqueName="[Base].[Zona de trabalho]" caption="Zona de trabalho" attribute="1" defaultMemberUniqueName="[Base].[Zona de trabalho].[All]" allUniqueName="[Base].[Zona de trabalho].[All]" dimensionUniqueName="[Base]" displayFolder="" count="0" memberValueDatatype="130" unbalanced="0"/>
    <cacheHierarchy uniqueName="[Base].[Habilidade de Trabalho]" caption="Habilidade de Trabalho" attribute="1" defaultMemberUniqueName="[Base].[Habilidade de Trabalho].[All]" allUniqueName="[Base].[Habilidade de Trabalho].[All]" dimensionUniqueName="[Base]" displayFolder="" count="0" memberValueDatatype="130" unbalanced="0"/>
    <cacheHierarchy uniqueName="[Base].[Início]" caption="Início" attribute="1" defaultMemberUniqueName="[Base].[Início].[All]" allUniqueName="[Base].[Início].[All]" dimensionUniqueName="[Base]" displayFolder="" count="0" memberValueDatatype="130" unbalanced="0"/>
    <cacheHierarchy uniqueName="[Base].[Fim]" caption="Fim" attribute="1" defaultMemberUniqueName="[Base].[Fim].[All]" allUniqueName="[Base].[Fim].[All]" dimensionUniqueName="[Base]" displayFolder="" count="0" memberValueDatatype="130" unbalanced="0"/>
    <cacheHierarchy uniqueName="[Base].[Duração]" caption="Duração" attribute="1" defaultMemberUniqueName="[Base].[Duração].[All]" allUniqueName="[Base].[Duração].[All]" dimensionUniqueName="[Base]" displayFolder="" count="0" memberValueDatatype="130" unbalanced="0"/>
    <cacheHierarchy uniqueName="[Base].[SLA final]" caption="SLA final" attribute="1" defaultMemberUniqueName="[Base].[SLA final].[All]" allUniqueName="[Base].[SLA final].[All]" dimensionUniqueName="[Base]" displayFolder="" count="0" memberValueDatatype="130" unbalanced="0"/>
    <cacheHierarchy uniqueName="[Base].[SLA início]" caption="SLA início" attribute="1" defaultMemberUniqueName="[Base].[SLA início].[All]" allUniqueName="[Base].[SLA início].[All]" dimensionUniqueName="[Base]" displayFolder="" count="0" memberValueDatatype="130" unbalanced="0"/>
    <cacheHierarchy uniqueName="[Base].[ID do Armário]" caption="ID do Armário" attribute="1" defaultMemberUniqueName="[Base].[ID do Armário].[All]" allUniqueName="[Base].[ID do Armário].[All]" dimensionUniqueName="[Base]" displayFolder="" count="0" memberValueDatatype="130" unbalanced="0"/>
    <cacheHierarchy uniqueName="[Base].[Porta GPON]" caption="Porta GPON" attribute="1" defaultMemberUniqueName="[Base].[Porta GPON].[All]" allUniqueName="[Base].[Porta GPON].[All]" dimensionUniqueName="[Base]" displayFolder="" count="0" memberValueDatatype="130" unbalanced="0"/>
    <cacheHierarchy uniqueName="[Base].[CTO]" caption="CTO" attribute="1" defaultMemberUniqueName="[Base].[CTO].[All]" allUniqueName="[Base].[CTO].[All]" dimensionUniqueName="[Base]" displayFolder="" count="0" memberValueDatatype="130" unbalanced="0"/>
    <cacheHierarchy uniqueName="[Base].[CSO]" caption="CSO" attribute="1" defaultMemberUniqueName="[Base].[CSO].[All]" allUniqueName="[Base].[CSO].[All]" dimensionUniqueName="[Base]" displayFolder="" count="0" memberValueDatatype="130" unbalanced="0"/>
    <cacheHierarchy uniqueName="[Base].[Início Real]" caption="Início Real" attribute="1" defaultMemberUniqueName="[Base].[Início Real].[All]" allUniqueName="[Base].[Início Real].[All]" dimensionUniqueName="[Base]" displayFolder="" count="0" memberValueDatatype="130" unbalanced="0"/>
    <cacheHierarchy uniqueName="[Base].[Protocolo 1]" caption="Protocolo 1" attribute="1" defaultMemberUniqueName="[Base].[Protocolo 1].[All]" allUniqueName="[Base].[Protocolo 1].[All]" dimensionUniqueName="[Base]" displayFolder="" count="0" memberValueDatatype="130" unbalanced="0"/>
    <cacheHierarchy uniqueName="[Base].[Quantidade de pontos IPTV]" caption="Quantidade de pontos IPTV" attribute="1" defaultMemberUniqueName="[Base].[Quantidade de pontos IPTV].[All]" allUniqueName="[Base].[Quantidade de pontos IPTV].[All]" dimensionUniqueName="[Base]" displayFolder="" count="0" memberValueDatatype="130" unbalanced="0"/>
    <cacheHierarchy uniqueName="[Base].[Código de Localização]" caption="Código de Localização" attribute="1" defaultMemberUniqueName="[Base].[Código de Localização].[All]" allUniqueName="[Base].[Código de Localização].[All]" dimensionUniqueName="[Base]" displayFolder="" count="0" memberValueDatatype="130" unbalanced="0"/>
    <cacheHierarchy uniqueName="[Base].[Escritório de Serviço]" caption="Escritório de Serviço" attribute="1" defaultMemberUniqueName="[Base].[Escritório de Serviço].[All]" allUniqueName="[Base].[Escritório de Serviço].[All]" dimensionUniqueName="[Base]" displayFolder="" count="0" memberValueDatatype="130" unbalanced="0"/>
    <cacheHierarchy uniqueName="[Base].[Área Telefônica]" caption="Área Telefônica" attribute="1" defaultMemberUniqueName="[Base].[Área Telefônica].[All]" allUniqueName="[Base].[Área Telefônica].[All]" dimensionUniqueName="[Base]" displayFolder="" count="0" memberValueDatatype="130" unbalanced="0"/>
    <cacheHierarchy uniqueName="[Base].[Data Agendada]" caption="Data Agendada" attribute="1" defaultMemberUniqueName="[Base].[Data Agendada].[All]" allUniqueName="[Base].[Data Agendada].[All]" dimensionUniqueName="[Base]" displayFolder="" count="0" memberValueDatatype="130" unbalanced="0"/>
    <cacheHierarchy uniqueName="[Base].[Usuário Final]" caption="Usuário Final" attribute="1" defaultMemberUniqueName="[Base].[Usuário Final].[All]" allUniqueName="[Base].[Usuário Final].[All]" dimensionUniqueName="[Base]" displayFolder="" count="0" memberValueDatatype="130" unbalanced="0"/>
    <cacheHierarchy uniqueName="[Base].[Janela de entrega]" caption="Janela de entrega" attribute="1" defaultMemberUniqueName="[Base].[Janela de entrega].[All]" allUniqueName="[Base].[Janela de entrega].[All]" dimensionUniqueName="[Base]" displayFolder="" count="0" memberValueDatatype="130" unbalanced="0"/>
    <cacheHierarchy uniqueName="[Base].[Código de Resultado do Exame]" caption="Código de Resultado do Exame" attribute="1" defaultMemberUniqueName="[Base].[Código de Resultado do Exame].[All]" allUniqueName="[Base].[Código de Resultado do Exame].[All]" dimensionUniqueName="[Base]" displayFolder="" count="0" memberValueDatatype="130" unbalanced="0"/>
    <cacheHierarchy uniqueName="[Base].[Segmento do Cliente]" caption="Segmento do Cliente" attribute="1" defaultMemberUniqueName="[Base].[Segmento do Cliente].[All]" allUniqueName="[Base].[Segmento do Cliente].[All]" dimensionUniqueName="[Base]" displayFolder="" count="0" memberValueDatatype="130" unbalanced="0"/>
    <cacheHierarchy uniqueName="[Base].[Geo Segmento]" caption="Geo Segmento" attribute="1" defaultMemberUniqueName="[Base].[Geo Segmento].[All]" allUniqueName="[Base].[Geo Segmento].[All]" dimensionUniqueName="[Base]" displayFolder="" count="0" memberValueDatatype="130" unbalanced="0"/>
    <cacheHierarchy uniqueName="[Base].[Classe do Serviço]" caption="Classe do Serviço" attribute="1" defaultMemberUniqueName="[Base].[Classe do Serviço].[All]" allUniqueName="[Base].[Classe do Serviço].[All]" dimensionUniqueName="[Base]" displayFolder="" count="0" memberValueDatatype="130" unbalanced="0"/>
    <cacheHierarchy uniqueName="[Base].[Código de atuação]" caption="Código de atuação" attribute="1" defaultMemberUniqueName="[Base].[Código de atuação].[All]" allUniqueName="[Base].[Código de atuação].[All]" dimensionUniqueName="[Base]" displayFolder="" count="0" memberValueDatatype="130" unbalanced="0"/>
    <cacheHierarchy uniqueName="[Base].[Razão de Cancelamento]" caption="Razão de Cancelamento" attribute="1" defaultMemberUniqueName="[Base].[Razão de Cancelamento].[All]" allUniqueName="[Base].[Razão de Cancelamento].[All]" dimensionUniqueName="[Base]" displayFolder="" count="0" memberValueDatatype="130" unbalanced="0"/>
    <cacheHierarchy uniqueName="[Base].[Data da Criação do Acionamento]" caption="Data da Criação do Acionamento" attribute="1" defaultMemberUniqueName="[Base].[Data da Criação do Acionamento].[All]" allUniqueName="[Base].[Data da Criação do Acionamento].[All]" dimensionUniqueName="[Base]" displayFolder="" count="0" memberValueDatatype="130" unbalanced="0"/>
    <cacheHierarchy uniqueName="[Base].[Motivo da Pendência]" caption="Motivo da Pendência" attribute="1" defaultMemberUniqueName="[Base].[Motivo da Pendência].[All]" allUniqueName="[Base].[Motivo da Pendência].[All]" dimensionUniqueName="[Base]" displayFolder="" count="0" memberValueDatatype="130" unbalanced="0"/>
    <cacheHierarchy uniqueName="[Base].[Data de Criação da Ordem]" caption="Data de Criação da Ordem" attribute="1" defaultMemberUniqueName="[Base].[Data de Criação da Ordem].[All]" allUniqueName="[Base].[Data de Criação da Ordem].[All]" dimensionUniqueName="[Base]" displayFolder="" count="0" memberValueDatatype="130" unbalanced="0"/>
    <cacheHierarchy uniqueName="[Base].[Horário de encerramento 1]" caption="Horário de encerramento 1" attribute="1" defaultMemberUniqueName="[Base].[Horário de encerramento 1].[All]" allUniqueName="[Base].[Horário de encerramento 1].[All]" dimensionUniqueName="[Base]" displayFolder="" count="0" memberValueDatatype="130" unbalanced="0"/>
    <cacheHierarchy uniqueName="[Base].[Código de Encerramento 1]" caption="Código de Encerramento 1" attribute="1" defaultMemberUniqueName="[Base].[Código de Encerramento 1].[All]" allUniqueName="[Base].[Código de Encerramento 1].[All]" dimensionUniqueName="[Base]" displayFolder="" count="0" memberValueDatatype="130" unbalanced="0"/>
    <cacheHierarchy uniqueName="[Base].[Razão da Reclamação]" caption="Razão da Reclamação" attribute="1" defaultMemberUniqueName="[Base].[Razão da Reclamação].[All]" allUniqueName="[Base].[Razão da Reclamação].[All]" dimensionUniqueName="[Base]" displayFolder="" count="0" memberValueDatatype="130" unbalanced="0"/>
    <cacheHierarchy uniqueName="[Base].[Status da Coordenada]" caption="Status da Coordenada" attribute="1" defaultMemberUniqueName="[Base].[Status da Coordenada].[All]" allUniqueName="[Base].[Status da Coordenada].[All]" dimensionUniqueName="[Base]" displayFolder="" count="0" memberValueDatatype="130" unbalanced="0"/>
    <cacheHierarchy uniqueName="[Base].[Número do Terminal Ponta A]" caption="Número do Terminal Ponta A" attribute="1" defaultMemberUniqueName="[Base].[Número do Terminal Ponta A].[All]" allUniqueName="[Base].[Número do Terminal Ponta A].[All]" dimensionUniqueName="[Base]" displayFolder="" count="0" memberValueDatatype="130" unbalanced="0"/>
    <cacheHierarchy uniqueName="[Base].[Usuário Conclusão Atividade]" caption="Usuário Conclusão Atividade" attribute="1" defaultMemberUniqueName="[Base].[Usuário Conclusão Atividade].[All]" allUniqueName="[Base].[Usuário Conclusão Atividade].[All]" dimensionUniqueName="[Base]" displayFolder="" count="0" memberValueDatatype="130" unbalanced="0"/>
    <cacheHierarchy uniqueName="[Base].[Criação de atividade]" caption="Criação de atividade" attribute="1" defaultMemberUniqueName="[Base].[Criação de atividade].[All]" allUniqueName="[Base].[Criação de atividade].[All]" dimensionUniqueName="[Base]" displayFolder="" count="0" memberValueDatatype="130" unbalanced="0"/>
    <cacheHierarchy uniqueName="[Base].[Atribuição da atividade]" caption="Atribuição da atividade" attribute="1" defaultMemberUniqueName="[Base].[Atribuição da atividade].[All]" allUniqueName="[Base].[Atribuição da atividade].[All]" dimensionUniqueName="[Base]" displayFolder="" count="0" memberValueDatatype="130" unbalanced="0"/>
    <cacheHierarchy uniqueName="[Base].[Inventário instalado em AT]" caption="Inventário instalado em AT" attribute="1" defaultMemberUniqueName="[Base].[Inventário instalado em AT].[All]" allUniqueName="[Base].[Inventário instalado em AT].[All]" dimensionUniqueName="[Base]" displayFolder="" count="0" memberValueDatatype="130" unbalanced="0"/>
    <cacheHierarchy uniqueName="[Base].[Nome Contato]" caption="Nome Contato" attribute="1" defaultMemberUniqueName="[Base].[Nome Contato].[All]" allUniqueName="[Base].[Nome Contato].[All]" dimensionUniqueName="[Base]" displayFolder="" count="0" memberValueDatatype="130" unbalanced="0"/>
    <cacheHierarchy uniqueName="[Base].[Telefone Contato]" caption="Telefone Contato" attribute="1" defaultMemberUniqueName="[Base].[Telefone Contato].[All]" allUniqueName="[Base].[Telefone Contato].[All]" dimensionUniqueName="[Base]" displayFolder="" count="0" memberValueDatatype="130" unbalanced="0"/>
    <cacheHierarchy uniqueName="[Base].[Data]" caption="Data" attribute="1" defaultMemberUniqueName="[Base].[Data].[All]" allUniqueName="[Base].[Data].[All]" dimensionUniqueName="[Base]" displayFolder="" count="0" memberValueDatatype="130" unbalanced="0"/>
    <cacheHierarchy uniqueName="[Base].[Início - Fim]" caption="Início - Fim" attribute="1" defaultMemberUniqueName="[Base].[Início - Fim].[All]" allUniqueName="[Base].[Início - Fim].[All]" dimensionUniqueName="[Base]" displayFolder="" count="0" memberValueDatatype="130" unbalanced="0"/>
    <cacheHierarchy uniqueName="[Base].[Primeira Operação Manual Executada por Usuário (Nome)]" caption="Primeira Operação Manual Executada por Usuário (Nome)" attribute="1" defaultMemberUniqueName="[Base].[Primeira Operação Manual Executada por Usuário (Nome)].[All]" allUniqueName="[Base].[Primeira Operação Manual Executada por Usuário (Nome)].[All]" dimensionUniqueName="[Base]" displayFolder="" count="0" memberValueDatatype="130" unbalanced="0"/>
    <cacheHierarchy uniqueName="[Base].[Código]" caption="Código" attribute="1" defaultMemberUniqueName="[Base].[Código].[All]" allUniqueName="[Base].[Código].[All]" dimensionUniqueName="[Base]" displayFolder="" count="0" memberValueDatatype="130" unbalanced="0"/>
    <cacheHierarchy uniqueName="[Base].[XA_NOT_DONE_CONTEXT_POC]" caption="XA_NOT_DONE_CONTEXT_POC" attribute="1" defaultMemberUniqueName="[Base].[XA_NOT_DONE_CONTEXT_POC].[All]" allUniqueName="[Base].[XA_NOT_DONE_CONTEXT_POC].[All]" dimensionUniqueName="[Base]" displayFolder="" count="0" memberValueDatatype="130" unbalanced="0"/>
    <cacheHierarchy uniqueName="[Base].[XA_NOT_DONE_REASON_POC]" caption="XA_NOT_DONE_REASON_POC" attribute="1" defaultMemberUniqueName="[Base].[XA_NOT_DONE_REASON_POC].[All]" allUniqueName="[Base].[XA_NOT_DONE_REASON_POC].[All]" dimensionUniqueName="[Base]" displayFolder="" count="0" memberValueDatatype="130" unbalanced="0"/>
    <cacheHierarchy uniqueName="[Base].[Contrato da Empresa]" caption="Contrato da Empresa" attribute="1" defaultMemberUniqueName="[Base].[Contrato da Empresa].[All]" allUniqueName="[Base].[Contrato da Empresa].[All]" dimensionUniqueName="[Base]" displayFolder="" count="0" memberValueDatatype="130" unbalanced="0"/>
    <cacheHierarchy uniqueName="[Base].[Nome da Empresa]" caption="Nome da Empresa" attribute="1" defaultMemberUniqueName="[Base].[Nome da Empresa].[All]" allUniqueName="[Base].[Nome da Empresa].[All]" dimensionUniqueName="[Base]" displayFolder="" count="0" memberValueDatatype="130" unbalanced="0"/>
    <cacheHierarchy uniqueName="[Measures].[Contagem de Recurso]" caption="Contagem de Recurso" measure="1" displayFolder="" measureGroup="Bas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ntagem de Data_Padronizada]" caption="Contagem de Data_Padronizada" measure="1" displayFolder="" measureGroup="Base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agem Distinta de Data_Padronizada]" caption="Contagem Distinta de Data_Padronizada" measure="1" displayFolder="" measureGroup="Base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Qtd_Atividades]" caption="Qtd_Atividades" measure="1" displayFolder="" measureGroup="Base" count="0"/>
    <cacheHierarchy uniqueName="[Measures].[Dias_Trabalhados]" caption="Dias_Trabalhados" measure="1" displayFolder="" measureGroup="Base" count="0"/>
    <cacheHierarchy uniqueName="[Measures].[Média_Produtiva]" caption="Média_Produtiva" measure="1" displayFolder="" measureGroup="Base" count="0"/>
    <cacheHierarchy uniqueName="[Measures].[__XL_Count Base]" caption="__XL_Count Base" measure="1" displayFolder="" measureGroup="Base" count="0" hidden="1"/>
    <cacheHierarchy uniqueName="[Measures].[__No measures defined]" caption="__No measures defined" measure="1" displayFolder="" count="0" hidden="1"/>
  </cacheHierarchies>
  <kpis count="0"/>
  <dimensions count="2">
    <dimension name="Base" uniqueName="[Base]" caption="Base"/>
    <dimension measure="1" name="Measures" uniqueName="[Measures]" caption="Measures"/>
  </dimensions>
  <measureGroups count="1">
    <measureGroup name="Base" caption="Base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ice Bomfim Moreira Dos Santos" refreshedDate="46296.661108796296" backgroundQuery="1" createdVersion="8" refreshedVersion="8" minRefreshableVersion="3" recordCount="0" supportSubquery="1" supportAdvancedDrill="1" xr:uid="{7971EB7B-B368-4D9E-A1E8-A8C3DCDF3A46}">
  <cacheSource type="external" connectionId="1"/>
  <cacheFields count="9">
    <cacheField name="[Base].[Recurso].[Recurso]" caption="Recurso" numFmtId="0" hierarchy="9" level="1">
      <sharedItems count="50">
        <s v="ADÉCIO JÂNIO PEREIRA DE SOUSA"/>
        <s v="ALANA FERREIRA DE LIMA"/>
        <s v="ALDIR GOES DOS SANTOS"/>
        <s v="ALEXANDRE BORGES DA SILVA"/>
        <s v="ANDERSON COSTA DOS SANTOS"/>
        <s v="ANTONIO GALDINO DA SILVA NETO"/>
        <s v="CARLOS ANDRE SANTOS LIMA"/>
        <s v="CARLOS EDUARDO DA SILVA"/>
        <s v="CARLOS EDUARDO DA SILVA QUEIROZ"/>
        <s v="DANILO COSTA CASSEMIRO DA SILVA"/>
        <s v="EBER BORGES DE SOUZA"/>
        <s v="EDMILSON HONORATO DE SANTANA JUNIOR"/>
        <s v="EDSON TAVARES DA SILVA JUNIOR"/>
        <s v="ELIAS PEREIRA PASSOS FILHO"/>
        <s v="FERNANDO PINHEIRO DA SILVA JUNIOR"/>
        <s v="FRANCISCO EDVALDO CARDOSO CARNEIRO"/>
        <s v="FRANCY ANA ALEXANDRINO CLAUDIO"/>
        <s v="GEORGE MENEZES DOS SANTOS"/>
        <s v="GILSON PATROCINIO DOS SANTOS ALENCAR"/>
        <s v="HELIO SANDRO MONTEIRO PEIXOTO"/>
        <s v="HUMBERTO DOUGLAS ARAUJO SANTOS"/>
        <s v="JAIRON VIEIRA ALVES"/>
        <s v="JANECLEYTON RICARDO JUCA"/>
        <s v="JEAN GALVÃO OLIVEIRA"/>
        <s v="JHONATAN MONTEIRO DE ANDRADE"/>
        <s v="JOAO ALBERTO MENDES GUEDES"/>
        <s v="JOAO FRANCISCO DE BRITO UCHOA"/>
        <s v="JONATA GOMES DE SOUZA"/>
        <s v="JOSE ALVES DE SOUZA JUNIOR"/>
        <s v="JOSE AVELINO DE QUEIROZ NETO"/>
        <s v="JOSE WELLINTON SOUZA SILVA"/>
        <s v="JOSE WILSON GOMES DA SILVA"/>
        <s v="LAISE BRITO BOTELHO"/>
        <s v="LUCAS DOS SANTOS COELHO"/>
        <s v="LUCIANO MIGUEL DA SILVA"/>
        <s v="LUCIANO RODRIGUES FARIAS DA SILVA"/>
        <s v="MARCIO DE SOUSA LIMA"/>
        <s v="MOISES SANTOS BUISINE"/>
        <s v="PAULO ROBERTO DA SILVA"/>
        <s v="PEDRO ARTHUR ALMEIDA CARTAXO"/>
        <s v="RAFAELA ALVES FACUNDO"/>
        <s v="RICARDO SILVA DE DEUS"/>
        <s v="SANDRA GABRIELA DOS ANJOS BARBOSA"/>
        <s v="SEVERINO INOCENCIO PEDROZA FILHO"/>
        <s v="SILVIA JOELIA DE SOUSA GUIMARAES"/>
        <s v="TALITA WEDJA FELIPE DA SILVA"/>
        <s v="THIAGO PEREIRA LIMA"/>
        <s v="VALDEILTON DE SOUZA DO NASCIMENTO"/>
        <s v="WENDERSON DA COSTA BARBOSA"/>
        <s v="WILTON BRAGA DA SILVA"/>
      </sharedItems>
    </cacheField>
    <cacheField name="[Measures].[Média_Produtiva]" caption="Média_Produtiva" numFmtId="0" hierarchy="80" level="32767"/>
    <cacheField name="[Base].[Resumo TIPO].[Resumo TIPO]" caption="Resumo TIPO" numFmtId="0" hierarchy="4" level="1">
      <sharedItems containsSemiMixedTypes="0" containsNonDate="0" containsString="0"/>
    </cacheField>
    <cacheField name="[Base].[Coordenador].[Coordenador]" caption="Coordenador" numFmtId="0" hierarchy="3" level="1">
      <sharedItems containsSemiMixedTypes="0" containsNonDate="0" containsString="0"/>
    </cacheField>
    <cacheField name="[Base].[Supervisor].[Supervisor]" caption="Supervisor" numFmtId="0" hierarchy="8" level="1">
      <sharedItems containsSemiMixedTypes="0" containsNonDate="0" containsString="0"/>
    </cacheField>
    <cacheField name="[Base].[Estado].[Estado]" caption="Estado" numFmtId="0" hierarchy="25" level="1">
      <sharedItems containsSemiMixedTypes="0" containsNonDate="0" containsString="0"/>
    </cacheField>
    <cacheField name="[Base].[Classificação técnica].[Classificação técnica]" caption="Classificação técnica" numFmtId="0" hierarchy="7" level="1">
      <sharedItems containsSemiMixedTypes="0" containsNonDate="0" containsString="0"/>
    </cacheField>
    <cacheField name="[Base].[Dia Semana].[Dia Semana]" caption="Dia Semana" numFmtId="0" hierarchy="2" level="1">
      <sharedItems containsSemiMixedTypes="0" containsNonDate="0" containsString="0"/>
    </cacheField>
    <cacheField name="[Base].[Status da Atividade].[Status da Atividade]" caption="Status da Atividade" numFmtId="0" hierarchy="19" level="1">
      <sharedItems containsSemiMixedTypes="0" containsNonDate="0" containsString="0"/>
    </cacheField>
  </cacheFields>
  <cacheHierarchies count="83">
    <cacheHierarchy uniqueName="[Base].[Mês]" caption="Mês" attribute="1" time="1" defaultMemberUniqueName="[Base].[Mês].[All]" allUniqueName="[Base].[Mês].[All]" dimensionUniqueName="[Base]" displayFolder="" count="0" memberValueDatatype="7" unbalanced="0"/>
    <cacheHierarchy uniqueName="[Base].[Data_Padronizada]" caption="Data_Padronizada" attribute="1" time="1" defaultMemberUniqueName="[Base].[Data_Padronizada].[All]" allUniqueName="[Base].[Data_Padronizada].[All]" dimensionUniqueName="[Base]" displayFolder="" count="0" memberValueDatatype="7" unbalanced="0"/>
    <cacheHierarchy uniqueName="[Base].[Dia Semana]" caption="Dia Semana" attribute="1" defaultMemberUniqueName="[Base].[Dia Semana].[All]" allUniqueName="[Base].[Dia Semana].[All]" dimensionUniqueName="[Base]" displayFolder="" count="2" memberValueDatatype="130" unbalanced="0">
      <fieldsUsage count="2">
        <fieldUsage x="-1"/>
        <fieldUsage x="7"/>
      </fieldsUsage>
    </cacheHierarchy>
    <cacheHierarchy uniqueName="[Base].[Coordenador]" caption="Coordenador" attribute="1" defaultMemberUniqueName="[Base].[Coordenador].[All]" allUniqueName="[Base].[Coordenador].[All]" dimensionUniqueName="[Base]" displayFolder="" count="2" memberValueDatatype="130" unbalanced="0">
      <fieldsUsage count="2">
        <fieldUsage x="-1"/>
        <fieldUsage x="3"/>
      </fieldsUsage>
    </cacheHierarchy>
    <cacheHierarchy uniqueName="[Base].[Resumo TIPO]" caption="Resumo TIPO" attribute="1" defaultMemberUniqueName="[Base].[Resumo TIPO].[All]" allUniqueName="[Base].[Resumo TIPO].[All]" dimensionUniqueName="[Base]" displayFolder="" count="2" memberValueDatatype="130" unbalanced="0">
      <fieldsUsage count="2">
        <fieldUsage x="-1"/>
        <fieldUsage x="2"/>
      </fieldsUsage>
    </cacheHierarchy>
    <cacheHierarchy uniqueName="[Base].[Tempo de atendimento]" caption="Tempo de atendimento" attribute="1" defaultMemberUniqueName="[Base].[Tempo de atendimento].[All]" allUniqueName="[Base].[Tempo de atendimento].[All]" dimensionUniqueName="[Base]" displayFolder="" count="0" memberValueDatatype="5" unbalanced="0"/>
    <cacheHierarchy uniqueName="[Base].[SLA]" caption="SLA" attribute="1" defaultMemberUniqueName="[Base].[SLA].[All]" allUniqueName="[Base].[SLA].[All]" dimensionUniqueName="[Base]" displayFolder="" count="0" memberValueDatatype="20" unbalanced="0"/>
    <cacheHierarchy uniqueName="[Base].[Classificação técnica]" caption="Classificação técnica" attribute="1" defaultMemberUniqueName="[Base].[Classificação técnica].[All]" allUniqueName="[Base].[Classificação técnica].[All]" dimensionUniqueName="[Base]" displayFolder="" count="2" memberValueDatatype="130" unbalanced="0">
      <fieldsUsage count="2">
        <fieldUsage x="-1"/>
        <fieldUsage x="6"/>
      </fieldsUsage>
    </cacheHierarchy>
    <cacheHierarchy uniqueName="[Base].[Supervisor]" caption="Supervisor" attribute="1" defaultMemberUniqueName="[Base].[Supervisor].[All]" allUniqueName="[Base].[Supervisor].[All]" dimensionUniqueName="[Base]" displayFolder="" count="2" memberValueDatatype="130" unbalanced="0">
      <fieldsUsage count="2">
        <fieldUsage x="-1"/>
        <fieldUsage x="4"/>
      </fieldsUsage>
    </cacheHierarchy>
    <cacheHierarchy uniqueName="[Base].[Recurso]" caption="Recurso" attribute="1" defaultMemberUniqueName="[Base].[Recurso].[All]" allUniqueName="[Base].[Recurso].[All]" dimensionUniqueName="[Base]" displayFolder="" count="2" memberValueDatatype="130" unbalanced="0">
      <fieldsUsage count="2">
        <fieldUsage x="-1"/>
        <fieldUsage x="0"/>
      </fieldsUsage>
    </cacheHierarchy>
    <cacheHierarchy uniqueName="[Base].[Número da OS]" caption="Número da OS" attribute="1" defaultMemberUniqueName="[Base].[Número da OS].[All]" allUniqueName="[Base].[Número da OS].[All]" dimensionUniqueName="[Base]" displayFolder="" count="0" memberValueDatatype="130" unbalanced="0"/>
    <cacheHierarchy uniqueName="[Base].[Designador de Acesso]" caption="Designador de Acesso" attribute="1" defaultMemberUniqueName="[Base].[Designador de Acesso].[All]" allUniqueName="[Base].[Designador de Acesso].[All]" dimensionUniqueName="[Base]" displayFolder="" count="0" memberValueDatatype="130" unbalanced="0"/>
    <cacheHierarchy uniqueName="[Base].[Janela de serviço]" caption="Janela de serviço" attribute="1" defaultMemberUniqueName="[Base].[Janela de serviço].[All]" allUniqueName="[Base].[Janela de serviço].[All]" dimensionUniqueName="[Base]" displayFolder="" count="0" memberValueDatatype="130" unbalanced="0"/>
    <cacheHierarchy uniqueName="[Base].[ID atividade]" caption="ID atividade" attribute="1" defaultMemberUniqueName="[Base].[ID atividade].[All]" allUniqueName="[Base].[ID atividade].[All]" dimensionUniqueName="[Base]" displayFolder="" count="0" memberValueDatatype="130" unbalanced="0"/>
    <cacheHierarchy uniqueName="[Base].[iTASK]" caption="iTASK" attribute="1" defaultMemberUniqueName="[Base].[iTASK].[All]" allUniqueName="[Base].[iTASK].[All]" dimensionUniqueName="[Base]" displayFolder="" count="0" memberValueDatatype="130" unbalanced="0"/>
    <cacheHierarchy uniqueName="[Base].[RITM]" caption="RITM" attribute="1" defaultMemberUniqueName="[Base].[RITM].[All]" allUniqueName="[Base].[RITM].[All]" dimensionUniqueName="[Base]" displayFolder="" count="0" memberValueDatatype="130" unbalanced="0"/>
    <cacheHierarchy uniqueName="[Base].[Número da Ordem]" caption="Número da Ordem" attribute="1" defaultMemberUniqueName="[Base].[Número da Ordem].[All]" allUniqueName="[Base].[Número da Ordem].[All]" dimensionUniqueName="[Base]" displayFolder="" count="0" memberValueDatatype="130" unbalanced="0"/>
    <cacheHierarchy uniqueName="[Base].[Tipo]" caption="Tipo" attribute="1" defaultMemberUniqueName="[Base].[Tipo].[All]" allUniqueName="[Base].[Tipo].[All]" dimensionUniqueName="[Base]" displayFolder="" count="0" memberValueDatatype="130" unbalanced="0"/>
    <cacheHierarchy uniqueName="[Base].[Intervalo de Tempo]" caption="Intervalo de Tempo" attribute="1" defaultMemberUniqueName="[Base].[Intervalo de Tempo].[All]" allUniqueName="[Base].[Intervalo de Tempo].[All]" dimensionUniqueName="[Base]" displayFolder="" count="0" memberValueDatatype="130" unbalanced="0"/>
    <cacheHierarchy uniqueName="[Base].[Status da Atividade]" caption="Status da Atividade" attribute="1" defaultMemberUniqueName="[Base].[Status da Atividade].[All]" allUniqueName="[Base].[Status da Atividade].[All]" dimensionUniqueName="[Base]" displayFolder="" count="2" memberValueDatatype="130" unbalanced="0">
      <fieldsUsage count="2">
        <fieldUsage x="-1"/>
        <fieldUsage x="8"/>
      </fieldsUsage>
    </cacheHierarchy>
    <cacheHierarchy uniqueName="[Base].[Código de Cliente]" caption="Código de Cliente" attribute="1" defaultMemberUniqueName="[Base].[Código de Cliente].[All]" allUniqueName="[Base].[Código de Cliente].[All]" dimensionUniqueName="[Base]" displayFolder="" count="0" memberValueDatatype="130" unbalanced="0"/>
    <cacheHierarchy uniqueName="[Base].[Nome]" caption="Nome" attribute="1" defaultMemberUniqueName="[Base].[Nome].[All]" allUniqueName="[Base].[Nome].[All]" dimensionUniqueName="[Base]" displayFolder="" count="0" memberValueDatatype="130" unbalanced="0"/>
    <cacheHierarchy uniqueName="[Base].[Endereço]" caption="Endereço" attribute="1" defaultMemberUniqueName="[Base].[Endereço].[All]" allUniqueName="[Base].[Endereço].[All]" dimensionUniqueName="[Base]" displayFolder="" count="0" memberValueDatatype="130" unbalanced="0"/>
    <cacheHierarchy uniqueName="[Base].[Complemento]" caption="Complemento" attribute="1" defaultMemberUniqueName="[Base].[Complemento].[All]" allUniqueName="[Base].[Complemento].[All]" dimensionUniqueName="[Base]" displayFolder="" count="0" memberValueDatatype="130" unbalanced="0"/>
    <cacheHierarchy uniqueName="[Base].[Cidade]" caption="Cidade" attribute="1" defaultMemberUniqueName="[Base].[Cidade].[All]" allUniqueName="[Base].[Cidade].[All]" dimensionUniqueName="[Base]" displayFolder="" count="0" memberValueDatatype="130" unbalanced="0"/>
    <cacheHierarchy uniqueName="[Base].[Estado]" caption="Estado" attribute="1" defaultMemberUniqueName="[Base].[Estado].[All]" allUniqueName="[Base].[Estado].[All]" dimensionUniqueName="[Base]" displayFolder="" count="2" memberValueDatatype="130" unbalanced="0">
      <fieldsUsage count="2">
        <fieldUsage x="-1"/>
        <fieldUsage x="5"/>
      </fieldsUsage>
    </cacheHierarchy>
    <cacheHierarchy uniqueName="[Base].[CEP]" caption="CEP" attribute="1" defaultMemberUniqueName="[Base].[CEP].[All]" allUniqueName="[Base].[CEP].[All]" dimensionUniqueName="[Base]" displayFolder="" count="0" memberValueDatatype="130" unbalanced="0"/>
    <cacheHierarchy uniqueName="[Base].[Zona de trabalho]" caption="Zona de trabalho" attribute="1" defaultMemberUniqueName="[Base].[Zona de trabalho].[All]" allUniqueName="[Base].[Zona de trabalho].[All]" dimensionUniqueName="[Base]" displayFolder="" count="0" memberValueDatatype="130" unbalanced="0"/>
    <cacheHierarchy uniqueName="[Base].[Habilidade de Trabalho]" caption="Habilidade de Trabalho" attribute="1" defaultMemberUniqueName="[Base].[Habilidade de Trabalho].[All]" allUniqueName="[Base].[Habilidade de Trabalho].[All]" dimensionUniqueName="[Base]" displayFolder="" count="0" memberValueDatatype="130" unbalanced="0"/>
    <cacheHierarchy uniqueName="[Base].[Início]" caption="Início" attribute="1" defaultMemberUniqueName="[Base].[Início].[All]" allUniqueName="[Base].[Início].[All]" dimensionUniqueName="[Base]" displayFolder="" count="0" memberValueDatatype="130" unbalanced="0"/>
    <cacheHierarchy uniqueName="[Base].[Fim]" caption="Fim" attribute="1" defaultMemberUniqueName="[Base].[Fim].[All]" allUniqueName="[Base].[Fim].[All]" dimensionUniqueName="[Base]" displayFolder="" count="0" memberValueDatatype="130" unbalanced="0"/>
    <cacheHierarchy uniqueName="[Base].[Duração]" caption="Duração" attribute="1" defaultMemberUniqueName="[Base].[Duração].[All]" allUniqueName="[Base].[Duração].[All]" dimensionUniqueName="[Base]" displayFolder="" count="0" memberValueDatatype="130" unbalanced="0"/>
    <cacheHierarchy uniqueName="[Base].[SLA final]" caption="SLA final" attribute="1" defaultMemberUniqueName="[Base].[SLA final].[All]" allUniqueName="[Base].[SLA final].[All]" dimensionUniqueName="[Base]" displayFolder="" count="0" memberValueDatatype="130" unbalanced="0"/>
    <cacheHierarchy uniqueName="[Base].[SLA início]" caption="SLA início" attribute="1" defaultMemberUniqueName="[Base].[SLA início].[All]" allUniqueName="[Base].[SLA início].[All]" dimensionUniqueName="[Base]" displayFolder="" count="0" memberValueDatatype="130" unbalanced="0"/>
    <cacheHierarchy uniqueName="[Base].[ID do Armário]" caption="ID do Armário" attribute="1" defaultMemberUniqueName="[Base].[ID do Armário].[All]" allUniqueName="[Base].[ID do Armário].[All]" dimensionUniqueName="[Base]" displayFolder="" count="0" memberValueDatatype="130" unbalanced="0"/>
    <cacheHierarchy uniqueName="[Base].[Porta GPON]" caption="Porta GPON" attribute="1" defaultMemberUniqueName="[Base].[Porta GPON].[All]" allUniqueName="[Base].[Porta GPON].[All]" dimensionUniqueName="[Base]" displayFolder="" count="0" memberValueDatatype="130" unbalanced="0"/>
    <cacheHierarchy uniqueName="[Base].[CTO]" caption="CTO" attribute="1" defaultMemberUniqueName="[Base].[CTO].[All]" allUniqueName="[Base].[CTO].[All]" dimensionUniqueName="[Base]" displayFolder="" count="0" memberValueDatatype="130" unbalanced="0"/>
    <cacheHierarchy uniqueName="[Base].[CSO]" caption="CSO" attribute="1" defaultMemberUniqueName="[Base].[CSO].[All]" allUniqueName="[Base].[CSO].[All]" dimensionUniqueName="[Base]" displayFolder="" count="0" memberValueDatatype="130" unbalanced="0"/>
    <cacheHierarchy uniqueName="[Base].[Início Real]" caption="Início Real" attribute="1" defaultMemberUniqueName="[Base].[Início Real].[All]" allUniqueName="[Base].[Início Real].[All]" dimensionUniqueName="[Base]" displayFolder="" count="0" memberValueDatatype="130" unbalanced="0"/>
    <cacheHierarchy uniqueName="[Base].[Protocolo 1]" caption="Protocolo 1" attribute="1" defaultMemberUniqueName="[Base].[Protocolo 1].[All]" allUniqueName="[Base].[Protocolo 1].[All]" dimensionUniqueName="[Base]" displayFolder="" count="0" memberValueDatatype="130" unbalanced="0"/>
    <cacheHierarchy uniqueName="[Base].[Quantidade de pontos IPTV]" caption="Quantidade de pontos IPTV" attribute="1" defaultMemberUniqueName="[Base].[Quantidade de pontos IPTV].[All]" allUniqueName="[Base].[Quantidade de pontos IPTV].[All]" dimensionUniqueName="[Base]" displayFolder="" count="0" memberValueDatatype="130" unbalanced="0"/>
    <cacheHierarchy uniqueName="[Base].[Código de Localização]" caption="Código de Localização" attribute="1" defaultMemberUniqueName="[Base].[Código de Localização].[All]" allUniqueName="[Base].[Código de Localização].[All]" dimensionUniqueName="[Base]" displayFolder="" count="0" memberValueDatatype="130" unbalanced="0"/>
    <cacheHierarchy uniqueName="[Base].[Escritório de Serviço]" caption="Escritório de Serviço" attribute="1" defaultMemberUniqueName="[Base].[Escritório de Serviço].[All]" allUniqueName="[Base].[Escritório de Serviço].[All]" dimensionUniqueName="[Base]" displayFolder="" count="0" memberValueDatatype="130" unbalanced="0"/>
    <cacheHierarchy uniqueName="[Base].[Área Telefônica]" caption="Área Telefônica" attribute="1" defaultMemberUniqueName="[Base].[Área Telefônica].[All]" allUniqueName="[Base].[Área Telefônica].[All]" dimensionUniqueName="[Base]" displayFolder="" count="0" memberValueDatatype="130" unbalanced="0"/>
    <cacheHierarchy uniqueName="[Base].[Data Agendada]" caption="Data Agendada" attribute="1" defaultMemberUniqueName="[Base].[Data Agendada].[All]" allUniqueName="[Base].[Data Agendada].[All]" dimensionUniqueName="[Base]" displayFolder="" count="0" memberValueDatatype="130" unbalanced="0"/>
    <cacheHierarchy uniqueName="[Base].[Usuário Final]" caption="Usuário Final" attribute="1" defaultMemberUniqueName="[Base].[Usuário Final].[All]" allUniqueName="[Base].[Usuário Final].[All]" dimensionUniqueName="[Base]" displayFolder="" count="0" memberValueDatatype="130" unbalanced="0"/>
    <cacheHierarchy uniqueName="[Base].[Janela de entrega]" caption="Janela de entrega" attribute="1" defaultMemberUniqueName="[Base].[Janela de entrega].[All]" allUniqueName="[Base].[Janela de entrega].[All]" dimensionUniqueName="[Base]" displayFolder="" count="0" memberValueDatatype="130" unbalanced="0"/>
    <cacheHierarchy uniqueName="[Base].[Código de Resultado do Exame]" caption="Código de Resultado do Exame" attribute="1" defaultMemberUniqueName="[Base].[Código de Resultado do Exame].[All]" allUniqueName="[Base].[Código de Resultado do Exame].[All]" dimensionUniqueName="[Base]" displayFolder="" count="0" memberValueDatatype="130" unbalanced="0"/>
    <cacheHierarchy uniqueName="[Base].[Segmento do Cliente]" caption="Segmento do Cliente" attribute="1" defaultMemberUniqueName="[Base].[Segmento do Cliente].[All]" allUniqueName="[Base].[Segmento do Cliente].[All]" dimensionUniqueName="[Base]" displayFolder="" count="0" memberValueDatatype="130" unbalanced="0"/>
    <cacheHierarchy uniqueName="[Base].[Geo Segmento]" caption="Geo Segmento" attribute="1" defaultMemberUniqueName="[Base].[Geo Segmento].[All]" allUniqueName="[Base].[Geo Segmento].[All]" dimensionUniqueName="[Base]" displayFolder="" count="0" memberValueDatatype="130" unbalanced="0"/>
    <cacheHierarchy uniqueName="[Base].[Classe do Serviço]" caption="Classe do Serviço" attribute="1" defaultMemberUniqueName="[Base].[Classe do Serviço].[All]" allUniqueName="[Base].[Classe do Serviço].[All]" dimensionUniqueName="[Base]" displayFolder="" count="0" memberValueDatatype="130" unbalanced="0"/>
    <cacheHierarchy uniqueName="[Base].[Código de atuação]" caption="Código de atuação" attribute="1" defaultMemberUniqueName="[Base].[Código de atuação].[All]" allUniqueName="[Base].[Código de atuação].[All]" dimensionUniqueName="[Base]" displayFolder="" count="0" memberValueDatatype="130" unbalanced="0"/>
    <cacheHierarchy uniqueName="[Base].[Razão de Cancelamento]" caption="Razão de Cancelamento" attribute="1" defaultMemberUniqueName="[Base].[Razão de Cancelamento].[All]" allUniqueName="[Base].[Razão de Cancelamento].[All]" dimensionUniqueName="[Base]" displayFolder="" count="0" memberValueDatatype="130" unbalanced="0"/>
    <cacheHierarchy uniqueName="[Base].[Data da Criação do Acionamento]" caption="Data da Criação do Acionamento" attribute="1" defaultMemberUniqueName="[Base].[Data da Criação do Acionamento].[All]" allUniqueName="[Base].[Data da Criação do Acionamento].[All]" dimensionUniqueName="[Base]" displayFolder="" count="0" memberValueDatatype="130" unbalanced="0"/>
    <cacheHierarchy uniqueName="[Base].[Motivo da Pendência]" caption="Motivo da Pendência" attribute="1" defaultMemberUniqueName="[Base].[Motivo da Pendência].[All]" allUniqueName="[Base].[Motivo da Pendência].[All]" dimensionUniqueName="[Base]" displayFolder="" count="0" memberValueDatatype="130" unbalanced="0"/>
    <cacheHierarchy uniqueName="[Base].[Data de Criação da Ordem]" caption="Data de Criação da Ordem" attribute="1" defaultMemberUniqueName="[Base].[Data de Criação da Ordem].[All]" allUniqueName="[Base].[Data de Criação da Ordem].[All]" dimensionUniqueName="[Base]" displayFolder="" count="0" memberValueDatatype="130" unbalanced="0"/>
    <cacheHierarchy uniqueName="[Base].[Horário de encerramento 1]" caption="Horário de encerramento 1" attribute="1" defaultMemberUniqueName="[Base].[Horário de encerramento 1].[All]" allUniqueName="[Base].[Horário de encerramento 1].[All]" dimensionUniqueName="[Base]" displayFolder="" count="0" memberValueDatatype="130" unbalanced="0"/>
    <cacheHierarchy uniqueName="[Base].[Código de Encerramento 1]" caption="Código de Encerramento 1" attribute="1" defaultMemberUniqueName="[Base].[Código de Encerramento 1].[All]" allUniqueName="[Base].[Código de Encerramento 1].[All]" dimensionUniqueName="[Base]" displayFolder="" count="0" memberValueDatatype="130" unbalanced="0"/>
    <cacheHierarchy uniqueName="[Base].[Razão da Reclamação]" caption="Razão da Reclamação" attribute="1" defaultMemberUniqueName="[Base].[Razão da Reclamação].[All]" allUniqueName="[Base].[Razão da Reclamação].[All]" dimensionUniqueName="[Base]" displayFolder="" count="0" memberValueDatatype="130" unbalanced="0"/>
    <cacheHierarchy uniqueName="[Base].[Status da Coordenada]" caption="Status da Coordenada" attribute="1" defaultMemberUniqueName="[Base].[Status da Coordenada].[All]" allUniqueName="[Base].[Status da Coordenada].[All]" dimensionUniqueName="[Base]" displayFolder="" count="0" memberValueDatatype="130" unbalanced="0"/>
    <cacheHierarchy uniqueName="[Base].[Número do Terminal Ponta A]" caption="Número do Terminal Ponta A" attribute="1" defaultMemberUniqueName="[Base].[Número do Terminal Ponta A].[All]" allUniqueName="[Base].[Número do Terminal Ponta A].[All]" dimensionUniqueName="[Base]" displayFolder="" count="0" memberValueDatatype="130" unbalanced="0"/>
    <cacheHierarchy uniqueName="[Base].[Usuário Conclusão Atividade]" caption="Usuário Conclusão Atividade" attribute="1" defaultMemberUniqueName="[Base].[Usuário Conclusão Atividade].[All]" allUniqueName="[Base].[Usuário Conclusão Atividade].[All]" dimensionUniqueName="[Base]" displayFolder="" count="0" memberValueDatatype="130" unbalanced="0"/>
    <cacheHierarchy uniqueName="[Base].[Criação de atividade]" caption="Criação de atividade" attribute="1" defaultMemberUniqueName="[Base].[Criação de atividade].[All]" allUniqueName="[Base].[Criação de atividade].[All]" dimensionUniqueName="[Base]" displayFolder="" count="0" memberValueDatatype="130" unbalanced="0"/>
    <cacheHierarchy uniqueName="[Base].[Atribuição da atividade]" caption="Atribuição da atividade" attribute="1" defaultMemberUniqueName="[Base].[Atribuição da atividade].[All]" allUniqueName="[Base].[Atribuição da atividade].[All]" dimensionUniqueName="[Base]" displayFolder="" count="0" memberValueDatatype="130" unbalanced="0"/>
    <cacheHierarchy uniqueName="[Base].[Inventário instalado em AT]" caption="Inventário instalado em AT" attribute="1" defaultMemberUniqueName="[Base].[Inventário instalado em AT].[All]" allUniqueName="[Base].[Inventário instalado em AT].[All]" dimensionUniqueName="[Base]" displayFolder="" count="0" memberValueDatatype="130" unbalanced="0"/>
    <cacheHierarchy uniqueName="[Base].[Nome Contato]" caption="Nome Contato" attribute="1" defaultMemberUniqueName="[Base].[Nome Contato].[All]" allUniqueName="[Base].[Nome Contato].[All]" dimensionUniqueName="[Base]" displayFolder="" count="0" memberValueDatatype="130" unbalanced="0"/>
    <cacheHierarchy uniqueName="[Base].[Telefone Contato]" caption="Telefone Contato" attribute="1" defaultMemberUniqueName="[Base].[Telefone Contato].[All]" allUniqueName="[Base].[Telefone Contato].[All]" dimensionUniqueName="[Base]" displayFolder="" count="0" memberValueDatatype="130" unbalanced="0"/>
    <cacheHierarchy uniqueName="[Base].[Data]" caption="Data" attribute="1" defaultMemberUniqueName="[Base].[Data].[All]" allUniqueName="[Base].[Data].[All]" dimensionUniqueName="[Base]" displayFolder="" count="0" memberValueDatatype="130" unbalanced="0"/>
    <cacheHierarchy uniqueName="[Base].[Início - Fim]" caption="Início - Fim" attribute="1" defaultMemberUniqueName="[Base].[Início - Fim].[All]" allUniqueName="[Base].[Início - Fim].[All]" dimensionUniqueName="[Base]" displayFolder="" count="0" memberValueDatatype="130" unbalanced="0"/>
    <cacheHierarchy uniqueName="[Base].[Primeira Operação Manual Executada por Usuário (Nome)]" caption="Primeira Operação Manual Executada por Usuário (Nome)" attribute="1" defaultMemberUniqueName="[Base].[Primeira Operação Manual Executada por Usuário (Nome)].[All]" allUniqueName="[Base].[Primeira Operação Manual Executada por Usuário (Nome)].[All]" dimensionUniqueName="[Base]" displayFolder="" count="0" memberValueDatatype="130" unbalanced="0"/>
    <cacheHierarchy uniqueName="[Base].[Código]" caption="Código" attribute="1" defaultMemberUniqueName="[Base].[Código].[All]" allUniqueName="[Base].[Código].[All]" dimensionUniqueName="[Base]" displayFolder="" count="0" memberValueDatatype="130" unbalanced="0"/>
    <cacheHierarchy uniqueName="[Base].[XA_NOT_DONE_CONTEXT_POC]" caption="XA_NOT_DONE_CONTEXT_POC" attribute="1" defaultMemberUniqueName="[Base].[XA_NOT_DONE_CONTEXT_POC].[All]" allUniqueName="[Base].[XA_NOT_DONE_CONTEXT_POC].[All]" dimensionUniqueName="[Base]" displayFolder="" count="0" memberValueDatatype="130" unbalanced="0"/>
    <cacheHierarchy uniqueName="[Base].[XA_NOT_DONE_REASON_POC]" caption="XA_NOT_DONE_REASON_POC" attribute="1" defaultMemberUniqueName="[Base].[XA_NOT_DONE_REASON_POC].[All]" allUniqueName="[Base].[XA_NOT_DONE_REASON_POC].[All]" dimensionUniqueName="[Base]" displayFolder="" count="0" memberValueDatatype="130" unbalanced="0"/>
    <cacheHierarchy uniqueName="[Base].[Contrato da Empresa]" caption="Contrato da Empresa" attribute="1" defaultMemberUniqueName="[Base].[Contrato da Empresa].[All]" allUniqueName="[Base].[Contrato da Empresa].[All]" dimensionUniqueName="[Base]" displayFolder="" count="0" memberValueDatatype="130" unbalanced="0"/>
    <cacheHierarchy uniqueName="[Base].[Nome da Empresa]" caption="Nome da Empresa" attribute="1" defaultMemberUniqueName="[Base].[Nome da Empresa].[All]" allUniqueName="[Base].[Nome da Empresa].[All]" dimensionUniqueName="[Base]" displayFolder="" count="0" memberValueDatatype="130" unbalanced="0"/>
    <cacheHierarchy uniqueName="[Measures].[Contagem de Recurso]" caption="Contagem de Recurso" measure="1" displayFolder="" measureGroup="Base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ntagem de Data_Padronizada]" caption="Contagem de Data_Padronizada" measure="1" displayFolder="" measureGroup="Base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agem Distinta de Data_Padronizada]" caption="Contagem Distinta de Data_Padronizada" measure="1" displayFolder="" measureGroup="Base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Qtd_Atividades]" caption="Qtd_Atividades" measure="1" displayFolder="" measureGroup="Base" count="0"/>
    <cacheHierarchy uniqueName="[Measures].[Dias_Trabalhados]" caption="Dias_Trabalhados" measure="1" displayFolder="" measureGroup="Base" count="0"/>
    <cacheHierarchy uniqueName="[Measures].[Média_Produtiva]" caption="Média_Produtiva" measure="1" displayFolder="" measureGroup="Base" count="0" oneField="1">
      <fieldsUsage count="1">
        <fieldUsage x="1"/>
      </fieldsUsage>
    </cacheHierarchy>
    <cacheHierarchy uniqueName="[Measures].[__XL_Count Base]" caption="__XL_Count Base" measure="1" displayFolder="" measureGroup="Base" count="0" hidden="1"/>
    <cacheHierarchy uniqueName="[Measures].[__No measures defined]" caption="__No measures defined" measure="1" displayFolder="" count="0" hidden="1"/>
  </cacheHierarchies>
  <kpis count="0"/>
  <dimensions count="2">
    <dimension name="Base" uniqueName="[Base]" caption="Base"/>
    <dimension measure="1" name="Measures" uniqueName="[Measures]" caption="Measures"/>
  </dimensions>
  <measureGroups count="1">
    <measureGroup name="Base" caption="Base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ice Bomfim Moreira Dos Santos" refreshedDate="46296.661053587966" backgroundQuery="1" createdVersion="3" refreshedVersion="8" minRefreshableVersion="3" recordCount="0" supportSubquery="1" supportAdvancedDrill="1" xr:uid="{894CA6BA-B93B-4F49-B26E-7825A61C4A6C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83">
    <cacheHierarchy uniqueName="[Base].[Mês]" caption="Mês" attribute="1" time="1" defaultMemberUniqueName="[Base].[Mês].[All]" allUniqueName="[Base].[Mês].[All]" dimensionUniqueName="[Base]" displayFolder="" count="0" memberValueDatatype="7" unbalanced="0"/>
    <cacheHierarchy uniqueName="[Base].[Data_Padronizada]" caption="Data_Padronizada" attribute="1" time="1" defaultMemberUniqueName="[Base].[Data_Padronizada].[All]" allUniqueName="[Base].[Data_Padronizada].[All]" dimensionUniqueName="[Base]" displayFolder="" count="0" memberValueDatatype="7" unbalanced="0"/>
    <cacheHierarchy uniqueName="[Base].[Dia Semana]" caption="Dia Semana" attribute="1" defaultMemberUniqueName="[Base].[Dia Semana].[All]" allUniqueName="[Base].[Dia Semana].[All]" dimensionUniqueName="[Base]" displayFolder="" count="2" memberValueDatatype="130" unbalanced="0"/>
    <cacheHierarchy uniqueName="[Base].[Coordenador]" caption="Coordenador" attribute="1" defaultMemberUniqueName="[Base].[Coordenador].[All]" allUniqueName="[Base].[Coordenador].[All]" dimensionUniqueName="[Base]" displayFolder="" count="2" memberValueDatatype="130" unbalanced="0"/>
    <cacheHierarchy uniqueName="[Base].[Resumo TIPO]" caption="Resumo TIPO" attribute="1" defaultMemberUniqueName="[Base].[Resumo TIPO].[All]" allUniqueName="[Base].[Resumo TIPO].[All]" dimensionUniqueName="[Base]" displayFolder="" count="2" memberValueDatatype="130" unbalanced="0"/>
    <cacheHierarchy uniqueName="[Base].[Tempo de atendimento]" caption="Tempo de atendimento" attribute="1" defaultMemberUniqueName="[Base].[Tempo de atendimento].[All]" allUniqueName="[Base].[Tempo de atendimento].[All]" dimensionUniqueName="[Base]" displayFolder="" count="0" memberValueDatatype="5" unbalanced="0"/>
    <cacheHierarchy uniqueName="[Base].[SLA]" caption="SLA" attribute="1" defaultMemberUniqueName="[Base].[SLA].[All]" allUniqueName="[Base].[SLA].[All]" dimensionUniqueName="[Base]" displayFolder="" count="0" memberValueDatatype="20" unbalanced="0"/>
    <cacheHierarchy uniqueName="[Base].[Classificação técnica]" caption="Classificação técnica" attribute="1" defaultMemberUniqueName="[Base].[Classificação técnica].[All]" allUniqueName="[Base].[Classificação técnica].[All]" dimensionUniqueName="[Base]" displayFolder="" count="2" memberValueDatatype="130" unbalanced="0"/>
    <cacheHierarchy uniqueName="[Base].[Supervisor]" caption="Supervisor" attribute="1" defaultMemberUniqueName="[Base].[Supervisor].[All]" allUniqueName="[Base].[Supervisor].[All]" dimensionUniqueName="[Base]" displayFolder="" count="2" memberValueDatatype="130" unbalanced="0"/>
    <cacheHierarchy uniqueName="[Base].[Recurso]" caption="Recurso" attribute="1" defaultMemberUniqueName="[Base].[Recurso].[All]" allUniqueName="[Base].[Recurso].[All]" dimensionUniqueName="[Base]" displayFolder="" count="0" memberValueDatatype="130" unbalanced="0"/>
    <cacheHierarchy uniqueName="[Base].[Número da OS]" caption="Número da OS" attribute="1" defaultMemberUniqueName="[Base].[Número da OS].[All]" allUniqueName="[Base].[Número da OS].[All]" dimensionUniqueName="[Base]" displayFolder="" count="0" memberValueDatatype="130" unbalanced="0"/>
    <cacheHierarchy uniqueName="[Base].[Designador de Acesso]" caption="Designador de Acesso" attribute="1" defaultMemberUniqueName="[Base].[Designador de Acesso].[All]" allUniqueName="[Base].[Designador de Acesso].[All]" dimensionUniqueName="[Base]" displayFolder="" count="0" memberValueDatatype="130" unbalanced="0"/>
    <cacheHierarchy uniqueName="[Base].[Janela de serviço]" caption="Janela de serviço" attribute="1" defaultMemberUniqueName="[Base].[Janela de serviço].[All]" allUniqueName="[Base].[Janela de serviço].[All]" dimensionUniqueName="[Base]" displayFolder="" count="0" memberValueDatatype="130" unbalanced="0"/>
    <cacheHierarchy uniqueName="[Base].[ID atividade]" caption="ID atividade" attribute="1" defaultMemberUniqueName="[Base].[ID atividade].[All]" allUniqueName="[Base].[ID atividade].[All]" dimensionUniqueName="[Base]" displayFolder="" count="0" memberValueDatatype="130" unbalanced="0"/>
    <cacheHierarchy uniqueName="[Base].[iTASK]" caption="iTASK" attribute="1" defaultMemberUniqueName="[Base].[iTASK].[All]" allUniqueName="[Base].[iTASK].[All]" dimensionUniqueName="[Base]" displayFolder="" count="0" memberValueDatatype="130" unbalanced="0"/>
    <cacheHierarchy uniqueName="[Base].[RITM]" caption="RITM" attribute="1" defaultMemberUniqueName="[Base].[RITM].[All]" allUniqueName="[Base].[RITM].[All]" dimensionUniqueName="[Base]" displayFolder="" count="0" memberValueDatatype="130" unbalanced="0"/>
    <cacheHierarchy uniqueName="[Base].[Número da Ordem]" caption="Número da Ordem" attribute="1" defaultMemberUniqueName="[Base].[Número da Ordem].[All]" allUniqueName="[Base].[Número da Ordem].[All]" dimensionUniqueName="[Base]" displayFolder="" count="0" memberValueDatatype="130" unbalanced="0"/>
    <cacheHierarchy uniqueName="[Base].[Tipo]" caption="Tipo" attribute="1" defaultMemberUniqueName="[Base].[Tipo].[All]" allUniqueName="[Base].[Tipo].[All]" dimensionUniqueName="[Base]" displayFolder="" count="0" memberValueDatatype="130" unbalanced="0"/>
    <cacheHierarchy uniqueName="[Base].[Intervalo de Tempo]" caption="Intervalo de Tempo" attribute="1" defaultMemberUniqueName="[Base].[Intervalo de Tempo].[All]" allUniqueName="[Base].[Intervalo de Tempo].[All]" dimensionUniqueName="[Base]" displayFolder="" count="0" memberValueDatatype="130" unbalanced="0"/>
    <cacheHierarchy uniqueName="[Base].[Status da Atividade]" caption="Status da Atividade" attribute="1" defaultMemberUniqueName="[Base].[Status da Atividade].[All]" allUniqueName="[Base].[Status da Atividade].[All]" dimensionUniqueName="[Base]" displayFolder="" count="2" memberValueDatatype="130" unbalanced="0"/>
    <cacheHierarchy uniqueName="[Base].[Código de Cliente]" caption="Código de Cliente" attribute="1" defaultMemberUniqueName="[Base].[Código de Cliente].[All]" allUniqueName="[Base].[Código de Cliente].[All]" dimensionUniqueName="[Base]" displayFolder="" count="0" memberValueDatatype="130" unbalanced="0"/>
    <cacheHierarchy uniqueName="[Base].[Nome]" caption="Nome" attribute="1" defaultMemberUniqueName="[Base].[Nome].[All]" allUniqueName="[Base].[Nome].[All]" dimensionUniqueName="[Base]" displayFolder="" count="0" memberValueDatatype="130" unbalanced="0"/>
    <cacheHierarchy uniqueName="[Base].[Endereço]" caption="Endereço" attribute="1" defaultMemberUniqueName="[Base].[Endereço].[All]" allUniqueName="[Base].[Endereço].[All]" dimensionUniqueName="[Base]" displayFolder="" count="0" memberValueDatatype="130" unbalanced="0"/>
    <cacheHierarchy uniqueName="[Base].[Complemento]" caption="Complemento" attribute="1" defaultMemberUniqueName="[Base].[Complemento].[All]" allUniqueName="[Base].[Complemento].[All]" dimensionUniqueName="[Base]" displayFolder="" count="0" memberValueDatatype="130" unbalanced="0"/>
    <cacheHierarchy uniqueName="[Base].[Cidade]" caption="Cidade" attribute="1" defaultMemberUniqueName="[Base].[Cidade].[All]" allUniqueName="[Base].[Cidade].[All]" dimensionUniqueName="[Base]" displayFolder="" count="0" memberValueDatatype="130" unbalanced="0"/>
    <cacheHierarchy uniqueName="[Base].[Estado]" caption="Estado" attribute="1" defaultMemberUniqueName="[Base].[Estado].[All]" allUniqueName="[Base].[Estado].[All]" dimensionUniqueName="[Base]" displayFolder="" count="2" memberValueDatatype="130" unbalanced="0"/>
    <cacheHierarchy uniqueName="[Base].[CEP]" caption="CEP" attribute="1" defaultMemberUniqueName="[Base].[CEP].[All]" allUniqueName="[Base].[CEP].[All]" dimensionUniqueName="[Base]" displayFolder="" count="0" memberValueDatatype="130" unbalanced="0"/>
    <cacheHierarchy uniqueName="[Base].[Zona de trabalho]" caption="Zona de trabalho" attribute="1" defaultMemberUniqueName="[Base].[Zona de trabalho].[All]" allUniqueName="[Base].[Zona de trabalho].[All]" dimensionUniqueName="[Base]" displayFolder="" count="0" memberValueDatatype="130" unbalanced="0"/>
    <cacheHierarchy uniqueName="[Base].[Habilidade de Trabalho]" caption="Habilidade de Trabalho" attribute="1" defaultMemberUniqueName="[Base].[Habilidade de Trabalho].[All]" allUniqueName="[Base].[Habilidade de Trabalho].[All]" dimensionUniqueName="[Base]" displayFolder="" count="0" memberValueDatatype="130" unbalanced="0"/>
    <cacheHierarchy uniqueName="[Base].[Início]" caption="Início" attribute="1" defaultMemberUniqueName="[Base].[Início].[All]" allUniqueName="[Base].[Início].[All]" dimensionUniqueName="[Base]" displayFolder="" count="0" memberValueDatatype="130" unbalanced="0"/>
    <cacheHierarchy uniqueName="[Base].[Fim]" caption="Fim" attribute="1" defaultMemberUniqueName="[Base].[Fim].[All]" allUniqueName="[Base].[Fim].[All]" dimensionUniqueName="[Base]" displayFolder="" count="0" memberValueDatatype="130" unbalanced="0"/>
    <cacheHierarchy uniqueName="[Base].[Duração]" caption="Duração" attribute="1" defaultMemberUniqueName="[Base].[Duração].[All]" allUniqueName="[Base].[Duração].[All]" dimensionUniqueName="[Base]" displayFolder="" count="0" memberValueDatatype="130" unbalanced="0"/>
    <cacheHierarchy uniqueName="[Base].[SLA final]" caption="SLA final" attribute="1" defaultMemberUniqueName="[Base].[SLA final].[All]" allUniqueName="[Base].[SLA final].[All]" dimensionUniqueName="[Base]" displayFolder="" count="0" memberValueDatatype="130" unbalanced="0"/>
    <cacheHierarchy uniqueName="[Base].[SLA início]" caption="SLA início" attribute="1" defaultMemberUniqueName="[Base].[SLA início].[All]" allUniqueName="[Base].[SLA início].[All]" dimensionUniqueName="[Base]" displayFolder="" count="0" memberValueDatatype="130" unbalanced="0"/>
    <cacheHierarchy uniqueName="[Base].[ID do Armário]" caption="ID do Armário" attribute="1" defaultMemberUniqueName="[Base].[ID do Armário].[All]" allUniqueName="[Base].[ID do Armário].[All]" dimensionUniqueName="[Base]" displayFolder="" count="0" memberValueDatatype="130" unbalanced="0"/>
    <cacheHierarchy uniqueName="[Base].[Porta GPON]" caption="Porta GPON" attribute="1" defaultMemberUniqueName="[Base].[Porta GPON].[All]" allUniqueName="[Base].[Porta GPON].[All]" dimensionUniqueName="[Base]" displayFolder="" count="0" memberValueDatatype="130" unbalanced="0"/>
    <cacheHierarchy uniqueName="[Base].[CTO]" caption="CTO" attribute="1" defaultMemberUniqueName="[Base].[CTO].[All]" allUniqueName="[Base].[CTO].[All]" dimensionUniqueName="[Base]" displayFolder="" count="0" memberValueDatatype="130" unbalanced="0"/>
    <cacheHierarchy uniqueName="[Base].[CSO]" caption="CSO" attribute="1" defaultMemberUniqueName="[Base].[CSO].[All]" allUniqueName="[Base].[CSO].[All]" dimensionUniqueName="[Base]" displayFolder="" count="0" memberValueDatatype="130" unbalanced="0"/>
    <cacheHierarchy uniqueName="[Base].[Início Real]" caption="Início Real" attribute="1" defaultMemberUniqueName="[Base].[Início Real].[All]" allUniqueName="[Base].[Início Real].[All]" dimensionUniqueName="[Base]" displayFolder="" count="0" memberValueDatatype="130" unbalanced="0"/>
    <cacheHierarchy uniqueName="[Base].[Protocolo 1]" caption="Protocolo 1" attribute="1" defaultMemberUniqueName="[Base].[Protocolo 1].[All]" allUniqueName="[Base].[Protocolo 1].[All]" dimensionUniqueName="[Base]" displayFolder="" count="0" memberValueDatatype="130" unbalanced="0"/>
    <cacheHierarchy uniqueName="[Base].[Quantidade de pontos IPTV]" caption="Quantidade de pontos IPTV" attribute="1" defaultMemberUniqueName="[Base].[Quantidade de pontos IPTV].[All]" allUniqueName="[Base].[Quantidade de pontos IPTV].[All]" dimensionUniqueName="[Base]" displayFolder="" count="0" memberValueDatatype="130" unbalanced="0"/>
    <cacheHierarchy uniqueName="[Base].[Código de Localização]" caption="Código de Localização" attribute="1" defaultMemberUniqueName="[Base].[Código de Localização].[All]" allUniqueName="[Base].[Código de Localização].[All]" dimensionUniqueName="[Base]" displayFolder="" count="0" memberValueDatatype="130" unbalanced="0"/>
    <cacheHierarchy uniqueName="[Base].[Escritório de Serviço]" caption="Escritório de Serviço" attribute="1" defaultMemberUniqueName="[Base].[Escritório de Serviço].[All]" allUniqueName="[Base].[Escritório de Serviço].[All]" dimensionUniqueName="[Base]" displayFolder="" count="0" memberValueDatatype="130" unbalanced="0"/>
    <cacheHierarchy uniqueName="[Base].[Área Telefônica]" caption="Área Telefônica" attribute="1" defaultMemberUniqueName="[Base].[Área Telefônica].[All]" allUniqueName="[Base].[Área Telefônica].[All]" dimensionUniqueName="[Base]" displayFolder="" count="0" memberValueDatatype="130" unbalanced="0"/>
    <cacheHierarchy uniqueName="[Base].[Data Agendada]" caption="Data Agendada" attribute="1" defaultMemberUniqueName="[Base].[Data Agendada].[All]" allUniqueName="[Base].[Data Agendada].[All]" dimensionUniqueName="[Base]" displayFolder="" count="0" memberValueDatatype="130" unbalanced="0"/>
    <cacheHierarchy uniqueName="[Base].[Usuário Final]" caption="Usuário Final" attribute="1" defaultMemberUniqueName="[Base].[Usuário Final].[All]" allUniqueName="[Base].[Usuário Final].[All]" dimensionUniqueName="[Base]" displayFolder="" count="0" memberValueDatatype="130" unbalanced="0"/>
    <cacheHierarchy uniqueName="[Base].[Janela de entrega]" caption="Janela de entrega" attribute="1" defaultMemberUniqueName="[Base].[Janela de entrega].[All]" allUniqueName="[Base].[Janela de entrega].[All]" dimensionUniqueName="[Base]" displayFolder="" count="0" memberValueDatatype="130" unbalanced="0"/>
    <cacheHierarchy uniqueName="[Base].[Código de Resultado do Exame]" caption="Código de Resultado do Exame" attribute="1" defaultMemberUniqueName="[Base].[Código de Resultado do Exame].[All]" allUniqueName="[Base].[Código de Resultado do Exame].[All]" dimensionUniqueName="[Base]" displayFolder="" count="0" memberValueDatatype="130" unbalanced="0"/>
    <cacheHierarchy uniqueName="[Base].[Segmento do Cliente]" caption="Segmento do Cliente" attribute="1" defaultMemberUniqueName="[Base].[Segmento do Cliente].[All]" allUniqueName="[Base].[Segmento do Cliente].[All]" dimensionUniqueName="[Base]" displayFolder="" count="0" memberValueDatatype="130" unbalanced="0"/>
    <cacheHierarchy uniqueName="[Base].[Geo Segmento]" caption="Geo Segmento" attribute="1" defaultMemberUniqueName="[Base].[Geo Segmento].[All]" allUniqueName="[Base].[Geo Segmento].[All]" dimensionUniqueName="[Base]" displayFolder="" count="0" memberValueDatatype="130" unbalanced="0"/>
    <cacheHierarchy uniqueName="[Base].[Classe do Serviço]" caption="Classe do Serviço" attribute="1" defaultMemberUniqueName="[Base].[Classe do Serviço].[All]" allUniqueName="[Base].[Classe do Serviço].[All]" dimensionUniqueName="[Base]" displayFolder="" count="0" memberValueDatatype="130" unbalanced="0"/>
    <cacheHierarchy uniqueName="[Base].[Código de atuação]" caption="Código de atuação" attribute="1" defaultMemberUniqueName="[Base].[Código de atuação].[All]" allUniqueName="[Base].[Código de atuação].[All]" dimensionUniqueName="[Base]" displayFolder="" count="0" memberValueDatatype="130" unbalanced="0"/>
    <cacheHierarchy uniqueName="[Base].[Razão de Cancelamento]" caption="Razão de Cancelamento" attribute="1" defaultMemberUniqueName="[Base].[Razão de Cancelamento].[All]" allUniqueName="[Base].[Razão de Cancelamento].[All]" dimensionUniqueName="[Base]" displayFolder="" count="0" memberValueDatatype="130" unbalanced="0"/>
    <cacheHierarchy uniqueName="[Base].[Data da Criação do Acionamento]" caption="Data da Criação do Acionamento" attribute="1" defaultMemberUniqueName="[Base].[Data da Criação do Acionamento].[All]" allUniqueName="[Base].[Data da Criação do Acionamento].[All]" dimensionUniqueName="[Base]" displayFolder="" count="0" memberValueDatatype="130" unbalanced="0"/>
    <cacheHierarchy uniqueName="[Base].[Motivo da Pendência]" caption="Motivo da Pendência" attribute="1" defaultMemberUniqueName="[Base].[Motivo da Pendência].[All]" allUniqueName="[Base].[Motivo da Pendência].[All]" dimensionUniqueName="[Base]" displayFolder="" count="0" memberValueDatatype="130" unbalanced="0"/>
    <cacheHierarchy uniqueName="[Base].[Data de Criação da Ordem]" caption="Data de Criação da Ordem" attribute="1" defaultMemberUniqueName="[Base].[Data de Criação da Ordem].[All]" allUniqueName="[Base].[Data de Criação da Ordem].[All]" dimensionUniqueName="[Base]" displayFolder="" count="0" memberValueDatatype="130" unbalanced="0"/>
    <cacheHierarchy uniqueName="[Base].[Horário de encerramento 1]" caption="Horário de encerramento 1" attribute="1" defaultMemberUniqueName="[Base].[Horário de encerramento 1].[All]" allUniqueName="[Base].[Horário de encerramento 1].[All]" dimensionUniqueName="[Base]" displayFolder="" count="0" memberValueDatatype="130" unbalanced="0"/>
    <cacheHierarchy uniqueName="[Base].[Código de Encerramento 1]" caption="Código de Encerramento 1" attribute="1" defaultMemberUniqueName="[Base].[Código de Encerramento 1].[All]" allUniqueName="[Base].[Código de Encerramento 1].[All]" dimensionUniqueName="[Base]" displayFolder="" count="0" memberValueDatatype="130" unbalanced="0"/>
    <cacheHierarchy uniqueName="[Base].[Razão da Reclamação]" caption="Razão da Reclamação" attribute="1" defaultMemberUniqueName="[Base].[Razão da Reclamação].[All]" allUniqueName="[Base].[Razão da Reclamação].[All]" dimensionUniqueName="[Base]" displayFolder="" count="0" memberValueDatatype="130" unbalanced="0"/>
    <cacheHierarchy uniqueName="[Base].[Status da Coordenada]" caption="Status da Coordenada" attribute="1" defaultMemberUniqueName="[Base].[Status da Coordenada].[All]" allUniqueName="[Base].[Status da Coordenada].[All]" dimensionUniqueName="[Base]" displayFolder="" count="0" memberValueDatatype="130" unbalanced="0"/>
    <cacheHierarchy uniqueName="[Base].[Número do Terminal Ponta A]" caption="Número do Terminal Ponta A" attribute="1" defaultMemberUniqueName="[Base].[Número do Terminal Ponta A].[All]" allUniqueName="[Base].[Número do Terminal Ponta A].[All]" dimensionUniqueName="[Base]" displayFolder="" count="0" memberValueDatatype="130" unbalanced="0"/>
    <cacheHierarchy uniqueName="[Base].[Usuário Conclusão Atividade]" caption="Usuário Conclusão Atividade" attribute="1" defaultMemberUniqueName="[Base].[Usuário Conclusão Atividade].[All]" allUniqueName="[Base].[Usuário Conclusão Atividade].[All]" dimensionUniqueName="[Base]" displayFolder="" count="0" memberValueDatatype="130" unbalanced="0"/>
    <cacheHierarchy uniqueName="[Base].[Criação de atividade]" caption="Criação de atividade" attribute="1" defaultMemberUniqueName="[Base].[Criação de atividade].[All]" allUniqueName="[Base].[Criação de atividade].[All]" dimensionUniqueName="[Base]" displayFolder="" count="0" memberValueDatatype="130" unbalanced="0"/>
    <cacheHierarchy uniqueName="[Base].[Atribuição da atividade]" caption="Atribuição da atividade" attribute="1" defaultMemberUniqueName="[Base].[Atribuição da atividade].[All]" allUniqueName="[Base].[Atribuição da atividade].[All]" dimensionUniqueName="[Base]" displayFolder="" count="0" memberValueDatatype="130" unbalanced="0"/>
    <cacheHierarchy uniqueName="[Base].[Inventário instalado em AT]" caption="Inventário instalado em AT" attribute="1" defaultMemberUniqueName="[Base].[Inventário instalado em AT].[All]" allUniqueName="[Base].[Inventário instalado em AT].[All]" dimensionUniqueName="[Base]" displayFolder="" count="0" memberValueDatatype="130" unbalanced="0"/>
    <cacheHierarchy uniqueName="[Base].[Nome Contato]" caption="Nome Contato" attribute="1" defaultMemberUniqueName="[Base].[Nome Contato].[All]" allUniqueName="[Base].[Nome Contato].[All]" dimensionUniqueName="[Base]" displayFolder="" count="0" memberValueDatatype="130" unbalanced="0"/>
    <cacheHierarchy uniqueName="[Base].[Telefone Contato]" caption="Telefone Contato" attribute="1" defaultMemberUniqueName="[Base].[Telefone Contato].[All]" allUniqueName="[Base].[Telefone Contato].[All]" dimensionUniqueName="[Base]" displayFolder="" count="0" memberValueDatatype="130" unbalanced="0"/>
    <cacheHierarchy uniqueName="[Base].[Data]" caption="Data" attribute="1" defaultMemberUniqueName="[Base].[Data].[All]" allUniqueName="[Base].[Data].[All]" dimensionUniqueName="[Base]" displayFolder="" count="0" memberValueDatatype="130" unbalanced="0"/>
    <cacheHierarchy uniqueName="[Base].[Início - Fim]" caption="Início - Fim" attribute="1" defaultMemberUniqueName="[Base].[Início - Fim].[All]" allUniqueName="[Base].[Início - Fim].[All]" dimensionUniqueName="[Base]" displayFolder="" count="0" memberValueDatatype="130" unbalanced="0"/>
    <cacheHierarchy uniqueName="[Base].[Primeira Operação Manual Executada por Usuário (Nome)]" caption="Primeira Operação Manual Executada por Usuário (Nome)" attribute="1" defaultMemberUniqueName="[Base].[Primeira Operação Manual Executada por Usuário (Nome)].[All]" allUniqueName="[Base].[Primeira Operação Manual Executada por Usuário (Nome)].[All]" dimensionUniqueName="[Base]" displayFolder="" count="0" memberValueDatatype="130" unbalanced="0"/>
    <cacheHierarchy uniqueName="[Base].[Código]" caption="Código" attribute="1" defaultMemberUniqueName="[Base].[Código].[All]" allUniqueName="[Base].[Código].[All]" dimensionUniqueName="[Base]" displayFolder="" count="0" memberValueDatatype="130" unbalanced="0"/>
    <cacheHierarchy uniqueName="[Base].[XA_NOT_DONE_CONTEXT_POC]" caption="XA_NOT_DONE_CONTEXT_POC" attribute="1" defaultMemberUniqueName="[Base].[XA_NOT_DONE_CONTEXT_POC].[All]" allUniqueName="[Base].[XA_NOT_DONE_CONTEXT_POC].[All]" dimensionUniqueName="[Base]" displayFolder="" count="0" memberValueDatatype="130" unbalanced="0"/>
    <cacheHierarchy uniqueName="[Base].[XA_NOT_DONE_REASON_POC]" caption="XA_NOT_DONE_REASON_POC" attribute="1" defaultMemberUniqueName="[Base].[XA_NOT_DONE_REASON_POC].[All]" allUniqueName="[Base].[XA_NOT_DONE_REASON_POC].[All]" dimensionUniqueName="[Base]" displayFolder="" count="0" memberValueDatatype="130" unbalanced="0"/>
    <cacheHierarchy uniqueName="[Base].[Contrato da Empresa]" caption="Contrato da Empresa" attribute="1" defaultMemberUniqueName="[Base].[Contrato da Empresa].[All]" allUniqueName="[Base].[Contrato da Empresa].[All]" dimensionUniqueName="[Base]" displayFolder="" count="0" memberValueDatatype="130" unbalanced="0"/>
    <cacheHierarchy uniqueName="[Base].[Nome da Empresa]" caption="Nome da Empresa" attribute="1" defaultMemberUniqueName="[Base].[Nome da Empresa].[All]" allUniqueName="[Base].[Nome da Empresa].[All]" dimensionUniqueName="[Base]" displayFolder="" count="0" memberValueDatatype="130" unbalanced="0"/>
    <cacheHierarchy uniqueName="[Measures].[Contagem de Recurso]" caption="Contagem de Recurso" measure="1" displayFolder="" measureGroup="Base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ntagem de Data_Padronizada]" caption="Contagem de Data_Padronizada" measure="1" displayFolder="" measureGroup="Base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agem Distinta de Data_Padronizada]" caption="Contagem Distinta de Data_Padronizada" measure="1" displayFolder="" measureGroup="Base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Qtd_Atividades]" caption="Qtd_Atividades" measure="1" displayFolder="" measureGroup="Base" count="0"/>
    <cacheHierarchy uniqueName="[Measures].[Dias_Trabalhados]" caption="Dias_Trabalhados" measure="1" displayFolder="" measureGroup="Base" count="0"/>
    <cacheHierarchy uniqueName="[Measures].[Média_Produtiva]" caption="Média_Produtiva" measure="1" displayFolder="" measureGroup="Base" count="0"/>
    <cacheHierarchy uniqueName="[Measures].[__XL_Count Base]" caption="__XL_Count Base" measure="1" displayFolder="" measureGroup="Base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2107374094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6B7376-F4EA-4D26-9096-B2A8DEB7051B}" name="DinDiaDia" cacheId="1" applyNumberFormats="0" applyBorderFormats="0" applyFontFormats="0" applyPatternFormats="0" applyAlignmentFormats="0" applyWidthHeightFormats="1" dataCaption="Valores" tag="54697c72-2c8d-4119-bed0-73f850a26d55" updatedVersion="8" minRefreshableVersion="3" useAutoFormatting="1" subtotalHiddenItems="1" rowGrandTotals="0" colGrandTotals="0" itemPrintTitles="1" createdVersion="8" indent="0" outline="1" outlineData="1" multipleFieldFilters="0" rowHeaderCaption="Técnicos">
  <location ref="I2:AI53" firstHeaderRow="1" firstDataRow="2" firstDataCol="1"/>
  <pivotFields count="10">
    <pivotField axis="axisCol" allDrilled="1" subtotalTop="0" showAll="0" sortType="ascending" defaultSubtotal="0" defaultAttributeDrillState="1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2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</rowItems>
  <colFields count="1">
    <field x="0"/>
  </colFields>
  <col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</colItems>
  <dataFields count="1">
    <dataField name="Contagem de Recurso" fld="1" subtotal="count" baseField="0" baseItem="0"/>
  </dataFields>
  <pivotHierarchies count="83"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>
      <members count="8" level="1">
        <member name="[Base].[Resumo TIPO].&amp;[Construção]"/>
        <member name="[Base].[Resumo TIPO].&amp;[Desconexão]"/>
        <member name="[Base].[Resumo TIPO].&amp;[Instalação]"/>
        <member name="[Base].[Resumo TIPO].&amp;[Melhoria]"/>
        <member name="[Base].[Resumo TIPO].&amp;[OUTRAS]"/>
        <member name="[Base].[Resumo TIPO].&amp;[Reparo OSP]"/>
        <member name="[Base].[Resumo TIPO].&amp;[Reparo]"/>
        <member name="[Base].[Resumo TIPO].&amp;[Vistoria]"/>
      </members>
    </pivotHierarchy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as Trabalhado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as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D5A4BA-AF5A-43FA-AFE8-7BBD4A8014F6}" name="DinDiaTrabalhado" cacheId="0" applyNumberFormats="0" applyBorderFormats="0" applyFontFormats="0" applyPatternFormats="0" applyAlignmentFormats="0" applyWidthHeightFormats="1" dataCaption="Valores" tag="95437647-1a7f-455e-a497-beca1ddc3a73" updatedVersion="8" minRefreshableVersion="3" useAutoFormatting="1" rowGrandTotals="0" itemPrintTitles="1" createdVersion="8" indent="0" outline="1" outlineData="1" multipleFieldFilters="0" rowHeaderCaption="Técnicos">
  <location ref="E3:F53" firstHeaderRow="1" firstDataRow="1" firstDataCol="1"/>
  <pivotFields count="2">
    <pivotField axis="axisRow" allDrilled="1" subtotalTop="0" showAll="0" sortType="descending" defaultSubtotal="0" defaultAttributeDrillState="1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50">
    <i>
      <x v="45"/>
    </i>
    <i>
      <x v="11"/>
    </i>
    <i>
      <x v="37"/>
    </i>
    <i>
      <x v="25"/>
    </i>
    <i>
      <x v="13"/>
    </i>
    <i>
      <x v="8"/>
    </i>
    <i>
      <x v="33"/>
    </i>
    <i>
      <x v="3"/>
    </i>
    <i>
      <x v="4"/>
    </i>
    <i>
      <x v="12"/>
    </i>
    <i>
      <x v="47"/>
    </i>
    <i>
      <x/>
    </i>
    <i>
      <x v="40"/>
    </i>
    <i>
      <x v="46"/>
    </i>
    <i>
      <x v="18"/>
    </i>
    <i>
      <x v="42"/>
    </i>
    <i>
      <x v="34"/>
    </i>
    <i>
      <x v="14"/>
    </i>
    <i>
      <x v="36"/>
    </i>
    <i>
      <x v="48"/>
    </i>
    <i>
      <x v="19"/>
    </i>
    <i>
      <x v="32"/>
    </i>
    <i>
      <x v="17"/>
    </i>
    <i>
      <x v="15"/>
    </i>
    <i>
      <x v="43"/>
    </i>
    <i>
      <x v="1"/>
    </i>
    <i>
      <x v="24"/>
    </i>
    <i>
      <x v="35"/>
    </i>
    <i>
      <x v="23"/>
    </i>
    <i>
      <x v="39"/>
    </i>
    <i>
      <x v="30"/>
    </i>
    <i>
      <x v="49"/>
    </i>
    <i>
      <x v="16"/>
    </i>
    <i>
      <x v="38"/>
    </i>
    <i>
      <x v="44"/>
    </i>
    <i>
      <x v="5"/>
    </i>
    <i>
      <x v="28"/>
    </i>
    <i>
      <x v="6"/>
    </i>
    <i>
      <x v="7"/>
    </i>
    <i>
      <x v="29"/>
    </i>
    <i>
      <x v="2"/>
    </i>
    <i>
      <x v="31"/>
    </i>
    <i>
      <x v="27"/>
    </i>
    <i>
      <x v="20"/>
    </i>
    <i>
      <x v="9"/>
    </i>
    <i>
      <x v="26"/>
    </i>
    <i>
      <x v="10"/>
    </i>
    <i>
      <x v="21"/>
    </i>
    <i>
      <x v="41"/>
    </i>
    <i>
      <x v="22"/>
    </i>
  </rowItems>
  <colItems count="1">
    <i/>
  </colItems>
  <dataFields count="1">
    <dataField name="Dias Trabalhado" fld="1" subtotal="count" baseField="0" baseItem="0" numFmtId="1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1">
    <format dxfId="116">
      <pivotArea outline="0" collapsedLevelsAreSubtotals="1" fieldPosition="0"/>
    </format>
  </formats>
  <pivotHierarchies count="8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as Trabalhado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as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F919D5-79C8-495E-BA14-B76898B4C1EB}" name="DinMedia" cacheId="2" applyNumberFormats="0" applyBorderFormats="0" applyFontFormats="0" applyPatternFormats="0" applyAlignmentFormats="0" applyWidthHeightFormats="1" dataCaption="Valores" tag="dda77583-01a5-483b-b05d-969c9aafbb5c" updatedVersion="8" minRefreshableVersion="3" useAutoFormatting="1" subtotalHiddenItems="1" rowGrandTotals="0" itemPrintTitles="1" createdVersion="8" indent="0" outline="1" outlineData="1" multipleFieldFilters="0" rowHeaderCaption="Técnicos">
  <location ref="A3:B53" firstHeaderRow="1" firstDataRow="1" firstDataCol="1"/>
  <pivotFields count="9">
    <pivotField axis="axisRow" allDrilled="1" subtotalTop="0" showAll="0" sortType="descending" defaultSubtotal="0" defaultAttributeDrillState="1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50">
    <i>
      <x v="34"/>
    </i>
    <i>
      <x v="16"/>
    </i>
    <i>
      <x v="21"/>
    </i>
    <i>
      <x v="14"/>
    </i>
    <i>
      <x v="12"/>
    </i>
    <i>
      <x v="19"/>
    </i>
    <i>
      <x v="38"/>
    </i>
    <i>
      <x v="7"/>
    </i>
    <i>
      <x/>
    </i>
    <i>
      <x v="11"/>
    </i>
    <i>
      <x v="8"/>
    </i>
    <i>
      <x v="15"/>
    </i>
    <i>
      <x v="40"/>
    </i>
    <i>
      <x v="44"/>
    </i>
    <i>
      <x v="30"/>
    </i>
    <i>
      <x v="20"/>
    </i>
    <i>
      <x v="22"/>
    </i>
    <i>
      <x v="49"/>
    </i>
    <i>
      <x v="48"/>
    </i>
    <i>
      <x v="36"/>
    </i>
    <i>
      <x v="23"/>
    </i>
    <i>
      <x v="31"/>
    </i>
    <i>
      <x v="28"/>
    </i>
    <i>
      <x v="47"/>
    </i>
    <i>
      <x v="13"/>
    </i>
    <i>
      <x v="10"/>
    </i>
    <i>
      <x v="37"/>
    </i>
    <i>
      <x v="45"/>
    </i>
    <i>
      <x v="17"/>
    </i>
    <i>
      <x v="27"/>
    </i>
    <i>
      <x v="18"/>
    </i>
    <i>
      <x v="35"/>
    </i>
    <i>
      <x v="25"/>
    </i>
    <i>
      <x v="3"/>
    </i>
    <i>
      <x v="4"/>
    </i>
    <i>
      <x v="26"/>
    </i>
    <i>
      <x v="33"/>
    </i>
    <i>
      <x v="43"/>
    </i>
    <i>
      <x v="39"/>
    </i>
    <i>
      <x v="24"/>
    </i>
    <i>
      <x v="42"/>
    </i>
    <i>
      <x v="2"/>
    </i>
    <i>
      <x v="9"/>
    </i>
    <i>
      <x v="1"/>
    </i>
    <i>
      <x v="29"/>
    </i>
    <i>
      <x v="41"/>
    </i>
    <i>
      <x v="5"/>
    </i>
    <i>
      <x v="6"/>
    </i>
    <i>
      <x v="32"/>
    </i>
    <i>
      <x v="46"/>
    </i>
  </rowItems>
  <colItems count="1">
    <i/>
  </colItems>
  <dataFields count="1">
    <dataField fld="1" subtotal="count" baseField="0" baseItem="0" numFmtId="165"/>
  </dataFields>
  <formats count="3">
    <format dxfId="119">
      <pivotArea outline="0" collapsedLevelsAreSubtotals="1" fieldPosition="0"/>
    </format>
    <format dxfId="118">
      <pivotArea outline="0" collapsedLevelsAreSubtotals="1" fieldPosition="0"/>
    </format>
    <format dxfId="117">
      <pivotArea dataOnly="0" labelOnly="1" outline="0" axis="axisValues" fieldPosition="0"/>
    </format>
  </formats>
  <pivotHierarchies count="83"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>
      <members count="8" level="1">
        <member name="[Base].[Resumo TIPO].&amp;[Construção]"/>
        <member name="[Base].[Resumo TIPO].&amp;[Desconexão]"/>
        <member name="[Base].[Resumo TIPO].&amp;[Instalação]"/>
        <member name="[Base].[Resumo TIPO].&amp;[Melhoria]"/>
        <member name="[Base].[Resumo TIPO].&amp;[OUTRAS]"/>
        <member name="[Base].[Resumo TIPO].&amp;[Reparo OSP]"/>
        <member name="[Base].[Resumo TIPO].&amp;[Reparo]"/>
        <member name="[Base].[Resumo TIPO].&amp;[Vistoria]"/>
      </members>
    </pivotHierarchy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as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pervisor" xr10:uid="{BED9DF2C-773A-4DF1-949D-9EFA7BD189D8}" sourceName="[Base].[Supervisor]">
  <pivotTables>
    <pivotTable tabId="9" name="DinDiaDia"/>
    <pivotTable tabId="9" name="DinMedia"/>
  </pivotTables>
  <data>
    <olap pivotCacheId="2107374094">
      <levels count="2">
        <level uniqueName="[Base].[Supervisor].[(All)]" sourceCaption="(All)" count="0"/>
        <level uniqueName="[Base].[Supervisor].[Supervisor]" sourceCaption="Supervisor" count="11">
          <ranges>
            <range startItem="0">
              <i n="[Base].[Supervisor].&amp;[Alan da Silva]" c="Alan da Silva"/>
              <i n="[Base].[Supervisor].&amp;[Anderson Morais]" c="Anderson Morais"/>
              <i n="[Base].[Supervisor].&amp;[Carlos Eduardo]" c="Carlos Eduardo"/>
              <i n="[Base].[Supervisor].&amp;[Carlos Henrique]" c="Carlos Henrique"/>
              <i n="[Base].[Supervisor].&amp;[Denys Carvalho]" c="Denys Carvalho"/>
              <i n="[Base].[Supervisor].&amp;[Glauber Araujo]" c="Glauber Araujo"/>
              <i n="[Base].[Supervisor].&amp;[Jomilson Barros]" c="Jomilson Barros"/>
              <i n="[Base].[Supervisor].&amp;[Leonardo Oliveira]" c="Leonardo Oliveira"/>
              <i n="[Base].[Supervisor].&amp;[Marcos Antonio Nogueira]" c="Marcos Antonio Nogueira"/>
              <i n="[Base].[Supervisor].&amp;[Rafael Brandão]" c="Rafael Brandão"/>
              <i n="[Base].[Supervisor].&amp;[Rafael Silva]" c="Rafael Silva"/>
            </range>
          </ranges>
        </level>
      </levels>
      <selections count="1">
        <selection n="[Base].[Supervisor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Base].[Supervisor].[Supervisor]" count="0"/>
      </x15:slicerCacheHideItemsWithNoData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ordenador" xr10:uid="{DA39B3AA-F58A-4559-A07E-D663DDBA87BF}" sourceName="[Base].[Coordenador]">
  <pivotTables>
    <pivotTable tabId="9" name="DinDiaDia"/>
    <pivotTable tabId="9" name="DinMedia"/>
  </pivotTables>
  <data>
    <olap pivotCacheId="2107374094">
      <levels count="2">
        <level uniqueName="[Base].[Coordenador].[(All)]" sourceCaption="(All)" count="0"/>
        <level uniqueName="[Base].[Coordenador].[Coordenador]" sourceCaption="Coordenador" count="3">
          <ranges>
            <range startItem="0">
              <i n="[Base].[Coordenador].&amp;[DIEGO SOARES LOPES]" c="DIEGO SOARES LOPES"/>
              <i n="[Base].[Coordenador].&amp;[RICARDO ALVES DOS SANTOS]" c="RICARDO ALVES DOS SANTOS"/>
              <i n="[Base].[Coordenador].&amp;[WEDSON FERNANDES DA SILVA]" c="WEDSON FERNANDES DA SILVA"/>
            </range>
          </ranges>
        </level>
      </levels>
      <selections count="1">
        <selection n="[Base].[Coordenador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Base].[Coordenador].[Coordenador]" count="0"/>
      </x15:slicerCacheHideItemsWithNoData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stado" xr10:uid="{DB3C23B7-1280-4885-AFD2-FD8C65492CF4}" sourceName="[Base].[Estado]">
  <pivotTables>
    <pivotTable tabId="9" name="DinDiaDia"/>
    <pivotTable tabId="9" name="DinMedia"/>
  </pivotTables>
  <data>
    <olap pivotCacheId="2107374094">
      <levels count="2">
        <level uniqueName="[Base].[Estado].[(All)]" sourceCaption="(All)" count="0"/>
        <level uniqueName="[Base].[Estado].[Estado]" sourceCaption="Estado" count="10">
          <ranges>
            <range startItem="0">
              <i n="[Base].[Estado].&amp;[AL]" c="AL"/>
              <i n="[Base].[Estado].&amp;[BA]" c="BA"/>
              <i n="[Base].[Estado].&amp;[CE]" c="CE"/>
              <i n="[Base].[Estado].&amp;[PB]" c="PB"/>
              <i n="[Base].[Estado].&amp;[PE]" c="PE"/>
              <i n="[Base].[Estado].&amp;[PI]" c="PI"/>
              <i n="[Base].[Estado].&amp;[RN]" c="RN"/>
              <i n="[Base].[Estado].&amp;[SE]" c="SE"/>
              <i n="[Base].[Estado].&amp;[]" c="" nd="1"/>
              <i n="[Base].[Estado].&amp;[0]" c="0" nd="1"/>
            </range>
          </ranges>
        </level>
      </levels>
      <selections count="1">
        <selection n="[Base].[Estado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Base].[Estado].[Estado]" count="2"/>
      </x15:slicerCacheHideItemsWithNoData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assificação_técnica" xr10:uid="{CB6898D2-490C-4A31-93C1-740626A6B738}" sourceName="[Base].[Classificação técnica]">
  <pivotTables>
    <pivotTable tabId="9" name="DinDiaDia"/>
    <pivotTable tabId="9" name="DinMedia"/>
  </pivotTables>
  <data>
    <olap pivotCacheId="2107374094">
      <levels count="2">
        <level uniqueName="[Base].[Classificação técnica].[(All)]" sourceCaption="(All)" count="0"/>
        <level uniqueName="[Base].[Classificação técnica].[Classificação técnica]" sourceCaption="Classificação técnica" count="2">
          <ranges>
            <range startItem="0">
              <i n="[Base].[Classificação técnica].&amp;[TECNICO REDE EXTERNA]" c="TECNICO REDE EXTERNA"/>
              <i n="[Base].[Classificação técnica].&amp;[TECNICO TX]" c="TECNICO TX"/>
            </range>
          </ranges>
        </level>
      </levels>
      <selections count="1">
        <selection n="[Base].[Classificação técnica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Base].[Classificação técnica].[Classificação técnica]" count="0"/>
      </x15:slicerCacheHideItemsWithNoData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ia_Semana" xr10:uid="{08366AD8-0A03-4F84-B8F4-281C5A22D1EB}" sourceName="[Base].[Dia Semana]">
  <pivotTables>
    <pivotTable tabId="9" name="DinDiaDia"/>
    <pivotTable tabId="9" name="DinMedia"/>
  </pivotTables>
  <data>
    <olap pivotCacheId="2107374094">
      <levels count="2">
        <level uniqueName="[Base].[Dia Semana].[(All)]" sourceCaption="(All)" count="0"/>
        <level uniqueName="[Base].[Dia Semana].[Dia Semana]" sourceCaption="Dia Semana" count="7">
          <ranges>
            <range startItem="0">
              <i n="[Base].[Dia Semana].&amp;[dom]" c="dom"/>
              <i n="[Base].[Dia Semana].&amp;[qua]" c="qua"/>
              <i n="[Base].[Dia Semana].&amp;[qui]" c="qui"/>
              <i n="[Base].[Dia Semana].&amp;[sáb]" c="sáb"/>
              <i n="[Base].[Dia Semana].&amp;[seg]" c="seg"/>
              <i n="[Base].[Dia Semana].&amp;[sex]" c="sex"/>
              <i n="[Base].[Dia Semana].&amp;[ter]" c="ter"/>
            </range>
          </ranges>
        </level>
      </levels>
      <selections count="1">
        <selection n="[Base].[Dia Semana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Base].[Dia Semana].[Dia Semana]" count="0"/>
      </x15:slicerCacheHideItemsWithNoData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sumo_TIPO" xr10:uid="{A180F436-6D0C-413A-80B5-EB73F7453553}" sourceName="[Base].[Resumo TIPO]">
  <pivotTables>
    <pivotTable tabId="9" name="DinDiaDia"/>
    <pivotTable tabId="9" name="DinMedia"/>
  </pivotTables>
  <data>
    <olap pivotCacheId="2107374094">
      <levels count="2">
        <level uniqueName="[Base].[Resumo TIPO].[(All)]" sourceCaption="(All)" count="0"/>
        <level uniqueName="[Base].[Resumo TIPO].[Resumo TIPO]" sourceCaption="Resumo TIPO" count="9">
          <ranges>
            <range startItem="0">
              <i n="[Base].[Resumo TIPO].&amp;[Construção]" c="Construção"/>
              <i n="[Base].[Resumo TIPO].&amp;[Desconexão]" c="Desconexão"/>
              <i n="[Base].[Resumo TIPO].&amp;[Instalação]" c="Instalação"/>
              <i n="[Base].[Resumo TIPO].&amp;[Interno]" c="Interno"/>
              <i n="[Base].[Resumo TIPO].&amp;[Melhoria]" c="Melhoria"/>
              <i n="[Base].[Resumo TIPO].&amp;[OUTRAS]" c="OUTRAS"/>
              <i n="[Base].[Resumo TIPO].&amp;[Reparo]" c="Reparo"/>
              <i n="[Base].[Resumo TIPO].&amp;[Reparo OSP]" c="Reparo OSP"/>
              <i n="[Base].[Resumo TIPO].&amp;[Vistoria]" c="Vistoria"/>
            </range>
          </ranges>
        </level>
      </levels>
      <selections count="8">
        <selection n="[Base].[Resumo TIPO].&amp;[Construção]"/>
        <selection n="[Base].[Resumo TIPO].&amp;[Desconexão]"/>
        <selection n="[Base].[Resumo TIPO].&amp;[Instalação]"/>
        <selection n="[Base].[Resumo TIPO].&amp;[Melhoria]"/>
        <selection n="[Base].[Resumo TIPO].&amp;[OUTRAS]"/>
        <selection n="[Base].[Resumo TIPO].&amp;[Reparo OSP]"/>
        <selection n="[Base].[Resumo TIPO].&amp;[Reparo]"/>
        <selection n="[Base].[Resumo TIPO].&amp;[Vistoria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Base].[Resumo TIPO].[Resumo TIPO]" count="0"/>
      </x15:slicerCacheHideItemsWithNoData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_da_Atividade" xr10:uid="{069A539A-D5E0-44EE-88F2-C41A126C515E}" sourceName="[Base].[Status da Atividade]">
  <pivotTables>
    <pivotTable tabId="9" name="DinDiaDia"/>
    <pivotTable tabId="9" name="DinMedia"/>
  </pivotTables>
  <data>
    <olap pivotCacheId="2107374094">
      <levels count="2">
        <level uniqueName="[Base].[Status da Atividade].[(All)]" sourceCaption="(All)" count="0"/>
        <level uniqueName="[Base].[Status da Atividade].[Status da Atividade]" sourceCaption="Status da Atividade" count="1">
          <ranges>
            <range startItem="0">
              <i n="[Base].[Status da Atividade].&amp;[Concluída]" c="Concluída"/>
            </range>
          </ranges>
        </level>
      </levels>
      <selections count="1">
        <selection n="[Base].[Status da Atividade].[All]"/>
      </selections>
    </olap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Gestor_Macro" xr10:uid="{53DBE915-B072-4961-AB87-1AA51DE017D3}" sourceName="Gestor Macro">
  <extLst>
    <x:ext xmlns:x15="http://schemas.microsoft.com/office/spreadsheetml/2010/11/main" uri="{2F2917AC-EB37-4324-AD4E-5DD8C200BD13}">
      <x15:tableSlicerCache tableId="5" column="2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stor Macro" xr10:uid="{2416949A-4528-400A-8AB5-8ECA2C7A9E8C}" cache="SegmentaçãodeDados_Gestor_Macro" caption="Gestor Macro" rowHeight="251883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pervisor" xr10:uid="{498FB379-9E2F-412C-B084-7E34C0773A07}" cache="SegmentaçãodeDados_Supervisor" caption="Supervisor" level="1" rowHeight="257175"/>
  <slicer name="Coordenador" xr10:uid="{94775CCB-B2AE-4337-9D48-C05D709AC7E0}" cache="SegmentaçãodeDados_Coordenador" caption="Coordenador" level="1" rowHeight="257175"/>
  <slicer name="Estado" xr10:uid="{6F3D2FC3-6A2C-4825-AA3E-179D0FA4BCA3}" cache="SegmentaçãodeDados_Estado" caption="Estado" columnCount="3" level="1" rowHeight="257175"/>
  <slicer name="Classificação técnica" xr10:uid="{F86EDA57-0960-4FF6-8D13-40B80C783A7D}" cache="SegmentaçãodeDados_Classificação_técnica" caption="Classificação técnica" level="1" rowHeight="257175"/>
  <slicer name="Dia Semana" xr10:uid="{25E4001A-5C39-43AD-ABBA-3DC4499938C8}" cache="SegmentaçãodeDados_Dia_Semana" caption="Dia Semana" columnCount="3" level="1" rowHeight="257175"/>
  <slicer name="Resumo TIPO" xr10:uid="{22F92B41-0505-4CCE-9421-2AADA0C666F8}" cache="SegmentaçãodeDados_Resumo_TIPO" caption="Resumo TIPO" columnCount="4" level="1" rowHeight="257175"/>
  <slicer name="Status da Atividade" xr10:uid="{6DBD8952-EC65-4AE5-89BF-6742496581CB}" cache="SegmentaçãodeDados_Status_da_Atividade" caption="Status da Atividade" columnCount="2" level="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90AC5F3-AACB-4199-8122-6E5F8AEFA1BE}" name="Tabela1" displayName="Tabela1" ref="A14:L63" totalsRowShown="0" headerRowDxfId="133" dataDxfId="132">
  <autoFilter ref="A14:L63" xr:uid="{590AC5F3-AACB-4199-8122-6E5F8AEFA1BE}">
    <filterColumn colId="1">
      <filters>
        <filter val="WEDSON FERNANDES DA SILVA"/>
      </filters>
    </filterColumn>
  </autoFilter>
  <tableColumns count="12">
    <tableColumn id="1" xr3:uid="{93313AED-7850-4F16-B78F-721CF3D12F7A}" name="RESUMO CARGO" dataDxfId="131">
      <calculatedColumnFormula array="1">_xlfn._xlws.FILTER(Tabela1[],Tabela1[Gestor Macro]=#REF!,"Nenhum registro encontrado")</calculatedColumnFormula>
    </tableColumn>
    <tableColumn id="2" xr3:uid="{19CC5747-3252-4460-8B87-96A8FF6C2CED}" name="Gestor Macro" dataDxfId="130"/>
    <tableColumn id="3" xr3:uid="{259EA546-EF45-4931-83B9-F86F3895825A}" name="Nome" dataDxfId="129"/>
    <tableColumn id="4" xr3:uid="{CA9F3806-1D14-46C4-9FB7-F00C9DAC7928}" name="UF" dataDxfId="128"/>
    <tableColumn id="5" xr3:uid="{C38F1D63-6DC8-4907-99A3-E973860C67C8}" name="01/10/2026" dataDxfId="127" dataCellStyle="Normal 2"/>
    <tableColumn id="6" xr3:uid="{002F2BE6-1F84-4970-8AB0-E4C1C8E69EA7}" name="02/10/2026" dataDxfId="126"/>
    <tableColumn id="7" xr3:uid="{525AB8D6-ABC2-4270-B606-C024F40AD071}" name="03/10/2026" dataDxfId="125"/>
    <tableColumn id="8" xr3:uid="{A1EA0977-190F-4AF2-B418-DEA086E845A4}" name="04/10/2026" dataDxfId="124"/>
    <tableColumn id="9" xr3:uid="{F169095A-3697-451B-A1A3-F79EF6272DBB}" name="05/10/2026" dataDxfId="123"/>
    <tableColumn id="10" xr3:uid="{DEEFDFC6-7EB2-42C1-AF24-FAF42858715B}" name="06/10/2026" dataDxfId="122"/>
    <tableColumn id="11" xr3:uid="{7F940A13-ED98-4357-AF90-E7391EE9C561}" name="07/10/20262" dataDxfId="121"/>
    <tableColumn id="12" xr3:uid="{F691B1E2-DADD-4C94-AB45-CD553A4B464F}" name="08/10/20263" dataDxfId="1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F7BA70-862F-405C-A5F0-B3252B9A2F03}" name="ResumoProducao" displayName="ResumoProducao" ref="H12:K62" totalsRowCount="1" headerRowDxfId="115" dataDxfId="113" headerRowBorderDxfId="114" tableBorderDxfId="112">
  <sortState xmlns:xlrd2="http://schemas.microsoft.com/office/spreadsheetml/2017/richdata2" ref="H13:K58">
    <sortCondition ref="K12:K58"/>
  </sortState>
  <tableColumns count="4">
    <tableColumn id="2" xr3:uid="{80D0BFF9-332B-4FB9-923A-44896A3968CB}" name="Produção" totalsRowFunction="custom" dataDxfId="111" totalsRowDxfId="110">
      <calculatedColumnFormula>SUM(M13:AQ13)</calculatedColumnFormula>
      <totalsRowFormula>SUM(M62:AQ62)</totalsRowFormula>
    </tableColumn>
    <tableColumn id="3" xr3:uid="{9B381154-C953-453F-9DE0-F50D0B0CF47C}" name="Média Produtiva do Mês:" totalsRowFunction="custom" dataDxfId="109" totalsRowDxfId="108">
      <calculatedColumnFormula>ResumoProducao[[#This Row],[Produção]]/ResumoProducao[[#This Row],[Dias Trabalhado]]</calculatedColumnFormula>
      <totalsRowFormula>ResumoProducao[[#Totals],[Produção]]/ResumoProducao[[#Totals],[Dias Trabalhado]]</totalsRowFormula>
    </tableColumn>
    <tableColumn id="4" xr3:uid="{A997C5B9-6AB8-47D4-836A-CEA2BAFDFB2F}" name="Dias Trabalhado" totalsRowFunction="custom" dataDxfId="107" totalsRowDxfId="106">
      <calculatedColumnFormula array="1">SUMPRODUCT(('FORÇA DE TRABALHO'!$C$15:$C$1007=L13)*('FORÇA DE TRABALHO'!$E$15:$E$1007="ATIVO"))</calculatedColumnFormula>
      <totalsRowFormula array="1">SUMPRODUCT(('FORÇA DE TRABALHO'!$C$15:$C$1007=L62)*('FORÇA DE TRABALHO'!$E$15:$E$1007="ATIVO"))</totalsRowFormula>
    </tableColumn>
    <tableColumn id="1" xr3:uid="{EE05DB6D-739A-4026-A2AA-0CE279FEECA2}" name="Quartil" totalsRowFunction="custom" dataDxfId="105" totalsRowDxfId="104" dataCellStyle="40% - Ênfase3">
      <calculatedColumnFormula>IF(I13&lt;2,"4Q",IF(I13&lt;=3,"3Q",IF(I13&lt;=3.9,"2Q","1Q")))</calculatedColumnFormula>
      <totalsRowFormula>IF(I62&lt;2,"4Q",IF(I62&lt;=3,"3Q",IF(I62&lt;=3.9,"2Q","1Q")))</totalsRow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9C9EEA-8C5B-4313-9E88-38BD3C6DA840}" name="Base" displayName="Base" ref="A1:BW2682" totalsRowShown="0" headerRowDxfId="103" dataDxfId="102">
  <autoFilter ref="A1:BW2682" xr:uid="{BE9C9EEA-8C5B-4313-9E88-38BD3C6DA840}"/>
  <tableColumns count="75">
    <tableColumn id="1" xr3:uid="{DC0E33F5-CD56-41D6-B5F8-9A09626B5BA5}" name="Mês" dataDxfId="101">
      <calculatedColumnFormula>CONCATENATE(MONTH(Base[[#This Row],[Data_Padronizada]]),"/",YEAR(Base[[#This Row],[Data_Padronizada]]))*1</calculatedColumnFormula>
    </tableColumn>
    <tableColumn id="2" xr3:uid="{17F337C5-932D-4F5B-930A-CB998DEC8BF6}" name="Data_Padronizada" dataDxfId="100">
      <calculatedColumnFormula array="1">IF(ISTEXT(BP2), IFERROR(VALOR.DATA(TRIM(BP2)), VALUE(TRIM(BP2))), BP2)</calculatedColumnFormula>
    </tableColumn>
    <tableColumn id="3" xr3:uid="{E79342A2-1120-4C3B-901A-735167B0C081}" name="Dia Semana" dataDxfId="99">
      <calculatedColumnFormula>TEXT(Base[[#This Row],[Data_Padronizada]],"DDD")</calculatedColumnFormula>
    </tableColumn>
    <tableColumn id="4" xr3:uid="{BD7426CA-A09A-4A63-9A4B-D27EF356F5EF}" name="Coordenador" dataDxfId="98">
      <calculatedColumnFormula array="1">_xlfn.XLOOKUP(Base[[#This Row],[Recurso]],'DE-PARA'!$A$1:$A$1000,'DE-PARA'!D1:$D$1000)</calculatedColumnFormula>
    </tableColumn>
    <tableColumn id="5" xr3:uid="{C03C2E1D-DFD1-47A6-8665-253C7E3A8748}" name="Resumo TIPO" dataDxfId="97">
      <calculatedColumnFormula>_xlfn.XLOOKUP(Base[[#This Row],[Tipo]],'DE-PARA'!$K$2:$K$63,'DE-PARA'!$L$2:$L$63,"Fazer De-Para")</calculatedColumnFormula>
    </tableColumn>
    <tableColumn id="6" xr3:uid="{75BA2B78-D7AE-4FC2-8B18-05A54F9FA4A2}" name="Tempo de atendimento" dataDxfId="96">
      <calculatedColumnFormula>Base[[#This Row],[Duração]]*24</calculatedColumnFormula>
    </tableColumn>
    <tableColumn id="7" xr3:uid="{65A60FC6-02AA-47CC-B064-1ACB627D9410}" name="SLA" dataDxfId="95">
      <calculatedColumnFormula>HOUR(Base[[#This Row],[Tempo de atendimento]]/24)</calculatedColumnFormula>
    </tableColumn>
    <tableColumn id="9" xr3:uid="{E3D81929-6EDD-4808-A9E9-78BD3DBF6472}" name="Classificação técnica" dataDxfId="94">
      <calculatedColumnFormula>_xlfn.XLOOKUP(Base[[#This Row],[Recurso]],'DE-PARA'!$A$1:$A$1000,'DE-PARA'!$E$1:$E$1000)</calculatedColumnFormula>
    </tableColumn>
    <tableColumn id="80" xr3:uid="{535D3B25-AA2D-448B-94BC-F9D5184857ED}" name="Supervisor" dataDxfId="93">
      <calculatedColumnFormula>_xlfn.XLOOKUP(Base[[#This Row],[Recurso]],'DE-PARA'!$A$1:$A$1000,'DE-PARA'!$F$1:$F$1000)</calculatedColumnFormula>
    </tableColumn>
    <tableColumn id="10" xr3:uid="{47041950-20B6-4738-8194-01EF55D26D0E}" name="Recurso" dataDxfId="92"/>
    <tableColumn id="11" xr3:uid="{25C48026-22BF-4A4E-B2C2-716E861FFF9D}" name="Número da OS" dataDxfId="91"/>
    <tableColumn id="12" xr3:uid="{74D86954-02B4-45E9-A73A-D3C3C4D65358}" name="Designador de Acesso" dataDxfId="90"/>
    <tableColumn id="13" xr3:uid="{F03DDD81-22F1-4E55-9039-3A0CFEC8D4AF}" name="Janela de serviço" dataDxfId="89"/>
    <tableColumn id="14" xr3:uid="{6BF1552D-36EB-4084-84A2-FE9212CB7B02}" name="ID atividade" dataDxfId="88"/>
    <tableColumn id="15" xr3:uid="{76F6FF5A-B6D5-4BE5-B540-0839AEEBEE1B}" name="iTASK" dataDxfId="87"/>
    <tableColumn id="16" xr3:uid="{5E07688E-219A-4509-8063-86CE5CD7683A}" name="RITM" dataDxfId="86"/>
    <tableColumn id="17" xr3:uid="{CA4FB653-8B97-4539-B6E3-338EE00451BB}" name="Número da Ordem" dataDxfId="85"/>
    <tableColumn id="18" xr3:uid="{072F4F2A-8924-400D-9A3C-455B3424D1BD}" name="Tipo" dataDxfId="84"/>
    <tableColumn id="19" xr3:uid="{C6F161C4-1161-48FA-B213-177033CB95D2}" name="Intervalo de Tempo" dataDxfId="83"/>
    <tableColumn id="20" xr3:uid="{1595E541-3946-4585-AE12-BC2D56885A08}" name="Status da Atividade" dataDxfId="82"/>
    <tableColumn id="21" xr3:uid="{3D3F0B3E-08AB-4C24-82F3-20E566667E8C}" name="Código de Cliente" dataDxfId="81"/>
    <tableColumn id="22" xr3:uid="{CCB1AD71-1960-48C7-B182-B9067743FA26}" name="Nome" dataDxfId="80"/>
    <tableColumn id="23" xr3:uid="{46387E15-36EE-41AF-A3BE-DBFF5C8DAAF5}" name="Endereço" dataDxfId="79"/>
    <tableColumn id="24" xr3:uid="{06DF0210-AA48-4C0A-8225-9DC30EFBF003}" name="Complemento" dataDxfId="78"/>
    <tableColumn id="25" xr3:uid="{CF2254D8-BA0D-47BC-A829-451D76354CDC}" name="Cidade" dataDxfId="77"/>
    <tableColumn id="26" xr3:uid="{D5BA29A5-65BC-4B45-9244-EC454847C586}" name="Estado" dataDxfId="76"/>
    <tableColumn id="27" xr3:uid="{84E0CEE7-BAA3-450E-9571-1D83ED4FBA3C}" name="CEP" dataDxfId="75"/>
    <tableColumn id="28" xr3:uid="{D862FFE3-DD27-48B8-811B-EBCE549BEFE9}" name="Zona de trabalho" dataDxfId="74"/>
    <tableColumn id="29" xr3:uid="{8696C32B-121F-45FB-9230-48C7282F2803}" name="Habilidade de Trabalho" dataDxfId="73"/>
    <tableColumn id="30" xr3:uid="{E86DA810-015C-489F-ADE9-F9C52D50C33B}" name="Início" dataDxfId="72"/>
    <tableColumn id="31" xr3:uid="{DDF73783-7B89-4A55-BDF3-AC186103F429}" name="Fim" dataDxfId="71"/>
    <tableColumn id="32" xr3:uid="{694259AC-4845-4005-AC09-53C1AE618A5D}" name="Duração" dataDxfId="70"/>
    <tableColumn id="33" xr3:uid="{7792C3DF-DC6D-4759-B0AA-7EB2FC1B428E}" name="SLA final" dataDxfId="69"/>
    <tableColumn id="34" xr3:uid="{9C07683D-5A6E-49C2-91A9-4AC12D07BC1D}" name="SLA início" dataDxfId="68"/>
    <tableColumn id="35" xr3:uid="{ABC7AF74-A8B0-4C3E-82BD-AF640489BF39}" name="ID do Armário" dataDxfId="67"/>
    <tableColumn id="36" xr3:uid="{AF6A252B-7810-4082-B6DA-9A421A7C50CF}" name="Porta GPON" dataDxfId="66"/>
    <tableColumn id="37" xr3:uid="{3E1A13CD-6BE9-4755-88C6-EBCAEE91A6AA}" name="CTO" dataDxfId="65"/>
    <tableColumn id="38" xr3:uid="{600D2BD1-608B-47BC-916C-418F3E822D6F}" name="CSO" dataDxfId="64"/>
    <tableColumn id="39" xr3:uid="{FA718958-6BE2-4F16-BC96-8D5442A11A4C}" name="Início Real" dataDxfId="63"/>
    <tableColumn id="40" xr3:uid="{7130D3AD-1224-4C52-9AC4-BDA4CFA83D7A}" name="Protocolo 1" dataDxfId="62"/>
    <tableColumn id="41" xr3:uid="{B6D667B8-AE6F-4456-AA2C-18EE59235A46}" name="Quantidade de pontos IPTV" dataDxfId="61"/>
    <tableColumn id="42" xr3:uid="{42D99AFB-3FF6-4086-9EC7-ACA09169DDFD}" name="Código de Localização" dataDxfId="60"/>
    <tableColumn id="43" xr3:uid="{05F34F82-4F26-44EF-8678-A25C77827979}" name="Escritório de Serviço" dataDxfId="59"/>
    <tableColumn id="44" xr3:uid="{EF169D86-E49E-4836-BAF9-BA67F8D9AFB1}" name="Área Telefônica" dataDxfId="58"/>
    <tableColumn id="45" xr3:uid="{B803C5B0-9CB5-4134-8D30-275D539A4BD0}" name="Data Agendada" dataDxfId="57"/>
    <tableColumn id="46" xr3:uid="{1696F2AA-8E6D-44F8-8690-11838973E109}" name="Usuário Final" dataDxfId="56"/>
    <tableColumn id="47" xr3:uid="{75FD3D58-F06A-47B8-9B24-35A0A50DC656}" name="Janela de entrega" dataDxfId="55"/>
    <tableColumn id="48" xr3:uid="{9EFA281A-3AA5-4EDB-A908-764731D6EF5A}" name="Código de Resultado do Exame" dataDxfId="54"/>
    <tableColumn id="49" xr3:uid="{8D7681C7-6EAC-4F29-B361-599D46FBF125}" name="Segmento do Cliente" dataDxfId="53"/>
    <tableColumn id="50" xr3:uid="{2EF0DC00-1BEB-4319-BFD3-D08079A51853}" name="Geo Segmento" dataDxfId="52"/>
    <tableColumn id="51" xr3:uid="{7F3EEDF1-38D8-436D-8E71-6BC88F9B9F7B}" name="Classe do Serviço" dataDxfId="51"/>
    <tableColumn id="52" xr3:uid="{C24433EB-74B0-4529-9F4F-E9CE7CBA9364}" name="Código de atuação" dataDxfId="50"/>
    <tableColumn id="53" xr3:uid="{2C204666-9C2F-4C63-8002-3382E59116FA}" name="Razão de Cancelamento" dataDxfId="49"/>
    <tableColumn id="54" xr3:uid="{42660FFB-4C3B-48B4-9325-049636D0C820}" name="Data da Criação do Acionamento" dataDxfId="48"/>
    <tableColumn id="55" xr3:uid="{188E9A99-B30E-4596-8514-55A8027E3E19}" name="Motivo da Pendência" dataDxfId="47"/>
    <tableColumn id="56" xr3:uid="{3E00CCFB-1EE1-4453-9A3D-C215DEFDBDF6}" name="Data de Criação da Ordem" dataDxfId="46"/>
    <tableColumn id="57" xr3:uid="{646F8B52-941B-4C1B-AFCE-B22E27FD73FB}" name="Horário de encerramento 1" dataDxfId="45"/>
    <tableColumn id="58" xr3:uid="{05B137E2-687F-4F63-AD98-A87A9C3E75B3}" name="Código de Encerramento 1" dataDxfId="44"/>
    <tableColumn id="59" xr3:uid="{5DEA058C-5E73-496B-8A44-2C578C40101C}" name="Razão da Reclamação" dataDxfId="43"/>
    <tableColumn id="60" xr3:uid="{40125BE3-4AAD-4224-90F9-8256A25C0336}" name="Status da Coordenada" dataDxfId="42"/>
    <tableColumn id="61" xr3:uid="{9D8BA029-800E-4208-821C-B2BBBFB249AD}" name="Número do Terminal Ponta A" dataDxfId="41"/>
    <tableColumn id="62" xr3:uid="{069FEA2A-8E6B-45EF-95BC-2B2943EC9BCB}" name="Usuário Conclusão Atividade" dataDxfId="40"/>
    <tableColumn id="63" xr3:uid="{0013AD94-78BF-401F-A6B2-FCFA3C4C5023}" name="Criação de atividade" dataDxfId="39"/>
    <tableColumn id="64" xr3:uid="{F1AD3678-246C-4C22-973F-1F5E4A863E56}" name="Atribuição da atividade" dataDxfId="38"/>
    <tableColumn id="65" xr3:uid="{E8B71DD2-D6BA-4248-8922-9B15DE340482}" name="Inventário instalado em AT" dataDxfId="37"/>
    <tableColumn id="66" xr3:uid="{FD474F3F-3D68-47EA-82DA-6B063AE212F2}" name="Nome Contato" dataDxfId="36"/>
    <tableColumn id="67" xr3:uid="{09093BBF-7BD4-4546-B029-D307850DE33C}" name="Telefone Contato" dataDxfId="35"/>
    <tableColumn id="68" xr3:uid="{566BAA39-0AC2-4778-AF1E-87AECF63F018}" name="Data" dataDxfId="34"/>
    <tableColumn id="69" xr3:uid="{0EB39BCE-3C86-4D6E-B2AB-6486AA1826B9}" name="Início - Fim" dataDxfId="33"/>
    <tableColumn id="70" xr3:uid="{1EFF12E1-44B7-4F07-969E-60F79D379B1D}" name="Primeira Operação Manual Executada por Usuário (Nome)" dataDxfId="32"/>
    <tableColumn id="71" xr3:uid="{DB0284B4-5772-4028-86A2-463FD9F4DFB7}" name="Código" dataDxfId="31"/>
    <tableColumn id="72" xr3:uid="{EE1084D6-18D7-4664-818D-17ED6C24A894}" name="XA_NOT_DONE_CONTEXT_POC" dataDxfId="30"/>
    <tableColumn id="73" xr3:uid="{0585988F-238E-49CB-8BDF-3FF22B17143B}" name="XA_NOT_DONE_REASON_POC" dataDxfId="29"/>
    <tableColumn id="74" xr3:uid="{54E8E2C7-A6E2-456B-A059-2D6015DA2C24}" name="Contrato da Empresa" dataDxfId="28"/>
    <tableColumn id="75" xr3:uid="{B416684A-8AAE-4C71-99B9-095A1A165C16}" name="Nome da Empresa" dataDxfId="27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A16456-00E5-4B11-AD2B-F09B57AFB49A}" name="TradutorTecnico" displayName="TradutorTecnico" ref="A1:F469" totalsRowShown="0" headerRowDxfId="26" dataDxfId="25" headerRowCellStyle="Normal 2 2 2">
  <autoFilter ref="A1:F469" xr:uid="{31CCDDAE-76DB-4148-9C08-03E73B39FCA2}"/>
  <tableColumns count="6">
    <tableColumn id="1" xr3:uid="{7D00249D-BD26-4AC1-859D-3537F2844D57}" name="Nome" dataDxfId="24"/>
    <tableColumn id="2" xr3:uid="{1001F1B7-534A-4B0E-9CCE-4EA71039D0C9}" name="ÁREA ORIGEM" dataDxfId="23"/>
    <tableColumn id="3" xr3:uid="{CF8D8729-9B2A-410B-B486-C017EDC919EC}" name="UF" dataDxfId="22"/>
    <tableColumn id="4" xr3:uid="{6AE1CB9F-FD41-4B5C-8679-6E5DDC4A1144}" name="COORD" dataDxfId="21"/>
    <tableColumn id="5" xr3:uid="{6089409F-03B6-47CD-BD99-D543CA5374D2}" name="CLASSIFICACAO" dataDxfId="20"/>
    <tableColumn id="6" xr3:uid="{31CF5D36-8831-46B3-BB5D-47AE20600DDE}" name="Supervisor" dataDxfId="19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6D9D013-666D-4427-BBA4-8E565D1D173C}" name="TradutorTipoAtividade" displayName="TradutorTipoAtividade" ref="K1:L63" totalsRowShown="0" headerRowDxfId="18" dataDxfId="17">
  <autoFilter ref="K1:L63" xr:uid="{C6D9D013-666D-4427-BBA4-8E565D1D173C}"/>
  <sortState xmlns:xlrd2="http://schemas.microsoft.com/office/spreadsheetml/2017/richdata2" ref="K2:L62">
    <sortCondition ref="K1:K62"/>
  </sortState>
  <tableColumns count="2">
    <tableColumn id="1" xr3:uid="{1F7D4F3D-13A6-4275-8F86-75506421F838}" name="Tipo" dataDxfId="16"/>
    <tableColumn id="2" xr3:uid="{3BFEBA10-5DF7-4B69-99F3-74BA80DF9A03}" name="Tipo_Padronizado" dataDxfId="1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Vivo">
      <a:dk1>
        <a:srgbClr val="000000"/>
      </a:dk1>
      <a:lt1>
        <a:srgbClr val="FFFFFF"/>
      </a:lt1>
      <a:dk2>
        <a:srgbClr val="3E0057"/>
      </a:dk2>
      <a:lt2>
        <a:srgbClr val="660099"/>
      </a:lt2>
      <a:accent1>
        <a:srgbClr val="CC3FFF"/>
      </a:accent1>
      <a:accent2>
        <a:srgbClr val="0066FF"/>
      </a:accent2>
      <a:accent3>
        <a:srgbClr val="63D600"/>
      </a:accent3>
      <a:accent4>
        <a:srgbClr val="FF9200"/>
      </a:accent4>
      <a:accent5>
        <a:srgbClr val="FFB428"/>
      </a:accent5>
      <a:accent6>
        <a:srgbClr val="EB3C7D"/>
      </a:accent6>
      <a:hlink>
        <a:srgbClr val="0066FF"/>
      </a:hlink>
      <a:folHlink>
        <a:srgbClr val="660099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BC68D-00D1-4D6C-BA74-40956358E96F}">
  <dimension ref="A2:L63"/>
  <sheetViews>
    <sheetView showGridLines="0" tabSelected="1" topLeftCell="A6" zoomScale="90" zoomScaleNormal="90" workbookViewId="0">
      <selection activeCell="B2" sqref="B2"/>
    </sheetView>
  </sheetViews>
  <sheetFormatPr defaultColWidth="8.7265625" defaultRowHeight="10"/>
  <cols>
    <col min="1" max="1" width="16.1796875" style="60" bestFit="1" customWidth="1"/>
    <col min="2" max="2" width="25.54296875" style="60" customWidth="1"/>
    <col min="3" max="3" width="33.453125" style="60" bestFit="1" customWidth="1"/>
    <col min="4" max="4" width="7.54296875" style="60" bestFit="1" customWidth="1"/>
    <col min="5" max="5" width="13" style="60" customWidth="1"/>
    <col min="6" max="6" width="20.54296875" style="60" customWidth="1"/>
    <col min="7" max="9" width="8.7265625" style="60"/>
    <col min="10" max="10" width="9.81640625" style="60" customWidth="1"/>
    <col min="11" max="16384" width="8.7265625" style="60"/>
  </cols>
  <sheetData>
    <row r="2" spans="1:12" ht="99" customHeight="1" thickBot="1">
      <c r="E2" s="60" t="s">
        <v>64</v>
      </c>
    </row>
    <row r="3" spans="1:12" ht="15" customHeight="1">
      <c r="A3" s="71" t="s">
        <v>65</v>
      </c>
      <c r="B3" s="72">
        <f ca="1">SUM(B4:B5)</f>
        <v>16</v>
      </c>
      <c r="C3" s="61"/>
      <c r="D3" s="61"/>
      <c r="E3" s="61"/>
    </row>
    <row r="4" spans="1:12" ht="15" customHeight="1">
      <c r="A4" s="73" t="s">
        <v>66</v>
      </c>
      <c r="B4" s="74" cm="1">
        <f t="array" aca="1" ref="B4" ca="1">SUMPRODUCT(SUBTOTAL(103,OFFSET(I15,ROW(I15:I1000)-ROW(I15),0,1)),--ISNUMBER(MATCH(I15:I1000,{"ATIVO"},0)))</f>
        <v>14</v>
      </c>
      <c r="C4" s="88"/>
      <c r="D4" s="61"/>
      <c r="E4" s="61"/>
    </row>
    <row r="5" spans="1:12" ht="15" customHeight="1" thickBot="1">
      <c r="A5" s="75" t="s">
        <v>67</v>
      </c>
      <c r="B5" s="76" cm="1">
        <f t="array" aca="1" ref="B5" ca="1">SUMPRODUCT(SUBTOTAL(103,OFFSET(I15,ROW(I15:I1000)-ROW(I15),0,1)),--ISNUMBER(MATCH(I15:I1000,{"AUSENTE";"FÉRIAS";"BH";"ATESTADO";"LICENÇA";"TREINAMENTO";"FERIADO";"DESLIGADO";"FOLGA"},0)))</f>
        <v>2</v>
      </c>
      <c r="C5" s="88"/>
      <c r="D5" s="61"/>
      <c r="E5" s="61"/>
    </row>
    <row r="6" spans="1:12" ht="15" customHeight="1">
      <c r="A6" s="77" t="s">
        <v>68</v>
      </c>
      <c r="B6" s="77" cm="1">
        <f t="array" aca="1" ref="B6" ca="1">SUMPRODUCT(SUBTOTAL(103,OFFSET(I15,ROW(I15:I1000)-ROW(I15),0,1)),--ISNUMBER(MATCH(I15:I1000,{"FERIADO"},0)))</f>
        <v>0</v>
      </c>
      <c r="C6" s="88"/>
      <c r="D6" s="61"/>
      <c r="E6" s="61"/>
    </row>
    <row r="7" spans="1:12" ht="15" customHeight="1">
      <c r="A7" s="77" t="s">
        <v>69</v>
      </c>
      <c r="B7" s="77" cm="1">
        <f t="array" aca="1" ref="B7" ca="1">SUMPRODUCT(SUBTOTAL(103,OFFSET($I$15,ROW($I$15:$I$1001)-ROW($I$15),0,1)),--ISNUMBER(MATCH($I$15:$I$1001,{"FÉRIAS"},0)))</f>
        <v>2</v>
      </c>
      <c r="C7" s="78"/>
      <c r="D7" s="78"/>
      <c r="E7" s="70"/>
    </row>
    <row r="8" spans="1:12" ht="15" customHeight="1">
      <c r="A8" s="77" t="s">
        <v>70</v>
      </c>
      <c r="B8" s="77" cm="1">
        <f t="array" aca="1" ref="B8" ca="1">SUMPRODUCT(SUBTOTAL(103,OFFSET($I$15,ROW($I$15:$I$1001)-ROW($I$15),0,1)),--ISNUMBER(MATCH($I$15:$I$1001,{"ATESTADO"},0)))</f>
        <v>0</v>
      </c>
      <c r="C8" s="78"/>
      <c r="D8" s="78"/>
      <c r="E8" s="70"/>
    </row>
    <row r="9" spans="1:12" ht="15" customHeight="1">
      <c r="A9" s="77" t="s">
        <v>71</v>
      </c>
      <c r="B9" s="77" cm="1">
        <f t="array" aca="1" ref="B9" ca="1">SUMPRODUCT(SUBTOTAL(103,OFFSET($I$15,ROW($I$15:$I$1001)-ROW($I$15),0,1)),--ISNUMBER(MATCH($I$15:$I$1001,{"FOLGA"},0)))</f>
        <v>0</v>
      </c>
      <c r="C9" s="61"/>
      <c r="D9" s="61"/>
      <c r="E9" s="94" t="str">
        <f t="shared" ref="E9" si="0">TEXT(E10, "dddd")</f>
        <v>quinta-feira</v>
      </c>
      <c r="F9" s="94" t="str">
        <f t="shared" ref="F9:K9" si="1">TEXT(F10, "dddd")</f>
        <v>sexta-feira</v>
      </c>
      <c r="G9" s="94" t="str">
        <f t="shared" si="1"/>
        <v>sábado</v>
      </c>
      <c r="H9" s="94" t="str">
        <f t="shared" si="1"/>
        <v>domingo</v>
      </c>
      <c r="I9" s="94" t="str">
        <f t="shared" si="1"/>
        <v>segunda-feira</v>
      </c>
      <c r="J9" s="106" t="str">
        <f t="shared" si="1"/>
        <v>terça-feira</v>
      </c>
      <c r="K9" s="106" t="str">
        <f t="shared" si="1"/>
        <v>quarta-feira</v>
      </c>
    </row>
    <row r="10" spans="1:12" ht="15" customHeight="1">
      <c r="A10" s="77" t="s">
        <v>72</v>
      </c>
      <c r="B10" s="77" cm="1">
        <f t="array" aca="1" ref="B10" ca="1">SUMPRODUCT(SUBTOTAL(103,OFFSET($I$15,ROW($I$15:$I$1001)-ROW($I$15),0,1)),--ISNUMBER(MATCH($I$15:$I$1001,{"BH"},0)))</f>
        <v>0</v>
      </c>
      <c r="C10" s="61"/>
      <c r="D10" s="61"/>
      <c r="E10" s="87" t="str">
        <f>Tabela1[[#Headers],[01/10/2026]]</f>
        <v>01/10/2026</v>
      </c>
      <c r="F10" s="87" t="str">
        <f>Tabela1[[#Headers],[02/10/2026]]</f>
        <v>02/10/2026</v>
      </c>
      <c r="G10" s="87" t="str">
        <f>Tabela1[[#Headers],[03/10/2026]]</f>
        <v>03/10/2026</v>
      </c>
      <c r="H10" s="87" t="str">
        <f>Tabela1[[#Headers],[04/10/2026]]</f>
        <v>04/10/2026</v>
      </c>
      <c r="I10" s="87" t="str">
        <f>Tabela1[[#Headers],[05/10/2026]]</f>
        <v>05/10/2026</v>
      </c>
      <c r="J10" s="87" t="str">
        <f>Tabela1[[#Headers],[06/10/2026]]</f>
        <v>06/10/2026</v>
      </c>
      <c r="K10" s="102">
        <v>46302</v>
      </c>
      <c r="L10" s="102">
        <v>46303</v>
      </c>
    </row>
    <row r="11" spans="1:12" ht="15" customHeight="1">
      <c r="A11" s="77" t="s">
        <v>73</v>
      </c>
      <c r="B11" s="77" cm="1">
        <f t="array" aca="1" ref="B11" ca="1">SUMPRODUCT(SUBTOTAL(103,OFFSET($I$15,ROW($I$15:$I$1001)-ROW($I$15),0,1)),--ISNUMBER(MATCH($I$15:$I$1001,{"LICENÇA"},0)))</f>
        <v>0</v>
      </c>
      <c r="C11" s="107" t="s">
        <v>56</v>
      </c>
      <c r="D11" s="108"/>
      <c r="E11" s="80" cm="1">
        <f t="array" aca="1" ref="E11" ca="1">SUMPRODUCT(SUBTOTAL(103,OFFSET(E19,ROW(E15:E64)-ROW(E19),0,1)),--(E15:E64&lt;&gt;""))</f>
        <v>16</v>
      </c>
      <c r="F11" s="80" cm="1">
        <f t="array" aca="1" ref="F11" ca="1">SUMPRODUCT(SUBTOTAL(103,OFFSET(F19,ROW(F15:F64)-ROW(F19),0,1)),--(F15:F64&lt;&gt;""))</f>
        <v>16</v>
      </c>
      <c r="G11" s="80" cm="1">
        <f t="array" aca="1" ref="G11" ca="1">SUMPRODUCT(SUBTOTAL(103,OFFSET(G19,ROW(G15:G64)-ROW(G19),0,1)),--(G15:G64&lt;&gt;""))</f>
        <v>16</v>
      </c>
      <c r="H11" s="80" cm="1">
        <f t="array" aca="1" ref="H11" ca="1">SUMPRODUCT(SUBTOTAL(103,OFFSET(H19,ROW(H15:H64)-ROW(H19),0,1)),--(H15:H64&lt;&gt;""))</f>
        <v>16</v>
      </c>
      <c r="I11" s="80" cm="1">
        <f t="array" aca="1" ref="I11" ca="1">SUMPRODUCT(SUBTOTAL(103,OFFSET(I19,ROW(I15:I64)-ROW(I19),0,1)),--(I15:I64&lt;&gt;""))</f>
        <v>16</v>
      </c>
      <c r="J11" s="80" cm="1">
        <f t="array" aca="1" ref="J11" ca="1">SUMPRODUCT(SUBTOTAL(103,OFFSET(J19,ROW(J15:J64)-ROW(J19),0,1)),--(J15:J64&lt;&gt;""))</f>
        <v>16</v>
      </c>
      <c r="K11" s="103" cm="1">
        <f t="array" aca="1" ref="K11" ca="1">SUMPRODUCT(SUBTOTAL(103,OFFSET(K19,ROW(K15:K64)-ROW(K19),0,1)),--(K15:K64&lt;&gt;""))</f>
        <v>16</v>
      </c>
      <c r="L11" s="103" cm="1">
        <f t="array" aca="1" ref="L11" ca="1">SUMPRODUCT(SUBTOTAL(103,OFFSET(L19,ROW(L15:L64)-ROW(L19),0,1)),--(L15:L64&lt;&gt;""))</f>
        <v>16</v>
      </c>
    </row>
    <row r="12" spans="1:12" ht="15" customHeight="1">
      <c r="A12" s="77" t="s">
        <v>74</v>
      </c>
      <c r="B12" s="77" cm="1">
        <f t="array" aca="1" ref="B12" ca="1">SUMPRODUCT(SUBTOTAL(103,OFFSET($I$15,ROW($I$15:$I$1001)-ROW($I$15),0,1)),--ISNUMBER(MATCH($I$15:$I$1001,{"TREINAMENTO"},0)))</f>
        <v>0</v>
      </c>
      <c r="C12" s="107" t="s">
        <v>75</v>
      </c>
      <c r="D12" s="108"/>
      <c r="E12" s="62" cm="1">
        <f t="array" aca="1" ref="E12" ca="1">SUMPRODUCT(SUBTOTAL(103,OFFSET(E14,ROW(E14:E1006)-ROW(E14),0,1)),--ISNUMBER(MATCH(E14:E1006,{"ATIVO"},0)))</f>
        <v>16</v>
      </c>
      <c r="F12" s="62" cm="1">
        <f t="array" aca="1" ref="F12" ca="1">SUMPRODUCT(SUBTOTAL(103,OFFSET(F14,ROW(F14:F1006)-ROW(F14),0,1)),--ISNUMBER(MATCH(F14:F1006,{"ATIVO"},0)))</f>
        <v>15</v>
      </c>
      <c r="G12" s="62" cm="1">
        <f t="array" aca="1" ref="G12" ca="1">SUMPRODUCT(SUBTOTAL(103,OFFSET(G14,ROW(G14:G1006)-ROW(G14),0,1)),--ISNUMBER(MATCH(G14:G1006,{"ATIVO"},0)))</f>
        <v>0</v>
      </c>
      <c r="H12" s="62" cm="1">
        <f t="array" aca="1" ref="H12" ca="1">SUMPRODUCT(SUBTOTAL(103,OFFSET(H14,ROW(H14:H1006)-ROW(H14),0,1)),--ISNUMBER(MATCH(H14:H1006,{"ATIVO"},0)))</f>
        <v>0</v>
      </c>
      <c r="I12" s="62" cm="1">
        <f t="array" aca="1" ref="I12" ca="1">SUMPRODUCT(SUBTOTAL(103,OFFSET(I14,ROW(I14:I1006)-ROW(I14),0,1)),--ISNUMBER(MATCH(I14:I1006,{"ATIVO"},0)))</f>
        <v>14</v>
      </c>
      <c r="J12" s="62" cm="1">
        <f t="array" aca="1" ref="J12" ca="1">SUMPRODUCT(SUBTOTAL(103,OFFSET(J14,ROW(J14:J1006)-ROW(J14),0,1)),--ISNUMBER(MATCH(J14:J1006,{"ATIVO"},0)))</f>
        <v>14</v>
      </c>
      <c r="K12" s="104" cm="1">
        <f t="array" aca="1" ref="K12" ca="1">SUMPRODUCT(SUBTOTAL(103,OFFSET(K14,ROW(K14:K1006)-ROW(K14),0,1)),--ISNUMBER(MATCH(K14:K1006,{"ATIVO"},0)))</f>
        <v>14</v>
      </c>
      <c r="L12" s="104" cm="1">
        <f t="array" aca="1" ref="L12" ca="1">SUMPRODUCT(SUBTOTAL(103,OFFSET(L14,ROW(L14:L1006)-ROW(L14),0,1)),--ISNUMBER(MATCH(L14:L1006,{"ATIVO"},0)))</f>
        <v>14</v>
      </c>
    </row>
    <row r="13" spans="1:12" ht="15" customHeight="1">
      <c r="A13" s="77" t="s">
        <v>76</v>
      </c>
      <c r="B13" s="77" cm="1">
        <f t="array" aca="1" ref="B13" ca="1">SUMPRODUCT(SUBTOTAL(103,OFFSET($I$15,ROW($I$15:$I$1001)-ROW($I$15),0,1)),--ISNUMBER(MATCH($I$15:$I$1001,{"DESLIGADO"},0)))</f>
        <v>0</v>
      </c>
      <c r="C13" s="107" t="s">
        <v>57</v>
      </c>
      <c r="D13" s="108"/>
      <c r="E13" s="81">
        <f t="shared" ref="E13" ca="1" si="2">IFERROR((E11-E12)/E11,0)</f>
        <v>0</v>
      </c>
      <c r="F13" s="81">
        <f t="shared" ref="F13:L13" ca="1" si="3">IFERROR((F11-F12)/F11,0)</f>
        <v>6.25E-2</v>
      </c>
      <c r="G13" s="81">
        <f t="shared" ca="1" si="3"/>
        <v>1</v>
      </c>
      <c r="H13" s="81">
        <f t="shared" ca="1" si="3"/>
        <v>1</v>
      </c>
      <c r="I13" s="81">
        <f t="shared" ca="1" si="3"/>
        <v>0.125</v>
      </c>
      <c r="J13" s="81">
        <f t="shared" ca="1" si="3"/>
        <v>0.125</v>
      </c>
      <c r="K13" s="105">
        <f t="shared" ca="1" si="3"/>
        <v>0.125</v>
      </c>
      <c r="L13" s="105">
        <f t="shared" ca="1" si="3"/>
        <v>0.125</v>
      </c>
    </row>
    <row r="14" spans="1:12" ht="10.5">
      <c r="A14" s="79" t="s">
        <v>77</v>
      </c>
      <c r="B14" s="79" t="s">
        <v>78</v>
      </c>
      <c r="C14" s="79" t="s">
        <v>79</v>
      </c>
      <c r="D14" s="79" t="s">
        <v>80</v>
      </c>
      <c r="E14" s="83" t="s">
        <v>81</v>
      </c>
      <c r="F14" s="101" t="s">
        <v>711</v>
      </c>
      <c r="G14" s="101" t="s">
        <v>712</v>
      </c>
      <c r="H14" s="101" t="s">
        <v>713</v>
      </c>
      <c r="I14" s="101" t="s">
        <v>714</v>
      </c>
      <c r="J14" s="101" t="s">
        <v>716</v>
      </c>
      <c r="K14" s="101" t="s">
        <v>717</v>
      </c>
      <c r="L14" s="101" t="s">
        <v>718</v>
      </c>
    </row>
    <row r="15" spans="1:12" hidden="1">
      <c r="A15" s="60" t="s">
        <v>82</v>
      </c>
      <c r="B15" s="60" t="s">
        <v>85</v>
      </c>
      <c r="C15" s="60" t="s">
        <v>39</v>
      </c>
      <c r="D15" s="60" t="s">
        <v>86</v>
      </c>
      <c r="E15" s="61" t="s">
        <v>66</v>
      </c>
      <c r="F15" s="61" t="s">
        <v>66</v>
      </c>
      <c r="G15" s="60" t="s">
        <v>71</v>
      </c>
      <c r="H15" s="60" t="s">
        <v>715</v>
      </c>
      <c r="I15" s="60" t="s">
        <v>66</v>
      </c>
      <c r="J15" s="60" t="s">
        <v>66</v>
      </c>
      <c r="K15" s="60" t="s">
        <v>66</v>
      </c>
      <c r="L15" s="60" t="s">
        <v>66</v>
      </c>
    </row>
    <row r="16" spans="1:12" hidden="1">
      <c r="A16" s="60" t="s">
        <v>82</v>
      </c>
      <c r="B16" s="60" t="s">
        <v>85</v>
      </c>
      <c r="C16" s="60" t="s">
        <v>36</v>
      </c>
      <c r="D16" s="60" t="s">
        <v>86</v>
      </c>
      <c r="E16" s="61" t="s">
        <v>66</v>
      </c>
      <c r="F16" s="61" t="s">
        <v>66</v>
      </c>
      <c r="G16" s="60" t="s">
        <v>715</v>
      </c>
      <c r="H16" s="60" t="s">
        <v>715</v>
      </c>
      <c r="I16" s="60" t="s">
        <v>66</v>
      </c>
      <c r="J16" s="60" t="s">
        <v>66</v>
      </c>
      <c r="K16" s="60" t="s">
        <v>66</v>
      </c>
      <c r="L16" s="60" t="s">
        <v>66</v>
      </c>
    </row>
    <row r="17" spans="1:12">
      <c r="A17" s="60" t="s">
        <v>87</v>
      </c>
      <c r="B17" s="60" t="s">
        <v>83</v>
      </c>
      <c r="C17" s="60" t="s">
        <v>19</v>
      </c>
      <c r="D17" s="60" t="s">
        <v>88</v>
      </c>
      <c r="E17" s="61" t="s">
        <v>66</v>
      </c>
      <c r="F17" s="61" t="s">
        <v>66</v>
      </c>
      <c r="G17" s="60" t="s">
        <v>71</v>
      </c>
      <c r="H17" s="60" t="s">
        <v>71</v>
      </c>
      <c r="I17" s="61" t="s">
        <v>66</v>
      </c>
      <c r="J17" s="60" t="s">
        <v>66</v>
      </c>
      <c r="K17" s="60" t="s">
        <v>66</v>
      </c>
      <c r="L17" s="60" t="s">
        <v>66</v>
      </c>
    </row>
    <row r="18" spans="1:12">
      <c r="A18" s="60" t="s">
        <v>87</v>
      </c>
      <c r="B18" s="60" t="s">
        <v>83</v>
      </c>
      <c r="C18" s="60" t="s">
        <v>15</v>
      </c>
      <c r="D18" s="60" t="s">
        <v>88</v>
      </c>
      <c r="E18" s="61" t="s">
        <v>66</v>
      </c>
      <c r="F18" s="61" t="s">
        <v>66</v>
      </c>
      <c r="G18" s="60" t="s">
        <v>71</v>
      </c>
      <c r="H18" s="60" t="s">
        <v>71</v>
      </c>
      <c r="I18" s="60" t="s">
        <v>69</v>
      </c>
      <c r="J18" s="60" t="s">
        <v>69</v>
      </c>
      <c r="K18" s="60" t="s">
        <v>69</v>
      </c>
      <c r="L18" s="60" t="s">
        <v>66</v>
      </c>
    </row>
    <row r="19" spans="1:12">
      <c r="A19" s="60" t="s">
        <v>87</v>
      </c>
      <c r="B19" s="60" t="s">
        <v>83</v>
      </c>
      <c r="C19" s="60" t="s">
        <v>24</v>
      </c>
      <c r="D19" s="60" t="s">
        <v>88</v>
      </c>
      <c r="E19" s="61" t="s">
        <v>66</v>
      </c>
      <c r="F19" s="61" t="s">
        <v>66</v>
      </c>
      <c r="G19" s="60" t="s">
        <v>71</v>
      </c>
      <c r="H19" s="60" t="s">
        <v>71</v>
      </c>
      <c r="I19" s="61" t="s">
        <v>66</v>
      </c>
      <c r="J19" s="60" t="s">
        <v>66</v>
      </c>
      <c r="K19" s="60" t="s">
        <v>66</v>
      </c>
      <c r="L19" s="60" t="s">
        <v>66</v>
      </c>
    </row>
    <row r="20" spans="1:12">
      <c r="A20" s="60" t="s">
        <v>87</v>
      </c>
      <c r="B20" s="60" t="s">
        <v>83</v>
      </c>
      <c r="C20" s="60" t="s">
        <v>12</v>
      </c>
      <c r="D20" s="60" t="s">
        <v>88</v>
      </c>
      <c r="E20" s="61" t="s">
        <v>66</v>
      </c>
      <c r="F20" s="61" t="s">
        <v>66</v>
      </c>
      <c r="G20" s="60" t="s">
        <v>71</v>
      </c>
      <c r="H20" s="60" t="s">
        <v>71</v>
      </c>
      <c r="I20" s="61" t="s">
        <v>66</v>
      </c>
      <c r="J20" s="60" t="s">
        <v>66</v>
      </c>
      <c r="K20" s="60" t="s">
        <v>66</v>
      </c>
      <c r="L20" s="60" t="s">
        <v>66</v>
      </c>
    </row>
    <row r="21" spans="1:12">
      <c r="A21" s="60" t="s">
        <v>87</v>
      </c>
      <c r="B21" s="60" t="s">
        <v>83</v>
      </c>
      <c r="C21" s="60" t="s">
        <v>6</v>
      </c>
      <c r="D21" s="60" t="s">
        <v>88</v>
      </c>
      <c r="E21" s="61" t="s">
        <v>66</v>
      </c>
      <c r="F21" s="61" t="s">
        <v>66</v>
      </c>
      <c r="G21" s="60" t="s">
        <v>71</v>
      </c>
      <c r="H21" s="60" t="s">
        <v>71</v>
      </c>
      <c r="I21" s="61" t="s">
        <v>66</v>
      </c>
      <c r="J21" s="60" t="s">
        <v>66</v>
      </c>
      <c r="K21" s="60" t="s">
        <v>66</v>
      </c>
      <c r="L21" s="60" t="s">
        <v>66</v>
      </c>
    </row>
    <row r="22" spans="1:12">
      <c r="A22" s="60" t="s">
        <v>87</v>
      </c>
      <c r="B22" s="60" t="s">
        <v>83</v>
      </c>
      <c r="C22" s="60" t="s">
        <v>33</v>
      </c>
      <c r="D22" s="60" t="s">
        <v>88</v>
      </c>
      <c r="E22" s="61" t="s">
        <v>66</v>
      </c>
      <c r="F22" s="61" t="s">
        <v>66</v>
      </c>
      <c r="G22" s="60" t="s">
        <v>71</v>
      </c>
      <c r="H22" s="60" t="s">
        <v>71</v>
      </c>
      <c r="I22" s="61" t="s">
        <v>66</v>
      </c>
      <c r="J22" s="60" t="s">
        <v>66</v>
      </c>
      <c r="K22" s="60" t="s">
        <v>66</v>
      </c>
      <c r="L22" s="60" t="s">
        <v>66</v>
      </c>
    </row>
    <row r="23" spans="1:12">
      <c r="A23" s="60" t="s">
        <v>87</v>
      </c>
      <c r="B23" s="60" t="s">
        <v>83</v>
      </c>
      <c r="C23" s="60" t="s">
        <v>28</v>
      </c>
      <c r="D23" s="60" t="s">
        <v>88</v>
      </c>
      <c r="E23" s="61" t="s">
        <v>66</v>
      </c>
      <c r="F23" s="61" t="s">
        <v>66</v>
      </c>
      <c r="G23" s="60" t="s">
        <v>71</v>
      </c>
      <c r="H23" s="60" t="s">
        <v>71</v>
      </c>
      <c r="I23" s="61" t="s">
        <v>66</v>
      </c>
      <c r="J23" s="60" t="s">
        <v>66</v>
      </c>
      <c r="K23" s="60" t="s">
        <v>66</v>
      </c>
      <c r="L23" s="60" t="s">
        <v>66</v>
      </c>
    </row>
    <row r="24" spans="1:12">
      <c r="A24" s="60" t="s">
        <v>82</v>
      </c>
      <c r="B24" s="60" t="s">
        <v>83</v>
      </c>
      <c r="C24" s="60" t="s">
        <v>48</v>
      </c>
      <c r="D24" s="60" t="s">
        <v>88</v>
      </c>
      <c r="E24" s="61" t="s">
        <v>66</v>
      </c>
      <c r="F24" s="61" t="s">
        <v>66</v>
      </c>
      <c r="G24" s="60" t="s">
        <v>71</v>
      </c>
      <c r="H24" s="60" t="s">
        <v>71</v>
      </c>
      <c r="I24" s="61" t="s">
        <v>66</v>
      </c>
      <c r="J24" s="60" t="s">
        <v>66</v>
      </c>
      <c r="K24" s="60" t="s">
        <v>66</v>
      </c>
      <c r="L24" s="60" t="s">
        <v>66</v>
      </c>
    </row>
    <row r="25" spans="1:12">
      <c r="A25" s="60" t="s">
        <v>82</v>
      </c>
      <c r="B25" s="60" t="s">
        <v>83</v>
      </c>
      <c r="C25" s="60" t="s">
        <v>42</v>
      </c>
      <c r="D25" s="60" t="s">
        <v>88</v>
      </c>
      <c r="E25" s="61" t="s">
        <v>66</v>
      </c>
      <c r="F25" s="61" t="s">
        <v>66</v>
      </c>
      <c r="G25" s="60" t="s">
        <v>71</v>
      </c>
      <c r="H25" s="60" t="s">
        <v>71</v>
      </c>
      <c r="I25" s="60" t="s">
        <v>69</v>
      </c>
      <c r="J25" s="60" t="s">
        <v>69</v>
      </c>
      <c r="K25" s="60" t="s">
        <v>69</v>
      </c>
      <c r="L25" s="60" t="s">
        <v>69</v>
      </c>
    </row>
    <row r="26" spans="1:12">
      <c r="A26" s="60" t="s">
        <v>82</v>
      </c>
      <c r="B26" s="60" t="s">
        <v>83</v>
      </c>
      <c r="C26" s="60" t="s">
        <v>37</v>
      </c>
      <c r="D26" s="60" t="s">
        <v>88</v>
      </c>
      <c r="E26" s="61" t="s">
        <v>66</v>
      </c>
      <c r="F26" s="61" t="s">
        <v>70</v>
      </c>
      <c r="G26" s="60" t="s">
        <v>71</v>
      </c>
      <c r="H26" s="60" t="s">
        <v>71</v>
      </c>
      <c r="I26" s="61" t="s">
        <v>66</v>
      </c>
      <c r="J26" s="60" t="s">
        <v>66</v>
      </c>
      <c r="K26" s="60" t="s">
        <v>66</v>
      </c>
      <c r="L26" s="60" t="s">
        <v>66</v>
      </c>
    </row>
    <row r="27" spans="1:12">
      <c r="A27" s="60" t="s">
        <v>82</v>
      </c>
      <c r="B27" s="60" t="s">
        <v>83</v>
      </c>
      <c r="C27" s="60" t="s">
        <v>54</v>
      </c>
      <c r="D27" s="60" t="s">
        <v>88</v>
      </c>
      <c r="E27" s="61" t="s">
        <v>66</v>
      </c>
      <c r="F27" s="61" t="s">
        <v>66</v>
      </c>
      <c r="G27" s="60" t="s">
        <v>71</v>
      </c>
      <c r="H27" s="60" t="s">
        <v>71</v>
      </c>
      <c r="I27" s="61" t="s">
        <v>66</v>
      </c>
      <c r="J27" s="60" t="s">
        <v>66</v>
      </c>
      <c r="K27" s="60" t="s">
        <v>66</v>
      </c>
      <c r="L27" s="60" t="s">
        <v>66</v>
      </c>
    </row>
    <row r="28" spans="1:12">
      <c r="A28" s="60" t="s">
        <v>82</v>
      </c>
      <c r="B28" s="60" t="s">
        <v>83</v>
      </c>
      <c r="C28" s="60" t="s">
        <v>25</v>
      </c>
      <c r="D28" s="60" t="s">
        <v>88</v>
      </c>
      <c r="E28" s="61" t="s">
        <v>66</v>
      </c>
      <c r="F28" s="61" t="s">
        <v>66</v>
      </c>
      <c r="G28" s="60" t="s">
        <v>71</v>
      </c>
      <c r="H28" s="60" t="s">
        <v>71</v>
      </c>
      <c r="I28" s="61" t="s">
        <v>66</v>
      </c>
      <c r="J28" s="60" t="s">
        <v>66</v>
      </c>
      <c r="K28" s="60" t="s">
        <v>66</v>
      </c>
      <c r="L28" s="60" t="s">
        <v>69</v>
      </c>
    </row>
    <row r="29" spans="1:12">
      <c r="A29" s="60" t="s">
        <v>87</v>
      </c>
      <c r="B29" s="60" t="s">
        <v>83</v>
      </c>
      <c r="C29" s="60" t="s">
        <v>45</v>
      </c>
      <c r="D29" s="60" t="s">
        <v>88</v>
      </c>
      <c r="E29" s="61" t="s">
        <v>66</v>
      </c>
      <c r="F29" s="61" t="s">
        <v>66</v>
      </c>
      <c r="G29" s="60" t="s">
        <v>71</v>
      </c>
      <c r="H29" s="60" t="s">
        <v>71</v>
      </c>
      <c r="I29" s="61" t="s">
        <v>66</v>
      </c>
      <c r="J29" s="60" t="s">
        <v>66</v>
      </c>
      <c r="K29" s="60" t="s">
        <v>66</v>
      </c>
      <c r="L29" s="60" t="s">
        <v>66</v>
      </c>
    </row>
    <row r="30" spans="1:12">
      <c r="A30" s="60" t="s">
        <v>82</v>
      </c>
      <c r="B30" s="60" t="s">
        <v>83</v>
      </c>
      <c r="C30" s="60" t="s">
        <v>13</v>
      </c>
      <c r="D30" s="60" t="s">
        <v>88</v>
      </c>
      <c r="E30" s="61" t="s">
        <v>66</v>
      </c>
      <c r="F30" s="61" t="s">
        <v>66</v>
      </c>
      <c r="G30" s="60" t="s">
        <v>71</v>
      </c>
      <c r="H30" s="60" t="s">
        <v>71</v>
      </c>
      <c r="I30" s="61" t="s">
        <v>66</v>
      </c>
      <c r="J30" s="60" t="s">
        <v>66</v>
      </c>
      <c r="K30" s="60" t="s">
        <v>66</v>
      </c>
      <c r="L30" s="60" t="s">
        <v>66</v>
      </c>
    </row>
    <row r="31" spans="1:12" hidden="1">
      <c r="A31" s="60" t="s">
        <v>87</v>
      </c>
      <c r="B31" s="60" t="s">
        <v>89</v>
      </c>
      <c r="C31" s="60" t="s">
        <v>41</v>
      </c>
      <c r="D31" s="60" t="s">
        <v>90</v>
      </c>
      <c r="E31" s="61" t="s">
        <v>70</v>
      </c>
      <c r="F31" s="61" t="s">
        <v>66</v>
      </c>
      <c r="G31" s="60" t="s">
        <v>71</v>
      </c>
      <c r="H31" s="60" t="s">
        <v>71</v>
      </c>
      <c r="I31" s="61" t="s">
        <v>66</v>
      </c>
      <c r="J31" s="60" t="s">
        <v>66</v>
      </c>
      <c r="K31" s="60" t="s">
        <v>66</v>
      </c>
      <c r="L31" s="60" t="s">
        <v>66</v>
      </c>
    </row>
    <row r="32" spans="1:12" hidden="1">
      <c r="A32" s="60" t="s">
        <v>87</v>
      </c>
      <c r="B32" s="60" t="s">
        <v>89</v>
      </c>
      <c r="C32" s="60" t="s">
        <v>18</v>
      </c>
      <c r="D32" s="60" t="s">
        <v>90</v>
      </c>
      <c r="E32" s="61" t="s">
        <v>66</v>
      </c>
      <c r="F32" s="61" t="s">
        <v>66</v>
      </c>
      <c r="G32" s="60" t="s">
        <v>71</v>
      </c>
      <c r="H32" s="60" t="s">
        <v>71</v>
      </c>
      <c r="I32" s="61" t="s">
        <v>66</v>
      </c>
      <c r="J32" s="60" t="s">
        <v>66</v>
      </c>
      <c r="K32" s="60" t="s">
        <v>66</v>
      </c>
      <c r="L32" s="60" t="s">
        <v>66</v>
      </c>
    </row>
    <row r="33" spans="1:12" hidden="1">
      <c r="A33" s="60" t="s">
        <v>87</v>
      </c>
      <c r="B33" s="60" t="s">
        <v>89</v>
      </c>
      <c r="C33" s="60" t="s">
        <v>31</v>
      </c>
      <c r="D33" s="60" t="s">
        <v>90</v>
      </c>
      <c r="E33" s="61" t="s">
        <v>66</v>
      </c>
      <c r="F33" s="61" t="s">
        <v>66</v>
      </c>
      <c r="G33" s="60" t="s">
        <v>71</v>
      </c>
      <c r="H33" s="60" t="s">
        <v>71</v>
      </c>
      <c r="I33" s="61" t="s">
        <v>66</v>
      </c>
      <c r="J33" s="60" t="s">
        <v>66</v>
      </c>
      <c r="K33" s="60" t="s">
        <v>66</v>
      </c>
      <c r="L33" s="60" t="s">
        <v>66</v>
      </c>
    </row>
    <row r="34" spans="1:12" hidden="1">
      <c r="A34" s="60" t="s">
        <v>82</v>
      </c>
      <c r="B34" s="60" t="s">
        <v>89</v>
      </c>
      <c r="C34" s="60" t="s">
        <v>7</v>
      </c>
      <c r="D34" s="60" t="s">
        <v>90</v>
      </c>
      <c r="E34" s="61" t="s">
        <v>66</v>
      </c>
      <c r="F34" s="61" t="s">
        <v>66</v>
      </c>
      <c r="G34" s="60" t="s">
        <v>71</v>
      </c>
      <c r="H34" s="60" t="s">
        <v>71</v>
      </c>
      <c r="I34" s="61" t="s">
        <v>66</v>
      </c>
      <c r="J34" s="60" t="s">
        <v>66</v>
      </c>
      <c r="K34" s="60" t="s">
        <v>66</v>
      </c>
      <c r="L34" s="60" t="s">
        <v>66</v>
      </c>
    </row>
    <row r="35" spans="1:12" hidden="1">
      <c r="A35" s="60" t="s">
        <v>82</v>
      </c>
      <c r="B35" s="60" t="s">
        <v>89</v>
      </c>
      <c r="C35" s="60" t="s">
        <v>21</v>
      </c>
      <c r="D35" s="60" t="s">
        <v>90</v>
      </c>
      <c r="E35" s="61" t="s">
        <v>66</v>
      </c>
      <c r="F35" s="61" t="s">
        <v>66</v>
      </c>
      <c r="G35" s="60" t="s">
        <v>71</v>
      </c>
      <c r="H35" s="60" t="s">
        <v>715</v>
      </c>
      <c r="I35" s="61" t="s">
        <v>66</v>
      </c>
      <c r="J35" s="60" t="s">
        <v>66</v>
      </c>
      <c r="K35" s="60" t="s">
        <v>66</v>
      </c>
      <c r="L35" s="60" t="s">
        <v>66</v>
      </c>
    </row>
    <row r="36" spans="1:12" hidden="1">
      <c r="A36" s="60" t="s">
        <v>82</v>
      </c>
      <c r="B36" s="60" t="s">
        <v>89</v>
      </c>
      <c r="C36" s="60" t="s">
        <v>30</v>
      </c>
      <c r="D36" s="60" t="s">
        <v>90</v>
      </c>
      <c r="E36" s="61" t="s">
        <v>66</v>
      </c>
      <c r="F36" s="61" t="s">
        <v>66</v>
      </c>
      <c r="G36" s="60" t="s">
        <v>71</v>
      </c>
      <c r="H36" s="60" t="s">
        <v>71</v>
      </c>
      <c r="I36" s="61" t="s">
        <v>66</v>
      </c>
      <c r="J36" s="60" t="s">
        <v>66</v>
      </c>
      <c r="K36" s="60" t="s">
        <v>66</v>
      </c>
      <c r="L36" s="60" t="s">
        <v>66</v>
      </c>
    </row>
    <row r="37" spans="1:12" hidden="1">
      <c r="A37" s="60" t="s">
        <v>82</v>
      </c>
      <c r="B37" s="60" t="s">
        <v>89</v>
      </c>
      <c r="C37" s="60" t="s">
        <v>8</v>
      </c>
      <c r="D37" s="60" t="s">
        <v>90</v>
      </c>
      <c r="E37" s="61" t="s">
        <v>66</v>
      </c>
      <c r="F37" s="61" t="s">
        <v>66</v>
      </c>
      <c r="G37" s="60" t="s">
        <v>71</v>
      </c>
      <c r="H37" s="60" t="s">
        <v>71</v>
      </c>
      <c r="I37" s="61" t="s">
        <v>66</v>
      </c>
      <c r="J37" s="60" t="s">
        <v>66</v>
      </c>
      <c r="K37" s="60" t="s">
        <v>66</v>
      </c>
      <c r="L37" s="60" t="s">
        <v>66</v>
      </c>
    </row>
    <row r="38" spans="1:12" hidden="1">
      <c r="A38" s="60" t="s">
        <v>82</v>
      </c>
      <c r="B38" s="60" t="s">
        <v>89</v>
      </c>
      <c r="C38" s="60" t="s">
        <v>43</v>
      </c>
      <c r="D38" s="60" t="s">
        <v>90</v>
      </c>
      <c r="E38" s="61" t="s">
        <v>66</v>
      </c>
      <c r="F38" s="61" t="s">
        <v>66</v>
      </c>
      <c r="G38" s="60" t="s">
        <v>71</v>
      </c>
      <c r="H38" s="60" t="s">
        <v>71</v>
      </c>
      <c r="I38" s="61" t="s">
        <v>66</v>
      </c>
      <c r="J38" s="60" t="s">
        <v>66</v>
      </c>
      <c r="K38" s="60" t="s">
        <v>66</v>
      </c>
      <c r="L38" s="60" t="s">
        <v>66</v>
      </c>
    </row>
    <row r="39" spans="1:12" hidden="1">
      <c r="A39" s="60" t="s">
        <v>87</v>
      </c>
      <c r="B39" s="60" t="s">
        <v>89</v>
      </c>
      <c r="C39" s="60" t="s">
        <v>32</v>
      </c>
      <c r="D39" s="60" t="s">
        <v>90</v>
      </c>
      <c r="E39" s="61" t="s">
        <v>72</v>
      </c>
      <c r="F39" s="60" t="s">
        <v>72</v>
      </c>
      <c r="G39" s="60" t="s">
        <v>71</v>
      </c>
      <c r="H39" s="60" t="s">
        <v>71</v>
      </c>
      <c r="I39" s="60" t="s">
        <v>66</v>
      </c>
      <c r="J39" s="60" t="s">
        <v>66</v>
      </c>
      <c r="K39" s="60" t="s">
        <v>66</v>
      </c>
      <c r="L39" s="60" t="s">
        <v>66</v>
      </c>
    </row>
    <row r="40" spans="1:12" hidden="1">
      <c r="A40" s="60" t="s">
        <v>87</v>
      </c>
      <c r="B40" s="60" t="s">
        <v>85</v>
      </c>
      <c r="C40" s="60" t="s">
        <v>49</v>
      </c>
      <c r="D40" s="60" t="s">
        <v>92</v>
      </c>
      <c r="E40" s="61" t="s">
        <v>66</v>
      </c>
      <c r="F40" s="61" t="s">
        <v>66</v>
      </c>
      <c r="G40" s="60" t="s">
        <v>71</v>
      </c>
      <c r="H40" s="60" t="s">
        <v>715</v>
      </c>
      <c r="I40" s="60" t="s">
        <v>66</v>
      </c>
      <c r="J40" s="60" t="s">
        <v>66</v>
      </c>
      <c r="K40" s="60" t="s">
        <v>66</v>
      </c>
      <c r="L40" s="60" t="s">
        <v>66</v>
      </c>
    </row>
    <row r="41" spans="1:12" hidden="1">
      <c r="A41" s="60" t="s">
        <v>87</v>
      </c>
      <c r="B41" s="60" t="s">
        <v>85</v>
      </c>
      <c r="C41" s="60" t="s">
        <v>10</v>
      </c>
      <c r="D41" s="60" t="s">
        <v>92</v>
      </c>
      <c r="E41" s="61" t="s">
        <v>66</v>
      </c>
      <c r="F41" s="61" t="s">
        <v>66</v>
      </c>
      <c r="G41" s="60" t="s">
        <v>71</v>
      </c>
      <c r="H41" s="60" t="s">
        <v>71</v>
      </c>
      <c r="I41" s="60" t="s">
        <v>66</v>
      </c>
      <c r="J41" s="60" t="s">
        <v>66</v>
      </c>
      <c r="K41" s="60" t="s">
        <v>66</v>
      </c>
      <c r="L41" s="60" t="s">
        <v>66</v>
      </c>
    </row>
    <row r="42" spans="1:12" hidden="1">
      <c r="A42" s="60" t="s">
        <v>87</v>
      </c>
      <c r="B42" s="60" t="s">
        <v>85</v>
      </c>
      <c r="C42" s="60" t="s">
        <v>52</v>
      </c>
      <c r="D42" s="60" t="s">
        <v>92</v>
      </c>
      <c r="E42" s="61" t="s">
        <v>66</v>
      </c>
      <c r="F42" s="61" t="s">
        <v>66</v>
      </c>
      <c r="G42" s="60" t="s">
        <v>71</v>
      </c>
      <c r="H42" s="60" t="s">
        <v>71</v>
      </c>
      <c r="I42" s="60" t="s">
        <v>66</v>
      </c>
      <c r="J42" s="60" t="s">
        <v>66</v>
      </c>
      <c r="K42" s="60" t="s">
        <v>66</v>
      </c>
      <c r="L42" s="60" t="s">
        <v>66</v>
      </c>
    </row>
    <row r="43" spans="1:12" hidden="1">
      <c r="A43" s="60" t="s">
        <v>82</v>
      </c>
      <c r="B43" s="60" t="s">
        <v>85</v>
      </c>
      <c r="C43" s="60" t="s">
        <v>53</v>
      </c>
      <c r="D43" s="60" t="s">
        <v>92</v>
      </c>
      <c r="E43" s="61" t="s">
        <v>66</v>
      </c>
      <c r="F43" s="61" t="s">
        <v>66</v>
      </c>
      <c r="G43" s="60" t="s">
        <v>71</v>
      </c>
      <c r="H43" s="60" t="s">
        <v>71</v>
      </c>
      <c r="I43" s="60" t="s">
        <v>66</v>
      </c>
      <c r="J43" s="60" t="s">
        <v>66</v>
      </c>
      <c r="K43" s="60" t="s">
        <v>66</v>
      </c>
      <c r="L43" s="60" t="s">
        <v>66</v>
      </c>
    </row>
    <row r="44" spans="1:12" hidden="1">
      <c r="A44" s="60" t="s">
        <v>82</v>
      </c>
      <c r="B44" s="60" t="s">
        <v>85</v>
      </c>
      <c r="C44" s="60" t="s">
        <v>22</v>
      </c>
      <c r="D44" s="60" t="s">
        <v>92</v>
      </c>
      <c r="E44" s="61" t="s">
        <v>66</v>
      </c>
      <c r="F44" s="61" t="s">
        <v>66</v>
      </c>
      <c r="G44" s="60" t="s">
        <v>71</v>
      </c>
      <c r="H44" s="60" t="s">
        <v>71</v>
      </c>
      <c r="I44" s="60" t="s">
        <v>66</v>
      </c>
      <c r="J44" s="60" t="s">
        <v>66</v>
      </c>
      <c r="K44" s="60" t="s">
        <v>66</v>
      </c>
      <c r="L44" s="60" t="s">
        <v>66</v>
      </c>
    </row>
    <row r="45" spans="1:12" hidden="1">
      <c r="A45" s="60" t="s">
        <v>87</v>
      </c>
      <c r="B45" s="60" t="s">
        <v>85</v>
      </c>
      <c r="C45" s="60" t="s">
        <v>27</v>
      </c>
      <c r="D45" s="60" t="s">
        <v>92</v>
      </c>
      <c r="E45" s="61" t="s">
        <v>66</v>
      </c>
      <c r="F45" s="61" t="s">
        <v>66</v>
      </c>
      <c r="G45" s="60" t="s">
        <v>71</v>
      </c>
      <c r="H45" s="60" t="s">
        <v>715</v>
      </c>
      <c r="I45" s="60" t="s">
        <v>66</v>
      </c>
      <c r="J45" s="60" t="s">
        <v>66</v>
      </c>
      <c r="K45" s="60" t="s">
        <v>66</v>
      </c>
      <c r="L45" s="60" t="s">
        <v>66</v>
      </c>
    </row>
    <row r="46" spans="1:12" hidden="1">
      <c r="A46" s="60" t="s">
        <v>87</v>
      </c>
      <c r="B46" s="60" t="s">
        <v>85</v>
      </c>
      <c r="C46" s="60" t="s">
        <v>51</v>
      </c>
      <c r="D46" s="60" t="s">
        <v>92</v>
      </c>
      <c r="E46" s="61" t="s">
        <v>66</v>
      </c>
      <c r="F46" s="61" t="s">
        <v>66</v>
      </c>
      <c r="G46" s="60" t="s">
        <v>71</v>
      </c>
      <c r="H46" s="60" t="s">
        <v>71</v>
      </c>
      <c r="I46" s="60" t="s">
        <v>66</v>
      </c>
      <c r="J46" s="60" t="s">
        <v>66</v>
      </c>
      <c r="K46" s="60" t="s">
        <v>66</v>
      </c>
      <c r="L46" s="60" t="s">
        <v>66</v>
      </c>
    </row>
    <row r="47" spans="1:12" hidden="1">
      <c r="A47" s="60" t="s">
        <v>87</v>
      </c>
      <c r="B47" s="60" t="s">
        <v>85</v>
      </c>
      <c r="C47" s="60" t="s">
        <v>23</v>
      </c>
      <c r="D47" s="60" t="s">
        <v>93</v>
      </c>
      <c r="E47" s="61" t="s">
        <v>66</v>
      </c>
      <c r="F47" s="61" t="s">
        <v>66</v>
      </c>
      <c r="G47" s="60" t="s">
        <v>71</v>
      </c>
      <c r="H47" s="60" t="s">
        <v>71</v>
      </c>
      <c r="I47" s="60" t="s">
        <v>66</v>
      </c>
      <c r="J47" s="60" t="s">
        <v>66</v>
      </c>
      <c r="K47" s="60" t="s">
        <v>66</v>
      </c>
      <c r="L47" s="60" t="s">
        <v>66</v>
      </c>
    </row>
    <row r="48" spans="1:12" hidden="1">
      <c r="A48" s="60" t="s">
        <v>87</v>
      </c>
      <c r="B48" s="60" t="s">
        <v>85</v>
      </c>
      <c r="C48" s="60" t="s">
        <v>16</v>
      </c>
      <c r="D48" s="60" t="s">
        <v>93</v>
      </c>
      <c r="E48" s="61" t="s">
        <v>66</v>
      </c>
      <c r="F48" s="61" t="s">
        <v>66</v>
      </c>
      <c r="G48" s="60" t="s">
        <v>71</v>
      </c>
      <c r="H48" s="60" t="s">
        <v>71</v>
      </c>
      <c r="I48" s="60" t="s">
        <v>66</v>
      </c>
      <c r="J48" s="60" t="s">
        <v>66</v>
      </c>
      <c r="K48" s="60" t="s">
        <v>66</v>
      </c>
      <c r="L48" s="60" t="s">
        <v>66</v>
      </c>
    </row>
    <row r="49" spans="1:12" hidden="1">
      <c r="A49" s="60" t="s">
        <v>87</v>
      </c>
      <c r="B49" s="60" t="s">
        <v>85</v>
      </c>
      <c r="C49" s="60" t="s">
        <v>9</v>
      </c>
      <c r="D49" s="60" t="s">
        <v>93</v>
      </c>
      <c r="E49" s="61" t="s">
        <v>66</v>
      </c>
      <c r="F49" s="61" t="s">
        <v>66</v>
      </c>
      <c r="G49" s="60" t="s">
        <v>71</v>
      </c>
      <c r="H49" s="60" t="s">
        <v>715</v>
      </c>
      <c r="I49" s="60" t="s">
        <v>71</v>
      </c>
      <c r="J49" s="60" t="s">
        <v>66</v>
      </c>
      <c r="K49" s="60" t="s">
        <v>66</v>
      </c>
      <c r="L49" s="60" t="s">
        <v>66</v>
      </c>
    </row>
    <row r="50" spans="1:12" hidden="1">
      <c r="A50" s="60" t="s">
        <v>87</v>
      </c>
      <c r="B50" s="60" t="s">
        <v>85</v>
      </c>
      <c r="C50" s="60" t="s">
        <v>50</v>
      </c>
      <c r="D50" s="60" t="s">
        <v>93</v>
      </c>
      <c r="E50" s="61" t="s">
        <v>66</v>
      </c>
      <c r="F50" s="61" t="s">
        <v>66</v>
      </c>
      <c r="G50" s="60" t="s">
        <v>71</v>
      </c>
      <c r="H50" s="60" t="s">
        <v>71</v>
      </c>
      <c r="I50" s="60" t="s">
        <v>66</v>
      </c>
      <c r="J50" s="60" t="s">
        <v>66</v>
      </c>
      <c r="K50" s="60" t="s">
        <v>66</v>
      </c>
      <c r="L50" s="60" t="s">
        <v>66</v>
      </c>
    </row>
    <row r="51" spans="1:12" hidden="1">
      <c r="A51" s="60" t="s">
        <v>87</v>
      </c>
      <c r="B51" s="60" t="s">
        <v>85</v>
      </c>
      <c r="C51" s="60" t="s">
        <v>47</v>
      </c>
      <c r="D51" s="60" t="s">
        <v>93</v>
      </c>
      <c r="E51" s="61" t="s">
        <v>66</v>
      </c>
      <c r="F51" s="61" t="s">
        <v>66</v>
      </c>
      <c r="G51" s="60" t="s">
        <v>71</v>
      </c>
      <c r="H51" s="60" t="s">
        <v>71</v>
      </c>
      <c r="I51" s="60" t="s">
        <v>66</v>
      </c>
      <c r="J51" s="60" t="s">
        <v>66</v>
      </c>
      <c r="K51" s="60" t="s">
        <v>66</v>
      </c>
      <c r="L51" s="60" t="s">
        <v>66</v>
      </c>
    </row>
    <row r="52" spans="1:12" hidden="1">
      <c r="A52" s="60" t="s">
        <v>82</v>
      </c>
      <c r="B52" s="60" t="s">
        <v>85</v>
      </c>
      <c r="C52" s="60" t="s">
        <v>17</v>
      </c>
      <c r="D52" s="60" t="s">
        <v>93</v>
      </c>
      <c r="E52" s="61" t="s">
        <v>66</v>
      </c>
      <c r="F52" s="61" t="s">
        <v>66</v>
      </c>
      <c r="G52" s="60" t="s">
        <v>71</v>
      </c>
      <c r="H52" s="60" t="s">
        <v>71</v>
      </c>
      <c r="I52" s="60" t="s">
        <v>66</v>
      </c>
      <c r="J52" s="60" t="s">
        <v>66</v>
      </c>
      <c r="K52" s="60" t="s">
        <v>66</v>
      </c>
      <c r="L52" s="60" t="s">
        <v>66</v>
      </c>
    </row>
    <row r="53" spans="1:12" hidden="1">
      <c r="A53" s="60" t="s">
        <v>82</v>
      </c>
      <c r="B53" s="60" t="s">
        <v>85</v>
      </c>
      <c r="C53" s="60" t="s">
        <v>14</v>
      </c>
      <c r="D53" s="60" t="s">
        <v>93</v>
      </c>
      <c r="E53" s="61" t="s">
        <v>66</v>
      </c>
      <c r="F53" s="61" t="s">
        <v>66</v>
      </c>
      <c r="G53" s="60" t="s">
        <v>71</v>
      </c>
      <c r="H53" s="60" t="s">
        <v>71</v>
      </c>
      <c r="I53" s="60" t="s">
        <v>66</v>
      </c>
      <c r="J53" s="60" t="s">
        <v>66</v>
      </c>
      <c r="K53" s="60" t="s">
        <v>66</v>
      </c>
      <c r="L53" s="60" t="s">
        <v>66</v>
      </c>
    </row>
    <row r="54" spans="1:12" hidden="1">
      <c r="A54" s="60" t="s">
        <v>82</v>
      </c>
      <c r="B54" s="60" t="s">
        <v>85</v>
      </c>
      <c r="C54" s="60" t="s">
        <v>20</v>
      </c>
      <c r="D54" s="60" t="s">
        <v>93</v>
      </c>
      <c r="E54" s="61" t="s">
        <v>66</v>
      </c>
      <c r="F54" s="61" t="s">
        <v>66</v>
      </c>
      <c r="G54" s="60" t="s">
        <v>71</v>
      </c>
      <c r="H54" s="60" t="s">
        <v>71</v>
      </c>
      <c r="I54" s="60" t="s">
        <v>70</v>
      </c>
      <c r="J54" s="60" t="s">
        <v>66</v>
      </c>
      <c r="K54" s="60" t="s">
        <v>70</v>
      </c>
      <c r="L54" s="60" t="s">
        <v>66</v>
      </c>
    </row>
    <row r="55" spans="1:12" hidden="1">
      <c r="A55" s="60" t="s">
        <v>82</v>
      </c>
      <c r="B55" s="60" t="s">
        <v>85</v>
      </c>
      <c r="C55" s="60" t="s">
        <v>44</v>
      </c>
      <c r="D55" s="60" t="s">
        <v>93</v>
      </c>
      <c r="E55" s="61" t="s">
        <v>66</v>
      </c>
      <c r="F55" s="61" t="s">
        <v>66</v>
      </c>
      <c r="G55" s="60" t="s">
        <v>71</v>
      </c>
      <c r="H55" s="60" t="s">
        <v>71</v>
      </c>
      <c r="I55" s="60" t="s">
        <v>72</v>
      </c>
      <c r="J55" s="60" t="s">
        <v>66</v>
      </c>
      <c r="K55" s="60" t="s">
        <v>66</v>
      </c>
      <c r="L55" s="60" t="s">
        <v>66</v>
      </c>
    </row>
    <row r="56" spans="1:12" hidden="1">
      <c r="A56" s="60" t="s">
        <v>82</v>
      </c>
      <c r="B56" s="60" t="s">
        <v>85</v>
      </c>
      <c r="C56" s="60" t="s">
        <v>5</v>
      </c>
      <c r="D56" s="60" t="s">
        <v>93</v>
      </c>
      <c r="E56" s="61" t="s">
        <v>66</v>
      </c>
      <c r="F56" s="61" t="s">
        <v>66</v>
      </c>
      <c r="G56" s="60" t="s">
        <v>71</v>
      </c>
      <c r="H56" s="60" t="s">
        <v>71</v>
      </c>
      <c r="I56" s="60" t="s">
        <v>66</v>
      </c>
      <c r="J56" s="60" t="s">
        <v>66</v>
      </c>
      <c r="K56" s="60" t="s">
        <v>66</v>
      </c>
      <c r="L56" s="60" t="s">
        <v>66</v>
      </c>
    </row>
    <row r="57" spans="1:12" hidden="1">
      <c r="A57" s="60" t="s">
        <v>82</v>
      </c>
      <c r="B57" s="60" t="s">
        <v>85</v>
      </c>
      <c r="C57" s="60" t="s">
        <v>46</v>
      </c>
      <c r="D57" s="60" t="s">
        <v>93</v>
      </c>
      <c r="E57" s="61" t="s">
        <v>66</v>
      </c>
      <c r="F57" s="61" t="s">
        <v>66</v>
      </c>
      <c r="G57" s="60" t="s">
        <v>71</v>
      </c>
      <c r="H57" s="60" t="s">
        <v>71</v>
      </c>
      <c r="I57" s="60" t="s">
        <v>66</v>
      </c>
      <c r="J57" s="60" t="s">
        <v>66</v>
      </c>
      <c r="K57" s="60" t="s">
        <v>66</v>
      </c>
      <c r="L57" s="60" t="s">
        <v>66</v>
      </c>
    </row>
    <row r="58" spans="1:12" hidden="1">
      <c r="A58" s="60" t="s">
        <v>82</v>
      </c>
      <c r="B58" s="60" t="s">
        <v>85</v>
      </c>
      <c r="C58" s="60" t="s">
        <v>96</v>
      </c>
      <c r="D58" s="60" t="s">
        <v>93</v>
      </c>
      <c r="E58" s="61" t="s">
        <v>66</v>
      </c>
      <c r="F58" s="61" t="s">
        <v>66</v>
      </c>
      <c r="G58" s="60" t="s">
        <v>71</v>
      </c>
      <c r="H58" s="60" t="s">
        <v>71</v>
      </c>
      <c r="I58" s="60" t="s">
        <v>66</v>
      </c>
      <c r="J58" s="60" t="s">
        <v>66</v>
      </c>
      <c r="K58" s="60" t="s">
        <v>66</v>
      </c>
      <c r="L58" s="60" t="s">
        <v>66</v>
      </c>
    </row>
    <row r="59" spans="1:12" hidden="1">
      <c r="A59" s="60" t="s">
        <v>87</v>
      </c>
      <c r="B59" s="60" t="s">
        <v>85</v>
      </c>
      <c r="C59" s="60" t="s">
        <v>35</v>
      </c>
      <c r="D59" s="60" t="s">
        <v>93</v>
      </c>
      <c r="E59" s="61" t="s">
        <v>66</v>
      </c>
      <c r="F59" s="61" t="s">
        <v>66</v>
      </c>
      <c r="G59" s="60" t="s">
        <v>71</v>
      </c>
      <c r="H59" s="60" t="s">
        <v>71</v>
      </c>
      <c r="I59" s="60" t="s">
        <v>66</v>
      </c>
      <c r="J59" s="60" t="s">
        <v>66</v>
      </c>
      <c r="K59" s="60" t="s">
        <v>66</v>
      </c>
      <c r="L59" s="60" t="s">
        <v>66</v>
      </c>
    </row>
    <row r="60" spans="1:12" hidden="1">
      <c r="A60" s="60" t="s">
        <v>82</v>
      </c>
      <c r="B60" s="60" t="s">
        <v>89</v>
      </c>
      <c r="C60" s="60" t="s">
        <v>29</v>
      </c>
      <c r="D60" s="60" t="s">
        <v>95</v>
      </c>
      <c r="E60" s="61" t="s">
        <v>66</v>
      </c>
      <c r="F60" s="61" t="s">
        <v>66</v>
      </c>
      <c r="G60" s="60" t="s">
        <v>71</v>
      </c>
      <c r="H60" s="60" t="s">
        <v>71</v>
      </c>
      <c r="I60" s="60" t="s">
        <v>66</v>
      </c>
      <c r="J60" s="60" t="s">
        <v>66</v>
      </c>
      <c r="K60" s="60" t="s">
        <v>66</v>
      </c>
      <c r="L60" s="60" t="s">
        <v>66</v>
      </c>
    </row>
    <row r="61" spans="1:12" hidden="1">
      <c r="A61" s="60" t="s">
        <v>82</v>
      </c>
      <c r="B61" s="60" t="s">
        <v>89</v>
      </c>
      <c r="C61" s="60" t="s">
        <v>26</v>
      </c>
      <c r="D61" s="60" t="s">
        <v>95</v>
      </c>
      <c r="E61" s="61" t="s">
        <v>66</v>
      </c>
      <c r="F61" s="61" t="s">
        <v>66</v>
      </c>
      <c r="G61" s="60" t="s">
        <v>71</v>
      </c>
      <c r="H61" s="60" t="s">
        <v>715</v>
      </c>
      <c r="I61" s="60" t="s">
        <v>66</v>
      </c>
      <c r="J61" s="60" t="s">
        <v>66</v>
      </c>
      <c r="K61" s="60" t="s">
        <v>66</v>
      </c>
      <c r="L61" s="60" t="s">
        <v>66</v>
      </c>
    </row>
    <row r="62" spans="1:12">
      <c r="A62" s="60" t="s">
        <v>82</v>
      </c>
      <c r="B62" s="60" t="s">
        <v>83</v>
      </c>
      <c r="C62" s="60" t="s">
        <v>34</v>
      </c>
      <c r="D62" s="60" t="s">
        <v>84</v>
      </c>
      <c r="E62" s="61" t="s">
        <v>66</v>
      </c>
      <c r="F62" s="61" t="s">
        <v>66</v>
      </c>
      <c r="G62" s="60" t="s">
        <v>71</v>
      </c>
      <c r="H62" s="61" t="s">
        <v>715</v>
      </c>
      <c r="I62" s="61" t="s">
        <v>66</v>
      </c>
      <c r="J62" s="60" t="s">
        <v>66</v>
      </c>
      <c r="K62" s="60" t="s">
        <v>66</v>
      </c>
      <c r="L62" s="60" t="s">
        <v>66</v>
      </c>
    </row>
    <row r="63" spans="1:12">
      <c r="A63" s="60" t="s">
        <v>82</v>
      </c>
      <c r="B63" s="60" t="s">
        <v>83</v>
      </c>
      <c r="C63" s="60" t="s">
        <v>40</v>
      </c>
      <c r="D63" s="60" t="s">
        <v>84</v>
      </c>
      <c r="E63" s="61" t="s">
        <v>66</v>
      </c>
      <c r="F63" s="61" t="s">
        <v>66</v>
      </c>
      <c r="G63" s="60" t="s">
        <v>71</v>
      </c>
      <c r="H63" s="60" t="s">
        <v>71</v>
      </c>
      <c r="I63" s="61" t="s">
        <v>66</v>
      </c>
      <c r="J63" s="60" t="s">
        <v>66</v>
      </c>
      <c r="K63" s="60" t="s">
        <v>66</v>
      </c>
      <c r="L63" s="60" t="s">
        <v>66</v>
      </c>
    </row>
  </sheetData>
  <mergeCells count="3">
    <mergeCell ref="C11:D11"/>
    <mergeCell ref="C12:D12"/>
    <mergeCell ref="C13:D13"/>
  </mergeCells>
  <phoneticPr fontId="17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9CDF5-2941-4781-9CCC-D7CF4C16A704}">
  <dimension ref="B4:AC5"/>
  <sheetViews>
    <sheetView workbookViewId="0"/>
  </sheetViews>
  <sheetFormatPr defaultRowHeight="14.5"/>
  <sheetData>
    <row r="4" spans="2:29">
      <c r="B4" s="91"/>
      <c r="C4" t="s">
        <v>55</v>
      </c>
      <c r="D4" s="92">
        <v>46266</v>
      </c>
      <c r="E4" s="92">
        <v>46267</v>
      </c>
      <c r="F4" s="92">
        <v>46268</v>
      </c>
      <c r="G4" s="92">
        <v>46269</v>
      </c>
      <c r="H4" s="92">
        <v>46270</v>
      </c>
      <c r="I4" s="92">
        <v>46273</v>
      </c>
      <c r="J4" s="92">
        <v>46274</v>
      </c>
      <c r="K4" s="92">
        <v>46275</v>
      </c>
      <c r="L4" s="92">
        <v>46276</v>
      </c>
      <c r="M4" s="92">
        <v>46277</v>
      </c>
      <c r="N4" s="92">
        <v>46279</v>
      </c>
      <c r="O4" s="92">
        <v>46280</v>
      </c>
      <c r="P4" s="92">
        <v>46281</v>
      </c>
      <c r="Q4" s="92">
        <v>46282</v>
      </c>
      <c r="R4" s="92">
        <v>46283</v>
      </c>
      <c r="S4" s="92">
        <v>46284</v>
      </c>
      <c r="T4" s="92">
        <v>46286</v>
      </c>
      <c r="U4" s="92">
        <v>46287</v>
      </c>
      <c r="V4" s="92">
        <v>46288</v>
      </c>
      <c r="W4" s="92">
        <v>46289</v>
      </c>
      <c r="X4" s="92">
        <v>46290</v>
      </c>
      <c r="Y4" s="92">
        <v>46291</v>
      </c>
      <c r="Z4" s="92">
        <v>46292</v>
      </c>
      <c r="AA4" s="92">
        <v>46293</v>
      </c>
      <c r="AB4" s="92">
        <v>46294</v>
      </c>
      <c r="AC4" s="92">
        <v>46295</v>
      </c>
    </row>
    <row r="5" spans="2:29">
      <c r="C5" s="21">
        <f>'Produção TOA'!I1</f>
        <v>1634</v>
      </c>
      <c r="D5" s="30">
        <f>'Produção TOA'!M9</f>
        <v>2.2432432432432434</v>
      </c>
      <c r="E5" s="30">
        <f>'Produção TOA'!N9</f>
        <v>2.0285714285714285</v>
      </c>
      <c r="F5" s="30">
        <f>'Produção TOA'!O9</f>
        <v>1.95</v>
      </c>
      <c r="G5" s="30">
        <f>'Produção TOA'!P9</f>
        <v>1.9</v>
      </c>
      <c r="H5" s="30">
        <f>'Produção TOA'!Q9</f>
        <v>2.3333333333333335</v>
      </c>
      <c r="I5" s="30">
        <f>'Produção TOA'!R9</f>
        <v>2.1025641025641026</v>
      </c>
      <c r="J5" s="30">
        <f>'Produção TOA'!S9</f>
        <v>2.2564102564102564</v>
      </c>
      <c r="K5" s="30">
        <f>'Produção TOA'!T9</f>
        <v>1.9459459459459461</v>
      </c>
      <c r="L5" s="30">
        <f>'Produção TOA'!U9</f>
        <v>2.2432432432432434</v>
      </c>
      <c r="M5" s="30">
        <f>'Produção TOA'!V9</f>
        <v>1</v>
      </c>
      <c r="N5" s="30">
        <f>'Produção TOA'!W9</f>
        <v>1.9473684210526316</v>
      </c>
      <c r="O5" s="30">
        <f>'Produção TOA'!X9</f>
        <v>2.125</v>
      </c>
      <c r="P5" s="30">
        <f>'Produção TOA'!Y9</f>
        <v>2.0769230769230771</v>
      </c>
      <c r="Q5" s="30">
        <f>'Produção TOA'!Z9</f>
        <v>1.6388888888888888</v>
      </c>
      <c r="R5" s="30">
        <f>'Produção TOA'!AA9</f>
        <v>1.5625</v>
      </c>
      <c r="S5" s="30">
        <f>'Produção TOA'!AB9</f>
        <v>1.4285714285714286</v>
      </c>
      <c r="T5" s="30">
        <f>'Produção TOA'!AC9</f>
        <v>1.8055555555555556</v>
      </c>
      <c r="U5" s="30">
        <f>'Produção TOA'!AD9</f>
        <v>1.9142857142857144</v>
      </c>
      <c r="V5" s="30">
        <f>'Produção TOA'!AE9</f>
        <v>2.2682926829268291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93A9B-B5FF-43F4-8771-56B33088C67A}">
  <dimension ref="A2:AI59"/>
  <sheetViews>
    <sheetView topLeftCell="F17" workbookViewId="0">
      <selection activeCell="I40" sqref="I40"/>
    </sheetView>
  </sheetViews>
  <sheetFormatPr defaultRowHeight="14.5"/>
  <cols>
    <col min="1" max="1" width="37.54296875" bestFit="1" customWidth="1"/>
    <col min="2" max="2" width="14.81640625" style="32" bestFit="1" customWidth="1"/>
    <col min="3" max="4" width="14.7265625" bestFit="1" customWidth="1"/>
    <col min="5" max="5" width="37.54296875" bestFit="1" customWidth="1"/>
    <col min="6" max="6" width="14.453125" bestFit="1" customWidth="1"/>
    <col min="9" max="9" width="37.54296875" bestFit="1" customWidth="1"/>
    <col min="10" max="10" width="18.453125" bestFit="1" customWidth="1"/>
    <col min="11" max="39" width="10.26953125" bestFit="1" customWidth="1"/>
    <col min="40" max="40" width="18.453125" bestFit="1" customWidth="1"/>
    <col min="41" max="41" width="13.54296875" bestFit="1" customWidth="1"/>
    <col min="42" max="42" width="17.54296875" bestFit="1" customWidth="1"/>
    <col min="43" max="43" width="12.54296875" bestFit="1" customWidth="1"/>
    <col min="44" max="44" width="7.7265625" bestFit="1" customWidth="1"/>
    <col min="51" max="51" width="6.81640625" bestFit="1" customWidth="1"/>
    <col min="52" max="52" width="16" bestFit="1" customWidth="1"/>
    <col min="53" max="53" width="6.81640625" bestFit="1" customWidth="1"/>
    <col min="54" max="54" width="14.7265625" bestFit="1" customWidth="1"/>
    <col min="55" max="55" width="21.1796875" bestFit="1" customWidth="1"/>
    <col min="56" max="56" width="13.54296875" bestFit="1" customWidth="1"/>
    <col min="57" max="57" width="17.54296875" bestFit="1" customWidth="1"/>
    <col min="58" max="58" width="12.54296875" bestFit="1" customWidth="1"/>
    <col min="59" max="59" width="7.7265625" bestFit="1" customWidth="1"/>
    <col min="60" max="60" width="21.1796875" bestFit="1" customWidth="1"/>
  </cols>
  <sheetData>
    <row r="2" spans="1:35">
      <c r="I2" s="33" t="s">
        <v>0</v>
      </c>
      <c r="J2" s="33" t="s">
        <v>1</v>
      </c>
    </row>
    <row r="3" spans="1:35">
      <c r="A3" s="33" t="s">
        <v>2</v>
      </c>
      <c r="B3" s="32" t="s">
        <v>3</v>
      </c>
      <c r="E3" s="33" t="s">
        <v>2</v>
      </c>
      <c r="F3" t="s">
        <v>4</v>
      </c>
      <c r="I3" s="33" t="s">
        <v>2</v>
      </c>
      <c r="J3" s="20">
        <v>46266</v>
      </c>
      <c r="K3" s="20">
        <v>46267</v>
      </c>
      <c r="L3" s="20">
        <v>46268</v>
      </c>
      <c r="M3" s="20">
        <v>46269</v>
      </c>
      <c r="N3" s="20">
        <v>46270</v>
      </c>
      <c r="O3" s="20">
        <v>46273</v>
      </c>
      <c r="P3" s="20">
        <v>46274</v>
      </c>
      <c r="Q3" s="20">
        <v>46275</v>
      </c>
      <c r="R3" s="20">
        <v>46276</v>
      </c>
      <c r="S3" s="20">
        <v>46277</v>
      </c>
      <c r="T3" s="20">
        <v>46279</v>
      </c>
      <c r="U3" s="20">
        <v>46280</v>
      </c>
      <c r="V3" s="20">
        <v>46281</v>
      </c>
      <c r="W3" s="20">
        <v>46282</v>
      </c>
      <c r="X3" s="20">
        <v>46283</v>
      </c>
      <c r="Y3" s="20">
        <v>46284</v>
      </c>
      <c r="Z3" s="20">
        <v>46286</v>
      </c>
      <c r="AA3" s="20">
        <v>46287</v>
      </c>
      <c r="AB3" s="20">
        <v>46288</v>
      </c>
      <c r="AC3" s="20">
        <v>46289</v>
      </c>
      <c r="AD3" s="20">
        <v>46290</v>
      </c>
      <c r="AE3" s="20">
        <v>46291</v>
      </c>
      <c r="AF3" s="20">
        <v>46292</v>
      </c>
      <c r="AG3" s="20">
        <v>46293</v>
      </c>
      <c r="AH3" s="20">
        <v>46294</v>
      </c>
      <c r="AI3" s="20">
        <v>46295</v>
      </c>
    </row>
    <row r="4" spans="1:35">
      <c r="A4" s="25" t="s">
        <v>5</v>
      </c>
      <c r="B4" s="18">
        <v>4</v>
      </c>
      <c r="E4" s="25" t="s">
        <v>6</v>
      </c>
      <c r="F4" s="34">
        <v>23</v>
      </c>
      <c r="I4" s="25" t="s">
        <v>7</v>
      </c>
      <c r="J4">
        <v>1</v>
      </c>
      <c r="K4">
        <v>1</v>
      </c>
      <c r="L4">
        <v>2</v>
      </c>
      <c r="M4">
        <v>2</v>
      </c>
      <c r="O4">
        <v>2</v>
      </c>
      <c r="P4">
        <v>4</v>
      </c>
      <c r="Q4">
        <v>2</v>
      </c>
      <c r="R4">
        <v>4</v>
      </c>
      <c r="T4">
        <v>2</v>
      </c>
      <c r="U4">
        <v>4</v>
      </c>
      <c r="V4">
        <v>4</v>
      </c>
      <c r="W4">
        <v>3</v>
      </c>
      <c r="X4">
        <v>1</v>
      </c>
      <c r="Z4">
        <v>2</v>
      </c>
      <c r="AA4">
        <v>1</v>
      </c>
      <c r="AB4">
        <v>4</v>
      </c>
      <c r="AC4">
        <v>1</v>
      </c>
      <c r="AD4">
        <v>1</v>
      </c>
      <c r="AG4">
        <v>3</v>
      </c>
      <c r="AH4">
        <v>3</v>
      </c>
      <c r="AI4">
        <v>1</v>
      </c>
    </row>
    <row r="5" spans="1:35">
      <c r="A5" s="25" t="s">
        <v>8</v>
      </c>
      <c r="B5" s="18">
        <v>3.3684210526315788</v>
      </c>
      <c r="E5" s="25" t="s">
        <v>9</v>
      </c>
      <c r="F5" s="34">
        <v>23</v>
      </c>
      <c r="I5" s="25" t="s">
        <v>10</v>
      </c>
      <c r="L5">
        <v>1</v>
      </c>
      <c r="M5">
        <v>1</v>
      </c>
      <c r="O5">
        <v>1</v>
      </c>
      <c r="P5">
        <v>1</v>
      </c>
      <c r="Q5">
        <v>1</v>
      </c>
      <c r="R5">
        <v>1</v>
      </c>
      <c r="T5">
        <v>2</v>
      </c>
      <c r="U5">
        <v>1</v>
      </c>
      <c r="AA5">
        <v>2</v>
      </c>
      <c r="AB5">
        <v>3</v>
      </c>
      <c r="AC5">
        <v>2</v>
      </c>
      <c r="AD5">
        <v>2</v>
      </c>
      <c r="AG5">
        <v>3</v>
      </c>
      <c r="AI5">
        <v>2</v>
      </c>
    </row>
    <row r="6" spans="1:35">
      <c r="A6" s="25" t="s">
        <v>11</v>
      </c>
      <c r="B6" s="18">
        <v>3</v>
      </c>
      <c r="E6" s="25" t="s">
        <v>12</v>
      </c>
      <c r="F6" s="34">
        <v>22</v>
      </c>
      <c r="I6" s="25" t="s">
        <v>13</v>
      </c>
      <c r="O6">
        <v>2</v>
      </c>
      <c r="Q6">
        <v>2</v>
      </c>
      <c r="T6">
        <v>1</v>
      </c>
      <c r="U6">
        <v>2</v>
      </c>
      <c r="W6">
        <v>2</v>
      </c>
      <c r="Z6">
        <v>2</v>
      </c>
      <c r="AA6">
        <v>2</v>
      </c>
      <c r="AB6">
        <v>2</v>
      </c>
      <c r="AC6">
        <v>1</v>
      </c>
      <c r="AG6">
        <v>1</v>
      </c>
      <c r="AH6">
        <v>2</v>
      </c>
      <c r="AI6">
        <v>2</v>
      </c>
    </row>
    <row r="7" spans="1:35">
      <c r="A7" s="25" t="s">
        <v>14</v>
      </c>
      <c r="B7" s="18">
        <v>2.8095238095238093</v>
      </c>
      <c r="E7" s="25" t="s">
        <v>15</v>
      </c>
      <c r="F7" s="34">
        <v>22</v>
      </c>
      <c r="I7" s="25" t="s">
        <v>16</v>
      </c>
      <c r="J7">
        <v>1</v>
      </c>
      <c r="K7">
        <v>1</v>
      </c>
      <c r="L7">
        <v>2</v>
      </c>
      <c r="N7">
        <v>1</v>
      </c>
      <c r="O7">
        <v>1</v>
      </c>
      <c r="T7">
        <v>2</v>
      </c>
      <c r="W7">
        <v>2</v>
      </c>
      <c r="X7">
        <v>1</v>
      </c>
      <c r="Y7">
        <v>1</v>
      </c>
      <c r="AA7">
        <v>2</v>
      </c>
      <c r="AB7">
        <v>2</v>
      </c>
      <c r="AC7">
        <v>3</v>
      </c>
      <c r="AD7">
        <v>3</v>
      </c>
      <c r="AG7">
        <v>4</v>
      </c>
      <c r="AH7">
        <v>2</v>
      </c>
      <c r="AI7">
        <v>3</v>
      </c>
    </row>
    <row r="8" spans="1:35">
      <c r="A8" s="25" t="s">
        <v>17</v>
      </c>
      <c r="B8" s="18">
        <v>2.6363636363636362</v>
      </c>
      <c r="E8" s="25" t="s">
        <v>18</v>
      </c>
      <c r="F8" s="34">
        <v>22</v>
      </c>
      <c r="I8" s="25" t="s">
        <v>19</v>
      </c>
      <c r="J8">
        <v>1</v>
      </c>
      <c r="L8">
        <v>2</v>
      </c>
      <c r="M8">
        <v>2</v>
      </c>
      <c r="O8">
        <v>2</v>
      </c>
      <c r="P8">
        <v>3</v>
      </c>
      <c r="Q8">
        <v>1</v>
      </c>
      <c r="R8">
        <v>2</v>
      </c>
      <c r="S8">
        <v>1</v>
      </c>
      <c r="T8">
        <v>3</v>
      </c>
      <c r="U8">
        <v>1</v>
      </c>
      <c r="V8">
        <v>2</v>
      </c>
      <c r="W8">
        <v>1</v>
      </c>
      <c r="X8">
        <v>1</v>
      </c>
      <c r="Z8">
        <v>1</v>
      </c>
      <c r="AC8">
        <v>2</v>
      </c>
      <c r="AD8">
        <v>1</v>
      </c>
      <c r="AG8">
        <v>1</v>
      </c>
      <c r="AH8">
        <v>1</v>
      </c>
      <c r="AI8">
        <v>3</v>
      </c>
    </row>
    <row r="9" spans="1:35">
      <c r="A9" s="25" t="s">
        <v>20</v>
      </c>
      <c r="B9" s="18">
        <v>2.5714285714285716</v>
      </c>
      <c r="E9" s="25" t="s">
        <v>21</v>
      </c>
      <c r="F9" s="34">
        <v>22</v>
      </c>
      <c r="I9" s="25" t="s">
        <v>22</v>
      </c>
      <c r="K9">
        <v>1</v>
      </c>
      <c r="L9">
        <v>1</v>
      </c>
      <c r="M9">
        <v>1</v>
      </c>
      <c r="O9">
        <v>1</v>
      </c>
      <c r="P9">
        <v>1</v>
      </c>
      <c r="Q9">
        <v>1</v>
      </c>
      <c r="U9">
        <v>2</v>
      </c>
      <c r="V9">
        <v>1</v>
      </c>
      <c r="X9">
        <v>1</v>
      </c>
      <c r="Z9">
        <v>1</v>
      </c>
      <c r="AA9">
        <v>1</v>
      </c>
      <c r="AB9">
        <v>1</v>
      </c>
      <c r="AC9">
        <v>1</v>
      </c>
      <c r="AD9">
        <v>1</v>
      </c>
      <c r="AG9">
        <v>1</v>
      </c>
      <c r="AH9">
        <v>1</v>
      </c>
    </row>
    <row r="10" spans="1:35">
      <c r="A10" s="25" t="s">
        <v>23</v>
      </c>
      <c r="B10" s="18">
        <v>2.4210526315789473</v>
      </c>
      <c r="E10" s="25" t="s">
        <v>24</v>
      </c>
      <c r="F10" s="34">
        <v>22</v>
      </c>
      <c r="I10" s="25" t="s">
        <v>25</v>
      </c>
      <c r="J10">
        <v>1</v>
      </c>
      <c r="K10">
        <v>1</v>
      </c>
      <c r="M10">
        <v>2</v>
      </c>
      <c r="T10">
        <v>2</v>
      </c>
      <c r="U10">
        <v>1</v>
      </c>
      <c r="V10">
        <v>1</v>
      </c>
      <c r="W10">
        <v>1</v>
      </c>
      <c r="Z10">
        <v>2</v>
      </c>
      <c r="AA10">
        <v>1</v>
      </c>
      <c r="AB10">
        <v>1</v>
      </c>
      <c r="AC10">
        <v>1</v>
      </c>
      <c r="AD10">
        <v>3</v>
      </c>
    </row>
    <row r="11" spans="1:35">
      <c r="A11" s="25" t="s">
        <v>26</v>
      </c>
      <c r="B11" s="18">
        <v>2.2941176470588234</v>
      </c>
      <c r="E11" s="25" t="s">
        <v>16</v>
      </c>
      <c r="F11" s="34">
        <v>22</v>
      </c>
      <c r="I11" s="25" t="s">
        <v>26</v>
      </c>
      <c r="O11">
        <v>2</v>
      </c>
      <c r="P11">
        <v>2</v>
      </c>
      <c r="Q11">
        <v>2</v>
      </c>
      <c r="R11">
        <v>3</v>
      </c>
      <c r="T11">
        <v>3</v>
      </c>
      <c r="U11">
        <v>4</v>
      </c>
      <c r="V11">
        <v>3</v>
      </c>
      <c r="W11">
        <v>1</v>
      </c>
      <c r="X11">
        <v>2</v>
      </c>
      <c r="Z11">
        <v>1</v>
      </c>
      <c r="AA11">
        <v>2</v>
      </c>
      <c r="AB11">
        <v>3</v>
      </c>
      <c r="AC11">
        <v>2</v>
      </c>
      <c r="AD11">
        <v>2</v>
      </c>
      <c r="AG11">
        <v>3</v>
      </c>
      <c r="AH11">
        <v>2</v>
      </c>
      <c r="AI11">
        <v>2</v>
      </c>
    </row>
    <row r="12" spans="1:35">
      <c r="A12" s="25" t="s">
        <v>7</v>
      </c>
      <c r="B12" s="18">
        <v>2.2857142857142856</v>
      </c>
      <c r="E12" s="25" t="s">
        <v>19</v>
      </c>
      <c r="F12" s="34">
        <v>22</v>
      </c>
      <c r="I12" s="25" t="s">
        <v>21</v>
      </c>
      <c r="J12">
        <v>3</v>
      </c>
      <c r="K12">
        <v>3</v>
      </c>
      <c r="L12">
        <v>1</v>
      </c>
      <c r="M12">
        <v>2</v>
      </c>
      <c r="O12">
        <v>2</v>
      </c>
      <c r="P12">
        <v>4</v>
      </c>
      <c r="Q12">
        <v>3</v>
      </c>
      <c r="R12">
        <v>2</v>
      </c>
      <c r="T12">
        <v>2</v>
      </c>
      <c r="U12">
        <v>2</v>
      </c>
      <c r="V12">
        <v>3</v>
      </c>
      <c r="W12">
        <v>2</v>
      </c>
      <c r="Y12">
        <v>1</v>
      </c>
      <c r="Z12">
        <v>1</v>
      </c>
      <c r="AA12">
        <v>1</v>
      </c>
      <c r="AB12">
        <v>1</v>
      </c>
      <c r="AC12">
        <v>2</v>
      </c>
      <c r="AD12">
        <v>2</v>
      </c>
      <c r="AG12">
        <v>3</v>
      </c>
      <c r="AH12">
        <v>5</v>
      </c>
      <c r="AI12">
        <v>3</v>
      </c>
    </row>
    <row r="13" spans="1:35">
      <c r="A13" s="25" t="s">
        <v>9</v>
      </c>
      <c r="B13" s="18">
        <v>2.2173913043478262</v>
      </c>
      <c r="E13" s="25" t="s">
        <v>17</v>
      </c>
      <c r="F13" s="34">
        <v>22</v>
      </c>
      <c r="I13" s="25" t="s">
        <v>27</v>
      </c>
      <c r="Z13">
        <v>1</v>
      </c>
      <c r="AA13">
        <v>2</v>
      </c>
      <c r="AB13">
        <v>3</v>
      </c>
      <c r="AC13">
        <v>2</v>
      </c>
      <c r="AD13">
        <v>2</v>
      </c>
      <c r="AG13">
        <v>1</v>
      </c>
      <c r="AH13">
        <v>1</v>
      </c>
      <c r="AI13">
        <v>1</v>
      </c>
    </row>
    <row r="14" spans="1:35">
      <c r="A14" s="25" t="s">
        <v>21</v>
      </c>
      <c r="B14" s="18">
        <v>2.1818181818181817</v>
      </c>
      <c r="E14" s="25" t="s">
        <v>28</v>
      </c>
      <c r="F14" s="34">
        <v>22</v>
      </c>
      <c r="I14" s="25" t="s">
        <v>29</v>
      </c>
      <c r="J14">
        <v>2</v>
      </c>
      <c r="K14">
        <v>1</v>
      </c>
      <c r="L14">
        <v>2</v>
      </c>
      <c r="M14">
        <v>3</v>
      </c>
      <c r="N14">
        <v>1</v>
      </c>
      <c r="O14">
        <v>3</v>
      </c>
      <c r="P14">
        <v>2</v>
      </c>
      <c r="Q14">
        <v>1</v>
      </c>
    </row>
    <row r="15" spans="1:35">
      <c r="A15" s="25" t="s">
        <v>30</v>
      </c>
      <c r="B15" s="18">
        <v>2.15</v>
      </c>
      <c r="E15" s="25" t="s">
        <v>7</v>
      </c>
      <c r="F15" s="34">
        <v>21</v>
      </c>
      <c r="I15" s="25" t="s">
        <v>9</v>
      </c>
      <c r="J15">
        <v>2</v>
      </c>
      <c r="K15">
        <v>3</v>
      </c>
      <c r="L15">
        <v>2</v>
      </c>
      <c r="M15">
        <v>2</v>
      </c>
      <c r="P15">
        <v>2</v>
      </c>
      <c r="Q15">
        <v>3</v>
      </c>
      <c r="R15">
        <v>2</v>
      </c>
      <c r="T15">
        <v>1</v>
      </c>
      <c r="U15">
        <v>1</v>
      </c>
      <c r="V15">
        <v>2</v>
      </c>
      <c r="W15">
        <v>1</v>
      </c>
      <c r="X15">
        <v>2</v>
      </c>
      <c r="Y15">
        <v>3</v>
      </c>
      <c r="Z15">
        <v>2</v>
      </c>
      <c r="AA15">
        <v>2</v>
      </c>
      <c r="AB15">
        <v>4</v>
      </c>
      <c r="AC15">
        <v>3</v>
      </c>
      <c r="AD15">
        <v>3</v>
      </c>
      <c r="AG15">
        <v>3</v>
      </c>
      <c r="AH15">
        <v>5</v>
      </c>
      <c r="AI15">
        <v>3</v>
      </c>
    </row>
    <row r="16" spans="1:35">
      <c r="A16" s="25" t="s">
        <v>31</v>
      </c>
      <c r="B16" s="18">
        <v>2.1428571428571428</v>
      </c>
      <c r="E16" s="25" t="s">
        <v>31</v>
      </c>
      <c r="F16" s="34">
        <v>21</v>
      </c>
      <c r="I16" s="25" t="s">
        <v>17</v>
      </c>
      <c r="J16">
        <v>3</v>
      </c>
      <c r="K16">
        <v>4</v>
      </c>
      <c r="L16">
        <v>4</v>
      </c>
      <c r="M16">
        <v>4</v>
      </c>
      <c r="O16">
        <v>5</v>
      </c>
      <c r="P16">
        <v>2</v>
      </c>
      <c r="Q16">
        <v>2</v>
      </c>
      <c r="R16">
        <v>2</v>
      </c>
      <c r="T16">
        <v>2</v>
      </c>
      <c r="U16">
        <v>2</v>
      </c>
      <c r="V16">
        <v>3</v>
      </c>
      <c r="W16">
        <v>1</v>
      </c>
      <c r="X16">
        <v>2</v>
      </c>
      <c r="Z16">
        <v>4</v>
      </c>
      <c r="AA16">
        <v>2</v>
      </c>
      <c r="AB16">
        <v>6</v>
      </c>
      <c r="AC16">
        <v>1</v>
      </c>
      <c r="AD16">
        <v>2</v>
      </c>
      <c r="AF16">
        <v>2</v>
      </c>
      <c r="AG16">
        <v>1</v>
      </c>
      <c r="AH16">
        <v>2</v>
      </c>
      <c r="AI16">
        <v>2</v>
      </c>
    </row>
    <row r="17" spans="1:35">
      <c r="A17" s="25" t="s">
        <v>32</v>
      </c>
      <c r="B17" s="18">
        <v>2.0555555555555554</v>
      </c>
      <c r="E17" s="25" t="s">
        <v>33</v>
      </c>
      <c r="F17" s="34">
        <v>21</v>
      </c>
      <c r="I17" s="25" t="s">
        <v>18</v>
      </c>
      <c r="J17">
        <v>2</v>
      </c>
      <c r="K17">
        <v>3</v>
      </c>
      <c r="L17">
        <v>3</v>
      </c>
      <c r="M17">
        <v>2</v>
      </c>
      <c r="O17">
        <v>2</v>
      </c>
      <c r="P17">
        <v>2</v>
      </c>
      <c r="Q17">
        <v>2</v>
      </c>
      <c r="T17">
        <v>1</v>
      </c>
      <c r="U17">
        <v>2</v>
      </c>
      <c r="V17">
        <v>2</v>
      </c>
      <c r="X17">
        <v>1</v>
      </c>
      <c r="Y17">
        <v>1</v>
      </c>
      <c r="Z17">
        <v>1</v>
      </c>
      <c r="AB17">
        <v>3</v>
      </c>
      <c r="AC17">
        <v>1</v>
      </c>
      <c r="AD17">
        <v>3</v>
      </c>
      <c r="AG17">
        <v>1</v>
      </c>
      <c r="AH17">
        <v>2</v>
      </c>
      <c r="AI17">
        <v>3</v>
      </c>
    </row>
    <row r="18" spans="1:35">
      <c r="A18" s="25" t="s">
        <v>34</v>
      </c>
      <c r="B18" s="18">
        <v>1.9473684210526316</v>
      </c>
      <c r="E18" s="25" t="s">
        <v>35</v>
      </c>
      <c r="F18" s="34">
        <v>21</v>
      </c>
      <c r="I18" s="25" t="s">
        <v>14</v>
      </c>
      <c r="J18">
        <v>3</v>
      </c>
      <c r="K18">
        <v>4</v>
      </c>
      <c r="L18">
        <v>3</v>
      </c>
      <c r="M18">
        <v>4</v>
      </c>
      <c r="O18">
        <v>5</v>
      </c>
      <c r="P18">
        <v>2</v>
      </c>
      <c r="Q18">
        <v>2</v>
      </c>
      <c r="R18">
        <v>1</v>
      </c>
      <c r="T18">
        <v>2</v>
      </c>
      <c r="U18">
        <v>2</v>
      </c>
      <c r="V18">
        <v>2</v>
      </c>
      <c r="X18">
        <v>2</v>
      </c>
      <c r="Z18">
        <v>4</v>
      </c>
      <c r="AA18">
        <v>1</v>
      </c>
      <c r="AB18">
        <v>4</v>
      </c>
      <c r="AC18">
        <v>2</v>
      </c>
      <c r="AD18">
        <v>4</v>
      </c>
      <c r="AG18">
        <v>2</v>
      </c>
      <c r="AH18">
        <v>4</v>
      </c>
      <c r="AI18">
        <v>6</v>
      </c>
    </row>
    <row r="19" spans="1:35">
      <c r="A19" s="25" t="s">
        <v>36</v>
      </c>
      <c r="B19" s="18">
        <v>1.9230769230769231</v>
      </c>
      <c r="E19" s="25" t="s">
        <v>37</v>
      </c>
      <c r="F19" s="34">
        <v>21</v>
      </c>
      <c r="I19" s="25" t="s">
        <v>30</v>
      </c>
      <c r="J19">
        <v>2</v>
      </c>
      <c r="K19">
        <v>2</v>
      </c>
      <c r="L19">
        <v>1</v>
      </c>
      <c r="M19">
        <v>2</v>
      </c>
      <c r="P19">
        <v>2</v>
      </c>
      <c r="Q19">
        <v>1</v>
      </c>
      <c r="R19">
        <v>2</v>
      </c>
      <c r="T19">
        <v>3</v>
      </c>
      <c r="U19">
        <v>5</v>
      </c>
      <c r="V19">
        <v>2</v>
      </c>
      <c r="W19">
        <v>2</v>
      </c>
      <c r="X19">
        <v>1</v>
      </c>
      <c r="Z19">
        <v>1</v>
      </c>
      <c r="AA19">
        <v>2</v>
      </c>
      <c r="AB19">
        <v>2</v>
      </c>
      <c r="AC19">
        <v>4</v>
      </c>
      <c r="AD19">
        <v>3</v>
      </c>
      <c r="AG19">
        <v>2</v>
      </c>
      <c r="AH19">
        <v>2</v>
      </c>
      <c r="AI19">
        <v>2</v>
      </c>
    </row>
    <row r="20" spans="1:35">
      <c r="A20" s="25" t="s">
        <v>38</v>
      </c>
      <c r="B20" s="18">
        <v>1.8571428571428572</v>
      </c>
      <c r="E20" s="25" t="s">
        <v>5</v>
      </c>
      <c r="F20" s="34">
        <v>21</v>
      </c>
      <c r="I20" s="25" t="s">
        <v>8</v>
      </c>
      <c r="J20">
        <v>3</v>
      </c>
      <c r="K20">
        <v>3</v>
      </c>
      <c r="L20">
        <v>4</v>
      </c>
      <c r="O20">
        <v>2</v>
      </c>
      <c r="P20">
        <v>3</v>
      </c>
      <c r="Q20">
        <v>3</v>
      </c>
      <c r="R20">
        <v>5</v>
      </c>
      <c r="T20">
        <v>3</v>
      </c>
      <c r="U20">
        <v>3</v>
      </c>
      <c r="V20">
        <v>3</v>
      </c>
      <c r="W20">
        <v>3</v>
      </c>
      <c r="X20">
        <v>3</v>
      </c>
      <c r="Z20">
        <v>4</v>
      </c>
      <c r="AA20">
        <v>5</v>
      </c>
      <c r="AB20">
        <v>4</v>
      </c>
      <c r="AC20">
        <v>3</v>
      </c>
      <c r="AD20">
        <v>4</v>
      </c>
      <c r="AH20">
        <v>3</v>
      </c>
      <c r="AI20">
        <v>3</v>
      </c>
    </row>
    <row r="21" spans="1:35">
      <c r="A21" s="25" t="s">
        <v>39</v>
      </c>
      <c r="B21" s="18">
        <v>1.8421052631578947</v>
      </c>
      <c r="E21" s="25" t="s">
        <v>14</v>
      </c>
      <c r="F21" s="34">
        <v>21</v>
      </c>
      <c r="I21" s="25" t="s">
        <v>40</v>
      </c>
      <c r="M21">
        <v>2</v>
      </c>
      <c r="O21">
        <v>2</v>
      </c>
      <c r="P21">
        <v>2</v>
      </c>
      <c r="Q21">
        <v>2</v>
      </c>
      <c r="R21">
        <v>2</v>
      </c>
      <c r="T21">
        <v>1</v>
      </c>
      <c r="U21">
        <v>3</v>
      </c>
      <c r="V21">
        <v>2</v>
      </c>
      <c r="W21">
        <v>1</v>
      </c>
      <c r="X21">
        <v>1</v>
      </c>
      <c r="Z21">
        <v>1</v>
      </c>
      <c r="AA21">
        <v>2</v>
      </c>
      <c r="AB21">
        <v>2</v>
      </c>
      <c r="AC21">
        <v>1</v>
      </c>
      <c r="AD21">
        <v>3</v>
      </c>
      <c r="AG21">
        <v>1</v>
      </c>
      <c r="AI21">
        <v>4</v>
      </c>
    </row>
    <row r="22" spans="1:35">
      <c r="A22" s="25" t="s">
        <v>41</v>
      </c>
      <c r="B22" s="18">
        <v>1.8095238095238095</v>
      </c>
      <c r="E22" s="25" t="s">
        <v>42</v>
      </c>
      <c r="F22" s="34">
        <v>21</v>
      </c>
      <c r="I22" s="25" t="s">
        <v>35</v>
      </c>
      <c r="J22">
        <v>2</v>
      </c>
      <c r="M22">
        <v>1</v>
      </c>
      <c r="O22">
        <v>2</v>
      </c>
      <c r="P22">
        <v>2</v>
      </c>
      <c r="Q22">
        <v>1</v>
      </c>
      <c r="R22">
        <v>2</v>
      </c>
      <c r="T22">
        <v>1</v>
      </c>
      <c r="U22">
        <v>2</v>
      </c>
      <c r="V22">
        <v>1</v>
      </c>
      <c r="W22">
        <v>1</v>
      </c>
      <c r="X22">
        <v>1</v>
      </c>
      <c r="Y22">
        <v>1</v>
      </c>
      <c r="AA22">
        <v>2</v>
      </c>
      <c r="AB22">
        <v>1</v>
      </c>
      <c r="AC22">
        <v>2</v>
      </c>
      <c r="AD22">
        <v>1</v>
      </c>
      <c r="AG22">
        <v>3</v>
      </c>
      <c r="AH22">
        <v>3</v>
      </c>
      <c r="AI22">
        <v>2</v>
      </c>
    </row>
    <row r="23" spans="1:35">
      <c r="A23" s="25" t="s">
        <v>42</v>
      </c>
      <c r="B23" s="18">
        <v>1.8095238095238095</v>
      </c>
      <c r="E23" s="25" t="s">
        <v>41</v>
      </c>
      <c r="F23" s="34">
        <v>21</v>
      </c>
      <c r="I23" s="25" t="s">
        <v>20</v>
      </c>
      <c r="J23">
        <v>1</v>
      </c>
      <c r="K23">
        <v>4</v>
      </c>
      <c r="L23">
        <v>3</v>
      </c>
      <c r="M23">
        <v>1</v>
      </c>
      <c r="O23">
        <v>3</v>
      </c>
      <c r="P23">
        <v>2</v>
      </c>
      <c r="Q23">
        <v>1</v>
      </c>
      <c r="R23">
        <v>4</v>
      </c>
      <c r="T23">
        <v>4</v>
      </c>
      <c r="U23">
        <v>3</v>
      </c>
      <c r="V23">
        <v>3</v>
      </c>
      <c r="W23">
        <v>4</v>
      </c>
      <c r="X23">
        <v>3</v>
      </c>
      <c r="Z23">
        <v>3</v>
      </c>
      <c r="AA23">
        <v>2</v>
      </c>
      <c r="AB23">
        <v>3</v>
      </c>
      <c r="AC23">
        <v>1</v>
      </c>
      <c r="AD23">
        <v>4</v>
      </c>
      <c r="AG23">
        <v>2</v>
      </c>
      <c r="AH23">
        <v>1</v>
      </c>
      <c r="AI23">
        <v>2</v>
      </c>
    </row>
    <row r="24" spans="1:35">
      <c r="A24" s="25" t="s">
        <v>43</v>
      </c>
      <c r="B24" s="18">
        <v>1.7894736842105263</v>
      </c>
      <c r="E24" s="25" t="s">
        <v>20</v>
      </c>
      <c r="F24" s="34">
        <v>21</v>
      </c>
      <c r="I24" s="25" t="s">
        <v>36</v>
      </c>
      <c r="J24">
        <v>3</v>
      </c>
      <c r="K24">
        <v>1</v>
      </c>
      <c r="L24">
        <v>1</v>
      </c>
      <c r="M24">
        <v>2</v>
      </c>
      <c r="Y24">
        <v>2</v>
      </c>
      <c r="Z24">
        <v>4</v>
      </c>
      <c r="AA24">
        <v>3</v>
      </c>
      <c r="AB24">
        <v>2</v>
      </c>
      <c r="AC24">
        <v>2</v>
      </c>
      <c r="AG24">
        <v>2</v>
      </c>
      <c r="AH24">
        <v>1</v>
      </c>
      <c r="AI24">
        <v>2</v>
      </c>
    </row>
    <row r="25" spans="1:35">
      <c r="A25" s="25" t="s">
        <v>44</v>
      </c>
      <c r="B25" s="18">
        <v>1.75</v>
      </c>
      <c r="E25" s="25" t="s">
        <v>45</v>
      </c>
      <c r="F25" s="34">
        <v>20</v>
      </c>
      <c r="I25" s="25" t="s">
        <v>11</v>
      </c>
      <c r="J25">
        <v>3</v>
      </c>
      <c r="K25">
        <v>2</v>
      </c>
      <c r="L25">
        <v>4</v>
      </c>
      <c r="M25">
        <v>1</v>
      </c>
      <c r="N25">
        <v>5</v>
      </c>
      <c r="O25">
        <v>2</v>
      </c>
      <c r="P25">
        <v>3</v>
      </c>
      <c r="Q25">
        <v>5</v>
      </c>
      <c r="R25">
        <v>2</v>
      </c>
    </row>
    <row r="26" spans="1:35">
      <c r="A26" s="25" t="s">
        <v>46</v>
      </c>
      <c r="B26" s="18">
        <v>1.7222222222222223</v>
      </c>
      <c r="E26" s="25" t="s">
        <v>40</v>
      </c>
      <c r="F26" s="34">
        <v>20</v>
      </c>
      <c r="I26" s="25" t="s">
        <v>38</v>
      </c>
      <c r="J26">
        <v>2</v>
      </c>
      <c r="K26">
        <v>1</v>
      </c>
      <c r="L26">
        <v>2</v>
      </c>
      <c r="M26">
        <v>2</v>
      </c>
      <c r="N26">
        <v>1</v>
      </c>
      <c r="O26">
        <v>3</v>
      </c>
      <c r="P26">
        <v>2</v>
      </c>
    </row>
    <row r="27" spans="1:35">
      <c r="A27" s="25" t="s">
        <v>28</v>
      </c>
      <c r="B27" s="18">
        <v>1.6818181818181819</v>
      </c>
      <c r="E27" s="25" t="s">
        <v>30</v>
      </c>
      <c r="F27" s="34">
        <v>20</v>
      </c>
      <c r="I27" s="25" t="s">
        <v>43</v>
      </c>
      <c r="J27">
        <v>3</v>
      </c>
      <c r="K27">
        <v>3</v>
      </c>
      <c r="L27">
        <v>1</v>
      </c>
      <c r="M27">
        <v>2</v>
      </c>
      <c r="O27">
        <v>1</v>
      </c>
      <c r="Q27">
        <v>2</v>
      </c>
      <c r="R27">
        <v>2</v>
      </c>
      <c r="T27">
        <v>2</v>
      </c>
      <c r="U27">
        <v>2</v>
      </c>
      <c r="V27">
        <v>2</v>
      </c>
      <c r="W27">
        <v>2</v>
      </c>
      <c r="AA27">
        <v>1</v>
      </c>
      <c r="AB27">
        <v>1</v>
      </c>
      <c r="AC27">
        <v>1</v>
      </c>
      <c r="AD27">
        <v>2</v>
      </c>
      <c r="AG27">
        <v>3</v>
      </c>
      <c r="AH27">
        <v>2</v>
      </c>
      <c r="AI27">
        <v>2</v>
      </c>
    </row>
    <row r="28" spans="1:35">
      <c r="A28" s="25" t="s">
        <v>18</v>
      </c>
      <c r="B28" s="18">
        <v>1.6818181818181819</v>
      </c>
      <c r="E28" s="25" t="s">
        <v>47</v>
      </c>
      <c r="F28" s="34">
        <v>20</v>
      </c>
      <c r="I28" s="25" t="s">
        <v>48</v>
      </c>
      <c r="J28">
        <v>1</v>
      </c>
      <c r="L28">
        <v>1</v>
      </c>
      <c r="M28">
        <v>2</v>
      </c>
      <c r="O28">
        <v>1</v>
      </c>
      <c r="P28">
        <v>4</v>
      </c>
      <c r="Q28">
        <v>1</v>
      </c>
      <c r="R28">
        <v>2</v>
      </c>
      <c r="T28">
        <v>2</v>
      </c>
      <c r="U28">
        <v>2</v>
      </c>
      <c r="V28">
        <v>2</v>
      </c>
      <c r="W28">
        <v>1</v>
      </c>
      <c r="X28">
        <v>1</v>
      </c>
      <c r="Z28">
        <v>1</v>
      </c>
      <c r="AG28">
        <v>1</v>
      </c>
      <c r="AH28">
        <v>1</v>
      </c>
      <c r="AI28">
        <v>2</v>
      </c>
    </row>
    <row r="29" spans="1:35">
      <c r="A29" s="25" t="s">
        <v>29</v>
      </c>
      <c r="B29" s="18">
        <v>1.6666666666666667</v>
      </c>
      <c r="E29" s="25" t="s">
        <v>10</v>
      </c>
      <c r="F29" s="34">
        <v>20</v>
      </c>
      <c r="I29" s="25" t="s">
        <v>15</v>
      </c>
      <c r="J29">
        <v>1</v>
      </c>
      <c r="K29">
        <v>1</v>
      </c>
      <c r="L29">
        <v>2</v>
      </c>
      <c r="M29">
        <v>1</v>
      </c>
      <c r="N29">
        <v>3</v>
      </c>
      <c r="O29">
        <v>2</v>
      </c>
      <c r="Q29">
        <v>2</v>
      </c>
      <c r="R29">
        <v>1</v>
      </c>
      <c r="T29">
        <v>2</v>
      </c>
      <c r="U29">
        <v>2</v>
      </c>
      <c r="V29">
        <v>3</v>
      </c>
      <c r="W29">
        <v>1</v>
      </c>
      <c r="X29">
        <v>2</v>
      </c>
      <c r="AB29">
        <v>1</v>
      </c>
      <c r="AC29">
        <v>1</v>
      </c>
      <c r="AD29">
        <v>1</v>
      </c>
      <c r="AG29">
        <v>2</v>
      </c>
      <c r="AH29">
        <v>2</v>
      </c>
      <c r="AI29">
        <v>1</v>
      </c>
    </row>
    <row r="30" spans="1:35">
      <c r="A30" s="25" t="s">
        <v>12</v>
      </c>
      <c r="B30" s="18">
        <v>1.6363636363636365</v>
      </c>
      <c r="E30" s="25" t="s">
        <v>48</v>
      </c>
      <c r="F30" s="34">
        <v>20</v>
      </c>
      <c r="I30" s="25" t="s">
        <v>49</v>
      </c>
      <c r="J30">
        <v>3</v>
      </c>
      <c r="K30">
        <v>3</v>
      </c>
      <c r="L30">
        <v>1</v>
      </c>
      <c r="AA30">
        <v>1</v>
      </c>
      <c r="AB30">
        <v>1</v>
      </c>
      <c r="AC30">
        <v>2</v>
      </c>
      <c r="AD30">
        <v>1</v>
      </c>
      <c r="AG30">
        <v>1</v>
      </c>
      <c r="AI30">
        <v>1</v>
      </c>
    </row>
    <row r="31" spans="1:35">
      <c r="A31" s="25" t="s">
        <v>6</v>
      </c>
      <c r="B31" s="18">
        <v>1.6086956521739131</v>
      </c>
      <c r="E31" s="25" t="s">
        <v>50</v>
      </c>
      <c r="F31" s="34">
        <v>19</v>
      </c>
      <c r="I31" s="25" t="s">
        <v>51</v>
      </c>
      <c r="P31">
        <v>1</v>
      </c>
      <c r="Q31">
        <v>1</v>
      </c>
      <c r="R31">
        <v>1</v>
      </c>
      <c r="T31">
        <v>2</v>
      </c>
      <c r="U31">
        <v>2</v>
      </c>
      <c r="V31">
        <v>1</v>
      </c>
      <c r="W31">
        <v>1</v>
      </c>
      <c r="X31">
        <v>1</v>
      </c>
      <c r="Z31">
        <v>1</v>
      </c>
      <c r="AA31">
        <v>4</v>
      </c>
      <c r="AB31">
        <v>2</v>
      </c>
      <c r="AC31">
        <v>3</v>
      </c>
      <c r="AD31">
        <v>1</v>
      </c>
      <c r="AG31">
        <v>1</v>
      </c>
      <c r="AH31">
        <v>1</v>
      </c>
      <c r="AI31">
        <v>1</v>
      </c>
    </row>
    <row r="32" spans="1:35">
      <c r="A32" s="25" t="s">
        <v>40</v>
      </c>
      <c r="B32" s="18">
        <v>1.6</v>
      </c>
      <c r="E32" s="25" t="s">
        <v>43</v>
      </c>
      <c r="F32" s="34">
        <v>19</v>
      </c>
      <c r="I32" s="25" t="s">
        <v>46</v>
      </c>
      <c r="K32">
        <v>2</v>
      </c>
      <c r="L32">
        <v>1</v>
      </c>
      <c r="M32">
        <v>1</v>
      </c>
      <c r="P32">
        <v>2</v>
      </c>
      <c r="Q32">
        <v>3</v>
      </c>
      <c r="R32">
        <v>2</v>
      </c>
      <c r="U32">
        <v>2</v>
      </c>
      <c r="V32">
        <v>3</v>
      </c>
      <c r="W32">
        <v>2</v>
      </c>
      <c r="Z32">
        <v>1</v>
      </c>
      <c r="AA32">
        <v>2</v>
      </c>
      <c r="AB32">
        <v>1</v>
      </c>
      <c r="AC32">
        <v>4</v>
      </c>
      <c r="AG32">
        <v>1</v>
      </c>
      <c r="AH32">
        <v>1</v>
      </c>
      <c r="AI32">
        <v>3</v>
      </c>
    </row>
    <row r="33" spans="1:35">
      <c r="A33" s="25" t="s">
        <v>51</v>
      </c>
      <c r="B33" s="18">
        <v>1.5</v>
      </c>
      <c r="E33" s="25" t="s">
        <v>52</v>
      </c>
      <c r="F33" s="34">
        <v>19</v>
      </c>
      <c r="I33" s="25" t="s">
        <v>53</v>
      </c>
      <c r="L33">
        <v>1</v>
      </c>
      <c r="M33">
        <v>1</v>
      </c>
      <c r="O33">
        <v>3</v>
      </c>
      <c r="P33">
        <v>1</v>
      </c>
      <c r="R33">
        <v>1</v>
      </c>
      <c r="V33">
        <v>1</v>
      </c>
      <c r="W33">
        <v>1</v>
      </c>
      <c r="Z33">
        <v>1</v>
      </c>
      <c r="AA33">
        <v>1</v>
      </c>
      <c r="AB33">
        <v>2</v>
      </c>
      <c r="AC33">
        <v>2</v>
      </c>
      <c r="AG33">
        <v>1</v>
      </c>
      <c r="AH33">
        <v>1</v>
      </c>
      <c r="AI33">
        <v>1</v>
      </c>
    </row>
    <row r="34" spans="1:35">
      <c r="A34" s="25" t="s">
        <v>35</v>
      </c>
      <c r="B34" s="18">
        <v>1.4761904761904763</v>
      </c>
      <c r="E34" s="25" t="s">
        <v>34</v>
      </c>
      <c r="F34" s="34">
        <v>19</v>
      </c>
      <c r="I34" s="25" t="s">
        <v>34</v>
      </c>
      <c r="J34">
        <v>4</v>
      </c>
      <c r="K34">
        <v>1</v>
      </c>
      <c r="L34">
        <v>3</v>
      </c>
      <c r="M34">
        <v>1</v>
      </c>
      <c r="O34">
        <v>2</v>
      </c>
      <c r="P34">
        <v>3</v>
      </c>
      <c r="Q34">
        <v>2</v>
      </c>
      <c r="R34">
        <v>2</v>
      </c>
      <c r="T34">
        <v>2</v>
      </c>
      <c r="U34">
        <v>1</v>
      </c>
      <c r="V34">
        <v>2</v>
      </c>
      <c r="W34">
        <v>1</v>
      </c>
      <c r="X34">
        <v>2</v>
      </c>
      <c r="Z34">
        <v>3</v>
      </c>
      <c r="AA34">
        <v>2</v>
      </c>
      <c r="AB34">
        <v>1</v>
      </c>
      <c r="AG34">
        <v>1</v>
      </c>
      <c r="AH34">
        <v>2</v>
      </c>
      <c r="AI34">
        <v>2</v>
      </c>
    </row>
    <row r="35" spans="1:35">
      <c r="A35" s="25" t="s">
        <v>50</v>
      </c>
      <c r="B35" s="18">
        <v>1.4210526315789473</v>
      </c>
      <c r="E35" s="25" t="s">
        <v>39</v>
      </c>
      <c r="F35" s="34">
        <v>19</v>
      </c>
      <c r="I35" s="25" t="s">
        <v>44</v>
      </c>
      <c r="J35">
        <v>2</v>
      </c>
      <c r="K35">
        <v>2</v>
      </c>
      <c r="L35">
        <v>3</v>
      </c>
      <c r="O35">
        <v>2</v>
      </c>
      <c r="P35">
        <v>3</v>
      </c>
      <c r="T35">
        <v>1</v>
      </c>
      <c r="V35">
        <v>1</v>
      </c>
      <c r="W35">
        <v>2</v>
      </c>
      <c r="X35">
        <v>1</v>
      </c>
      <c r="Z35">
        <v>2</v>
      </c>
      <c r="AA35">
        <v>2</v>
      </c>
      <c r="AB35">
        <v>1</v>
      </c>
      <c r="AC35">
        <v>1</v>
      </c>
      <c r="AD35">
        <v>2</v>
      </c>
      <c r="AH35">
        <v>2</v>
      </c>
      <c r="AI35">
        <v>1</v>
      </c>
    </row>
    <row r="36" spans="1:35">
      <c r="A36" s="25" t="s">
        <v>15</v>
      </c>
      <c r="B36" s="18">
        <v>1.4090909090909092</v>
      </c>
      <c r="E36" s="25" t="s">
        <v>8</v>
      </c>
      <c r="F36" s="34">
        <v>19</v>
      </c>
      <c r="I36" s="25" t="s">
        <v>45</v>
      </c>
      <c r="J36">
        <v>1</v>
      </c>
      <c r="L36">
        <v>2</v>
      </c>
      <c r="M36">
        <v>2</v>
      </c>
      <c r="O36">
        <v>1</v>
      </c>
      <c r="P36">
        <v>2</v>
      </c>
      <c r="T36">
        <v>1</v>
      </c>
      <c r="U36">
        <v>1</v>
      </c>
      <c r="V36">
        <v>1</v>
      </c>
      <c r="W36">
        <v>1</v>
      </c>
      <c r="X36">
        <v>2</v>
      </c>
      <c r="AC36">
        <v>1</v>
      </c>
      <c r="AG36">
        <v>1</v>
      </c>
      <c r="AH36">
        <v>1</v>
      </c>
      <c r="AI36">
        <v>1</v>
      </c>
    </row>
    <row r="37" spans="1:35">
      <c r="A37" s="25" t="s">
        <v>16</v>
      </c>
      <c r="B37" s="18">
        <v>1.4090909090909092</v>
      </c>
      <c r="E37" s="25" t="s">
        <v>23</v>
      </c>
      <c r="F37" s="34">
        <v>19</v>
      </c>
      <c r="I37" s="25" t="s">
        <v>24</v>
      </c>
      <c r="J37">
        <v>1</v>
      </c>
      <c r="L37">
        <v>2</v>
      </c>
      <c r="M37">
        <v>1</v>
      </c>
      <c r="O37">
        <v>2</v>
      </c>
      <c r="P37">
        <v>3</v>
      </c>
      <c r="Q37">
        <v>1</v>
      </c>
      <c r="R37">
        <v>2</v>
      </c>
      <c r="S37">
        <v>1</v>
      </c>
      <c r="T37">
        <v>3</v>
      </c>
      <c r="U37">
        <v>1</v>
      </c>
      <c r="V37">
        <v>2</v>
      </c>
      <c r="W37">
        <v>1</v>
      </c>
      <c r="X37">
        <v>1</v>
      </c>
      <c r="Z37">
        <v>1</v>
      </c>
      <c r="AC37">
        <v>2</v>
      </c>
      <c r="AD37">
        <v>1</v>
      </c>
      <c r="AG37">
        <v>1</v>
      </c>
      <c r="AH37">
        <v>1</v>
      </c>
      <c r="AI37">
        <v>3</v>
      </c>
    </row>
    <row r="38" spans="1:35">
      <c r="A38" s="25" t="s">
        <v>19</v>
      </c>
      <c r="B38" s="18">
        <v>1.4090909090909092</v>
      </c>
      <c r="E38" s="25" t="s">
        <v>32</v>
      </c>
      <c r="F38" s="34">
        <v>18</v>
      </c>
      <c r="I38" s="25" t="s">
        <v>5</v>
      </c>
      <c r="J38">
        <v>7</v>
      </c>
      <c r="K38">
        <v>7</v>
      </c>
      <c r="L38">
        <v>4</v>
      </c>
      <c r="M38">
        <v>2</v>
      </c>
      <c r="O38">
        <v>4</v>
      </c>
      <c r="P38">
        <v>2</v>
      </c>
      <c r="Q38">
        <v>3</v>
      </c>
      <c r="R38">
        <v>1</v>
      </c>
      <c r="T38">
        <v>3</v>
      </c>
      <c r="U38">
        <v>5</v>
      </c>
      <c r="V38">
        <v>5</v>
      </c>
      <c r="W38">
        <v>1</v>
      </c>
      <c r="X38">
        <v>4</v>
      </c>
      <c r="Z38">
        <v>4</v>
      </c>
      <c r="AA38">
        <v>3</v>
      </c>
      <c r="AB38">
        <v>3</v>
      </c>
      <c r="AC38">
        <v>4</v>
      </c>
      <c r="AD38">
        <v>2</v>
      </c>
      <c r="AG38">
        <v>6</v>
      </c>
      <c r="AH38">
        <v>13</v>
      </c>
      <c r="AI38">
        <v>1</v>
      </c>
    </row>
    <row r="39" spans="1:35">
      <c r="A39" s="25" t="s">
        <v>49</v>
      </c>
      <c r="B39" s="18">
        <v>1.4</v>
      </c>
      <c r="E39" s="25" t="s">
        <v>22</v>
      </c>
      <c r="F39" s="34">
        <v>18</v>
      </c>
      <c r="I39" s="25" t="s">
        <v>50</v>
      </c>
      <c r="J39">
        <v>2</v>
      </c>
      <c r="M39">
        <v>1</v>
      </c>
      <c r="O39">
        <v>1</v>
      </c>
      <c r="Q39">
        <v>1</v>
      </c>
      <c r="R39">
        <v>2</v>
      </c>
      <c r="T39">
        <v>1</v>
      </c>
      <c r="U39">
        <v>1</v>
      </c>
      <c r="V39">
        <v>2</v>
      </c>
      <c r="W39">
        <v>2</v>
      </c>
      <c r="Z39">
        <v>1</v>
      </c>
      <c r="AA39">
        <v>2</v>
      </c>
      <c r="AB39">
        <v>2</v>
      </c>
      <c r="AC39">
        <v>1</v>
      </c>
      <c r="AD39">
        <v>3</v>
      </c>
      <c r="AG39">
        <v>2</v>
      </c>
      <c r="AH39">
        <v>2</v>
      </c>
      <c r="AI39">
        <v>1</v>
      </c>
    </row>
    <row r="40" spans="1:35">
      <c r="A40" s="25" t="s">
        <v>24</v>
      </c>
      <c r="B40" s="18">
        <v>1.3636363636363635</v>
      </c>
      <c r="E40" s="25" t="s">
        <v>46</v>
      </c>
      <c r="F40" s="34">
        <v>18</v>
      </c>
      <c r="I40" s="25" t="s">
        <v>42</v>
      </c>
      <c r="J40">
        <v>3</v>
      </c>
      <c r="L40">
        <v>3</v>
      </c>
      <c r="M40">
        <v>5</v>
      </c>
      <c r="O40">
        <v>3</v>
      </c>
      <c r="P40">
        <v>4</v>
      </c>
      <c r="R40">
        <v>2</v>
      </c>
      <c r="T40">
        <v>1</v>
      </c>
      <c r="U40">
        <v>2</v>
      </c>
      <c r="V40">
        <v>2</v>
      </c>
      <c r="W40">
        <v>4</v>
      </c>
      <c r="X40">
        <v>1</v>
      </c>
      <c r="Z40">
        <v>1</v>
      </c>
      <c r="AB40">
        <v>1</v>
      </c>
      <c r="AC40">
        <v>1</v>
      </c>
      <c r="AD40">
        <v>2</v>
      </c>
      <c r="AH40">
        <v>1</v>
      </c>
      <c r="AI40">
        <v>2</v>
      </c>
    </row>
    <row r="41" spans="1:35">
      <c r="A41" s="25" t="s">
        <v>47</v>
      </c>
      <c r="B41" s="18">
        <v>1.35</v>
      </c>
      <c r="E41" s="25" t="s">
        <v>25</v>
      </c>
      <c r="F41" s="34">
        <v>18</v>
      </c>
      <c r="I41" s="25" t="s">
        <v>12</v>
      </c>
      <c r="J41">
        <v>1</v>
      </c>
      <c r="K41">
        <v>2</v>
      </c>
      <c r="L41">
        <v>2</v>
      </c>
      <c r="M41">
        <v>2</v>
      </c>
      <c r="N41">
        <v>3</v>
      </c>
      <c r="O41">
        <v>2</v>
      </c>
      <c r="P41">
        <v>3</v>
      </c>
      <c r="Q41">
        <v>2</v>
      </c>
      <c r="R41">
        <v>3</v>
      </c>
      <c r="T41">
        <v>2</v>
      </c>
      <c r="U41">
        <v>2</v>
      </c>
      <c r="V41">
        <v>2</v>
      </c>
      <c r="W41">
        <v>1</v>
      </c>
      <c r="X41">
        <v>1</v>
      </c>
      <c r="AB41">
        <v>2</v>
      </c>
      <c r="AC41">
        <v>1</v>
      </c>
      <c r="AD41">
        <v>1</v>
      </c>
      <c r="AG41">
        <v>2</v>
      </c>
      <c r="AH41">
        <v>1</v>
      </c>
      <c r="AI41">
        <v>1</v>
      </c>
    </row>
    <row r="42" spans="1:35">
      <c r="A42" s="25" t="s">
        <v>52</v>
      </c>
      <c r="B42" s="18">
        <v>1.3157894736842106</v>
      </c>
      <c r="E42" s="25" t="s">
        <v>26</v>
      </c>
      <c r="F42" s="34">
        <v>17</v>
      </c>
      <c r="I42" s="25" t="s">
        <v>23</v>
      </c>
      <c r="J42">
        <v>1</v>
      </c>
      <c r="K42">
        <v>1</v>
      </c>
      <c r="L42">
        <v>1</v>
      </c>
      <c r="M42">
        <v>2</v>
      </c>
      <c r="O42">
        <v>1</v>
      </c>
      <c r="P42">
        <v>3</v>
      </c>
      <c r="Q42">
        <v>3</v>
      </c>
      <c r="R42">
        <v>3</v>
      </c>
      <c r="U42">
        <v>4</v>
      </c>
      <c r="V42">
        <v>2</v>
      </c>
      <c r="W42">
        <v>2</v>
      </c>
      <c r="X42">
        <v>2</v>
      </c>
      <c r="Z42">
        <v>2</v>
      </c>
      <c r="AA42">
        <v>3</v>
      </c>
      <c r="AB42">
        <v>3</v>
      </c>
      <c r="AC42">
        <v>4</v>
      </c>
      <c r="AD42">
        <v>4</v>
      </c>
      <c r="AH42">
        <v>3</v>
      </c>
      <c r="AI42">
        <v>2</v>
      </c>
    </row>
    <row r="43" spans="1:35">
      <c r="A43" s="25" t="s">
        <v>48</v>
      </c>
      <c r="B43" s="18">
        <v>1.25</v>
      </c>
      <c r="E43" s="25" t="s">
        <v>53</v>
      </c>
      <c r="F43" s="34">
        <v>17</v>
      </c>
      <c r="I43" s="25" t="s">
        <v>52</v>
      </c>
      <c r="J43">
        <v>1</v>
      </c>
      <c r="K43">
        <v>1</v>
      </c>
      <c r="M43">
        <v>1</v>
      </c>
      <c r="P43">
        <v>1</v>
      </c>
      <c r="Q43">
        <v>1</v>
      </c>
      <c r="R43">
        <v>1</v>
      </c>
      <c r="T43">
        <v>3</v>
      </c>
      <c r="U43">
        <v>1</v>
      </c>
      <c r="V43">
        <v>1</v>
      </c>
      <c r="W43">
        <v>1</v>
      </c>
      <c r="X43">
        <v>1</v>
      </c>
      <c r="Z43">
        <v>1</v>
      </c>
      <c r="AA43">
        <v>2</v>
      </c>
      <c r="AB43">
        <v>2</v>
      </c>
      <c r="AC43">
        <v>2</v>
      </c>
      <c r="AD43">
        <v>1</v>
      </c>
      <c r="AG43">
        <v>2</v>
      </c>
      <c r="AH43">
        <v>1</v>
      </c>
      <c r="AI43">
        <v>1</v>
      </c>
    </row>
    <row r="44" spans="1:35">
      <c r="A44" s="25" t="s">
        <v>37</v>
      </c>
      <c r="B44" s="18">
        <v>1.2380952380952381</v>
      </c>
      <c r="E44" s="25" t="s">
        <v>13</v>
      </c>
      <c r="F44" s="34">
        <v>17</v>
      </c>
      <c r="I44" s="25" t="s">
        <v>31</v>
      </c>
      <c r="J44">
        <v>3</v>
      </c>
      <c r="K44">
        <v>1</v>
      </c>
      <c r="L44">
        <v>1</v>
      </c>
      <c r="M44">
        <v>3</v>
      </c>
      <c r="O44">
        <v>3</v>
      </c>
      <c r="P44">
        <v>3</v>
      </c>
      <c r="Q44">
        <v>2</v>
      </c>
      <c r="R44">
        <v>4</v>
      </c>
      <c r="T44">
        <v>2</v>
      </c>
      <c r="U44">
        <v>3</v>
      </c>
      <c r="V44">
        <v>3</v>
      </c>
      <c r="W44">
        <v>1</v>
      </c>
      <c r="X44">
        <v>2</v>
      </c>
      <c r="Z44">
        <v>1</v>
      </c>
      <c r="AA44">
        <v>2</v>
      </c>
      <c r="AB44">
        <v>4</v>
      </c>
      <c r="AC44">
        <v>1</v>
      </c>
      <c r="AG44">
        <v>1</v>
      </c>
      <c r="AH44">
        <v>2</v>
      </c>
      <c r="AI44">
        <v>3</v>
      </c>
    </row>
    <row r="45" spans="1:35">
      <c r="A45" s="25" t="s">
        <v>13</v>
      </c>
      <c r="B45" s="18">
        <v>1.2352941176470589</v>
      </c>
      <c r="E45" s="25" t="s">
        <v>44</v>
      </c>
      <c r="F45" s="34">
        <v>16</v>
      </c>
      <c r="I45" s="25" t="s">
        <v>54</v>
      </c>
      <c r="K45">
        <v>1</v>
      </c>
      <c r="L45">
        <v>2</v>
      </c>
      <c r="M45">
        <v>1</v>
      </c>
      <c r="AC45">
        <v>1</v>
      </c>
      <c r="AD45">
        <v>1</v>
      </c>
      <c r="AG45">
        <v>1</v>
      </c>
      <c r="AH45">
        <v>1</v>
      </c>
      <c r="AI45">
        <v>1</v>
      </c>
    </row>
    <row r="46" spans="1:35">
      <c r="A46" s="25" t="s">
        <v>27</v>
      </c>
      <c r="B46" s="18">
        <v>1.1818181818181819</v>
      </c>
      <c r="E46" s="25" t="s">
        <v>51</v>
      </c>
      <c r="F46" s="34">
        <v>16</v>
      </c>
      <c r="I46" s="25" t="s">
        <v>37</v>
      </c>
      <c r="J46">
        <v>1</v>
      </c>
      <c r="K46">
        <v>2</v>
      </c>
      <c r="L46">
        <v>1</v>
      </c>
      <c r="P46">
        <v>1</v>
      </c>
      <c r="R46">
        <v>1</v>
      </c>
      <c r="T46">
        <v>1</v>
      </c>
      <c r="U46">
        <v>1</v>
      </c>
      <c r="V46">
        <v>2</v>
      </c>
      <c r="W46">
        <v>2</v>
      </c>
      <c r="Y46">
        <v>1</v>
      </c>
      <c r="Z46">
        <v>2</v>
      </c>
      <c r="AB46">
        <v>1</v>
      </c>
      <c r="AC46">
        <v>2</v>
      </c>
      <c r="AD46">
        <v>3</v>
      </c>
      <c r="AG46">
        <v>1</v>
      </c>
      <c r="AH46">
        <v>2</v>
      </c>
      <c r="AI46">
        <v>2</v>
      </c>
    </row>
    <row r="47" spans="1:35">
      <c r="A47" s="25" t="s">
        <v>10</v>
      </c>
      <c r="B47" s="18">
        <v>1.1499999999999999</v>
      </c>
      <c r="E47" s="25" t="s">
        <v>36</v>
      </c>
      <c r="F47" s="34">
        <v>13</v>
      </c>
      <c r="I47" s="25" t="s">
        <v>47</v>
      </c>
      <c r="J47">
        <v>2</v>
      </c>
      <c r="L47">
        <v>2</v>
      </c>
      <c r="M47">
        <v>1</v>
      </c>
      <c r="O47">
        <v>1</v>
      </c>
      <c r="Q47">
        <v>1</v>
      </c>
      <c r="R47">
        <v>2</v>
      </c>
      <c r="T47">
        <v>1</v>
      </c>
      <c r="U47">
        <v>1</v>
      </c>
      <c r="V47">
        <v>1</v>
      </c>
      <c r="W47">
        <v>2</v>
      </c>
      <c r="Z47">
        <v>1</v>
      </c>
      <c r="AA47">
        <v>2</v>
      </c>
      <c r="AB47">
        <v>2</v>
      </c>
      <c r="AC47">
        <v>1</v>
      </c>
      <c r="AD47">
        <v>3</v>
      </c>
      <c r="AG47">
        <v>2</v>
      </c>
      <c r="AH47">
        <v>1</v>
      </c>
      <c r="AI47">
        <v>1</v>
      </c>
    </row>
    <row r="48" spans="1:35">
      <c r="A48" s="25" t="s">
        <v>53</v>
      </c>
      <c r="B48" s="18">
        <v>1.0588235294117647</v>
      </c>
      <c r="E48" s="25" t="s">
        <v>27</v>
      </c>
      <c r="F48" s="34">
        <v>11</v>
      </c>
      <c r="I48" s="25" t="s">
        <v>32</v>
      </c>
      <c r="J48">
        <v>4</v>
      </c>
      <c r="K48">
        <v>2</v>
      </c>
      <c r="L48">
        <v>3</v>
      </c>
      <c r="M48">
        <v>4</v>
      </c>
      <c r="O48">
        <v>3</v>
      </c>
      <c r="P48">
        <v>3</v>
      </c>
      <c r="Q48">
        <v>2</v>
      </c>
      <c r="R48">
        <v>3</v>
      </c>
      <c r="S48">
        <v>1</v>
      </c>
      <c r="T48">
        <v>2</v>
      </c>
      <c r="U48">
        <v>2</v>
      </c>
      <c r="V48">
        <v>2</v>
      </c>
      <c r="X48">
        <v>2</v>
      </c>
      <c r="Z48">
        <v>1</v>
      </c>
      <c r="AB48">
        <v>2</v>
      </c>
      <c r="AC48">
        <v>1</v>
      </c>
    </row>
    <row r="49" spans="1:35">
      <c r="A49" s="25" t="s">
        <v>54</v>
      </c>
      <c r="B49" s="18">
        <v>1</v>
      </c>
      <c r="E49" s="25" t="s">
        <v>49</v>
      </c>
      <c r="F49" s="34">
        <v>10</v>
      </c>
      <c r="I49" s="25" t="s">
        <v>6</v>
      </c>
      <c r="J49">
        <v>1</v>
      </c>
      <c r="K49">
        <v>2</v>
      </c>
      <c r="M49">
        <v>1</v>
      </c>
      <c r="O49">
        <v>1</v>
      </c>
      <c r="P49">
        <v>1</v>
      </c>
      <c r="Q49">
        <v>4</v>
      </c>
      <c r="R49">
        <v>5</v>
      </c>
      <c r="S49">
        <v>1</v>
      </c>
      <c r="T49">
        <v>3</v>
      </c>
      <c r="U49">
        <v>1</v>
      </c>
      <c r="V49">
        <v>1</v>
      </c>
      <c r="W49">
        <v>2</v>
      </c>
      <c r="X49">
        <v>1</v>
      </c>
      <c r="AA49">
        <v>1</v>
      </c>
      <c r="AB49">
        <v>3</v>
      </c>
      <c r="AC49">
        <v>1</v>
      </c>
      <c r="AE49">
        <v>1</v>
      </c>
      <c r="AG49">
        <v>3</v>
      </c>
      <c r="AH49">
        <v>2</v>
      </c>
      <c r="AI49">
        <v>2</v>
      </c>
    </row>
    <row r="50" spans="1:35">
      <c r="A50" s="25" t="s">
        <v>22</v>
      </c>
      <c r="B50" s="18">
        <v>0.94444444444444442</v>
      </c>
      <c r="E50" s="25" t="s">
        <v>29</v>
      </c>
      <c r="F50" s="34">
        <v>9</v>
      </c>
      <c r="I50" s="25" t="s">
        <v>33</v>
      </c>
      <c r="K50">
        <v>1</v>
      </c>
      <c r="L50">
        <v>1</v>
      </c>
      <c r="M50">
        <v>1</v>
      </c>
      <c r="O50">
        <v>1</v>
      </c>
      <c r="P50">
        <v>1</v>
      </c>
      <c r="R50">
        <v>1</v>
      </c>
      <c r="U50">
        <v>1</v>
      </c>
      <c r="V50">
        <v>2</v>
      </c>
      <c r="AC50">
        <v>1</v>
      </c>
      <c r="AD50">
        <v>2</v>
      </c>
      <c r="AG50">
        <v>1</v>
      </c>
      <c r="AI50">
        <v>1</v>
      </c>
    </row>
    <row r="51" spans="1:35">
      <c r="A51" s="25" t="s">
        <v>25</v>
      </c>
      <c r="B51" s="18">
        <v>0.94444444444444442</v>
      </c>
      <c r="E51" s="25" t="s">
        <v>11</v>
      </c>
      <c r="F51" s="34">
        <v>9</v>
      </c>
      <c r="I51" s="25" t="s">
        <v>28</v>
      </c>
      <c r="J51">
        <v>1</v>
      </c>
      <c r="K51">
        <v>2</v>
      </c>
      <c r="L51">
        <v>1</v>
      </c>
      <c r="M51">
        <v>2</v>
      </c>
      <c r="O51">
        <v>2</v>
      </c>
      <c r="P51">
        <v>2</v>
      </c>
      <c r="Q51">
        <v>2</v>
      </c>
      <c r="R51">
        <v>2</v>
      </c>
      <c r="S51">
        <v>1</v>
      </c>
      <c r="T51">
        <v>2</v>
      </c>
      <c r="U51">
        <v>2</v>
      </c>
      <c r="V51">
        <v>2</v>
      </c>
      <c r="W51">
        <v>2</v>
      </c>
      <c r="X51">
        <v>1</v>
      </c>
      <c r="Z51">
        <v>2</v>
      </c>
      <c r="AA51">
        <v>1</v>
      </c>
      <c r="AB51">
        <v>3</v>
      </c>
      <c r="AC51">
        <v>2</v>
      </c>
      <c r="AD51">
        <v>2</v>
      </c>
      <c r="AG51">
        <v>1</v>
      </c>
      <c r="AH51">
        <v>1</v>
      </c>
      <c r="AI51">
        <v>1</v>
      </c>
    </row>
    <row r="52" spans="1:35">
      <c r="A52" s="25" t="s">
        <v>45</v>
      </c>
      <c r="B52" s="18">
        <v>0.9</v>
      </c>
      <c r="E52" s="25" t="s">
        <v>54</v>
      </c>
      <c r="F52" s="34">
        <v>9</v>
      </c>
      <c r="I52" s="25" t="s">
        <v>41</v>
      </c>
      <c r="J52">
        <v>3</v>
      </c>
      <c r="K52">
        <v>1</v>
      </c>
      <c r="L52">
        <v>1</v>
      </c>
      <c r="M52">
        <v>3</v>
      </c>
      <c r="O52">
        <v>2</v>
      </c>
      <c r="P52">
        <v>2</v>
      </c>
      <c r="Q52">
        <v>2</v>
      </c>
      <c r="R52">
        <v>4</v>
      </c>
      <c r="T52">
        <v>2</v>
      </c>
      <c r="U52">
        <v>3</v>
      </c>
      <c r="V52">
        <v>2</v>
      </c>
      <c r="X52">
        <v>1</v>
      </c>
      <c r="Z52">
        <v>1</v>
      </c>
      <c r="AA52">
        <v>1</v>
      </c>
      <c r="AB52">
        <v>2</v>
      </c>
      <c r="AC52">
        <v>1</v>
      </c>
      <c r="AG52">
        <v>1</v>
      </c>
      <c r="AH52">
        <v>3</v>
      </c>
      <c r="AI52">
        <v>3</v>
      </c>
    </row>
    <row r="53" spans="1:35">
      <c r="A53" s="25" t="s">
        <v>33</v>
      </c>
      <c r="B53" s="18">
        <v>0.66666666666666663</v>
      </c>
      <c r="E53" s="25" t="s">
        <v>38</v>
      </c>
      <c r="F53" s="34">
        <v>7</v>
      </c>
      <c r="I53" s="25" t="s">
        <v>39</v>
      </c>
      <c r="J53">
        <v>2</v>
      </c>
      <c r="K53">
        <v>1</v>
      </c>
      <c r="L53">
        <v>1</v>
      </c>
      <c r="O53">
        <v>2</v>
      </c>
      <c r="P53">
        <v>2</v>
      </c>
      <c r="Q53">
        <v>2</v>
      </c>
      <c r="R53">
        <v>2</v>
      </c>
      <c r="T53">
        <v>1</v>
      </c>
      <c r="U53">
        <v>3</v>
      </c>
      <c r="W53">
        <v>1</v>
      </c>
      <c r="X53">
        <v>2</v>
      </c>
      <c r="Z53">
        <v>3</v>
      </c>
      <c r="AA53">
        <v>2</v>
      </c>
      <c r="AB53">
        <v>2</v>
      </c>
      <c r="AC53">
        <v>1</v>
      </c>
      <c r="AD53">
        <v>2</v>
      </c>
      <c r="AG53">
        <v>2</v>
      </c>
      <c r="AH53">
        <v>2</v>
      </c>
      <c r="AI53">
        <v>2</v>
      </c>
    </row>
    <row r="54" spans="1:35">
      <c r="B54"/>
    </row>
    <row r="55" spans="1:35">
      <c r="B55"/>
    </row>
    <row r="56" spans="1:35">
      <c r="B56"/>
    </row>
    <row r="57" spans="1:35">
      <c r="B57"/>
    </row>
    <row r="58" spans="1:35">
      <c r="B58"/>
    </row>
    <row r="59" spans="1:35">
      <c r="B59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05BEA-6699-458F-A501-C0E0EB0230E3}">
  <dimension ref="A2:M25"/>
  <sheetViews>
    <sheetView showGridLines="0" workbookViewId="0">
      <selection activeCell="G5" sqref="G5"/>
    </sheetView>
  </sheetViews>
  <sheetFormatPr defaultRowHeight="14.5"/>
  <cols>
    <col min="1" max="1" width="26.7265625" bestFit="1" customWidth="1"/>
  </cols>
  <sheetData>
    <row r="2" spans="1:13" ht="15" thickBot="1">
      <c r="B2" s="112" t="s">
        <v>97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</row>
    <row r="3" spans="1:13">
      <c r="B3" s="109" t="s">
        <v>98</v>
      </c>
      <c r="C3" s="110"/>
      <c r="D3" s="110"/>
      <c r="E3" s="111"/>
      <c r="F3" s="109" t="s">
        <v>99</v>
      </c>
      <c r="G3" s="110"/>
      <c r="H3" s="110"/>
      <c r="I3" s="111"/>
      <c r="J3" s="109" t="s">
        <v>100</v>
      </c>
      <c r="K3" s="110"/>
      <c r="L3" s="110"/>
      <c r="M3" s="111"/>
    </row>
    <row r="4" spans="1:13">
      <c r="B4" s="17" t="s">
        <v>101</v>
      </c>
      <c r="C4" s="3" t="s">
        <v>102</v>
      </c>
      <c r="D4" s="3" t="s">
        <v>103</v>
      </c>
      <c r="E4" s="9" t="s">
        <v>104</v>
      </c>
      <c r="F4" s="8" t="s">
        <v>101</v>
      </c>
      <c r="G4" s="3" t="s">
        <v>102</v>
      </c>
      <c r="H4" s="3" t="s">
        <v>103</v>
      </c>
      <c r="I4" s="9" t="s">
        <v>104</v>
      </c>
      <c r="J4" s="8" t="s">
        <v>101</v>
      </c>
      <c r="K4" s="3" t="s">
        <v>102</v>
      </c>
      <c r="L4" s="3" t="s">
        <v>103</v>
      </c>
      <c r="M4" s="9" t="s">
        <v>104</v>
      </c>
    </row>
    <row r="5" spans="1:13">
      <c r="A5" s="16" t="s">
        <v>89</v>
      </c>
      <c r="B5" s="10">
        <v>146</v>
      </c>
      <c r="C5" s="5">
        <f>AVERAGE(B5/21)</f>
        <v>6.9523809523809526</v>
      </c>
      <c r="D5" s="4">
        <v>12</v>
      </c>
      <c r="E5" s="11">
        <f>AVERAGE(B5/D5)</f>
        <v>12.166666666666666</v>
      </c>
      <c r="F5" s="10">
        <v>142</v>
      </c>
      <c r="G5" s="5">
        <f>AVERAGE(F5/21)</f>
        <v>6.7619047619047619</v>
      </c>
      <c r="H5" s="4">
        <v>7</v>
      </c>
      <c r="I5" s="11">
        <f>AVERAGE(F5/H5)</f>
        <v>20.285714285714285</v>
      </c>
      <c r="J5" s="10">
        <v>142</v>
      </c>
      <c r="K5" s="5">
        <f>AVERAGE(J5/21)</f>
        <v>6.7619047619047619</v>
      </c>
      <c r="L5" s="4">
        <v>7</v>
      </c>
      <c r="M5" s="11">
        <f>AVERAGE(J5/L5)</f>
        <v>20.285714285714285</v>
      </c>
    </row>
    <row r="6" spans="1:13">
      <c r="A6" s="16" t="s">
        <v>85</v>
      </c>
      <c r="B6" s="10">
        <v>279</v>
      </c>
      <c r="C6" s="5">
        <f t="shared" ref="C6:C7" si="0">AVERAGE(B6/21)</f>
        <v>13.285714285714286</v>
      </c>
      <c r="D6" s="4">
        <v>18</v>
      </c>
      <c r="E6" s="11">
        <f t="shared" ref="E6:E7" si="1">AVERAGE(B6/D6)</f>
        <v>15.5</v>
      </c>
      <c r="F6" s="10">
        <v>354</v>
      </c>
      <c r="G6" s="5">
        <f t="shared" ref="G6:G7" si="2">AVERAGE(F6/21)</f>
        <v>16.857142857142858</v>
      </c>
      <c r="H6" s="4">
        <v>18</v>
      </c>
      <c r="I6" s="11">
        <f t="shared" ref="I6:I7" si="3">AVERAGE(F6/H6)</f>
        <v>19.666666666666668</v>
      </c>
      <c r="J6" s="10">
        <v>354</v>
      </c>
      <c r="K6" s="5">
        <f t="shared" ref="K6:K7" si="4">AVERAGE(J6/21)</f>
        <v>16.857142857142858</v>
      </c>
      <c r="L6" s="4">
        <v>18</v>
      </c>
      <c r="M6" s="11">
        <f t="shared" ref="M6:M7" si="5">AVERAGE(J6/L6)</f>
        <v>19.666666666666668</v>
      </c>
    </row>
    <row r="7" spans="1:13" ht="15" thickBot="1">
      <c r="A7" s="16" t="s">
        <v>83</v>
      </c>
      <c r="B7" s="12">
        <v>113</v>
      </c>
      <c r="C7" s="13">
        <f t="shared" si="0"/>
        <v>5.3809523809523814</v>
      </c>
      <c r="D7" s="14">
        <v>22</v>
      </c>
      <c r="E7" s="15">
        <f t="shared" si="1"/>
        <v>5.1363636363636367</v>
      </c>
      <c r="F7" s="12">
        <v>100</v>
      </c>
      <c r="G7" s="13">
        <f t="shared" si="2"/>
        <v>4.7619047619047619</v>
      </c>
      <c r="H7" s="14">
        <v>16</v>
      </c>
      <c r="I7" s="15">
        <f t="shared" si="3"/>
        <v>6.25</v>
      </c>
      <c r="J7" s="12">
        <v>100</v>
      </c>
      <c r="K7" s="13">
        <f t="shared" si="4"/>
        <v>4.7619047619047619</v>
      </c>
      <c r="L7" s="14">
        <v>16</v>
      </c>
      <c r="M7" s="15">
        <f t="shared" si="5"/>
        <v>6.25</v>
      </c>
    </row>
    <row r="12" spans="1:13" ht="15" thickBot="1">
      <c r="B12" s="112" t="s">
        <v>105</v>
      </c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</row>
    <row r="13" spans="1:13">
      <c r="B13" s="109" t="s">
        <v>98</v>
      </c>
      <c r="C13" s="110"/>
      <c r="D13" s="110"/>
      <c r="E13" s="111"/>
      <c r="F13" s="109" t="s">
        <v>99</v>
      </c>
      <c r="G13" s="110"/>
      <c r="H13" s="110"/>
      <c r="I13" s="111"/>
      <c r="J13" s="109" t="s">
        <v>100</v>
      </c>
      <c r="K13" s="110"/>
      <c r="L13" s="110"/>
      <c r="M13" s="111"/>
    </row>
    <row r="14" spans="1:13">
      <c r="B14" s="8" t="s">
        <v>101</v>
      </c>
      <c r="C14" s="3" t="s">
        <v>102</v>
      </c>
      <c r="D14" s="3" t="s">
        <v>103</v>
      </c>
      <c r="E14" s="9" t="s">
        <v>104</v>
      </c>
      <c r="F14" s="8" t="s">
        <v>101</v>
      </c>
      <c r="G14" s="3" t="s">
        <v>102</v>
      </c>
      <c r="H14" s="3" t="s">
        <v>103</v>
      </c>
      <c r="I14" s="9" t="s">
        <v>104</v>
      </c>
      <c r="J14" s="8" t="s">
        <v>101</v>
      </c>
      <c r="K14" s="3" t="s">
        <v>102</v>
      </c>
      <c r="L14" s="3" t="s">
        <v>103</v>
      </c>
      <c r="M14" s="9" t="s">
        <v>104</v>
      </c>
    </row>
    <row r="15" spans="1:13">
      <c r="A15" s="16" t="s">
        <v>89</v>
      </c>
      <c r="B15" s="10">
        <v>93</v>
      </c>
      <c r="C15" s="5">
        <f>AVERAGE(B15/21)</f>
        <v>4.4285714285714288</v>
      </c>
      <c r="D15" s="4">
        <v>10</v>
      </c>
      <c r="E15" s="11">
        <f>AVERAGE(B15/D15)</f>
        <v>9.3000000000000007</v>
      </c>
      <c r="F15" s="10">
        <v>83</v>
      </c>
      <c r="G15" s="5">
        <f>AVERAGE(F15/21)</f>
        <v>3.9523809523809526</v>
      </c>
      <c r="H15" s="4">
        <v>11</v>
      </c>
      <c r="I15" s="11">
        <f>AVERAGE(F15/H15)</f>
        <v>7.5454545454545459</v>
      </c>
      <c r="J15" s="10">
        <v>129</v>
      </c>
      <c r="K15" s="5">
        <f>AVERAGE(J15/21)</f>
        <v>6.1428571428571432</v>
      </c>
      <c r="L15" s="4">
        <v>14</v>
      </c>
      <c r="M15" s="11">
        <f>AVERAGE(J15/L15)</f>
        <v>9.2142857142857135</v>
      </c>
    </row>
    <row r="16" spans="1:13">
      <c r="A16" s="16" t="s">
        <v>85</v>
      </c>
      <c r="B16" s="10">
        <v>133</v>
      </c>
      <c r="C16" s="5">
        <f t="shared" ref="C16:C17" si="6">AVERAGE(B16/21)</f>
        <v>6.333333333333333</v>
      </c>
      <c r="D16" s="4">
        <v>17</v>
      </c>
      <c r="E16" s="11">
        <f t="shared" ref="E16:E17" si="7">AVERAGE(B16/D16)</f>
        <v>7.8235294117647056</v>
      </c>
      <c r="F16" s="10">
        <v>130</v>
      </c>
      <c r="G16" s="5">
        <f t="shared" ref="G16:G17" si="8">AVERAGE(F16/21)</f>
        <v>6.1904761904761907</v>
      </c>
      <c r="H16" s="4">
        <v>19</v>
      </c>
      <c r="I16" s="11">
        <f t="shared" ref="I16:I17" si="9">AVERAGE(F16/H16)</f>
        <v>6.8421052631578947</v>
      </c>
      <c r="J16" s="10">
        <v>160</v>
      </c>
      <c r="K16" s="5">
        <f t="shared" ref="K16:K17" si="10">AVERAGE(J16/21)</f>
        <v>7.6190476190476186</v>
      </c>
      <c r="L16" s="4">
        <v>14</v>
      </c>
      <c r="M16" s="11">
        <f t="shared" ref="M16:M17" si="11">AVERAGE(J16/L16)</f>
        <v>11.428571428571429</v>
      </c>
    </row>
    <row r="17" spans="1:13" ht="15" thickBot="1">
      <c r="A17" s="16" t="s">
        <v>83</v>
      </c>
      <c r="B17" s="12">
        <v>95</v>
      </c>
      <c r="C17" s="13">
        <f t="shared" si="6"/>
        <v>4.5238095238095237</v>
      </c>
      <c r="D17" s="14">
        <v>22</v>
      </c>
      <c r="E17" s="15">
        <f t="shared" si="7"/>
        <v>4.3181818181818183</v>
      </c>
      <c r="F17" s="12">
        <v>118</v>
      </c>
      <c r="G17" s="13">
        <f t="shared" si="8"/>
        <v>5.6190476190476186</v>
      </c>
      <c r="H17" s="14">
        <v>21</v>
      </c>
      <c r="I17" s="15">
        <f t="shared" si="9"/>
        <v>5.6190476190476186</v>
      </c>
      <c r="J17" s="12">
        <v>117</v>
      </c>
      <c r="K17" s="13">
        <f t="shared" si="10"/>
        <v>5.5714285714285712</v>
      </c>
      <c r="L17" s="14">
        <v>17</v>
      </c>
      <c r="M17" s="15">
        <f t="shared" si="11"/>
        <v>6.882352941176471</v>
      </c>
    </row>
    <row r="20" spans="1:13" ht="15" thickBot="1">
      <c r="B20" s="112" t="s">
        <v>106</v>
      </c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</row>
    <row r="21" spans="1:13">
      <c r="B21" s="109" t="s">
        <v>98</v>
      </c>
      <c r="C21" s="110"/>
      <c r="D21" s="110"/>
      <c r="E21" s="111"/>
      <c r="F21" s="109" t="s">
        <v>99</v>
      </c>
      <c r="G21" s="110"/>
      <c r="H21" s="110"/>
      <c r="I21" s="111"/>
      <c r="J21" s="109" t="s">
        <v>100</v>
      </c>
      <c r="K21" s="110"/>
      <c r="L21" s="110"/>
      <c r="M21" s="111"/>
    </row>
    <row r="22" spans="1:13">
      <c r="B22" s="8" t="s">
        <v>101</v>
      </c>
      <c r="C22" s="3" t="s">
        <v>102</v>
      </c>
      <c r="D22" s="3" t="s">
        <v>103</v>
      </c>
      <c r="E22" s="9" t="s">
        <v>104</v>
      </c>
      <c r="F22" s="8" t="s">
        <v>101</v>
      </c>
      <c r="G22" s="3" t="s">
        <v>102</v>
      </c>
      <c r="H22" s="3" t="s">
        <v>103</v>
      </c>
      <c r="I22" s="9" t="s">
        <v>104</v>
      </c>
      <c r="J22" s="8" t="s">
        <v>101</v>
      </c>
      <c r="K22" s="3" t="s">
        <v>102</v>
      </c>
      <c r="L22" s="3" t="s">
        <v>103</v>
      </c>
      <c r="M22" s="9" t="s">
        <v>104</v>
      </c>
    </row>
    <row r="23" spans="1:13">
      <c r="A23" s="6" t="s">
        <v>89</v>
      </c>
      <c r="B23" s="10">
        <v>58</v>
      </c>
      <c r="C23" s="5">
        <f t="shared" ref="C23:C25" si="12">AVERAGE(B23/21)</f>
        <v>2.7619047619047619</v>
      </c>
      <c r="D23" s="4">
        <v>6</v>
      </c>
      <c r="E23" s="11">
        <f>AVERAGE(B23/D23)</f>
        <v>9.6666666666666661</v>
      </c>
      <c r="F23" s="10">
        <v>35</v>
      </c>
      <c r="G23" s="5">
        <f t="shared" ref="G23:G25" si="13">AVERAGE(F23/21)</f>
        <v>1.6666666666666667</v>
      </c>
      <c r="H23" s="4">
        <v>5</v>
      </c>
      <c r="I23" s="11">
        <f>AVERAGE(F23/H23)</f>
        <v>7</v>
      </c>
      <c r="J23" s="10">
        <v>68</v>
      </c>
      <c r="K23" s="5">
        <f t="shared" ref="K23:K25" si="14">AVERAGE(J23/21)</f>
        <v>3.2380952380952381</v>
      </c>
      <c r="L23" s="4">
        <v>7</v>
      </c>
      <c r="M23" s="11">
        <f>AVERAGE(J23/L23)</f>
        <v>9.7142857142857135</v>
      </c>
    </row>
    <row r="24" spans="1:13">
      <c r="A24" s="6" t="s">
        <v>85</v>
      </c>
      <c r="B24" s="10">
        <v>48</v>
      </c>
      <c r="C24" s="5">
        <f t="shared" si="12"/>
        <v>2.2857142857142856</v>
      </c>
      <c r="D24" s="4">
        <v>8</v>
      </c>
      <c r="E24" s="11">
        <f t="shared" ref="E24:E25" si="15">AVERAGE(B24/D24)</f>
        <v>6</v>
      </c>
      <c r="F24" s="10">
        <v>59</v>
      </c>
      <c r="G24" s="5">
        <f t="shared" si="13"/>
        <v>2.8095238095238093</v>
      </c>
      <c r="H24" s="4">
        <v>9</v>
      </c>
      <c r="I24" s="11">
        <f t="shared" ref="I24:I25" si="16">AVERAGE(F24/H24)</f>
        <v>6.5555555555555554</v>
      </c>
      <c r="J24" s="10">
        <v>60</v>
      </c>
      <c r="K24" s="5">
        <f t="shared" si="14"/>
        <v>2.8571428571428572</v>
      </c>
      <c r="L24" s="4">
        <v>6</v>
      </c>
      <c r="M24" s="11">
        <f t="shared" ref="M24:M25" si="17">AVERAGE(J24/L24)</f>
        <v>10</v>
      </c>
    </row>
    <row r="25" spans="1:13" ht="15" thickBot="1">
      <c r="A25" s="7" t="s">
        <v>83</v>
      </c>
      <c r="B25" s="12">
        <v>10</v>
      </c>
      <c r="C25" s="13">
        <f t="shared" si="12"/>
        <v>0.47619047619047616</v>
      </c>
      <c r="D25" s="14">
        <v>8</v>
      </c>
      <c r="E25" s="15">
        <f t="shared" si="15"/>
        <v>1.25</v>
      </c>
      <c r="F25" s="12">
        <v>38</v>
      </c>
      <c r="G25" s="13">
        <f t="shared" si="13"/>
        <v>1.8095238095238095</v>
      </c>
      <c r="H25" s="14">
        <v>7</v>
      </c>
      <c r="I25" s="15">
        <f t="shared" si="16"/>
        <v>5.4285714285714288</v>
      </c>
      <c r="J25" s="12">
        <v>15</v>
      </c>
      <c r="K25" s="13">
        <f t="shared" si="14"/>
        <v>0.7142857142857143</v>
      </c>
      <c r="L25" s="14">
        <v>5</v>
      </c>
      <c r="M25" s="15">
        <f t="shared" si="17"/>
        <v>3</v>
      </c>
    </row>
  </sheetData>
  <mergeCells count="12">
    <mergeCell ref="B21:E21"/>
    <mergeCell ref="F21:I21"/>
    <mergeCell ref="J21:M21"/>
    <mergeCell ref="B2:M2"/>
    <mergeCell ref="B12:M12"/>
    <mergeCell ref="B20:M20"/>
    <mergeCell ref="B13:E13"/>
    <mergeCell ref="F13:I13"/>
    <mergeCell ref="J13:M13"/>
    <mergeCell ref="B3:E3"/>
    <mergeCell ref="F3:I3"/>
    <mergeCell ref="J3:M3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7C587-2099-4FA1-96A2-6AFC25FC2A43}">
  <dimension ref="F1:DE62"/>
  <sheetViews>
    <sheetView showGridLines="0" zoomScale="45" zoomScaleNormal="45" workbookViewId="0">
      <selection activeCell="Y30" sqref="Y30"/>
    </sheetView>
  </sheetViews>
  <sheetFormatPr defaultRowHeight="14.5"/>
  <cols>
    <col min="1" max="5" width="9.1796875" customWidth="1"/>
    <col min="6" max="6" width="27.453125" customWidth="1"/>
    <col min="7" max="7" width="9.81640625" customWidth="1"/>
    <col min="8" max="8" width="15.7265625" style="32" customWidth="1"/>
    <col min="9" max="9" width="17.7265625" bestFit="1" customWidth="1"/>
    <col min="10" max="11" width="15.7265625" customWidth="1"/>
    <col min="12" max="12" width="36.54296875" style="32" customWidth="1"/>
    <col min="13" max="16" width="9.54296875" style="32" bestFit="1" customWidth="1"/>
    <col min="17" max="17" width="9.453125" style="32" bestFit="1" customWidth="1"/>
    <col min="18" max="18" width="9.54296875" style="32" bestFit="1" customWidth="1"/>
    <col min="19" max="19" width="13.81640625" style="32" bestFit="1" customWidth="1"/>
    <col min="20" max="20" width="11.7265625" style="32" bestFit="1" customWidth="1"/>
    <col min="21" max="21" width="13.81640625" style="32" bestFit="1" customWidth="1"/>
    <col min="22" max="22" width="11.7265625" style="32" bestFit="1" customWidth="1"/>
    <col min="23" max="27" width="8.453125" style="32" customWidth="1"/>
    <col min="28" max="28" width="11.7265625" style="32" bestFit="1" customWidth="1"/>
    <col min="29" max="29" width="13.81640625" style="32" bestFit="1" customWidth="1"/>
    <col min="30" max="30" width="9.54296875" style="32" bestFit="1" customWidth="1"/>
    <col min="31" max="38" width="8.81640625" style="32" customWidth="1"/>
    <col min="39" max="43" width="8.81640625" style="32" hidden="1" customWidth="1"/>
    <col min="44" max="44" width="7.7265625" style="32" customWidth="1"/>
    <col min="45" max="45" width="7.7265625" customWidth="1"/>
    <col min="46" max="46" width="10.453125" bestFit="1" customWidth="1"/>
    <col min="47" max="47" width="16" customWidth="1"/>
    <col min="48" max="48" width="10.453125" bestFit="1" customWidth="1"/>
    <col min="49" max="49" width="16" customWidth="1"/>
    <col min="50" max="50" width="10.453125" bestFit="1" customWidth="1"/>
    <col min="51" max="51" width="16" customWidth="1"/>
    <col min="52" max="52" width="10.453125" bestFit="1" customWidth="1"/>
    <col min="53" max="53" width="16" customWidth="1"/>
    <col min="54" max="54" width="10.453125" bestFit="1" customWidth="1"/>
    <col min="55" max="55" width="16" customWidth="1"/>
    <col min="56" max="56" width="10.453125" bestFit="1" customWidth="1"/>
    <col min="57" max="57" width="16" customWidth="1"/>
    <col min="58" max="58" width="10.453125" bestFit="1" customWidth="1"/>
    <col min="59" max="59" width="16" customWidth="1"/>
    <col min="60" max="60" width="10.453125" bestFit="1" customWidth="1"/>
    <col min="61" max="61" width="16" customWidth="1"/>
    <col min="62" max="62" width="10.453125" bestFit="1" customWidth="1"/>
    <col min="63" max="63" width="16" bestFit="1" customWidth="1"/>
    <col min="64" max="64" width="10.453125" bestFit="1" customWidth="1"/>
    <col min="65" max="65" width="16" customWidth="1"/>
    <col min="66" max="66" width="10.453125" bestFit="1" customWidth="1"/>
    <col min="67" max="67" width="16" customWidth="1"/>
    <col min="68" max="68" width="10.453125" bestFit="1" customWidth="1"/>
    <col min="69" max="69" width="16" customWidth="1"/>
    <col min="70" max="70" width="10.453125" bestFit="1" customWidth="1"/>
    <col min="71" max="71" width="16" customWidth="1"/>
    <col min="72" max="72" width="10.453125" bestFit="1" customWidth="1"/>
    <col min="73" max="73" width="16" customWidth="1"/>
    <col min="74" max="74" width="10.453125" bestFit="1" customWidth="1"/>
    <col min="75" max="75" width="21" bestFit="1" customWidth="1"/>
    <col min="76" max="76" width="15.453125" bestFit="1" customWidth="1"/>
    <col min="77" max="77" width="21" bestFit="1" customWidth="1"/>
    <col min="78" max="78" width="16" bestFit="1" customWidth="1"/>
    <col min="79" max="79" width="20.453125" bestFit="1" customWidth="1"/>
    <col min="80" max="80" width="11" bestFit="1" customWidth="1"/>
    <col min="81" max="81" width="16" bestFit="1" customWidth="1"/>
    <col min="82" max="82" width="20.453125" bestFit="1" customWidth="1"/>
    <col min="83" max="83" width="10.453125" bestFit="1" customWidth="1"/>
    <col min="84" max="84" width="16" bestFit="1" customWidth="1"/>
    <col min="85" max="85" width="20.453125" bestFit="1" customWidth="1"/>
    <col min="86" max="86" width="10.453125" bestFit="1" customWidth="1"/>
    <col min="87" max="87" width="16" bestFit="1" customWidth="1"/>
    <col min="88" max="88" width="20.453125" bestFit="1" customWidth="1"/>
    <col min="89" max="89" width="10.453125" bestFit="1" customWidth="1"/>
    <col min="90" max="90" width="16" bestFit="1" customWidth="1"/>
    <col min="91" max="91" width="20.453125" bestFit="1" customWidth="1"/>
    <col min="92" max="92" width="10.453125" bestFit="1" customWidth="1"/>
    <col min="93" max="93" width="16" bestFit="1" customWidth="1"/>
    <col min="94" max="94" width="20.453125" bestFit="1" customWidth="1"/>
    <col min="95" max="95" width="10.453125" bestFit="1" customWidth="1"/>
    <col min="96" max="96" width="16" bestFit="1" customWidth="1"/>
    <col min="97" max="97" width="20.453125" bestFit="1" customWidth="1"/>
    <col min="98" max="98" width="10.453125" bestFit="1" customWidth="1"/>
    <col min="99" max="99" width="16" bestFit="1" customWidth="1"/>
    <col min="100" max="100" width="20.453125" bestFit="1" customWidth="1"/>
    <col min="101" max="101" width="11" bestFit="1" customWidth="1"/>
    <col min="102" max="102" width="16" bestFit="1" customWidth="1"/>
    <col min="103" max="103" width="20.453125" bestFit="1" customWidth="1"/>
    <col min="104" max="104" width="10.453125" bestFit="1" customWidth="1"/>
    <col min="105" max="105" width="16" bestFit="1" customWidth="1"/>
    <col min="106" max="106" width="20.453125" bestFit="1" customWidth="1"/>
    <col min="107" max="107" width="15.453125" bestFit="1" customWidth="1"/>
    <col min="108" max="108" width="21" bestFit="1" customWidth="1"/>
    <col min="109" max="109" width="25.54296875" bestFit="1" customWidth="1"/>
    <col min="110" max="110" width="14.7265625" bestFit="1" customWidth="1"/>
    <col min="111" max="111" width="16" bestFit="1" customWidth="1"/>
    <col min="112" max="112" width="16.7265625" bestFit="1" customWidth="1"/>
    <col min="113" max="113" width="21.1796875" bestFit="1" customWidth="1"/>
    <col min="114" max="114" width="14.7265625" bestFit="1" customWidth="1"/>
    <col min="115" max="115" width="16" bestFit="1" customWidth="1"/>
    <col min="116" max="116" width="16.7265625" bestFit="1" customWidth="1"/>
    <col min="117" max="117" width="21.1796875" bestFit="1" customWidth="1"/>
    <col min="118" max="118" width="14.7265625" bestFit="1" customWidth="1"/>
    <col min="119" max="119" width="16" bestFit="1" customWidth="1"/>
    <col min="120" max="120" width="16.7265625" bestFit="1" customWidth="1"/>
    <col min="121" max="121" width="21.1796875" bestFit="1" customWidth="1"/>
    <col min="122" max="122" width="14.7265625" bestFit="1" customWidth="1"/>
    <col min="123" max="123" width="16" bestFit="1" customWidth="1"/>
    <col min="124" max="124" width="16.7265625" bestFit="1" customWidth="1"/>
    <col min="125" max="125" width="21.1796875" bestFit="1" customWidth="1"/>
    <col min="126" max="126" width="14.7265625" bestFit="1" customWidth="1"/>
    <col min="127" max="127" width="16" bestFit="1" customWidth="1"/>
    <col min="128" max="128" width="16.7265625" bestFit="1" customWidth="1"/>
    <col min="129" max="129" width="21.1796875" bestFit="1" customWidth="1"/>
    <col min="130" max="130" width="14.7265625" bestFit="1" customWidth="1"/>
    <col min="131" max="131" width="16" bestFit="1" customWidth="1"/>
    <col min="132" max="132" width="16.7265625" bestFit="1" customWidth="1"/>
    <col min="133" max="133" width="21.1796875" bestFit="1" customWidth="1"/>
    <col min="134" max="134" width="14.7265625" bestFit="1" customWidth="1"/>
    <col min="135" max="135" width="16" bestFit="1" customWidth="1"/>
    <col min="136" max="137" width="16.7265625" bestFit="1" customWidth="1"/>
    <col min="138" max="138" width="21.1796875" bestFit="1" customWidth="1"/>
    <col min="139" max="139" width="14.7265625" bestFit="1" customWidth="1"/>
    <col min="140" max="140" width="16.81640625" bestFit="1" customWidth="1"/>
    <col min="141" max="141" width="16" bestFit="1" customWidth="1"/>
    <col min="142" max="142" width="16.7265625" bestFit="1" customWidth="1"/>
    <col min="143" max="143" width="21.1796875" bestFit="1" customWidth="1"/>
    <col min="144" max="144" width="14.7265625" bestFit="1" customWidth="1"/>
    <col min="145" max="145" width="16.81640625" bestFit="1" customWidth="1"/>
    <col min="146" max="146" width="16" bestFit="1" customWidth="1"/>
    <col min="147" max="147" width="16.7265625" bestFit="1" customWidth="1"/>
    <col min="148" max="148" width="21.1796875" bestFit="1" customWidth="1"/>
    <col min="149" max="149" width="14.7265625" bestFit="1" customWidth="1"/>
    <col min="150" max="150" width="16.81640625" bestFit="1" customWidth="1"/>
    <col min="151" max="151" width="16" bestFit="1" customWidth="1"/>
    <col min="152" max="152" width="16.7265625" bestFit="1" customWidth="1"/>
    <col min="153" max="153" width="21.1796875" bestFit="1" customWidth="1"/>
    <col min="154" max="154" width="14.7265625" bestFit="1" customWidth="1"/>
    <col min="155" max="155" width="16.81640625" bestFit="1" customWidth="1"/>
    <col min="156" max="156" width="16" bestFit="1" customWidth="1"/>
    <col min="157" max="157" width="16.7265625" bestFit="1" customWidth="1"/>
    <col min="158" max="158" width="21.1796875" bestFit="1" customWidth="1"/>
    <col min="159" max="159" width="14.7265625" bestFit="1" customWidth="1"/>
    <col min="160" max="160" width="16.81640625" bestFit="1" customWidth="1"/>
    <col min="161" max="161" width="16" bestFit="1" customWidth="1"/>
    <col min="162" max="162" width="16.7265625" bestFit="1" customWidth="1"/>
    <col min="163" max="163" width="21.1796875" bestFit="1" customWidth="1"/>
    <col min="164" max="164" width="14.7265625" bestFit="1" customWidth="1"/>
    <col min="165" max="165" width="16.81640625" bestFit="1" customWidth="1"/>
    <col min="166" max="166" width="16" bestFit="1" customWidth="1"/>
    <col min="167" max="167" width="16.7265625" bestFit="1" customWidth="1"/>
  </cols>
  <sheetData>
    <row r="1" spans="6:109">
      <c r="H1" s="28">
        <f>SUM(ResumoProducao[Produção])</f>
        <v>1634</v>
      </c>
      <c r="I1" s="26">
        <f>H1/_xlfn.AGGREGATE(4,6,ResumoProducao[Dias Trabalhado])</f>
        <v>1634</v>
      </c>
      <c r="J1" s="26">
        <f>_xlfn.AGGREGATE(4,6,ResumoProducao[Média Produtiva do Mês:])</f>
        <v>84</v>
      </c>
      <c r="K1" s="26">
        <f>_xlfn.AGGREGATE(5,6,ResumoProducao[Média Produtiva do Mês:])</f>
        <v>9</v>
      </c>
      <c r="L1" s="24"/>
    </row>
    <row r="2" spans="6:109">
      <c r="H2" s="29"/>
      <c r="I2" s="21"/>
    </row>
    <row r="3" spans="6:109">
      <c r="H3" s="27"/>
    </row>
    <row r="4" spans="6:109">
      <c r="H4" s="27"/>
    </row>
    <row r="5" spans="6:109">
      <c r="H5" s="27"/>
    </row>
    <row r="6" spans="6:109">
      <c r="H6" s="27"/>
      <c r="M6" s="84">
        <v>46266</v>
      </c>
      <c r="N6" s="84">
        <v>46267</v>
      </c>
      <c r="O6" s="84">
        <v>46268</v>
      </c>
      <c r="P6" s="84">
        <v>46269</v>
      </c>
      <c r="Q6" s="84">
        <v>46270</v>
      </c>
      <c r="R6" s="84">
        <v>46273</v>
      </c>
      <c r="S6" s="84">
        <v>46274</v>
      </c>
      <c r="T6" s="84">
        <v>46275</v>
      </c>
      <c r="U6" s="84">
        <v>46276</v>
      </c>
      <c r="V6" s="84">
        <v>46277</v>
      </c>
      <c r="W6" s="84">
        <v>46279</v>
      </c>
      <c r="X6" s="84">
        <v>46280</v>
      </c>
      <c r="Y6" s="84">
        <v>46281</v>
      </c>
      <c r="Z6" s="84">
        <v>46282</v>
      </c>
      <c r="AA6" s="84">
        <v>46283</v>
      </c>
      <c r="AB6" s="84">
        <v>46284</v>
      </c>
      <c r="AC6" s="84">
        <v>46286</v>
      </c>
      <c r="AD6" s="84">
        <v>46287</v>
      </c>
      <c r="AE6" s="84">
        <v>46288</v>
      </c>
      <c r="AF6" s="84">
        <v>46289</v>
      </c>
      <c r="AG6" s="84">
        <v>46290</v>
      </c>
      <c r="AH6" s="84">
        <v>46291</v>
      </c>
      <c r="AI6" s="84">
        <v>46292</v>
      </c>
      <c r="AJ6" s="84">
        <v>46293</v>
      </c>
      <c r="AK6" s="84">
        <v>46294</v>
      </c>
      <c r="AL6" s="84">
        <v>46295</v>
      </c>
      <c r="AQ6" s="82"/>
      <c r="AR6" s="82"/>
    </row>
    <row r="7" spans="6:109">
      <c r="H7" s="27"/>
      <c r="L7" s="4" t="s">
        <v>56</v>
      </c>
      <c r="M7" s="4" cm="1">
        <f t="array" aca="1" ref="M7" ca="1">SUMPRODUCT(SUBTOTAL(103,OFFSET($L$13,ROW($L$13:$L$58)-ROW($L$13),0,1)),--($L$13:$L$58&lt;&gt;""))</f>
        <v>46</v>
      </c>
      <c r="N7" s="4">
        <f ca="1">M7</f>
        <v>46</v>
      </c>
      <c r="O7" s="4">
        <f t="shared" ref="O7:AP7" ca="1" si="0">N7</f>
        <v>46</v>
      </c>
      <c r="P7" s="4">
        <f t="shared" ca="1" si="0"/>
        <v>46</v>
      </c>
      <c r="Q7" s="4">
        <f t="shared" ca="1" si="0"/>
        <v>46</v>
      </c>
      <c r="R7" s="4">
        <f t="shared" ca="1" si="0"/>
        <v>46</v>
      </c>
      <c r="S7" s="4">
        <f t="shared" ca="1" si="0"/>
        <v>46</v>
      </c>
      <c r="T7" s="4">
        <f t="shared" ca="1" si="0"/>
        <v>46</v>
      </c>
      <c r="U7" s="4">
        <f t="shared" ca="1" si="0"/>
        <v>46</v>
      </c>
      <c r="V7" s="4">
        <f t="shared" ca="1" si="0"/>
        <v>46</v>
      </c>
      <c r="W7" s="4">
        <f t="shared" ca="1" si="0"/>
        <v>46</v>
      </c>
      <c r="X7" s="4">
        <f t="shared" ca="1" si="0"/>
        <v>46</v>
      </c>
      <c r="Y7" s="4">
        <f t="shared" ca="1" si="0"/>
        <v>46</v>
      </c>
      <c r="Z7" s="4">
        <f t="shared" ca="1" si="0"/>
        <v>46</v>
      </c>
      <c r="AA7" s="4">
        <f t="shared" ca="1" si="0"/>
        <v>46</v>
      </c>
      <c r="AB7" s="4">
        <f t="shared" ca="1" si="0"/>
        <v>46</v>
      </c>
      <c r="AC7" s="4">
        <f t="shared" ca="1" si="0"/>
        <v>46</v>
      </c>
      <c r="AD7" s="4">
        <f t="shared" ca="1" si="0"/>
        <v>46</v>
      </c>
      <c r="AE7" s="4">
        <f t="shared" ca="1" si="0"/>
        <v>46</v>
      </c>
      <c r="AF7" s="4">
        <f t="shared" ca="1" si="0"/>
        <v>46</v>
      </c>
      <c r="AG7" s="4">
        <f t="shared" ca="1" si="0"/>
        <v>46</v>
      </c>
      <c r="AH7" s="4">
        <f t="shared" ca="1" si="0"/>
        <v>46</v>
      </c>
      <c r="AI7" s="4">
        <f t="shared" ca="1" si="0"/>
        <v>46</v>
      </c>
      <c r="AJ7" s="4">
        <f t="shared" ca="1" si="0"/>
        <v>46</v>
      </c>
      <c r="AK7" s="4">
        <f t="shared" ca="1" si="0"/>
        <v>46</v>
      </c>
      <c r="AL7" s="4">
        <f t="shared" ca="1" si="0"/>
        <v>46</v>
      </c>
      <c r="AM7" s="4">
        <f t="shared" ca="1" si="0"/>
        <v>46</v>
      </c>
      <c r="AN7" s="4">
        <f t="shared" ca="1" si="0"/>
        <v>46</v>
      </c>
      <c r="AO7" s="4">
        <f t="shared" ca="1" si="0"/>
        <v>46</v>
      </c>
      <c r="AP7" s="4">
        <f t="shared" ca="1" si="0"/>
        <v>46</v>
      </c>
    </row>
    <row r="8" spans="6:109">
      <c r="H8" s="56"/>
      <c r="I8" s="56"/>
      <c r="J8" s="56"/>
      <c r="K8" s="56"/>
      <c r="L8" s="4" t="s">
        <v>57</v>
      </c>
      <c r="M8" s="55">
        <f ca="1">IF(M11&gt;0,(M7-M11)/M7,"")</f>
        <v>0.19565217391304349</v>
      </c>
      <c r="N8" s="55">
        <f t="shared" ref="N8:AP8" ca="1" si="1">IF(N11&gt;0,(N7-N11)/N7,"")</f>
        <v>0.2391304347826087</v>
      </c>
      <c r="O8" s="55">
        <f t="shared" ca="1" si="1"/>
        <v>0.13043478260869565</v>
      </c>
      <c r="P8" s="55">
        <f t="shared" ca="1" si="1"/>
        <v>0.13043478260869565</v>
      </c>
      <c r="Q8" s="55">
        <f t="shared" ca="1" si="1"/>
        <v>0.86956521739130432</v>
      </c>
      <c r="R8" s="55">
        <f t="shared" ca="1" si="1"/>
        <v>0.15217391304347827</v>
      </c>
      <c r="S8" s="55">
        <f t="shared" ca="1" si="1"/>
        <v>0.15217391304347827</v>
      </c>
      <c r="T8" s="55">
        <f t="shared" ca="1" si="1"/>
        <v>0.19565217391304349</v>
      </c>
      <c r="U8" s="55">
        <f t="shared" ca="1" si="1"/>
        <v>0.19565217391304349</v>
      </c>
      <c r="V8" s="55">
        <f ca="1">IF(V11&gt;0,(V7-V11)/V7,"")</f>
        <v>0.89130434782608692</v>
      </c>
      <c r="W8" s="55">
        <f t="shared" ca="1" si="1"/>
        <v>0.17391304347826086</v>
      </c>
      <c r="X8" s="55">
        <f t="shared" ca="1" si="1"/>
        <v>0.13043478260869565</v>
      </c>
      <c r="Y8" s="55">
        <f t="shared" ca="1" si="1"/>
        <v>0.15217391304347827</v>
      </c>
      <c r="Z8" s="55">
        <f t="shared" ca="1" si="1"/>
        <v>0.21739130434782608</v>
      </c>
      <c r="AA8" s="55">
        <f t="shared" ca="1" si="1"/>
        <v>0.30434782608695654</v>
      </c>
      <c r="AB8" s="55">
        <f t="shared" ca="1" si="1"/>
        <v>0.84782608695652173</v>
      </c>
      <c r="AC8" s="55">
        <f t="shared" ca="1" si="1"/>
        <v>0.21739130434782608</v>
      </c>
      <c r="AD8" s="55">
        <f t="shared" ca="1" si="1"/>
        <v>0.2391304347826087</v>
      </c>
      <c r="AE8" s="55">
        <f t="shared" ca="1" si="1"/>
        <v>0.10869565217391304</v>
      </c>
      <c r="AF8" s="55">
        <f t="shared" ca="1" si="1"/>
        <v>2.1739130434782608E-2</v>
      </c>
      <c r="AG8" s="55">
        <f t="shared" ca="1" si="1"/>
        <v>0.21739130434782608</v>
      </c>
      <c r="AH8" s="55">
        <f t="shared" ca="1" si="1"/>
        <v>0.97826086956521741</v>
      </c>
      <c r="AI8" s="55">
        <f t="shared" ca="1" si="1"/>
        <v>0.97826086956521741</v>
      </c>
      <c r="AJ8" s="55">
        <f t="shared" ca="1" si="1"/>
        <v>0.10869565217391304</v>
      </c>
      <c r="AK8" s="55">
        <f t="shared" ca="1" si="1"/>
        <v>0.10869565217391304</v>
      </c>
      <c r="AL8" s="55">
        <f t="shared" ca="1" si="1"/>
        <v>4.3478260869565216E-2</v>
      </c>
      <c r="AM8" s="55" t="str">
        <f t="shared" si="1"/>
        <v/>
      </c>
      <c r="AN8" s="55" t="str">
        <f t="shared" si="1"/>
        <v/>
      </c>
      <c r="AO8" s="55" t="str">
        <f t="shared" si="1"/>
        <v/>
      </c>
      <c r="AP8" s="55" t="str">
        <f t="shared" si="1"/>
        <v/>
      </c>
    </row>
    <row r="9" spans="6:109">
      <c r="H9" s="56"/>
      <c r="I9" s="56"/>
      <c r="J9" s="56"/>
      <c r="K9" s="56"/>
      <c r="L9" s="4" t="s">
        <v>58</v>
      </c>
      <c r="M9" s="5">
        <f>IFERROR(M10/M11,0)</f>
        <v>2.2432432432432434</v>
      </c>
      <c r="N9" s="5">
        <f t="shared" ref="N9:O9" si="2">IFERROR(N10/N11,0)</f>
        <v>2.0285714285714285</v>
      </c>
      <c r="O9" s="5">
        <f t="shared" si="2"/>
        <v>1.95</v>
      </c>
      <c r="P9" s="5">
        <f>IF(P11&gt;0,P10/P11,"")</f>
        <v>1.9</v>
      </c>
      <c r="Q9" s="5">
        <f t="shared" ref="Q9:AL9" si="3">IF(Q11&gt;0,Q10/Q11,"")</f>
        <v>2.3333333333333335</v>
      </c>
      <c r="R9" s="5">
        <f t="shared" si="3"/>
        <v>2.1025641025641026</v>
      </c>
      <c r="S9" s="5">
        <f t="shared" si="3"/>
        <v>2.2564102564102564</v>
      </c>
      <c r="T9" s="5">
        <f t="shared" si="3"/>
        <v>1.9459459459459461</v>
      </c>
      <c r="U9" s="5">
        <f t="shared" si="3"/>
        <v>2.2432432432432434</v>
      </c>
      <c r="V9" s="5">
        <f>IF(V11&gt;0,V10/V11,"")</f>
        <v>1</v>
      </c>
      <c r="W9" s="5">
        <f t="shared" si="3"/>
        <v>1.9473684210526316</v>
      </c>
      <c r="X9" s="5">
        <f t="shared" si="3"/>
        <v>2.125</v>
      </c>
      <c r="Y9" s="5">
        <f t="shared" si="3"/>
        <v>2.0769230769230771</v>
      </c>
      <c r="Z9" s="5">
        <f t="shared" si="3"/>
        <v>1.6388888888888888</v>
      </c>
      <c r="AA9" s="5">
        <f t="shared" si="3"/>
        <v>1.5625</v>
      </c>
      <c r="AB9" s="5">
        <f t="shared" si="3"/>
        <v>1.4285714285714286</v>
      </c>
      <c r="AC9" s="5">
        <f t="shared" si="3"/>
        <v>1.8055555555555556</v>
      </c>
      <c r="AD9" s="5">
        <f t="shared" si="3"/>
        <v>1.9142857142857144</v>
      </c>
      <c r="AE9" s="5">
        <f t="shared" si="3"/>
        <v>2.2682926829268291</v>
      </c>
      <c r="AF9" s="5">
        <f t="shared" si="3"/>
        <v>1.7555555555555555</v>
      </c>
      <c r="AG9" s="5">
        <f t="shared" si="3"/>
        <v>2.1666666666666665</v>
      </c>
      <c r="AH9" s="5">
        <f t="shared" si="3"/>
        <v>1</v>
      </c>
      <c r="AI9" s="5">
        <f t="shared" si="3"/>
        <v>2</v>
      </c>
      <c r="AJ9" s="5">
        <f t="shared" si="3"/>
        <v>1.8292682926829269</v>
      </c>
      <c r="AK9" s="5">
        <f t="shared" si="3"/>
        <v>2.1707317073170733</v>
      </c>
      <c r="AL9" s="5">
        <f t="shared" si="3"/>
        <v>2</v>
      </c>
      <c r="AM9" s="5" t="str">
        <f t="shared" ref="AM9:AP9" si="4">IF(AM11&gt;0,AM10/AM11,"")</f>
        <v/>
      </c>
      <c r="AN9" s="5" t="str">
        <f t="shared" si="4"/>
        <v/>
      </c>
      <c r="AO9" s="5" t="str">
        <f t="shared" si="4"/>
        <v/>
      </c>
      <c r="AP9" s="5" t="str">
        <f t="shared" si="4"/>
        <v/>
      </c>
    </row>
    <row r="10" spans="6:109" s="23" customFormat="1">
      <c r="H10" s="56"/>
      <c r="I10" s="63"/>
      <c r="J10" s="56"/>
      <c r="K10" s="56"/>
      <c r="L10" s="4" t="s">
        <v>59</v>
      </c>
      <c r="M10" s="4">
        <f t="shared" ref="M10:AL10" si="5">SUM(M13:M95)</f>
        <v>83</v>
      </c>
      <c r="N10" s="4">
        <f t="shared" si="5"/>
        <v>71</v>
      </c>
      <c r="O10" s="4">
        <f t="shared" si="5"/>
        <v>78</v>
      </c>
      <c r="P10" s="4">
        <f t="shared" si="5"/>
        <v>76</v>
      </c>
      <c r="Q10" s="4">
        <f t="shared" si="5"/>
        <v>14</v>
      </c>
      <c r="R10" s="4">
        <f t="shared" si="5"/>
        <v>82</v>
      </c>
      <c r="S10" s="4">
        <f t="shared" si="5"/>
        <v>88</v>
      </c>
      <c r="T10" s="4">
        <f t="shared" si="5"/>
        <v>72</v>
      </c>
      <c r="U10" s="4">
        <f t="shared" si="5"/>
        <v>83</v>
      </c>
      <c r="V10" s="4">
        <f>SUM(V13:V95)</f>
        <v>5</v>
      </c>
      <c r="W10" s="4">
        <f t="shared" si="5"/>
        <v>74</v>
      </c>
      <c r="X10" s="4">
        <f t="shared" si="5"/>
        <v>85</v>
      </c>
      <c r="Y10" s="4">
        <f t="shared" si="5"/>
        <v>81</v>
      </c>
      <c r="Z10" s="4">
        <f t="shared" si="5"/>
        <v>59</v>
      </c>
      <c r="AA10" s="4">
        <f t="shared" si="5"/>
        <v>50</v>
      </c>
      <c r="AB10" s="4">
        <f>SUM(AB13:AB95)</f>
        <v>10</v>
      </c>
      <c r="AC10" s="4">
        <f t="shared" si="5"/>
        <v>65</v>
      </c>
      <c r="AD10" s="4">
        <f t="shared" si="5"/>
        <v>67</v>
      </c>
      <c r="AE10" s="4">
        <f t="shared" si="5"/>
        <v>93</v>
      </c>
      <c r="AF10" s="4">
        <f t="shared" si="5"/>
        <v>79</v>
      </c>
      <c r="AG10" s="4">
        <f>SUM(AG13:AG95)</f>
        <v>78</v>
      </c>
      <c r="AH10" s="4">
        <f>SUM(AH13:AH95)</f>
        <v>1</v>
      </c>
      <c r="AI10" s="4">
        <f>SUM(AI13:AI95)</f>
        <v>2</v>
      </c>
      <c r="AJ10" s="4">
        <f t="shared" si="5"/>
        <v>75</v>
      </c>
      <c r="AK10" s="4">
        <f t="shared" si="5"/>
        <v>89</v>
      </c>
      <c r="AL10" s="4">
        <f t="shared" si="5"/>
        <v>88</v>
      </c>
      <c r="AM10" s="4">
        <f t="shared" ref="AM10:AP10" si="6">SUM(AM14:AM95)</f>
        <v>0</v>
      </c>
      <c r="AN10" s="4">
        <f t="shared" si="6"/>
        <v>0</v>
      </c>
      <c r="AO10" s="4">
        <f t="shared" si="6"/>
        <v>0</v>
      </c>
      <c r="AP10" s="4">
        <f t="shared" si="6"/>
        <v>0</v>
      </c>
      <c r="AQ10" s="32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</row>
    <row r="11" spans="6:109">
      <c r="H11" s="57"/>
      <c r="I11" s="86"/>
      <c r="J11" s="58"/>
      <c r="K11" s="56"/>
      <c r="L11" s="4" t="s">
        <v>60</v>
      </c>
      <c r="M11" s="4">
        <f>COUNT(M13:M58)</f>
        <v>37</v>
      </c>
      <c r="N11" s="4">
        <f t="shared" ref="N11:T11" si="7">COUNT(N13:N81)</f>
        <v>35</v>
      </c>
      <c r="O11" s="4">
        <f t="shared" si="7"/>
        <v>40</v>
      </c>
      <c r="P11" s="4">
        <f t="shared" si="7"/>
        <v>40</v>
      </c>
      <c r="Q11" s="4">
        <f t="shared" si="7"/>
        <v>6</v>
      </c>
      <c r="R11" s="4">
        <f>COUNT(R13:R81)</f>
        <v>39</v>
      </c>
      <c r="S11" s="4">
        <f>COUNT(S13:S81)</f>
        <v>39</v>
      </c>
      <c r="T11" s="4">
        <f t="shared" si="7"/>
        <v>37</v>
      </c>
      <c r="U11" s="4">
        <f t="shared" ref="U11:AM11" si="8">COUNT(U13:U81)</f>
        <v>37</v>
      </c>
      <c r="V11" s="4">
        <f>COUNT(V13:V81)</f>
        <v>5</v>
      </c>
      <c r="W11" s="4">
        <f t="shared" si="8"/>
        <v>38</v>
      </c>
      <c r="X11" s="4">
        <f t="shared" si="8"/>
        <v>40</v>
      </c>
      <c r="Y11" s="4">
        <f t="shared" si="8"/>
        <v>39</v>
      </c>
      <c r="Z11" s="4">
        <f t="shared" si="8"/>
        <v>36</v>
      </c>
      <c r="AA11" s="4">
        <f t="shared" si="8"/>
        <v>32</v>
      </c>
      <c r="AB11" s="4">
        <f>COUNT(AB13:AB81)</f>
        <v>7</v>
      </c>
      <c r="AC11" s="4">
        <f t="shared" si="8"/>
        <v>36</v>
      </c>
      <c r="AD11" s="4">
        <f t="shared" si="8"/>
        <v>35</v>
      </c>
      <c r="AE11" s="4">
        <f t="shared" si="8"/>
        <v>41</v>
      </c>
      <c r="AF11" s="4">
        <f t="shared" si="8"/>
        <v>45</v>
      </c>
      <c r="AG11" s="4">
        <f>COUNT(AG13:AG81)</f>
        <v>36</v>
      </c>
      <c r="AH11" s="4">
        <f>COUNT(AH13:AH81)</f>
        <v>1</v>
      </c>
      <c r="AI11" s="4">
        <f>COUNT(AI13:AI81)</f>
        <v>1</v>
      </c>
      <c r="AJ11" s="4">
        <f t="shared" si="8"/>
        <v>41</v>
      </c>
      <c r="AK11" s="4">
        <f t="shared" si="8"/>
        <v>41</v>
      </c>
      <c r="AL11" s="4">
        <f t="shared" si="8"/>
        <v>44</v>
      </c>
      <c r="AM11" s="4">
        <f t="shared" si="8"/>
        <v>0</v>
      </c>
      <c r="AN11" s="4">
        <f t="shared" ref="AN11:AP11" si="9">COUNT(AN14:AN81)</f>
        <v>0</v>
      </c>
      <c r="AO11" s="4">
        <f t="shared" si="9"/>
        <v>0</v>
      </c>
      <c r="AP11" s="4">
        <f t="shared" si="9"/>
        <v>0</v>
      </c>
      <c r="AR11"/>
    </row>
    <row r="12" spans="6:109" s="2" customFormat="1" ht="30" customHeight="1" thickBot="1">
      <c r="H12" s="35" t="s">
        <v>61</v>
      </c>
      <c r="I12" s="36" t="s">
        <v>62</v>
      </c>
      <c r="J12" s="36" t="s">
        <v>4</v>
      </c>
      <c r="K12" s="36" t="s">
        <v>63</v>
      </c>
      <c r="L12" s="37" t="s">
        <v>2</v>
      </c>
      <c r="M12" s="42" cm="1">
        <f t="array" ref="M12:AQ12">IF(_xlfn.XLOOKUP(L12,Din!$I$3:$I$100,Din!$J$3:$AN$100,"")="", "", _xlfn.XLOOKUP(L12,Din!$I$3:$I$100,Din!$J$3:$AN$100,""))</f>
        <v>46266</v>
      </c>
      <c r="N12" s="42">
        <v>46267</v>
      </c>
      <c r="O12" s="42">
        <v>46268</v>
      </c>
      <c r="P12" s="42">
        <v>46269</v>
      </c>
      <c r="Q12" s="42">
        <v>46270</v>
      </c>
      <c r="R12" s="42">
        <v>46273</v>
      </c>
      <c r="S12" s="42">
        <v>46274</v>
      </c>
      <c r="T12" s="42">
        <v>46275</v>
      </c>
      <c r="U12" s="42">
        <v>46276</v>
      </c>
      <c r="V12" s="42">
        <v>46277</v>
      </c>
      <c r="W12" s="42">
        <v>46279</v>
      </c>
      <c r="X12" s="42">
        <v>46280</v>
      </c>
      <c r="Y12" s="42">
        <v>46281</v>
      </c>
      <c r="Z12" s="42">
        <v>46282</v>
      </c>
      <c r="AA12" s="42">
        <v>46283</v>
      </c>
      <c r="AB12" s="42">
        <v>46284</v>
      </c>
      <c r="AC12" s="42">
        <v>46286</v>
      </c>
      <c r="AD12" s="42">
        <v>46287</v>
      </c>
      <c r="AE12" s="42">
        <v>46288</v>
      </c>
      <c r="AF12" s="42">
        <v>46289</v>
      </c>
      <c r="AG12" s="42">
        <v>46290</v>
      </c>
      <c r="AH12" s="42">
        <v>46291</v>
      </c>
      <c r="AI12" s="42">
        <v>46292</v>
      </c>
      <c r="AJ12" s="42">
        <v>46293</v>
      </c>
      <c r="AK12" s="42">
        <v>46294</v>
      </c>
      <c r="AL12" s="42">
        <v>46295</v>
      </c>
      <c r="AM12" s="42" t="str">
        <v/>
      </c>
      <c r="AN12" s="42" t="str">
        <v/>
      </c>
      <c r="AO12" s="42" t="str">
        <v/>
      </c>
      <c r="AP12" s="42" t="str">
        <v/>
      </c>
      <c r="AQ12" s="42" t="str">
        <v/>
      </c>
    </row>
    <row r="13" spans="6:109" ht="15" thickBot="1">
      <c r="F13" s="31"/>
      <c r="G13" s="30"/>
      <c r="H13" s="38">
        <f t="shared" ref="H13:H58" si="10">SUM(M13:AQ13)</f>
        <v>84</v>
      </c>
      <c r="I13" s="85">
        <f>ResumoProducao[[#This Row],[Produção]]/ResumoProducao[[#This Row],[Dias Trabalhado]]</f>
        <v>84</v>
      </c>
      <c r="J13" s="38" cm="1">
        <f t="array" ref="J13">SUMPRODUCT(('FORÇA DE TRABALHO'!$C$15:$C$1007=L13)*('FORÇA DE TRABALHO'!$E$15:$E$1007="ATIVO"))</f>
        <v>1</v>
      </c>
      <c r="K13" s="39" t="str">
        <f t="shared" ref="K13:K58" si="11">IF(I13&lt;2,"4Q",IF(I13&lt;=3,"3Q",IF(I13&lt;=3.9,"2Q","1Q")))</f>
        <v>1Q</v>
      </c>
      <c r="L13" s="40" t="str">
        <f>IF(Din!A4="","",Din!A4)</f>
        <v>LUCIANO MIGUEL DA SILVA</v>
      </c>
      <c r="M13" s="40" cm="1">
        <f t="array" ref="M13">IFERROR(
_xlfn.LET(
_xlpm.Prod,INDEX(Din!$J$4:$AR$1000,
MATCH($L13,Din!$I$4:$I$1000,0),
MATCH(M$6,Din!$J$3:$AO$3,0)),
_xlpm.Status,INDEX('FORÇA DE TRABALHO'!$E$15:$E$999,
MATCH($L13,'FORÇA DE TRABALHO'!$C$15:$C$999,0),
MATCH(M$6+0,'FORÇA DE TRABALHO'!$E$14:$E$14+0,0)),
IF(
OR(_xlpm.Prod="",_xlpm.Prod=0),
IF(_xlpm.Status="ATIVO",0,_xlpm.Status),
_xlpm.Prod
)
),
"")</f>
        <v>7</v>
      </c>
      <c r="N13" s="40" cm="1">
        <f t="array" ref="N13">IFERROR(
_xlfn.LET(
_xlpm.Prod,INDEX(Din!$J$4:$AR$1000,
MATCH($L13,Din!$I$4:$I$1000,0),
MATCH(N$6,Din!$J$3:$AO$3,0)),
_xlpm.Status,INDEX('FORÇA DE TRABALHO'!$E$15:$E$999,
MATCH($L13,'FORÇA DE TRABALHO'!$C$15:$C$999,0),
MATCH(N$6+0,'FORÇA DE TRABALHO'!$E$14:$E$14+0,0)),
IF(
OR(_xlpm.Prod="",_xlpm.Prod=0),
IF(_xlpm.Status="ATIVO",0,_xlpm.Status),
_xlpm.Prod
)
),
"")</f>
        <v>7</v>
      </c>
      <c r="O13" s="40" cm="1">
        <f t="array" ref="O13">IFERROR(
_xlfn.LET(
_xlpm.Prod,INDEX(Din!$J$4:$AR$1000,
MATCH($L13,Din!$I$4:$I$1000,0),
MATCH(O$6,Din!$J$3:$AO$3,0)),
_xlpm.Status,INDEX('FORÇA DE TRABALHO'!$E$15:$E$999,
MATCH($L13,'FORÇA DE TRABALHO'!$C$15:$C$999,0),
MATCH(O$6+0,'FORÇA DE TRABALHO'!$E$14:$E$14+0,0)),
IF(
OR(_xlpm.Prod="",_xlpm.Prod=0),
IF(_xlpm.Status="ATIVO",0,_xlpm.Status),
_xlpm.Prod
)
),
"")</f>
        <v>4</v>
      </c>
      <c r="P13" s="40" cm="1">
        <f t="array" ref="P13">IFERROR(
_xlfn.LET(
_xlpm.Prod,INDEX(Din!$J$4:$AR$1000,
MATCH($L13,Din!$I$4:$I$1000,0),
MATCH(P$6,Din!$J$3:$AO$3,0)),
_xlpm.Status,INDEX('FORÇA DE TRABALHO'!$E$15:$E$999,
MATCH($L13,'FORÇA DE TRABALHO'!$C$15:$C$999,0),
MATCH(P$6+0,'FORÇA DE TRABALHO'!$E$14:$E$14+0,0)),
IF(
OR(_xlpm.Prod="",_xlpm.Prod=0),
IF(_xlpm.Status="ATIVO",0,_xlpm.Status),
_xlpm.Prod
)
),
"")</f>
        <v>2</v>
      </c>
      <c r="Q13" s="40" t="str" cm="1">
        <f t="array" ref="Q13">IFERROR(
_xlfn.LET(
_xlpm.Prod,INDEX(Din!$J$4:$AR$1000,
MATCH($L13,Din!$I$4:$I$1000,0),
MATCH(Q$6,Din!$J$3:$AO$3,0)),
_xlpm.Status,INDEX('FORÇA DE TRABALHO'!$E$15:$E$999,
MATCH($L13,'FORÇA DE TRABALHO'!$C$15:$C$999,0),
MATCH(Q$6+0,'FORÇA DE TRABALHO'!$E$14:$E$14+0,0)),
IF(
OR(_xlpm.Prod="",_xlpm.Prod=0),
IF(_xlpm.Status="ATIVO",0,_xlpm.Status),
_xlpm.Prod
)
),
"")</f>
        <v/>
      </c>
      <c r="R13" s="40" cm="1">
        <f t="array" ref="R13">IFERROR(
_xlfn.LET(
_xlpm.Prod,INDEX(Din!$J$4:$AR$1000,
MATCH($L13,Din!$I$4:$I$1000,0),
MATCH(R$6,Din!$J$3:$AO$3,0)),
_xlpm.Status,INDEX('FORÇA DE TRABALHO'!$E$15:$E$999,
MATCH($L13,'FORÇA DE TRABALHO'!$C$15:$C$999,0),
MATCH(R$6+0,'FORÇA DE TRABALHO'!$E$14:$E$14+0,0)),
IF(
OR(_xlpm.Prod="",_xlpm.Prod=0),
IF(_xlpm.Status="ATIVO",0,_xlpm.Status),
_xlpm.Prod
)
),
"")</f>
        <v>4</v>
      </c>
      <c r="S13" s="40" cm="1">
        <f t="array" ref="S13">IFERROR(
_xlfn.LET(
_xlpm.Prod,INDEX(Din!$J$4:$AR$1000,
MATCH($L13,Din!$I$4:$I$1000,0),
MATCH(S$6,Din!$J$3:$AO$3,0)),
_xlpm.Status,INDEX('FORÇA DE TRABALHO'!$E$15:$E$999,
MATCH($L13,'FORÇA DE TRABALHO'!$C$15:$C$999,0),
MATCH(S$6+0,'FORÇA DE TRABALHO'!$E$14:$E$14+0,0)),
IF(
OR(_xlpm.Prod="",_xlpm.Prod=0),
IF(_xlpm.Status="ATIVO",0,_xlpm.Status),
_xlpm.Prod
)
),
"")</f>
        <v>2</v>
      </c>
      <c r="T13" s="40" cm="1">
        <f t="array" ref="T13">IFERROR(
_xlfn.LET(
_xlpm.Prod,INDEX(Din!$J$4:$AR$1000,
MATCH($L13,Din!$I$4:$I$1000,0),
MATCH(T$6,Din!$J$3:$AO$3,0)),
_xlpm.Status,INDEX('FORÇA DE TRABALHO'!$E$15:$E$999,
MATCH($L13,'FORÇA DE TRABALHO'!$C$15:$C$999,0),
MATCH(T$6+0,'FORÇA DE TRABALHO'!$E$14:$E$14+0,0)),
IF(
OR(_xlpm.Prod="",_xlpm.Prod=0),
IF(_xlpm.Status="ATIVO",0,_xlpm.Status),
_xlpm.Prod
)
),
"")</f>
        <v>3</v>
      </c>
      <c r="U13" s="40" cm="1">
        <f t="array" ref="U13">IFERROR(
_xlfn.LET(
_xlpm.Prod,INDEX(Din!$J$4:$AR$1000,
MATCH($L13,Din!$I$4:$I$1000,0),
MATCH(U$6,Din!$J$3:$AO$3,0)),
_xlpm.Status,INDEX('FORÇA DE TRABALHO'!$E$15:$E$999,
MATCH($L13,'FORÇA DE TRABALHO'!$C$15:$C$999,0),
MATCH(U$6+0,'FORÇA DE TRABALHO'!$E$14:$E$14+0,0)),
IF(
OR(_xlpm.Prod="",_xlpm.Prod=0),
IF(_xlpm.Status="ATIVO",0,_xlpm.Status),
_xlpm.Prod
)
),
"")</f>
        <v>1</v>
      </c>
      <c r="V13" s="40" t="str" cm="1">
        <f t="array" ref="V13">IFERROR(
_xlfn.LET(
_xlpm.Prod,INDEX(Din!$J$4:$AR$1000,
MATCH($L13,Din!$I$4:$I$1000,0),
MATCH(V$6,Din!$J$3:$AO$3,0)),
_xlpm.Status,INDEX('FORÇA DE TRABALHO'!$E$15:$E$999,
MATCH($L13,'FORÇA DE TRABALHO'!$C$15:$C$999,0),
MATCH(V$6+0,'FORÇA DE TRABALHO'!$E$14:$E$14+0,0)),
IF(
OR(_xlpm.Prod="",_xlpm.Prod=0),
IF(_xlpm.Status="ATIVO",0,_xlpm.Status),
_xlpm.Prod
)
),
"")</f>
        <v/>
      </c>
      <c r="W13" s="40" cm="1">
        <f t="array" ref="W13">IFERROR(
_xlfn.LET(
_xlpm.Prod,INDEX(Din!$J$4:$AR$1000,
MATCH($L13,Din!$I$4:$I$1000,0),
MATCH(W$6,Din!$J$3:$AO$3,0)),
_xlpm.Status,INDEX('FORÇA DE TRABALHO'!$E$15:$E$999,
MATCH($L13,'FORÇA DE TRABALHO'!$C$15:$C$999,0),
MATCH(W$6+0,'FORÇA DE TRABALHO'!$E$14:$E$14+0,0)),
IF(
OR(_xlpm.Prod="",_xlpm.Prod=0),
IF(_xlpm.Status="ATIVO",0,_xlpm.Status),
_xlpm.Prod
)
),
"")</f>
        <v>3</v>
      </c>
      <c r="X13" s="40" cm="1">
        <f t="array" ref="X13">IFERROR(
_xlfn.LET(
_xlpm.Prod,INDEX(Din!$J$4:$AR$1000,
MATCH($L13,Din!$I$4:$I$1000,0),
MATCH(X$6,Din!$J$3:$AO$3,0)),
_xlpm.Status,INDEX('FORÇA DE TRABALHO'!$E$15:$E$999,
MATCH($L13,'FORÇA DE TRABALHO'!$C$15:$C$999,0),
MATCH(X$6+0,'FORÇA DE TRABALHO'!$E$14:$E$14+0,0)),
IF(
OR(_xlpm.Prod="",_xlpm.Prod=0),
IF(_xlpm.Status="ATIVO",0,_xlpm.Status),
_xlpm.Prod
)
),
"")</f>
        <v>5</v>
      </c>
      <c r="Y13" s="40" cm="1">
        <f t="array" ref="Y13">IFERROR(
_xlfn.LET(
_xlpm.Prod,INDEX(Din!$J$4:$AR$1000,
MATCH($L13,Din!$I$4:$I$1000,0),
MATCH(Y$6,Din!$J$3:$AO$3,0)),
_xlpm.Status,INDEX('FORÇA DE TRABALHO'!$E$15:$E$999,
MATCH($L13,'FORÇA DE TRABALHO'!$C$15:$C$999,0),
MATCH(Y$6+0,'FORÇA DE TRABALHO'!$E$14:$E$14+0,0)),
IF(
OR(_xlpm.Prod="",_xlpm.Prod=0),
IF(_xlpm.Status="ATIVO",0,_xlpm.Status),
_xlpm.Prod
)
),
"")</f>
        <v>5</v>
      </c>
      <c r="Z13" s="40" cm="1">
        <f t="array" ref="Z13">IFERROR(
_xlfn.LET(
_xlpm.Prod,INDEX(Din!$J$4:$AR$1000,
MATCH($L13,Din!$I$4:$I$1000,0),
MATCH(Z$6,Din!$J$3:$AO$3,0)),
_xlpm.Status,INDEX('FORÇA DE TRABALHO'!$E$15:$E$999,
MATCH($L13,'FORÇA DE TRABALHO'!$C$15:$C$999,0),
MATCH(Z$6+0,'FORÇA DE TRABALHO'!$E$14:$E$14+0,0)),
IF(
OR(_xlpm.Prod="",_xlpm.Prod=0),
IF(_xlpm.Status="ATIVO",0,_xlpm.Status),
_xlpm.Prod
)
),
"")</f>
        <v>1</v>
      </c>
      <c r="AA13" s="40" cm="1">
        <f t="array" ref="AA13">IFERROR(
_xlfn.LET(
_xlpm.Prod,INDEX(Din!$J$4:$AR$1000,
MATCH($L13,Din!$I$4:$I$1000,0),
MATCH(AA$6,Din!$J$3:$AO$3,0)),
_xlpm.Status,INDEX('FORÇA DE TRABALHO'!$E$15:$E$999,
MATCH($L13,'FORÇA DE TRABALHO'!$C$15:$C$999,0),
MATCH(AA$6+0,'FORÇA DE TRABALHO'!$E$14:$E$14+0,0)),
IF(
OR(_xlpm.Prod="",_xlpm.Prod=0),
IF(_xlpm.Status="ATIVO",0,_xlpm.Status),
_xlpm.Prod
)
),
"")</f>
        <v>4</v>
      </c>
      <c r="AB13" s="40" t="str" cm="1">
        <f t="array" ref="AB13">IFERROR(
_xlfn.LET(
_xlpm.Prod,INDEX(Din!$J$4:$AR$1000,
MATCH($L13,Din!$I$4:$I$1000,0),
MATCH(AB$6,Din!$J$3:$AO$3,0)),
_xlpm.Status,INDEX('FORÇA DE TRABALHO'!$E$15:$E$999,
MATCH($L13,'FORÇA DE TRABALHO'!$C$15:$C$999,0),
MATCH(AB$6+0,'FORÇA DE TRABALHO'!$E$14:$E$14+0,0)),
IF(
OR(_xlpm.Prod="",_xlpm.Prod=0),
IF(_xlpm.Status="ATIVO",0,_xlpm.Status),
_xlpm.Prod
)
),
"")</f>
        <v/>
      </c>
      <c r="AC13" s="40" cm="1">
        <f t="array" ref="AC13">IFERROR(
_xlfn.LET(
_xlpm.Prod,INDEX(Din!$J$4:$AR$1000,
MATCH($L13,Din!$I$4:$I$1000,0),
MATCH(AC$6,Din!$J$3:$AO$3,0)),
_xlpm.Status,INDEX('FORÇA DE TRABALHO'!$E$15:$E$999,
MATCH($L13,'FORÇA DE TRABALHO'!$C$15:$C$999,0),
MATCH(AC$6+0,'FORÇA DE TRABALHO'!$E$14:$E$14+0,0)),
IF(
OR(_xlpm.Prod="",_xlpm.Prod=0),
IF(_xlpm.Status="ATIVO",0,_xlpm.Status),
_xlpm.Prod
)
),
"")</f>
        <v>4</v>
      </c>
      <c r="AD13" s="40" cm="1">
        <f t="array" ref="AD13">IFERROR(
_xlfn.LET(
_xlpm.Prod,INDEX(Din!$J$4:$AR$1000,
MATCH($L13,Din!$I$4:$I$1000,0),
MATCH(AD$6,Din!$J$3:$AO$3,0)),
_xlpm.Status,INDEX('FORÇA DE TRABALHO'!$E$15:$E$999,
MATCH($L13,'FORÇA DE TRABALHO'!$C$15:$C$999,0),
MATCH(AD$6+0,'FORÇA DE TRABALHO'!$E$14:$E$14+0,0)),
IF(
OR(_xlpm.Prod="",_xlpm.Prod=0),
IF(_xlpm.Status="ATIVO",0,_xlpm.Status),
_xlpm.Prod
)
),
"")</f>
        <v>3</v>
      </c>
      <c r="AE13" s="40" cm="1">
        <f t="array" ref="AE13">IFERROR(
_xlfn.LET(
_xlpm.Prod,INDEX(Din!$J$4:$AR$1000,
MATCH($L13,Din!$I$4:$I$1000,0),
MATCH(AE$6,Din!$J$3:$AO$3,0)),
_xlpm.Status,INDEX('FORÇA DE TRABALHO'!$E$15:$E$999,
MATCH($L13,'FORÇA DE TRABALHO'!$C$15:$C$999,0),
MATCH(AE$6+0,'FORÇA DE TRABALHO'!$E$14:$E$14+0,0)),
IF(
OR(_xlpm.Prod="",_xlpm.Prod=0),
IF(_xlpm.Status="ATIVO",0,_xlpm.Status),
_xlpm.Prod
)
),
"")</f>
        <v>3</v>
      </c>
      <c r="AF13" s="40" cm="1">
        <f t="array" ref="AF13">IFERROR(
_xlfn.LET(
_xlpm.Prod,INDEX(Din!$J$4:$AR$1000,
MATCH($L13,Din!$I$4:$I$1000,0),
MATCH(AF$6,Din!$J$3:$AO$3,0)),
_xlpm.Status,INDEX('FORÇA DE TRABALHO'!$E$15:$E$999,
MATCH($L13,'FORÇA DE TRABALHO'!$C$15:$C$999,0),
MATCH(AF$6+0,'FORÇA DE TRABALHO'!$E$14:$E$14+0,0)),
IF(
OR(_xlpm.Prod="",_xlpm.Prod=0),
IF(_xlpm.Status="ATIVO",0,_xlpm.Status),
_xlpm.Prod
)
),
"")</f>
        <v>4</v>
      </c>
      <c r="AG13" s="40" cm="1">
        <f t="array" ref="AG13">IFERROR(
_xlfn.LET(
_xlpm.Prod,INDEX(Din!$J$4:$AR$1000,
MATCH($L13,Din!$I$4:$I$1000,0),
MATCH(AG$6,Din!$J$3:$AO$3,0)),
_xlpm.Status,INDEX('FORÇA DE TRABALHO'!$E$15:$E$999,
MATCH($L13,'FORÇA DE TRABALHO'!$C$15:$C$999,0),
MATCH(AG$6+0,'FORÇA DE TRABALHO'!$E$14:$E$14+0,0)),
IF(
OR(_xlpm.Prod="",_xlpm.Prod=0),
IF(_xlpm.Status="ATIVO",0,_xlpm.Status),
_xlpm.Prod
)
),
"")</f>
        <v>2</v>
      </c>
      <c r="AH13" s="40" t="str" cm="1">
        <f t="array" ref="AH13">IFERROR(
_xlfn.LET(
_xlpm.Prod,INDEX(Din!$J$4:$AR$1000,
MATCH($L13,Din!$I$4:$I$1000,0),
MATCH(AH$6,Din!$J$3:$AO$3,0)),
_xlpm.Status,INDEX('FORÇA DE TRABALHO'!$E$15:$E$999,
MATCH($L13,'FORÇA DE TRABALHO'!$C$15:$C$999,0),
MATCH(AH$6+0,'FORÇA DE TRABALHO'!$E$14:$E$14+0,0)),
IF(
OR(_xlpm.Prod="",_xlpm.Prod=0),
IF(_xlpm.Status="ATIVO",0,_xlpm.Status),
_xlpm.Prod
)
),
"")</f>
        <v/>
      </c>
      <c r="AI13" s="40" t="str" cm="1">
        <f t="array" ref="AI13">IFERROR(
_xlfn.LET(
_xlpm.Prod,INDEX(Din!$J$4:$AR$1000,
MATCH($L13,Din!$I$4:$I$1000,0),
MATCH(AI$6,Din!$J$3:$AO$3,0)),
_xlpm.Status,INDEX('FORÇA DE TRABALHO'!$E$15:$E$999,
MATCH($L13,'FORÇA DE TRABALHO'!$C$15:$C$999,0),
MATCH(AI$6+0,'FORÇA DE TRABALHO'!$E$14:$E$14+0,0)),
IF(
OR(_xlpm.Prod="",_xlpm.Prod=0),
IF(_xlpm.Status="ATIVO",0,_xlpm.Status),
_xlpm.Prod
)
),
"")</f>
        <v/>
      </c>
      <c r="AJ13" s="40" cm="1">
        <f t="array" ref="AJ13">IFERROR(
_xlfn.LET(
_xlpm.Prod,INDEX(Din!$J$4:$AR$1000,
MATCH($L13,Din!$I$4:$I$1000,0),
MATCH(AJ$6,Din!$J$3:$AO$3,0)),
_xlpm.Status,INDEX('FORÇA DE TRABALHO'!$E$15:$E$999,
MATCH($L13,'FORÇA DE TRABALHO'!$C$15:$C$999,0),
MATCH(AJ$6+0,'FORÇA DE TRABALHO'!$E$14:$E$14+0,0)),
IF(
OR(_xlpm.Prod="",_xlpm.Prod=0),
IF(_xlpm.Status="ATIVO",0,_xlpm.Status),
_xlpm.Prod
)
),
"")</f>
        <v>6</v>
      </c>
      <c r="AK13" s="40" cm="1">
        <f t="array" ref="AK13">IFERROR(
_xlfn.LET(
_xlpm.Prod,INDEX(Din!$J$4:$AR$1000,
MATCH($L13,Din!$I$4:$I$1000,0),
MATCH(AK$6,Din!$J$3:$AO$3,0)),
_xlpm.Status,INDEX('FORÇA DE TRABALHO'!$E$15:$E$999,
MATCH($L13,'FORÇA DE TRABALHO'!$C$15:$C$999,0),
MATCH(AK$6+0,'FORÇA DE TRABALHO'!$E$14:$E$14+0,0)),
IF(
OR(_xlpm.Prod="",_xlpm.Prod=0),
IF(_xlpm.Status="ATIVO",0,_xlpm.Status),
_xlpm.Prod
)
),
"")</f>
        <v>13</v>
      </c>
      <c r="AL13" s="40" cm="1">
        <f t="array" ref="AL13">IFERROR(
_xlfn.LET(
_xlpm.Prod,INDEX(Din!$J$4:$AR$1000,
MATCH($L13,Din!$I$4:$I$1000,0),
MATCH(AL$6,Din!$J$3:$AO$3,0)),
_xlpm.Status,INDEX('FORÇA DE TRABALHO'!$E$15:$E$999,
MATCH($L13,'FORÇA DE TRABALHO'!$C$15:$C$999,0),
MATCH(AL$6+0,'FORÇA DE TRABALHO'!$E$14:$E$14+0,0)),
IF(
OR(_xlpm.Prod="",_xlpm.Prod=0),
IF(_xlpm.Status="ATIVO",0,_xlpm.Status),
_xlpm.Prod
)
),
"")</f>
        <v>1</v>
      </c>
      <c r="AM13" s="40" t="str" cm="1">
        <f t="array" ref="AM13">IFERROR(
_xlfn.LET(
_xlpm.Prod,INDEX(Din!$J$4:$AR$1000,
MATCH($L13,Din!$I$4:$I$1000,0),
MATCH(AM$6,Din!$J$3:$AO$3,0)),
_xlpm.Status,INDEX('FORÇA DE TRABALHO'!$E$15:$E$999,
MATCH($L13,'FORÇA DE TRABALHO'!$C$15:$C$999,0),
MATCH(AM$6+0,'FORÇA DE TRABALHO'!$E$14:$E$14+0,0)),
IF(
OR(_xlpm.Prod="",_xlpm.Prod=0),
IF(_xlpm.Status="ATIVO",0,_xlpm.Status),
_xlpm.Prod
)
),
"")</f>
        <v/>
      </c>
      <c r="AN13" s="40" t="str" cm="1">
        <f t="array" ref="AN13">IFERROR(
_xlfn.LET(
_xlpm.Prod,INDEX(Din!$J$4:$AR$1000,
MATCH($L13,Din!$I$4:$I$1000,0),
MATCH(AN$6,Din!$J$3:$AO$3,0)),
_xlpm.Status,INDEX('FORÇA DE TRABALHO'!$E$15:$E$999,
MATCH($L13,'FORÇA DE TRABALHO'!$C$15:$C$999,0),
MATCH(AN$6+0,'FORÇA DE TRABALHO'!$E$14:$E$14+0,0)),
IF(
OR(_xlpm.Prod="",_xlpm.Prod=0),
IF(_xlpm.Status="ATIVO",0,_xlpm.Status),
_xlpm.Prod
)
),
"")</f>
        <v/>
      </c>
      <c r="AO13" s="40" t="str" cm="1">
        <f t="array" ref="AO13">IFERROR(
_xlfn.LET(
_xlpm.Prod,INDEX(Din!$J$4:$AR$1000,
MATCH($L13,Din!$I$4:$I$1000,0),
MATCH(AO$6,Din!$J$3:$AO$3,0)),
_xlpm.Status,INDEX('FORÇA DE TRABALHO'!$E$15:$E$999,
MATCH($L13,'FORÇA DE TRABALHO'!$C$15:$C$999,0),
MATCH(AO$6+0,'FORÇA DE TRABALHO'!$E$14:$E$14+0,0)),
IF(
OR(_xlpm.Prod="",_xlpm.Prod=0),
IF(_xlpm.Status="ATIVO",0,_xlpm.Status),
_xlpm.Prod
)
),
"")</f>
        <v/>
      </c>
      <c r="AP13" s="40" t="str" cm="1">
        <f t="array" ref="AP13">IFERROR(
_xlfn.LET(
_xlpm.Prod,INDEX(Din!$J$4:$AR$1000,
MATCH($L13,Din!$I$4:$I$1000,0),
MATCH(AP$6,Din!$J$3:$AO$3,0)),
_xlpm.Status,INDEX('FORÇA DE TRABALHO'!$E$15:$E$999,
MATCH($L13,'FORÇA DE TRABALHO'!$C$15:$C$999,0),
MATCH(AP$6+0,'FORÇA DE TRABALHO'!$E$14:$E$14+0,0)),
IF(
OR(_xlpm.Prod="",_xlpm.Prod=0),
IF(_xlpm.Status="ATIVO",0,_xlpm.Status),
_xlpm.Prod
)
),
"")</f>
        <v/>
      </c>
      <c r="AQ13" s="40" t="str" cm="1">
        <f t="array" ref="AQ13">IFERROR(
_xlfn.LET(
_xlpm.Prod,INDEX(Din!$J$4:$AR$1000,
MATCH($L13,Din!$I$4:$I$1000,0),
MATCH(AQ$6,Din!$J$3:$AO$3,0)),
_xlpm.Status,INDEX('FORÇA DE TRABALHO'!$E$15:$E$999,
MATCH($L13,'FORÇA DE TRABALHO'!$C$15:$C$999,0),
MATCH(AQ$6+0,'FORÇA DE TRABALHO'!$E$14:$E$14+0,0)),
IF(
OR(_xlpm.Prod="",_xlpm.Prod=0),
IF(_xlpm.Status="ATIVO",0,_xlpm.Status),
_xlpm.Prod
)
),
"")</f>
        <v/>
      </c>
      <c r="AR13"/>
    </row>
    <row r="14" spans="6:109" ht="15" thickBot="1">
      <c r="F14" s="31"/>
      <c r="G14" s="30"/>
      <c r="H14" s="38">
        <f t="shared" si="10"/>
        <v>64</v>
      </c>
      <c r="I14" s="54">
        <f>ResumoProducao[[#This Row],[Produção]]/ResumoProducao[[#This Row],[Dias Trabalhado]]</f>
        <v>64</v>
      </c>
      <c r="J14" s="38" cm="1">
        <f t="array" ref="J14">SUMPRODUCT(('FORÇA DE TRABALHO'!$C$15:$C$1007=L14)*('FORÇA DE TRABALHO'!$E$15:$E$1007="ATIVO"))</f>
        <v>1</v>
      </c>
      <c r="K14" s="39" t="str">
        <f t="shared" si="11"/>
        <v>1Q</v>
      </c>
      <c r="L14" s="41" t="str">
        <f>IF(Din!A5="","",Din!A5)</f>
        <v>FRANCY ANA ALEXANDRINO CLAUDIO</v>
      </c>
      <c r="M14" s="41" cm="1">
        <f t="array" ref="M14">IFERROR(
_xlfn.LET(
_xlpm.Prod,INDEX(Din!$J$4:$AR$1000,
MATCH($L14,Din!$I$4:$I$1000,0),
MATCH(M$6,Din!$J$3:$AO$3,0)),
_xlpm.Status,INDEX('FORÇA DE TRABALHO'!$E$15:$E$999,
MATCH($L14,'FORÇA DE TRABALHO'!$C$15:$C$999,0),
MATCH(M$6+0,'FORÇA DE TRABALHO'!$E$14:$E$14+0,0)),
IF(
OR(_xlpm.Prod="",_xlpm.Prod=0),
IF(_xlpm.Status="ATIVO",0,_xlpm.Status),
_xlpm.Prod
)
),
"")</f>
        <v>3</v>
      </c>
      <c r="N14" s="41" cm="1">
        <f t="array" ref="N14">IFERROR(
_xlfn.LET(
_xlpm.Prod,INDEX(Din!$J$4:$AR$1000,
MATCH($L14,Din!$I$4:$I$1000,0),
MATCH(N$6,Din!$J$3:$AO$3,0)),
_xlpm.Status,INDEX('FORÇA DE TRABALHO'!$E$15:$E$999,
MATCH($L14,'FORÇA DE TRABALHO'!$C$15:$C$999,0),
MATCH(N$6+0,'FORÇA DE TRABALHO'!$E$14:$E$14+0,0)),
IF(
OR(_xlpm.Prod="",_xlpm.Prod=0),
IF(_xlpm.Status="ATIVO",0,_xlpm.Status),
_xlpm.Prod
)
),
"")</f>
        <v>3</v>
      </c>
      <c r="O14" s="41" cm="1">
        <f t="array" ref="O14">IFERROR(
_xlfn.LET(
_xlpm.Prod,INDEX(Din!$J$4:$AR$1000,
MATCH($L14,Din!$I$4:$I$1000,0),
MATCH(O$6,Din!$J$3:$AO$3,0)),
_xlpm.Status,INDEX('FORÇA DE TRABALHO'!$E$15:$E$999,
MATCH($L14,'FORÇA DE TRABALHO'!$C$15:$C$999,0),
MATCH(O$6+0,'FORÇA DE TRABALHO'!$E$14:$E$14+0,0)),
IF(
OR(_xlpm.Prod="",_xlpm.Prod=0),
IF(_xlpm.Status="ATIVO",0,_xlpm.Status),
_xlpm.Prod
)
),
"")</f>
        <v>4</v>
      </c>
      <c r="P14" s="41" t="str" cm="1">
        <f t="array" ref="P14">IFERROR(
_xlfn.LET(
_xlpm.Prod,INDEX(Din!$J$4:$AR$1000,
MATCH($L14,Din!$I$4:$I$1000,0),
MATCH(P$6,Din!$J$3:$AO$3,0)),
_xlpm.Status,INDEX('FORÇA DE TRABALHO'!$E$15:$E$999,
MATCH($L14,'FORÇA DE TRABALHO'!$C$15:$C$999,0),
MATCH(P$6+0,'FORÇA DE TRABALHO'!$E$14:$E$14+0,0)),
IF(
OR(_xlpm.Prod="",_xlpm.Prod=0),
IF(_xlpm.Status="ATIVO",0,_xlpm.Status),
_xlpm.Prod
)
),
"")</f>
        <v/>
      </c>
      <c r="Q14" s="41" t="str" cm="1">
        <f t="array" ref="Q14">IFERROR(
_xlfn.LET(
_xlpm.Prod,INDEX(Din!$J$4:$AR$1000,
MATCH($L14,Din!$I$4:$I$1000,0),
MATCH(Q$6,Din!$J$3:$AO$3,0)),
_xlpm.Status,INDEX('FORÇA DE TRABALHO'!$E$15:$E$999,
MATCH($L14,'FORÇA DE TRABALHO'!$C$15:$C$999,0),
MATCH(Q$6+0,'FORÇA DE TRABALHO'!$E$14:$E$14+0,0)),
IF(
OR(_xlpm.Prod="",_xlpm.Prod=0),
IF(_xlpm.Status="ATIVO",0,_xlpm.Status),
_xlpm.Prod
)
),
"")</f>
        <v/>
      </c>
      <c r="R14" s="41" cm="1">
        <f t="array" ref="R14">IFERROR(
_xlfn.LET(
_xlpm.Prod,INDEX(Din!$J$4:$AR$1000,
MATCH($L14,Din!$I$4:$I$1000,0),
MATCH(R$6,Din!$J$3:$AO$3,0)),
_xlpm.Status,INDEX('FORÇA DE TRABALHO'!$E$15:$E$999,
MATCH($L14,'FORÇA DE TRABALHO'!$C$15:$C$999,0),
MATCH(R$6+0,'FORÇA DE TRABALHO'!$E$14:$E$14+0,0)),
IF(
OR(_xlpm.Prod="",_xlpm.Prod=0),
IF(_xlpm.Status="ATIVO",0,_xlpm.Status),
_xlpm.Prod
)
),
"")</f>
        <v>2</v>
      </c>
      <c r="S14" s="41" cm="1">
        <f t="array" ref="S14">IFERROR(
_xlfn.LET(
_xlpm.Prod,INDEX(Din!$J$4:$AR$1000,
MATCH($L14,Din!$I$4:$I$1000,0),
MATCH(S$6,Din!$J$3:$AO$3,0)),
_xlpm.Status,INDEX('FORÇA DE TRABALHO'!$E$15:$E$999,
MATCH($L14,'FORÇA DE TRABALHO'!$C$15:$C$999,0),
MATCH(S$6+0,'FORÇA DE TRABALHO'!$E$14:$E$14+0,0)),
IF(
OR(_xlpm.Prod="",_xlpm.Prod=0),
IF(_xlpm.Status="ATIVO",0,_xlpm.Status),
_xlpm.Prod
)
),
"")</f>
        <v>3</v>
      </c>
      <c r="T14" s="41" cm="1">
        <f t="array" ref="T14">IFERROR(
_xlfn.LET(
_xlpm.Prod,INDEX(Din!$J$4:$AR$1000,
MATCH($L14,Din!$I$4:$I$1000,0),
MATCH(T$6,Din!$J$3:$AO$3,0)),
_xlpm.Status,INDEX('FORÇA DE TRABALHO'!$E$15:$E$999,
MATCH($L14,'FORÇA DE TRABALHO'!$C$15:$C$999,0),
MATCH(T$6+0,'FORÇA DE TRABALHO'!$E$14:$E$14+0,0)),
IF(
OR(_xlpm.Prod="",_xlpm.Prod=0),
IF(_xlpm.Status="ATIVO",0,_xlpm.Status),
_xlpm.Prod
)
),
"")</f>
        <v>3</v>
      </c>
      <c r="U14" s="41" cm="1">
        <f t="array" ref="U14">IFERROR(
_xlfn.LET(
_xlpm.Prod,INDEX(Din!$J$4:$AR$1000,
MATCH($L14,Din!$I$4:$I$1000,0),
MATCH(U$6,Din!$J$3:$AO$3,0)),
_xlpm.Status,INDEX('FORÇA DE TRABALHO'!$E$15:$E$999,
MATCH($L14,'FORÇA DE TRABALHO'!$C$15:$C$999,0),
MATCH(U$6+0,'FORÇA DE TRABALHO'!$E$14:$E$14+0,0)),
IF(
OR(_xlpm.Prod="",_xlpm.Prod=0),
IF(_xlpm.Status="ATIVO",0,_xlpm.Status),
_xlpm.Prod
)
),
"")</f>
        <v>5</v>
      </c>
      <c r="V14" s="41" t="str" cm="1">
        <f t="array" ref="V14">IFERROR(
_xlfn.LET(
_xlpm.Prod,INDEX(Din!$J$4:$AR$1000,
MATCH($L14,Din!$I$4:$I$1000,0),
MATCH(V$6,Din!$J$3:$AO$3,0)),
_xlpm.Status,INDEX('FORÇA DE TRABALHO'!$E$15:$E$999,
MATCH($L14,'FORÇA DE TRABALHO'!$C$15:$C$999,0),
MATCH(V$6+0,'FORÇA DE TRABALHO'!$E$14:$E$14+0,0)),
IF(
OR(_xlpm.Prod="",_xlpm.Prod=0),
IF(_xlpm.Status="ATIVO",0,_xlpm.Status),
_xlpm.Prod
)
),
"")</f>
        <v/>
      </c>
      <c r="W14" s="41" cm="1">
        <f t="array" ref="W14">IFERROR(
_xlfn.LET(
_xlpm.Prod,INDEX(Din!$J$4:$AR$1000,
MATCH($L14,Din!$I$4:$I$1000,0),
MATCH(W$6,Din!$J$3:$AO$3,0)),
_xlpm.Status,INDEX('FORÇA DE TRABALHO'!$E$15:$E$999,
MATCH($L14,'FORÇA DE TRABALHO'!$C$15:$C$999,0),
MATCH(W$6+0,'FORÇA DE TRABALHO'!$E$14:$E$14+0,0)),
IF(
OR(_xlpm.Prod="",_xlpm.Prod=0),
IF(_xlpm.Status="ATIVO",0,_xlpm.Status),
_xlpm.Prod
)
),
"")</f>
        <v>3</v>
      </c>
      <c r="X14" s="41" cm="1">
        <f t="array" ref="X14">IFERROR(
_xlfn.LET(
_xlpm.Prod,INDEX(Din!$J$4:$AR$1000,
MATCH($L14,Din!$I$4:$I$1000,0),
MATCH(X$6,Din!$J$3:$AO$3,0)),
_xlpm.Status,INDEX('FORÇA DE TRABALHO'!$E$15:$E$999,
MATCH($L14,'FORÇA DE TRABALHO'!$C$15:$C$999,0),
MATCH(X$6+0,'FORÇA DE TRABALHO'!$E$14:$E$14+0,0)),
IF(
OR(_xlpm.Prod="",_xlpm.Prod=0),
IF(_xlpm.Status="ATIVO",0,_xlpm.Status),
_xlpm.Prod
)
),
"")</f>
        <v>3</v>
      </c>
      <c r="Y14" s="41" cm="1">
        <f t="array" ref="Y14">IFERROR(
_xlfn.LET(
_xlpm.Prod,INDEX(Din!$J$4:$AR$1000,
MATCH($L14,Din!$I$4:$I$1000,0),
MATCH(Y$6,Din!$J$3:$AO$3,0)),
_xlpm.Status,INDEX('FORÇA DE TRABALHO'!$E$15:$E$999,
MATCH($L14,'FORÇA DE TRABALHO'!$C$15:$C$999,0),
MATCH(Y$6+0,'FORÇA DE TRABALHO'!$E$14:$E$14+0,0)),
IF(
OR(_xlpm.Prod="",_xlpm.Prod=0),
IF(_xlpm.Status="ATIVO",0,_xlpm.Status),
_xlpm.Prod
)
),
"")</f>
        <v>3</v>
      </c>
      <c r="Z14" s="41" cm="1">
        <f t="array" ref="Z14">IFERROR(
_xlfn.LET(
_xlpm.Prod,INDEX(Din!$J$4:$AR$1000,
MATCH($L14,Din!$I$4:$I$1000,0),
MATCH(Z$6,Din!$J$3:$AO$3,0)),
_xlpm.Status,INDEX('FORÇA DE TRABALHO'!$E$15:$E$999,
MATCH($L14,'FORÇA DE TRABALHO'!$C$15:$C$999,0),
MATCH(Z$6+0,'FORÇA DE TRABALHO'!$E$14:$E$14+0,0)),
IF(
OR(_xlpm.Prod="",_xlpm.Prod=0),
IF(_xlpm.Status="ATIVO",0,_xlpm.Status),
_xlpm.Prod
)
),
"")</f>
        <v>3</v>
      </c>
      <c r="AA14" s="41" cm="1">
        <f t="array" ref="AA14">IFERROR(
_xlfn.LET(
_xlpm.Prod,INDEX(Din!$J$4:$AR$1000,
MATCH($L14,Din!$I$4:$I$1000,0),
MATCH(AA$6,Din!$J$3:$AO$3,0)),
_xlpm.Status,INDEX('FORÇA DE TRABALHO'!$E$15:$E$999,
MATCH($L14,'FORÇA DE TRABALHO'!$C$15:$C$999,0),
MATCH(AA$6+0,'FORÇA DE TRABALHO'!$E$14:$E$14+0,0)),
IF(
OR(_xlpm.Prod="",_xlpm.Prod=0),
IF(_xlpm.Status="ATIVO",0,_xlpm.Status),
_xlpm.Prod
)
),
"")</f>
        <v>3</v>
      </c>
      <c r="AB14" s="41" t="str" cm="1">
        <f t="array" ref="AB14">IFERROR(
_xlfn.LET(
_xlpm.Prod,INDEX(Din!$J$4:$AR$1000,
MATCH($L14,Din!$I$4:$I$1000,0),
MATCH(AB$6,Din!$J$3:$AO$3,0)),
_xlpm.Status,INDEX('FORÇA DE TRABALHO'!$E$15:$E$999,
MATCH($L14,'FORÇA DE TRABALHO'!$C$15:$C$999,0),
MATCH(AB$6+0,'FORÇA DE TRABALHO'!$E$14:$E$14+0,0)),
IF(
OR(_xlpm.Prod="",_xlpm.Prod=0),
IF(_xlpm.Status="ATIVO",0,_xlpm.Status),
_xlpm.Prod
)
),
"")</f>
        <v/>
      </c>
      <c r="AC14" s="41" cm="1">
        <f t="array" ref="AC14">IFERROR(
_xlfn.LET(
_xlpm.Prod,INDEX(Din!$J$4:$AR$1000,
MATCH($L14,Din!$I$4:$I$1000,0),
MATCH(AC$6,Din!$J$3:$AO$3,0)),
_xlpm.Status,INDEX('FORÇA DE TRABALHO'!$E$15:$E$999,
MATCH($L14,'FORÇA DE TRABALHO'!$C$15:$C$999,0),
MATCH(AC$6+0,'FORÇA DE TRABALHO'!$E$14:$E$14+0,0)),
IF(
OR(_xlpm.Prod="",_xlpm.Prod=0),
IF(_xlpm.Status="ATIVO",0,_xlpm.Status),
_xlpm.Prod
)
),
"")</f>
        <v>4</v>
      </c>
      <c r="AD14" s="41" cm="1">
        <f t="array" ref="AD14">IFERROR(
_xlfn.LET(
_xlpm.Prod,INDEX(Din!$J$4:$AR$1000,
MATCH($L14,Din!$I$4:$I$1000,0),
MATCH(AD$6,Din!$J$3:$AO$3,0)),
_xlpm.Status,INDEX('FORÇA DE TRABALHO'!$E$15:$E$999,
MATCH($L14,'FORÇA DE TRABALHO'!$C$15:$C$999,0),
MATCH(AD$6+0,'FORÇA DE TRABALHO'!$E$14:$E$14+0,0)),
IF(
OR(_xlpm.Prod="",_xlpm.Prod=0),
IF(_xlpm.Status="ATIVO",0,_xlpm.Status),
_xlpm.Prod
)
),
"")</f>
        <v>5</v>
      </c>
      <c r="AE14" s="41" cm="1">
        <f t="array" ref="AE14">IFERROR(
_xlfn.LET(
_xlpm.Prod,INDEX(Din!$J$4:$AR$1000,
MATCH($L14,Din!$I$4:$I$1000,0),
MATCH(AE$6,Din!$J$3:$AO$3,0)),
_xlpm.Status,INDEX('FORÇA DE TRABALHO'!$E$15:$E$999,
MATCH($L14,'FORÇA DE TRABALHO'!$C$15:$C$999,0),
MATCH(AE$6+0,'FORÇA DE TRABALHO'!$E$14:$E$14+0,0)),
IF(
OR(_xlpm.Prod="",_xlpm.Prod=0),
IF(_xlpm.Status="ATIVO",0,_xlpm.Status),
_xlpm.Prod
)
),
"")</f>
        <v>4</v>
      </c>
      <c r="AF14" s="41" cm="1">
        <f t="array" ref="AF14">IFERROR(
_xlfn.LET(
_xlpm.Prod,INDEX(Din!$J$4:$AR$1000,
MATCH($L14,Din!$I$4:$I$1000,0),
MATCH(AF$6,Din!$J$3:$AO$3,0)),
_xlpm.Status,INDEX('FORÇA DE TRABALHO'!$E$15:$E$999,
MATCH($L14,'FORÇA DE TRABALHO'!$C$15:$C$999,0),
MATCH(AF$6+0,'FORÇA DE TRABALHO'!$E$14:$E$14+0,0)),
IF(
OR(_xlpm.Prod="",_xlpm.Prod=0),
IF(_xlpm.Status="ATIVO",0,_xlpm.Status),
_xlpm.Prod
)
),
"")</f>
        <v>3</v>
      </c>
      <c r="AG14" s="41" cm="1">
        <f t="array" ref="AG14">IFERROR(
_xlfn.LET(
_xlpm.Prod,INDEX(Din!$J$4:$AR$1000,
MATCH($L14,Din!$I$4:$I$1000,0),
MATCH(AG$6,Din!$J$3:$AO$3,0)),
_xlpm.Status,INDEX('FORÇA DE TRABALHO'!$E$15:$E$999,
MATCH($L14,'FORÇA DE TRABALHO'!$C$15:$C$999,0),
MATCH(AG$6+0,'FORÇA DE TRABALHO'!$E$14:$E$14+0,0)),
IF(
OR(_xlpm.Prod="",_xlpm.Prod=0),
IF(_xlpm.Status="ATIVO",0,_xlpm.Status),
_xlpm.Prod
)
),
"")</f>
        <v>4</v>
      </c>
      <c r="AH14" s="41" t="str" cm="1">
        <f t="array" ref="AH14">IFERROR(
_xlfn.LET(
_xlpm.Prod,INDEX(Din!$J$4:$AR$1000,
MATCH($L14,Din!$I$4:$I$1000,0),
MATCH(AH$6,Din!$J$3:$AO$3,0)),
_xlpm.Status,INDEX('FORÇA DE TRABALHO'!$E$15:$E$999,
MATCH($L14,'FORÇA DE TRABALHO'!$C$15:$C$999,0),
MATCH(AH$6+0,'FORÇA DE TRABALHO'!$E$14:$E$14+0,0)),
IF(
OR(_xlpm.Prod="",_xlpm.Prod=0),
IF(_xlpm.Status="ATIVO",0,_xlpm.Status),
_xlpm.Prod
)
),
"")</f>
        <v/>
      </c>
      <c r="AI14" s="41" t="str" cm="1">
        <f t="array" ref="AI14">IFERROR(
_xlfn.LET(
_xlpm.Prod,INDEX(Din!$J$4:$AR$1000,
MATCH($L14,Din!$I$4:$I$1000,0),
MATCH(AI$6,Din!$J$3:$AO$3,0)),
_xlpm.Status,INDEX('FORÇA DE TRABALHO'!$E$15:$E$999,
MATCH($L14,'FORÇA DE TRABALHO'!$C$15:$C$999,0),
MATCH(AI$6+0,'FORÇA DE TRABALHO'!$E$14:$E$14+0,0)),
IF(
OR(_xlpm.Prod="",_xlpm.Prod=0),
IF(_xlpm.Status="ATIVO",0,_xlpm.Status),
_xlpm.Prod
)
),
"")</f>
        <v/>
      </c>
      <c r="AJ14" s="41" t="str" cm="1">
        <f t="array" ref="AJ14">IFERROR(
_xlfn.LET(
_xlpm.Prod,INDEX(Din!$J$4:$AR$1000,
MATCH($L14,Din!$I$4:$I$1000,0),
MATCH(AJ$6,Din!$J$3:$AO$3,0)),
_xlpm.Status,INDEX('FORÇA DE TRABALHO'!$E$15:$E$999,
MATCH($L14,'FORÇA DE TRABALHO'!$C$15:$C$999,0),
MATCH(AJ$6+0,'FORÇA DE TRABALHO'!$E$14:$E$14+0,0)),
IF(
OR(_xlpm.Prod="",_xlpm.Prod=0),
IF(_xlpm.Status="ATIVO",0,_xlpm.Status),
_xlpm.Prod
)
),
"")</f>
        <v/>
      </c>
      <c r="AK14" s="41" cm="1">
        <f t="array" ref="AK14">IFERROR(
_xlfn.LET(
_xlpm.Prod,INDEX(Din!$J$4:$AR$1000,
MATCH($L14,Din!$I$4:$I$1000,0),
MATCH(AK$6,Din!$J$3:$AO$3,0)),
_xlpm.Status,INDEX('FORÇA DE TRABALHO'!$E$15:$E$999,
MATCH($L14,'FORÇA DE TRABALHO'!$C$15:$C$999,0),
MATCH(AK$6+0,'FORÇA DE TRABALHO'!$E$14:$E$14+0,0)),
IF(
OR(_xlpm.Prod="",_xlpm.Prod=0),
IF(_xlpm.Status="ATIVO",0,_xlpm.Status),
_xlpm.Prod
)
),
"")</f>
        <v>3</v>
      </c>
      <c r="AL14" s="41" cm="1">
        <f t="array" ref="AL14">IFERROR(
_xlfn.LET(
_xlpm.Prod,INDEX(Din!$J$4:$AR$1000,
MATCH($L14,Din!$I$4:$I$1000,0),
MATCH(AL$6,Din!$J$3:$AO$3,0)),
_xlpm.Status,INDEX('FORÇA DE TRABALHO'!$E$15:$E$999,
MATCH($L14,'FORÇA DE TRABALHO'!$C$15:$C$999,0),
MATCH(AL$6+0,'FORÇA DE TRABALHO'!$E$14:$E$14+0,0)),
IF(
OR(_xlpm.Prod="",_xlpm.Prod=0),
IF(_xlpm.Status="ATIVO",0,_xlpm.Status),
_xlpm.Prod
)
),
"")</f>
        <v>3</v>
      </c>
      <c r="AM14" s="41" t="str" cm="1">
        <f t="array" ref="AM14">IFERROR(
_xlfn.LET(
_xlpm.Prod,INDEX(Din!$J$4:$AR$1000,
MATCH($L14,Din!$I$4:$I$1000,0),
MATCH(AM$6,Din!$J$3:$AO$3,0)),
_xlpm.Status,INDEX('FORÇA DE TRABALHO'!$E$15:$E$999,
MATCH($L14,'FORÇA DE TRABALHO'!$C$15:$C$999,0),
MATCH(AM$6+0,'FORÇA DE TRABALHO'!$E$14:$E$14+0,0)),
IF(
OR(_xlpm.Prod="",_xlpm.Prod=0),
IF(_xlpm.Status="ATIVO",0,_xlpm.Status),
_xlpm.Prod
)
),
"")</f>
        <v/>
      </c>
      <c r="AN14" s="41" t="str" cm="1">
        <f t="array" ref="AN14">IFERROR(
_xlfn.LET(
_xlpm.Prod,INDEX(Din!$J$4:$AR$1000,
MATCH($L14,Din!$I$4:$I$1000,0),
MATCH(AN$6,Din!$J$3:$AO$3,0)),
_xlpm.Status,INDEX('FORÇA DE TRABALHO'!$E$15:$E$999,
MATCH($L14,'FORÇA DE TRABALHO'!$C$15:$C$999,0),
MATCH(AN$6+0,'FORÇA DE TRABALHO'!$E$14:$E$14+0,0)),
IF(
OR(_xlpm.Prod="",_xlpm.Prod=0),
IF(_xlpm.Status="ATIVO",0,_xlpm.Status),
_xlpm.Prod
)
),
"")</f>
        <v/>
      </c>
      <c r="AO14" s="41" t="str" cm="1">
        <f t="array" ref="AO14">IFERROR(
_xlfn.LET(
_xlpm.Prod,INDEX(Din!$J$4:$AR$1000,
MATCH($L14,Din!$I$4:$I$1000,0),
MATCH(AO$6,Din!$J$3:$AO$3,0)),
_xlpm.Status,INDEX('FORÇA DE TRABALHO'!$E$15:$E$999,
MATCH($L14,'FORÇA DE TRABALHO'!$C$15:$C$999,0),
MATCH(AO$6+0,'FORÇA DE TRABALHO'!$E$14:$E$14+0,0)),
IF(
OR(_xlpm.Prod="",_xlpm.Prod=0),
IF(_xlpm.Status="ATIVO",0,_xlpm.Status),
_xlpm.Prod
)
),
"")</f>
        <v/>
      </c>
      <c r="AP14" s="41" t="str" cm="1">
        <f t="array" ref="AP14">IFERROR(
_xlfn.LET(
_xlpm.Prod,INDEX(Din!$J$4:$AR$1000,
MATCH($L14,Din!$I$4:$I$1000,0),
MATCH(AP$6,Din!$J$3:$AO$3,0)),
_xlpm.Status,INDEX('FORÇA DE TRABALHO'!$E$15:$E$999,
MATCH($L14,'FORÇA DE TRABALHO'!$C$15:$C$999,0),
MATCH(AP$6+0,'FORÇA DE TRABALHO'!$E$14:$E$14+0,0)),
IF(
OR(_xlpm.Prod="",_xlpm.Prod=0),
IF(_xlpm.Status="ATIVO",0,_xlpm.Status),
_xlpm.Prod
)
),
"")</f>
        <v/>
      </c>
      <c r="AQ14" s="41" t="str" cm="1">
        <f t="array" ref="AQ14">IFERROR(
_xlfn.LET(
_xlpm.Prod,INDEX(Din!$J$4:$AR$1000,
MATCH($L14,Din!$I$4:$I$1000,0),
MATCH(AQ$6,Din!$J$3:$AO$3,0)),
_xlpm.Status,INDEX('FORÇA DE TRABALHO'!$E$15:$E$999,
MATCH($L14,'FORÇA DE TRABALHO'!$C$15:$C$999,0),
MATCH(AQ$6+0,'FORÇA DE TRABALHO'!$E$14:$E$14+0,0)),
IF(
OR(_xlpm.Prod="",_xlpm.Prod=0),
IF(_xlpm.Status="ATIVO",0,_xlpm.Status),
_xlpm.Prod
)
),
"")</f>
        <v/>
      </c>
      <c r="AR14"/>
    </row>
    <row r="15" spans="6:109" ht="15" thickBot="1">
      <c r="F15" s="31"/>
      <c r="G15" s="30"/>
      <c r="H15" s="38">
        <f t="shared" si="10"/>
        <v>27</v>
      </c>
      <c r="I15" s="54" t="e">
        <f>ResumoProducao[[#This Row],[Produção]]/ResumoProducao[[#This Row],[Dias Trabalhado]]</f>
        <v>#DIV/0!</v>
      </c>
      <c r="J15" s="38" cm="1">
        <f t="array" ref="J15">SUMPRODUCT(('FORÇA DE TRABALHO'!$C$15:$C$1007=L15)*('FORÇA DE TRABALHO'!$E$15:$E$1007="ATIVO"))</f>
        <v>0</v>
      </c>
      <c r="K15" s="39" t="e">
        <f t="shared" si="11"/>
        <v>#DIV/0!</v>
      </c>
      <c r="L15" s="40" t="str">
        <f>IF(Din!A6="","",Din!A6)</f>
        <v>JAIRON VIEIRA ALVES</v>
      </c>
      <c r="M15" s="40" cm="1">
        <f t="array" ref="M15">IFERROR(
_xlfn.LET(
_xlpm.Prod,INDEX(Din!$J$4:$AR$1000,
MATCH($L15,Din!$I$4:$I$1000,0),
MATCH(M$6,Din!$J$3:$AO$3,0)),
_xlpm.Status,INDEX('FORÇA DE TRABALHO'!$E$15:$E$999,
MATCH($L15,'FORÇA DE TRABALHO'!$C$15:$C$999,0),
MATCH(M$6+0,'FORÇA DE TRABALHO'!$E$14:$E$14+0,0)),
IF(
OR(_xlpm.Prod="",_xlpm.Prod=0),
IF(_xlpm.Status="ATIVO",0,_xlpm.Status),
_xlpm.Prod
)
),
"")</f>
        <v>3</v>
      </c>
      <c r="N15" s="40" cm="1">
        <f t="array" ref="N15">IFERROR(
_xlfn.LET(
_xlpm.Prod,INDEX(Din!$J$4:$AR$1000,
MATCH($L15,Din!$I$4:$I$1000,0),
MATCH(N$6,Din!$J$3:$AO$3,0)),
_xlpm.Status,INDEX('FORÇA DE TRABALHO'!$E$15:$E$999,
MATCH($L15,'FORÇA DE TRABALHO'!$C$15:$C$999,0),
MATCH(N$6+0,'FORÇA DE TRABALHO'!$E$14:$E$14+0,0)),
IF(
OR(_xlpm.Prod="",_xlpm.Prod=0),
IF(_xlpm.Status="ATIVO",0,_xlpm.Status),
_xlpm.Prod
)
),
"")</f>
        <v>2</v>
      </c>
      <c r="O15" s="40" cm="1">
        <f t="array" ref="O15">IFERROR(
_xlfn.LET(
_xlpm.Prod,INDEX(Din!$J$4:$AR$1000,
MATCH($L15,Din!$I$4:$I$1000,0),
MATCH(O$6,Din!$J$3:$AO$3,0)),
_xlpm.Status,INDEX('FORÇA DE TRABALHO'!$E$15:$E$999,
MATCH($L15,'FORÇA DE TRABALHO'!$C$15:$C$999,0),
MATCH(O$6+0,'FORÇA DE TRABALHO'!$E$14:$E$14+0,0)),
IF(
OR(_xlpm.Prod="",_xlpm.Prod=0),
IF(_xlpm.Status="ATIVO",0,_xlpm.Status),
_xlpm.Prod
)
),
"")</f>
        <v>4</v>
      </c>
      <c r="P15" s="40" cm="1">
        <f t="array" ref="P15">IFERROR(
_xlfn.LET(
_xlpm.Prod,INDEX(Din!$J$4:$AR$1000,
MATCH($L15,Din!$I$4:$I$1000,0),
MATCH(P$6,Din!$J$3:$AO$3,0)),
_xlpm.Status,INDEX('FORÇA DE TRABALHO'!$E$15:$E$999,
MATCH($L15,'FORÇA DE TRABALHO'!$C$15:$C$999,0),
MATCH(P$6+0,'FORÇA DE TRABALHO'!$E$14:$E$14+0,0)),
IF(
OR(_xlpm.Prod="",_xlpm.Prod=0),
IF(_xlpm.Status="ATIVO",0,_xlpm.Status),
_xlpm.Prod
)
),
"")</f>
        <v>1</v>
      </c>
      <c r="Q15" s="40" cm="1">
        <f t="array" ref="Q15">IFERROR(
_xlfn.LET(
_xlpm.Prod,INDEX(Din!$J$4:$AR$1000,
MATCH($L15,Din!$I$4:$I$1000,0),
MATCH(Q$6,Din!$J$3:$AO$3,0)),
_xlpm.Status,INDEX('FORÇA DE TRABALHO'!$E$15:$E$999,
MATCH($L15,'FORÇA DE TRABALHO'!$C$15:$C$999,0),
MATCH(Q$6+0,'FORÇA DE TRABALHO'!$E$14:$E$14+0,0)),
IF(
OR(_xlpm.Prod="",_xlpm.Prod=0),
IF(_xlpm.Status="ATIVO",0,_xlpm.Status),
_xlpm.Prod
)
),
"")</f>
        <v>5</v>
      </c>
      <c r="R15" s="40" cm="1">
        <f t="array" ref="R15">IFERROR(
_xlfn.LET(
_xlpm.Prod,INDEX(Din!$J$4:$AR$1000,
MATCH($L15,Din!$I$4:$I$1000,0),
MATCH(R$6,Din!$J$3:$AO$3,0)),
_xlpm.Status,INDEX('FORÇA DE TRABALHO'!$E$15:$E$999,
MATCH($L15,'FORÇA DE TRABALHO'!$C$15:$C$999,0),
MATCH(R$6+0,'FORÇA DE TRABALHO'!$E$14:$E$14+0,0)),
IF(
OR(_xlpm.Prod="",_xlpm.Prod=0),
IF(_xlpm.Status="ATIVO",0,_xlpm.Status),
_xlpm.Prod
)
),
"")</f>
        <v>2</v>
      </c>
      <c r="S15" s="40" cm="1">
        <f t="array" ref="S15">IFERROR(
_xlfn.LET(
_xlpm.Prod,INDEX(Din!$J$4:$AR$1000,
MATCH($L15,Din!$I$4:$I$1000,0),
MATCH(S$6,Din!$J$3:$AO$3,0)),
_xlpm.Status,INDEX('FORÇA DE TRABALHO'!$E$15:$E$999,
MATCH($L15,'FORÇA DE TRABALHO'!$C$15:$C$999,0),
MATCH(S$6+0,'FORÇA DE TRABALHO'!$E$14:$E$14+0,0)),
IF(
OR(_xlpm.Prod="",_xlpm.Prod=0),
IF(_xlpm.Status="ATIVO",0,_xlpm.Status),
_xlpm.Prod
)
),
"")</f>
        <v>3</v>
      </c>
      <c r="T15" s="40" cm="1">
        <f t="array" ref="T15">IFERROR(
_xlfn.LET(
_xlpm.Prod,INDEX(Din!$J$4:$AR$1000,
MATCH($L15,Din!$I$4:$I$1000,0),
MATCH(T$6,Din!$J$3:$AO$3,0)),
_xlpm.Status,INDEX('FORÇA DE TRABALHO'!$E$15:$E$999,
MATCH($L15,'FORÇA DE TRABALHO'!$C$15:$C$999,0),
MATCH(T$6+0,'FORÇA DE TRABALHO'!$E$14:$E$14+0,0)),
IF(
OR(_xlpm.Prod="",_xlpm.Prod=0),
IF(_xlpm.Status="ATIVO",0,_xlpm.Status),
_xlpm.Prod
)
),
"")</f>
        <v>5</v>
      </c>
      <c r="U15" s="40" cm="1">
        <f t="array" ref="U15">IFERROR(
_xlfn.LET(
_xlpm.Prod,INDEX(Din!$J$4:$AR$1000,
MATCH($L15,Din!$I$4:$I$1000,0),
MATCH(U$6,Din!$J$3:$AO$3,0)),
_xlpm.Status,INDEX('FORÇA DE TRABALHO'!$E$15:$E$999,
MATCH($L15,'FORÇA DE TRABALHO'!$C$15:$C$999,0),
MATCH(U$6+0,'FORÇA DE TRABALHO'!$E$14:$E$14+0,0)),
IF(
OR(_xlpm.Prod="",_xlpm.Prod=0),
IF(_xlpm.Status="ATIVO",0,_xlpm.Status),
_xlpm.Prod
)
),
"")</f>
        <v>2</v>
      </c>
      <c r="V15" s="40" t="str" cm="1">
        <f t="array" ref="V15">IFERROR(
_xlfn.LET(
_xlpm.Prod,INDEX(Din!$J$4:$AR$1000,
MATCH($L15,Din!$I$4:$I$1000,0),
MATCH(V$6,Din!$J$3:$AO$3,0)),
_xlpm.Status,INDEX('FORÇA DE TRABALHO'!$E$15:$E$999,
MATCH($L15,'FORÇA DE TRABALHO'!$C$15:$C$999,0),
MATCH(V$6+0,'FORÇA DE TRABALHO'!$E$14:$E$14+0,0)),
IF(
OR(_xlpm.Prod="",_xlpm.Prod=0),
IF(_xlpm.Status="ATIVO",0,_xlpm.Status),
_xlpm.Prod
)
),
"")</f>
        <v/>
      </c>
      <c r="W15" s="40" t="str" cm="1">
        <f t="array" ref="W15">IFERROR(
_xlfn.LET(
_xlpm.Prod,INDEX(Din!$J$4:$AR$1000,
MATCH($L15,Din!$I$4:$I$1000,0),
MATCH(W$6,Din!$J$3:$AO$3,0)),
_xlpm.Status,INDEX('FORÇA DE TRABALHO'!$E$15:$E$999,
MATCH($L15,'FORÇA DE TRABALHO'!$C$15:$C$999,0),
MATCH(W$6+0,'FORÇA DE TRABALHO'!$E$14:$E$14+0,0)),
IF(
OR(_xlpm.Prod="",_xlpm.Prod=0),
IF(_xlpm.Status="ATIVO",0,_xlpm.Status),
_xlpm.Prod
)
),
"")</f>
        <v/>
      </c>
      <c r="X15" s="40" t="str" cm="1">
        <f t="array" ref="X15">IFERROR(
_xlfn.LET(
_xlpm.Prod,INDEX(Din!$J$4:$AR$1000,
MATCH($L15,Din!$I$4:$I$1000,0),
MATCH(X$6,Din!$J$3:$AO$3,0)),
_xlpm.Status,INDEX('FORÇA DE TRABALHO'!$E$15:$E$999,
MATCH($L15,'FORÇA DE TRABALHO'!$C$15:$C$999,0),
MATCH(X$6+0,'FORÇA DE TRABALHO'!$E$14:$E$14+0,0)),
IF(
OR(_xlpm.Prod="",_xlpm.Prod=0),
IF(_xlpm.Status="ATIVO",0,_xlpm.Status),
_xlpm.Prod
)
),
"")</f>
        <v/>
      </c>
      <c r="Y15" s="40" t="str" cm="1">
        <f t="array" ref="Y15">IFERROR(
_xlfn.LET(
_xlpm.Prod,INDEX(Din!$J$4:$AR$1000,
MATCH($L15,Din!$I$4:$I$1000,0),
MATCH(Y$6,Din!$J$3:$AO$3,0)),
_xlpm.Status,INDEX('FORÇA DE TRABALHO'!$E$15:$E$999,
MATCH($L15,'FORÇA DE TRABALHO'!$C$15:$C$999,0),
MATCH(Y$6+0,'FORÇA DE TRABALHO'!$E$14:$E$14+0,0)),
IF(
OR(_xlpm.Prod="",_xlpm.Prod=0),
IF(_xlpm.Status="ATIVO",0,_xlpm.Status),
_xlpm.Prod
)
),
"")</f>
        <v/>
      </c>
      <c r="Z15" s="40" t="str" cm="1">
        <f t="array" ref="Z15">IFERROR(
_xlfn.LET(
_xlpm.Prod,INDEX(Din!$J$4:$AR$1000,
MATCH($L15,Din!$I$4:$I$1000,0),
MATCH(Z$6,Din!$J$3:$AO$3,0)),
_xlpm.Status,INDEX('FORÇA DE TRABALHO'!$E$15:$E$999,
MATCH($L15,'FORÇA DE TRABALHO'!$C$15:$C$999,0),
MATCH(Z$6+0,'FORÇA DE TRABALHO'!$E$14:$E$14+0,0)),
IF(
OR(_xlpm.Prod="",_xlpm.Prod=0),
IF(_xlpm.Status="ATIVO",0,_xlpm.Status),
_xlpm.Prod
)
),
"")</f>
        <v/>
      </c>
      <c r="AA15" s="40" t="str" cm="1">
        <f t="array" ref="AA15">IFERROR(
_xlfn.LET(
_xlpm.Prod,INDEX(Din!$J$4:$AR$1000,
MATCH($L15,Din!$I$4:$I$1000,0),
MATCH(AA$6,Din!$J$3:$AO$3,0)),
_xlpm.Status,INDEX('FORÇA DE TRABALHO'!$E$15:$E$999,
MATCH($L15,'FORÇA DE TRABALHO'!$C$15:$C$999,0),
MATCH(AA$6+0,'FORÇA DE TRABALHO'!$E$14:$E$14+0,0)),
IF(
OR(_xlpm.Prod="",_xlpm.Prod=0),
IF(_xlpm.Status="ATIVO",0,_xlpm.Status),
_xlpm.Prod
)
),
"")</f>
        <v/>
      </c>
      <c r="AB15" s="40" t="str" cm="1">
        <f t="array" ref="AB15">IFERROR(
_xlfn.LET(
_xlpm.Prod,INDEX(Din!$J$4:$AR$1000,
MATCH($L15,Din!$I$4:$I$1000,0),
MATCH(AB$6,Din!$J$3:$AO$3,0)),
_xlpm.Status,INDEX('FORÇA DE TRABALHO'!$E$15:$E$999,
MATCH($L15,'FORÇA DE TRABALHO'!$C$15:$C$999,0),
MATCH(AB$6+0,'FORÇA DE TRABALHO'!$E$14:$E$14+0,0)),
IF(
OR(_xlpm.Prod="",_xlpm.Prod=0),
IF(_xlpm.Status="ATIVO",0,_xlpm.Status),
_xlpm.Prod
)
),
"")</f>
        <v/>
      </c>
      <c r="AC15" s="40" t="str" cm="1">
        <f t="array" ref="AC15">IFERROR(
_xlfn.LET(
_xlpm.Prod,INDEX(Din!$J$4:$AR$1000,
MATCH($L15,Din!$I$4:$I$1000,0),
MATCH(AC$6,Din!$J$3:$AO$3,0)),
_xlpm.Status,INDEX('FORÇA DE TRABALHO'!$E$15:$E$999,
MATCH($L15,'FORÇA DE TRABALHO'!$C$15:$C$999,0),
MATCH(AC$6+0,'FORÇA DE TRABALHO'!$E$14:$E$14+0,0)),
IF(
OR(_xlpm.Prod="",_xlpm.Prod=0),
IF(_xlpm.Status="ATIVO",0,_xlpm.Status),
_xlpm.Prod
)
),
"")</f>
        <v/>
      </c>
      <c r="AD15" s="40" t="str" cm="1">
        <f t="array" ref="AD15">IFERROR(
_xlfn.LET(
_xlpm.Prod,INDEX(Din!$J$4:$AR$1000,
MATCH($L15,Din!$I$4:$I$1000,0),
MATCH(AD$6,Din!$J$3:$AO$3,0)),
_xlpm.Status,INDEX('FORÇA DE TRABALHO'!$E$15:$E$999,
MATCH($L15,'FORÇA DE TRABALHO'!$C$15:$C$999,0),
MATCH(AD$6+0,'FORÇA DE TRABALHO'!$E$14:$E$14+0,0)),
IF(
OR(_xlpm.Prod="",_xlpm.Prod=0),
IF(_xlpm.Status="ATIVO",0,_xlpm.Status),
_xlpm.Prod
)
),
"")</f>
        <v/>
      </c>
      <c r="AE15" s="40" t="str" cm="1">
        <f t="array" ref="AE15">IFERROR(
_xlfn.LET(
_xlpm.Prod,INDEX(Din!$J$4:$AR$1000,
MATCH($L15,Din!$I$4:$I$1000,0),
MATCH(AE$6,Din!$J$3:$AO$3,0)),
_xlpm.Status,INDEX('FORÇA DE TRABALHO'!$E$15:$E$999,
MATCH($L15,'FORÇA DE TRABALHO'!$C$15:$C$999,0),
MATCH(AE$6+0,'FORÇA DE TRABALHO'!$E$14:$E$14+0,0)),
IF(
OR(_xlpm.Prod="",_xlpm.Prod=0),
IF(_xlpm.Status="ATIVO",0,_xlpm.Status),
_xlpm.Prod
)
),
"")</f>
        <v/>
      </c>
      <c r="AF15" s="40" t="str" cm="1">
        <f t="array" ref="AF15">IFERROR(
_xlfn.LET(
_xlpm.Prod,INDEX(Din!$J$4:$AR$1000,
MATCH($L15,Din!$I$4:$I$1000,0),
MATCH(AF$6,Din!$J$3:$AO$3,0)),
_xlpm.Status,INDEX('FORÇA DE TRABALHO'!$E$15:$E$999,
MATCH($L15,'FORÇA DE TRABALHO'!$C$15:$C$999,0),
MATCH(AF$6+0,'FORÇA DE TRABALHO'!$E$14:$E$14+0,0)),
IF(
OR(_xlpm.Prod="",_xlpm.Prod=0),
IF(_xlpm.Status="ATIVO",0,_xlpm.Status),
_xlpm.Prod
)
),
"")</f>
        <v/>
      </c>
      <c r="AG15" s="40" t="str" cm="1">
        <f t="array" ref="AG15">IFERROR(
_xlfn.LET(
_xlpm.Prod,INDEX(Din!$J$4:$AR$1000,
MATCH($L15,Din!$I$4:$I$1000,0),
MATCH(AG$6,Din!$J$3:$AO$3,0)),
_xlpm.Status,INDEX('FORÇA DE TRABALHO'!$E$15:$E$999,
MATCH($L15,'FORÇA DE TRABALHO'!$C$15:$C$999,0),
MATCH(AG$6+0,'FORÇA DE TRABALHO'!$E$14:$E$14+0,0)),
IF(
OR(_xlpm.Prod="",_xlpm.Prod=0),
IF(_xlpm.Status="ATIVO",0,_xlpm.Status),
_xlpm.Prod
)
),
"")</f>
        <v/>
      </c>
      <c r="AH15" s="40" t="str" cm="1">
        <f t="array" ref="AH15">IFERROR(
_xlfn.LET(
_xlpm.Prod,INDEX(Din!$J$4:$AR$1000,
MATCH($L15,Din!$I$4:$I$1000,0),
MATCH(AH$6,Din!$J$3:$AO$3,0)),
_xlpm.Status,INDEX('FORÇA DE TRABALHO'!$E$15:$E$999,
MATCH($L15,'FORÇA DE TRABALHO'!$C$15:$C$999,0),
MATCH(AH$6+0,'FORÇA DE TRABALHO'!$E$14:$E$14+0,0)),
IF(
OR(_xlpm.Prod="",_xlpm.Prod=0),
IF(_xlpm.Status="ATIVO",0,_xlpm.Status),
_xlpm.Prod
)
),
"")</f>
        <v/>
      </c>
      <c r="AI15" s="40" t="str" cm="1">
        <f t="array" ref="AI15">IFERROR(
_xlfn.LET(
_xlpm.Prod,INDEX(Din!$J$4:$AR$1000,
MATCH($L15,Din!$I$4:$I$1000,0),
MATCH(AI$6,Din!$J$3:$AO$3,0)),
_xlpm.Status,INDEX('FORÇA DE TRABALHO'!$E$15:$E$999,
MATCH($L15,'FORÇA DE TRABALHO'!$C$15:$C$999,0),
MATCH(AI$6+0,'FORÇA DE TRABALHO'!$E$14:$E$14+0,0)),
IF(
OR(_xlpm.Prod="",_xlpm.Prod=0),
IF(_xlpm.Status="ATIVO",0,_xlpm.Status),
_xlpm.Prod
)
),
"")</f>
        <v/>
      </c>
      <c r="AJ15" s="40" t="str" cm="1">
        <f t="array" ref="AJ15">IFERROR(
_xlfn.LET(
_xlpm.Prod,INDEX(Din!$J$4:$AR$1000,
MATCH($L15,Din!$I$4:$I$1000,0),
MATCH(AJ$6,Din!$J$3:$AO$3,0)),
_xlpm.Status,INDEX('FORÇA DE TRABALHO'!$E$15:$E$999,
MATCH($L15,'FORÇA DE TRABALHO'!$C$15:$C$999,0),
MATCH(AJ$6+0,'FORÇA DE TRABALHO'!$E$14:$E$14+0,0)),
IF(
OR(_xlpm.Prod="",_xlpm.Prod=0),
IF(_xlpm.Status="ATIVO",0,_xlpm.Status),
_xlpm.Prod
)
),
"")</f>
        <v/>
      </c>
      <c r="AK15" s="40" t="str" cm="1">
        <f t="array" ref="AK15">IFERROR(
_xlfn.LET(
_xlpm.Prod,INDEX(Din!$J$4:$AR$1000,
MATCH($L15,Din!$I$4:$I$1000,0),
MATCH(AK$6,Din!$J$3:$AO$3,0)),
_xlpm.Status,INDEX('FORÇA DE TRABALHO'!$E$15:$E$999,
MATCH($L15,'FORÇA DE TRABALHO'!$C$15:$C$999,0),
MATCH(AK$6+0,'FORÇA DE TRABALHO'!$E$14:$E$14+0,0)),
IF(
OR(_xlpm.Prod="",_xlpm.Prod=0),
IF(_xlpm.Status="ATIVO",0,_xlpm.Status),
_xlpm.Prod
)
),
"")</f>
        <v/>
      </c>
      <c r="AL15" s="40" t="str" cm="1">
        <f t="array" ref="AL15">IFERROR(
_xlfn.LET(
_xlpm.Prod,INDEX(Din!$J$4:$AR$1000,
MATCH($L15,Din!$I$4:$I$1000,0),
MATCH(AL$6,Din!$J$3:$AO$3,0)),
_xlpm.Status,INDEX('FORÇA DE TRABALHO'!$E$15:$E$999,
MATCH($L15,'FORÇA DE TRABALHO'!$C$15:$C$999,0),
MATCH(AL$6+0,'FORÇA DE TRABALHO'!$E$14:$E$14+0,0)),
IF(
OR(_xlpm.Prod="",_xlpm.Prod=0),
IF(_xlpm.Status="ATIVO",0,_xlpm.Status),
_xlpm.Prod
)
),
"")</f>
        <v/>
      </c>
      <c r="AM15" s="40" t="str" cm="1">
        <f t="array" ref="AM15">IFERROR(
_xlfn.LET(
_xlpm.Prod,INDEX(Din!$J$4:$AR$1000,
MATCH($L15,Din!$I$4:$I$1000,0),
MATCH(AM$6,Din!$J$3:$AO$3,0)),
_xlpm.Status,INDEX('FORÇA DE TRABALHO'!$E$15:$E$999,
MATCH($L15,'FORÇA DE TRABALHO'!$C$15:$C$999,0),
MATCH(AM$6+0,'FORÇA DE TRABALHO'!$E$14:$E$14+0,0)),
IF(
OR(_xlpm.Prod="",_xlpm.Prod=0),
IF(_xlpm.Status="ATIVO",0,_xlpm.Status),
_xlpm.Prod
)
),
"")</f>
        <v/>
      </c>
      <c r="AN15" s="40" t="str" cm="1">
        <f t="array" ref="AN15">IFERROR(
_xlfn.LET(
_xlpm.Prod,INDEX(Din!$J$4:$AR$1000,
MATCH($L15,Din!$I$4:$I$1000,0),
MATCH(AN$6,Din!$J$3:$AO$3,0)),
_xlpm.Status,INDEX('FORÇA DE TRABALHO'!$E$15:$E$999,
MATCH($L15,'FORÇA DE TRABALHO'!$C$15:$C$999,0),
MATCH(AN$6+0,'FORÇA DE TRABALHO'!$E$14:$E$14+0,0)),
IF(
OR(_xlpm.Prod="",_xlpm.Prod=0),
IF(_xlpm.Status="ATIVO",0,_xlpm.Status),
_xlpm.Prod
)
),
"")</f>
        <v/>
      </c>
      <c r="AO15" s="40" t="str" cm="1">
        <f t="array" ref="AO15">IFERROR(
_xlfn.LET(
_xlpm.Prod,INDEX(Din!$J$4:$AR$1000,
MATCH($L15,Din!$I$4:$I$1000,0),
MATCH(AO$6,Din!$J$3:$AO$3,0)),
_xlpm.Status,INDEX('FORÇA DE TRABALHO'!$E$15:$E$999,
MATCH($L15,'FORÇA DE TRABALHO'!$C$15:$C$999,0),
MATCH(AO$6+0,'FORÇA DE TRABALHO'!$E$14:$E$14+0,0)),
IF(
OR(_xlpm.Prod="",_xlpm.Prod=0),
IF(_xlpm.Status="ATIVO",0,_xlpm.Status),
_xlpm.Prod
)
),
"")</f>
        <v/>
      </c>
      <c r="AP15" s="40" t="str" cm="1">
        <f t="array" ref="AP15">IFERROR(
_xlfn.LET(
_xlpm.Prod,INDEX(Din!$J$4:$AR$1000,
MATCH($L15,Din!$I$4:$I$1000,0),
MATCH(AP$6,Din!$J$3:$AO$3,0)),
_xlpm.Status,INDEX('FORÇA DE TRABALHO'!$E$15:$E$999,
MATCH($L15,'FORÇA DE TRABALHO'!$C$15:$C$999,0),
MATCH(AP$6+0,'FORÇA DE TRABALHO'!$E$14:$E$14+0,0)),
IF(
OR(_xlpm.Prod="",_xlpm.Prod=0),
IF(_xlpm.Status="ATIVO",0,_xlpm.Status),
_xlpm.Prod
)
),
"")</f>
        <v/>
      </c>
      <c r="AQ15" s="40" t="str" cm="1">
        <f t="array" ref="AQ15">IFERROR(
_xlfn.LET(
_xlpm.Prod,INDEX(Din!$J$4:$AR$1000,
MATCH($L15,Din!$I$4:$I$1000,0),
MATCH(AQ$6,Din!$J$3:$AO$3,0)),
_xlpm.Status,INDEX('FORÇA DE TRABALHO'!$E$15:$E$999,
MATCH($L15,'FORÇA DE TRABALHO'!$C$15:$C$999,0),
MATCH(AQ$6+0,'FORÇA DE TRABALHO'!$E$14:$E$14+0,0)),
IF(
OR(_xlpm.Prod="",_xlpm.Prod=0),
IF(_xlpm.Status="ATIVO",0,_xlpm.Status),
_xlpm.Prod
)
),
"")</f>
        <v/>
      </c>
      <c r="AR15"/>
    </row>
    <row r="16" spans="6:109" ht="15" thickBot="1">
      <c r="F16" s="31"/>
      <c r="G16" s="30"/>
      <c r="H16" s="38">
        <f t="shared" si="10"/>
        <v>59</v>
      </c>
      <c r="I16" s="54">
        <f>ResumoProducao[[#This Row],[Produção]]/ResumoProducao[[#This Row],[Dias Trabalhado]]</f>
        <v>59</v>
      </c>
      <c r="J16" s="38" cm="1">
        <f t="array" ref="J16">SUMPRODUCT(('FORÇA DE TRABALHO'!$C$15:$C$1007=L16)*('FORÇA DE TRABALHO'!$E$15:$E$1007="ATIVO"))</f>
        <v>1</v>
      </c>
      <c r="K16" s="39" t="str">
        <f t="shared" si="11"/>
        <v>1Q</v>
      </c>
      <c r="L16" s="41" t="str">
        <f>IF(Din!A7="","",Din!A7)</f>
        <v>FERNANDO PINHEIRO DA SILVA JUNIOR</v>
      </c>
      <c r="M16" s="41" cm="1">
        <f t="array" ref="M16">IFERROR(
_xlfn.LET(
_xlpm.Prod,INDEX(Din!$J$4:$AR$1000,
MATCH($L16,Din!$I$4:$I$1000,0),
MATCH(M$6,Din!$J$3:$AO$3,0)),
_xlpm.Status,INDEX('FORÇA DE TRABALHO'!$E$15:$E$999,
MATCH($L16,'FORÇA DE TRABALHO'!$C$15:$C$999,0),
MATCH(M$6+0,'FORÇA DE TRABALHO'!$E$14:$E$14+0,0)),
IF(
OR(_xlpm.Prod="",_xlpm.Prod=0),
IF(_xlpm.Status="ATIVO",0,_xlpm.Status),
_xlpm.Prod
)
),
"")</f>
        <v>3</v>
      </c>
      <c r="N16" s="41" cm="1">
        <f t="array" ref="N16">IFERROR(
_xlfn.LET(
_xlpm.Prod,INDEX(Din!$J$4:$AR$1000,
MATCH($L16,Din!$I$4:$I$1000,0),
MATCH(N$6,Din!$J$3:$AO$3,0)),
_xlpm.Status,INDEX('FORÇA DE TRABALHO'!$E$15:$E$999,
MATCH($L16,'FORÇA DE TRABALHO'!$C$15:$C$999,0),
MATCH(N$6+0,'FORÇA DE TRABALHO'!$E$14:$E$14+0,0)),
IF(
OR(_xlpm.Prod="",_xlpm.Prod=0),
IF(_xlpm.Status="ATIVO",0,_xlpm.Status),
_xlpm.Prod
)
),
"")</f>
        <v>4</v>
      </c>
      <c r="O16" s="41" cm="1">
        <f t="array" ref="O16">IFERROR(
_xlfn.LET(
_xlpm.Prod,INDEX(Din!$J$4:$AR$1000,
MATCH($L16,Din!$I$4:$I$1000,0),
MATCH(O$6,Din!$J$3:$AO$3,0)),
_xlpm.Status,INDEX('FORÇA DE TRABALHO'!$E$15:$E$999,
MATCH($L16,'FORÇA DE TRABALHO'!$C$15:$C$999,0),
MATCH(O$6+0,'FORÇA DE TRABALHO'!$E$14:$E$14+0,0)),
IF(
OR(_xlpm.Prod="",_xlpm.Prod=0),
IF(_xlpm.Status="ATIVO",0,_xlpm.Status),
_xlpm.Prod
)
),
"")</f>
        <v>3</v>
      </c>
      <c r="P16" s="41" cm="1">
        <f t="array" ref="P16">IFERROR(
_xlfn.LET(
_xlpm.Prod,INDEX(Din!$J$4:$AR$1000,
MATCH($L16,Din!$I$4:$I$1000,0),
MATCH(P$6,Din!$J$3:$AO$3,0)),
_xlpm.Status,INDEX('FORÇA DE TRABALHO'!$E$15:$E$999,
MATCH($L16,'FORÇA DE TRABALHO'!$C$15:$C$999,0),
MATCH(P$6+0,'FORÇA DE TRABALHO'!$E$14:$E$14+0,0)),
IF(
OR(_xlpm.Prod="",_xlpm.Prod=0),
IF(_xlpm.Status="ATIVO",0,_xlpm.Status),
_xlpm.Prod
)
),
"")</f>
        <v>4</v>
      </c>
      <c r="Q16" s="41" t="str" cm="1">
        <f t="array" ref="Q16">IFERROR(
_xlfn.LET(
_xlpm.Prod,INDEX(Din!$J$4:$AR$1000,
MATCH($L16,Din!$I$4:$I$1000,0),
MATCH(Q$6,Din!$J$3:$AO$3,0)),
_xlpm.Status,INDEX('FORÇA DE TRABALHO'!$E$15:$E$999,
MATCH($L16,'FORÇA DE TRABALHO'!$C$15:$C$999,0),
MATCH(Q$6+0,'FORÇA DE TRABALHO'!$E$14:$E$14+0,0)),
IF(
OR(_xlpm.Prod="",_xlpm.Prod=0),
IF(_xlpm.Status="ATIVO",0,_xlpm.Status),
_xlpm.Prod
)
),
"")</f>
        <v/>
      </c>
      <c r="R16" s="41" cm="1">
        <f t="array" ref="R16">IFERROR(
_xlfn.LET(
_xlpm.Prod,INDEX(Din!$J$4:$AR$1000,
MATCH($L16,Din!$I$4:$I$1000,0),
MATCH(R$6,Din!$J$3:$AO$3,0)),
_xlpm.Status,INDEX('FORÇA DE TRABALHO'!$E$15:$E$999,
MATCH($L16,'FORÇA DE TRABALHO'!$C$15:$C$999,0),
MATCH(R$6+0,'FORÇA DE TRABALHO'!$E$14:$E$14+0,0)),
IF(
OR(_xlpm.Prod="",_xlpm.Prod=0),
IF(_xlpm.Status="ATIVO",0,_xlpm.Status),
_xlpm.Prod
)
),
"")</f>
        <v>5</v>
      </c>
      <c r="S16" s="41" cm="1">
        <f t="array" ref="S16">IFERROR(
_xlfn.LET(
_xlpm.Prod,INDEX(Din!$J$4:$AR$1000,
MATCH($L16,Din!$I$4:$I$1000,0),
MATCH(S$6,Din!$J$3:$AO$3,0)),
_xlpm.Status,INDEX('FORÇA DE TRABALHO'!$E$15:$E$999,
MATCH($L16,'FORÇA DE TRABALHO'!$C$15:$C$999,0),
MATCH(S$6+0,'FORÇA DE TRABALHO'!$E$14:$E$14+0,0)),
IF(
OR(_xlpm.Prod="",_xlpm.Prod=0),
IF(_xlpm.Status="ATIVO",0,_xlpm.Status),
_xlpm.Prod
)
),
"")</f>
        <v>2</v>
      </c>
      <c r="T16" s="41" cm="1">
        <f t="array" ref="T16">IFERROR(
_xlfn.LET(
_xlpm.Prod,INDEX(Din!$J$4:$AR$1000,
MATCH($L16,Din!$I$4:$I$1000,0),
MATCH(T$6,Din!$J$3:$AO$3,0)),
_xlpm.Status,INDEX('FORÇA DE TRABALHO'!$E$15:$E$999,
MATCH($L16,'FORÇA DE TRABALHO'!$C$15:$C$999,0),
MATCH(T$6+0,'FORÇA DE TRABALHO'!$E$14:$E$14+0,0)),
IF(
OR(_xlpm.Prod="",_xlpm.Prod=0),
IF(_xlpm.Status="ATIVO",0,_xlpm.Status),
_xlpm.Prod
)
),
"")</f>
        <v>2</v>
      </c>
      <c r="U16" s="41" cm="1">
        <f t="array" ref="U16">IFERROR(
_xlfn.LET(
_xlpm.Prod,INDEX(Din!$J$4:$AR$1000,
MATCH($L16,Din!$I$4:$I$1000,0),
MATCH(U$6,Din!$J$3:$AO$3,0)),
_xlpm.Status,INDEX('FORÇA DE TRABALHO'!$E$15:$E$999,
MATCH($L16,'FORÇA DE TRABALHO'!$C$15:$C$999,0),
MATCH(U$6+0,'FORÇA DE TRABALHO'!$E$14:$E$14+0,0)),
IF(
OR(_xlpm.Prod="",_xlpm.Prod=0),
IF(_xlpm.Status="ATIVO",0,_xlpm.Status),
_xlpm.Prod
)
),
"")</f>
        <v>1</v>
      </c>
      <c r="V16" s="41" t="str" cm="1">
        <f t="array" ref="V16">IFERROR(
_xlfn.LET(
_xlpm.Prod,INDEX(Din!$J$4:$AR$1000,
MATCH($L16,Din!$I$4:$I$1000,0),
MATCH(V$6,Din!$J$3:$AO$3,0)),
_xlpm.Status,INDEX('FORÇA DE TRABALHO'!$E$15:$E$999,
MATCH($L16,'FORÇA DE TRABALHO'!$C$15:$C$999,0),
MATCH(V$6+0,'FORÇA DE TRABALHO'!$E$14:$E$14+0,0)),
IF(
OR(_xlpm.Prod="",_xlpm.Prod=0),
IF(_xlpm.Status="ATIVO",0,_xlpm.Status),
_xlpm.Prod
)
),
"")</f>
        <v/>
      </c>
      <c r="W16" s="41" cm="1">
        <f t="array" ref="W16">IFERROR(
_xlfn.LET(
_xlpm.Prod,INDEX(Din!$J$4:$AR$1000,
MATCH($L16,Din!$I$4:$I$1000,0),
MATCH(W$6,Din!$J$3:$AO$3,0)),
_xlpm.Status,INDEX('FORÇA DE TRABALHO'!$E$15:$E$999,
MATCH($L16,'FORÇA DE TRABALHO'!$C$15:$C$999,0),
MATCH(W$6+0,'FORÇA DE TRABALHO'!$E$14:$E$14+0,0)),
IF(
OR(_xlpm.Prod="",_xlpm.Prod=0),
IF(_xlpm.Status="ATIVO",0,_xlpm.Status),
_xlpm.Prod
)
),
"")</f>
        <v>2</v>
      </c>
      <c r="X16" s="41" cm="1">
        <f t="array" ref="X16">IFERROR(
_xlfn.LET(
_xlpm.Prod,INDEX(Din!$J$4:$AR$1000,
MATCH($L16,Din!$I$4:$I$1000,0),
MATCH(X$6,Din!$J$3:$AO$3,0)),
_xlpm.Status,INDEX('FORÇA DE TRABALHO'!$E$15:$E$999,
MATCH($L16,'FORÇA DE TRABALHO'!$C$15:$C$999,0),
MATCH(X$6+0,'FORÇA DE TRABALHO'!$E$14:$E$14+0,0)),
IF(
OR(_xlpm.Prod="",_xlpm.Prod=0),
IF(_xlpm.Status="ATIVO",0,_xlpm.Status),
_xlpm.Prod
)
),
"")</f>
        <v>2</v>
      </c>
      <c r="Y16" s="41" cm="1">
        <f t="array" ref="Y16">IFERROR(
_xlfn.LET(
_xlpm.Prod,INDEX(Din!$J$4:$AR$1000,
MATCH($L16,Din!$I$4:$I$1000,0),
MATCH(Y$6,Din!$J$3:$AO$3,0)),
_xlpm.Status,INDEX('FORÇA DE TRABALHO'!$E$15:$E$999,
MATCH($L16,'FORÇA DE TRABALHO'!$C$15:$C$999,0),
MATCH(Y$6+0,'FORÇA DE TRABALHO'!$E$14:$E$14+0,0)),
IF(
OR(_xlpm.Prod="",_xlpm.Prod=0),
IF(_xlpm.Status="ATIVO",0,_xlpm.Status),
_xlpm.Prod
)
),
"")</f>
        <v>2</v>
      </c>
      <c r="Z16" s="41" t="str" cm="1">
        <f t="array" ref="Z16">IFERROR(
_xlfn.LET(
_xlpm.Prod,INDEX(Din!$J$4:$AR$1000,
MATCH($L16,Din!$I$4:$I$1000,0),
MATCH(Z$6,Din!$J$3:$AO$3,0)),
_xlpm.Status,INDEX('FORÇA DE TRABALHO'!$E$15:$E$999,
MATCH($L16,'FORÇA DE TRABALHO'!$C$15:$C$999,0),
MATCH(Z$6+0,'FORÇA DE TRABALHO'!$E$14:$E$14+0,0)),
IF(
OR(_xlpm.Prod="",_xlpm.Prod=0),
IF(_xlpm.Status="ATIVO",0,_xlpm.Status),
_xlpm.Prod
)
),
"")</f>
        <v/>
      </c>
      <c r="AA16" s="41" cm="1">
        <f t="array" ref="AA16">IFERROR(
_xlfn.LET(
_xlpm.Prod,INDEX(Din!$J$4:$AR$1000,
MATCH($L16,Din!$I$4:$I$1000,0),
MATCH(AA$6,Din!$J$3:$AO$3,0)),
_xlpm.Status,INDEX('FORÇA DE TRABALHO'!$E$15:$E$999,
MATCH($L16,'FORÇA DE TRABALHO'!$C$15:$C$999,0),
MATCH(AA$6+0,'FORÇA DE TRABALHO'!$E$14:$E$14+0,0)),
IF(
OR(_xlpm.Prod="",_xlpm.Prod=0),
IF(_xlpm.Status="ATIVO",0,_xlpm.Status),
_xlpm.Prod
)
),
"")</f>
        <v>2</v>
      </c>
      <c r="AB16" s="41" t="str" cm="1">
        <f t="array" ref="AB16">IFERROR(
_xlfn.LET(
_xlpm.Prod,INDEX(Din!$J$4:$AR$1000,
MATCH($L16,Din!$I$4:$I$1000,0),
MATCH(AB$6,Din!$J$3:$AO$3,0)),
_xlpm.Status,INDEX('FORÇA DE TRABALHO'!$E$15:$E$999,
MATCH($L16,'FORÇA DE TRABALHO'!$C$15:$C$999,0),
MATCH(AB$6+0,'FORÇA DE TRABALHO'!$E$14:$E$14+0,0)),
IF(
OR(_xlpm.Prod="",_xlpm.Prod=0),
IF(_xlpm.Status="ATIVO",0,_xlpm.Status),
_xlpm.Prod
)
),
"")</f>
        <v/>
      </c>
      <c r="AC16" s="41" cm="1">
        <f t="array" ref="AC16">IFERROR(
_xlfn.LET(
_xlpm.Prod,INDEX(Din!$J$4:$AR$1000,
MATCH($L16,Din!$I$4:$I$1000,0),
MATCH(AC$6,Din!$J$3:$AO$3,0)),
_xlpm.Status,INDEX('FORÇA DE TRABALHO'!$E$15:$E$999,
MATCH($L16,'FORÇA DE TRABALHO'!$C$15:$C$999,0),
MATCH(AC$6+0,'FORÇA DE TRABALHO'!$E$14:$E$14+0,0)),
IF(
OR(_xlpm.Prod="",_xlpm.Prod=0),
IF(_xlpm.Status="ATIVO",0,_xlpm.Status),
_xlpm.Prod
)
),
"")</f>
        <v>4</v>
      </c>
      <c r="AD16" s="41" cm="1">
        <f t="array" ref="AD16">IFERROR(
_xlfn.LET(
_xlpm.Prod,INDEX(Din!$J$4:$AR$1000,
MATCH($L16,Din!$I$4:$I$1000,0),
MATCH(AD$6,Din!$J$3:$AO$3,0)),
_xlpm.Status,INDEX('FORÇA DE TRABALHO'!$E$15:$E$999,
MATCH($L16,'FORÇA DE TRABALHO'!$C$15:$C$999,0),
MATCH(AD$6+0,'FORÇA DE TRABALHO'!$E$14:$E$14+0,0)),
IF(
OR(_xlpm.Prod="",_xlpm.Prod=0),
IF(_xlpm.Status="ATIVO",0,_xlpm.Status),
_xlpm.Prod
)
),
"")</f>
        <v>1</v>
      </c>
      <c r="AE16" s="41" cm="1">
        <f t="array" ref="AE16">IFERROR(
_xlfn.LET(
_xlpm.Prod,INDEX(Din!$J$4:$AR$1000,
MATCH($L16,Din!$I$4:$I$1000,0),
MATCH(AE$6,Din!$J$3:$AO$3,0)),
_xlpm.Status,INDEX('FORÇA DE TRABALHO'!$E$15:$E$999,
MATCH($L16,'FORÇA DE TRABALHO'!$C$15:$C$999,0),
MATCH(AE$6+0,'FORÇA DE TRABALHO'!$E$14:$E$14+0,0)),
IF(
OR(_xlpm.Prod="",_xlpm.Prod=0),
IF(_xlpm.Status="ATIVO",0,_xlpm.Status),
_xlpm.Prod
)
),
"")</f>
        <v>4</v>
      </c>
      <c r="AF16" s="41" cm="1">
        <f t="array" ref="AF16">IFERROR(
_xlfn.LET(
_xlpm.Prod,INDEX(Din!$J$4:$AR$1000,
MATCH($L16,Din!$I$4:$I$1000,0),
MATCH(AF$6,Din!$J$3:$AO$3,0)),
_xlpm.Status,INDEX('FORÇA DE TRABALHO'!$E$15:$E$999,
MATCH($L16,'FORÇA DE TRABALHO'!$C$15:$C$999,0),
MATCH(AF$6+0,'FORÇA DE TRABALHO'!$E$14:$E$14+0,0)),
IF(
OR(_xlpm.Prod="",_xlpm.Prod=0),
IF(_xlpm.Status="ATIVO",0,_xlpm.Status),
_xlpm.Prod
)
),
"")</f>
        <v>2</v>
      </c>
      <c r="AG16" s="41" cm="1">
        <f t="array" ref="AG16">IFERROR(
_xlfn.LET(
_xlpm.Prod,INDEX(Din!$J$4:$AR$1000,
MATCH($L16,Din!$I$4:$I$1000,0),
MATCH(AG$6,Din!$J$3:$AO$3,0)),
_xlpm.Status,INDEX('FORÇA DE TRABALHO'!$E$15:$E$999,
MATCH($L16,'FORÇA DE TRABALHO'!$C$15:$C$999,0),
MATCH(AG$6+0,'FORÇA DE TRABALHO'!$E$14:$E$14+0,0)),
IF(
OR(_xlpm.Prod="",_xlpm.Prod=0),
IF(_xlpm.Status="ATIVO",0,_xlpm.Status),
_xlpm.Prod
)
),
"")</f>
        <v>4</v>
      </c>
      <c r="AH16" s="41" t="str" cm="1">
        <f t="array" ref="AH16">IFERROR(
_xlfn.LET(
_xlpm.Prod,INDEX(Din!$J$4:$AR$1000,
MATCH($L16,Din!$I$4:$I$1000,0),
MATCH(AH$6,Din!$J$3:$AO$3,0)),
_xlpm.Status,INDEX('FORÇA DE TRABALHO'!$E$15:$E$999,
MATCH($L16,'FORÇA DE TRABALHO'!$C$15:$C$999,0),
MATCH(AH$6+0,'FORÇA DE TRABALHO'!$E$14:$E$14+0,0)),
IF(
OR(_xlpm.Prod="",_xlpm.Prod=0),
IF(_xlpm.Status="ATIVO",0,_xlpm.Status),
_xlpm.Prod
)
),
"")</f>
        <v/>
      </c>
      <c r="AI16" s="41" t="str" cm="1">
        <f t="array" ref="AI16">IFERROR(
_xlfn.LET(
_xlpm.Prod,INDEX(Din!$J$4:$AR$1000,
MATCH($L16,Din!$I$4:$I$1000,0),
MATCH(AI$6,Din!$J$3:$AO$3,0)),
_xlpm.Status,INDEX('FORÇA DE TRABALHO'!$E$15:$E$999,
MATCH($L16,'FORÇA DE TRABALHO'!$C$15:$C$999,0),
MATCH(AI$6+0,'FORÇA DE TRABALHO'!$E$14:$E$14+0,0)),
IF(
OR(_xlpm.Prod="",_xlpm.Prod=0),
IF(_xlpm.Status="ATIVO",0,_xlpm.Status),
_xlpm.Prod
)
),
"")</f>
        <v/>
      </c>
      <c r="AJ16" s="41" cm="1">
        <f t="array" ref="AJ16">IFERROR(
_xlfn.LET(
_xlpm.Prod,INDEX(Din!$J$4:$AR$1000,
MATCH($L16,Din!$I$4:$I$1000,0),
MATCH(AJ$6,Din!$J$3:$AO$3,0)),
_xlpm.Status,INDEX('FORÇA DE TRABALHO'!$E$15:$E$999,
MATCH($L16,'FORÇA DE TRABALHO'!$C$15:$C$999,0),
MATCH(AJ$6+0,'FORÇA DE TRABALHO'!$E$14:$E$14+0,0)),
IF(
OR(_xlpm.Prod="",_xlpm.Prod=0),
IF(_xlpm.Status="ATIVO",0,_xlpm.Status),
_xlpm.Prod
)
),
"")</f>
        <v>2</v>
      </c>
      <c r="AK16" s="41" cm="1">
        <f t="array" ref="AK16">IFERROR(
_xlfn.LET(
_xlpm.Prod,INDEX(Din!$J$4:$AR$1000,
MATCH($L16,Din!$I$4:$I$1000,0),
MATCH(AK$6,Din!$J$3:$AO$3,0)),
_xlpm.Status,INDEX('FORÇA DE TRABALHO'!$E$15:$E$999,
MATCH($L16,'FORÇA DE TRABALHO'!$C$15:$C$999,0),
MATCH(AK$6+0,'FORÇA DE TRABALHO'!$E$14:$E$14+0,0)),
IF(
OR(_xlpm.Prod="",_xlpm.Prod=0),
IF(_xlpm.Status="ATIVO",0,_xlpm.Status),
_xlpm.Prod
)
),
"")</f>
        <v>4</v>
      </c>
      <c r="AL16" s="41" cm="1">
        <f t="array" ref="AL16">IFERROR(
_xlfn.LET(
_xlpm.Prod,INDEX(Din!$J$4:$AR$1000,
MATCH($L16,Din!$I$4:$I$1000,0),
MATCH(AL$6,Din!$J$3:$AO$3,0)),
_xlpm.Status,INDEX('FORÇA DE TRABALHO'!$E$15:$E$999,
MATCH($L16,'FORÇA DE TRABALHO'!$C$15:$C$999,0),
MATCH(AL$6+0,'FORÇA DE TRABALHO'!$E$14:$E$14+0,0)),
IF(
OR(_xlpm.Prod="",_xlpm.Prod=0),
IF(_xlpm.Status="ATIVO",0,_xlpm.Status),
_xlpm.Prod
)
),
"")</f>
        <v>6</v>
      </c>
      <c r="AM16" s="41" t="str" cm="1">
        <f t="array" ref="AM16">IFERROR(
_xlfn.LET(
_xlpm.Prod,INDEX(Din!$J$4:$AR$1000,
MATCH($L16,Din!$I$4:$I$1000,0),
MATCH(AM$6,Din!$J$3:$AO$3,0)),
_xlpm.Status,INDEX('FORÇA DE TRABALHO'!$E$15:$E$999,
MATCH($L16,'FORÇA DE TRABALHO'!$C$15:$C$999,0),
MATCH(AM$6+0,'FORÇA DE TRABALHO'!$E$14:$E$14+0,0)),
IF(
OR(_xlpm.Prod="",_xlpm.Prod=0),
IF(_xlpm.Status="ATIVO",0,_xlpm.Status),
_xlpm.Prod
)
),
"")</f>
        <v/>
      </c>
      <c r="AN16" s="41" t="str" cm="1">
        <f t="array" ref="AN16">IFERROR(
_xlfn.LET(
_xlpm.Prod,INDEX(Din!$J$4:$AR$1000,
MATCH($L16,Din!$I$4:$I$1000,0),
MATCH(AN$6,Din!$J$3:$AO$3,0)),
_xlpm.Status,INDEX('FORÇA DE TRABALHO'!$E$15:$E$999,
MATCH($L16,'FORÇA DE TRABALHO'!$C$15:$C$999,0),
MATCH(AN$6+0,'FORÇA DE TRABALHO'!$E$14:$E$14+0,0)),
IF(
OR(_xlpm.Prod="",_xlpm.Prod=0),
IF(_xlpm.Status="ATIVO",0,_xlpm.Status),
_xlpm.Prod
)
),
"")</f>
        <v/>
      </c>
      <c r="AO16" s="41" t="str" cm="1">
        <f t="array" ref="AO16">IFERROR(
_xlfn.LET(
_xlpm.Prod,INDEX(Din!$J$4:$AR$1000,
MATCH($L16,Din!$I$4:$I$1000,0),
MATCH(AO$6,Din!$J$3:$AO$3,0)),
_xlpm.Status,INDEX('FORÇA DE TRABALHO'!$E$15:$E$999,
MATCH($L16,'FORÇA DE TRABALHO'!$C$15:$C$999,0),
MATCH(AO$6+0,'FORÇA DE TRABALHO'!$E$14:$E$14+0,0)),
IF(
OR(_xlpm.Prod="",_xlpm.Prod=0),
IF(_xlpm.Status="ATIVO",0,_xlpm.Status),
_xlpm.Prod
)
),
"")</f>
        <v/>
      </c>
      <c r="AP16" s="41" t="str" cm="1">
        <f t="array" ref="AP16">IFERROR(
_xlfn.LET(
_xlpm.Prod,INDEX(Din!$J$4:$AR$1000,
MATCH($L16,Din!$I$4:$I$1000,0),
MATCH(AP$6,Din!$J$3:$AO$3,0)),
_xlpm.Status,INDEX('FORÇA DE TRABALHO'!$E$15:$E$999,
MATCH($L16,'FORÇA DE TRABALHO'!$C$15:$C$999,0),
MATCH(AP$6+0,'FORÇA DE TRABALHO'!$E$14:$E$14+0,0)),
IF(
OR(_xlpm.Prod="",_xlpm.Prod=0),
IF(_xlpm.Status="ATIVO",0,_xlpm.Status),
_xlpm.Prod
)
),
"")</f>
        <v/>
      </c>
      <c r="AQ16" s="41" t="str" cm="1">
        <f t="array" ref="AQ16">IFERROR(
_xlfn.LET(
_xlpm.Prod,INDEX(Din!$J$4:$AR$1000,
MATCH($L16,Din!$I$4:$I$1000,0),
MATCH(AQ$6,Din!$J$3:$AO$3,0)),
_xlpm.Status,INDEX('FORÇA DE TRABALHO'!$E$15:$E$999,
MATCH($L16,'FORÇA DE TRABALHO'!$C$15:$C$999,0),
MATCH(AQ$6+0,'FORÇA DE TRABALHO'!$E$14:$E$14+0,0)),
IF(
OR(_xlpm.Prod="",_xlpm.Prod=0),
IF(_xlpm.Status="ATIVO",0,_xlpm.Status),
_xlpm.Prod
)
),
"")</f>
        <v/>
      </c>
      <c r="AR16"/>
    </row>
    <row r="17" spans="6:44" ht="15" thickBot="1">
      <c r="F17" s="31"/>
      <c r="G17" s="30"/>
      <c r="H17" s="38">
        <f t="shared" si="10"/>
        <v>58</v>
      </c>
      <c r="I17" s="54">
        <f>ResumoProducao[[#This Row],[Produção]]/ResumoProducao[[#This Row],[Dias Trabalhado]]</f>
        <v>58</v>
      </c>
      <c r="J17" s="38" cm="1">
        <f t="array" ref="J17">SUMPRODUCT(('FORÇA DE TRABALHO'!$C$15:$C$1007=L17)*('FORÇA DE TRABALHO'!$E$15:$E$1007="ATIVO"))</f>
        <v>1</v>
      </c>
      <c r="K17" s="39" t="str">
        <f t="shared" si="11"/>
        <v>1Q</v>
      </c>
      <c r="L17" s="40" t="str">
        <f>IF(Din!A8="","",Din!A8)</f>
        <v>EDSON TAVARES DA SILVA JUNIOR</v>
      </c>
      <c r="M17" s="40" cm="1">
        <f t="array" ref="M17">IFERROR(
_xlfn.LET(
_xlpm.Prod,INDEX(Din!$J$4:$AR$1000,
MATCH($L17,Din!$I$4:$I$1000,0),
MATCH(M$6,Din!$J$3:$AO$3,0)),
_xlpm.Status,INDEX('FORÇA DE TRABALHO'!$E$15:$E$999,
MATCH($L17,'FORÇA DE TRABALHO'!$C$15:$C$999,0),
MATCH(M$6+0,'FORÇA DE TRABALHO'!$E$14:$E$14+0,0)),
IF(
OR(_xlpm.Prod="",_xlpm.Prod=0),
IF(_xlpm.Status="ATIVO",0,_xlpm.Status),
_xlpm.Prod
)
),
"")</f>
        <v>3</v>
      </c>
      <c r="N17" s="40" cm="1">
        <f t="array" ref="N17">IFERROR(
_xlfn.LET(
_xlpm.Prod,INDEX(Din!$J$4:$AR$1000,
MATCH($L17,Din!$I$4:$I$1000,0),
MATCH(N$6,Din!$J$3:$AO$3,0)),
_xlpm.Status,INDEX('FORÇA DE TRABALHO'!$E$15:$E$999,
MATCH($L17,'FORÇA DE TRABALHO'!$C$15:$C$999,0),
MATCH(N$6+0,'FORÇA DE TRABALHO'!$E$14:$E$14+0,0)),
IF(
OR(_xlpm.Prod="",_xlpm.Prod=0),
IF(_xlpm.Status="ATIVO",0,_xlpm.Status),
_xlpm.Prod
)
),
"")</f>
        <v>4</v>
      </c>
      <c r="O17" s="40" cm="1">
        <f t="array" ref="O17">IFERROR(
_xlfn.LET(
_xlpm.Prod,INDEX(Din!$J$4:$AR$1000,
MATCH($L17,Din!$I$4:$I$1000,0),
MATCH(O$6,Din!$J$3:$AO$3,0)),
_xlpm.Status,INDEX('FORÇA DE TRABALHO'!$E$15:$E$999,
MATCH($L17,'FORÇA DE TRABALHO'!$C$15:$C$999,0),
MATCH(O$6+0,'FORÇA DE TRABALHO'!$E$14:$E$14+0,0)),
IF(
OR(_xlpm.Prod="",_xlpm.Prod=0),
IF(_xlpm.Status="ATIVO",0,_xlpm.Status),
_xlpm.Prod
)
),
"")</f>
        <v>4</v>
      </c>
      <c r="P17" s="40" cm="1">
        <f t="array" ref="P17">IFERROR(
_xlfn.LET(
_xlpm.Prod,INDEX(Din!$J$4:$AR$1000,
MATCH($L17,Din!$I$4:$I$1000,0),
MATCH(P$6,Din!$J$3:$AO$3,0)),
_xlpm.Status,INDEX('FORÇA DE TRABALHO'!$E$15:$E$999,
MATCH($L17,'FORÇA DE TRABALHO'!$C$15:$C$999,0),
MATCH(P$6+0,'FORÇA DE TRABALHO'!$E$14:$E$14+0,0)),
IF(
OR(_xlpm.Prod="",_xlpm.Prod=0),
IF(_xlpm.Status="ATIVO",0,_xlpm.Status),
_xlpm.Prod
)
),
"")</f>
        <v>4</v>
      </c>
      <c r="Q17" s="40" t="str" cm="1">
        <f t="array" ref="Q17">IFERROR(
_xlfn.LET(
_xlpm.Prod,INDEX(Din!$J$4:$AR$1000,
MATCH($L17,Din!$I$4:$I$1000,0),
MATCH(Q$6,Din!$J$3:$AO$3,0)),
_xlpm.Status,INDEX('FORÇA DE TRABALHO'!$E$15:$E$999,
MATCH($L17,'FORÇA DE TRABALHO'!$C$15:$C$999,0),
MATCH(Q$6+0,'FORÇA DE TRABALHO'!$E$14:$E$14+0,0)),
IF(
OR(_xlpm.Prod="",_xlpm.Prod=0),
IF(_xlpm.Status="ATIVO",0,_xlpm.Status),
_xlpm.Prod
)
),
"")</f>
        <v/>
      </c>
      <c r="R17" s="40" cm="1">
        <f t="array" ref="R17">IFERROR(
_xlfn.LET(
_xlpm.Prod,INDEX(Din!$J$4:$AR$1000,
MATCH($L17,Din!$I$4:$I$1000,0),
MATCH(R$6,Din!$J$3:$AO$3,0)),
_xlpm.Status,INDEX('FORÇA DE TRABALHO'!$E$15:$E$999,
MATCH($L17,'FORÇA DE TRABALHO'!$C$15:$C$999,0),
MATCH(R$6+0,'FORÇA DE TRABALHO'!$E$14:$E$14+0,0)),
IF(
OR(_xlpm.Prod="",_xlpm.Prod=0),
IF(_xlpm.Status="ATIVO",0,_xlpm.Status),
_xlpm.Prod
)
),
"")</f>
        <v>5</v>
      </c>
      <c r="S17" s="40" cm="1">
        <f t="array" ref="S17">IFERROR(
_xlfn.LET(
_xlpm.Prod,INDEX(Din!$J$4:$AR$1000,
MATCH($L17,Din!$I$4:$I$1000,0),
MATCH(S$6,Din!$J$3:$AO$3,0)),
_xlpm.Status,INDEX('FORÇA DE TRABALHO'!$E$15:$E$999,
MATCH($L17,'FORÇA DE TRABALHO'!$C$15:$C$999,0),
MATCH(S$6+0,'FORÇA DE TRABALHO'!$E$14:$E$14+0,0)),
IF(
OR(_xlpm.Prod="",_xlpm.Prod=0),
IF(_xlpm.Status="ATIVO",0,_xlpm.Status),
_xlpm.Prod
)
),
"")</f>
        <v>2</v>
      </c>
      <c r="T17" s="40" cm="1">
        <f t="array" ref="T17">IFERROR(
_xlfn.LET(
_xlpm.Prod,INDEX(Din!$J$4:$AR$1000,
MATCH($L17,Din!$I$4:$I$1000,0),
MATCH(T$6,Din!$J$3:$AO$3,0)),
_xlpm.Status,INDEX('FORÇA DE TRABALHO'!$E$15:$E$999,
MATCH($L17,'FORÇA DE TRABALHO'!$C$15:$C$999,0),
MATCH(T$6+0,'FORÇA DE TRABALHO'!$E$14:$E$14+0,0)),
IF(
OR(_xlpm.Prod="",_xlpm.Prod=0),
IF(_xlpm.Status="ATIVO",0,_xlpm.Status),
_xlpm.Prod
)
),
"")</f>
        <v>2</v>
      </c>
      <c r="U17" s="40" cm="1">
        <f t="array" ref="U17">IFERROR(
_xlfn.LET(
_xlpm.Prod,INDEX(Din!$J$4:$AR$1000,
MATCH($L17,Din!$I$4:$I$1000,0),
MATCH(U$6,Din!$J$3:$AO$3,0)),
_xlpm.Status,INDEX('FORÇA DE TRABALHO'!$E$15:$E$999,
MATCH($L17,'FORÇA DE TRABALHO'!$C$15:$C$999,0),
MATCH(U$6+0,'FORÇA DE TRABALHO'!$E$14:$E$14+0,0)),
IF(
OR(_xlpm.Prod="",_xlpm.Prod=0),
IF(_xlpm.Status="ATIVO",0,_xlpm.Status),
_xlpm.Prod
)
),
"")</f>
        <v>2</v>
      </c>
      <c r="V17" s="40" t="str" cm="1">
        <f t="array" ref="V17">IFERROR(
_xlfn.LET(
_xlpm.Prod,INDEX(Din!$J$4:$AR$1000,
MATCH($L17,Din!$I$4:$I$1000,0),
MATCH(V$6,Din!$J$3:$AO$3,0)),
_xlpm.Status,INDEX('FORÇA DE TRABALHO'!$E$15:$E$999,
MATCH($L17,'FORÇA DE TRABALHO'!$C$15:$C$999,0),
MATCH(V$6+0,'FORÇA DE TRABALHO'!$E$14:$E$14+0,0)),
IF(
OR(_xlpm.Prod="",_xlpm.Prod=0),
IF(_xlpm.Status="ATIVO",0,_xlpm.Status),
_xlpm.Prod
)
),
"")</f>
        <v/>
      </c>
      <c r="W17" s="40" cm="1">
        <f t="array" ref="W17">IFERROR(
_xlfn.LET(
_xlpm.Prod,INDEX(Din!$J$4:$AR$1000,
MATCH($L17,Din!$I$4:$I$1000,0),
MATCH(W$6,Din!$J$3:$AO$3,0)),
_xlpm.Status,INDEX('FORÇA DE TRABALHO'!$E$15:$E$999,
MATCH($L17,'FORÇA DE TRABALHO'!$C$15:$C$999,0),
MATCH(W$6+0,'FORÇA DE TRABALHO'!$E$14:$E$14+0,0)),
IF(
OR(_xlpm.Prod="",_xlpm.Prod=0),
IF(_xlpm.Status="ATIVO",0,_xlpm.Status),
_xlpm.Prod
)
),
"")</f>
        <v>2</v>
      </c>
      <c r="X17" s="40" cm="1">
        <f t="array" ref="X17">IFERROR(
_xlfn.LET(
_xlpm.Prod,INDEX(Din!$J$4:$AR$1000,
MATCH($L17,Din!$I$4:$I$1000,0),
MATCH(X$6,Din!$J$3:$AO$3,0)),
_xlpm.Status,INDEX('FORÇA DE TRABALHO'!$E$15:$E$999,
MATCH($L17,'FORÇA DE TRABALHO'!$C$15:$C$999,0),
MATCH(X$6+0,'FORÇA DE TRABALHO'!$E$14:$E$14+0,0)),
IF(
OR(_xlpm.Prod="",_xlpm.Prod=0),
IF(_xlpm.Status="ATIVO",0,_xlpm.Status),
_xlpm.Prod
)
),
"")</f>
        <v>2</v>
      </c>
      <c r="Y17" s="40" cm="1">
        <f t="array" ref="Y17">IFERROR(
_xlfn.LET(
_xlpm.Prod,INDEX(Din!$J$4:$AR$1000,
MATCH($L17,Din!$I$4:$I$1000,0),
MATCH(Y$6,Din!$J$3:$AO$3,0)),
_xlpm.Status,INDEX('FORÇA DE TRABALHO'!$E$15:$E$999,
MATCH($L17,'FORÇA DE TRABALHO'!$C$15:$C$999,0),
MATCH(Y$6+0,'FORÇA DE TRABALHO'!$E$14:$E$14+0,0)),
IF(
OR(_xlpm.Prod="",_xlpm.Prod=0),
IF(_xlpm.Status="ATIVO",0,_xlpm.Status),
_xlpm.Prod
)
),
"")</f>
        <v>3</v>
      </c>
      <c r="Z17" s="40" cm="1">
        <f t="array" ref="Z17">IFERROR(
_xlfn.LET(
_xlpm.Prod,INDEX(Din!$J$4:$AR$1000,
MATCH($L17,Din!$I$4:$I$1000,0),
MATCH(Z$6,Din!$J$3:$AO$3,0)),
_xlpm.Status,INDEX('FORÇA DE TRABALHO'!$E$15:$E$999,
MATCH($L17,'FORÇA DE TRABALHO'!$C$15:$C$999,0),
MATCH(Z$6+0,'FORÇA DE TRABALHO'!$E$14:$E$14+0,0)),
IF(
OR(_xlpm.Prod="",_xlpm.Prod=0),
IF(_xlpm.Status="ATIVO",0,_xlpm.Status),
_xlpm.Prod
)
),
"")</f>
        <v>1</v>
      </c>
      <c r="AA17" s="40" cm="1">
        <f t="array" ref="AA17">IFERROR(
_xlfn.LET(
_xlpm.Prod,INDEX(Din!$J$4:$AR$1000,
MATCH($L17,Din!$I$4:$I$1000,0),
MATCH(AA$6,Din!$J$3:$AO$3,0)),
_xlpm.Status,INDEX('FORÇA DE TRABALHO'!$E$15:$E$999,
MATCH($L17,'FORÇA DE TRABALHO'!$C$15:$C$999,0),
MATCH(AA$6+0,'FORÇA DE TRABALHO'!$E$14:$E$14+0,0)),
IF(
OR(_xlpm.Prod="",_xlpm.Prod=0),
IF(_xlpm.Status="ATIVO",0,_xlpm.Status),
_xlpm.Prod
)
),
"")</f>
        <v>2</v>
      </c>
      <c r="AB17" s="40" t="str" cm="1">
        <f t="array" ref="AB17">IFERROR(
_xlfn.LET(
_xlpm.Prod,INDEX(Din!$J$4:$AR$1000,
MATCH($L17,Din!$I$4:$I$1000,0),
MATCH(AB$6,Din!$J$3:$AO$3,0)),
_xlpm.Status,INDEX('FORÇA DE TRABALHO'!$E$15:$E$999,
MATCH($L17,'FORÇA DE TRABALHO'!$C$15:$C$999,0),
MATCH(AB$6+0,'FORÇA DE TRABALHO'!$E$14:$E$14+0,0)),
IF(
OR(_xlpm.Prod="",_xlpm.Prod=0),
IF(_xlpm.Status="ATIVO",0,_xlpm.Status),
_xlpm.Prod
)
),
"")</f>
        <v/>
      </c>
      <c r="AC17" s="40" cm="1">
        <f t="array" ref="AC17">IFERROR(
_xlfn.LET(
_xlpm.Prod,INDEX(Din!$J$4:$AR$1000,
MATCH($L17,Din!$I$4:$I$1000,0),
MATCH(AC$6,Din!$J$3:$AO$3,0)),
_xlpm.Status,INDEX('FORÇA DE TRABALHO'!$E$15:$E$999,
MATCH($L17,'FORÇA DE TRABALHO'!$C$15:$C$999,0),
MATCH(AC$6+0,'FORÇA DE TRABALHO'!$E$14:$E$14+0,0)),
IF(
OR(_xlpm.Prod="",_xlpm.Prod=0),
IF(_xlpm.Status="ATIVO",0,_xlpm.Status),
_xlpm.Prod
)
),
"")</f>
        <v>4</v>
      </c>
      <c r="AD17" s="40" cm="1">
        <f t="array" ref="AD17">IFERROR(
_xlfn.LET(
_xlpm.Prod,INDEX(Din!$J$4:$AR$1000,
MATCH($L17,Din!$I$4:$I$1000,0),
MATCH(AD$6,Din!$J$3:$AO$3,0)),
_xlpm.Status,INDEX('FORÇA DE TRABALHO'!$E$15:$E$999,
MATCH($L17,'FORÇA DE TRABALHO'!$C$15:$C$999,0),
MATCH(AD$6+0,'FORÇA DE TRABALHO'!$E$14:$E$14+0,0)),
IF(
OR(_xlpm.Prod="",_xlpm.Prod=0),
IF(_xlpm.Status="ATIVO",0,_xlpm.Status),
_xlpm.Prod
)
),
"")</f>
        <v>2</v>
      </c>
      <c r="AE17" s="40" cm="1">
        <f t="array" ref="AE17">IFERROR(
_xlfn.LET(
_xlpm.Prod,INDEX(Din!$J$4:$AR$1000,
MATCH($L17,Din!$I$4:$I$1000,0),
MATCH(AE$6,Din!$J$3:$AO$3,0)),
_xlpm.Status,INDEX('FORÇA DE TRABALHO'!$E$15:$E$999,
MATCH($L17,'FORÇA DE TRABALHO'!$C$15:$C$999,0),
MATCH(AE$6+0,'FORÇA DE TRABALHO'!$E$14:$E$14+0,0)),
IF(
OR(_xlpm.Prod="",_xlpm.Prod=0),
IF(_xlpm.Status="ATIVO",0,_xlpm.Status),
_xlpm.Prod
)
),
"")</f>
        <v>6</v>
      </c>
      <c r="AF17" s="40" cm="1">
        <f t="array" ref="AF17">IFERROR(
_xlfn.LET(
_xlpm.Prod,INDEX(Din!$J$4:$AR$1000,
MATCH($L17,Din!$I$4:$I$1000,0),
MATCH(AF$6,Din!$J$3:$AO$3,0)),
_xlpm.Status,INDEX('FORÇA DE TRABALHO'!$E$15:$E$999,
MATCH($L17,'FORÇA DE TRABALHO'!$C$15:$C$999,0),
MATCH(AF$6+0,'FORÇA DE TRABALHO'!$E$14:$E$14+0,0)),
IF(
OR(_xlpm.Prod="",_xlpm.Prod=0),
IF(_xlpm.Status="ATIVO",0,_xlpm.Status),
_xlpm.Prod
)
),
"")</f>
        <v>1</v>
      </c>
      <c r="AG17" s="40" cm="1">
        <f t="array" ref="AG17">IFERROR(
_xlfn.LET(
_xlpm.Prod,INDEX(Din!$J$4:$AR$1000,
MATCH($L17,Din!$I$4:$I$1000,0),
MATCH(AG$6,Din!$J$3:$AO$3,0)),
_xlpm.Status,INDEX('FORÇA DE TRABALHO'!$E$15:$E$999,
MATCH($L17,'FORÇA DE TRABALHO'!$C$15:$C$999,0),
MATCH(AG$6+0,'FORÇA DE TRABALHO'!$E$14:$E$14+0,0)),
IF(
OR(_xlpm.Prod="",_xlpm.Prod=0),
IF(_xlpm.Status="ATIVO",0,_xlpm.Status),
_xlpm.Prod
)
),
"")</f>
        <v>2</v>
      </c>
      <c r="AH17" s="40" t="str" cm="1">
        <f t="array" ref="AH17">IFERROR(
_xlfn.LET(
_xlpm.Prod,INDEX(Din!$J$4:$AR$1000,
MATCH($L17,Din!$I$4:$I$1000,0),
MATCH(AH$6,Din!$J$3:$AO$3,0)),
_xlpm.Status,INDEX('FORÇA DE TRABALHO'!$E$15:$E$999,
MATCH($L17,'FORÇA DE TRABALHO'!$C$15:$C$999,0),
MATCH(AH$6+0,'FORÇA DE TRABALHO'!$E$14:$E$14+0,0)),
IF(
OR(_xlpm.Prod="",_xlpm.Prod=0),
IF(_xlpm.Status="ATIVO",0,_xlpm.Status),
_xlpm.Prod
)
),
"")</f>
        <v/>
      </c>
      <c r="AI17" s="40" cm="1">
        <f t="array" ref="AI17">IFERROR(
_xlfn.LET(
_xlpm.Prod,INDEX(Din!$J$4:$AR$1000,
MATCH($L17,Din!$I$4:$I$1000,0),
MATCH(AI$6,Din!$J$3:$AO$3,0)),
_xlpm.Status,INDEX('FORÇA DE TRABALHO'!$E$15:$E$999,
MATCH($L17,'FORÇA DE TRABALHO'!$C$15:$C$999,0),
MATCH(AI$6+0,'FORÇA DE TRABALHO'!$E$14:$E$14+0,0)),
IF(
OR(_xlpm.Prod="",_xlpm.Prod=0),
IF(_xlpm.Status="ATIVO",0,_xlpm.Status),
_xlpm.Prod
)
),
"")</f>
        <v>2</v>
      </c>
      <c r="AJ17" s="40" cm="1">
        <f t="array" ref="AJ17">IFERROR(
_xlfn.LET(
_xlpm.Prod,INDEX(Din!$J$4:$AR$1000,
MATCH($L17,Din!$I$4:$I$1000,0),
MATCH(AJ$6,Din!$J$3:$AO$3,0)),
_xlpm.Status,INDEX('FORÇA DE TRABALHO'!$E$15:$E$999,
MATCH($L17,'FORÇA DE TRABALHO'!$C$15:$C$999,0),
MATCH(AJ$6+0,'FORÇA DE TRABALHO'!$E$14:$E$14+0,0)),
IF(
OR(_xlpm.Prod="",_xlpm.Prod=0),
IF(_xlpm.Status="ATIVO",0,_xlpm.Status),
_xlpm.Prod
)
),
"")</f>
        <v>1</v>
      </c>
      <c r="AK17" s="40" cm="1">
        <f t="array" ref="AK17">IFERROR(
_xlfn.LET(
_xlpm.Prod,INDEX(Din!$J$4:$AR$1000,
MATCH($L17,Din!$I$4:$I$1000,0),
MATCH(AK$6,Din!$J$3:$AO$3,0)),
_xlpm.Status,INDEX('FORÇA DE TRABALHO'!$E$15:$E$999,
MATCH($L17,'FORÇA DE TRABALHO'!$C$15:$C$999,0),
MATCH(AK$6+0,'FORÇA DE TRABALHO'!$E$14:$E$14+0,0)),
IF(
OR(_xlpm.Prod="",_xlpm.Prod=0),
IF(_xlpm.Status="ATIVO",0,_xlpm.Status),
_xlpm.Prod
)
),
"")</f>
        <v>2</v>
      </c>
      <c r="AL17" s="40" cm="1">
        <f t="array" ref="AL17">IFERROR(
_xlfn.LET(
_xlpm.Prod,INDEX(Din!$J$4:$AR$1000,
MATCH($L17,Din!$I$4:$I$1000,0),
MATCH(AL$6,Din!$J$3:$AO$3,0)),
_xlpm.Status,INDEX('FORÇA DE TRABALHO'!$E$15:$E$999,
MATCH($L17,'FORÇA DE TRABALHO'!$C$15:$C$999,0),
MATCH(AL$6+0,'FORÇA DE TRABALHO'!$E$14:$E$14+0,0)),
IF(
OR(_xlpm.Prod="",_xlpm.Prod=0),
IF(_xlpm.Status="ATIVO",0,_xlpm.Status),
_xlpm.Prod
)
),
"")</f>
        <v>2</v>
      </c>
      <c r="AM17" s="40" t="str" cm="1">
        <f t="array" ref="AM17">IFERROR(
_xlfn.LET(
_xlpm.Prod,INDEX(Din!$J$4:$AR$1000,
MATCH($L17,Din!$I$4:$I$1000,0),
MATCH(AM$6,Din!$J$3:$AO$3,0)),
_xlpm.Status,INDEX('FORÇA DE TRABALHO'!$E$15:$E$999,
MATCH($L17,'FORÇA DE TRABALHO'!$C$15:$C$999,0),
MATCH(AM$6+0,'FORÇA DE TRABALHO'!$E$14:$E$14+0,0)),
IF(
OR(_xlpm.Prod="",_xlpm.Prod=0),
IF(_xlpm.Status="ATIVO",0,_xlpm.Status),
_xlpm.Prod
)
),
"")</f>
        <v/>
      </c>
      <c r="AN17" s="40" t="str" cm="1">
        <f t="array" ref="AN17">IFERROR(
_xlfn.LET(
_xlpm.Prod,INDEX(Din!$J$4:$AR$1000,
MATCH($L17,Din!$I$4:$I$1000,0),
MATCH(AN$6,Din!$J$3:$AO$3,0)),
_xlpm.Status,INDEX('FORÇA DE TRABALHO'!$E$15:$E$999,
MATCH($L17,'FORÇA DE TRABALHO'!$C$15:$C$999,0),
MATCH(AN$6+0,'FORÇA DE TRABALHO'!$E$14:$E$14+0,0)),
IF(
OR(_xlpm.Prod="",_xlpm.Prod=0),
IF(_xlpm.Status="ATIVO",0,_xlpm.Status),
_xlpm.Prod
)
),
"")</f>
        <v/>
      </c>
      <c r="AO17" s="40" t="str" cm="1">
        <f t="array" ref="AO17">IFERROR(
_xlfn.LET(
_xlpm.Prod,INDEX(Din!$J$4:$AR$1000,
MATCH($L17,Din!$I$4:$I$1000,0),
MATCH(AO$6,Din!$J$3:$AO$3,0)),
_xlpm.Status,INDEX('FORÇA DE TRABALHO'!$E$15:$E$999,
MATCH($L17,'FORÇA DE TRABALHO'!$C$15:$C$999,0),
MATCH(AO$6+0,'FORÇA DE TRABALHO'!$E$14:$E$14+0,0)),
IF(
OR(_xlpm.Prod="",_xlpm.Prod=0),
IF(_xlpm.Status="ATIVO",0,_xlpm.Status),
_xlpm.Prod
)
),
"")</f>
        <v/>
      </c>
      <c r="AP17" s="40" t="str" cm="1">
        <f t="array" ref="AP17">IFERROR(
_xlfn.LET(
_xlpm.Prod,INDEX(Din!$J$4:$AR$1000,
MATCH($L17,Din!$I$4:$I$1000,0),
MATCH(AP$6,Din!$J$3:$AO$3,0)),
_xlpm.Status,INDEX('FORÇA DE TRABALHO'!$E$15:$E$999,
MATCH($L17,'FORÇA DE TRABALHO'!$C$15:$C$999,0),
MATCH(AP$6+0,'FORÇA DE TRABALHO'!$E$14:$E$14+0,0)),
IF(
OR(_xlpm.Prod="",_xlpm.Prod=0),
IF(_xlpm.Status="ATIVO",0,_xlpm.Status),
_xlpm.Prod
)
),
"")</f>
        <v/>
      </c>
      <c r="AQ17" s="40" t="str" cm="1">
        <f t="array" ref="AQ17">IFERROR(
_xlfn.LET(
_xlpm.Prod,INDEX(Din!$J$4:$AR$1000,
MATCH($L17,Din!$I$4:$I$1000,0),
MATCH(AQ$6,Din!$J$3:$AO$3,0)),
_xlpm.Status,INDEX('FORÇA DE TRABALHO'!$E$15:$E$999,
MATCH($L17,'FORÇA DE TRABALHO'!$C$15:$C$999,0),
MATCH(AQ$6+0,'FORÇA DE TRABALHO'!$E$14:$E$14+0,0)),
IF(
OR(_xlpm.Prod="",_xlpm.Prod=0),
IF(_xlpm.Status="ATIVO",0,_xlpm.Status),
_xlpm.Prod
)
),
"")</f>
        <v/>
      </c>
      <c r="AR17"/>
    </row>
    <row r="18" spans="6:44" ht="15" thickBot="1">
      <c r="F18" s="31"/>
      <c r="G18" s="30"/>
      <c r="H18" s="38">
        <f t="shared" si="10"/>
        <v>54</v>
      </c>
      <c r="I18" s="54">
        <f>ResumoProducao[[#This Row],[Produção]]/ResumoProducao[[#This Row],[Dias Trabalhado]]</f>
        <v>54</v>
      </c>
      <c r="J18" s="38" cm="1">
        <f t="array" ref="J18">SUMPRODUCT(('FORÇA DE TRABALHO'!$C$15:$C$1007=L18)*('FORÇA DE TRABALHO'!$E$15:$E$1007="ATIVO"))</f>
        <v>1</v>
      </c>
      <c r="K18" s="39" t="str">
        <f t="shared" si="11"/>
        <v>1Q</v>
      </c>
      <c r="L18" s="41" t="str">
        <f>IF(Din!A9="","",Din!A9)</f>
        <v>HELIO SANDRO MONTEIRO PEIXOTO</v>
      </c>
      <c r="M18" s="41" cm="1">
        <f t="array" ref="M18">IFERROR(
_xlfn.LET(
_xlpm.Prod,INDEX(Din!$J$4:$AR$1000,
MATCH($L18,Din!$I$4:$I$1000,0),
MATCH(M$6,Din!$J$3:$AO$3,0)),
_xlpm.Status,INDEX('FORÇA DE TRABALHO'!$E$15:$E$999,
MATCH($L18,'FORÇA DE TRABALHO'!$C$15:$C$999,0),
MATCH(M$6+0,'FORÇA DE TRABALHO'!$E$14:$E$14+0,0)),
IF(
OR(_xlpm.Prod="",_xlpm.Prod=0),
IF(_xlpm.Status="ATIVO",0,_xlpm.Status),
_xlpm.Prod
)
),
"")</f>
        <v>1</v>
      </c>
      <c r="N18" s="41" cm="1">
        <f t="array" ref="N18">IFERROR(
_xlfn.LET(
_xlpm.Prod,INDEX(Din!$J$4:$AR$1000,
MATCH($L18,Din!$I$4:$I$1000,0),
MATCH(N$6,Din!$J$3:$AO$3,0)),
_xlpm.Status,INDEX('FORÇA DE TRABALHO'!$E$15:$E$999,
MATCH($L18,'FORÇA DE TRABALHO'!$C$15:$C$999,0),
MATCH(N$6+0,'FORÇA DE TRABALHO'!$E$14:$E$14+0,0)),
IF(
OR(_xlpm.Prod="",_xlpm.Prod=0),
IF(_xlpm.Status="ATIVO",0,_xlpm.Status),
_xlpm.Prod
)
),
"")</f>
        <v>4</v>
      </c>
      <c r="O18" s="41" cm="1">
        <f t="array" ref="O18">IFERROR(
_xlfn.LET(
_xlpm.Prod,INDEX(Din!$J$4:$AR$1000,
MATCH($L18,Din!$I$4:$I$1000,0),
MATCH(O$6,Din!$J$3:$AO$3,0)),
_xlpm.Status,INDEX('FORÇA DE TRABALHO'!$E$15:$E$999,
MATCH($L18,'FORÇA DE TRABALHO'!$C$15:$C$999,0),
MATCH(O$6+0,'FORÇA DE TRABALHO'!$E$14:$E$14+0,0)),
IF(
OR(_xlpm.Prod="",_xlpm.Prod=0),
IF(_xlpm.Status="ATIVO",0,_xlpm.Status),
_xlpm.Prod
)
),
"")</f>
        <v>3</v>
      </c>
      <c r="P18" s="41" cm="1">
        <f t="array" ref="P18">IFERROR(
_xlfn.LET(
_xlpm.Prod,INDEX(Din!$J$4:$AR$1000,
MATCH($L18,Din!$I$4:$I$1000,0),
MATCH(P$6,Din!$J$3:$AO$3,0)),
_xlpm.Status,INDEX('FORÇA DE TRABALHO'!$E$15:$E$999,
MATCH($L18,'FORÇA DE TRABALHO'!$C$15:$C$999,0),
MATCH(P$6+0,'FORÇA DE TRABALHO'!$E$14:$E$14+0,0)),
IF(
OR(_xlpm.Prod="",_xlpm.Prod=0),
IF(_xlpm.Status="ATIVO",0,_xlpm.Status),
_xlpm.Prod
)
),
"")</f>
        <v>1</v>
      </c>
      <c r="Q18" s="41" t="str" cm="1">
        <f t="array" ref="Q18">IFERROR(
_xlfn.LET(
_xlpm.Prod,INDEX(Din!$J$4:$AR$1000,
MATCH($L18,Din!$I$4:$I$1000,0),
MATCH(Q$6,Din!$J$3:$AO$3,0)),
_xlpm.Status,INDEX('FORÇA DE TRABALHO'!$E$15:$E$999,
MATCH($L18,'FORÇA DE TRABALHO'!$C$15:$C$999,0),
MATCH(Q$6+0,'FORÇA DE TRABALHO'!$E$14:$E$14+0,0)),
IF(
OR(_xlpm.Prod="",_xlpm.Prod=0),
IF(_xlpm.Status="ATIVO",0,_xlpm.Status),
_xlpm.Prod
)
),
"")</f>
        <v/>
      </c>
      <c r="R18" s="41" cm="1">
        <f t="array" ref="R18">IFERROR(
_xlfn.LET(
_xlpm.Prod,INDEX(Din!$J$4:$AR$1000,
MATCH($L18,Din!$I$4:$I$1000,0),
MATCH(R$6,Din!$J$3:$AO$3,0)),
_xlpm.Status,INDEX('FORÇA DE TRABALHO'!$E$15:$E$999,
MATCH($L18,'FORÇA DE TRABALHO'!$C$15:$C$999,0),
MATCH(R$6+0,'FORÇA DE TRABALHO'!$E$14:$E$14+0,0)),
IF(
OR(_xlpm.Prod="",_xlpm.Prod=0),
IF(_xlpm.Status="ATIVO",0,_xlpm.Status),
_xlpm.Prod
)
),
"")</f>
        <v>3</v>
      </c>
      <c r="S18" s="41" cm="1">
        <f t="array" ref="S18">IFERROR(
_xlfn.LET(
_xlpm.Prod,INDEX(Din!$J$4:$AR$1000,
MATCH($L18,Din!$I$4:$I$1000,0),
MATCH(S$6,Din!$J$3:$AO$3,0)),
_xlpm.Status,INDEX('FORÇA DE TRABALHO'!$E$15:$E$999,
MATCH($L18,'FORÇA DE TRABALHO'!$C$15:$C$999,0),
MATCH(S$6+0,'FORÇA DE TRABALHO'!$E$14:$E$14+0,0)),
IF(
OR(_xlpm.Prod="",_xlpm.Prod=0),
IF(_xlpm.Status="ATIVO",0,_xlpm.Status),
_xlpm.Prod
)
),
"")</f>
        <v>2</v>
      </c>
      <c r="T18" s="41" cm="1">
        <f t="array" ref="T18">IFERROR(
_xlfn.LET(
_xlpm.Prod,INDEX(Din!$J$4:$AR$1000,
MATCH($L18,Din!$I$4:$I$1000,0),
MATCH(T$6,Din!$J$3:$AO$3,0)),
_xlpm.Status,INDEX('FORÇA DE TRABALHO'!$E$15:$E$999,
MATCH($L18,'FORÇA DE TRABALHO'!$C$15:$C$999,0),
MATCH(T$6+0,'FORÇA DE TRABALHO'!$E$14:$E$14+0,0)),
IF(
OR(_xlpm.Prod="",_xlpm.Prod=0),
IF(_xlpm.Status="ATIVO",0,_xlpm.Status),
_xlpm.Prod
)
),
"")</f>
        <v>1</v>
      </c>
      <c r="U18" s="41" cm="1">
        <f t="array" ref="U18">IFERROR(
_xlfn.LET(
_xlpm.Prod,INDEX(Din!$J$4:$AR$1000,
MATCH($L18,Din!$I$4:$I$1000,0),
MATCH(U$6,Din!$J$3:$AO$3,0)),
_xlpm.Status,INDEX('FORÇA DE TRABALHO'!$E$15:$E$999,
MATCH($L18,'FORÇA DE TRABALHO'!$C$15:$C$999,0),
MATCH(U$6+0,'FORÇA DE TRABALHO'!$E$14:$E$14+0,0)),
IF(
OR(_xlpm.Prod="",_xlpm.Prod=0),
IF(_xlpm.Status="ATIVO",0,_xlpm.Status),
_xlpm.Prod
)
),
"")</f>
        <v>4</v>
      </c>
      <c r="V18" s="41" t="str" cm="1">
        <f t="array" ref="V18">IFERROR(
_xlfn.LET(
_xlpm.Prod,INDEX(Din!$J$4:$AR$1000,
MATCH($L18,Din!$I$4:$I$1000,0),
MATCH(V$6,Din!$J$3:$AO$3,0)),
_xlpm.Status,INDEX('FORÇA DE TRABALHO'!$E$15:$E$999,
MATCH($L18,'FORÇA DE TRABALHO'!$C$15:$C$999,0),
MATCH(V$6+0,'FORÇA DE TRABALHO'!$E$14:$E$14+0,0)),
IF(
OR(_xlpm.Prod="",_xlpm.Prod=0),
IF(_xlpm.Status="ATIVO",0,_xlpm.Status),
_xlpm.Prod
)
),
"")</f>
        <v/>
      </c>
      <c r="W18" s="41" cm="1">
        <f t="array" ref="W18">IFERROR(
_xlfn.LET(
_xlpm.Prod,INDEX(Din!$J$4:$AR$1000,
MATCH($L18,Din!$I$4:$I$1000,0),
MATCH(W$6,Din!$J$3:$AO$3,0)),
_xlpm.Status,INDEX('FORÇA DE TRABALHO'!$E$15:$E$999,
MATCH($L18,'FORÇA DE TRABALHO'!$C$15:$C$999,0),
MATCH(W$6+0,'FORÇA DE TRABALHO'!$E$14:$E$14+0,0)),
IF(
OR(_xlpm.Prod="",_xlpm.Prod=0),
IF(_xlpm.Status="ATIVO",0,_xlpm.Status),
_xlpm.Prod
)
),
"")</f>
        <v>4</v>
      </c>
      <c r="X18" s="41" cm="1">
        <f t="array" ref="X18">IFERROR(
_xlfn.LET(
_xlpm.Prod,INDEX(Din!$J$4:$AR$1000,
MATCH($L18,Din!$I$4:$I$1000,0),
MATCH(X$6,Din!$J$3:$AO$3,0)),
_xlpm.Status,INDEX('FORÇA DE TRABALHO'!$E$15:$E$999,
MATCH($L18,'FORÇA DE TRABALHO'!$C$15:$C$999,0),
MATCH(X$6+0,'FORÇA DE TRABALHO'!$E$14:$E$14+0,0)),
IF(
OR(_xlpm.Prod="",_xlpm.Prod=0),
IF(_xlpm.Status="ATIVO",0,_xlpm.Status),
_xlpm.Prod
)
),
"")</f>
        <v>3</v>
      </c>
      <c r="Y18" s="41" cm="1">
        <f t="array" ref="Y18">IFERROR(
_xlfn.LET(
_xlpm.Prod,INDEX(Din!$J$4:$AR$1000,
MATCH($L18,Din!$I$4:$I$1000,0),
MATCH(Y$6,Din!$J$3:$AO$3,0)),
_xlpm.Status,INDEX('FORÇA DE TRABALHO'!$E$15:$E$999,
MATCH($L18,'FORÇA DE TRABALHO'!$C$15:$C$999,0),
MATCH(Y$6+0,'FORÇA DE TRABALHO'!$E$14:$E$14+0,0)),
IF(
OR(_xlpm.Prod="",_xlpm.Prod=0),
IF(_xlpm.Status="ATIVO",0,_xlpm.Status),
_xlpm.Prod
)
),
"")</f>
        <v>3</v>
      </c>
      <c r="Z18" s="41" cm="1">
        <f t="array" ref="Z18">IFERROR(
_xlfn.LET(
_xlpm.Prod,INDEX(Din!$J$4:$AR$1000,
MATCH($L18,Din!$I$4:$I$1000,0),
MATCH(Z$6,Din!$J$3:$AO$3,0)),
_xlpm.Status,INDEX('FORÇA DE TRABALHO'!$E$15:$E$999,
MATCH($L18,'FORÇA DE TRABALHO'!$C$15:$C$999,0),
MATCH(Z$6+0,'FORÇA DE TRABALHO'!$E$14:$E$14+0,0)),
IF(
OR(_xlpm.Prod="",_xlpm.Prod=0),
IF(_xlpm.Status="ATIVO",0,_xlpm.Status),
_xlpm.Prod
)
),
"")</f>
        <v>4</v>
      </c>
      <c r="AA18" s="41" cm="1">
        <f t="array" ref="AA18">IFERROR(
_xlfn.LET(
_xlpm.Prod,INDEX(Din!$J$4:$AR$1000,
MATCH($L18,Din!$I$4:$I$1000,0),
MATCH(AA$6,Din!$J$3:$AO$3,0)),
_xlpm.Status,INDEX('FORÇA DE TRABALHO'!$E$15:$E$999,
MATCH($L18,'FORÇA DE TRABALHO'!$C$15:$C$999,0),
MATCH(AA$6+0,'FORÇA DE TRABALHO'!$E$14:$E$14+0,0)),
IF(
OR(_xlpm.Prod="",_xlpm.Prod=0),
IF(_xlpm.Status="ATIVO",0,_xlpm.Status),
_xlpm.Prod
)
),
"")</f>
        <v>3</v>
      </c>
      <c r="AB18" s="41" t="str" cm="1">
        <f t="array" ref="AB18">IFERROR(
_xlfn.LET(
_xlpm.Prod,INDEX(Din!$J$4:$AR$1000,
MATCH($L18,Din!$I$4:$I$1000,0),
MATCH(AB$6,Din!$J$3:$AO$3,0)),
_xlpm.Status,INDEX('FORÇA DE TRABALHO'!$E$15:$E$999,
MATCH($L18,'FORÇA DE TRABALHO'!$C$15:$C$999,0),
MATCH(AB$6+0,'FORÇA DE TRABALHO'!$E$14:$E$14+0,0)),
IF(
OR(_xlpm.Prod="",_xlpm.Prod=0),
IF(_xlpm.Status="ATIVO",0,_xlpm.Status),
_xlpm.Prod
)
),
"")</f>
        <v/>
      </c>
      <c r="AC18" s="41" cm="1">
        <f t="array" ref="AC18">IFERROR(
_xlfn.LET(
_xlpm.Prod,INDEX(Din!$J$4:$AR$1000,
MATCH($L18,Din!$I$4:$I$1000,0),
MATCH(AC$6,Din!$J$3:$AO$3,0)),
_xlpm.Status,INDEX('FORÇA DE TRABALHO'!$E$15:$E$999,
MATCH($L18,'FORÇA DE TRABALHO'!$C$15:$C$999,0),
MATCH(AC$6+0,'FORÇA DE TRABALHO'!$E$14:$E$14+0,0)),
IF(
OR(_xlpm.Prod="",_xlpm.Prod=0),
IF(_xlpm.Status="ATIVO",0,_xlpm.Status),
_xlpm.Prod
)
),
"")</f>
        <v>3</v>
      </c>
      <c r="AD18" s="41" cm="1">
        <f t="array" ref="AD18">IFERROR(
_xlfn.LET(
_xlpm.Prod,INDEX(Din!$J$4:$AR$1000,
MATCH($L18,Din!$I$4:$I$1000,0),
MATCH(AD$6,Din!$J$3:$AO$3,0)),
_xlpm.Status,INDEX('FORÇA DE TRABALHO'!$E$15:$E$999,
MATCH($L18,'FORÇA DE TRABALHO'!$C$15:$C$999,0),
MATCH(AD$6+0,'FORÇA DE TRABALHO'!$E$14:$E$14+0,0)),
IF(
OR(_xlpm.Prod="",_xlpm.Prod=0),
IF(_xlpm.Status="ATIVO",0,_xlpm.Status),
_xlpm.Prod
)
),
"")</f>
        <v>2</v>
      </c>
      <c r="AE18" s="41" cm="1">
        <f t="array" ref="AE18">IFERROR(
_xlfn.LET(
_xlpm.Prod,INDEX(Din!$J$4:$AR$1000,
MATCH($L18,Din!$I$4:$I$1000,0),
MATCH(AE$6,Din!$J$3:$AO$3,0)),
_xlpm.Status,INDEX('FORÇA DE TRABALHO'!$E$15:$E$999,
MATCH($L18,'FORÇA DE TRABALHO'!$C$15:$C$999,0),
MATCH(AE$6+0,'FORÇA DE TRABALHO'!$E$14:$E$14+0,0)),
IF(
OR(_xlpm.Prod="",_xlpm.Prod=0),
IF(_xlpm.Status="ATIVO",0,_xlpm.Status),
_xlpm.Prod
)
),
"")</f>
        <v>3</v>
      </c>
      <c r="AF18" s="41" cm="1">
        <f t="array" ref="AF18">IFERROR(
_xlfn.LET(
_xlpm.Prod,INDEX(Din!$J$4:$AR$1000,
MATCH($L18,Din!$I$4:$I$1000,0),
MATCH(AF$6,Din!$J$3:$AO$3,0)),
_xlpm.Status,INDEX('FORÇA DE TRABALHO'!$E$15:$E$999,
MATCH($L18,'FORÇA DE TRABALHO'!$C$15:$C$999,0),
MATCH(AF$6+0,'FORÇA DE TRABALHO'!$E$14:$E$14+0,0)),
IF(
OR(_xlpm.Prod="",_xlpm.Prod=0),
IF(_xlpm.Status="ATIVO",0,_xlpm.Status),
_xlpm.Prod
)
),
"")</f>
        <v>1</v>
      </c>
      <c r="AG18" s="41" cm="1">
        <f t="array" ref="AG18">IFERROR(
_xlfn.LET(
_xlpm.Prod,INDEX(Din!$J$4:$AR$1000,
MATCH($L18,Din!$I$4:$I$1000,0),
MATCH(AG$6,Din!$J$3:$AO$3,0)),
_xlpm.Status,INDEX('FORÇA DE TRABALHO'!$E$15:$E$999,
MATCH($L18,'FORÇA DE TRABALHO'!$C$15:$C$999,0),
MATCH(AG$6+0,'FORÇA DE TRABALHO'!$E$14:$E$14+0,0)),
IF(
OR(_xlpm.Prod="",_xlpm.Prod=0),
IF(_xlpm.Status="ATIVO",0,_xlpm.Status),
_xlpm.Prod
)
),
"")</f>
        <v>4</v>
      </c>
      <c r="AH18" s="41" t="str" cm="1">
        <f t="array" ref="AH18">IFERROR(
_xlfn.LET(
_xlpm.Prod,INDEX(Din!$J$4:$AR$1000,
MATCH($L18,Din!$I$4:$I$1000,0),
MATCH(AH$6,Din!$J$3:$AO$3,0)),
_xlpm.Status,INDEX('FORÇA DE TRABALHO'!$E$15:$E$999,
MATCH($L18,'FORÇA DE TRABALHO'!$C$15:$C$999,0),
MATCH(AH$6+0,'FORÇA DE TRABALHO'!$E$14:$E$14+0,0)),
IF(
OR(_xlpm.Prod="",_xlpm.Prod=0),
IF(_xlpm.Status="ATIVO",0,_xlpm.Status),
_xlpm.Prod
)
),
"")</f>
        <v/>
      </c>
      <c r="AI18" s="41" t="str" cm="1">
        <f t="array" ref="AI18">IFERROR(
_xlfn.LET(
_xlpm.Prod,INDEX(Din!$J$4:$AR$1000,
MATCH($L18,Din!$I$4:$I$1000,0),
MATCH(AI$6,Din!$J$3:$AO$3,0)),
_xlpm.Status,INDEX('FORÇA DE TRABALHO'!$E$15:$E$999,
MATCH($L18,'FORÇA DE TRABALHO'!$C$15:$C$999,0),
MATCH(AI$6+0,'FORÇA DE TRABALHO'!$E$14:$E$14+0,0)),
IF(
OR(_xlpm.Prod="",_xlpm.Prod=0),
IF(_xlpm.Status="ATIVO",0,_xlpm.Status),
_xlpm.Prod
)
),
"")</f>
        <v/>
      </c>
      <c r="AJ18" s="41" cm="1">
        <f t="array" ref="AJ18">IFERROR(
_xlfn.LET(
_xlpm.Prod,INDEX(Din!$J$4:$AR$1000,
MATCH($L18,Din!$I$4:$I$1000,0),
MATCH(AJ$6,Din!$J$3:$AO$3,0)),
_xlpm.Status,INDEX('FORÇA DE TRABALHO'!$E$15:$E$999,
MATCH($L18,'FORÇA DE TRABALHO'!$C$15:$C$999,0),
MATCH(AJ$6+0,'FORÇA DE TRABALHO'!$E$14:$E$14+0,0)),
IF(
OR(_xlpm.Prod="",_xlpm.Prod=0),
IF(_xlpm.Status="ATIVO",0,_xlpm.Status),
_xlpm.Prod
)
),
"")</f>
        <v>2</v>
      </c>
      <c r="AK18" s="41" cm="1">
        <f t="array" ref="AK18">IFERROR(
_xlfn.LET(
_xlpm.Prod,INDEX(Din!$J$4:$AR$1000,
MATCH($L18,Din!$I$4:$I$1000,0),
MATCH(AK$6,Din!$J$3:$AO$3,0)),
_xlpm.Status,INDEX('FORÇA DE TRABALHO'!$E$15:$E$999,
MATCH($L18,'FORÇA DE TRABALHO'!$C$15:$C$999,0),
MATCH(AK$6+0,'FORÇA DE TRABALHO'!$E$14:$E$14+0,0)),
IF(
OR(_xlpm.Prod="",_xlpm.Prod=0),
IF(_xlpm.Status="ATIVO",0,_xlpm.Status),
_xlpm.Prod
)
),
"")</f>
        <v>1</v>
      </c>
      <c r="AL18" s="41" cm="1">
        <f t="array" ref="AL18">IFERROR(
_xlfn.LET(
_xlpm.Prod,INDEX(Din!$J$4:$AR$1000,
MATCH($L18,Din!$I$4:$I$1000,0),
MATCH(AL$6,Din!$J$3:$AO$3,0)),
_xlpm.Status,INDEX('FORÇA DE TRABALHO'!$E$15:$E$999,
MATCH($L18,'FORÇA DE TRABALHO'!$C$15:$C$999,0),
MATCH(AL$6+0,'FORÇA DE TRABALHO'!$E$14:$E$14+0,0)),
IF(
OR(_xlpm.Prod="",_xlpm.Prod=0),
IF(_xlpm.Status="ATIVO",0,_xlpm.Status),
_xlpm.Prod
)
),
"")</f>
        <v>2</v>
      </c>
      <c r="AM18" s="41" t="str" cm="1">
        <f t="array" ref="AM18">IFERROR(
_xlfn.LET(
_xlpm.Prod,INDEX(Din!$J$4:$AR$1000,
MATCH($L18,Din!$I$4:$I$1000,0),
MATCH(AM$6,Din!$J$3:$AO$3,0)),
_xlpm.Status,INDEX('FORÇA DE TRABALHO'!$E$15:$E$999,
MATCH($L18,'FORÇA DE TRABALHO'!$C$15:$C$999,0),
MATCH(AM$6+0,'FORÇA DE TRABALHO'!$E$14:$E$14+0,0)),
IF(
OR(_xlpm.Prod="",_xlpm.Prod=0),
IF(_xlpm.Status="ATIVO",0,_xlpm.Status),
_xlpm.Prod
)
),
"")</f>
        <v/>
      </c>
      <c r="AN18" s="41" t="str" cm="1">
        <f t="array" ref="AN18">IFERROR(
_xlfn.LET(
_xlpm.Prod,INDEX(Din!$J$4:$AR$1000,
MATCH($L18,Din!$I$4:$I$1000,0),
MATCH(AN$6,Din!$J$3:$AO$3,0)),
_xlpm.Status,INDEX('FORÇA DE TRABALHO'!$E$15:$E$999,
MATCH($L18,'FORÇA DE TRABALHO'!$C$15:$C$999,0),
MATCH(AN$6+0,'FORÇA DE TRABALHO'!$E$14:$E$14+0,0)),
IF(
OR(_xlpm.Prod="",_xlpm.Prod=0),
IF(_xlpm.Status="ATIVO",0,_xlpm.Status),
_xlpm.Prod
)
),
"")</f>
        <v/>
      </c>
      <c r="AO18" s="41" t="str" cm="1">
        <f t="array" ref="AO18">IFERROR(
_xlfn.LET(
_xlpm.Prod,INDEX(Din!$J$4:$AR$1000,
MATCH($L18,Din!$I$4:$I$1000,0),
MATCH(AO$6,Din!$J$3:$AO$3,0)),
_xlpm.Status,INDEX('FORÇA DE TRABALHO'!$E$15:$E$999,
MATCH($L18,'FORÇA DE TRABALHO'!$C$15:$C$999,0),
MATCH(AO$6+0,'FORÇA DE TRABALHO'!$E$14:$E$14+0,0)),
IF(
OR(_xlpm.Prod="",_xlpm.Prod=0),
IF(_xlpm.Status="ATIVO",0,_xlpm.Status),
_xlpm.Prod
)
),
"")</f>
        <v/>
      </c>
      <c r="AP18" s="41" t="str" cm="1">
        <f t="array" ref="AP18">IFERROR(
_xlfn.LET(
_xlpm.Prod,INDEX(Din!$J$4:$AR$1000,
MATCH($L18,Din!$I$4:$I$1000,0),
MATCH(AP$6,Din!$J$3:$AO$3,0)),
_xlpm.Status,INDEX('FORÇA DE TRABALHO'!$E$15:$E$999,
MATCH($L18,'FORÇA DE TRABALHO'!$C$15:$C$999,0),
MATCH(AP$6+0,'FORÇA DE TRABALHO'!$E$14:$E$14+0,0)),
IF(
OR(_xlpm.Prod="",_xlpm.Prod=0),
IF(_xlpm.Status="ATIVO",0,_xlpm.Status),
_xlpm.Prod
)
),
"")</f>
        <v/>
      </c>
      <c r="AQ18" s="41" t="str" cm="1">
        <f t="array" ref="AQ18">IFERROR(
_xlfn.LET(
_xlpm.Prod,INDEX(Din!$J$4:$AR$1000,
MATCH($L18,Din!$I$4:$I$1000,0),
MATCH(AQ$6,Din!$J$3:$AO$3,0)),
_xlpm.Status,INDEX('FORÇA DE TRABALHO'!$E$15:$E$999,
MATCH($L18,'FORÇA DE TRABALHO'!$C$15:$C$999,0),
MATCH(AQ$6+0,'FORÇA DE TRABALHO'!$E$14:$E$14+0,0)),
IF(
OR(_xlpm.Prod="",_xlpm.Prod=0),
IF(_xlpm.Status="ATIVO",0,_xlpm.Status),
_xlpm.Prod
)
),
"")</f>
        <v/>
      </c>
      <c r="AR18"/>
    </row>
    <row r="19" spans="6:44" ht="15" thickBot="1">
      <c r="F19" s="31"/>
      <c r="G19" s="30"/>
      <c r="H19" s="38">
        <f t="shared" si="10"/>
        <v>46</v>
      </c>
      <c r="I19" s="54">
        <f>ResumoProducao[[#This Row],[Produção]]/ResumoProducao[[#This Row],[Dias Trabalhado]]</f>
        <v>46</v>
      </c>
      <c r="J19" s="38" cm="1">
        <f t="array" ref="J19">SUMPRODUCT(('FORÇA DE TRABALHO'!$C$15:$C$1007=L19)*('FORÇA DE TRABALHO'!$E$15:$E$1007="ATIVO"))</f>
        <v>1</v>
      </c>
      <c r="K19" s="39" t="str">
        <f t="shared" si="11"/>
        <v>1Q</v>
      </c>
      <c r="L19" s="40" t="str">
        <f>IF(Din!A10="","",Din!A10)</f>
        <v>PAULO ROBERTO DA SILVA</v>
      </c>
      <c r="M19" s="40" cm="1">
        <f t="array" ref="M19">IFERROR(
_xlfn.LET(
_xlpm.Prod,INDEX(Din!$J$4:$AR$1000,
MATCH($L19,Din!$I$4:$I$1000,0),
MATCH(M$6,Din!$J$3:$AO$3,0)),
_xlpm.Status,INDEX('FORÇA DE TRABALHO'!$E$15:$E$999,
MATCH($L19,'FORÇA DE TRABALHO'!$C$15:$C$999,0),
MATCH(M$6+0,'FORÇA DE TRABALHO'!$E$14:$E$14+0,0)),
IF(
OR(_xlpm.Prod="",_xlpm.Prod=0),
IF(_xlpm.Status="ATIVO",0,_xlpm.Status),
_xlpm.Prod
)
),
"")</f>
        <v>1</v>
      </c>
      <c r="N19" s="40" cm="1">
        <f t="array" ref="N19">IFERROR(
_xlfn.LET(
_xlpm.Prod,INDEX(Din!$J$4:$AR$1000,
MATCH($L19,Din!$I$4:$I$1000,0),
MATCH(N$6,Din!$J$3:$AO$3,0)),
_xlpm.Status,INDEX('FORÇA DE TRABALHO'!$E$15:$E$999,
MATCH($L19,'FORÇA DE TRABALHO'!$C$15:$C$999,0),
MATCH(N$6+0,'FORÇA DE TRABALHO'!$E$14:$E$14+0,0)),
IF(
OR(_xlpm.Prod="",_xlpm.Prod=0),
IF(_xlpm.Status="ATIVO",0,_xlpm.Status),
_xlpm.Prod
)
),
"")</f>
        <v>1</v>
      </c>
      <c r="O19" s="40" cm="1">
        <f t="array" ref="O19">IFERROR(
_xlfn.LET(
_xlpm.Prod,INDEX(Din!$J$4:$AR$1000,
MATCH($L19,Din!$I$4:$I$1000,0),
MATCH(O$6,Din!$J$3:$AO$3,0)),
_xlpm.Status,INDEX('FORÇA DE TRABALHO'!$E$15:$E$999,
MATCH($L19,'FORÇA DE TRABALHO'!$C$15:$C$999,0),
MATCH(O$6+0,'FORÇA DE TRABALHO'!$E$14:$E$14+0,0)),
IF(
OR(_xlpm.Prod="",_xlpm.Prod=0),
IF(_xlpm.Status="ATIVO",0,_xlpm.Status),
_xlpm.Prod
)
),
"")</f>
        <v>1</v>
      </c>
      <c r="P19" s="40" cm="1">
        <f t="array" ref="P19">IFERROR(
_xlfn.LET(
_xlpm.Prod,INDEX(Din!$J$4:$AR$1000,
MATCH($L19,Din!$I$4:$I$1000,0),
MATCH(P$6,Din!$J$3:$AO$3,0)),
_xlpm.Status,INDEX('FORÇA DE TRABALHO'!$E$15:$E$999,
MATCH($L19,'FORÇA DE TRABALHO'!$C$15:$C$999,0),
MATCH(P$6+0,'FORÇA DE TRABALHO'!$E$14:$E$14+0,0)),
IF(
OR(_xlpm.Prod="",_xlpm.Prod=0),
IF(_xlpm.Status="ATIVO",0,_xlpm.Status),
_xlpm.Prod
)
),
"")</f>
        <v>2</v>
      </c>
      <c r="Q19" s="40" t="str" cm="1">
        <f t="array" ref="Q19">IFERROR(
_xlfn.LET(
_xlpm.Prod,INDEX(Din!$J$4:$AR$1000,
MATCH($L19,Din!$I$4:$I$1000,0),
MATCH(Q$6,Din!$J$3:$AO$3,0)),
_xlpm.Status,INDEX('FORÇA DE TRABALHO'!$E$15:$E$999,
MATCH($L19,'FORÇA DE TRABALHO'!$C$15:$C$999,0),
MATCH(Q$6+0,'FORÇA DE TRABALHO'!$E$14:$E$14+0,0)),
IF(
OR(_xlpm.Prod="",_xlpm.Prod=0),
IF(_xlpm.Status="ATIVO",0,_xlpm.Status),
_xlpm.Prod
)
),
"")</f>
        <v/>
      </c>
      <c r="R19" s="40" cm="1">
        <f t="array" ref="R19">IFERROR(
_xlfn.LET(
_xlpm.Prod,INDEX(Din!$J$4:$AR$1000,
MATCH($L19,Din!$I$4:$I$1000,0),
MATCH(R$6,Din!$J$3:$AO$3,0)),
_xlpm.Status,INDEX('FORÇA DE TRABALHO'!$E$15:$E$999,
MATCH($L19,'FORÇA DE TRABALHO'!$C$15:$C$999,0),
MATCH(R$6+0,'FORÇA DE TRABALHO'!$E$14:$E$14+0,0)),
IF(
OR(_xlpm.Prod="",_xlpm.Prod=0),
IF(_xlpm.Status="ATIVO",0,_xlpm.Status),
_xlpm.Prod
)
),
"")</f>
        <v>1</v>
      </c>
      <c r="S19" s="40" cm="1">
        <f t="array" ref="S19">IFERROR(
_xlfn.LET(
_xlpm.Prod,INDEX(Din!$J$4:$AR$1000,
MATCH($L19,Din!$I$4:$I$1000,0),
MATCH(S$6,Din!$J$3:$AO$3,0)),
_xlpm.Status,INDEX('FORÇA DE TRABALHO'!$E$15:$E$999,
MATCH($L19,'FORÇA DE TRABALHO'!$C$15:$C$999,0),
MATCH(S$6+0,'FORÇA DE TRABALHO'!$E$14:$E$14+0,0)),
IF(
OR(_xlpm.Prod="",_xlpm.Prod=0),
IF(_xlpm.Status="ATIVO",0,_xlpm.Status),
_xlpm.Prod
)
),
"")</f>
        <v>3</v>
      </c>
      <c r="T19" s="40" cm="1">
        <f t="array" ref="T19">IFERROR(
_xlfn.LET(
_xlpm.Prod,INDEX(Din!$J$4:$AR$1000,
MATCH($L19,Din!$I$4:$I$1000,0),
MATCH(T$6,Din!$J$3:$AO$3,0)),
_xlpm.Status,INDEX('FORÇA DE TRABALHO'!$E$15:$E$999,
MATCH($L19,'FORÇA DE TRABALHO'!$C$15:$C$999,0),
MATCH(T$6+0,'FORÇA DE TRABALHO'!$E$14:$E$14+0,0)),
IF(
OR(_xlpm.Prod="",_xlpm.Prod=0),
IF(_xlpm.Status="ATIVO",0,_xlpm.Status),
_xlpm.Prod
)
),
"")</f>
        <v>3</v>
      </c>
      <c r="U19" s="40" cm="1">
        <f t="array" ref="U19">IFERROR(
_xlfn.LET(
_xlpm.Prod,INDEX(Din!$J$4:$AR$1000,
MATCH($L19,Din!$I$4:$I$1000,0),
MATCH(U$6,Din!$J$3:$AO$3,0)),
_xlpm.Status,INDEX('FORÇA DE TRABALHO'!$E$15:$E$999,
MATCH($L19,'FORÇA DE TRABALHO'!$C$15:$C$999,0),
MATCH(U$6+0,'FORÇA DE TRABALHO'!$E$14:$E$14+0,0)),
IF(
OR(_xlpm.Prod="",_xlpm.Prod=0),
IF(_xlpm.Status="ATIVO",0,_xlpm.Status),
_xlpm.Prod
)
),
"")</f>
        <v>3</v>
      </c>
      <c r="V19" s="40" t="str" cm="1">
        <f t="array" ref="V19">IFERROR(
_xlfn.LET(
_xlpm.Prod,INDEX(Din!$J$4:$AR$1000,
MATCH($L19,Din!$I$4:$I$1000,0),
MATCH(V$6,Din!$J$3:$AO$3,0)),
_xlpm.Status,INDEX('FORÇA DE TRABALHO'!$E$15:$E$999,
MATCH($L19,'FORÇA DE TRABALHO'!$C$15:$C$999,0),
MATCH(V$6+0,'FORÇA DE TRABALHO'!$E$14:$E$14+0,0)),
IF(
OR(_xlpm.Prod="",_xlpm.Prod=0),
IF(_xlpm.Status="ATIVO",0,_xlpm.Status),
_xlpm.Prod
)
),
"")</f>
        <v/>
      </c>
      <c r="W19" s="40" t="str" cm="1">
        <f t="array" ref="W19">IFERROR(
_xlfn.LET(
_xlpm.Prod,INDEX(Din!$J$4:$AR$1000,
MATCH($L19,Din!$I$4:$I$1000,0),
MATCH(W$6,Din!$J$3:$AO$3,0)),
_xlpm.Status,INDEX('FORÇA DE TRABALHO'!$E$15:$E$999,
MATCH($L19,'FORÇA DE TRABALHO'!$C$15:$C$999,0),
MATCH(W$6+0,'FORÇA DE TRABALHO'!$E$14:$E$14+0,0)),
IF(
OR(_xlpm.Prod="",_xlpm.Prod=0),
IF(_xlpm.Status="ATIVO",0,_xlpm.Status),
_xlpm.Prod
)
),
"")</f>
        <v/>
      </c>
      <c r="X19" s="40" cm="1">
        <f t="array" ref="X19">IFERROR(
_xlfn.LET(
_xlpm.Prod,INDEX(Din!$J$4:$AR$1000,
MATCH($L19,Din!$I$4:$I$1000,0),
MATCH(X$6,Din!$J$3:$AO$3,0)),
_xlpm.Status,INDEX('FORÇA DE TRABALHO'!$E$15:$E$999,
MATCH($L19,'FORÇA DE TRABALHO'!$C$15:$C$999,0),
MATCH(X$6+0,'FORÇA DE TRABALHO'!$E$14:$E$14+0,0)),
IF(
OR(_xlpm.Prod="",_xlpm.Prod=0),
IF(_xlpm.Status="ATIVO",0,_xlpm.Status),
_xlpm.Prod
)
),
"")</f>
        <v>4</v>
      </c>
      <c r="Y19" s="40" cm="1">
        <f t="array" ref="Y19">IFERROR(
_xlfn.LET(
_xlpm.Prod,INDEX(Din!$J$4:$AR$1000,
MATCH($L19,Din!$I$4:$I$1000,0),
MATCH(Y$6,Din!$J$3:$AO$3,0)),
_xlpm.Status,INDEX('FORÇA DE TRABALHO'!$E$15:$E$999,
MATCH($L19,'FORÇA DE TRABALHO'!$C$15:$C$999,0),
MATCH(Y$6+0,'FORÇA DE TRABALHO'!$E$14:$E$14+0,0)),
IF(
OR(_xlpm.Prod="",_xlpm.Prod=0),
IF(_xlpm.Status="ATIVO",0,_xlpm.Status),
_xlpm.Prod
)
),
"")</f>
        <v>2</v>
      </c>
      <c r="Z19" s="40" cm="1">
        <f t="array" ref="Z19">IFERROR(
_xlfn.LET(
_xlpm.Prod,INDEX(Din!$J$4:$AR$1000,
MATCH($L19,Din!$I$4:$I$1000,0),
MATCH(Z$6,Din!$J$3:$AO$3,0)),
_xlpm.Status,INDEX('FORÇA DE TRABALHO'!$E$15:$E$999,
MATCH($L19,'FORÇA DE TRABALHO'!$C$15:$C$999,0),
MATCH(Z$6+0,'FORÇA DE TRABALHO'!$E$14:$E$14+0,0)),
IF(
OR(_xlpm.Prod="",_xlpm.Prod=0),
IF(_xlpm.Status="ATIVO",0,_xlpm.Status),
_xlpm.Prod
)
),
"")</f>
        <v>2</v>
      </c>
      <c r="AA19" s="40" cm="1">
        <f t="array" ref="AA19">IFERROR(
_xlfn.LET(
_xlpm.Prod,INDEX(Din!$J$4:$AR$1000,
MATCH($L19,Din!$I$4:$I$1000,0),
MATCH(AA$6,Din!$J$3:$AO$3,0)),
_xlpm.Status,INDEX('FORÇA DE TRABALHO'!$E$15:$E$999,
MATCH($L19,'FORÇA DE TRABALHO'!$C$15:$C$999,0),
MATCH(AA$6+0,'FORÇA DE TRABALHO'!$E$14:$E$14+0,0)),
IF(
OR(_xlpm.Prod="",_xlpm.Prod=0),
IF(_xlpm.Status="ATIVO",0,_xlpm.Status),
_xlpm.Prod
)
),
"")</f>
        <v>2</v>
      </c>
      <c r="AB19" s="40" t="str" cm="1">
        <f t="array" ref="AB19">IFERROR(
_xlfn.LET(
_xlpm.Prod,INDEX(Din!$J$4:$AR$1000,
MATCH($L19,Din!$I$4:$I$1000,0),
MATCH(AB$6,Din!$J$3:$AO$3,0)),
_xlpm.Status,INDEX('FORÇA DE TRABALHO'!$E$15:$E$999,
MATCH($L19,'FORÇA DE TRABALHO'!$C$15:$C$999,0),
MATCH(AB$6+0,'FORÇA DE TRABALHO'!$E$14:$E$14+0,0)),
IF(
OR(_xlpm.Prod="",_xlpm.Prod=0),
IF(_xlpm.Status="ATIVO",0,_xlpm.Status),
_xlpm.Prod
)
),
"")</f>
        <v/>
      </c>
      <c r="AC19" s="40" cm="1">
        <f t="array" ref="AC19">IFERROR(
_xlfn.LET(
_xlpm.Prod,INDEX(Din!$J$4:$AR$1000,
MATCH($L19,Din!$I$4:$I$1000,0),
MATCH(AC$6,Din!$J$3:$AO$3,0)),
_xlpm.Status,INDEX('FORÇA DE TRABALHO'!$E$15:$E$999,
MATCH($L19,'FORÇA DE TRABALHO'!$C$15:$C$999,0),
MATCH(AC$6+0,'FORÇA DE TRABALHO'!$E$14:$E$14+0,0)),
IF(
OR(_xlpm.Prod="",_xlpm.Prod=0),
IF(_xlpm.Status="ATIVO",0,_xlpm.Status),
_xlpm.Prod
)
),
"")</f>
        <v>2</v>
      </c>
      <c r="AD19" s="40" cm="1">
        <f t="array" ref="AD19">IFERROR(
_xlfn.LET(
_xlpm.Prod,INDEX(Din!$J$4:$AR$1000,
MATCH($L19,Din!$I$4:$I$1000,0),
MATCH(AD$6,Din!$J$3:$AO$3,0)),
_xlpm.Status,INDEX('FORÇA DE TRABALHO'!$E$15:$E$999,
MATCH($L19,'FORÇA DE TRABALHO'!$C$15:$C$999,0),
MATCH(AD$6+0,'FORÇA DE TRABALHO'!$E$14:$E$14+0,0)),
IF(
OR(_xlpm.Prod="",_xlpm.Prod=0),
IF(_xlpm.Status="ATIVO",0,_xlpm.Status),
_xlpm.Prod
)
),
"")</f>
        <v>3</v>
      </c>
      <c r="AE19" s="40" cm="1">
        <f t="array" ref="AE19">IFERROR(
_xlfn.LET(
_xlpm.Prod,INDEX(Din!$J$4:$AR$1000,
MATCH($L19,Din!$I$4:$I$1000,0),
MATCH(AE$6,Din!$J$3:$AO$3,0)),
_xlpm.Status,INDEX('FORÇA DE TRABALHO'!$E$15:$E$999,
MATCH($L19,'FORÇA DE TRABALHO'!$C$15:$C$999,0),
MATCH(AE$6+0,'FORÇA DE TRABALHO'!$E$14:$E$14+0,0)),
IF(
OR(_xlpm.Prod="",_xlpm.Prod=0),
IF(_xlpm.Status="ATIVO",0,_xlpm.Status),
_xlpm.Prod
)
),
"")</f>
        <v>3</v>
      </c>
      <c r="AF19" s="40" cm="1">
        <f t="array" ref="AF19">IFERROR(
_xlfn.LET(
_xlpm.Prod,INDEX(Din!$J$4:$AR$1000,
MATCH($L19,Din!$I$4:$I$1000,0),
MATCH(AF$6,Din!$J$3:$AO$3,0)),
_xlpm.Status,INDEX('FORÇA DE TRABALHO'!$E$15:$E$999,
MATCH($L19,'FORÇA DE TRABALHO'!$C$15:$C$999,0),
MATCH(AF$6+0,'FORÇA DE TRABALHO'!$E$14:$E$14+0,0)),
IF(
OR(_xlpm.Prod="",_xlpm.Prod=0),
IF(_xlpm.Status="ATIVO",0,_xlpm.Status),
_xlpm.Prod
)
),
"")</f>
        <v>4</v>
      </c>
      <c r="AG19" s="40" cm="1">
        <f t="array" ref="AG19">IFERROR(
_xlfn.LET(
_xlpm.Prod,INDEX(Din!$J$4:$AR$1000,
MATCH($L19,Din!$I$4:$I$1000,0),
MATCH(AG$6,Din!$J$3:$AO$3,0)),
_xlpm.Status,INDEX('FORÇA DE TRABALHO'!$E$15:$E$999,
MATCH($L19,'FORÇA DE TRABALHO'!$C$15:$C$999,0),
MATCH(AG$6+0,'FORÇA DE TRABALHO'!$E$14:$E$14+0,0)),
IF(
OR(_xlpm.Prod="",_xlpm.Prod=0),
IF(_xlpm.Status="ATIVO",0,_xlpm.Status),
_xlpm.Prod
)
),
"")</f>
        <v>4</v>
      </c>
      <c r="AH19" s="40" t="str" cm="1">
        <f t="array" ref="AH19">IFERROR(
_xlfn.LET(
_xlpm.Prod,INDEX(Din!$J$4:$AR$1000,
MATCH($L19,Din!$I$4:$I$1000,0),
MATCH(AH$6,Din!$J$3:$AO$3,0)),
_xlpm.Status,INDEX('FORÇA DE TRABALHO'!$E$15:$E$999,
MATCH($L19,'FORÇA DE TRABALHO'!$C$15:$C$999,0),
MATCH(AH$6+0,'FORÇA DE TRABALHO'!$E$14:$E$14+0,0)),
IF(
OR(_xlpm.Prod="",_xlpm.Prod=0),
IF(_xlpm.Status="ATIVO",0,_xlpm.Status),
_xlpm.Prod
)
),
"")</f>
        <v/>
      </c>
      <c r="AI19" s="40" t="str" cm="1">
        <f t="array" ref="AI19">IFERROR(
_xlfn.LET(
_xlpm.Prod,INDEX(Din!$J$4:$AR$1000,
MATCH($L19,Din!$I$4:$I$1000,0),
MATCH(AI$6,Din!$J$3:$AO$3,0)),
_xlpm.Status,INDEX('FORÇA DE TRABALHO'!$E$15:$E$999,
MATCH($L19,'FORÇA DE TRABALHO'!$C$15:$C$999,0),
MATCH(AI$6+0,'FORÇA DE TRABALHO'!$E$14:$E$14+0,0)),
IF(
OR(_xlpm.Prod="",_xlpm.Prod=0),
IF(_xlpm.Status="ATIVO",0,_xlpm.Status),
_xlpm.Prod
)
),
"")</f>
        <v/>
      </c>
      <c r="AJ19" s="40" t="str" cm="1">
        <f t="array" ref="AJ19">IFERROR(
_xlfn.LET(
_xlpm.Prod,INDEX(Din!$J$4:$AR$1000,
MATCH($L19,Din!$I$4:$I$1000,0),
MATCH(AJ$6,Din!$J$3:$AO$3,0)),
_xlpm.Status,INDEX('FORÇA DE TRABALHO'!$E$15:$E$999,
MATCH($L19,'FORÇA DE TRABALHO'!$C$15:$C$999,0),
MATCH(AJ$6+0,'FORÇA DE TRABALHO'!$E$14:$E$14+0,0)),
IF(
OR(_xlpm.Prod="",_xlpm.Prod=0),
IF(_xlpm.Status="ATIVO",0,_xlpm.Status),
_xlpm.Prod
)
),
"")</f>
        <v/>
      </c>
      <c r="AK19" s="40" cm="1">
        <f t="array" ref="AK19">IFERROR(
_xlfn.LET(
_xlpm.Prod,INDEX(Din!$J$4:$AR$1000,
MATCH($L19,Din!$I$4:$I$1000,0),
MATCH(AK$6,Din!$J$3:$AO$3,0)),
_xlpm.Status,INDEX('FORÇA DE TRABALHO'!$E$15:$E$999,
MATCH($L19,'FORÇA DE TRABALHO'!$C$15:$C$999,0),
MATCH(AK$6+0,'FORÇA DE TRABALHO'!$E$14:$E$14+0,0)),
IF(
OR(_xlpm.Prod="",_xlpm.Prod=0),
IF(_xlpm.Status="ATIVO",0,_xlpm.Status),
_xlpm.Prod
)
),
"")</f>
        <v>3</v>
      </c>
      <c r="AL19" s="40" cm="1">
        <f t="array" ref="AL19">IFERROR(
_xlfn.LET(
_xlpm.Prod,INDEX(Din!$J$4:$AR$1000,
MATCH($L19,Din!$I$4:$I$1000,0),
MATCH(AL$6,Din!$J$3:$AO$3,0)),
_xlpm.Status,INDEX('FORÇA DE TRABALHO'!$E$15:$E$999,
MATCH($L19,'FORÇA DE TRABALHO'!$C$15:$C$999,0),
MATCH(AL$6+0,'FORÇA DE TRABALHO'!$E$14:$E$14+0,0)),
IF(
OR(_xlpm.Prod="",_xlpm.Prod=0),
IF(_xlpm.Status="ATIVO",0,_xlpm.Status),
_xlpm.Prod
)
),
"")</f>
        <v>2</v>
      </c>
      <c r="AM19" s="40" t="str" cm="1">
        <f t="array" ref="AM19">IFERROR(
_xlfn.LET(
_xlpm.Prod,INDEX(Din!$J$4:$AR$1000,
MATCH($L19,Din!$I$4:$I$1000,0),
MATCH(AM$6,Din!$J$3:$AO$3,0)),
_xlpm.Status,INDEX('FORÇA DE TRABALHO'!$E$15:$E$999,
MATCH($L19,'FORÇA DE TRABALHO'!$C$15:$C$999,0),
MATCH(AM$6+0,'FORÇA DE TRABALHO'!$E$14:$E$14+0,0)),
IF(
OR(_xlpm.Prod="",_xlpm.Prod=0),
IF(_xlpm.Status="ATIVO",0,_xlpm.Status),
_xlpm.Prod
)
),
"")</f>
        <v/>
      </c>
      <c r="AN19" s="40" t="str" cm="1">
        <f t="array" ref="AN19">IFERROR(
_xlfn.LET(
_xlpm.Prod,INDEX(Din!$J$4:$AR$1000,
MATCH($L19,Din!$I$4:$I$1000,0),
MATCH(AN$6,Din!$J$3:$AO$3,0)),
_xlpm.Status,INDEX('FORÇA DE TRABALHO'!$E$15:$E$999,
MATCH($L19,'FORÇA DE TRABALHO'!$C$15:$C$999,0),
MATCH(AN$6+0,'FORÇA DE TRABALHO'!$E$14:$E$14+0,0)),
IF(
OR(_xlpm.Prod="",_xlpm.Prod=0),
IF(_xlpm.Status="ATIVO",0,_xlpm.Status),
_xlpm.Prod
)
),
"")</f>
        <v/>
      </c>
      <c r="AO19" s="40" t="str" cm="1">
        <f t="array" ref="AO19">IFERROR(
_xlfn.LET(
_xlpm.Prod,INDEX(Din!$J$4:$AR$1000,
MATCH($L19,Din!$I$4:$I$1000,0),
MATCH(AO$6,Din!$J$3:$AO$3,0)),
_xlpm.Status,INDEX('FORÇA DE TRABALHO'!$E$15:$E$999,
MATCH($L19,'FORÇA DE TRABALHO'!$C$15:$C$999,0),
MATCH(AO$6+0,'FORÇA DE TRABALHO'!$E$14:$E$14+0,0)),
IF(
OR(_xlpm.Prod="",_xlpm.Prod=0),
IF(_xlpm.Status="ATIVO",0,_xlpm.Status),
_xlpm.Prod
)
),
"")</f>
        <v/>
      </c>
      <c r="AP19" s="40" t="str" cm="1">
        <f t="array" ref="AP19">IFERROR(
_xlfn.LET(
_xlpm.Prod,INDEX(Din!$J$4:$AR$1000,
MATCH($L19,Din!$I$4:$I$1000,0),
MATCH(AP$6,Din!$J$3:$AO$3,0)),
_xlpm.Status,INDEX('FORÇA DE TRABALHO'!$E$15:$E$999,
MATCH($L19,'FORÇA DE TRABALHO'!$C$15:$C$999,0),
MATCH(AP$6+0,'FORÇA DE TRABALHO'!$E$14:$E$14+0,0)),
IF(
OR(_xlpm.Prod="",_xlpm.Prod=0),
IF(_xlpm.Status="ATIVO",0,_xlpm.Status),
_xlpm.Prod
)
),
"")</f>
        <v/>
      </c>
      <c r="AQ19" s="40" t="str" cm="1">
        <f t="array" ref="AQ19">IFERROR(
_xlfn.LET(
_xlpm.Prod,INDEX(Din!$J$4:$AR$1000,
MATCH($L19,Din!$I$4:$I$1000,0),
MATCH(AQ$6,Din!$J$3:$AO$3,0)),
_xlpm.Status,INDEX('FORÇA DE TRABALHO'!$E$15:$E$999,
MATCH($L19,'FORÇA DE TRABALHO'!$C$15:$C$999,0),
MATCH(AQ$6+0,'FORÇA DE TRABALHO'!$E$14:$E$14+0,0)),
IF(
OR(_xlpm.Prod="",_xlpm.Prod=0),
IF(_xlpm.Status="ATIVO",0,_xlpm.Status),
_xlpm.Prod
)
),
"")</f>
        <v/>
      </c>
      <c r="AR19"/>
    </row>
    <row r="20" spans="6:44" ht="15" thickBot="1">
      <c r="F20" s="31"/>
      <c r="G20" s="30"/>
      <c r="H20" s="38">
        <f t="shared" si="10"/>
        <v>39</v>
      </c>
      <c r="I20" s="54">
        <f>ResumoProducao[[#This Row],[Produção]]/ResumoProducao[[#This Row],[Dias Trabalhado]]</f>
        <v>39</v>
      </c>
      <c r="J20" s="38" cm="1">
        <f t="array" ref="J20">SUMPRODUCT(('FORÇA DE TRABALHO'!$C$15:$C$1007=L20)*('FORÇA DE TRABALHO'!$E$15:$E$1007="ATIVO"))</f>
        <v>1</v>
      </c>
      <c r="K20" s="39" t="str">
        <f t="shared" si="11"/>
        <v>1Q</v>
      </c>
      <c r="L20" s="41" t="str">
        <f>IF(Din!A11="","",Din!A11)</f>
        <v>CARLOS EDUARDO DA SILVA</v>
      </c>
      <c r="M20" s="41" t="str" cm="1">
        <f t="array" ref="M20">IFERROR(
_xlfn.LET(
_xlpm.Prod,INDEX(Din!$J$4:$AR$1000,
MATCH($L20,Din!$I$4:$I$1000,0),
MATCH(M$6,Din!$J$3:$AO$3,0)),
_xlpm.Status,INDEX('FORÇA DE TRABALHO'!$E$15:$E$999,
MATCH($L20,'FORÇA DE TRABALHO'!$C$15:$C$999,0),
MATCH(M$6+0,'FORÇA DE TRABALHO'!$E$14:$E$14+0,0)),
IF(
OR(_xlpm.Prod="",_xlpm.Prod=0),
IF(_xlpm.Status="ATIVO",0,_xlpm.Status),
_xlpm.Prod
)
),
"")</f>
        <v/>
      </c>
      <c r="N20" s="41" t="str" cm="1">
        <f t="array" ref="N20">IFERROR(
_xlfn.LET(
_xlpm.Prod,INDEX(Din!$J$4:$AR$1000,
MATCH($L20,Din!$I$4:$I$1000,0),
MATCH(N$6,Din!$J$3:$AO$3,0)),
_xlpm.Status,INDEX('FORÇA DE TRABALHO'!$E$15:$E$999,
MATCH($L20,'FORÇA DE TRABALHO'!$C$15:$C$999,0),
MATCH(N$6+0,'FORÇA DE TRABALHO'!$E$14:$E$14+0,0)),
IF(
OR(_xlpm.Prod="",_xlpm.Prod=0),
IF(_xlpm.Status="ATIVO",0,_xlpm.Status),
_xlpm.Prod
)
),
"")</f>
        <v/>
      </c>
      <c r="O20" s="41" t="str" cm="1">
        <f t="array" ref="O20">IFERROR(
_xlfn.LET(
_xlpm.Prod,INDEX(Din!$J$4:$AR$1000,
MATCH($L20,Din!$I$4:$I$1000,0),
MATCH(O$6,Din!$J$3:$AO$3,0)),
_xlpm.Status,INDEX('FORÇA DE TRABALHO'!$E$15:$E$999,
MATCH($L20,'FORÇA DE TRABALHO'!$C$15:$C$999,0),
MATCH(O$6+0,'FORÇA DE TRABALHO'!$E$14:$E$14+0,0)),
IF(
OR(_xlpm.Prod="",_xlpm.Prod=0),
IF(_xlpm.Status="ATIVO",0,_xlpm.Status),
_xlpm.Prod
)
),
"")</f>
        <v/>
      </c>
      <c r="P20" s="41" t="str" cm="1">
        <f t="array" ref="P20">IFERROR(
_xlfn.LET(
_xlpm.Prod,INDEX(Din!$J$4:$AR$1000,
MATCH($L20,Din!$I$4:$I$1000,0),
MATCH(P$6,Din!$J$3:$AO$3,0)),
_xlpm.Status,INDEX('FORÇA DE TRABALHO'!$E$15:$E$999,
MATCH($L20,'FORÇA DE TRABALHO'!$C$15:$C$999,0),
MATCH(P$6+0,'FORÇA DE TRABALHO'!$E$14:$E$14+0,0)),
IF(
OR(_xlpm.Prod="",_xlpm.Prod=0),
IF(_xlpm.Status="ATIVO",0,_xlpm.Status),
_xlpm.Prod
)
),
"")</f>
        <v/>
      </c>
      <c r="Q20" s="41" t="str" cm="1">
        <f t="array" ref="Q20">IFERROR(
_xlfn.LET(
_xlpm.Prod,INDEX(Din!$J$4:$AR$1000,
MATCH($L20,Din!$I$4:$I$1000,0),
MATCH(Q$6,Din!$J$3:$AO$3,0)),
_xlpm.Status,INDEX('FORÇA DE TRABALHO'!$E$15:$E$999,
MATCH($L20,'FORÇA DE TRABALHO'!$C$15:$C$999,0),
MATCH(Q$6+0,'FORÇA DE TRABALHO'!$E$14:$E$14+0,0)),
IF(
OR(_xlpm.Prod="",_xlpm.Prod=0),
IF(_xlpm.Status="ATIVO",0,_xlpm.Status),
_xlpm.Prod
)
),
"")</f>
        <v/>
      </c>
      <c r="R20" s="41" cm="1">
        <f t="array" ref="R20">IFERROR(
_xlfn.LET(
_xlpm.Prod,INDEX(Din!$J$4:$AR$1000,
MATCH($L20,Din!$I$4:$I$1000,0),
MATCH(R$6,Din!$J$3:$AO$3,0)),
_xlpm.Status,INDEX('FORÇA DE TRABALHO'!$E$15:$E$999,
MATCH($L20,'FORÇA DE TRABALHO'!$C$15:$C$999,0),
MATCH(R$6+0,'FORÇA DE TRABALHO'!$E$14:$E$14+0,0)),
IF(
OR(_xlpm.Prod="",_xlpm.Prod=0),
IF(_xlpm.Status="ATIVO",0,_xlpm.Status),
_xlpm.Prod
)
),
"")</f>
        <v>2</v>
      </c>
      <c r="S20" s="41" cm="1">
        <f t="array" ref="S20">IFERROR(
_xlfn.LET(
_xlpm.Prod,INDEX(Din!$J$4:$AR$1000,
MATCH($L20,Din!$I$4:$I$1000,0),
MATCH(S$6,Din!$J$3:$AO$3,0)),
_xlpm.Status,INDEX('FORÇA DE TRABALHO'!$E$15:$E$999,
MATCH($L20,'FORÇA DE TRABALHO'!$C$15:$C$999,0),
MATCH(S$6+0,'FORÇA DE TRABALHO'!$E$14:$E$14+0,0)),
IF(
OR(_xlpm.Prod="",_xlpm.Prod=0),
IF(_xlpm.Status="ATIVO",0,_xlpm.Status),
_xlpm.Prod
)
),
"")</f>
        <v>2</v>
      </c>
      <c r="T20" s="41" cm="1">
        <f t="array" ref="T20">IFERROR(
_xlfn.LET(
_xlpm.Prod,INDEX(Din!$J$4:$AR$1000,
MATCH($L20,Din!$I$4:$I$1000,0),
MATCH(T$6,Din!$J$3:$AO$3,0)),
_xlpm.Status,INDEX('FORÇA DE TRABALHO'!$E$15:$E$999,
MATCH($L20,'FORÇA DE TRABALHO'!$C$15:$C$999,0),
MATCH(T$6+0,'FORÇA DE TRABALHO'!$E$14:$E$14+0,0)),
IF(
OR(_xlpm.Prod="",_xlpm.Prod=0),
IF(_xlpm.Status="ATIVO",0,_xlpm.Status),
_xlpm.Prod
)
),
"")</f>
        <v>2</v>
      </c>
      <c r="U20" s="41" cm="1">
        <f t="array" ref="U20">IFERROR(
_xlfn.LET(
_xlpm.Prod,INDEX(Din!$J$4:$AR$1000,
MATCH($L20,Din!$I$4:$I$1000,0),
MATCH(U$6,Din!$J$3:$AO$3,0)),
_xlpm.Status,INDEX('FORÇA DE TRABALHO'!$E$15:$E$999,
MATCH($L20,'FORÇA DE TRABALHO'!$C$15:$C$999,0),
MATCH(U$6+0,'FORÇA DE TRABALHO'!$E$14:$E$14+0,0)),
IF(
OR(_xlpm.Prod="",_xlpm.Prod=0),
IF(_xlpm.Status="ATIVO",0,_xlpm.Status),
_xlpm.Prod
)
),
"")</f>
        <v>3</v>
      </c>
      <c r="V20" s="41" t="str" cm="1">
        <f t="array" ref="V20">IFERROR(
_xlfn.LET(
_xlpm.Prod,INDEX(Din!$J$4:$AR$1000,
MATCH($L20,Din!$I$4:$I$1000,0),
MATCH(V$6,Din!$J$3:$AO$3,0)),
_xlpm.Status,INDEX('FORÇA DE TRABALHO'!$E$15:$E$999,
MATCH($L20,'FORÇA DE TRABALHO'!$C$15:$C$999,0),
MATCH(V$6+0,'FORÇA DE TRABALHO'!$E$14:$E$14+0,0)),
IF(
OR(_xlpm.Prod="",_xlpm.Prod=0),
IF(_xlpm.Status="ATIVO",0,_xlpm.Status),
_xlpm.Prod
)
),
"")</f>
        <v/>
      </c>
      <c r="W20" s="41" cm="1">
        <f t="array" ref="W20">IFERROR(
_xlfn.LET(
_xlpm.Prod,INDEX(Din!$J$4:$AR$1000,
MATCH($L20,Din!$I$4:$I$1000,0),
MATCH(W$6,Din!$J$3:$AO$3,0)),
_xlpm.Status,INDEX('FORÇA DE TRABALHO'!$E$15:$E$999,
MATCH($L20,'FORÇA DE TRABALHO'!$C$15:$C$999,0),
MATCH(W$6+0,'FORÇA DE TRABALHO'!$E$14:$E$14+0,0)),
IF(
OR(_xlpm.Prod="",_xlpm.Prod=0),
IF(_xlpm.Status="ATIVO",0,_xlpm.Status),
_xlpm.Prod
)
),
"")</f>
        <v>3</v>
      </c>
      <c r="X20" s="41" cm="1">
        <f t="array" ref="X20">IFERROR(
_xlfn.LET(
_xlpm.Prod,INDEX(Din!$J$4:$AR$1000,
MATCH($L20,Din!$I$4:$I$1000,0),
MATCH(X$6,Din!$J$3:$AO$3,0)),
_xlpm.Status,INDEX('FORÇA DE TRABALHO'!$E$15:$E$999,
MATCH($L20,'FORÇA DE TRABALHO'!$C$15:$C$999,0),
MATCH(X$6+0,'FORÇA DE TRABALHO'!$E$14:$E$14+0,0)),
IF(
OR(_xlpm.Prod="",_xlpm.Prod=0),
IF(_xlpm.Status="ATIVO",0,_xlpm.Status),
_xlpm.Prod
)
),
"")</f>
        <v>4</v>
      </c>
      <c r="Y20" s="41" cm="1">
        <f t="array" ref="Y20">IFERROR(
_xlfn.LET(
_xlpm.Prod,INDEX(Din!$J$4:$AR$1000,
MATCH($L20,Din!$I$4:$I$1000,0),
MATCH(Y$6,Din!$J$3:$AO$3,0)),
_xlpm.Status,INDEX('FORÇA DE TRABALHO'!$E$15:$E$999,
MATCH($L20,'FORÇA DE TRABALHO'!$C$15:$C$999,0),
MATCH(Y$6+0,'FORÇA DE TRABALHO'!$E$14:$E$14+0,0)),
IF(
OR(_xlpm.Prod="",_xlpm.Prod=0),
IF(_xlpm.Status="ATIVO",0,_xlpm.Status),
_xlpm.Prod
)
),
"")</f>
        <v>3</v>
      </c>
      <c r="Z20" s="41" cm="1">
        <f t="array" ref="Z20">IFERROR(
_xlfn.LET(
_xlpm.Prod,INDEX(Din!$J$4:$AR$1000,
MATCH($L20,Din!$I$4:$I$1000,0),
MATCH(Z$6,Din!$J$3:$AO$3,0)),
_xlpm.Status,INDEX('FORÇA DE TRABALHO'!$E$15:$E$999,
MATCH($L20,'FORÇA DE TRABALHO'!$C$15:$C$999,0),
MATCH(Z$6+0,'FORÇA DE TRABALHO'!$E$14:$E$14+0,0)),
IF(
OR(_xlpm.Prod="",_xlpm.Prod=0),
IF(_xlpm.Status="ATIVO",0,_xlpm.Status),
_xlpm.Prod
)
),
"")</f>
        <v>1</v>
      </c>
      <c r="AA20" s="41" cm="1">
        <f t="array" ref="AA20">IFERROR(
_xlfn.LET(
_xlpm.Prod,INDEX(Din!$J$4:$AR$1000,
MATCH($L20,Din!$I$4:$I$1000,0),
MATCH(AA$6,Din!$J$3:$AO$3,0)),
_xlpm.Status,INDEX('FORÇA DE TRABALHO'!$E$15:$E$999,
MATCH($L20,'FORÇA DE TRABALHO'!$C$15:$C$999,0),
MATCH(AA$6+0,'FORÇA DE TRABALHO'!$E$14:$E$14+0,0)),
IF(
OR(_xlpm.Prod="",_xlpm.Prod=0),
IF(_xlpm.Status="ATIVO",0,_xlpm.Status),
_xlpm.Prod
)
),
"")</f>
        <v>2</v>
      </c>
      <c r="AB20" s="41" t="str" cm="1">
        <f t="array" ref="AB20">IFERROR(
_xlfn.LET(
_xlpm.Prod,INDEX(Din!$J$4:$AR$1000,
MATCH($L20,Din!$I$4:$I$1000,0),
MATCH(AB$6,Din!$J$3:$AO$3,0)),
_xlpm.Status,INDEX('FORÇA DE TRABALHO'!$E$15:$E$999,
MATCH($L20,'FORÇA DE TRABALHO'!$C$15:$C$999,0),
MATCH(AB$6+0,'FORÇA DE TRABALHO'!$E$14:$E$14+0,0)),
IF(
OR(_xlpm.Prod="",_xlpm.Prod=0),
IF(_xlpm.Status="ATIVO",0,_xlpm.Status),
_xlpm.Prod
)
),
"")</f>
        <v/>
      </c>
      <c r="AC20" s="41" cm="1">
        <f t="array" ref="AC20">IFERROR(
_xlfn.LET(
_xlpm.Prod,INDEX(Din!$J$4:$AR$1000,
MATCH($L20,Din!$I$4:$I$1000,0),
MATCH(AC$6,Din!$J$3:$AO$3,0)),
_xlpm.Status,INDEX('FORÇA DE TRABALHO'!$E$15:$E$999,
MATCH($L20,'FORÇA DE TRABALHO'!$C$15:$C$999,0),
MATCH(AC$6+0,'FORÇA DE TRABALHO'!$E$14:$E$14+0,0)),
IF(
OR(_xlpm.Prod="",_xlpm.Prod=0),
IF(_xlpm.Status="ATIVO",0,_xlpm.Status),
_xlpm.Prod
)
),
"")</f>
        <v>1</v>
      </c>
      <c r="AD20" s="41" cm="1">
        <f t="array" ref="AD20">IFERROR(
_xlfn.LET(
_xlpm.Prod,INDEX(Din!$J$4:$AR$1000,
MATCH($L20,Din!$I$4:$I$1000,0),
MATCH(AD$6,Din!$J$3:$AO$3,0)),
_xlpm.Status,INDEX('FORÇA DE TRABALHO'!$E$15:$E$999,
MATCH($L20,'FORÇA DE TRABALHO'!$C$15:$C$999,0),
MATCH(AD$6+0,'FORÇA DE TRABALHO'!$E$14:$E$14+0,0)),
IF(
OR(_xlpm.Prod="",_xlpm.Prod=0),
IF(_xlpm.Status="ATIVO",0,_xlpm.Status),
_xlpm.Prod
)
),
"")</f>
        <v>2</v>
      </c>
      <c r="AE20" s="41" cm="1">
        <f t="array" ref="AE20">IFERROR(
_xlfn.LET(
_xlpm.Prod,INDEX(Din!$J$4:$AR$1000,
MATCH($L20,Din!$I$4:$I$1000,0),
MATCH(AE$6,Din!$J$3:$AO$3,0)),
_xlpm.Status,INDEX('FORÇA DE TRABALHO'!$E$15:$E$999,
MATCH($L20,'FORÇA DE TRABALHO'!$C$15:$C$999,0),
MATCH(AE$6+0,'FORÇA DE TRABALHO'!$E$14:$E$14+0,0)),
IF(
OR(_xlpm.Prod="",_xlpm.Prod=0),
IF(_xlpm.Status="ATIVO",0,_xlpm.Status),
_xlpm.Prod
)
),
"")</f>
        <v>3</v>
      </c>
      <c r="AF20" s="41" cm="1">
        <f t="array" ref="AF20">IFERROR(
_xlfn.LET(
_xlpm.Prod,INDEX(Din!$J$4:$AR$1000,
MATCH($L20,Din!$I$4:$I$1000,0),
MATCH(AF$6,Din!$J$3:$AO$3,0)),
_xlpm.Status,INDEX('FORÇA DE TRABALHO'!$E$15:$E$999,
MATCH($L20,'FORÇA DE TRABALHO'!$C$15:$C$999,0),
MATCH(AF$6+0,'FORÇA DE TRABALHO'!$E$14:$E$14+0,0)),
IF(
OR(_xlpm.Prod="",_xlpm.Prod=0),
IF(_xlpm.Status="ATIVO",0,_xlpm.Status),
_xlpm.Prod
)
),
"")</f>
        <v>2</v>
      </c>
      <c r="AG20" s="41" cm="1">
        <f t="array" ref="AG20">IFERROR(
_xlfn.LET(
_xlpm.Prod,INDEX(Din!$J$4:$AR$1000,
MATCH($L20,Din!$I$4:$I$1000,0),
MATCH(AG$6,Din!$J$3:$AO$3,0)),
_xlpm.Status,INDEX('FORÇA DE TRABALHO'!$E$15:$E$999,
MATCH($L20,'FORÇA DE TRABALHO'!$C$15:$C$999,0),
MATCH(AG$6+0,'FORÇA DE TRABALHO'!$E$14:$E$14+0,0)),
IF(
OR(_xlpm.Prod="",_xlpm.Prod=0),
IF(_xlpm.Status="ATIVO",0,_xlpm.Status),
_xlpm.Prod
)
),
"")</f>
        <v>2</v>
      </c>
      <c r="AH20" s="41" t="str" cm="1">
        <f t="array" ref="AH20">IFERROR(
_xlfn.LET(
_xlpm.Prod,INDEX(Din!$J$4:$AR$1000,
MATCH($L20,Din!$I$4:$I$1000,0),
MATCH(AH$6,Din!$J$3:$AO$3,0)),
_xlpm.Status,INDEX('FORÇA DE TRABALHO'!$E$15:$E$999,
MATCH($L20,'FORÇA DE TRABALHO'!$C$15:$C$999,0),
MATCH(AH$6+0,'FORÇA DE TRABALHO'!$E$14:$E$14+0,0)),
IF(
OR(_xlpm.Prod="",_xlpm.Prod=0),
IF(_xlpm.Status="ATIVO",0,_xlpm.Status),
_xlpm.Prod
)
),
"")</f>
        <v/>
      </c>
      <c r="AI20" s="41" t="str" cm="1">
        <f t="array" ref="AI20">IFERROR(
_xlfn.LET(
_xlpm.Prod,INDEX(Din!$J$4:$AR$1000,
MATCH($L20,Din!$I$4:$I$1000,0),
MATCH(AI$6,Din!$J$3:$AO$3,0)),
_xlpm.Status,INDEX('FORÇA DE TRABALHO'!$E$15:$E$999,
MATCH($L20,'FORÇA DE TRABALHO'!$C$15:$C$999,0),
MATCH(AI$6+0,'FORÇA DE TRABALHO'!$E$14:$E$14+0,0)),
IF(
OR(_xlpm.Prod="",_xlpm.Prod=0),
IF(_xlpm.Status="ATIVO",0,_xlpm.Status),
_xlpm.Prod
)
),
"")</f>
        <v/>
      </c>
      <c r="AJ20" s="41" cm="1">
        <f t="array" ref="AJ20">IFERROR(
_xlfn.LET(
_xlpm.Prod,INDEX(Din!$J$4:$AR$1000,
MATCH($L20,Din!$I$4:$I$1000,0),
MATCH(AJ$6,Din!$J$3:$AO$3,0)),
_xlpm.Status,INDEX('FORÇA DE TRABALHO'!$E$15:$E$999,
MATCH($L20,'FORÇA DE TRABALHO'!$C$15:$C$999,0),
MATCH(AJ$6+0,'FORÇA DE TRABALHO'!$E$14:$E$14+0,0)),
IF(
OR(_xlpm.Prod="",_xlpm.Prod=0),
IF(_xlpm.Status="ATIVO",0,_xlpm.Status),
_xlpm.Prod
)
),
"")</f>
        <v>3</v>
      </c>
      <c r="AK20" s="41" cm="1">
        <f t="array" ref="AK20">IFERROR(
_xlfn.LET(
_xlpm.Prod,INDEX(Din!$J$4:$AR$1000,
MATCH($L20,Din!$I$4:$I$1000,0),
MATCH(AK$6,Din!$J$3:$AO$3,0)),
_xlpm.Status,INDEX('FORÇA DE TRABALHO'!$E$15:$E$999,
MATCH($L20,'FORÇA DE TRABALHO'!$C$15:$C$999,0),
MATCH(AK$6+0,'FORÇA DE TRABALHO'!$E$14:$E$14+0,0)),
IF(
OR(_xlpm.Prod="",_xlpm.Prod=0),
IF(_xlpm.Status="ATIVO",0,_xlpm.Status),
_xlpm.Prod
)
),
"")</f>
        <v>2</v>
      </c>
      <c r="AL20" s="41" cm="1">
        <f t="array" ref="AL20">IFERROR(
_xlfn.LET(
_xlpm.Prod,INDEX(Din!$J$4:$AR$1000,
MATCH($L20,Din!$I$4:$I$1000,0),
MATCH(AL$6,Din!$J$3:$AO$3,0)),
_xlpm.Status,INDEX('FORÇA DE TRABALHO'!$E$15:$E$999,
MATCH($L20,'FORÇA DE TRABALHO'!$C$15:$C$999,0),
MATCH(AL$6+0,'FORÇA DE TRABALHO'!$E$14:$E$14+0,0)),
IF(
OR(_xlpm.Prod="",_xlpm.Prod=0),
IF(_xlpm.Status="ATIVO",0,_xlpm.Status),
_xlpm.Prod
)
),
"")</f>
        <v>2</v>
      </c>
      <c r="AM20" s="41" t="str" cm="1">
        <f t="array" ref="AM20">IFERROR(
_xlfn.LET(
_xlpm.Prod,INDEX(Din!$J$4:$AR$1000,
MATCH($L20,Din!$I$4:$I$1000,0),
MATCH(AM$6,Din!$J$3:$AO$3,0)),
_xlpm.Status,INDEX('FORÇA DE TRABALHO'!$E$15:$E$999,
MATCH($L20,'FORÇA DE TRABALHO'!$C$15:$C$999,0),
MATCH(AM$6+0,'FORÇA DE TRABALHO'!$E$14:$E$14+0,0)),
IF(
OR(_xlpm.Prod="",_xlpm.Prod=0),
IF(_xlpm.Status="ATIVO",0,_xlpm.Status),
_xlpm.Prod
)
),
"")</f>
        <v/>
      </c>
      <c r="AN20" s="41" t="str" cm="1">
        <f t="array" ref="AN20">IFERROR(
_xlfn.LET(
_xlpm.Prod,INDEX(Din!$J$4:$AR$1000,
MATCH($L20,Din!$I$4:$I$1000,0),
MATCH(AN$6,Din!$J$3:$AO$3,0)),
_xlpm.Status,INDEX('FORÇA DE TRABALHO'!$E$15:$E$999,
MATCH($L20,'FORÇA DE TRABALHO'!$C$15:$C$999,0),
MATCH(AN$6+0,'FORÇA DE TRABALHO'!$E$14:$E$14+0,0)),
IF(
OR(_xlpm.Prod="",_xlpm.Prod=0),
IF(_xlpm.Status="ATIVO",0,_xlpm.Status),
_xlpm.Prod
)
),
"")</f>
        <v/>
      </c>
      <c r="AO20" s="41" t="str" cm="1">
        <f t="array" ref="AO20">IFERROR(
_xlfn.LET(
_xlpm.Prod,INDEX(Din!$J$4:$AR$1000,
MATCH($L20,Din!$I$4:$I$1000,0),
MATCH(AO$6,Din!$J$3:$AO$3,0)),
_xlpm.Status,INDEX('FORÇA DE TRABALHO'!$E$15:$E$999,
MATCH($L20,'FORÇA DE TRABALHO'!$C$15:$C$999,0),
MATCH(AO$6+0,'FORÇA DE TRABALHO'!$E$14:$E$14+0,0)),
IF(
OR(_xlpm.Prod="",_xlpm.Prod=0),
IF(_xlpm.Status="ATIVO",0,_xlpm.Status),
_xlpm.Prod
)
),
"")</f>
        <v/>
      </c>
      <c r="AP20" s="41" t="str" cm="1">
        <f t="array" ref="AP20">IFERROR(
_xlfn.LET(
_xlpm.Prod,INDEX(Din!$J$4:$AR$1000,
MATCH($L20,Din!$I$4:$I$1000,0),
MATCH(AP$6,Din!$J$3:$AO$3,0)),
_xlpm.Status,INDEX('FORÇA DE TRABALHO'!$E$15:$E$999,
MATCH($L20,'FORÇA DE TRABALHO'!$C$15:$C$999,0),
MATCH(AP$6+0,'FORÇA DE TRABALHO'!$E$14:$E$14+0,0)),
IF(
OR(_xlpm.Prod="",_xlpm.Prod=0),
IF(_xlpm.Status="ATIVO",0,_xlpm.Status),
_xlpm.Prod
)
),
"")</f>
        <v/>
      </c>
      <c r="AQ20" s="41" t="str" cm="1">
        <f t="array" ref="AQ20">IFERROR(
_xlfn.LET(
_xlpm.Prod,INDEX(Din!$J$4:$AR$1000,
MATCH($L20,Din!$I$4:$I$1000,0),
MATCH(AQ$6,Din!$J$3:$AO$3,0)),
_xlpm.Status,INDEX('FORÇA DE TRABALHO'!$E$15:$E$999,
MATCH($L20,'FORÇA DE TRABALHO'!$C$15:$C$999,0),
MATCH(AQ$6+0,'FORÇA DE TRABALHO'!$E$14:$E$14+0,0)),
IF(
OR(_xlpm.Prod="",_xlpm.Prod=0),
IF(_xlpm.Status="ATIVO",0,_xlpm.Status),
_xlpm.Prod
)
),
"")</f>
        <v/>
      </c>
      <c r="AR20"/>
    </row>
    <row r="21" spans="6:44" ht="15" thickBot="1">
      <c r="F21" s="31"/>
      <c r="G21" s="30"/>
      <c r="H21" s="38">
        <f t="shared" si="10"/>
        <v>48</v>
      </c>
      <c r="I21" s="54">
        <f>ResumoProducao[[#This Row],[Produção]]/ResumoProducao[[#This Row],[Dias Trabalhado]]</f>
        <v>48</v>
      </c>
      <c r="J21" s="38" cm="1">
        <f t="array" ref="J21">SUMPRODUCT(('FORÇA DE TRABALHO'!$C$15:$C$1007=L21)*('FORÇA DE TRABALHO'!$E$15:$E$1007="ATIVO"))</f>
        <v>1</v>
      </c>
      <c r="K21" s="39" t="str">
        <f t="shared" si="11"/>
        <v>1Q</v>
      </c>
      <c r="L21" s="40" t="str">
        <f>IF(Din!A12="","",Din!A12)</f>
        <v>ADÉCIO JÂNIO PEREIRA DE SOUSA</v>
      </c>
      <c r="M21" s="40" cm="1">
        <f t="array" ref="M21">IFERROR(
_xlfn.LET(
_xlpm.Prod,INDEX(Din!$J$4:$AR$1000,
MATCH($L21,Din!$I$4:$I$1000,0),
MATCH(M$6,Din!$J$3:$AO$3,0)),
_xlpm.Status,INDEX('FORÇA DE TRABALHO'!$E$15:$E$999,
MATCH($L21,'FORÇA DE TRABALHO'!$C$15:$C$999,0),
MATCH(M$6+0,'FORÇA DE TRABALHO'!$E$14:$E$14+0,0)),
IF(
OR(_xlpm.Prod="",_xlpm.Prod=0),
IF(_xlpm.Status="ATIVO",0,_xlpm.Status),
_xlpm.Prod
)
),
"")</f>
        <v>1</v>
      </c>
      <c r="N21" s="40" cm="1">
        <f t="array" ref="N21">IFERROR(
_xlfn.LET(
_xlpm.Prod,INDEX(Din!$J$4:$AR$1000,
MATCH($L21,Din!$I$4:$I$1000,0),
MATCH(N$6,Din!$J$3:$AO$3,0)),
_xlpm.Status,INDEX('FORÇA DE TRABALHO'!$E$15:$E$999,
MATCH($L21,'FORÇA DE TRABALHO'!$C$15:$C$999,0),
MATCH(N$6+0,'FORÇA DE TRABALHO'!$E$14:$E$14+0,0)),
IF(
OR(_xlpm.Prod="",_xlpm.Prod=0),
IF(_xlpm.Status="ATIVO",0,_xlpm.Status),
_xlpm.Prod
)
),
"")</f>
        <v>1</v>
      </c>
      <c r="O21" s="40" cm="1">
        <f t="array" ref="O21">IFERROR(
_xlfn.LET(
_xlpm.Prod,INDEX(Din!$J$4:$AR$1000,
MATCH($L21,Din!$I$4:$I$1000,0),
MATCH(O$6,Din!$J$3:$AO$3,0)),
_xlpm.Status,INDEX('FORÇA DE TRABALHO'!$E$15:$E$999,
MATCH($L21,'FORÇA DE TRABALHO'!$C$15:$C$999,0),
MATCH(O$6+0,'FORÇA DE TRABALHO'!$E$14:$E$14+0,0)),
IF(
OR(_xlpm.Prod="",_xlpm.Prod=0),
IF(_xlpm.Status="ATIVO",0,_xlpm.Status),
_xlpm.Prod
)
),
"")</f>
        <v>2</v>
      </c>
      <c r="P21" s="40" cm="1">
        <f t="array" ref="P21">IFERROR(
_xlfn.LET(
_xlpm.Prod,INDEX(Din!$J$4:$AR$1000,
MATCH($L21,Din!$I$4:$I$1000,0),
MATCH(P$6,Din!$J$3:$AO$3,0)),
_xlpm.Status,INDEX('FORÇA DE TRABALHO'!$E$15:$E$999,
MATCH($L21,'FORÇA DE TRABALHO'!$C$15:$C$999,0),
MATCH(P$6+0,'FORÇA DE TRABALHO'!$E$14:$E$14+0,0)),
IF(
OR(_xlpm.Prod="",_xlpm.Prod=0),
IF(_xlpm.Status="ATIVO",0,_xlpm.Status),
_xlpm.Prod
)
),
"")</f>
        <v>2</v>
      </c>
      <c r="Q21" s="40" t="str" cm="1">
        <f t="array" ref="Q21">IFERROR(
_xlfn.LET(
_xlpm.Prod,INDEX(Din!$J$4:$AR$1000,
MATCH($L21,Din!$I$4:$I$1000,0),
MATCH(Q$6,Din!$J$3:$AO$3,0)),
_xlpm.Status,INDEX('FORÇA DE TRABALHO'!$E$15:$E$999,
MATCH($L21,'FORÇA DE TRABALHO'!$C$15:$C$999,0),
MATCH(Q$6+0,'FORÇA DE TRABALHO'!$E$14:$E$14+0,0)),
IF(
OR(_xlpm.Prod="",_xlpm.Prod=0),
IF(_xlpm.Status="ATIVO",0,_xlpm.Status),
_xlpm.Prod
)
),
"")</f>
        <v/>
      </c>
      <c r="R21" s="40" cm="1">
        <f t="array" ref="R21">IFERROR(
_xlfn.LET(
_xlpm.Prod,INDEX(Din!$J$4:$AR$1000,
MATCH($L21,Din!$I$4:$I$1000,0),
MATCH(R$6,Din!$J$3:$AO$3,0)),
_xlpm.Status,INDEX('FORÇA DE TRABALHO'!$E$15:$E$999,
MATCH($L21,'FORÇA DE TRABALHO'!$C$15:$C$999,0),
MATCH(R$6+0,'FORÇA DE TRABALHO'!$E$14:$E$14+0,0)),
IF(
OR(_xlpm.Prod="",_xlpm.Prod=0),
IF(_xlpm.Status="ATIVO",0,_xlpm.Status),
_xlpm.Prod
)
),
"")</f>
        <v>2</v>
      </c>
      <c r="S21" s="40" cm="1">
        <f t="array" ref="S21">IFERROR(
_xlfn.LET(
_xlpm.Prod,INDEX(Din!$J$4:$AR$1000,
MATCH($L21,Din!$I$4:$I$1000,0),
MATCH(S$6,Din!$J$3:$AO$3,0)),
_xlpm.Status,INDEX('FORÇA DE TRABALHO'!$E$15:$E$999,
MATCH($L21,'FORÇA DE TRABALHO'!$C$15:$C$999,0),
MATCH(S$6+0,'FORÇA DE TRABALHO'!$E$14:$E$14+0,0)),
IF(
OR(_xlpm.Prod="",_xlpm.Prod=0),
IF(_xlpm.Status="ATIVO",0,_xlpm.Status),
_xlpm.Prod
)
),
"")</f>
        <v>4</v>
      </c>
      <c r="T21" s="40" cm="1">
        <f t="array" ref="T21">IFERROR(
_xlfn.LET(
_xlpm.Prod,INDEX(Din!$J$4:$AR$1000,
MATCH($L21,Din!$I$4:$I$1000,0),
MATCH(T$6,Din!$J$3:$AO$3,0)),
_xlpm.Status,INDEX('FORÇA DE TRABALHO'!$E$15:$E$999,
MATCH($L21,'FORÇA DE TRABALHO'!$C$15:$C$999,0),
MATCH(T$6+0,'FORÇA DE TRABALHO'!$E$14:$E$14+0,0)),
IF(
OR(_xlpm.Prod="",_xlpm.Prod=0),
IF(_xlpm.Status="ATIVO",0,_xlpm.Status),
_xlpm.Prod
)
),
"")</f>
        <v>2</v>
      </c>
      <c r="U21" s="40" cm="1">
        <f t="array" ref="U21">IFERROR(
_xlfn.LET(
_xlpm.Prod,INDEX(Din!$J$4:$AR$1000,
MATCH($L21,Din!$I$4:$I$1000,0),
MATCH(U$6,Din!$J$3:$AO$3,0)),
_xlpm.Status,INDEX('FORÇA DE TRABALHO'!$E$15:$E$999,
MATCH($L21,'FORÇA DE TRABALHO'!$C$15:$C$999,0),
MATCH(U$6+0,'FORÇA DE TRABALHO'!$E$14:$E$14+0,0)),
IF(
OR(_xlpm.Prod="",_xlpm.Prod=0),
IF(_xlpm.Status="ATIVO",0,_xlpm.Status),
_xlpm.Prod
)
),
"")</f>
        <v>4</v>
      </c>
      <c r="V21" s="40" t="str" cm="1">
        <f t="array" ref="V21">IFERROR(
_xlfn.LET(
_xlpm.Prod,INDEX(Din!$J$4:$AR$1000,
MATCH($L21,Din!$I$4:$I$1000,0),
MATCH(V$6,Din!$J$3:$AO$3,0)),
_xlpm.Status,INDEX('FORÇA DE TRABALHO'!$E$15:$E$999,
MATCH($L21,'FORÇA DE TRABALHO'!$C$15:$C$999,0),
MATCH(V$6+0,'FORÇA DE TRABALHO'!$E$14:$E$14+0,0)),
IF(
OR(_xlpm.Prod="",_xlpm.Prod=0),
IF(_xlpm.Status="ATIVO",0,_xlpm.Status),
_xlpm.Prod
)
),
"")</f>
        <v/>
      </c>
      <c r="W21" s="40" cm="1">
        <f t="array" ref="W21">IFERROR(
_xlfn.LET(
_xlpm.Prod,INDEX(Din!$J$4:$AR$1000,
MATCH($L21,Din!$I$4:$I$1000,0),
MATCH(W$6,Din!$J$3:$AO$3,0)),
_xlpm.Status,INDEX('FORÇA DE TRABALHO'!$E$15:$E$999,
MATCH($L21,'FORÇA DE TRABALHO'!$C$15:$C$999,0),
MATCH(W$6+0,'FORÇA DE TRABALHO'!$E$14:$E$14+0,0)),
IF(
OR(_xlpm.Prod="",_xlpm.Prod=0),
IF(_xlpm.Status="ATIVO",0,_xlpm.Status),
_xlpm.Prod
)
),
"")</f>
        <v>2</v>
      </c>
      <c r="X21" s="40" cm="1">
        <f t="array" ref="X21">IFERROR(
_xlfn.LET(
_xlpm.Prod,INDEX(Din!$J$4:$AR$1000,
MATCH($L21,Din!$I$4:$I$1000,0),
MATCH(X$6,Din!$J$3:$AO$3,0)),
_xlpm.Status,INDEX('FORÇA DE TRABALHO'!$E$15:$E$999,
MATCH($L21,'FORÇA DE TRABALHO'!$C$15:$C$999,0),
MATCH(X$6+0,'FORÇA DE TRABALHO'!$E$14:$E$14+0,0)),
IF(
OR(_xlpm.Prod="",_xlpm.Prod=0),
IF(_xlpm.Status="ATIVO",0,_xlpm.Status),
_xlpm.Prod
)
),
"")</f>
        <v>4</v>
      </c>
      <c r="Y21" s="40" cm="1">
        <f t="array" ref="Y21">IFERROR(
_xlfn.LET(
_xlpm.Prod,INDEX(Din!$J$4:$AR$1000,
MATCH($L21,Din!$I$4:$I$1000,0),
MATCH(Y$6,Din!$J$3:$AO$3,0)),
_xlpm.Status,INDEX('FORÇA DE TRABALHO'!$E$15:$E$999,
MATCH($L21,'FORÇA DE TRABALHO'!$C$15:$C$999,0),
MATCH(Y$6+0,'FORÇA DE TRABALHO'!$E$14:$E$14+0,0)),
IF(
OR(_xlpm.Prod="",_xlpm.Prod=0),
IF(_xlpm.Status="ATIVO",0,_xlpm.Status),
_xlpm.Prod
)
),
"")</f>
        <v>4</v>
      </c>
      <c r="Z21" s="40" cm="1">
        <f t="array" ref="Z21">IFERROR(
_xlfn.LET(
_xlpm.Prod,INDEX(Din!$J$4:$AR$1000,
MATCH($L21,Din!$I$4:$I$1000,0),
MATCH(Z$6,Din!$J$3:$AO$3,0)),
_xlpm.Status,INDEX('FORÇA DE TRABALHO'!$E$15:$E$999,
MATCH($L21,'FORÇA DE TRABALHO'!$C$15:$C$999,0),
MATCH(Z$6+0,'FORÇA DE TRABALHO'!$E$14:$E$14+0,0)),
IF(
OR(_xlpm.Prod="",_xlpm.Prod=0),
IF(_xlpm.Status="ATIVO",0,_xlpm.Status),
_xlpm.Prod
)
),
"")</f>
        <v>3</v>
      </c>
      <c r="AA21" s="40" cm="1">
        <f t="array" ref="AA21">IFERROR(
_xlfn.LET(
_xlpm.Prod,INDEX(Din!$J$4:$AR$1000,
MATCH($L21,Din!$I$4:$I$1000,0),
MATCH(AA$6,Din!$J$3:$AO$3,0)),
_xlpm.Status,INDEX('FORÇA DE TRABALHO'!$E$15:$E$999,
MATCH($L21,'FORÇA DE TRABALHO'!$C$15:$C$999,0),
MATCH(AA$6+0,'FORÇA DE TRABALHO'!$E$14:$E$14+0,0)),
IF(
OR(_xlpm.Prod="",_xlpm.Prod=0),
IF(_xlpm.Status="ATIVO",0,_xlpm.Status),
_xlpm.Prod
)
),
"")</f>
        <v>1</v>
      </c>
      <c r="AB21" s="40" t="str" cm="1">
        <f t="array" ref="AB21">IFERROR(
_xlfn.LET(
_xlpm.Prod,INDEX(Din!$J$4:$AR$1000,
MATCH($L21,Din!$I$4:$I$1000,0),
MATCH(AB$6,Din!$J$3:$AO$3,0)),
_xlpm.Status,INDEX('FORÇA DE TRABALHO'!$E$15:$E$999,
MATCH($L21,'FORÇA DE TRABALHO'!$C$15:$C$999,0),
MATCH(AB$6+0,'FORÇA DE TRABALHO'!$E$14:$E$14+0,0)),
IF(
OR(_xlpm.Prod="",_xlpm.Prod=0),
IF(_xlpm.Status="ATIVO",0,_xlpm.Status),
_xlpm.Prod
)
),
"")</f>
        <v/>
      </c>
      <c r="AC21" s="40" cm="1">
        <f t="array" ref="AC21">IFERROR(
_xlfn.LET(
_xlpm.Prod,INDEX(Din!$J$4:$AR$1000,
MATCH($L21,Din!$I$4:$I$1000,0),
MATCH(AC$6,Din!$J$3:$AO$3,0)),
_xlpm.Status,INDEX('FORÇA DE TRABALHO'!$E$15:$E$999,
MATCH($L21,'FORÇA DE TRABALHO'!$C$15:$C$999,0),
MATCH(AC$6+0,'FORÇA DE TRABALHO'!$E$14:$E$14+0,0)),
IF(
OR(_xlpm.Prod="",_xlpm.Prod=0),
IF(_xlpm.Status="ATIVO",0,_xlpm.Status),
_xlpm.Prod
)
),
"")</f>
        <v>2</v>
      </c>
      <c r="AD21" s="40" cm="1">
        <f t="array" ref="AD21">IFERROR(
_xlfn.LET(
_xlpm.Prod,INDEX(Din!$J$4:$AR$1000,
MATCH($L21,Din!$I$4:$I$1000,0),
MATCH(AD$6,Din!$J$3:$AO$3,0)),
_xlpm.Status,INDEX('FORÇA DE TRABALHO'!$E$15:$E$999,
MATCH($L21,'FORÇA DE TRABALHO'!$C$15:$C$999,0),
MATCH(AD$6+0,'FORÇA DE TRABALHO'!$E$14:$E$14+0,0)),
IF(
OR(_xlpm.Prod="",_xlpm.Prod=0),
IF(_xlpm.Status="ATIVO",0,_xlpm.Status),
_xlpm.Prod
)
),
"")</f>
        <v>1</v>
      </c>
      <c r="AE21" s="40" cm="1">
        <f t="array" ref="AE21">IFERROR(
_xlfn.LET(
_xlpm.Prod,INDEX(Din!$J$4:$AR$1000,
MATCH($L21,Din!$I$4:$I$1000,0),
MATCH(AE$6,Din!$J$3:$AO$3,0)),
_xlpm.Status,INDEX('FORÇA DE TRABALHO'!$E$15:$E$999,
MATCH($L21,'FORÇA DE TRABALHO'!$C$15:$C$999,0),
MATCH(AE$6+0,'FORÇA DE TRABALHO'!$E$14:$E$14+0,0)),
IF(
OR(_xlpm.Prod="",_xlpm.Prod=0),
IF(_xlpm.Status="ATIVO",0,_xlpm.Status),
_xlpm.Prod
)
),
"")</f>
        <v>4</v>
      </c>
      <c r="AF21" s="40" cm="1">
        <f t="array" ref="AF21">IFERROR(
_xlfn.LET(
_xlpm.Prod,INDEX(Din!$J$4:$AR$1000,
MATCH($L21,Din!$I$4:$I$1000,0),
MATCH(AF$6,Din!$J$3:$AO$3,0)),
_xlpm.Status,INDEX('FORÇA DE TRABALHO'!$E$15:$E$999,
MATCH($L21,'FORÇA DE TRABALHO'!$C$15:$C$999,0),
MATCH(AF$6+0,'FORÇA DE TRABALHO'!$E$14:$E$14+0,0)),
IF(
OR(_xlpm.Prod="",_xlpm.Prod=0),
IF(_xlpm.Status="ATIVO",0,_xlpm.Status),
_xlpm.Prod
)
),
"")</f>
        <v>1</v>
      </c>
      <c r="AG21" s="40" cm="1">
        <f t="array" ref="AG21">IFERROR(
_xlfn.LET(
_xlpm.Prod,INDEX(Din!$J$4:$AR$1000,
MATCH($L21,Din!$I$4:$I$1000,0),
MATCH(AG$6,Din!$J$3:$AO$3,0)),
_xlpm.Status,INDEX('FORÇA DE TRABALHO'!$E$15:$E$999,
MATCH($L21,'FORÇA DE TRABALHO'!$C$15:$C$999,0),
MATCH(AG$6+0,'FORÇA DE TRABALHO'!$E$14:$E$14+0,0)),
IF(
OR(_xlpm.Prod="",_xlpm.Prod=0),
IF(_xlpm.Status="ATIVO",0,_xlpm.Status),
_xlpm.Prod
)
),
"")</f>
        <v>1</v>
      </c>
      <c r="AH21" s="40" t="str" cm="1">
        <f t="array" ref="AH21">IFERROR(
_xlfn.LET(
_xlpm.Prod,INDEX(Din!$J$4:$AR$1000,
MATCH($L21,Din!$I$4:$I$1000,0),
MATCH(AH$6,Din!$J$3:$AO$3,0)),
_xlpm.Status,INDEX('FORÇA DE TRABALHO'!$E$15:$E$999,
MATCH($L21,'FORÇA DE TRABALHO'!$C$15:$C$999,0),
MATCH(AH$6+0,'FORÇA DE TRABALHO'!$E$14:$E$14+0,0)),
IF(
OR(_xlpm.Prod="",_xlpm.Prod=0),
IF(_xlpm.Status="ATIVO",0,_xlpm.Status),
_xlpm.Prod
)
),
"")</f>
        <v/>
      </c>
      <c r="AI21" s="40" t="str" cm="1">
        <f t="array" ref="AI21">IFERROR(
_xlfn.LET(
_xlpm.Prod,INDEX(Din!$J$4:$AR$1000,
MATCH($L21,Din!$I$4:$I$1000,0),
MATCH(AI$6,Din!$J$3:$AO$3,0)),
_xlpm.Status,INDEX('FORÇA DE TRABALHO'!$E$15:$E$999,
MATCH($L21,'FORÇA DE TRABALHO'!$C$15:$C$999,0),
MATCH(AI$6+0,'FORÇA DE TRABALHO'!$E$14:$E$14+0,0)),
IF(
OR(_xlpm.Prod="",_xlpm.Prod=0),
IF(_xlpm.Status="ATIVO",0,_xlpm.Status),
_xlpm.Prod
)
),
"")</f>
        <v/>
      </c>
      <c r="AJ21" s="40" cm="1">
        <f t="array" ref="AJ21">IFERROR(
_xlfn.LET(
_xlpm.Prod,INDEX(Din!$J$4:$AR$1000,
MATCH($L21,Din!$I$4:$I$1000,0),
MATCH(AJ$6,Din!$J$3:$AO$3,0)),
_xlpm.Status,INDEX('FORÇA DE TRABALHO'!$E$15:$E$999,
MATCH($L21,'FORÇA DE TRABALHO'!$C$15:$C$999,0),
MATCH(AJ$6+0,'FORÇA DE TRABALHO'!$E$14:$E$14+0,0)),
IF(
OR(_xlpm.Prod="",_xlpm.Prod=0),
IF(_xlpm.Status="ATIVO",0,_xlpm.Status),
_xlpm.Prod
)
),
"")</f>
        <v>3</v>
      </c>
      <c r="AK21" s="40" cm="1">
        <f t="array" ref="AK21">IFERROR(
_xlfn.LET(
_xlpm.Prod,INDEX(Din!$J$4:$AR$1000,
MATCH($L21,Din!$I$4:$I$1000,0),
MATCH(AK$6,Din!$J$3:$AO$3,0)),
_xlpm.Status,INDEX('FORÇA DE TRABALHO'!$E$15:$E$999,
MATCH($L21,'FORÇA DE TRABALHO'!$C$15:$C$999,0),
MATCH(AK$6+0,'FORÇA DE TRABALHO'!$E$14:$E$14+0,0)),
IF(
OR(_xlpm.Prod="",_xlpm.Prod=0),
IF(_xlpm.Status="ATIVO",0,_xlpm.Status),
_xlpm.Prod
)
),
"")</f>
        <v>3</v>
      </c>
      <c r="AL21" s="40" cm="1">
        <f t="array" ref="AL21">IFERROR(
_xlfn.LET(
_xlpm.Prod,INDEX(Din!$J$4:$AR$1000,
MATCH($L21,Din!$I$4:$I$1000,0),
MATCH(AL$6,Din!$J$3:$AO$3,0)),
_xlpm.Status,INDEX('FORÇA DE TRABALHO'!$E$15:$E$999,
MATCH($L21,'FORÇA DE TRABALHO'!$C$15:$C$999,0),
MATCH(AL$6+0,'FORÇA DE TRABALHO'!$E$14:$E$14+0,0)),
IF(
OR(_xlpm.Prod="",_xlpm.Prod=0),
IF(_xlpm.Status="ATIVO",0,_xlpm.Status),
_xlpm.Prod
)
),
"")</f>
        <v>1</v>
      </c>
      <c r="AM21" s="40" t="str" cm="1">
        <f t="array" ref="AM21">IFERROR(
_xlfn.LET(
_xlpm.Prod,INDEX(Din!$J$4:$AR$1000,
MATCH($L21,Din!$I$4:$I$1000,0),
MATCH(AM$6,Din!$J$3:$AO$3,0)),
_xlpm.Status,INDEX('FORÇA DE TRABALHO'!$E$15:$E$999,
MATCH($L21,'FORÇA DE TRABALHO'!$C$15:$C$999,0),
MATCH(AM$6+0,'FORÇA DE TRABALHO'!$E$14:$E$14+0,0)),
IF(
OR(_xlpm.Prod="",_xlpm.Prod=0),
IF(_xlpm.Status="ATIVO",0,_xlpm.Status),
_xlpm.Prod
)
),
"")</f>
        <v/>
      </c>
      <c r="AN21" s="40" t="str" cm="1">
        <f t="array" ref="AN21">IFERROR(
_xlfn.LET(
_xlpm.Prod,INDEX(Din!$J$4:$AR$1000,
MATCH($L21,Din!$I$4:$I$1000,0),
MATCH(AN$6,Din!$J$3:$AO$3,0)),
_xlpm.Status,INDEX('FORÇA DE TRABALHO'!$E$15:$E$999,
MATCH($L21,'FORÇA DE TRABALHO'!$C$15:$C$999,0),
MATCH(AN$6+0,'FORÇA DE TRABALHO'!$E$14:$E$14+0,0)),
IF(
OR(_xlpm.Prod="",_xlpm.Prod=0),
IF(_xlpm.Status="ATIVO",0,_xlpm.Status),
_xlpm.Prod
)
),
"")</f>
        <v/>
      </c>
      <c r="AO21" s="40" t="str" cm="1">
        <f t="array" ref="AO21">IFERROR(
_xlfn.LET(
_xlpm.Prod,INDEX(Din!$J$4:$AR$1000,
MATCH($L21,Din!$I$4:$I$1000,0),
MATCH(AO$6,Din!$J$3:$AO$3,0)),
_xlpm.Status,INDEX('FORÇA DE TRABALHO'!$E$15:$E$999,
MATCH($L21,'FORÇA DE TRABALHO'!$C$15:$C$999,0),
MATCH(AO$6+0,'FORÇA DE TRABALHO'!$E$14:$E$14+0,0)),
IF(
OR(_xlpm.Prod="",_xlpm.Prod=0),
IF(_xlpm.Status="ATIVO",0,_xlpm.Status),
_xlpm.Prod
)
),
"")</f>
        <v/>
      </c>
      <c r="AP21" s="40" t="str" cm="1">
        <f t="array" ref="AP21">IFERROR(
_xlfn.LET(
_xlpm.Prod,INDEX(Din!$J$4:$AR$1000,
MATCH($L21,Din!$I$4:$I$1000,0),
MATCH(AP$6,Din!$J$3:$AO$3,0)),
_xlpm.Status,INDEX('FORÇA DE TRABALHO'!$E$15:$E$999,
MATCH($L21,'FORÇA DE TRABALHO'!$C$15:$C$999,0),
MATCH(AP$6+0,'FORÇA DE TRABALHO'!$E$14:$E$14+0,0)),
IF(
OR(_xlpm.Prod="",_xlpm.Prod=0),
IF(_xlpm.Status="ATIVO",0,_xlpm.Status),
_xlpm.Prod
)
),
"")</f>
        <v/>
      </c>
      <c r="AQ21" s="40" t="str" cm="1">
        <f t="array" ref="AQ21">IFERROR(
_xlfn.LET(
_xlpm.Prod,INDEX(Din!$J$4:$AR$1000,
MATCH($L21,Din!$I$4:$I$1000,0),
MATCH(AQ$6,Din!$J$3:$AO$3,0)),
_xlpm.Status,INDEX('FORÇA DE TRABALHO'!$E$15:$E$999,
MATCH($L21,'FORÇA DE TRABALHO'!$C$15:$C$999,0),
MATCH(AQ$6+0,'FORÇA DE TRABALHO'!$E$14:$E$14+0,0)),
IF(
OR(_xlpm.Prod="",_xlpm.Prod=0),
IF(_xlpm.Status="ATIVO",0,_xlpm.Status),
_xlpm.Prod
)
),
"")</f>
        <v/>
      </c>
      <c r="AR21"/>
    </row>
    <row r="22" spans="6:44" ht="15" thickBot="1">
      <c r="F22" s="31"/>
      <c r="G22" s="30"/>
      <c r="H22" s="38">
        <f t="shared" si="10"/>
        <v>51</v>
      </c>
      <c r="I22" s="54">
        <f>ResumoProducao[[#This Row],[Produção]]/ResumoProducao[[#This Row],[Dias Trabalhado]]</f>
        <v>51</v>
      </c>
      <c r="J22" s="38" cm="1">
        <f t="array" ref="J22">SUMPRODUCT(('FORÇA DE TRABALHO'!$C$15:$C$1007=L22)*('FORÇA DE TRABALHO'!$E$15:$E$1007="ATIVO"))</f>
        <v>1</v>
      </c>
      <c r="K22" s="39" t="str">
        <f t="shared" si="11"/>
        <v>1Q</v>
      </c>
      <c r="L22" s="41" t="str">
        <f>IF(Din!A13="","",Din!A13)</f>
        <v>EDMILSON HONORATO DE SANTANA JUNIOR</v>
      </c>
      <c r="M22" s="41" cm="1">
        <f t="array" ref="M22">IFERROR(
_xlfn.LET(
_xlpm.Prod,INDEX(Din!$J$4:$AR$1000,
MATCH($L22,Din!$I$4:$I$1000,0),
MATCH(M$6,Din!$J$3:$AO$3,0)),
_xlpm.Status,INDEX('FORÇA DE TRABALHO'!$E$15:$E$999,
MATCH($L22,'FORÇA DE TRABALHO'!$C$15:$C$999,0),
MATCH(M$6+0,'FORÇA DE TRABALHO'!$E$14:$E$14+0,0)),
IF(
OR(_xlpm.Prod="",_xlpm.Prod=0),
IF(_xlpm.Status="ATIVO",0,_xlpm.Status),
_xlpm.Prod
)
),
"")</f>
        <v>2</v>
      </c>
      <c r="N22" s="41" cm="1">
        <f t="array" ref="N22">IFERROR(
_xlfn.LET(
_xlpm.Prod,INDEX(Din!$J$4:$AR$1000,
MATCH($L22,Din!$I$4:$I$1000,0),
MATCH(N$6,Din!$J$3:$AO$3,0)),
_xlpm.Status,INDEX('FORÇA DE TRABALHO'!$E$15:$E$999,
MATCH($L22,'FORÇA DE TRABALHO'!$C$15:$C$999,0),
MATCH(N$6+0,'FORÇA DE TRABALHO'!$E$14:$E$14+0,0)),
IF(
OR(_xlpm.Prod="",_xlpm.Prod=0),
IF(_xlpm.Status="ATIVO",0,_xlpm.Status),
_xlpm.Prod
)
),
"")</f>
        <v>3</v>
      </c>
      <c r="O22" s="41" cm="1">
        <f t="array" ref="O22">IFERROR(
_xlfn.LET(
_xlpm.Prod,INDEX(Din!$J$4:$AR$1000,
MATCH($L22,Din!$I$4:$I$1000,0),
MATCH(O$6,Din!$J$3:$AO$3,0)),
_xlpm.Status,INDEX('FORÇA DE TRABALHO'!$E$15:$E$999,
MATCH($L22,'FORÇA DE TRABALHO'!$C$15:$C$999,0),
MATCH(O$6+0,'FORÇA DE TRABALHO'!$E$14:$E$14+0,0)),
IF(
OR(_xlpm.Prod="",_xlpm.Prod=0),
IF(_xlpm.Status="ATIVO",0,_xlpm.Status),
_xlpm.Prod
)
),
"")</f>
        <v>2</v>
      </c>
      <c r="P22" s="41" cm="1">
        <f t="array" ref="P22">IFERROR(
_xlfn.LET(
_xlpm.Prod,INDEX(Din!$J$4:$AR$1000,
MATCH($L22,Din!$I$4:$I$1000,0),
MATCH(P$6,Din!$J$3:$AO$3,0)),
_xlpm.Status,INDEX('FORÇA DE TRABALHO'!$E$15:$E$999,
MATCH($L22,'FORÇA DE TRABALHO'!$C$15:$C$999,0),
MATCH(P$6+0,'FORÇA DE TRABALHO'!$E$14:$E$14+0,0)),
IF(
OR(_xlpm.Prod="",_xlpm.Prod=0),
IF(_xlpm.Status="ATIVO",0,_xlpm.Status),
_xlpm.Prod
)
),
"")</f>
        <v>2</v>
      </c>
      <c r="Q22" s="41" t="str" cm="1">
        <f t="array" ref="Q22">IFERROR(
_xlfn.LET(
_xlpm.Prod,INDEX(Din!$J$4:$AR$1000,
MATCH($L22,Din!$I$4:$I$1000,0),
MATCH(Q$6,Din!$J$3:$AO$3,0)),
_xlpm.Status,INDEX('FORÇA DE TRABALHO'!$E$15:$E$999,
MATCH($L22,'FORÇA DE TRABALHO'!$C$15:$C$999,0),
MATCH(Q$6+0,'FORÇA DE TRABALHO'!$E$14:$E$14+0,0)),
IF(
OR(_xlpm.Prod="",_xlpm.Prod=0),
IF(_xlpm.Status="ATIVO",0,_xlpm.Status),
_xlpm.Prod
)
),
"")</f>
        <v/>
      </c>
      <c r="R22" s="41" t="str" cm="1">
        <f t="array" ref="R22">IFERROR(
_xlfn.LET(
_xlpm.Prod,INDEX(Din!$J$4:$AR$1000,
MATCH($L22,Din!$I$4:$I$1000,0),
MATCH(R$6,Din!$J$3:$AO$3,0)),
_xlpm.Status,INDEX('FORÇA DE TRABALHO'!$E$15:$E$999,
MATCH($L22,'FORÇA DE TRABALHO'!$C$15:$C$999,0),
MATCH(R$6+0,'FORÇA DE TRABALHO'!$E$14:$E$14+0,0)),
IF(
OR(_xlpm.Prod="",_xlpm.Prod=0),
IF(_xlpm.Status="ATIVO",0,_xlpm.Status),
_xlpm.Prod
)
),
"")</f>
        <v/>
      </c>
      <c r="S22" s="41" cm="1">
        <f t="array" ref="S22">IFERROR(
_xlfn.LET(
_xlpm.Prod,INDEX(Din!$J$4:$AR$1000,
MATCH($L22,Din!$I$4:$I$1000,0),
MATCH(S$6,Din!$J$3:$AO$3,0)),
_xlpm.Status,INDEX('FORÇA DE TRABALHO'!$E$15:$E$999,
MATCH($L22,'FORÇA DE TRABALHO'!$C$15:$C$999,0),
MATCH(S$6+0,'FORÇA DE TRABALHO'!$E$14:$E$14+0,0)),
IF(
OR(_xlpm.Prod="",_xlpm.Prod=0),
IF(_xlpm.Status="ATIVO",0,_xlpm.Status),
_xlpm.Prod
)
),
"")</f>
        <v>2</v>
      </c>
      <c r="T22" s="41" cm="1">
        <f t="array" ref="T22">IFERROR(
_xlfn.LET(
_xlpm.Prod,INDEX(Din!$J$4:$AR$1000,
MATCH($L22,Din!$I$4:$I$1000,0),
MATCH(T$6,Din!$J$3:$AO$3,0)),
_xlpm.Status,INDEX('FORÇA DE TRABALHO'!$E$15:$E$999,
MATCH($L22,'FORÇA DE TRABALHO'!$C$15:$C$999,0),
MATCH(T$6+0,'FORÇA DE TRABALHO'!$E$14:$E$14+0,0)),
IF(
OR(_xlpm.Prod="",_xlpm.Prod=0),
IF(_xlpm.Status="ATIVO",0,_xlpm.Status),
_xlpm.Prod
)
),
"")</f>
        <v>3</v>
      </c>
      <c r="U22" s="41" cm="1">
        <f t="array" ref="U22">IFERROR(
_xlfn.LET(
_xlpm.Prod,INDEX(Din!$J$4:$AR$1000,
MATCH($L22,Din!$I$4:$I$1000,0),
MATCH(U$6,Din!$J$3:$AO$3,0)),
_xlpm.Status,INDEX('FORÇA DE TRABALHO'!$E$15:$E$999,
MATCH($L22,'FORÇA DE TRABALHO'!$C$15:$C$999,0),
MATCH(U$6+0,'FORÇA DE TRABALHO'!$E$14:$E$14+0,0)),
IF(
OR(_xlpm.Prod="",_xlpm.Prod=0),
IF(_xlpm.Status="ATIVO",0,_xlpm.Status),
_xlpm.Prod
)
),
"")</f>
        <v>2</v>
      </c>
      <c r="V22" s="41" t="str" cm="1">
        <f t="array" ref="V22">IFERROR(
_xlfn.LET(
_xlpm.Prod,INDEX(Din!$J$4:$AR$1000,
MATCH($L22,Din!$I$4:$I$1000,0),
MATCH(V$6,Din!$J$3:$AO$3,0)),
_xlpm.Status,INDEX('FORÇA DE TRABALHO'!$E$15:$E$999,
MATCH($L22,'FORÇA DE TRABALHO'!$C$15:$C$999,0),
MATCH(V$6+0,'FORÇA DE TRABALHO'!$E$14:$E$14+0,0)),
IF(
OR(_xlpm.Prod="",_xlpm.Prod=0),
IF(_xlpm.Status="ATIVO",0,_xlpm.Status),
_xlpm.Prod
)
),
"")</f>
        <v/>
      </c>
      <c r="W22" s="41" cm="1">
        <f t="array" ref="W22">IFERROR(
_xlfn.LET(
_xlpm.Prod,INDEX(Din!$J$4:$AR$1000,
MATCH($L22,Din!$I$4:$I$1000,0),
MATCH(W$6,Din!$J$3:$AO$3,0)),
_xlpm.Status,INDEX('FORÇA DE TRABALHO'!$E$15:$E$999,
MATCH($L22,'FORÇA DE TRABALHO'!$C$15:$C$999,0),
MATCH(W$6+0,'FORÇA DE TRABALHO'!$E$14:$E$14+0,0)),
IF(
OR(_xlpm.Prod="",_xlpm.Prod=0),
IF(_xlpm.Status="ATIVO",0,_xlpm.Status),
_xlpm.Prod
)
),
"")</f>
        <v>1</v>
      </c>
      <c r="X22" s="41" cm="1">
        <f t="array" ref="X22">IFERROR(
_xlfn.LET(
_xlpm.Prod,INDEX(Din!$J$4:$AR$1000,
MATCH($L22,Din!$I$4:$I$1000,0),
MATCH(X$6,Din!$J$3:$AO$3,0)),
_xlpm.Status,INDEX('FORÇA DE TRABALHO'!$E$15:$E$999,
MATCH($L22,'FORÇA DE TRABALHO'!$C$15:$C$999,0),
MATCH(X$6+0,'FORÇA DE TRABALHO'!$E$14:$E$14+0,0)),
IF(
OR(_xlpm.Prod="",_xlpm.Prod=0),
IF(_xlpm.Status="ATIVO",0,_xlpm.Status),
_xlpm.Prod
)
),
"")</f>
        <v>1</v>
      </c>
      <c r="Y22" s="41" cm="1">
        <f t="array" ref="Y22">IFERROR(
_xlfn.LET(
_xlpm.Prod,INDEX(Din!$J$4:$AR$1000,
MATCH($L22,Din!$I$4:$I$1000,0),
MATCH(Y$6,Din!$J$3:$AO$3,0)),
_xlpm.Status,INDEX('FORÇA DE TRABALHO'!$E$15:$E$999,
MATCH($L22,'FORÇA DE TRABALHO'!$C$15:$C$999,0),
MATCH(Y$6+0,'FORÇA DE TRABALHO'!$E$14:$E$14+0,0)),
IF(
OR(_xlpm.Prod="",_xlpm.Prod=0),
IF(_xlpm.Status="ATIVO",0,_xlpm.Status),
_xlpm.Prod
)
),
"")</f>
        <v>2</v>
      </c>
      <c r="Z22" s="41" cm="1">
        <f t="array" ref="Z22">IFERROR(
_xlfn.LET(
_xlpm.Prod,INDEX(Din!$J$4:$AR$1000,
MATCH($L22,Din!$I$4:$I$1000,0),
MATCH(Z$6,Din!$J$3:$AO$3,0)),
_xlpm.Status,INDEX('FORÇA DE TRABALHO'!$E$15:$E$999,
MATCH($L22,'FORÇA DE TRABALHO'!$C$15:$C$999,0),
MATCH(Z$6+0,'FORÇA DE TRABALHO'!$E$14:$E$14+0,0)),
IF(
OR(_xlpm.Prod="",_xlpm.Prod=0),
IF(_xlpm.Status="ATIVO",0,_xlpm.Status),
_xlpm.Prod
)
),
"")</f>
        <v>1</v>
      </c>
      <c r="AA22" s="41" cm="1">
        <f t="array" ref="AA22">IFERROR(
_xlfn.LET(
_xlpm.Prod,INDEX(Din!$J$4:$AR$1000,
MATCH($L22,Din!$I$4:$I$1000,0),
MATCH(AA$6,Din!$J$3:$AO$3,0)),
_xlpm.Status,INDEX('FORÇA DE TRABALHO'!$E$15:$E$999,
MATCH($L22,'FORÇA DE TRABALHO'!$C$15:$C$999,0),
MATCH(AA$6+0,'FORÇA DE TRABALHO'!$E$14:$E$14+0,0)),
IF(
OR(_xlpm.Prod="",_xlpm.Prod=0),
IF(_xlpm.Status="ATIVO",0,_xlpm.Status),
_xlpm.Prod
)
),
"")</f>
        <v>2</v>
      </c>
      <c r="AB22" s="41" cm="1">
        <f t="array" ref="AB22">IFERROR(
_xlfn.LET(
_xlpm.Prod,INDEX(Din!$J$4:$AR$1000,
MATCH($L22,Din!$I$4:$I$1000,0),
MATCH(AB$6,Din!$J$3:$AO$3,0)),
_xlpm.Status,INDEX('FORÇA DE TRABALHO'!$E$15:$E$999,
MATCH($L22,'FORÇA DE TRABALHO'!$C$15:$C$999,0),
MATCH(AB$6+0,'FORÇA DE TRABALHO'!$E$14:$E$14+0,0)),
IF(
OR(_xlpm.Prod="",_xlpm.Prod=0),
IF(_xlpm.Status="ATIVO",0,_xlpm.Status),
_xlpm.Prod
)
),
"")</f>
        <v>3</v>
      </c>
      <c r="AC22" s="41" cm="1">
        <f t="array" ref="AC22">IFERROR(
_xlfn.LET(
_xlpm.Prod,INDEX(Din!$J$4:$AR$1000,
MATCH($L22,Din!$I$4:$I$1000,0),
MATCH(AC$6,Din!$J$3:$AO$3,0)),
_xlpm.Status,INDEX('FORÇA DE TRABALHO'!$E$15:$E$999,
MATCH($L22,'FORÇA DE TRABALHO'!$C$15:$C$999,0),
MATCH(AC$6+0,'FORÇA DE TRABALHO'!$E$14:$E$14+0,0)),
IF(
OR(_xlpm.Prod="",_xlpm.Prod=0),
IF(_xlpm.Status="ATIVO",0,_xlpm.Status),
_xlpm.Prod
)
),
"")</f>
        <v>2</v>
      </c>
      <c r="AD22" s="41" cm="1">
        <f t="array" ref="AD22">IFERROR(
_xlfn.LET(
_xlpm.Prod,INDEX(Din!$J$4:$AR$1000,
MATCH($L22,Din!$I$4:$I$1000,0),
MATCH(AD$6,Din!$J$3:$AO$3,0)),
_xlpm.Status,INDEX('FORÇA DE TRABALHO'!$E$15:$E$999,
MATCH($L22,'FORÇA DE TRABALHO'!$C$15:$C$999,0),
MATCH(AD$6+0,'FORÇA DE TRABALHO'!$E$14:$E$14+0,0)),
IF(
OR(_xlpm.Prod="",_xlpm.Prod=0),
IF(_xlpm.Status="ATIVO",0,_xlpm.Status),
_xlpm.Prod
)
),
"")</f>
        <v>2</v>
      </c>
      <c r="AE22" s="41" cm="1">
        <f t="array" ref="AE22">IFERROR(
_xlfn.LET(
_xlpm.Prod,INDEX(Din!$J$4:$AR$1000,
MATCH($L22,Din!$I$4:$I$1000,0),
MATCH(AE$6,Din!$J$3:$AO$3,0)),
_xlpm.Status,INDEX('FORÇA DE TRABALHO'!$E$15:$E$999,
MATCH($L22,'FORÇA DE TRABALHO'!$C$15:$C$999,0),
MATCH(AE$6+0,'FORÇA DE TRABALHO'!$E$14:$E$14+0,0)),
IF(
OR(_xlpm.Prod="",_xlpm.Prod=0),
IF(_xlpm.Status="ATIVO",0,_xlpm.Status),
_xlpm.Prod
)
),
"")</f>
        <v>4</v>
      </c>
      <c r="AF22" s="41" cm="1">
        <f t="array" ref="AF22">IFERROR(
_xlfn.LET(
_xlpm.Prod,INDEX(Din!$J$4:$AR$1000,
MATCH($L22,Din!$I$4:$I$1000,0),
MATCH(AF$6,Din!$J$3:$AO$3,0)),
_xlpm.Status,INDEX('FORÇA DE TRABALHO'!$E$15:$E$999,
MATCH($L22,'FORÇA DE TRABALHO'!$C$15:$C$999,0),
MATCH(AF$6+0,'FORÇA DE TRABALHO'!$E$14:$E$14+0,0)),
IF(
OR(_xlpm.Prod="",_xlpm.Prod=0),
IF(_xlpm.Status="ATIVO",0,_xlpm.Status),
_xlpm.Prod
)
),
"")</f>
        <v>3</v>
      </c>
      <c r="AG22" s="41" cm="1">
        <f t="array" ref="AG22">IFERROR(
_xlfn.LET(
_xlpm.Prod,INDEX(Din!$J$4:$AR$1000,
MATCH($L22,Din!$I$4:$I$1000,0),
MATCH(AG$6,Din!$J$3:$AO$3,0)),
_xlpm.Status,INDEX('FORÇA DE TRABALHO'!$E$15:$E$999,
MATCH($L22,'FORÇA DE TRABALHO'!$C$15:$C$999,0),
MATCH(AG$6+0,'FORÇA DE TRABALHO'!$E$14:$E$14+0,0)),
IF(
OR(_xlpm.Prod="",_xlpm.Prod=0),
IF(_xlpm.Status="ATIVO",0,_xlpm.Status),
_xlpm.Prod
)
),
"")</f>
        <v>3</v>
      </c>
      <c r="AH22" s="41" t="str" cm="1">
        <f t="array" ref="AH22">IFERROR(
_xlfn.LET(
_xlpm.Prod,INDEX(Din!$J$4:$AR$1000,
MATCH($L22,Din!$I$4:$I$1000,0),
MATCH(AH$6,Din!$J$3:$AO$3,0)),
_xlpm.Status,INDEX('FORÇA DE TRABALHO'!$E$15:$E$999,
MATCH($L22,'FORÇA DE TRABALHO'!$C$15:$C$999,0),
MATCH(AH$6+0,'FORÇA DE TRABALHO'!$E$14:$E$14+0,0)),
IF(
OR(_xlpm.Prod="",_xlpm.Prod=0),
IF(_xlpm.Status="ATIVO",0,_xlpm.Status),
_xlpm.Prod
)
),
"")</f>
        <v/>
      </c>
      <c r="AI22" s="41" t="str" cm="1">
        <f t="array" ref="AI22">IFERROR(
_xlfn.LET(
_xlpm.Prod,INDEX(Din!$J$4:$AR$1000,
MATCH($L22,Din!$I$4:$I$1000,0),
MATCH(AI$6,Din!$J$3:$AO$3,0)),
_xlpm.Status,INDEX('FORÇA DE TRABALHO'!$E$15:$E$999,
MATCH($L22,'FORÇA DE TRABALHO'!$C$15:$C$999,0),
MATCH(AI$6+0,'FORÇA DE TRABALHO'!$E$14:$E$14+0,0)),
IF(
OR(_xlpm.Prod="",_xlpm.Prod=0),
IF(_xlpm.Status="ATIVO",0,_xlpm.Status),
_xlpm.Prod
)
),
"")</f>
        <v/>
      </c>
      <c r="AJ22" s="41" cm="1">
        <f t="array" ref="AJ22">IFERROR(
_xlfn.LET(
_xlpm.Prod,INDEX(Din!$J$4:$AR$1000,
MATCH($L22,Din!$I$4:$I$1000,0),
MATCH(AJ$6,Din!$J$3:$AO$3,0)),
_xlpm.Status,INDEX('FORÇA DE TRABALHO'!$E$15:$E$999,
MATCH($L22,'FORÇA DE TRABALHO'!$C$15:$C$999,0),
MATCH(AJ$6+0,'FORÇA DE TRABALHO'!$E$14:$E$14+0,0)),
IF(
OR(_xlpm.Prod="",_xlpm.Prod=0),
IF(_xlpm.Status="ATIVO",0,_xlpm.Status),
_xlpm.Prod
)
),
"")</f>
        <v>3</v>
      </c>
      <c r="AK22" s="41" cm="1">
        <f t="array" ref="AK22">IFERROR(
_xlfn.LET(
_xlpm.Prod,INDEX(Din!$J$4:$AR$1000,
MATCH($L22,Din!$I$4:$I$1000,0),
MATCH(AK$6,Din!$J$3:$AO$3,0)),
_xlpm.Status,INDEX('FORÇA DE TRABALHO'!$E$15:$E$999,
MATCH($L22,'FORÇA DE TRABALHO'!$C$15:$C$999,0),
MATCH(AK$6+0,'FORÇA DE TRABALHO'!$E$14:$E$14+0,0)),
IF(
OR(_xlpm.Prod="",_xlpm.Prod=0),
IF(_xlpm.Status="ATIVO",0,_xlpm.Status),
_xlpm.Prod
)
),
"")</f>
        <v>5</v>
      </c>
      <c r="AL22" s="41" cm="1">
        <f t="array" ref="AL22">IFERROR(
_xlfn.LET(
_xlpm.Prod,INDEX(Din!$J$4:$AR$1000,
MATCH($L22,Din!$I$4:$I$1000,0),
MATCH(AL$6,Din!$J$3:$AO$3,0)),
_xlpm.Status,INDEX('FORÇA DE TRABALHO'!$E$15:$E$999,
MATCH($L22,'FORÇA DE TRABALHO'!$C$15:$C$999,0),
MATCH(AL$6+0,'FORÇA DE TRABALHO'!$E$14:$E$14+0,0)),
IF(
OR(_xlpm.Prod="",_xlpm.Prod=0),
IF(_xlpm.Status="ATIVO",0,_xlpm.Status),
_xlpm.Prod
)
),
"")</f>
        <v>3</v>
      </c>
      <c r="AM22" s="41" t="str" cm="1">
        <f t="array" ref="AM22">IFERROR(
_xlfn.LET(
_xlpm.Prod,INDEX(Din!$J$4:$AR$1000,
MATCH($L22,Din!$I$4:$I$1000,0),
MATCH(AM$6,Din!$J$3:$AO$3,0)),
_xlpm.Status,INDEX('FORÇA DE TRABALHO'!$E$15:$E$999,
MATCH($L22,'FORÇA DE TRABALHO'!$C$15:$C$999,0),
MATCH(AM$6+0,'FORÇA DE TRABALHO'!$E$14:$E$14+0,0)),
IF(
OR(_xlpm.Prod="",_xlpm.Prod=0),
IF(_xlpm.Status="ATIVO",0,_xlpm.Status),
_xlpm.Prod
)
),
"")</f>
        <v/>
      </c>
      <c r="AN22" s="41" t="str" cm="1">
        <f t="array" ref="AN22">IFERROR(
_xlfn.LET(
_xlpm.Prod,INDEX(Din!$J$4:$AR$1000,
MATCH($L22,Din!$I$4:$I$1000,0),
MATCH(AN$6,Din!$J$3:$AO$3,0)),
_xlpm.Status,INDEX('FORÇA DE TRABALHO'!$E$15:$E$999,
MATCH($L22,'FORÇA DE TRABALHO'!$C$15:$C$999,0),
MATCH(AN$6+0,'FORÇA DE TRABALHO'!$E$14:$E$14+0,0)),
IF(
OR(_xlpm.Prod="",_xlpm.Prod=0),
IF(_xlpm.Status="ATIVO",0,_xlpm.Status),
_xlpm.Prod
)
),
"")</f>
        <v/>
      </c>
      <c r="AO22" s="41" t="str" cm="1">
        <f t="array" ref="AO22">IFERROR(
_xlfn.LET(
_xlpm.Prod,INDEX(Din!$J$4:$AR$1000,
MATCH($L22,Din!$I$4:$I$1000,0),
MATCH(AO$6,Din!$J$3:$AO$3,0)),
_xlpm.Status,INDEX('FORÇA DE TRABALHO'!$E$15:$E$999,
MATCH($L22,'FORÇA DE TRABALHO'!$C$15:$C$999,0),
MATCH(AO$6+0,'FORÇA DE TRABALHO'!$E$14:$E$14+0,0)),
IF(
OR(_xlpm.Prod="",_xlpm.Prod=0),
IF(_xlpm.Status="ATIVO",0,_xlpm.Status),
_xlpm.Prod
)
),
"")</f>
        <v/>
      </c>
      <c r="AP22" s="41" t="str" cm="1">
        <f t="array" ref="AP22">IFERROR(
_xlfn.LET(
_xlpm.Prod,INDEX(Din!$J$4:$AR$1000,
MATCH($L22,Din!$I$4:$I$1000,0),
MATCH(AP$6,Din!$J$3:$AO$3,0)),
_xlpm.Status,INDEX('FORÇA DE TRABALHO'!$E$15:$E$999,
MATCH($L22,'FORÇA DE TRABALHO'!$C$15:$C$999,0),
MATCH(AP$6+0,'FORÇA DE TRABALHO'!$E$14:$E$14+0,0)),
IF(
OR(_xlpm.Prod="",_xlpm.Prod=0),
IF(_xlpm.Status="ATIVO",0,_xlpm.Status),
_xlpm.Prod
)
),
"")</f>
        <v/>
      </c>
      <c r="AQ22" s="41" t="str" cm="1">
        <f t="array" ref="AQ22">IFERROR(
_xlfn.LET(
_xlpm.Prod,INDEX(Din!$J$4:$AR$1000,
MATCH($L22,Din!$I$4:$I$1000,0),
MATCH(AQ$6,Din!$J$3:$AO$3,0)),
_xlpm.Status,INDEX('FORÇA DE TRABALHO'!$E$15:$E$999,
MATCH($L22,'FORÇA DE TRABALHO'!$C$15:$C$999,0),
MATCH(AQ$6+0,'FORÇA DE TRABALHO'!$E$14:$E$14+0,0)),
IF(
OR(_xlpm.Prod="",_xlpm.Prod=0),
IF(_xlpm.Status="ATIVO",0,_xlpm.Status),
_xlpm.Prod
)
),
"")</f>
        <v/>
      </c>
      <c r="AR22"/>
    </row>
    <row r="23" spans="6:44" ht="15" thickBot="1">
      <c r="F23" s="31"/>
      <c r="G23" s="30"/>
      <c r="H23" s="38">
        <f t="shared" si="10"/>
        <v>48</v>
      </c>
      <c r="I23" s="54">
        <f>ResumoProducao[[#This Row],[Produção]]/ResumoProducao[[#This Row],[Dias Trabalhado]]</f>
        <v>48</v>
      </c>
      <c r="J23" s="38" cm="1">
        <f t="array" ref="J23">SUMPRODUCT(('FORÇA DE TRABALHO'!$C$15:$C$1007=L23)*('FORÇA DE TRABALHO'!$E$15:$E$1007="ATIVO"))</f>
        <v>1</v>
      </c>
      <c r="K23" s="39" t="str">
        <f t="shared" si="11"/>
        <v>1Q</v>
      </c>
      <c r="L23" s="40" t="str">
        <f>IF(Din!A14="","",Din!A14)</f>
        <v>CARLOS EDUARDO DA SILVA QUEIROZ</v>
      </c>
      <c r="M23" s="40" cm="1">
        <f t="array" ref="M23">IFERROR(
_xlfn.LET(
_xlpm.Prod,INDEX(Din!$J$4:$AR$1000,
MATCH($L23,Din!$I$4:$I$1000,0),
MATCH(M$6,Din!$J$3:$AO$3,0)),
_xlpm.Status,INDEX('FORÇA DE TRABALHO'!$E$15:$E$999,
MATCH($L23,'FORÇA DE TRABALHO'!$C$15:$C$999,0),
MATCH(M$6+0,'FORÇA DE TRABALHO'!$E$14:$E$14+0,0)),
IF(
OR(_xlpm.Prod="",_xlpm.Prod=0),
IF(_xlpm.Status="ATIVO",0,_xlpm.Status),
_xlpm.Prod
)
),
"")</f>
        <v>3</v>
      </c>
      <c r="N23" s="40" cm="1">
        <f t="array" ref="N23">IFERROR(
_xlfn.LET(
_xlpm.Prod,INDEX(Din!$J$4:$AR$1000,
MATCH($L23,Din!$I$4:$I$1000,0),
MATCH(N$6,Din!$J$3:$AO$3,0)),
_xlpm.Status,INDEX('FORÇA DE TRABALHO'!$E$15:$E$999,
MATCH($L23,'FORÇA DE TRABALHO'!$C$15:$C$999,0),
MATCH(N$6+0,'FORÇA DE TRABALHO'!$E$14:$E$14+0,0)),
IF(
OR(_xlpm.Prod="",_xlpm.Prod=0),
IF(_xlpm.Status="ATIVO",0,_xlpm.Status),
_xlpm.Prod
)
),
"")</f>
        <v>3</v>
      </c>
      <c r="O23" s="40" cm="1">
        <f t="array" ref="O23">IFERROR(
_xlfn.LET(
_xlpm.Prod,INDEX(Din!$J$4:$AR$1000,
MATCH($L23,Din!$I$4:$I$1000,0),
MATCH(O$6,Din!$J$3:$AO$3,0)),
_xlpm.Status,INDEX('FORÇA DE TRABALHO'!$E$15:$E$999,
MATCH($L23,'FORÇA DE TRABALHO'!$C$15:$C$999,0),
MATCH(O$6+0,'FORÇA DE TRABALHO'!$E$14:$E$14+0,0)),
IF(
OR(_xlpm.Prod="",_xlpm.Prod=0),
IF(_xlpm.Status="ATIVO",0,_xlpm.Status),
_xlpm.Prod
)
),
"")</f>
        <v>1</v>
      </c>
      <c r="P23" s="40" cm="1">
        <f t="array" ref="P23">IFERROR(
_xlfn.LET(
_xlpm.Prod,INDEX(Din!$J$4:$AR$1000,
MATCH($L23,Din!$I$4:$I$1000,0),
MATCH(P$6,Din!$J$3:$AO$3,0)),
_xlpm.Status,INDEX('FORÇA DE TRABALHO'!$E$15:$E$999,
MATCH($L23,'FORÇA DE TRABALHO'!$C$15:$C$999,0),
MATCH(P$6+0,'FORÇA DE TRABALHO'!$E$14:$E$14+0,0)),
IF(
OR(_xlpm.Prod="",_xlpm.Prod=0),
IF(_xlpm.Status="ATIVO",0,_xlpm.Status),
_xlpm.Prod
)
),
"")</f>
        <v>2</v>
      </c>
      <c r="Q23" s="40" t="str" cm="1">
        <f t="array" ref="Q23">IFERROR(
_xlfn.LET(
_xlpm.Prod,INDEX(Din!$J$4:$AR$1000,
MATCH($L23,Din!$I$4:$I$1000,0),
MATCH(Q$6,Din!$J$3:$AO$3,0)),
_xlpm.Status,INDEX('FORÇA DE TRABALHO'!$E$15:$E$999,
MATCH($L23,'FORÇA DE TRABALHO'!$C$15:$C$999,0),
MATCH(Q$6+0,'FORÇA DE TRABALHO'!$E$14:$E$14+0,0)),
IF(
OR(_xlpm.Prod="",_xlpm.Prod=0),
IF(_xlpm.Status="ATIVO",0,_xlpm.Status),
_xlpm.Prod
)
),
"")</f>
        <v/>
      </c>
      <c r="R23" s="40" cm="1">
        <f t="array" ref="R23">IFERROR(
_xlfn.LET(
_xlpm.Prod,INDEX(Din!$J$4:$AR$1000,
MATCH($L23,Din!$I$4:$I$1000,0),
MATCH(R$6,Din!$J$3:$AO$3,0)),
_xlpm.Status,INDEX('FORÇA DE TRABALHO'!$E$15:$E$999,
MATCH($L23,'FORÇA DE TRABALHO'!$C$15:$C$999,0),
MATCH(R$6+0,'FORÇA DE TRABALHO'!$E$14:$E$14+0,0)),
IF(
OR(_xlpm.Prod="",_xlpm.Prod=0),
IF(_xlpm.Status="ATIVO",0,_xlpm.Status),
_xlpm.Prod
)
),
"")</f>
        <v>2</v>
      </c>
      <c r="S23" s="40" cm="1">
        <f t="array" ref="S23">IFERROR(
_xlfn.LET(
_xlpm.Prod,INDEX(Din!$J$4:$AR$1000,
MATCH($L23,Din!$I$4:$I$1000,0),
MATCH(S$6,Din!$J$3:$AO$3,0)),
_xlpm.Status,INDEX('FORÇA DE TRABALHO'!$E$15:$E$999,
MATCH($L23,'FORÇA DE TRABALHO'!$C$15:$C$999,0),
MATCH(S$6+0,'FORÇA DE TRABALHO'!$E$14:$E$14+0,0)),
IF(
OR(_xlpm.Prod="",_xlpm.Prod=0),
IF(_xlpm.Status="ATIVO",0,_xlpm.Status),
_xlpm.Prod
)
),
"")</f>
        <v>4</v>
      </c>
      <c r="T23" s="40" cm="1">
        <f t="array" ref="T23">IFERROR(
_xlfn.LET(
_xlpm.Prod,INDEX(Din!$J$4:$AR$1000,
MATCH($L23,Din!$I$4:$I$1000,0),
MATCH(T$6,Din!$J$3:$AO$3,0)),
_xlpm.Status,INDEX('FORÇA DE TRABALHO'!$E$15:$E$999,
MATCH($L23,'FORÇA DE TRABALHO'!$C$15:$C$999,0),
MATCH(T$6+0,'FORÇA DE TRABALHO'!$E$14:$E$14+0,0)),
IF(
OR(_xlpm.Prod="",_xlpm.Prod=0),
IF(_xlpm.Status="ATIVO",0,_xlpm.Status),
_xlpm.Prod
)
),
"")</f>
        <v>3</v>
      </c>
      <c r="U23" s="40" cm="1">
        <f t="array" ref="U23">IFERROR(
_xlfn.LET(
_xlpm.Prod,INDEX(Din!$J$4:$AR$1000,
MATCH($L23,Din!$I$4:$I$1000,0),
MATCH(U$6,Din!$J$3:$AO$3,0)),
_xlpm.Status,INDEX('FORÇA DE TRABALHO'!$E$15:$E$999,
MATCH($L23,'FORÇA DE TRABALHO'!$C$15:$C$999,0),
MATCH(U$6+0,'FORÇA DE TRABALHO'!$E$14:$E$14+0,0)),
IF(
OR(_xlpm.Prod="",_xlpm.Prod=0),
IF(_xlpm.Status="ATIVO",0,_xlpm.Status),
_xlpm.Prod
)
),
"")</f>
        <v>2</v>
      </c>
      <c r="V23" s="40" t="str" cm="1">
        <f t="array" ref="V23">IFERROR(
_xlfn.LET(
_xlpm.Prod,INDEX(Din!$J$4:$AR$1000,
MATCH($L23,Din!$I$4:$I$1000,0),
MATCH(V$6,Din!$J$3:$AO$3,0)),
_xlpm.Status,INDEX('FORÇA DE TRABALHO'!$E$15:$E$999,
MATCH($L23,'FORÇA DE TRABALHO'!$C$15:$C$999,0),
MATCH(V$6+0,'FORÇA DE TRABALHO'!$E$14:$E$14+0,0)),
IF(
OR(_xlpm.Prod="",_xlpm.Prod=0),
IF(_xlpm.Status="ATIVO",0,_xlpm.Status),
_xlpm.Prod
)
),
"")</f>
        <v/>
      </c>
      <c r="W23" s="40" cm="1">
        <f t="array" ref="W23">IFERROR(
_xlfn.LET(
_xlpm.Prod,INDEX(Din!$J$4:$AR$1000,
MATCH($L23,Din!$I$4:$I$1000,0),
MATCH(W$6,Din!$J$3:$AO$3,0)),
_xlpm.Status,INDEX('FORÇA DE TRABALHO'!$E$15:$E$999,
MATCH($L23,'FORÇA DE TRABALHO'!$C$15:$C$999,0),
MATCH(W$6+0,'FORÇA DE TRABALHO'!$E$14:$E$14+0,0)),
IF(
OR(_xlpm.Prod="",_xlpm.Prod=0),
IF(_xlpm.Status="ATIVO",0,_xlpm.Status),
_xlpm.Prod
)
),
"")</f>
        <v>2</v>
      </c>
      <c r="X23" s="40" cm="1">
        <f t="array" ref="X23">IFERROR(
_xlfn.LET(
_xlpm.Prod,INDEX(Din!$J$4:$AR$1000,
MATCH($L23,Din!$I$4:$I$1000,0),
MATCH(X$6,Din!$J$3:$AO$3,0)),
_xlpm.Status,INDEX('FORÇA DE TRABALHO'!$E$15:$E$999,
MATCH($L23,'FORÇA DE TRABALHO'!$C$15:$C$999,0),
MATCH(X$6+0,'FORÇA DE TRABALHO'!$E$14:$E$14+0,0)),
IF(
OR(_xlpm.Prod="",_xlpm.Prod=0),
IF(_xlpm.Status="ATIVO",0,_xlpm.Status),
_xlpm.Prod
)
),
"")</f>
        <v>2</v>
      </c>
      <c r="Y23" s="40" cm="1">
        <f t="array" ref="Y23">IFERROR(
_xlfn.LET(
_xlpm.Prod,INDEX(Din!$J$4:$AR$1000,
MATCH($L23,Din!$I$4:$I$1000,0),
MATCH(Y$6,Din!$J$3:$AO$3,0)),
_xlpm.Status,INDEX('FORÇA DE TRABALHO'!$E$15:$E$999,
MATCH($L23,'FORÇA DE TRABALHO'!$C$15:$C$999,0),
MATCH(Y$6+0,'FORÇA DE TRABALHO'!$E$14:$E$14+0,0)),
IF(
OR(_xlpm.Prod="",_xlpm.Prod=0),
IF(_xlpm.Status="ATIVO",0,_xlpm.Status),
_xlpm.Prod
)
),
"")</f>
        <v>3</v>
      </c>
      <c r="Z23" s="40" cm="1">
        <f t="array" ref="Z23">IFERROR(
_xlfn.LET(
_xlpm.Prod,INDEX(Din!$J$4:$AR$1000,
MATCH($L23,Din!$I$4:$I$1000,0),
MATCH(Z$6,Din!$J$3:$AO$3,0)),
_xlpm.Status,INDEX('FORÇA DE TRABALHO'!$E$15:$E$999,
MATCH($L23,'FORÇA DE TRABALHO'!$C$15:$C$999,0),
MATCH(Z$6+0,'FORÇA DE TRABALHO'!$E$14:$E$14+0,0)),
IF(
OR(_xlpm.Prod="",_xlpm.Prod=0),
IF(_xlpm.Status="ATIVO",0,_xlpm.Status),
_xlpm.Prod
)
),
"")</f>
        <v>2</v>
      </c>
      <c r="AA23" s="40" t="str" cm="1">
        <f t="array" ref="AA23">IFERROR(
_xlfn.LET(
_xlpm.Prod,INDEX(Din!$J$4:$AR$1000,
MATCH($L23,Din!$I$4:$I$1000,0),
MATCH(AA$6,Din!$J$3:$AO$3,0)),
_xlpm.Status,INDEX('FORÇA DE TRABALHO'!$E$15:$E$999,
MATCH($L23,'FORÇA DE TRABALHO'!$C$15:$C$999,0),
MATCH(AA$6+0,'FORÇA DE TRABALHO'!$E$14:$E$14+0,0)),
IF(
OR(_xlpm.Prod="",_xlpm.Prod=0),
IF(_xlpm.Status="ATIVO",0,_xlpm.Status),
_xlpm.Prod
)
),
"")</f>
        <v/>
      </c>
      <c r="AB23" s="40" cm="1">
        <f t="array" ref="AB23">IFERROR(
_xlfn.LET(
_xlpm.Prod,INDEX(Din!$J$4:$AR$1000,
MATCH($L23,Din!$I$4:$I$1000,0),
MATCH(AB$6,Din!$J$3:$AO$3,0)),
_xlpm.Status,INDEX('FORÇA DE TRABALHO'!$E$15:$E$999,
MATCH($L23,'FORÇA DE TRABALHO'!$C$15:$C$999,0),
MATCH(AB$6+0,'FORÇA DE TRABALHO'!$E$14:$E$14+0,0)),
IF(
OR(_xlpm.Prod="",_xlpm.Prod=0),
IF(_xlpm.Status="ATIVO",0,_xlpm.Status),
_xlpm.Prod
)
),
"")</f>
        <v>1</v>
      </c>
      <c r="AC23" s="40" cm="1">
        <f t="array" ref="AC23">IFERROR(
_xlfn.LET(
_xlpm.Prod,INDEX(Din!$J$4:$AR$1000,
MATCH($L23,Din!$I$4:$I$1000,0),
MATCH(AC$6,Din!$J$3:$AO$3,0)),
_xlpm.Status,INDEX('FORÇA DE TRABALHO'!$E$15:$E$999,
MATCH($L23,'FORÇA DE TRABALHO'!$C$15:$C$999,0),
MATCH(AC$6+0,'FORÇA DE TRABALHO'!$E$14:$E$14+0,0)),
IF(
OR(_xlpm.Prod="",_xlpm.Prod=0),
IF(_xlpm.Status="ATIVO",0,_xlpm.Status),
_xlpm.Prod
)
),
"")</f>
        <v>1</v>
      </c>
      <c r="AD23" s="40" cm="1">
        <f t="array" ref="AD23">IFERROR(
_xlfn.LET(
_xlpm.Prod,INDEX(Din!$J$4:$AR$1000,
MATCH($L23,Din!$I$4:$I$1000,0),
MATCH(AD$6,Din!$J$3:$AO$3,0)),
_xlpm.Status,INDEX('FORÇA DE TRABALHO'!$E$15:$E$999,
MATCH($L23,'FORÇA DE TRABALHO'!$C$15:$C$999,0),
MATCH(AD$6+0,'FORÇA DE TRABALHO'!$E$14:$E$14+0,0)),
IF(
OR(_xlpm.Prod="",_xlpm.Prod=0),
IF(_xlpm.Status="ATIVO",0,_xlpm.Status),
_xlpm.Prod
)
),
"")</f>
        <v>1</v>
      </c>
      <c r="AE23" s="40" cm="1">
        <f t="array" ref="AE23">IFERROR(
_xlfn.LET(
_xlpm.Prod,INDEX(Din!$J$4:$AR$1000,
MATCH($L23,Din!$I$4:$I$1000,0),
MATCH(AE$6,Din!$J$3:$AO$3,0)),
_xlpm.Status,INDEX('FORÇA DE TRABALHO'!$E$15:$E$999,
MATCH($L23,'FORÇA DE TRABALHO'!$C$15:$C$999,0),
MATCH(AE$6+0,'FORÇA DE TRABALHO'!$E$14:$E$14+0,0)),
IF(
OR(_xlpm.Prod="",_xlpm.Prod=0),
IF(_xlpm.Status="ATIVO",0,_xlpm.Status),
_xlpm.Prod
)
),
"")</f>
        <v>1</v>
      </c>
      <c r="AF23" s="40" cm="1">
        <f t="array" ref="AF23">IFERROR(
_xlfn.LET(
_xlpm.Prod,INDEX(Din!$J$4:$AR$1000,
MATCH($L23,Din!$I$4:$I$1000,0),
MATCH(AF$6,Din!$J$3:$AO$3,0)),
_xlpm.Status,INDEX('FORÇA DE TRABALHO'!$E$15:$E$999,
MATCH($L23,'FORÇA DE TRABALHO'!$C$15:$C$999,0),
MATCH(AF$6+0,'FORÇA DE TRABALHO'!$E$14:$E$14+0,0)),
IF(
OR(_xlpm.Prod="",_xlpm.Prod=0),
IF(_xlpm.Status="ATIVO",0,_xlpm.Status),
_xlpm.Prod
)
),
"")</f>
        <v>2</v>
      </c>
      <c r="AG23" s="40" cm="1">
        <f t="array" ref="AG23">IFERROR(
_xlfn.LET(
_xlpm.Prod,INDEX(Din!$J$4:$AR$1000,
MATCH($L23,Din!$I$4:$I$1000,0),
MATCH(AG$6,Din!$J$3:$AO$3,0)),
_xlpm.Status,INDEX('FORÇA DE TRABALHO'!$E$15:$E$999,
MATCH($L23,'FORÇA DE TRABALHO'!$C$15:$C$999,0),
MATCH(AG$6+0,'FORÇA DE TRABALHO'!$E$14:$E$14+0,0)),
IF(
OR(_xlpm.Prod="",_xlpm.Prod=0),
IF(_xlpm.Status="ATIVO",0,_xlpm.Status),
_xlpm.Prod
)
),
"")</f>
        <v>2</v>
      </c>
      <c r="AH23" s="40" t="str" cm="1">
        <f t="array" ref="AH23">IFERROR(
_xlfn.LET(
_xlpm.Prod,INDEX(Din!$J$4:$AR$1000,
MATCH($L23,Din!$I$4:$I$1000,0),
MATCH(AH$6,Din!$J$3:$AO$3,0)),
_xlpm.Status,INDEX('FORÇA DE TRABALHO'!$E$15:$E$999,
MATCH($L23,'FORÇA DE TRABALHO'!$C$15:$C$999,0),
MATCH(AH$6+0,'FORÇA DE TRABALHO'!$E$14:$E$14+0,0)),
IF(
OR(_xlpm.Prod="",_xlpm.Prod=0),
IF(_xlpm.Status="ATIVO",0,_xlpm.Status),
_xlpm.Prod
)
),
"")</f>
        <v/>
      </c>
      <c r="AI23" s="40" t="str" cm="1">
        <f t="array" ref="AI23">IFERROR(
_xlfn.LET(
_xlpm.Prod,INDEX(Din!$J$4:$AR$1000,
MATCH($L23,Din!$I$4:$I$1000,0),
MATCH(AI$6,Din!$J$3:$AO$3,0)),
_xlpm.Status,INDEX('FORÇA DE TRABALHO'!$E$15:$E$999,
MATCH($L23,'FORÇA DE TRABALHO'!$C$15:$C$999,0),
MATCH(AI$6+0,'FORÇA DE TRABALHO'!$E$14:$E$14+0,0)),
IF(
OR(_xlpm.Prod="",_xlpm.Prod=0),
IF(_xlpm.Status="ATIVO",0,_xlpm.Status),
_xlpm.Prod
)
),
"")</f>
        <v/>
      </c>
      <c r="AJ23" s="40" cm="1">
        <f t="array" ref="AJ23">IFERROR(
_xlfn.LET(
_xlpm.Prod,INDEX(Din!$J$4:$AR$1000,
MATCH($L23,Din!$I$4:$I$1000,0),
MATCH(AJ$6,Din!$J$3:$AO$3,0)),
_xlpm.Status,INDEX('FORÇA DE TRABALHO'!$E$15:$E$999,
MATCH($L23,'FORÇA DE TRABALHO'!$C$15:$C$999,0),
MATCH(AJ$6+0,'FORÇA DE TRABALHO'!$E$14:$E$14+0,0)),
IF(
OR(_xlpm.Prod="",_xlpm.Prod=0),
IF(_xlpm.Status="ATIVO",0,_xlpm.Status),
_xlpm.Prod
)
),
"")</f>
        <v>3</v>
      </c>
      <c r="AK23" s="40" cm="1">
        <f t="array" ref="AK23">IFERROR(
_xlfn.LET(
_xlpm.Prod,INDEX(Din!$J$4:$AR$1000,
MATCH($L23,Din!$I$4:$I$1000,0),
MATCH(AK$6,Din!$J$3:$AO$3,0)),
_xlpm.Status,INDEX('FORÇA DE TRABALHO'!$E$15:$E$999,
MATCH($L23,'FORÇA DE TRABALHO'!$C$15:$C$999,0),
MATCH(AK$6+0,'FORÇA DE TRABALHO'!$E$14:$E$14+0,0)),
IF(
OR(_xlpm.Prod="",_xlpm.Prod=0),
IF(_xlpm.Status="ATIVO",0,_xlpm.Status),
_xlpm.Prod
)
),
"")</f>
        <v>5</v>
      </c>
      <c r="AL23" s="40" cm="1">
        <f t="array" ref="AL23">IFERROR(
_xlfn.LET(
_xlpm.Prod,INDEX(Din!$J$4:$AR$1000,
MATCH($L23,Din!$I$4:$I$1000,0),
MATCH(AL$6,Din!$J$3:$AO$3,0)),
_xlpm.Status,INDEX('FORÇA DE TRABALHO'!$E$15:$E$999,
MATCH($L23,'FORÇA DE TRABALHO'!$C$15:$C$999,0),
MATCH(AL$6+0,'FORÇA DE TRABALHO'!$E$14:$E$14+0,0)),
IF(
OR(_xlpm.Prod="",_xlpm.Prod=0),
IF(_xlpm.Status="ATIVO",0,_xlpm.Status),
_xlpm.Prod
)
),
"")</f>
        <v>3</v>
      </c>
      <c r="AM23" s="40" t="str" cm="1">
        <f t="array" ref="AM23">IFERROR(
_xlfn.LET(
_xlpm.Prod,INDEX(Din!$J$4:$AR$1000,
MATCH($L23,Din!$I$4:$I$1000,0),
MATCH(AM$6,Din!$J$3:$AO$3,0)),
_xlpm.Status,INDEX('FORÇA DE TRABALHO'!$E$15:$E$999,
MATCH($L23,'FORÇA DE TRABALHO'!$C$15:$C$999,0),
MATCH(AM$6+0,'FORÇA DE TRABALHO'!$E$14:$E$14+0,0)),
IF(
OR(_xlpm.Prod="",_xlpm.Prod=0),
IF(_xlpm.Status="ATIVO",0,_xlpm.Status),
_xlpm.Prod
)
),
"")</f>
        <v/>
      </c>
      <c r="AN23" s="40" t="str" cm="1">
        <f t="array" ref="AN23">IFERROR(
_xlfn.LET(
_xlpm.Prod,INDEX(Din!$J$4:$AR$1000,
MATCH($L23,Din!$I$4:$I$1000,0),
MATCH(AN$6,Din!$J$3:$AO$3,0)),
_xlpm.Status,INDEX('FORÇA DE TRABALHO'!$E$15:$E$999,
MATCH($L23,'FORÇA DE TRABALHO'!$C$15:$C$999,0),
MATCH(AN$6+0,'FORÇA DE TRABALHO'!$E$14:$E$14+0,0)),
IF(
OR(_xlpm.Prod="",_xlpm.Prod=0),
IF(_xlpm.Status="ATIVO",0,_xlpm.Status),
_xlpm.Prod
)
),
"")</f>
        <v/>
      </c>
      <c r="AO23" s="40" t="str" cm="1">
        <f t="array" ref="AO23">IFERROR(
_xlfn.LET(
_xlpm.Prod,INDEX(Din!$J$4:$AR$1000,
MATCH($L23,Din!$I$4:$I$1000,0),
MATCH(AO$6,Din!$J$3:$AO$3,0)),
_xlpm.Status,INDEX('FORÇA DE TRABALHO'!$E$15:$E$999,
MATCH($L23,'FORÇA DE TRABALHO'!$C$15:$C$999,0),
MATCH(AO$6+0,'FORÇA DE TRABALHO'!$E$14:$E$14+0,0)),
IF(
OR(_xlpm.Prod="",_xlpm.Prod=0),
IF(_xlpm.Status="ATIVO",0,_xlpm.Status),
_xlpm.Prod
)
),
"")</f>
        <v/>
      </c>
      <c r="AP23" s="40" t="str" cm="1">
        <f t="array" ref="AP23">IFERROR(
_xlfn.LET(
_xlpm.Prod,INDEX(Din!$J$4:$AR$1000,
MATCH($L23,Din!$I$4:$I$1000,0),
MATCH(AP$6,Din!$J$3:$AO$3,0)),
_xlpm.Status,INDEX('FORÇA DE TRABALHO'!$E$15:$E$999,
MATCH($L23,'FORÇA DE TRABALHO'!$C$15:$C$999,0),
MATCH(AP$6+0,'FORÇA DE TRABALHO'!$E$14:$E$14+0,0)),
IF(
OR(_xlpm.Prod="",_xlpm.Prod=0),
IF(_xlpm.Status="ATIVO",0,_xlpm.Status),
_xlpm.Prod
)
),
"")</f>
        <v/>
      </c>
      <c r="AQ23" s="40" t="str" cm="1">
        <f t="array" ref="AQ23">IFERROR(
_xlfn.LET(
_xlpm.Prod,INDEX(Din!$J$4:$AR$1000,
MATCH($L23,Din!$I$4:$I$1000,0),
MATCH(AQ$6,Din!$J$3:$AO$3,0)),
_xlpm.Status,INDEX('FORÇA DE TRABALHO'!$E$15:$E$999,
MATCH($L23,'FORÇA DE TRABALHO'!$C$15:$C$999,0),
MATCH(AQ$6+0,'FORÇA DE TRABALHO'!$E$14:$E$14+0,0)),
IF(
OR(_xlpm.Prod="",_xlpm.Prod=0),
IF(_xlpm.Status="ATIVO",0,_xlpm.Status),
_xlpm.Prod
)
),
"")</f>
        <v/>
      </c>
      <c r="AR23"/>
    </row>
    <row r="24" spans="6:44" ht="15" thickBot="1">
      <c r="F24" s="31"/>
      <c r="G24" s="30"/>
      <c r="H24" s="38">
        <f t="shared" si="10"/>
        <v>43</v>
      </c>
      <c r="I24" s="54">
        <f>ResumoProducao[[#This Row],[Produção]]/ResumoProducao[[#This Row],[Dias Trabalhado]]</f>
        <v>43</v>
      </c>
      <c r="J24" s="38" cm="1">
        <f t="array" ref="J24">SUMPRODUCT(('FORÇA DE TRABALHO'!$C$15:$C$1007=L24)*('FORÇA DE TRABALHO'!$E$15:$E$1007="ATIVO"))</f>
        <v>1</v>
      </c>
      <c r="K24" s="39" t="str">
        <f t="shared" si="11"/>
        <v>1Q</v>
      </c>
      <c r="L24" s="41" t="str">
        <f>IF(Din!A15="","",Din!A15)</f>
        <v>FRANCISCO EDVALDO CARDOSO CARNEIRO</v>
      </c>
      <c r="M24" s="41" cm="1">
        <f t="array" ref="M24">IFERROR(
_xlfn.LET(
_xlpm.Prod,INDEX(Din!$J$4:$AR$1000,
MATCH($L24,Din!$I$4:$I$1000,0),
MATCH(M$6,Din!$J$3:$AO$3,0)),
_xlpm.Status,INDEX('FORÇA DE TRABALHO'!$E$15:$E$999,
MATCH($L24,'FORÇA DE TRABALHO'!$C$15:$C$999,0),
MATCH(M$6+0,'FORÇA DE TRABALHO'!$E$14:$E$14+0,0)),
IF(
OR(_xlpm.Prod="",_xlpm.Prod=0),
IF(_xlpm.Status="ATIVO",0,_xlpm.Status),
_xlpm.Prod
)
),
"")</f>
        <v>2</v>
      </c>
      <c r="N24" s="41" cm="1">
        <f t="array" ref="N24">IFERROR(
_xlfn.LET(
_xlpm.Prod,INDEX(Din!$J$4:$AR$1000,
MATCH($L24,Din!$I$4:$I$1000,0),
MATCH(N$6,Din!$J$3:$AO$3,0)),
_xlpm.Status,INDEX('FORÇA DE TRABALHO'!$E$15:$E$999,
MATCH($L24,'FORÇA DE TRABALHO'!$C$15:$C$999,0),
MATCH(N$6+0,'FORÇA DE TRABALHO'!$E$14:$E$14+0,0)),
IF(
OR(_xlpm.Prod="",_xlpm.Prod=0),
IF(_xlpm.Status="ATIVO",0,_xlpm.Status),
_xlpm.Prod
)
),
"")</f>
        <v>2</v>
      </c>
      <c r="O24" s="41" cm="1">
        <f t="array" ref="O24">IFERROR(
_xlfn.LET(
_xlpm.Prod,INDEX(Din!$J$4:$AR$1000,
MATCH($L24,Din!$I$4:$I$1000,0),
MATCH(O$6,Din!$J$3:$AO$3,0)),
_xlpm.Status,INDEX('FORÇA DE TRABALHO'!$E$15:$E$999,
MATCH($L24,'FORÇA DE TRABALHO'!$C$15:$C$999,0),
MATCH(O$6+0,'FORÇA DE TRABALHO'!$E$14:$E$14+0,0)),
IF(
OR(_xlpm.Prod="",_xlpm.Prod=0),
IF(_xlpm.Status="ATIVO",0,_xlpm.Status),
_xlpm.Prod
)
),
"")</f>
        <v>1</v>
      </c>
      <c r="P24" s="41" cm="1">
        <f t="array" ref="P24">IFERROR(
_xlfn.LET(
_xlpm.Prod,INDEX(Din!$J$4:$AR$1000,
MATCH($L24,Din!$I$4:$I$1000,0),
MATCH(P$6,Din!$J$3:$AO$3,0)),
_xlpm.Status,INDEX('FORÇA DE TRABALHO'!$E$15:$E$999,
MATCH($L24,'FORÇA DE TRABALHO'!$C$15:$C$999,0),
MATCH(P$6+0,'FORÇA DE TRABALHO'!$E$14:$E$14+0,0)),
IF(
OR(_xlpm.Prod="",_xlpm.Prod=0),
IF(_xlpm.Status="ATIVO",0,_xlpm.Status),
_xlpm.Prod
)
),
"")</f>
        <v>2</v>
      </c>
      <c r="Q24" s="41" t="str" cm="1">
        <f t="array" ref="Q24">IFERROR(
_xlfn.LET(
_xlpm.Prod,INDEX(Din!$J$4:$AR$1000,
MATCH($L24,Din!$I$4:$I$1000,0),
MATCH(Q$6,Din!$J$3:$AO$3,0)),
_xlpm.Status,INDEX('FORÇA DE TRABALHO'!$E$15:$E$999,
MATCH($L24,'FORÇA DE TRABALHO'!$C$15:$C$999,0),
MATCH(Q$6+0,'FORÇA DE TRABALHO'!$E$14:$E$14+0,0)),
IF(
OR(_xlpm.Prod="",_xlpm.Prod=0),
IF(_xlpm.Status="ATIVO",0,_xlpm.Status),
_xlpm.Prod
)
),
"")</f>
        <v/>
      </c>
      <c r="R24" s="41" t="str" cm="1">
        <f t="array" ref="R24">IFERROR(
_xlfn.LET(
_xlpm.Prod,INDEX(Din!$J$4:$AR$1000,
MATCH($L24,Din!$I$4:$I$1000,0),
MATCH(R$6,Din!$J$3:$AO$3,0)),
_xlpm.Status,INDEX('FORÇA DE TRABALHO'!$E$15:$E$999,
MATCH($L24,'FORÇA DE TRABALHO'!$C$15:$C$999,0),
MATCH(R$6+0,'FORÇA DE TRABALHO'!$E$14:$E$14+0,0)),
IF(
OR(_xlpm.Prod="",_xlpm.Prod=0),
IF(_xlpm.Status="ATIVO",0,_xlpm.Status),
_xlpm.Prod
)
),
"")</f>
        <v/>
      </c>
      <c r="S24" s="41" cm="1">
        <f t="array" ref="S24">IFERROR(
_xlfn.LET(
_xlpm.Prod,INDEX(Din!$J$4:$AR$1000,
MATCH($L24,Din!$I$4:$I$1000,0),
MATCH(S$6,Din!$J$3:$AO$3,0)),
_xlpm.Status,INDEX('FORÇA DE TRABALHO'!$E$15:$E$999,
MATCH($L24,'FORÇA DE TRABALHO'!$C$15:$C$999,0),
MATCH(S$6+0,'FORÇA DE TRABALHO'!$E$14:$E$14+0,0)),
IF(
OR(_xlpm.Prod="",_xlpm.Prod=0),
IF(_xlpm.Status="ATIVO",0,_xlpm.Status),
_xlpm.Prod
)
),
"")</f>
        <v>2</v>
      </c>
      <c r="T24" s="41" cm="1">
        <f t="array" ref="T24">IFERROR(
_xlfn.LET(
_xlpm.Prod,INDEX(Din!$J$4:$AR$1000,
MATCH($L24,Din!$I$4:$I$1000,0),
MATCH(T$6,Din!$J$3:$AO$3,0)),
_xlpm.Status,INDEX('FORÇA DE TRABALHO'!$E$15:$E$999,
MATCH($L24,'FORÇA DE TRABALHO'!$C$15:$C$999,0),
MATCH(T$6+0,'FORÇA DE TRABALHO'!$E$14:$E$14+0,0)),
IF(
OR(_xlpm.Prod="",_xlpm.Prod=0),
IF(_xlpm.Status="ATIVO",0,_xlpm.Status),
_xlpm.Prod
)
),
"")</f>
        <v>1</v>
      </c>
      <c r="U24" s="41" cm="1">
        <f t="array" ref="U24">IFERROR(
_xlfn.LET(
_xlpm.Prod,INDEX(Din!$J$4:$AR$1000,
MATCH($L24,Din!$I$4:$I$1000,0),
MATCH(U$6,Din!$J$3:$AO$3,0)),
_xlpm.Status,INDEX('FORÇA DE TRABALHO'!$E$15:$E$999,
MATCH($L24,'FORÇA DE TRABALHO'!$C$15:$C$999,0),
MATCH(U$6+0,'FORÇA DE TRABALHO'!$E$14:$E$14+0,0)),
IF(
OR(_xlpm.Prod="",_xlpm.Prod=0),
IF(_xlpm.Status="ATIVO",0,_xlpm.Status),
_xlpm.Prod
)
),
"")</f>
        <v>2</v>
      </c>
      <c r="V24" s="41" t="str" cm="1">
        <f t="array" ref="V24">IFERROR(
_xlfn.LET(
_xlpm.Prod,INDEX(Din!$J$4:$AR$1000,
MATCH($L24,Din!$I$4:$I$1000,0),
MATCH(V$6,Din!$J$3:$AO$3,0)),
_xlpm.Status,INDEX('FORÇA DE TRABALHO'!$E$15:$E$999,
MATCH($L24,'FORÇA DE TRABALHO'!$C$15:$C$999,0),
MATCH(V$6+0,'FORÇA DE TRABALHO'!$E$14:$E$14+0,0)),
IF(
OR(_xlpm.Prod="",_xlpm.Prod=0),
IF(_xlpm.Status="ATIVO",0,_xlpm.Status),
_xlpm.Prod
)
),
"")</f>
        <v/>
      </c>
      <c r="W24" s="41" cm="1">
        <f t="array" ref="W24">IFERROR(
_xlfn.LET(
_xlpm.Prod,INDEX(Din!$J$4:$AR$1000,
MATCH($L24,Din!$I$4:$I$1000,0),
MATCH(W$6,Din!$J$3:$AO$3,0)),
_xlpm.Status,INDEX('FORÇA DE TRABALHO'!$E$15:$E$999,
MATCH($L24,'FORÇA DE TRABALHO'!$C$15:$C$999,0),
MATCH(W$6+0,'FORÇA DE TRABALHO'!$E$14:$E$14+0,0)),
IF(
OR(_xlpm.Prod="",_xlpm.Prod=0),
IF(_xlpm.Status="ATIVO",0,_xlpm.Status),
_xlpm.Prod
)
),
"")</f>
        <v>3</v>
      </c>
      <c r="X24" s="41" cm="1">
        <f t="array" ref="X24">IFERROR(
_xlfn.LET(
_xlpm.Prod,INDEX(Din!$J$4:$AR$1000,
MATCH($L24,Din!$I$4:$I$1000,0),
MATCH(X$6,Din!$J$3:$AO$3,0)),
_xlpm.Status,INDEX('FORÇA DE TRABALHO'!$E$15:$E$999,
MATCH($L24,'FORÇA DE TRABALHO'!$C$15:$C$999,0),
MATCH(X$6+0,'FORÇA DE TRABALHO'!$E$14:$E$14+0,0)),
IF(
OR(_xlpm.Prod="",_xlpm.Prod=0),
IF(_xlpm.Status="ATIVO",0,_xlpm.Status),
_xlpm.Prod
)
),
"")</f>
        <v>5</v>
      </c>
      <c r="Y24" s="41" cm="1">
        <f t="array" ref="Y24">IFERROR(
_xlfn.LET(
_xlpm.Prod,INDEX(Din!$J$4:$AR$1000,
MATCH($L24,Din!$I$4:$I$1000,0),
MATCH(Y$6,Din!$J$3:$AO$3,0)),
_xlpm.Status,INDEX('FORÇA DE TRABALHO'!$E$15:$E$999,
MATCH($L24,'FORÇA DE TRABALHO'!$C$15:$C$999,0),
MATCH(Y$6+0,'FORÇA DE TRABALHO'!$E$14:$E$14+0,0)),
IF(
OR(_xlpm.Prod="",_xlpm.Prod=0),
IF(_xlpm.Status="ATIVO",0,_xlpm.Status),
_xlpm.Prod
)
),
"")</f>
        <v>2</v>
      </c>
      <c r="Z24" s="41" cm="1">
        <f t="array" ref="Z24">IFERROR(
_xlfn.LET(
_xlpm.Prod,INDEX(Din!$J$4:$AR$1000,
MATCH($L24,Din!$I$4:$I$1000,0),
MATCH(Z$6,Din!$J$3:$AO$3,0)),
_xlpm.Status,INDEX('FORÇA DE TRABALHO'!$E$15:$E$999,
MATCH($L24,'FORÇA DE TRABALHO'!$C$15:$C$999,0),
MATCH(Z$6+0,'FORÇA DE TRABALHO'!$E$14:$E$14+0,0)),
IF(
OR(_xlpm.Prod="",_xlpm.Prod=0),
IF(_xlpm.Status="ATIVO",0,_xlpm.Status),
_xlpm.Prod
)
),
"")</f>
        <v>2</v>
      </c>
      <c r="AA24" s="41" cm="1">
        <f t="array" ref="AA24">IFERROR(
_xlfn.LET(
_xlpm.Prod,INDEX(Din!$J$4:$AR$1000,
MATCH($L24,Din!$I$4:$I$1000,0),
MATCH(AA$6,Din!$J$3:$AO$3,0)),
_xlpm.Status,INDEX('FORÇA DE TRABALHO'!$E$15:$E$999,
MATCH($L24,'FORÇA DE TRABALHO'!$C$15:$C$999,0),
MATCH(AA$6+0,'FORÇA DE TRABALHO'!$E$14:$E$14+0,0)),
IF(
OR(_xlpm.Prod="",_xlpm.Prod=0),
IF(_xlpm.Status="ATIVO",0,_xlpm.Status),
_xlpm.Prod
)
),
"")</f>
        <v>1</v>
      </c>
      <c r="AB24" s="41" t="str" cm="1">
        <f t="array" ref="AB24">IFERROR(
_xlfn.LET(
_xlpm.Prod,INDEX(Din!$J$4:$AR$1000,
MATCH($L24,Din!$I$4:$I$1000,0),
MATCH(AB$6,Din!$J$3:$AO$3,0)),
_xlpm.Status,INDEX('FORÇA DE TRABALHO'!$E$15:$E$999,
MATCH($L24,'FORÇA DE TRABALHO'!$C$15:$C$999,0),
MATCH(AB$6+0,'FORÇA DE TRABALHO'!$E$14:$E$14+0,0)),
IF(
OR(_xlpm.Prod="",_xlpm.Prod=0),
IF(_xlpm.Status="ATIVO",0,_xlpm.Status),
_xlpm.Prod
)
),
"")</f>
        <v/>
      </c>
      <c r="AC24" s="41" cm="1">
        <f t="array" ref="AC24">IFERROR(
_xlfn.LET(
_xlpm.Prod,INDEX(Din!$J$4:$AR$1000,
MATCH($L24,Din!$I$4:$I$1000,0),
MATCH(AC$6,Din!$J$3:$AO$3,0)),
_xlpm.Status,INDEX('FORÇA DE TRABALHO'!$E$15:$E$999,
MATCH($L24,'FORÇA DE TRABALHO'!$C$15:$C$999,0),
MATCH(AC$6+0,'FORÇA DE TRABALHO'!$E$14:$E$14+0,0)),
IF(
OR(_xlpm.Prod="",_xlpm.Prod=0),
IF(_xlpm.Status="ATIVO",0,_xlpm.Status),
_xlpm.Prod
)
),
"")</f>
        <v>1</v>
      </c>
      <c r="AD24" s="41" cm="1">
        <f t="array" ref="AD24">IFERROR(
_xlfn.LET(
_xlpm.Prod,INDEX(Din!$J$4:$AR$1000,
MATCH($L24,Din!$I$4:$I$1000,0),
MATCH(AD$6,Din!$J$3:$AO$3,0)),
_xlpm.Status,INDEX('FORÇA DE TRABALHO'!$E$15:$E$999,
MATCH($L24,'FORÇA DE TRABALHO'!$C$15:$C$999,0),
MATCH(AD$6+0,'FORÇA DE TRABALHO'!$E$14:$E$14+0,0)),
IF(
OR(_xlpm.Prod="",_xlpm.Prod=0),
IF(_xlpm.Status="ATIVO",0,_xlpm.Status),
_xlpm.Prod
)
),
"")</f>
        <v>2</v>
      </c>
      <c r="AE24" s="41" cm="1">
        <f t="array" ref="AE24">IFERROR(
_xlfn.LET(
_xlpm.Prod,INDEX(Din!$J$4:$AR$1000,
MATCH($L24,Din!$I$4:$I$1000,0),
MATCH(AE$6,Din!$J$3:$AO$3,0)),
_xlpm.Status,INDEX('FORÇA DE TRABALHO'!$E$15:$E$999,
MATCH($L24,'FORÇA DE TRABALHO'!$C$15:$C$999,0),
MATCH(AE$6+0,'FORÇA DE TRABALHO'!$E$14:$E$14+0,0)),
IF(
OR(_xlpm.Prod="",_xlpm.Prod=0),
IF(_xlpm.Status="ATIVO",0,_xlpm.Status),
_xlpm.Prod
)
),
"")</f>
        <v>2</v>
      </c>
      <c r="AF24" s="41" cm="1">
        <f t="array" ref="AF24">IFERROR(
_xlfn.LET(
_xlpm.Prod,INDEX(Din!$J$4:$AR$1000,
MATCH($L24,Din!$I$4:$I$1000,0),
MATCH(AF$6,Din!$J$3:$AO$3,0)),
_xlpm.Status,INDEX('FORÇA DE TRABALHO'!$E$15:$E$999,
MATCH($L24,'FORÇA DE TRABALHO'!$C$15:$C$999,0),
MATCH(AF$6+0,'FORÇA DE TRABALHO'!$E$14:$E$14+0,0)),
IF(
OR(_xlpm.Prod="",_xlpm.Prod=0),
IF(_xlpm.Status="ATIVO",0,_xlpm.Status),
_xlpm.Prod
)
),
"")</f>
        <v>4</v>
      </c>
      <c r="AG24" s="41" cm="1">
        <f t="array" ref="AG24">IFERROR(
_xlfn.LET(
_xlpm.Prod,INDEX(Din!$J$4:$AR$1000,
MATCH($L24,Din!$I$4:$I$1000,0),
MATCH(AG$6,Din!$J$3:$AO$3,0)),
_xlpm.Status,INDEX('FORÇA DE TRABALHO'!$E$15:$E$999,
MATCH($L24,'FORÇA DE TRABALHO'!$C$15:$C$999,0),
MATCH(AG$6+0,'FORÇA DE TRABALHO'!$E$14:$E$14+0,0)),
IF(
OR(_xlpm.Prod="",_xlpm.Prod=0),
IF(_xlpm.Status="ATIVO",0,_xlpm.Status),
_xlpm.Prod
)
),
"")</f>
        <v>3</v>
      </c>
      <c r="AH24" s="41" t="str" cm="1">
        <f t="array" ref="AH24">IFERROR(
_xlfn.LET(
_xlpm.Prod,INDEX(Din!$J$4:$AR$1000,
MATCH($L24,Din!$I$4:$I$1000,0),
MATCH(AH$6,Din!$J$3:$AO$3,0)),
_xlpm.Status,INDEX('FORÇA DE TRABALHO'!$E$15:$E$999,
MATCH($L24,'FORÇA DE TRABALHO'!$C$15:$C$999,0),
MATCH(AH$6+0,'FORÇA DE TRABALHO'!$E$14:$E$14+0,0)),
IF(
OR(_xlpm.Prod="",_xlpm.Prod=0),
IF(_xlpm.Status="ATIVO",0,_xlpm.Status),
_xlpm.Prod
)
),
"")</f>
        <v/>
      </c>
      <c r="AI24" s="41" t="str" cm="1">
        <f t="array" ref="AI24">IFERROR(
_xlfn.LET(
_xlpm.Prod,INDEX(Din!$J$4:$AR$1000,
MATCH($L24,Din!$I$4:$I$1000,0),
MATCH(AI$6,Din!$J$3:$AO$3,0)),
_xlpm.Status,INDEX('FORÇA DE TRABALHO'!$E$15:$E$999,
MATCH($L24,'FORÇA DE TRABALHO'!$C$15:$C$999,0),
MATCH(AI$6+0,'FORÇA DE TRABALHO'!$E$14:$E$14+0,0)),
IF(
OR(_xlpm.Prod="",_xlpm.Prod=0),
IF(_xlpm.Status="ATIVO",0,_xlpm.Status),
_xlpm.Prod
)
),
"")</f>
        <v/>
      </c>
      <c r="AJ24" s="41" cm="1">
        <f t="array" ref="AJ24">IFERROR(
_xlfn.LET(
_xlpm.Prod,INDEX(Din!$J$4:$AR$1000,
MATCH($L24,Din!$I$4:$I$1000,0),
MATCH(AJ$6,Din!$J$3:$AO$3,0)),
_xlpm.Status,INDEX('FORÇA DE TRABALHO'!$E$15:$E$999,
MATCH($L24,'FORÇA DE TRABALHO'!$C$15:$C$999,0),
MATCH(AJ$6+0,'FORÇA DE TRABALHO'!$E$14:$E$14+0,0)),
IF(
OR(_xlpm.Prod="",_xlpm.Prod=0),
IF(_xlpm.Status="ATIVO",0,_xlpm.Status),
_xlpm.Prod
)
),
"")</f>
        <v>2</v>
      </c>
      <c r="AK24" s="41" cm="1">
        <f t="array" ref="AK24">IFERROR(
_xlfn.LET(
_xlpm.Prod,INDEX(Din!$J$4:$AR$1000,
MATCH($L24,Din!$I$4:$I$1000,0),
MATCH(AK$6,Din!$J$3:$AO$3,0)),
_xlpm.Status,INDEX('FORÇA DE TRABALHO'!$E$15:$E$999,
MATCH($L24,'FORÇA DE TRABALHO'!$C$15:$C$999,0),
MATCH(AK$6+0,'FORÇA DE TRABALHO'!$E$14:$E$14+0,0)),
IF(
OR(_xlpm.Prod="",_xlpm.Prod=0),
IF(_xlpm.Status="ATIVO",0,_xlpm.Status),
_xlpm.Prod
)
),
"")</f>
        <v>2</v>
      </c>
      <c r="AL24" s="41" cm="1">
        <f t="array" ref="AL24">IFERROR(
_xlfn.LET(
_xlpm.Prod,INDEX(Din!$J$4:$AR$1000,
MATCH($L24,Din!$I$4:$I$1000,0),
MATCH(AL$6,Din!$J$3:$AO$3,0)),
_xlpm.Status,INDEX('FORÇA DE TRABALHO'!$E$15:$E$999,
MATCH($L24,'FORÇA DE TRABALHO'!$C$15:$C$999,0),
MATCH(AL$6+0,'FORÇA DE TRABALHO'!$E$14:$E$14+0,0)),
IF(
OR(_xlpm.Prod="",_xlpm.Prod=0),
IF(_xlpm.Status="ATIVO",0,_xlpm.Status),
_xlpm.Prod
)
),
"")</f>
        <v>2</v>
      </c>
      <c r="AM24" s="41" t="str" cm="1">
        <f t="array" ref="AM24">IFERROR(
_xlfn.LET(
_xlpm.Prod,INDEX(Din!$J$4:$AR$1000,
MATCH($L24,Din!$I$4:$I$1000,0),
MATCH(AM$6,Din!$J$3:$AO$3,0)),
_xlpm.Status,INDEX('FORÇA DE TRABALHO'!$E$15:$E$999,
MATCH($L24,'FORÇA DE TRABALHO'!$C$15:$C$999,0),
MATCH(AM$6+0,'FORÇA DE TRABALHO'!$E$14:$E$14+0,0)),
IF(
OR(_xlpm.Prod="",_xlpm.Prod=0),
IF(_xlpm.Status="ATIVO",0,_xlpm.Status),
_xlpm.Prod
)
),
"")</f>
        <v/>
      </c>
      <c r="AN24" s="41" t="str" cm="1">
        <f t="array" ref="AN24">IFERROR(
_xlfn.LET(
_xlpm.Prod,INDEX(Din!$J$4:$AR$1000,
MATCH($L24,Din!$I$4:$I$1000,0),
MATCH(AN$6,Din!$J$3:$AO$3,0)),
_xlpm.Status,INDEX('FORÇA DE TRABALHO'!$E$15:$E$999,
MATCH($L24,'FORÇA DE TRABALHO'!$C$15:$C$999,0),
MATCH(AN$6+0,'FORÇA DE TRABALHO'!$E$14:$E$14+0,0)),
IF(
OR(_xlpm.Prod="",_xlpm.Prod=0),
IF(_xlpm.Status="ATIVO",0,_xlpm.Status),
_xlpm.Prod
)
),
"")</f>
        <v/>
      </c>
      <c r="AO24" s="41" t="str" cm="1">
        <f t="array" ref="AO24">IFERROR(
_xlfn.LET(
_xlpm.Prod,INDEX(Din!$J$4:$AR$1000,
MATCH($L24,Din!$I$4:$I$1000,0),
MATCH(AO$6,Din!$J$3:$AO$3,0)),
_xlpm.Status,INDEX('FORÇA DE TRABALHO'!$E$15:$E$999,
MATCH($L24,'FORÇA DE TRABALHO'!$C$15:$C$999,0),
MATCH(AO$6+0,'FORÇA DE TRABALHO'!$E$14:$E$14+0,0)),
IF(
OR(_xlpm.Prod="",_xlpm.Prod=0),
IF(_xlpm.Status="ATIVO",0,_xlpm.Status),
_xlpm.Prod
)
),
"")</f>
        <v/>
      </c>
      <c r="AP24" s="41" t="str" cm="1">
        <f t="array" ref="AP24">IFERROR(
_xlfn.LET(
_xlpm.Prod,INDEX(Din!$J$4:$AR$1000,
MATCH($L24,Din!$I$4:$I$1000,0),
MATCH(AP$6,Din!$J$3:$AO$3,0)),
_xlpm.Status,INDEX('FORÇA DE TRABALHO'!$E$15:$E$999,
MATCH($L24,'FORÇA DE TRABALHO'!$C$15:$C$999,0),
MATCH(AP$6+0,'FORÇA DE TRABALHO'!$E$14:$E$14+0,0)),
IF(
OR(_xlpm.Prod="",_xlpm.Prod=0),
IF(_xlpm.Status="ATIVO",0,_xlpm.Status),
_xlpm.Prod
)
),
"")</f>
        <v/>
      </c>
      <c r="AQ24" s="41" t="str" cm="1">
        <f t="array" ref="AQ24">IFERROR(
_xlfn.LET(
_xlpm.Prod,INDEX(Din!$J$4:$AR$1000,
MATCH($L24,Din!$I$4:$I$1000,0),
MATCH(AQ$6,Din!$J$3:$AO$3,0)),
_xlpm.Status,INDEX('FORÇA DE TRABALHO'!$E$15:$E$999,
MATCH($L24,'FORÇA DE TRABALHO'!$C$15:$C$999,0),
MATCH(AQ$6+0,'FORÇA DE TRABALHO'!$E$14:$E$14+0,0)),
IF(
OR(_xlpm.Prod="",_xlpm.Prod=0),
IF(_xlpm.Status="ATIVO",0,_xlpm.Status),
_xlpm.Prod
)
),
"")</f>
        <v/>
      </c>
      <c r="AR24"/>
    </row>
    <row r="25" spans="6:44" ht="15" thickBot="1">
      <c r="F25" s="31"/>
      <c r="G25" s="30"/>
      <c r="H25" s="38">
        <f t="shared" si="10"/>
        <v>45</v>
      </c>
      <c r="I25" s="54">
        <f>ResumoProducao[[#This Row],[Produção]]/ResumoProducao[[#This Row],[Dias Trabalhado]]</f>
        <v>45</v>
      </c>
      <c r="J25" s="38" cm="1">
        <f t="array" ref="J25">SUMPRODUCT(('FORÇA DE TRABALHO'!$C$15:$C$1007=L25)*('FORÇA DE TRABALHO'!$E$15:$E$1007="ATIVO"))</f>
        <v>1</v>
      </c>
      <c r="K25" s="39" t="str">
        <f t="shared" si="11"/>
        <v>1Q</v>
      </c>
      <c r="L25" s="40" t="str">
        <f>IF(Din!A16="","",Din!A16)</f>
        <v>RAFAELA ALVES FACUNDO</v>
      </c>
      <c r="M25" s="40" cm="1">
        <f t="array" ref="M25">IFERROR(
_xlfn.LET(
_xlpm.Prod,INDEX(Din!$J$4:$AR$1000,
MATCH($L25,Din!$I$4:$I$1000,0),
MATCH(M$6,Din!$J$3:$AO$3,0)),
_xlpm.Status,INDEX('FORÇA DE TRABALHO'!$E$15:$E$999,
MATCH($L25,'FORÇA DE TRABALHO'!$C$15:$C$999,0),
MATCH(M$6+0,'FORÇA DE TRABALHO'!$E$14:$E$14+0,0)),
IF(
OR(_xlpm.Prod="",_xlpm.Prod=0),
IF(_xlpm.Status="ATIVO",0,_xlpm.Status),
_xlpm.Prod
)
),
"")</f>
        <v>3</v>
      </c>
      <c r="N25" s="40" cm="1">
        <f t="array" ref="N25">IFERROR(
_xlfn.LET(
_xlpm.Prod,INDEX(Din!$J$4:$AR$1000,
MATCH($L25,Din!$I$4:$I$1000,0),
MATCH(N$6,Din!$J$3:$AO$3,0)),
_xlpm.Status,INDEX('FORÇA DE TRABALHO'!$E$15:$E$999,
MATCH($L25,'FORÇA DE TRABALHO'!$C$15:$C$999,0),
MATCH(N$6+0,'FORÇA DE TRABALHO'!$E$14:$E$14+0,0)),
IF(
OR(_xlpm.Prod="",_xlpm.Prod=0),
IF(_xlpm.Status="ATIVO",0,_xlpm.Status),
_xlpm.Prod
)
),
"")</f>
        <v>1</v>
      </c>
      <c r="O25" s="40" cm="1">
        <f t="array" ref="O25">IFERROR(
_xlfn.LET(
_xlpm.Prod,INDEX(Din!$J$4:$AR$1000,
MATCH($L25,Din!$I$4:$I$1000,0),
MATCH(O$6,Din!$J$3:$AO$3,0)),
_xlpm.Status,INDEX('FORÇA DE TRABALHO'!$E$15:$E$999,
MATCH($L25,'FORÇA DE TRABALHO'!$C$15:$C$999,0),
MATCH(O$6+0,'FORÇA DE TRABALHO'!$E$14:$E$14+0,0)),
IF(
OR(_xlpm.Prod="",_xlpm.Prod=0),
IF(_xlpm.Status="ATIVO",0,_xlpm.Status),
_xlpm.Prod
)
),
"")</f>
        <v>1</v>
      </c>
      <c r="P25" s="40" cm="1">
        <f t="array" ref="P25">IFERROR(
_xlfn.LET(
_xlpm.Prod,INDEX(Din!$J$4:$AR$1000,
MATCH($L25,Din!$I$4:$I$1000,0),
MATCH(P$6,Din!$J$3:$AO$3,0)),
_xlpm.Status,INDEX('FORÇA DE TRABALHO'!$E$15:$E$999,
MATCH($L25,'FORÇA DE TRABALHO'!$C$15:$C$999,0),
MATCH(P$6+0,'FORÇA DE TRABALHO'!$E$14:$E$14+0,0)),
IF(
OR(_xlpm.Prod="",_xlpm.Prod=0),
IF(_xlpm.Status="ATIVO",0,_xlpm.Status),
_xlpm.Prod
)
),
"")</f>
        <v>3</v>
      </c>
      <c r="Q25" s="40" t="str" cm="1">
        <f t="array" ref="Q25">IFERROR(
_xlfn.LET(
_xlpm.Prod,INDEX(Din!$J$4:$AR$1000,
MATCH($L25,Din!$I$4:$I$1000,0),
MATCH(Q$6,Din!$J$3:$AO$3,0)),
_xlpm.Status,INDEX('FORÇA DE TRABALHO'!$E$15:$E$999,
MATCH($L25,'FORÇA DE TRABALHO'!$C$15:$C$999,0),
MATCH(Q$6+0,'FORÇA DE TRABALHO'!$E$14:$E$14+0,0)),
IF(
OR(_xlpm.Prod="",_xlpm.Prod=0),
IF(_xlpm.Status="ATIVO",0,_xlpm.Status),
_xlpm.Prod
)
),
"")</f>
        <v/>
      </c>
      <c r="R25" s="40" cm="1">
        <f t="array" ref="R25">IFERROR(
_xlfn.LET(
_xlpm.Prod,INDEX(Din!$J$4:$AR$1000,
MATCH($L25,Din!$I$4:$I$1000,0),
MATCH(R$6,Din!$J$3:$AO$3,0)),
_xlpm.Status,INDEX('FORÇA DE TRABALHO'!$E$15:$E$999,
MATCH($L25,'FORÇA DE TRABALHO'!$C$15:$C$999,0),
MATCH(R$6+0,'FORÇA DE TRABALHO'!$E$14:$E$14+0,0)),
IF(
OR(_xlpm.Prod="",_xlpm.Prod=0),
IF(_xlpm.Status="ATIVO",0,_xlpm.Status),
_xlpm.Prod
)
),
"")</f>
        <v>3</v>
      </c>
      <c r="S25" s="40" cm="1">
        <f t="array" ref="S25">IFERROR(
_xlfn.LET(
_xlpm.Prod,INDEX(Din!$J$4:$AR$1000,
MATCH($L25,Din!$I$4:$I$1000,0),
MATCH(S$6,Din!$J$3:$AO$3,0)),
_xlpm.Status,INDEX('FORÇA DE TRABALHO'!$E$15:$E$999,
MATCH($L25,'FORÇA DE TRABALHO'!$C$15:$C$999,0),
MATCH(S$6+0,'FORÇA DE TRABALHO'!$E$14:$E$14+0,0)),
IF(
OR(_xlpm.Prod="",_xlpm.Prod=0),
IF(_xlpm.Status="ATIVO",0,_xlpm.Status),
_xlpm.Prod
)
),
"")</f>
        <v>3</v>
      </c>
      <c r="T25" s="40" cm="1">
        <f t="array" ref="T25">IFERROR(
_xlfn.LET(
_xlpm.Prod,INDEX(Din!$J$4:$AR$1000,
MATCH($L25,Din!$I$4:$I$1000,0),
MATCH(T$6,Din!$J$3:$AO$3,0)),
_xlpm.Status,INDEX('FORÇA DE TRABALHO'!$E$15:$E$999,
MATCH($L25,'FORÇA DE TRABALHO'!$C$15:$C$999,0),
MATCH(T$6+0,'FORÇA DE TRABALHO'!$E$14:$E$14+0,0)),
IF(
OR(_xlpm.Prod="",_xlpm.Prod=0),
IF(_xlpm.Status="ATIVO",0,_xlpm.Status),
_xlpm.Prod
)
),
"")</f>
        <v>2</v>
      </c>
      <c r="U25" s="40" cm="1">
        <f t="array" ref="U25">IFERROR(
_xlfn.LET(
_xlpm.Prod,INDEX(Din!$J$4:$AR$1000,
MATCH($L25,Din!$I$4:$I$1000,0),
MATCH(U$6,Din!$J$3:$AO$3,0)),
_xlpm.Status,INDEX('FORÇA DE TRABALHO'!$E$15:$E$999,
MATCH($L25,'FORÇA DE TRABALHO'!$C$15:$C$999,0),
MATCH(U$6+0,'FORÇA DE TRABALHO'!$E$14:$E$14+0,0)),
IF(
OR(_xlpm.Prod="",_xlpm.Prod=0),
IF(_xlpm.Status="ATIVO",0,_xlpm.Status),
_xlpm.Prod
)
),
"")</f>
        <v>4</v>
      </c>
      <c r="V25" s="40" t="str" cm="1">
        <f t="array" ref="V25">IFERROR(
_xlfn.LET(
_xlpm.Prod,INDEX(Din!$J$4:$AR$1000,
MATCH($L25,Din!$I$4:$I$1000,0),
MATCH(V$6,Din!$J$3:$AO$3,0)),
_xlpm.Status,INDEX('FORÇA DE TRABALHO'!$E$15:$E$999,
MATCH($L25,'FORÇA DE TRABALHO'!$C$15:$C$999,0),
MATCH(V$6+0,'FORÇA DE TRABALHO'!$E$14:$E$14+0,0)),
IF(
OR(_xlpm.Prod="",_xlpm.Prod=0),
IF(_xlpm.Status="ATIVO",0,_xlpm.Status),
_xlpm.Prod
)
),
"")</f>
        <v/>
      </c>
      <c r="W25" s="40" cm="1">
        <f t="array" ref="W25">IFERROR(
_xlfn.LET(
_xlpm.Prod,INDEX(Din!$J$4:$AR$1000,
MATCH($L25,Din!$I$4:$I$1000,0),
MATCH(W$6,Din!$J$3:$AO$3,0)),
_xlpm.Status,INDEX('FORÇA DE TRABALHO'!$E$15:$E$999,
MATCH($L25,'FORÇA DE TRABALHO'!$C$15:$C$999,0),
MATCH(W$6+0,'FORÇA DE TRABALHO'!$E$14:$E$14+0,0)),
IF(
OR(_xlpm.Prod="",_xlpm.Prod=0),
IF(_xlpm.Status="ATIVO",0,_xlpm.Status),
_xlpm.Prod
)
),
"")</f>
        <v>2</v>
      </c>
      <c r="X25" s="40" cm="1">
        <f t="array" ref="X25">IFERROR(
_xlfn.LET(
_xlpm.Prod,INDEX(Din!$J$4:$AR$1000,
MATCH($L25,Din!$I$4:$I$1000,0),
MATCH(X$6,Din!$J$3:$AO$3,0)),
_xlpm.Status,INDEX('FORÇA DE TRABALHO'!$E$15:$E$999,
MATCH($L25,'FORÇA DE TRABALHO'!$C$15:$C$999,0),
MATCH(X$6+0,'FORÇA DE TRABALHO'!$E$14:$E$14+0,0)),
IF(
OR(_xlpm.Prod="",_xlpm.Prod=0),
IF(_xlpm.Status="ATIVO",0,_xlpm.Status),
_xlpm.Prod
)
),
"")</f>
        <v>3</v>
      </c>
      <c r="Y25" s="40" cm="1">
        <f t="array" ref="Y25">IFERROR(
_xlfn.LET(
_xlpm.Prod,INDEX(Din!$J$4:$AR$1000,
MATCH($L25,Din!$I$4:$I$1000,0),
MATCH(Y$6,Din!$J$3:$AO$3,0)),
_xlpm.Status,INDEX('FORÇA DE TRABALHO'!$E$15:$E$999,
MATCH($L25,'FORÇA DE TRABALHO'!$C$15:$C$999,0),
MATCH(Y$6+0,'FORÇA DE TRABALHO'!$E$14:$E$14+0,0)),
IF(
OR(_xlpm.Prod="",_xlpm.Prod=0),
IF(_xlpm.Status="ATIVO",0,_xlpm.Status),
_xlpm.Prod
)
),
"")</f>
        <v>3</v>
      </c>
      <c r="Z25" s="40" cm="1">
        <f t="array" ref="Z25">IFERROR(
_xlfn.LET(
_xlpm.Prod,INDEX(Din!$J$4:$AR$1000,
MATCH($L25,Din!$I$4:$I$1000,0),
MATCH(Z$6,Din!$J$3:$AO$3,0)),
_xlpm.Status,INDEX('FORÇA DE TRABALHO'!$E$15:$E$999,
MATCH($L25,'FORÇA DE TRABALHO'!$C$15:$C$999,0),
MATCH(Z$6+0,'FORÇA DE TRABALHO'!$E$14:$E$14+0,0)),
IF(
OR(_xlpm.Prod="",_xlpm.Prod=0),
IF(_xlpm.Status="ATIVO",0,_xlpm.Status),
_xlpm.Prod
)
),
"")</f>
        <v>1</v>
      </c>
      <c r="AA25" s="40" cm="1">
        <f t="array" ref="AA25">IFERROR(
_xlfn.LET(
_xlpm.Prod,INDEX(Din!$J$4:$AR$1000,
MATCH($L25,Din!$I$4:$I$1000,0),
MATCH(AA$6,Din!$J$3:$AO$3,0)),
_xlpm.Status,INDEX('FORÇA DE TRABALHO'!$E$15:$E$999,
MATCH($L25,'FORÇA DE TRABALHO'!$C$15:$C$999,0),
MATCH(AA$6+0,'FORÇA DE TRABALHO'!$E$14:$E$14+0,0)),
IF(
OR(_xlpm.Prod="",_xlpm.Prod=0),
IF(_xlpm.Status="ATIVO",0,_xlpm.Status),
_xlpm.Prod
)
),
"")</f>
        <v>2</v>
      </c>
      <c r="AB25" s="40" t="str" cm="1">
        <f t="array" ref="AB25">IFERROR(
_xlfn.LET(
_xlpm.Prod,INDEX(Din!$J$4:$AR$1000,
MATCH($L25,Din!$I$4:$I$1000,0),
MATCH(AB$6,Din!$J$3:$AO$3,0)),
_xlpm.Status,INDEX('FORÇA DE TRABALHO'!$E$15:$E$999,
MATCH($L25,'FORÇA DE TRABALHO'!$C$15:$C$999,0),
MATCH(AB$6+0,'FORÇA DE TRABALHO'!$E$14:$E$14+0,0)),
IF(
OR(_xlpm.Prod="",_xlpm.Prod=0),
IF(_xlpm.Status="ATIVO",0,_xlpm.Status),
_xlpm.Prod
)
),
"")</f>
        <v/>
      </c>
      <c r="AC25" s="40" cm="1">
        <f t="array" ref="AC25">IFERROR(
_xlfn.LET(
_xlpm.Prod,INDEX(Din!$J$4:$AR$1000,
MATCH($L25,Din!$I$4:$I$1000,0),
MATCH(AC$6,Din!$J$3:$AO$3,0)),
_xlpm.Status,INDEX('FORÇA DE TRABALHO'!$E$15:$E$999,
MATCH($L25,'FORÇA DE TRABALHO'!$C$15:$C$999,0),
MATCH(AC$6+0,'FORÇA DE TRABALHO'!$E$14:$E$14+0,0)),
IF(
OR(_xlpm.Prod="",_xlpm.Prod=0),
IF(_xlpm.Status="ATIVO",0,_xlpm.Status),
_xlpm.Prod
)
),
"")</f>
        <v>1</v>
      </c>
      <c r="AD25" s="40" cm="1">
        <f t="array" ref="AD25">IFERROR(
_xlfn.LET(
_xlpm.Prod,INDEX(Din!$J$4:$AR$1000,
MATCH($L25,Din!$I$4:$I$1000,0),
MATCH(AD$6,Din!$J$3:$AO$3,0)),
_xlpm.Status,INDEX('FORÇA DE TRABALHO'!$E$15:$E$999,
MATCH($L25,'FORÇA DE TRABALHO'!$C$15:$C$999,0),
MATCH(AD$6+0,'FORÇA DE TRABALHO'!$E$14:$E$14+0,0)),
IF(
OR(_xlpm.Prod="",_xlpm.Prod=0),
IF(_xlpm.Status="ATIVO",0,_xlpm.Status),
_xlpm.Prod
)
),
"")</f>
        <v>2</v>
      </c>
      <c r="AE25" s="40" cm="1">
        <f t="array" ref="AE25">IFERROR(
_xlfn.LET(
_xlpm.Prod,INDEX(Din!$J$4:$AR$1000,
MATCH($L25,Din!$I$4:$I$1000,0),
MATCH(AE$6,Din!$J$3:$AO$3,0)),
_xlpm.Status,INDEX('FORÇA DE TRABALHO'!$E$15:$E$999,
MATCH($L25,'FORÇA DE TRABALHO'!$C$15:$C$999,0),
MATCH(AE$6+0,'FORÇA DE TRABALHO'!$E$14:$E$14+0,0)),
IF(
OR(_xlpm.Prod="",_xlpm.Prod=0),
IF(_xlpm.Status="ATIVO",0,_xlpm.Status),
_xlpm.Prod
)
),
"")</f>
        <v>4</v>
      </c>
      <c r="AF25" s="40" cm="1">
        <f t="array" ref="AF25">IFERROR(
_xlfn.LET(
_xlpm.Prod,INDEX(Din!$J$4:$AR$1000,
MATCH($L25,Din!$I$4:$I$1000,0),
MATCH(AF$6,Din!$J$3:$AO$3,0)),
_xlpm.Status,INDEX('FORÇA DE TRABALHO'!$E$15:$E$999,
MATCH($L25,'FORÇA DE TRABALHO'!$C$15:$C$999,0),
MATCH(AF$6+0,'FORÇA DE TRABALHO'!$E$14:$E$14+0,0)),
IF(
OR(_xlpm.Prod="",_xlpm.Prod=0),
IF(_xlpm.Status="ATIVO",0,_xlpm.Status),
_xlpm.Prod
)
),
"")</f>
        <v>1</v>
      </c>
      <c r="AG25" s="40" t="str" cm="1">
        <f t="array" ref="AG25">IFERROR(
_xlfn.LET(
_xlpm.Prod,INDEX(Din!$J$4:$AR$1000,
MATCH($L25,Din!$I$4:$I$1000,0),
MATCH(AG$6,Din!$J$3:$AO$3,0)),
_xlpm.Status,INDEX('FORÇA DE TRABALHO'!$E$15:$E$999,
MATCH($L25,'FORÇA DE TRABALHO'!$C$15:$C$999,0),
MATCH(AG$6+0,'FORÇA DE TRABALHO'!$E$14:$E$14+0,0)),
IF(
OR(_xlpm.Prod="",_xlpm.Prod=0),
IF(_xlpm.Status="ATIVO",0,_xlpm.Status),
_xlpm.Prod
)
),
"")</f>
        <v/>
      </c>
      <c r="AH25" s="40" t="str" cm="1">
        <f t="array" ref="AH25">IFERROR(
_xlfn.LET(
_xlpm.Prod,INDEX(Din!$J$4:$AR$1000,
MATCH($L25,Din!$I$4:$I$1000,0),
MATCH(AH$6,Din!$J$3:$AO$3,0)),
_xlpm.Status,INDEX('FORÇA DE TRABALHO'!$E$15:$E$999,
MATCH($L25,'FORÇA DE TRABALHO'!$C$15:$C$999,0),
MATCH(AH$6+0,'FORÇA DE TRABALHO'!$E$14:$E$14+0,0)),
IF(
OR(_xlpm.Prod="",_xlpm.Prod=0),
IF(_xlpm.Status="ATIVO",0,_xlpm.Status),
_xlpm.Prod
)
),
"")</f>
        <v/>
      </c>
      <c r="AI25" s="40" t="str" cm="1">
        <f t="array" ref="AI25">IFERROR(
_xlfn.LET(
_xlpm.Prod,INDEX(Din!$J$4:$AR$1000,
MATCH($L25,Din!$I$4:$I$1000,0),
MATCH(AI$6,Din!$J$3:$AO$3,0)),
_xlpm.Status,INDEX('FORÇA DE TRABALHO'!$E$15:$E$999,
MATCH($L25,'FORÇA DE TRABALHO'!$C$15:$C$999,0),
MATCH(AI$6+0,'FORÇA DE TRABALHO'!$E$14:$E$14+0,0)),
IF(
OR(_xlpm.Prod="",_xlpm.Prod=0),
IF(_xlpm.Status="ATIVO",0,_xlpm.Status),
_xlpm.Prod
)
),
"")</f>
        <v/>
      </c>
      <c r="AJ25" s="40" cm="1">
        <f t="array" ref="AJ25">IFERROR(
_xlfn.LET(
_xlpm.Prod,INDEX(Din!$J$4:$AR$1000,
MATCH($L25,Din!$I$4:$I$1000,0),
MATCH(AJ$6,Din!$J$3:$AO$3,0)),
_xlpm.Status,INDEX('FORÇA DE TRABALHO'!$E$15:$E$999,
MATCH($L25,'FORÇA DE TRABALHO'!$C$15:$C$999,0),
MATCH(AJ$6+0,'FORÇA DE TRABALHO'!$E$14:$E$14+0,0)),
IF(
OR(_xlpm.Prod="",_xlpm.Prod=0),
IF(_xlpm.Status="ATIVO",0,_xlpm.Status),
_xlpm.Prod
)
),
"")</f>
        <v>1</v>
      </c>
      <c r="AK25" s="40" cm="1">
        <f t="array" ref="AK25">IFERROR(
_xlfn.LET(
_xlpm.Prod,INDEX(Din!$J$4:$AR$1000,
MATCH($L25,Din!$I$4:$I$1000,0),
MATCH(AK$6,Din!$J$3:$AO$3,0)),
_xlpm.Status,INDEX('FORÇA DE TRABALHO'!$E$15:$E$999,
MATCH($L25,'FORÇA DE TRABALHO'!$C$15:$C$999,0),
MATCH(AK$6+0,'FORÇA DE TRABALHO'!$E$14:$E$14+0,0)),
IF(
OR(_xlpm.Prod="",_xlpm.Prod=0),
IF(_xlpm.Status="ATIVO",0,_xlpm.Status),
_xlpm.Prod
)
),
"")</f>
        <v>2</v>
      </c>
      <c r="AL25" s="40" cm="1">
        <f t="array" ref="AL25">IFERROR(
_xlfn.LET(
_xlpm.Prod,INDEX(Din!$J$4:$AR$1000,
MATCH($L25,Din!$I$4:$I$1000,0),
MATCH(AL$6,Din!$J$3:$AO$3,0)),
_xlpm.Status,INDEX('FORÇA DE TRABALHO'!$E$15:$E$999,
MATCH($L25,'FORÇA DE TRABALHO'!$C$15:$C$999,0),
MATCH(AL$6+0,'FORÇA DE TRABALHO'!$E$14:$E$14+0,0)),
IF(
OR(_xlpm.Prod="",_xlpm.Prod=0),
IF(_xlpm.Status="ATIVO",0,_xlpm.Status),
_xlpm.Prod
)
),
"")</f>
        <v>3</v>
      </c>
      <c r="AM25" s="40" t="str" cm="1">
        <f t="array" ref="AM25">IFERROR(
_xlfn.LET(
_xlpm.Prod,INDEX(Din!$J$4:$AR$1000,
MATCH($L25,Din!$I$4:$I$1000,0),
MATCH(AM$6,Din!$J$3:$AO$3,0)),
_xlpm.Status,INDEX('FORÇA DE TRABALHO'!$E$15:$E$999,
MATCH($L25,'FORÇA DE TRABALHO'!$C$15:$C$999,0),
MATCH(AM$6+0,'FORÇA DE TRABALHO'!$E$14:$E$14+0,0)),
IF(
OR(_xlpm.Prod="",_xlpm.Prod=0),
IF(_xlpm.Status="ATIVO",0,_xlpm.Status),
_xlpm.Prod
)
),
"")</f>
        <v/>
      </c>
      <c r="AN25" s="40" t="str" cm="1">
        <f t="array" ref="AN25">IFERROR(
_xlfn.LET(
_xlpm.Prod,INDEX(Din!$J$4:$AR$1000,
MATCH($L25,Din!$I$4:$I$1000,0),
MATCH(AN$6,Din!$J$3:$AO$3,0)),
_xlpm.Status,INDEX('FORÇA DE TRABALHO'!$E$15:$E$999,
MATCH($L25,'FORÇA DE TRABALHO'!$C$15:$C$999,0),
MATCH(AN$6+0,'FORÇA DE TRABALHO'!$E$14:$E$14+0,0)),
IF(
OR(_xlpm.Prod="",_xlpm.Prod=0),
IF(_xlpm.Status="ATIVO",0,_xlpm.Status),
_xlpm.Prod
)
),
"")</f>
        <v/>
      </c>
      <c r="AO25" s="40" t="str" cm="1">
        <f t="array" ref="AO25">IFERROR(
_xlfn.LET(
_xlpm.Prod,INDEX(Din!$J$4:$AR$1000,
MATCH($L25,Din!$I$4:$I$1000,0),
MATCH(AO$6,Din!$J$3:$AO$3,0)),
_xlpm.Status,INDEX('FORÇA DE TRABALHO'!$E$15:$E$999,
MATCH($L25,'FORÇA DE TRABALHO'!$C$15:$C$999,0),
MATCH(AO$6+0,'FORÇA DE TRABALHO'!$E$14:$E$14+0,0)),
IF(
OR(_xlpm.Prod="",_xlpm.Prod=0),
IF(_xlpm.Status="ATIVO",0,_xlpm.Status),
_xlpm.Prod
)
),
"")</f>
        <v/>
      </c>
      <c r="AP25" s="40" t="str" cm="1">
        <f t="array" ref="AP25">IFERROR(
_xlfn.LET(
_xlpm.Prod,INDEX(Din!$J$4:$AR$1000,
MATCH($L25,Din!$I$4:$I$1000,0),
MATCH(AP$6,Din!$J$3:$AO$3,0)),
_xlpm.Status,INDEX('FORÇA DE TRABALHO'!$E$15:$E$999,
MATCH($L25,'FORÇA DE TRABALHO'!$C$15:$C$999,0),
MATCH(AP$6+0,'FORÇA DE TRABALHO'!$E$14:$E$14+0,0)),
IF(
OR(_xlpm.Prod="",_xlpm.Prod=0),
IF(_xlpm.Status="ATIVO",0,_xlpm.Status),
_xlpm.Prod
)
),
"")</f>
        <v/>
      </c>
      <c r="AQ25" s="40" t="str" cm="1">
        <f t="array" ref="AQ25">IFERROR(
_xlfn.LET(
_xlpm.Prod,INDEX(Din!$J$4:$AR$1000,
MATCH($L25,Din!$I$4:$I$1000,0),
MATCH(AQ$6,Din!$J$3:$AO$3,0)),
_xlpm.Status,INDEX('FORÇA DE TRABALHO'!$E$15:$E$999,
MATCH($L25,'FORÇA DE TRABALHO'!$C$15:$C$999,0),
MATCH(AQ$6+0,'FORÇA DE TRABALHO'!$E$14:$E$14+0,0)),
IF(
OR(_xlpm.Prod="",_xlpm.Prod=0),
IF(_xlpm.Status="ATIVO",0,_xlpm.Status),
_xlpm.Prod
)
),
"")</f>
        <v/>
      </c>
      <c r="AR25"/>
    </row>
    <row r="26" spans="6:44" ht="15" thickBot="1">
      <c r="F26" s="31"/>
      <c r="G26" s="30"/>
      <c r="H26" s="38">
        <f t="shared" si="10"/>
        <v>37</v>
      </c>
      <c r="I26" s="54" t="e">
        <f>ResumoProducao[[#This Row],[Produção]]/ResumoProducao[[#This Row],[Dias Trabalhado]]</f>
        <v>#DIV/0!</v>
      </c>
      <c r="J26" s="38" cm="1">
        <f t="array" ref="J26">SUMPRODUCT(('FORÇA DE TRABALHO'!$C$15:$C$1007=L26)*('FORÇA DE TRABALHO'!$E$15:$E$1007="ATIVO"))</f>
        <v>0</v>
      </c>
      <c r="K26" s="39" t="e">
        <f t="shared" si="11"/>
        <v>#DIV/0!</v>
      </c>
      <c r="L26" s="41" t="str">
        <f>IF(Din!A17="","",Din!A17)</f>
        <v>SILVIA JOELIA DE SOUSA GUIMARAES</v>
      </c>
      <c r="M26" s="41" cm="1">
        <f t="array" ref="M26">IFERROR(
_xlfn.LET(
_xlpm.Prod,INDEX(Din!$J$4:$AR$1000,
MATCH($L26,Din!$I$4:$I$1000,0),
MATCH(M$6,Din!$J$3:$AO$3,0)),
_xlpm.Status,INDEX('FORÇA DE TRABALHO'!$E$15:$E$999,
MATCH($L26,'FORÇA DE TRABALHO'!$C$15:$C$999,0),
MATCH(M$6+0,'FORÇA DE TRABALHO'!$E$14:$E$14+0,0)),
IF(
OR(_xlpm.Prod="",_xlpm.Prod=0),
IF(_xlpm.Status="ATIVO",0,_xlpm.Status),
_xlpm.Prod
)
),
"")</f>
        <v>4</v>
      </c>
      <c r="N26" s="41" cm="1">
        <f t="array" ref="N26">IFERROR(
_xlfn.LET(
_xlpm.Prod,INDEX(Din!$J$4:$AR$1000,
MATCH($L26,Din!$I$4:$I$1000,0),
MATCH(N$6,Din!$J$3:$AO$3,0)),
_xlpm.Status,INDEX('FORÇA DE TRABALHO'!$E$15:$E$999,
MATCH($L26,'FORÇA DE TRABALHO'!$C$15:$C$999,0),
MATCH(N$6+0,'FORÇA DE TRABALHO'!$E$14:$E$14+0,0)),
IF(
OR(_xlpm.Prod="",_xlpm.Prod=0),
IF(_xlpm.Status="ATIVO",0,_xlpm.Status),
_xlpm.Prod
)
),
"")</f>
        <v>2</v>
      </c>
      <c r="O26" s="41" cm="1">
        <f t="array" ref="O26">IFERROR(
_xlfn.LET(
_xlpm.Prod,INDEX(Din!$J$4:$AR$1000,
MATCH($L26,Din!$I$4:$I$1000,0),
MATCH(O$6,Din!$J$3:$AO$3,0)),
_xlpm.Status,INDEX('FORÇA DE TRABALHO'!$E$15:$E$999,
MATCH($L26,'FORÇA DE TRABALHO'!$C$15:$C$999,0),
MATCH(O$6+0,'FORÇA DE TRABALHO'!$E$14:$E$14+0,0)),
IF(
OR(_xlpm.Prod="",_xlpm.Prod=0),
IF(_xlpm.Status="ATIVO",0,_xlpm.Status),
_xlpm.Prod
)
),
"")</f>
        <v>3</v>
      </c>
      <c r="P26" s="41" cm="1">
        <f t="array" ref="P26">IFERROR(
_xlfn.LET(
_xlpm.Prod,INDEX(Din!$J$4:$AR$1000,
MATCH($L26,Din!$I$4:$I$1000,0),
MATCH(P$6,Din!$J$3:$AO$3,0)),
_xlpm.Status,INDEX('FORÇA DE TRABALHO'!$E$15:$E$999,
MATCH($L26,'FORÇA DE TRABALHO'!$C$15:$C$999,0),
MATCH(P$6+0,'FORÇA DE TRABALHO'!$E$14:$E$14+0,0)),
IF(
OR(_xlpm.Prod="",_xlpm.Prod=0),
IF(_xlpm.Status="ATIVO",0,_xlpm.Status),
_xlpm.Prod
)
),
"")</f>
        <v>4</v>
      </c>
      <c r="Q26" s="41" t="str" cm="1">
        <f t="array" ref="Q26">IFERROR(
_xlfn.LET(
_xlpm.Prod,INDEX(Din!$J$4:$AR$1000,
MATCH($L26,Din!$I$4:$I$1000,0),
MATCH(Q$6,Din!$J$3:$AO$3,0)),
_xlpm.Status,INDEX('FORÇA DE TRABALHO'!$E$15:$E$999,
MATCH($L26,'FORÇA DE TRABALHO'!$C$15:$C$999,0),
MATCH(Q$6+0,'FORÇA DE TRABALHO'!$E$14:$E$14+0,0)),
IF(
OR(_xlpm.Prod="",_xlpm.Prod=0),
IF(_xlpm.Status="ATIVO",0,_xlpm.Status),
_xlpm.Prod
)
),
"")</f>
        <v/>
      </c>
      <c r="R26" s="41" cm="1">
        <f t="array" ref="R26">IFERROR(
_xlfn.LET(
_xlpm.Prod,INDEX(Din!$J$4:$AR$1000,
MATCH($L26,Din!$I$4:$I$1000,0),
MATCH(R$6,Din!$J$3:$AO$3,0)),
_xlpm.Status,INDEX('FORÇA DE TRABALHO'!$E$15:$E$999,
MATCH($L26,'FORÇA DE TRABALHO'!$C$15:$C$999,0),
MATCH(R$6+0,'FORÇA DE TRABALHO'!$E$14:$E$14+0,0)),
IF(
OR(_xlpm.Prod="",_xlpm.Prod=0),
IF(_xlpm.Status="ATIVO",0,_xlpm.Status),
_xlpm.Prod
)
),
"")</f>
        <v>3</v>
      </c>
      <c r="S26" s="41" cm="1">
        <f t="array" ref="S26">IFERROR(
_xlfn.LET(
_xlpm.Prod,INDEX(Din!$J$4:$AR$1000,
MATCH($L26,Din!$I$4:$I$1000,0),
MATCH(S$6,Din!$J$3:$AO$3,0)),
_xlpm.Status,INDEX('FORÇA DE TRABALHO'!$E$15:$E$999,
MATCH($L26,'FORÇA DE TRABALHO'!$C$15:$C$999,0),
MATCH(S$6+0,'FORÇA DE TRABALHO'!$E$14:$E$14+0,0)),
IF(
OR(_xlpm.Prod="",_xlpm.Prod=0),
IF(_xlpm.Status="ATIVO",0,_xlpm.Status),
_xlpm.Prod
)
),
"")</f>
        <v>3</v>
      </c>
      <c r="T26" s="41" cm="1">
        <f t="array" ref="T26">IFERROR(
_xlfn.LET(
_xlpm.Prod,INDEX(Din!$J$4:$AR$1000,
MATCH($L26,Din!$I$4:$I$1000,0),
MATCH(T$6,Din!$J$3:$AO$3,0)),
_xlpm.Status,INDEX('FORÇA DE TRABALHO'!$E$15:$E$999,
MATCH($L26,'FORÇA DE TRABALHO'!$C$15:$C$999,0),
MATCH(T$6+0,'FORÇA DE TRABALHO'!$E$14:$E$14+0,0)),
IF(
OR(_xlpm.Prod="",_xlpm.Prod=0),
IF(_xlpm.Status="ATIVO",0,_xlpm.Status),
_xlpm.Prod
)
),
"")</f>
        <v>2</v>
      </c>
      <c r="U26" s="41" cm="1">
        <f t="array" ref="U26">IFERROR(
_xlfn.LET(
_xlpm.Prod,INDEX(Din!$J$4:$AR$1000,
MATCH($L26,Din!$I$4:$I$1000,0),
MATCH(U$6,Din!$J$3:$AO$3,0)),
_xlpm.Status,INDEX('FORÇA DE TRABALHO'!$E$15:$E$999,
MATCH($L26,'FORÇA DE TRABALHO'!$C$15:$C$999,0),
MATCH(U$6+0,'FORÇA DE TRABALHO'!$E$14:$E$14+0,0)),
IF(
OR(_xlpm.Prod="",_xlpm.Prod=0),
IF(_xlpm.Status="ATIVO",0,_xlpm.Status),
_xlpm.Prod
)
),
"")</f>
        <v>3</v>
      </c>
      <c r="V26" s="41" cm="1">
        <f t="array" ref="V26">IFERROR(
_xlfn.LET(
_xlpm.Prod,INDEX(Din!$J$4:$AR$1000,
MATCH($L26,Din!$I$4:$I$1000,0),
MATCH(V$6,Din!$J$3:$AO$3,0)),
_xlpm.Status,INDEX('FORÇA DE TRABALHO'!$E$15:$E$999,
MATCH($L26,'FORÇA DE TRABALHO'!$C$15:$C$999,0),
MATCH(V$6+0,'FORÇA DE TRABALHO'!$E$14:$E$14+0,0)),
IF(
OR(_xlpm.Prod="",_xlpm.Prod=0),
IF(_xlpm.Status="ATIVO",0,_xlpm.Status),
_xlpm.Prod
)
),
"")</f>
        <v>1</v>
      </c>
      <c r="W26" s="41" cm="1">
        <f t="array" ref="W26">IFERROR(
_xlfn.LET(
_xlpm.Prod,INDEX(Din!$J$4:$AR$1000,
MATCH($L26,Din!$I$4:$I$1000,0),
MATCH(W$6,Din!$J$3:$AO$3,0)),
_xlpm.Status,INDEX('FORÇA DE TRABALHO'!$E$15:$E$999,
MATCH($L26,'FORÇA DE TRABALHO'!$C$15:$C$999,0),
MATCH(W$6+0,'FORÇA DE TRABALHO'!$E$14:$E$14+0,0)),
IF(
OR(_xlpm.Prod="",_xlpm.Prod=0),
IF(_xlpm.Status="ATIVO",0,_xlpm.Status),
_xlpm.Prod
)
),
"")</f>
        <v>2</v>
      </c>
      <c r="X26" s="41" cm="1">
        <f t="array" ref="X26">IFERROR(
_xlfn.LET(
_xlpm.Prod,INDEX(Din!$J$4:$AR$1000,
MATCH($L26,Din!$I$4:$I$1000,0),
MATCH(X$6,Din!$J$3:$AO$3,0)),
_xlpm.Status,INDEX('FORÇA DE TRABALHO'!$E$15:$E$999,
MATCH($L26,'FORÇA DE TRABALHO'!$C$15:$C$999,0),
MATCH(X$6+0,'FORÇA DE TRABALHO'!$E$14:$E$14+0,0)),
IF(
OR(_xlpm.Prod="",_xlpm.Prod=0),
IF(_xlpm.Status="ATIVO",0,_xlpm.Status),
_xlpm.Prod
)
),
"")</f>
        <v>2</v>
      </c>
      <c r="Y26" s="41" cm="1">
        <f t="array" ref="Y26">IFERROR(
_xlfn.LET(
_xlpm.Prod,INDEX(Din!$J$4:$AR$1000,
MATCH($L26,Din!$I$4:$I$1000,0),
MATCH(Y$6,Din!$J$3:$AO$3,0)),
_xlpm.Status,INDEX('FORÇA DE TRABALHO'!$E$15:$E$999,
MATCH($L26,'FORÇA DE TRABALHO'!$C$15:$C$999,0),
MATCH(Y$6+0,'FORÇA DE TRABALHO'!$E$14:$E$14+0,0)),
IF(
OR(_xlpm.Prod="",_xlpm.Prod=0),
IF(_xlpm.Status="ATIVO",0,_xlpm.Status),
_xlpm.Prod
)
),
"")</f>
        <v>2</v>
      </c>
      <c r="Z26" s="41" t="str" cm="1">
        <f t="array" ref="Z26">IFERROR(
_xlfn.LET(
_xlpm.Prod,INDEX(Din!$J$4:$AR$1000,
MATCH($L26,Din!$I$4:$I$1000,0),
MATCH(Z$6,Din!$J$3:$AO$3,0)),
_xlpm.Status,INDEX('FORÇA DE TRABALHO'!$E$15:$E$999,
MATCH($L26,'FORÇA DE TRABALHO'!$C$15:$C$999,0),
MATCH(Z$6+0,'FORÇA DE TRABALHO'!$E$14:$E$14+0,0)),
IF(
OR(_xlpm.Prod="",_xlpm.Prod=0),
IF(_xlpm.Status="ATIVO",0,_xlpm.Status),
_xlpm.Prod
)
),
"")</f>
        <v/>
      </c>
      <c r="AA26" s="41" cm="1">
        <f t="array" ref="AA26">IFERROR(
_xlfn.LET(
_xlpm.Prod,INDEX(Din!$J$4:$AR$1000,
MATCH($L26,Din!$I$4:$I$1000,0),
MATCH(AA$6,Din!$J$3:$AO$3,0)),
_xlpm.Status,INDEX('FORÇA DE TRABALHO'!$E$15:$E$999,
MATCH($L26,'FORÇA DE TRABALHO'!$C$15:$C$999,0),
MATCH(AA$6+0,'FORÇA DE TRABALHO'!$E$14:$E$14+0,0)),
IF(
OR(_xlpm.Prod="",_xlpm.Prod=0),
IF(_xlpm.Status="ATIVO",0,_xlpm.Status),
_xlpm.Prod
)
),
"")</f>
        <v>2</v>
      </c>
      <c r="AB26" s="41" t="str" cm="1">
        <f t="array" ref="AB26">IFERROR(
_xlfn.LET(
_xlpm.Prod,INDEX(Din!$J$4:$AR$1000,
MATCH($L26,Din!$I$4:$I$1000,0),
MATCH(AB$6,Din!$J$3:$AO$3,0)),
_xlpm.Status,INDEX('FORÇA DE TRABALHO'!$E$15:$E$999,
MATCH($L26,'FORÇA DE TRABALHO'!$C$15:$C$999,0),
MATCH(AB$6+0,'FORÇA DE TRABALHO'!$E$14:$E$14+0,0)),
IF(
OR(_xlpm.Prod="",_xlpm.Prod=0),
IF(_xlpm.Status="ATIVO",0,_xlpm.Status),
_xlpm.Prod
)
),
"")</f>
        <v/>
      </c>
      <c r="AC26" s="41" cm="1">
        <f t="array" ref="AC26">IFERROR(
_xlfn.LET(
_xlpm.Prod,INDEX(Din!$J$4:$AR$1000,
MATCH($L26,Din!$I$4:$I$1000,0),
MATCH(AC$6,Din!$J$3:$AO$3,0)),
_xlpm.Status,INDEX('FORÇA DE TRABALHO'!$E$15:$E$999,
MATCH($L26,'FORÇA DE TRABALHO'!$C$15:$C$999,0),
MATCH(AC$6+0,'FORÇA DE TRABALHO'!$E$14:$E$14+0,0)),
IF(
OR(_xlpm.Prod="",_xlpm.Prod=0),
IF(_xlpm.Status="ATIVO",0,_xlpm.Status),
_xlpm.Prod
)
),
"")</f>
        <v>1</v>
      </c>
      <c r="AD26" s="41" t="str" cm="1">
        <f t="array" ref="AD26">IFERROR(
_xlfn.LET(
_xlpm.Prod,INDEX(Din!$J$4:$AR$1000,
MATCH($L26,Din!$I$4:$I$1000,0),
MATCH(AD$6,Din!$J$3:$AO$3,0)),
_xlpm.Status,INDEX('FORÇA DE TRABALHO'!$E$15:$E$999,
MATCH($L26,'FORÇA DE TRABALHO'!$C$15:$C$999,0),
MATCH(AD$6+0,'FORÇA DE TRABALHO'!$E$14:$E$14+0,0)),
IF(
OR(_xlpm.Prod="",_xlpm.Prod=0),
IF(_xlpm.Status="ATIVO",0,_xlpm.Status),
_xlpm.Prod
)
),
"")</f>
        <v/>
      </c>
      <c r="AE26" s="41" cm="1">
        <f t="array" ref="AE26">IFERROR(
_xlfn.LET(
_xlpm.Prod,INDEX(Din!$J$4:$AR$1000,
MATCH($L26,Din!$I$4:$I$1000,0),
MATCH(AE$6,Din!$J$3:$AO$3,0)),
_xlpm.Status,INDEX('FORÇA DE TRABALHO'!$E$15:$E$999,
MATCH($L26,'FORÇA DE TRABALHO'!$C$15:$C$999,0),
MATCH(AE$6+0,'FORÇA DE TRABALHO'!$E$14:$E$14+0,0)),
IF(
OR(_xlpm.Prod="",_xlpm.Prod=0),
IF(_xlpm.Status="ATIVO",0,_xlpm.Status),
_xlpm.Prod
)
),
"")</f>
        <v>2</v>
      </c>
      <c r="AF26" s="41" cm="1">
        <f t="array" ref="AF26">IFERROR(
_xlfn.LET(
_xlpm.Prod,INDEX(Din!$J$4:$AR$1000,
MATCH($L26,Din!$I$4:$I$1000,0),
MATCH(AF$6,Din!$J$3:$AO$3,0)),
_xlpm.Status,INDEX('FORÇA DE TRABALHO'!$E$15:$E$999,
MATCH($L26,'FORÇA DE TRABALHO'!$C$15:$C$999,0),
MATCH(AF$6+0,'FORÇA DE TRABALHO'!$E$14:$E$14+0,0)),
IF(
OR(_xlpm.Prod="",_xlpm.Prod=0),
IF(_xlpm.Status="ATIVO",0,_xlpm.Status),
_xlpm.Prod
)
),
"")</f>
        <v>1</v>
      </c>
      <c r="AG26" s="41" t="str" cm="1">
        <f t="array" ref="AG26">IFERROR(
_xlfn.LET(
_xlpm.Prod,INDEX(Din!$J$4:$AR$1000,
MATCH($L26,Din!$I$4:$I$1000,0),
MATCH(AG$6,Din!$J$3:$AO$3,0)),
_xlpm.Status,INDEX('FORÇA DE TRABALHO'!$E$15:$E$999,
MATCH($L26,'FORÇA DE TRABALHO'!$C$15:$C$999,0),
MATCH(AG$6+0,'FORÇA DE TRABALHO'!$E$14:$E$14+0,0)),
IF(
OR(_xlpm.Prod="",_xlpm.Prod=0),
IF(_xlpm.Status="ATIVO",0,_xlpm.Status),
_xlpm.Prod
)
),
"")</f>
        <v/>
      </c>
      <c r="AH26" s="41" t="str" cm="1">
        <f t="array" ref="AH26">IFERROR(
_xlfn.LET(
_xlpm.Prod,INDEX(Din!$J$4:$AR$1000,
MATCH($L26,Din!$I$4:$I$1000,0),
MATCH(AH$6,Din!$J$3:$AO$3,0)),
_xlpm.Status,INDEX('FORÇA DE TRABALHO'!$E$15:$E$999,
MATCH($L26,'FORÇA DE TRABALHO'!$C$15:$C$999,0),
MATCH(AH$6+0,'FORÇA DE TRABALHO'!$E$14:$E$14+0,0)),
IF(
OR(_xlpm.Prod="",_xlpm.Prod=0),
IF(_xlpm.Status="ATIVO",0,_xlpm.Status),
_xlpm.Prod
)
),
"")</f>
        <v/>
      </c>
      <c r="AI26" s="41" t="str" cm="1">
        <f t="array" ref="AI26">IFERROR(
_xlfn.LET(
_xlpm.Prod,INDEX(Din!$J$4:$AR$1000,
MATCH($L26,Din!$I$4:$I$1000,0),
MATCH(AI$6,Din!$J$3:$AO$3,0)),
_xlpm.Status,INDEX('FORÇA DE TRABALHO'!$E$15:$E$999,
MATCH($L26,'FORÇA DE TRABALHO'!$C$15:$C$999,0),
MATCH(AI$6+0,'FORÇA DE TRABALHO'!$E$14:$E$14+0,0)),
IF(
OR(_xlpm.Prod="",_xlpm.Prod=0),
IF(_xlpm.Status="ATIVO",0,_xlpm.Status),
_xlpm.Prod
)
),
"")</f>
        <v/>
      </c>
      <c r="AJ26" s="41" t="str" cm="1">
        <f t="array" ref="AJ26">IFERROR(
_xlfn.LET(
_xlpm.Prod,INDEX(Din!$J$4:$AR$1000,
MATCH($L26,Din!$I$4:$I$1000,0),
MATCH(AJ$6,Din!$J$3:$AO$3,0)),
_xlpm.Status,INDEX('FORÇA DE TRABALHO'!$E$15:$E$999,
MATCH($L26,'FORÇA DE TRABALHO'!$C$15:$C$999,0),
MATCH(AJ$6+0,'FORÇA DE TRABALHO'!$E$14:$E$14+0,0)),
IF(
OR(_xlpm.Prod="",_xlpm.Prod=0),
IF(_xlpm.Status="ATIVO",0,_xlpm.Status),
_xlpm.Prod
)
),
"")</f>
        <v/>
      </c>
      <c r="AK26" s="41" t="str" cm="1">
        <f t="array" ref="AK26">IFERROR(
_xlfn.LET(
_xlpm.Prod,INDEX(Din!$J$4:$AR$1000,
MATCH($L26,Din!$I$4:$I$1000,0),
MATCH(AK$6,Din!$J$3:$AO$3,0)),
_xlpm.Status,INDEX('FORÇA DE TRABALHO'!$E$15:$E$999,
MATCH($L26,'FORÇA DE TRABALHO'!$C$15:$C$999,0),
MATCH(AK$6+0,'FORÇA DE TRABALHO'!$E$14:$E$14+0,0)),
IF(
OR(_xlpm.Prod="",_xlpm.Prod=0),
IF(_xlpm.Status="ATIVO",0,_xlpm.Status),
_xlpm.Prod
)
),
"")</f>
        <v/>
      </c>
      <c r="AL26" s="41" t="str" cm="1">
        <f t="array" ref="AL26">IFERROR(
_xlfn.LET(
_xlpm.Prod,INDEX(Din!$J$4:$AR$1000,
MATCH($L26,Din!$I$4:$I$1000,0),
MATCH(AL$6,Din!$J$3:$AO$3,0)),
_xlpm.Status,INDEX('FORÇA DE TRABALHO'!$E$15:$E$999,
MATCH($L26,'FORÇA DE TRABALHO'!$C$15:$C$999,0),
MATCH(AL$6+0,'FORÇA DE TRABALHO'!$E$14:$E$14+0,0)),
IF(
OR(_xlpm.Prod="",_xlpm.Prod=0),
IF(_xlpm.Status="ATIVO",0,_xlpm.Status),
_xlpm.Prod
)
),
"")</f>
        <v/>
      </c>
      <c r="AM26" s="41" t="str" cm="1">
        <f t="array" ref="AM26">IFERROR(
_xlfn.LET(
_xlpm.Prod,INDEX(Din!$J$4:$AR$1000,
MATCH($L26,Din!$I$4:$I$1000,0),
MATCH(AM$6,Din!$J$3:$AO$3,0)),
_xlpm.Status,INDEX('FORÇA DE TRABALHO'!$E$15:$E$999,
MATCH($L26,'FORÇA DE TRABALHO'!$C$15:$C$999,0),
MATCH(AM$6+0,'FORÇA DE TRABALHO'!$E$14:$E$14+0,0)),
IF(
OR(_xlpm.Prod="",_xlpm.Prod=0),
IF(_xlpm.Status="ATIVO",0,_xlpm.Status),
_xlpm.Prod
)
),
"")</f>
        <v/>
      </c>
      <c r="AN26" s="41" t="str" cm="1">
        <f t="array" ref="AN26">IFERROR(
_xlfn.LET(
_xlpm.Prod,INDEX(Din!$J$4:$AR$1000,
MATCH($L26,Din!$I$4:$I$1000,0),
MATCH(AN$6,Din!$J$3:$AO$3,0)),
_xlpm.Status,INDEX('FORÇA DE TRABALHO'!$E$15:$E$999,
MATCH($L26,'FORÇA DE TRABALHO'!$C$15:$C$999,0),
MATCH(AN$6+0,'FORÇA DE TRABALHO'!$E$14:$E$14+0,0)),
IF(
OR(_xlpm.Prod="",_xlpm.Prod=0),
IF(_xlpm.Status="ATIVO",0,_xlpm.Status),
_xlpm.Prod
)
),
"")</f>
        <v/>
      </c>
      <c r="AO26" s="41" t="str" cm="1">
        <f t="array" ref="AO26">IFERROR(
_xlfn.LET(
_xlpm.Prod,INDEX(Din!$J$4:$AR$1000,
MATCH($L26,Din!$I$4:$I$1000,0),
MATCH(AO$6,Din!$J$3:$AO$3,0)),
_xlpm.Status,INDEX('FORÇA DE TRABALHO'!$E$15:$E$999,
MATCH($L26,'FORÇA DE TRABALHO'!$C$15:$C$999,0),
MATCH(AO$6+0,'FORÇA DE TRABALHO'!$E$14:$E$14+0,0)),
IF(
OR(_xlpm.Prod="",_xlpm.Prod=0),
IF(_xlpm.Status="ATIVO",0,_xlpm.Status),
_xlpm.Prod
)
),
"")</f>
        <v/>
      </c>
      <c r="AP26" s="41" t="str" cm="1">
        <f t="array" ref="AP26">IFERROR(
_xlfn.LET(
_xlpm.Prod,INDEX(Din!$J$4:$AR$1000,
MATCH($L26,Din!$I$4:$I$1000,0),
MATCH(AP$6,Din!$J$3:$AO$3,0)),
_xlpm.Status,INDEX('FORÇA DE TRABALHO'!$E$15:$E$999,
MATCH($L26,'FORÇA DE TRABALHO'!$C$15:$C$999,0),
MATCH(AP$6+0,'FORÇA DE TRABALHO'!$E$14:$E$14+0,0)),
IF(
OR(_xlpm.Prod="",_xlpm.Prod=0),
IF(_xlpm.Status="ATIVO",0,_xlpm.Status),
_xlpm.Prod
)
),
"")</f>
        <v/>
      </c>
      <c r="AQ26" s="41" t="str" cm="1">
        <f t="array" ref="AQ26">IFERROR(
_xlfn.LET(
_xlpm.Prod,INDEX(Din!$J$4:$AR$1000,
MATCH($L26,Din!$I$4:$I$1000,0),
MATCH(AQ$6,Din!$J$3:$AO$3,0)),
_xlpm.Status,INDEX('FORÇA DE TRABALHO'!$E$15:$E$999,
MATCH($L26,'FORÇA DE TRABALHO'!$C$15:$C$999,0),
MATCH(AQ$6+0,'FORÇA DE TRABALHO'!$E$14:$E$14+0,0)),
IF(
OR(_xlpm.Prod="",_xlpm.Prod=0),
IF(_xlpm.Status="ATIVO",0,_xlpm.Status),
_xlpm.Prod
)
),
"")</f>
        <v/>
      </c>
      <c r="AR26"/>
    </row>
    <row r="27" spans="6:44" ht="15" thickBot="1">
      <c r="F27" s="31"/>
      <c r="G27" s="30"/>
      <c r="H27" s="38">
        <f t="shared" si="10"/>
        <v>37</v>
      </c>
      <c r="I27" s="54">
        <f>ResumoProducao[[#This Row],[Produção]]/ResumoProducao[[#This Row],[Dias Trabalhado]]</f>
        <v>37</v>
      </c>
      <c r="J27" s="38" cm="1">
        <f t="array" ref="J27">SUMPRODUCT(('FORÇA DE TRABALHO'!$C$15:$C$1007=L27)*('FORÇA DE TRABALHO'!$E$15:$E$1007="ATIVO"))</f>
        <v>1</v>
      </c>
      <c r="K27" s="39" t="str">
        <f t="shared" si="11"/>
        <v>1Q</v>
      </c>
      <c r="L27" s="40" t="str">
        <f>IF(Din!A18="","",Din!A18)</f>
        <v>JOSE WELLINTON SOUZA SILVA</v>
      </c>
      <c r="M27" s="40" cm="1">
        <f t="array" ref="M27">IFERROR(
_xlfn.LET(
_xlpm.Prod,INDEX(Din!$J$4:$AR$1000,
MATCH($L27,Din!$I$4:$I$1000,0),
MATCH(M$6,Din!$J$3:$AO$3,0)),
_xlpm.Status,INDEX('FORÇA DE TRABALHO'!$E$15:$E$999,
MATCH($L27,'FORÇA DE TRABALHO'!$C$15:$C$999,0),
MATCH(M$6+0,'FORÇA DE TRABALHO'!$E$14:$E$14+0,0)),
IF(
OR(_xlpm.Prod="",_xlpm.Prod=0),
IF(_xlpm.Status="ATIVO",0,_xlpm.Status),
_xlpm.Prod
)
),
"")</f>
        <v>4</v>
      </c>
      <c r="N27" s="40" cm="1">
        <f t="array" ref="N27">IFERROR(
_xlfn.LET(
_xlpm.Prod,INDEX(Din!$J$4:$AR$1000,
MATCH($L27,Din!$I$4:$I$1000,0),
MATCH(N$6,Din!$J$3:$AO$3,0)),
_xlpm.Status,INDEX('FORÇA DE TRABALHO'!$E$15:$E$999,
MATCH($L27,'FORÇA DE TRABALHO'!$C$15:$C$999,0),
MATCH(N$6+0,'FORÇA DE TRABALHO'!$E$14:$E$14+0,0)),
IF(
OR(_xlpm.Prod="",_xlpm.Prod=0),
IF(_xlpm.Status="ATIVO",0,_xlpm.Status),
_xlpm.Prod
)
),
"")</f>
        <v>1</v>
      </c>
      <c r="O27" s="40" cm="1">
        <f t="array" ref="O27">IFERROR(
_xlfn.LET(
_xlpm.Prod,INDEX(Din!$J$4:$AR$1000,
MATCH($L27,Din!$I$4:$I$1000,0),
MATCH(O$6,Din!$J$3:$AO$3,0)),
_xlpm.Status,INDEX('FORÇA DE TRABALHO'!$E$15:$E$999,
MATCH($L27,'FORÇA DE TRABALHO'!$C$15:$C$999,0),
MATCH(O$6+0,'FORÇA DE TRABALHO'!$E$14:$E$14+0,0)),
IF(
OR(_xlpm.Prod="",_xlpm.Prod=0),
IF(_xlpm.Status="ATIVO",0,_xlpm.Status),
_xlpm.Prod
)
),
"")</f>
        <v>3</v>
      </c>
      <c r="P27" s="40" cm="1">
        <f t="array" ref="P27">IFERROR(
_xlfn.LET(
_xlpm.Prod,INDEX(Din!$J$4:$AR$1000,
MATCH($L27,Din!$I$4:$I$1000,0),
MATCH(P$6,Din!$J$3:$AO$3,0)),
_xlpm.Status,INDEX('FORÇA DE TRABALHO'!$E$15:$E$999,
MATCH($L27,'FORÇA DE TRABALHO'!$C$15:$C$999,0),
MATCH(P$6+0,'FORÇA DE TRABALHO'!$E$14:$E$14+0,0)),
IF(
OR(_xlpm.Prod="",_xlpm.Prod=0),
IF(_xlpm.Status="ATIVO",0,_xlpm.Status),
_xlpm.Prod
)
),
"")</f>
        <v>1</v>
      </c>
      <c r="Q27" s="40" t="str" cm="1">
        <f t="array" ref="Q27">IFERROR(
_xlfn.LET(
_xlpm.Prod,INDEX(Din!$J$4:$AR$1000,
MATCH($L27,Din!$I$4:$I$1000,0),
MATCH(Q$6,Din!$J$3:$AO$3,0)),
_xlpm.Status,INDEX('FORÇA DE TRABALHO'!$E$15:$E$999,
MATCH($L27,'FORÇA DE TRABALHO'!$C$15:$C$999,0),
MATCH(Q$6+0,'FORÇA DE TRABALHO'!$E$14:$E$14+0,0)),
IF(
OR(_xlpm.Prod="",_xlpm.Prod=0),
IF(_xlpm.Status="ATIVO",0,_xlpm.Status),
_xlpm.Prod
)
),
"")</f>
        <v/>
      </c>
      <c r="R27" s="40" cm="1">
        <f t="array" ref="R27">IFERROR(
_xlfn.LET(
_xlpm.Prod,INDEX(Din!$J$4:$AR$1000,
MATCH($L27,Din!$I$4:$I$1000,0),
MATCH(R$6,Din!$J$3:$AO$3,0)),
_xlpm.Status,INDEX('FORÇA DE TRABALHO'!$E$15:$E$999,
MATCH($L27,'FORÇA DE TRABALHO'!$C$15:$C$999,0),
MATCH(R$6+0,'FORÇA DE TRABALHO'!$E$14:$E$14+0,0)),
IF(
OR(_xlpm.Prod="",_xlpm.Prod=0),
IF(_xlpm.Status="ATIVO",0,_xlpm.Status),
_xlpm.Prod
)
),
"")</f>
        <v>2</v>
      </c>
      <c r="S27" s="40" cm="1">
        <f t="array" ref="S27">IFERROR(
_xlfn.LET(
_xlpm.Prod,INDEX(Din!$J$4:$AR$1000,
MATCH($L27,Din!$I$4:$I$1000,0),
MATCH(S$6,Din!$J$3:$AO$3,0)),
_xlpm.Status,INDEX('FORÇA DE TRABALHO'!$E$15:$E$999,
MATCH($L27,'FORÇA DE TRABALHO'!$C$15:$C$999,0),
MATCH(S$6+0,'FORÇA DE TRABALHO'!$E$14:$E$14+0,0)),
IF(
OR(_xlpm.Prod="",_xlpm.Prod=0),
IF(_xlpm.Status="ATIVO",0,_xlpm.Status),
_xlpm.Prod
)
),
"")</f>
        <v>3</v>
      </c>
      <c r="T27" s="40" cm="1">
        <f t="array" ref="T27">IFERROR(
_xlfn.LET(
_xlpm.Prod,INDEX(Din!$J$4:$AR$1000,
MATCH($L27,Din!$I$4:$I$1000,0),
MATCH(T$6,Din!$J$3:$AO$3,0)),
_xlpm.Status,INDEX('FORÇA DE TRABALHO'!$E$15:$E$999,
MATCH($L27,'FORÇA DE TRABALHO'!$C$15:$C$999,0),
MATCH(T$6+0,'FORÇA DE TRABALHO'!$E$14:$E$14+0,0)),
IF(
OR(_xlpm.Prod="",_xlpm.Prod=0),
IF(_xlpm.Status="ATIVO",0,_xlpm.Status),
_xlpm.Prod
)
),
"")</f>
        <v>2</v>
      </c>
      <c r="U27" s="40" cm="1">
        <f t="array" ref="U27">IFERROR(
_xlfn.LET(
_xlpm.Prod,INDEX(Din!$J$4:$AR$1000,
MATCH($L27,Din!$I$4:$I$1000,0),
MATCH(U$6,Din!$J$3:$AO$3,0)),
_xlpm.Status,INDEX('FORÇA DE TRABALHO'!$E$15:$E$999,
MATCH($L27,'FORÇA DE TRABALHO'!$C$15:$C$999,0),
MATCH(U$6+0,'FORÇA DE TRABALHO'!$E$14:$E$14+0,0)),
IF(
OR(_xlpm.Prod="",_xlpm.Prod=0),
IF(_xlpm.Status="ATIVO",0,_xlpm.Status),
_xlpm.Prod
)
),
"")</f>
        <v>2</v>
      </c>
      <c r="V27" s="40" t="str" cm="1">
        <f t="array" ref="V27">IFERROR(
_xlfn.LET(
_xlpm.Prod,INDEX(Din!$J$4:$AR$1000,
MATCH($L27,Din!$I$4:$I$1000,0),
MATCH(V$6,Din!$J$3:$AO$3,0)),
_xlpm.Status,INDEX('FORÇA DE TRABALHO'!$E$15:$E$999,
MATCH($L27,'FORÇA DE TRABALHO'!$C$15:$C$999,0),
MATCH(V$6+0,'FORÇA DE TRABALHO'!$E$14:$E$14+0,0)),
IF(
OR(_xlpm.Prod="",_xlpm.Prod=0),
IF(_xlpm.Status="ATIVO",0,_xlpm.Status),
_xlpm.Prod
)
),
"")</f>
        <v/>
      </c>
      <c r="W27" s="40" cm="1">
        <f t="array" ref="W27">IFERROR(
_xlfn.LET(
_xlpm.Prod,INDEX(Din!$J$4:$AR$1000,
MATCH($L27,Din!$I$4:$I$1000,0),
MATCH(W$6,Din!$J$3:$AO$3,0)),
_xlpm.Status,INDEX('FORÇA DE TRABALHO'!$E$15:$E$999,
MATCH($L27,'FORÇA DE TRABALHO'!$C$15:$C$999,0),
MATCH(W$6+0,'FORÇA DE TRABALHO'!$E$14:$E$14+0,0)),
IF(
OR(_xlpm.Prod="",_xlpm.Prod=0),
IF(_xlpm.Status="ATIVO",0,_xlpm.Status),
_xlpm.Prod
)
),
"")</f>
        <v>2</v>
      </c>
      <c r="X27" s="40" cm="1">
        <f t="array" ref="X27">IFERROR(
_xlfn.LET(
_xlpm.Prod,INDEX(Din!$J$4:$AR$1000,
MATCH($L27,Din!$I$4:$I$1000,0),
MATCH(X$6,Din!$J$3:$AO$3,0)),
_xlpm.Status,INDEX('FORÇA DE TRABALHO'!$E$15:$E$999,
MATCH($L27,'FORÇA DE TRABALHO'!$C$15:$C$999,0),
MATCH(X$6+0,'FORÇA DE TRABALHO'!$E$14:$E$14+0,0)),
IF(
OR(_xlpm.Prod="",_xlpm.Prod=0),
IF(_xlpm.Status="ATIVO",0,_xlpm.Status),
_xlpm.Prod
)
),
"")</f>
        <v>1</v>
      </c>
      <c r="Y27" s="40" cm="1">
        <f t="array" ref="Y27">IFERROR(
_xlfn.LET(
_xlpm.Prod,INDEX(Din!$J$4:$AR$1000,
MATCH($L27,Din!$I$4:$I$1000,0),
MATCH(Y$6,Din!$J$3:$AO$3,0)),
_xlpm.Status,INDEX('FORÇA DE TRABALHO'!$E$15:$E$999,
MATCH($L27,'FORÇA DE TRABALHO'!$C$15:$C$999,0),
MATCH(Y$6+0,'FORÇA DE TRABALHO'!$E$14:$E$14+0,0)),
IF(
OR(_xlpm.Prod="",_xlpm.Prod=0),
IF(_xlpm.Status="ATIVO",0,_xlpm.Status),
_xlpm.Prod
)
),
"")</f>
        <v>2</v>
      </c>
      <c r="Z27" s="40" cm="1">
        <f t="array" ref="Z27">IFERROR(
_xlfn.LET(
_xlpm.Prod,INDEX(Din!$J$4:$AR$1000,
MATCH($L27,Din!$I$4:$I$1000,0),
MATCH(Z$6,Din!$J$3:$AO$3,0)),
_xlpm.Status,INDEX('FORÇA DE TRABALHO'!$E$15:$E$999,
MATCH($L27,'FORÇA DE TRABALHO'!$C$15:$C$999,0),
MATCH(Z$6+0,'FORÇA DE TRABALHO'!$E$14:$E$14+0,0)),
IF(
OR(_xlpm.Prod="",_xlpm.Prod=0),
IF(_xlpm.Status="ATIVO",0,_xlpm.Status),
_xlpm.Prod
)
),
"")</f>
        <v>1</v>
      </c>
      <c r="AA27" s="40" cm="1">
        <f t="array" ref="AA27">IFERROR(
_xlfn.LET(
_xlpm.Prod,INDEX(Din!$J$4:$AR$1000,
MATCH($L27,Din!$I$4:$I$1000,0),
MATCH(AA$6,Din!$J$3:$AO$3,0)),
_xlpm.Status,INDEX('FORÇA DE TRABALHO'!$E$15:$E$999,
MATCH($L27,'FORÇA DE TRABALHO'!$C$15:$C$999,0),
MATCH(AA$6+0,'FORÇA DE TRABALHO'!$E$14:$E$14+0,0)),
IF(
OR(_xlpm.Prod="",_xlpm.Prod=0),
IF(_xlpm.Status="ATIVO",0,_xlpm.Status),
_xlpm.Prod
)
),
"")</f>
        <v>2</v>
      </c>
      <c r="AB27" s="40" t="str" cm="1">
        <f t="array" ref="AB27">IFERROR(
_xlfn.LET(
_xlpm.Prod,INDEX(Din!$J$4:$AR$1000,
MATCH($L27,Din!$I$4:$I$1000,0),
MATCH(AB$6,Din!$J$3:$AO$3,0)),
_xlpm.Status,INDEX('FORÇA DE TRABALHO'!$E$15:$E$999,
MATCH($L27,'FORÇA DE TRABALHO'!$C$15:$C$999,0),
MATCH(AB$6+0,'FORÇA DE TRABALHO'!$E$14:$E$14+0,0)),
IF(
OR(_xlpm.Prod="",_xlpm.Prod=0),
IF(_xlpm.Status="ATIVO",0,_xlpm.Status),
_xlpm.Prod
)
),
"")</f>
        <v/>
      </c>
      <c r="AC27" s="40" cm="1">
        <f t="array" ref="AC27">IFERROR(
_xlfn.LET(
_xlpm.Prod,INDEX(Din!$J$4:$AR$1000,
MATCH($L27,Din!$I$4:$I$1000,0),
MATCH(AC$6,Din!$J$3:$AO$3,0)),
_xlpm.Status,INDEX('FORÇA DE TRABALHO'!$E$15:$E$999,
MATCH($L27,'FORÇA DE TRABALHO'!$C$15:$C$999,0),
MATCH(AC$6+0,'FORÇA DE TRABALHO'!$E$14:$E$14+0,0)),
IF(
OR(_xlpm.Prod="",_xlpm.Prod=0),
IF(_xlpm.Status="ATIVO",0,_xlpm.Status),
_xlpm.Prod
)
),
"")</f>
        <v>3</v>
      </c>
      <c r="AD27" s="40" cm="1">
        <f t="array" ref="AD27">IFERROR(
_xlfn.LET(
_xlpm.Prod,INDEX(Din!$J$4:$AR$1000,
MATCH($L27,Din!$I$4:$I$1000,0),
MATCH(AD$6,Din!$J$3:$AO$3,0)),
_xlpm.Status,INDEX('FORÇA DE TRABALHO'!$E$15:$E$999,
MATCH($L27,'FORÇA DE TRABALHO'!$C$15:$C$999,0),
MATCH(AD$6+0,'FORÇA DE TRABALHO'!$E$14:$E$14+0,0)),
IF(
OR(_xlpm.Prod="",_xlpm.Prod=0),
IF(_xlpm.Status="ATIVO",0,_xlpm.Status),
_xlpm.Prod
)
),
"")</f>
        <v>2</v>
      </c>
      <c r="AE27" s="40" cm="1">
        <f t="array" ref="AE27">IFERROR(
_xlfn.LET(
_xlpm.Prod,INDEX(Din!$J$4:$AR$1000,
MATCH($L27,Din!$I$4:$I$1000,0),
MATCH(AE$6,Din!$J$3:$AO$3,0)),
_xlpm.Status,INDEX('FORÇA DE TRABALHO'!$E$15:$E$999,
MATCH($L27,'FORÇA DE TRABALHO'!$C$15:$C$999,0),
MATCH(AE$6+0,'FORÇA DE TRABALHO'!$E$14:$E$14+0,0)),
IF(
OR(_xlpm.Prod="",_xlpm.Prod=0),
IF(_xlpm.Status="ATIVO",0,_xlpm.Status),
_xlpm.Prod
)
),
"")</f>
        <v>1</v>
      </c>
      <c r="AF27" s="40" t="str" cm="1">
        <f t="array" ref="AF27">IFERROR(
_xlfn.LET(
_xlpm.Prod,INDEX(Din!$J$4:$AR$1000,
MATCH($L27,Din!$I$4:$I$1000,0),
MATCH(AF$6,Din!$J$3:$AO$3,0)),
_xlpm.Status,INDEX('FORÇA DE TRABALHO'!$E$15:$E$999,
MATCH($L27,'FORÇA DE TRABALHO'!$C$15:$C$999,0),
MATCH(AF$6+0,'FORÇA DE TRABALHO'!$E$14:$E$14+0,0)),
IF(
OR(_xlpm.Prod="",_xlpm.Prod=0),
IF(_xlpm.Status="ATIVO",0,_xlpm.Status),
_xlpm.Prod
)
),
"")</f>
        <v/>
      </c>
      <c r="AG27" s="40" t="str" cm="1">
        <f t="array" ref="AG27">IFERROR(
_xlfn.LET(
_xlpm.Prod,INDEX(Din!$J$4:$AR$1000,
MATCH($L27,Din!$I$4:$I$1000,0),
MATCH(AG$6,Din!$J$3:$AO$3,0)),
_xlpm.Status,INDEX('FORÇA DE TRABALHO'!$E$15:$E$999,
MATCH($L27,'FORÇA DE TRABALHO'!$C$15:$C$999,0),
MATCH(AG$6+0,'FORÇA DE TRABALHO'!$E$14:$E$14+0,0)),
IF(
OR(_xlpm.Prod="",_xlpm.Prod=0),
IF(_xlpm.Status="ATIVO",0,_xlpm.Status),
_xlpm.Prod
)
),
"")</f>
        <v/>
      </c>
      <c r="AH27" s="40" t="str" cm="1">
        <f t="array" ref="AH27">IFERROR(
_xlfn.LET(
_xlpm.Prod,INDEX(Din!$J$4:$AR$1000,
MATCH($L27,Din!$I$4:$I$1000,0),
MATCH(AH$6,Din!$J$3:$AO$3,0)),
_xlpm.Status,INDEX('FORÇA DE TRABALHO'!$E$15:$E$999,
MATCH($L27,'FORÇA DE TRABALHO'!$C$15:$C$999,0),
MATCH(AH$6+0,'FORÇA DE TRABALHO'!$E$14:$E$14+0,0)),
IF(
OR(_xlpm.Prod="",_xlpm.Prod=0),
IF(_xlpm.Status="ATIVO",0,_xlpm.Status),
_xlpm.Prod
)
),
"")</f>
        <v/>
      </c>
      <c r="AI27" s="40" t="str" cm="1">
        <f t="array" ref="AI27">IFERROR(
_xlfn.LET(
_xlpm.Prod,INDEX(Din!$J$4:$AR$1000,
MATCH($L27,Din!$I$4:$I$1000,0),
MATCH(AI$6,Din!$J$3:$AO$3,0)),
_xlpm.Status,INDEX('FORÇA DE TRABALHO'!$E$15:$E$999,
MATCH($L27,'FORÇA DE TRABALHO'!$C$15:$C$999,0),
MATCH(AI$6+0,'FORÇA DE TRABALHO'!$E$14:$E$14+0,0)),
IF(
OR(_xlpm.Prod="",_xlpm.Prod=0),
IF(_xlpm.Status="ATIVO",0,_xlpm.Status),
_xlpm.Prod
)
),
"")</f>
        <v/>
      </c>
      <c r="AJ27" s="40" cm="1">
        <f t="array" ref="AJ27">IFERROR(
_xlfn.LET(
_xlpm.Prod,INDEX(Din!$J$4:$AR$1000,
MATCH($L27,Din!$I$4:$I$1000,0),
MATCH(AJ$6,Din!$J$3:$AO$3,0)),
_xlpm.Status,INDEX('FORÇA DE TRABALHO'!$E$15:$E$999,
MATCH($L27,'FORÇA DE TRABALHO'!$C$15:$C$999,0),
MATCH(AJ$6+0,'FORÇA DE TRABALHO'!$E$14:$E$14+0,0)),
IF(
OR(_xlpm.Prod="",_xlpm.Prod=0),
IF(_xlpm.Status="ATIVO",0,_xlpm.Status),
_xlpm.Prod
)
),
"")</f>
        <v>1</v>
      </c>
      <c r="AK27" s="40" cm="1">
        <f t="array" ref="AK27">IFERROR(
_xlfn.LET(
_xlpm.Prod,INDEX(Din!$J$4:$AR$1000,
MATCH($L27,Din!$I$4:$I$1000,0),
MATCH(AK$6,Din!$J$3:$AO$3,0)),
_xlpm.Status,INDEX('FORÇA DE TRABALHO'!$E$15:$E$999,
MATCH($L27,'FORÇA DE TRABALHO'!$C$15:$C$999,0),
MATCH(AK$6+0,'FORÇA DE TRABALHO'!$E$14:$E$14+0,0)),
IF(
OR(_xlpm.Prod="",_xlpm.Prod=0),
IF(_xlpm.Status="ATIVO",0,_xlpm.Status),
_xlpm.Prod
)
),
"")</f>
        <v>2</v>
      </c>
      <c r="AL27" s="40" cm="1">
        <f t="array" ref="AL27">IFERROR(
_xlfn.LET(
_xlpm.Prod,INDEX(Din!$J$4:$AR$1000,
MATCH($L27,Din!$I$4:$I$1000,0),
MATCH(AL$6,Din!$J$3:$AO$3,0)),
_xlpm.Status,INDEX('FORÇA DE TRABALHO'!$E$15:$E$999,
MATCH($L27,'FORÇA DE TRABALHO'!$C$15:$C$999,0),
MATCH(AL$6+0,'FORÇA DE TRABALHO'!$E$14:$E$14+0,0)),
IF(
OR(_xlpm.Prod="",_xlpm.Prod=0),
IF(_xlpm.Status="ATIVO",0,_xlpm.Status),
_xlpm.Prod
)
),
"")</f>
        <v>2</v>
      </c>
      <c r="AM27" s="40" t="str" cm="1">
        <f t="array" ref="AM27">IFERROR(
_xlfn.LET(
_xlpm.Prod,INDEX(Din!$J$4:$AR$1000,
MATCH($L27,Din!$I$4:$I$1000,0),
MATCH(AM$6,Din!$J$3:$AO$3,0)),
_xlpm.Status,INDEX('FORÇA DE TRABALHO'!$E$15:$E$999,
MATCH($L27,'FORÇA DE TRABALHO'!$C$15:$C$999,0),
MATCH(AM$6+0,'FORÇA DE TRABALHO'!$E$14:$E$14+0,0)),
IF(
OR(_xlpm.Prod="",_xlpm.Prod=0),
IF(_xlpm.Status="ATIVO",0,_xlpm.Status),
_xlpm.Prod
)
),
"")</f>
        <v/>
      </c>
      <c r="AN27" s="40" t="str" cm="1">
        <f t="array" ref="AN27">IFERROR(
_xlfn.LET(
_xlpm.Prod,INDEX(Din!$J$4:$AR$1000,
MATCH($L27,Din!$I$4:$I$1000,0),
MATCH(AN$6,Din!$J$3:$AO$3,0)),
_xlpm.Status,INDEX('FORÇA DE TRABALHO'!$E$15:$E$999,
MATCH($L27,'FORÇA DE TRABALHO'!$C$15:$C$999,0),
MATCH(AN$6+0,'FORÇA DE TRABALHO'!$E$14:$E$14+0,0)),
IF(
OR(_xlpm.Prod="",_xlpm.Prod=0),
IF(_xlpm.Status="ATIVO",0,_xlpm.Status),
_xlpm.Prod
)
),
"")</f>
        <v/>
      </c>
      <c r="AO27" s="40" t="str" cm="1">
        <f t="array" ref="AO27">IFERROR(
_xlfn.LET(
_xlpm.Prod,INDEX(Din!$J$4:$AR$1000,
MATCH($L27,Din!$I$4:$I$1000,0),
MATCH(AO$6,Din!$J$3:$AO$3,0)),
_xlpm.Status,INDEX('FORÇA DE TRABALHO'!$E$15:$E$999,
MATCH($L27,'FORÇA DE TRABALHO'!$C$15:$C$999,0),
MATCH(AO$6+0,'FORÇA DE TRABALHO'!$E$14:$E$14+0,0)),
IF(
OR(_xlpm.Prod="",_xlpm.Prod=0),
IF(_xlpm.Status="ATIVO",0,_xlpm.Status),
_xlpm.Prod
)
),
"")</f>
        <v/>
      </c>
      <c r="AP27" s="40" t="str" cm="1">
        <f t="array" ref="AP27">IFERROR(
_xlfn.LET(
_xlpm.Prod,INDEX(Din!$J$4:$AR$1000,
MATCH($L27,Din!$I$4:$I$1000,0),
MATCH(AP$6,Din!$J$3:$AO$3,0)),
_xlpm.Status,INDEX('FORÇA DE TRABALHO'!$E$15:$E$999,
MATCH($L27,'FORÇA DE TRABALHO'!$C$15:$C$999,0),
MATCH(AP$6+0,'FORÇA DE TRABALHO'!$E$14:$E$14+0,0)),
IF(
OR(_xlpm.Prod="",_xlpm.Prod=0),
IF(_xlpm.Status="ATIVO",0,_xlpm.Status),
_xlpm.Prod
)
),
"")</f>
        <v/>
      </c>
      <c r="AQ27" s="40" t="str" cm="1">
        <f t="array" ref="AQ27">IFERROR(
_xlfn.LET(
_xlpm.Prod,INDEX(Din!$J$4:$AR$1000,
MATCH($L27,Din!$I$4:$I$1000,0),
MATCH(AQ$6,Din!$J$3:$AO$3,0)),
_xlpm.Status,INDEX('FORÇA DE TRABALHO'!$E$15:$E$999,
MATCH($L27,'FORÇA DE TRABALHO'!$C$15:$C$999,0),
MATCH(AQ$6+0,'FORÇA DE TRABALHO'!$E$14:$E$14+0,0)),
IF(
OR(_xlpm.Prod="",_xlpm.Prod=0),
IF(_xlpm.Status="ATIVO",0,_xlpm.Status),
_xlpm.Prod
)
),
"")</f>
        <v/>
      </c>
      <c r="AR27"/>
    </row>
    <row r="28" spans="6:44" ht="15" thickBot="1">
      <c r="F28" s="31"/>
      <c r="G28" s="30"/>
      <c r="H28" s="38">
        <f t="shared" si="10"/>
        <v>25</v>
      </c>
      <c r="I28" s="54">
        <f>ResumoProducao[[#This Row],[Produção]]/ResumoProducao[[#This Row],[Dias Trabalhado]]</f>
        <v>25</v>
      </c>
      <c r="J28" s="38" cm="1">
        <f t="array" ref="J28">SUMPRODUCT(('FORÇA DE TRABALHO'!$C$15:$C$1007=L28)*('FORÇA DE TRABALHO'!$E$15:$E$1007="ATIVO"))</f>
        <v>1</v>
      </c>
      <c r="K28" s="39" t="str">
        <f t="shared" si="11"/>
        <v>1Q</v>
      </c>
      <c r="L28" s="41" t="str">
        <f>IF(Din!A19="","",Din!A19)</f>
        <v>HUMBERTO DOUGLAS ARAUJO SANTOS</v>
      </c>
      <c r="M28" s="41" cm="1">
        <f t="array" ref="M28">IFERROR(
_xlfn.LET(
_xlpm.Prod,INDEX(Din!$J$4:$AR$1000,
MATCH($L28,Din!$I$4:$I$1000,0),
MATCH(M$6,Din!$J$3:$AO$3,0)),
_xlpm.Status,INDEX('FORÇA DE TRABALHO'!$E$15:$E$999,
MATCH($L28,'FORÇA DE TRABALHO'!$C$15:$C$999,0),
MATCH(M$6+0,'FORÇA DE TRABALHO'!$E$14:$E$14+0,0)),
IF(
OR(_xlpm.Prod="",_xlpm.Prod=0),
IF(_xlpm.Status="ATIVO",0,_xlpm.Status),
_xlpm.Prod
)
),
"")</f>
        <v>3</v>
      </c>
      <c r="N28" s="41" cm="1">
        <f t="array" ref="N28">IFERROR(
_xlfn.LET(
_xlpm.Prod,INDEX(Din!$J$4:$AR$1000,
MATCH($L28,Din!$I$4:$I$1000,0),
MATCH(N$6,Din!$J$3:$AO$3,0)),
_xlpm.Status,INDEX('FORÇA DE TRABALHO'!$E$15:$E$999,
MATCH($L28,'FORÇA DE TRABALHO'!$C$15:$C$999,0),
MATCH(N$6+0,'FORÇA DE TRABALHO'!$E$14:$E$14+0,0)),
IF(
OR(_xlpm.Prod="",_xlpm.Prod=0),
IF(_xlpm.Status="ATIVO",0,_xlpm.Status),
_xlpm.Prod
)
),
"")</f>
        <v>1</v>
      </c>
      <c r="O28" s="41" cm="1">
        <f t="array" ref="O28">IFERROR(
_xlfn.LET(
_xlpm.Prod,INDEX(Din!$J$4:$AR$1000,
MATCH($L28,Din!$I$4:$I$1000,0),
MATCH(O$6,Din!$J$3:$AO$3,0)),
_xlpm.Status,INDEX('FORÇA DE TRABALHO'!$E$15:$E$999,
MATCH($L28,'FORÇA DE TRABALHO'!$C$15:$C$999,0),
MATCH(O$6+0,'FORÇA DE TRABALHO'!$E$14:$E$14+0,0)),
IF(
OR(_xlpm.Prod="",_xlpm.Prod=0),
IF(_xlpm.Status="ATIVO",0,_xlpm.Status),
_xlpm.Prod
)
),
"")</f>
        <v>1</v>
      </c>
      <c r="P28" s="41" cm="1">
        <f t="array" ref="P28">IFERROR(
_xlfn.LET(
_xlpm.Prod,INDEX(Din!$J$4:$AR$1000,
MATCH($L28,Din!$I$4:$I$1000,0),
MATCH(P$6,Din!$J$3:$AO$3,0)),
_xlpm.Status,INDEX('FORÇA DE TRABALHO'!$E$15:$E$999,
MATCH($L28,'FORÇA DE TRABALHO'!$C$15:$C$999,0),
MATCH(P$6+0,'FORÇA DE TRABALHO'!$E$14:$E$14+0,0)),
IF(
OR(_xlpm.Prod="",_xlpm.Prod=0),
IF(_xlpm.Status="ATIVO",0,_xlpm.Status),
_xlpm.Prod
)
),
"")</f>
        <v>2</v>
      </c>
      <c r="Q28" s="41" t="str" cm="1">
        <f t="array" ref="Q28">IFERROR(
_xlfn.LET(
_xlpm.Prod,INDEX(Din!$J$4:$AR$1000,
MATCH($L28,Din!$I$4:$I$1000,0),
MATCH(Q$6,Din!$J$3:$AO$3,0)),
_xlpm.Status,INDEX('FORÇA DE TRABALHO'!$E$15:$E$999,
MATCH($L28,'FORÇA DE TRABALHO'!$C$15:$C$999,0),
MATCH(Q$6+0,'FORÇA DE TRABALHO'!$E$14:$E$14+0,0)),
IF(
OR(_xlpm.Prod="",_xlpm.Prod=0),
IF(_xlpm.Status="ATIVO",0,_xlpm.Status),
_xlpm.Prod
)
),
"")</f>
        <v/>
      </c>
      <c r="R28" s="41" t="str" cm="1">
        <f t="array" ref="R28">IFERROR(
_xlfn.LET(
_xlpm.Prod,INDEX(Din!$J$4:$AR$1000,
MATCH($L28,Din!$I$4:$I$1000,0),
MATCH(R$6,Din!$J$3:$AO$3,0)),
_xlpm.Status,INDEX('FORÇA DE TRABALHO'!$E$15:$E$999,
MATCH($L28,'FORÇA DE TRABALHO'!$C$15:$C$999,0),
MATCH(R$6+0,'FORÇA DE TRABALHO'!$E$14:$E$14+0,0)),
IF(
OR(_xlpm.Prod="",_xlpm.Prod=0),
IF(_xlpm.Status="ATIVO",0,_xlpm.Status),
_xlpm.Prod
)
),
"")</f>
        <v/>
      </c>
      <c r="S28" s="41" t="str" cm="1">
        <f t="array" ref="S28">IFERROR(
_xlfn.LET(
_xlpm.Prod,INDEX(Din!$J$4:$AR$1000,
MATCH($L28,Din!$I$4:$I$1000,0),
MATCH(S$6,Din!$J$3:$AO$3,0)),
_xlpm.Status,INDEX('FORÇA DE TRABALHO'!$E$15:$E$999,
MATCH($L28,'FORÇA DE TRABALHO'!$C$15:$C$999,0),
MATCH(S$6+0,'FORÇA DE TRABALHO'!$E$14:$E$14+0,0)),
IF(
OR(_xlpm.Prod="",_xlpm.Prod=0),
IF(_xlpm.Status="ATIVO",0,_xlpm.Status),
_xlpm.Prod
)
),
"")</f>
        <v/>
      </c>
      <c r="T28" s="41" t="str" cm="1">
        <f t="array" ref="T28">IFERROR(
_xlfn.LET(
_xlpm.Prod,INDEX(Din!$J$4:$AR$1000,
MATCH($L28,Din!$I$4:$I$1000,0),
MATCH(T$6,Din!$J$3:$AO$3,0)),
_xlpm.Status,INDEX('FORÇA DE TRABALHO'!$E$15:$E$999,
MATCH($L28,'FORÇA DE TRABALHO'!$C$15:$C$999,0),
MATCH(T$6+0,'FORÇA DE TRABALHO'!$E$14:$E$14+0,0)),
IF(
OR(_xlpm.Prod="",_xlpm.Prod=0),
IF(_xlpm.Status="ATIVO",0,_xlpm.Status),
_xlpm.Prod
)
),
"")</f>
        <v/>
      </c>
      <c r="U28" s="41" t="str" cm="1">
        <f t="array" ref="U28">IFERROR(
_xlfn.LET(
_xlpm.Prod,INDEX(Din!$J$4:$AR$1000,
MATCH($L28,Din!$I$4:$I$1000,0),
MATCH(U$6,Din!$J$3:$AO$3,0)),
_xlpm.Status,INDEX('FORÇA DE TRABALHO'!$E$15:$E$999,
MATCH($L28,'FORÇA DE TRABALHO'!$C$15:$C$999,0),
MATCH(U$6+0,'FORÇA DE TRABALHO'!$E$14:$E$14+0,0)),
IF(
OR(_xlpm.Prod="",_xlpm.Prod=0),
IF(_xlpm.Status="ATIVO",0,_xlpm.Status),
_xlpm.Prod
)
),
"")</f>
        <v/>
      </c>
      <c r="V28" s="41" t="str" cm="1">
        <f t="array" ref="V28">IFERROR(
_xlfn.LET(
_xlpm.Prod,INDEX(Din!$J$4:$AR$1000,
MATCH($L28,Din!$I$4:$I$1000,0),
MATCH(V$6,Din!$J$3:$AO$3,0)),
_xlpm.Status,INDEX('FORÇA DE TRABALHO'!$E$15:$E$999,
MATCH($L28,'FORÇA DE TRABALHO'!$C$15:$C$999,0),
MATCH(V$6+0,'FORÇA DE TRABALHO'!$E$14:$E$14+0,0)),
IF(
OR(_xlpm.Prod="",_xlpm.Prod=0),
IF(_xlpm.Status="ATIVO",0,_xlpm.Status),
_xlpm.Prod
)
),
"")</f>
        <v/>
      </c>
      <c r="W28" s="41" t="str" cm="1">
        <f t="array" ref="W28">IFERROR(
_xlfn.LET(
_xlpm.Prod,INDEX(Din!$J$4:$AR$1000,
MATCH($L28,Din!$I$4:$I$1000,0),
MATCH(W$6,Din!$J$3:$AO$3,0)),
_xlpm.Status,INDEX('FORÇA DE TRABALHO'!$E$15:$E$999,
MATCH($L28,'FORÇA DE TRABALHO'!$C$15:$C$999,0),
MATCH(W$6+0,'FORÇA DE TRABALHO'!$E$14:$E$14+0,0)),
IF(
OR(_xlpm.Prod="",_xlpm.Prod=0),
IF(_xlpm.Status="ATIVO",0,_xlpm.Status),
_xlpm.Prod
)
),
"")</f>
        <v/>
      </c>
      <c r="X28" s="41" t="str" cm="1">
        <f t="array" ref="X28">IFERROR(
_xlfn.LET(
_xlpm.Prod,INDEX(Din!$J$4:$AR$1000,
MATCH($L28,Din!$I$4:$I$1000,0),
MATCH(X$6,Din!$J$3:$AO$3,0)),
_xlpm.Status,INDEX('FORÇA DE TRABALHO'!$E$15:$E$999,
MATCH($L28,'FORÇA DE TRABALHO'!$C$15:$C$999,0),
MATCH(X$6+0,'FORÇA DE TRABALHO'!$E$14:$E$14+0,0)),
IF(
OR(_xlpm.Prod="",_xlpm.Prod=0),
IF(_xlpm.Status="ATIVO",0,_xlpm.Status),
_xlpm.Prod
)
),
"")</f>
        <v/>
      </c>
      <c r="Y28" s="41" t="str" cm="1">
        <f t="array" ref="Y28">IFERROR(
_xlfn.LET(
_xlpm.Prod,INDEX(Din!$J$4:$AR$1000,
MATCH($L28,Din!$I$4:$I$1000,0),
MATCH(Y$6,Din!$J$3:$AO$3,0)),
_xlpm.Status,INDEX('FORÇA DE TRABALHO'!$E$15:$E$999,
MATCH($L28,'FORÇA DE TRABALHO'!$C$15:$C$999,0),
MATCH(Y$6+0,'FORÇA DE TRABALHO'!$E$14:$E$14+0,0)),
IF(
OR(_xlpm.Prod="",_xlpm.Prod=0),
IF(_xlpm.Status="ATIVO",0,_xlpm.Status),
_xlpm.Prod
)
),
"")</f>
        <v/>
      </c>
      <c r="Z28" s="41" t="str" cm="1">
        <f t="array" ref="Z28">IFERROR(
_xlfn.LET(
_xlpm.Prod,INDEX(Din!$J$4:$AR$1000,
MATCH($L28,Din!$I$4:$I$1000,0),
MATCH(Z$6,Din!$J$3:$AO$3,0)),
_xlpm.Status,INDEX('FORÇA DE TRABALHO'!$E$15:$E$999,
MATCH($L28,'FORÇA DE TRABALHO'!$C$15:$C$999,0),
MATCH(Z$6+0,'FORÇA DE TRABALHO'!$E$14:$E$14+0,0)),
IF(
OR(_xlpm.Prod="",_xlpm.Prod=0),
IF(_xlpm.Status="ATIVO",0,_xlpm.Status),
_xlpm.Prod
)
),
"")</f>
        <v/>
      </c>
      <c r="AA28" s="41" t="str" cm="1">
        <f t="array" ref="AA28">IFERROR(
_xlfn.LET(
_xlpm.Prod,INDEX(Din!$J$4:$AR$1000,
MATCH($L28,Din!$I$4:$I$1000,0),
MATCH(AA$6,Din!$J$3:$AO$3,0)),
_xlpm.Status,INDEX('FORÇA DE TRABALHO'!$E$15:$E$999,
MATCH($L28,'FORÇA DE TRABALHO'!$C$15:$C$999,0),
MATCH(AA$6+0,'FORÇA DE TRABALHO'!$E$14:$E$14+0,0)),
IF(
OR(_xlpm.Prod="",_xlpm.Prod=0),
IF(_xlpm.Status="ATIVO",0,_xlpm.Status),
_xlpm.Prod
)
),
"")</f>
        <v/>
      </c>
      <c r="AB28" s="41" cm="1">
        <f t="array" ref="AB28">IFERROR(
_xlfn.LET(
_xlpm.Prod,INDEX(Din!$J$4:$AR$1000,
MATCH($L28,Din!$I$4:$I$1000,0),
MATCH(AB$6,Din!$J$3:$AO$3,0)),
_xlpm.Status,INDEX('FORÇA DE TRABALHO'!$E$15:$E$999,
MATCH($L28,'FORÇA DE TRABALHO'!$C$15:$C$999,0),
MATCH(AB$6+0,'FORÇA DE TRABALHO'!$E$14:$E$14+0,0)),
IF(
OR(_xlpm.Prod="",_xlpm.Prod=0),
IF(_xlpm.Status="ATIVO",0,_xlpm.Status),
_xlpm.Prod
)
),
"")</f>
        <v>2</v>
      </c>
      <c r="AC28" s="41" cm="1">
        <f t="array" ref="AC28">IFERROR(
_xlfn.LET(
_xlpm.Prod,INDEX(Din!$J$4:$AR$1000,
MATCH($L28,Din!$I$4:$I$1000,0),
MATCH(AC$6,Din!$J$3:$AO$3,0)),
_xlpm.Status,INDEX('FORÇA DE TRABALHO'!$E$15:$E$999,
MATCH($L28,'FORÇA DE TRABALHO'!$C$15:$C$999,0),
MATCH(AC$6+0,'FORÇA DE TRABALHO'!$E$14:$E$14+0,0)),
IF(
OR(_xlpm.Prod="",_xlpm.Prod=0),
IF(_xlpm.Status="ATIVO",0,_xlpm.Status),
_xlpm.Prod
)
),
"")</f>
        <v>4</v>
      </c>
      <c r="AD28" s="41" cm="1">
        <f t="array" ref="AD28">IFERROR(
_xlfn.LET(
_xlpm.Prod,INDEX(Din!$J$4:$AR$1000,
MATCH($L28,Din!$I$4:$I$1000,0),
MATCH(AD$6,Din!$J$3:$AO$3,0)),
_xlpm.Status,INDEX('FORÇA DE TRABALHO'!$E$15:$E$999,
MATCH($L28,'FORÇA DE TRABALHO'!$C$15:$C$999,0),
MATCH(AD$6+0,'FORÇA DE TRABALHO'!$E$14:$E$14+0,0)),
IF(
OR(_xlpm.Prod="",_xlpm.Prod=0),
IF(_xlpm.Status="ATIVO",0,_xlpm.Status),
_xlpm.Prod
)
),
"")</f>
        <v>3</v>
      </c>
      <c r="AE28" s="41" cm="1">
        <f t="array" ref="AE28">IFERROR(
_xlfn.LET(
_xlpm.Prod,INDEX(Din!$J$4:$AR$1000,
MATCH($L28,Din!$I$4:$I$1000,0),
MATCH(AE$6,Din!$J$3:$AO$3,0)),
_xlpm.Status,INDEX('FORÇA DE TRABALHO'!$E$15:$E$999,
MATCH($L28,'FORÇA DE TRABALHO'!$C$15:$C$999,0),
MATCH(AE$6+0,'FORÇA DE TRABALHO'!$E$14:$E$14+0,0)),
IF(
OR(_xlpm.Prod="",_xlpm.Prod=0),
IF(_xlpm.Status="ATIVO",0,_xlpm.Status),
_xlpm.Prod
)
),
"")</f>
        <v>2</v>
      </c>
      <c r="AF28" s="41" cm="1">
        <f t="array" ref="AF28">IFERROR(
_xlfn.LET(
_xlpm.Prod,INDEX(Din!$J$4:$AR$1000,
MATCH($L28,Din!$I$4:$I$1000,0),
MATCH(AF$6,Din!$J$3:$AO$3,0)),
_xlpm.Status,INDEX('FORÇA DE TRABALHO'!$E$15:$E$999,
MATCH($L28,'FORÇA DE TRABALHO'!$C$15:$C$999,0),
MATCH(AF$6+0,'FORÇA DE TRABALHO'!$E$14:$E$14+0,0)),
IF(
OR(_xlpm.Prod="",_xlpm.Prod=0),
IF(_xlpm.Status="ATIVO",0,_xlpm.Status),
_xlpm.Prod
)
),
"")</f>
        <v>2</v>
      </c>
      <c r="AG28" s="41" t="str" cm="1">
        <f t="array" ref="AG28">IFERROR(
_xlfn.LET(
_xlpm.Prod,INDEX(Din!$J$4:$AR$1000,
MATCH($L28,Din!$I$4:$I$1000,0),
MATCH(AG$6,Din!$J$3:$AO$3,0)),
_xlpm.Status,INDEX('FORÇA DE TRABALHO'!$E$15:$E$999,
MATCH($L28,'FORÇA DE TRABALHO'!$C$15:$C$999,0),
MATCH(AG$6+0,'FORÇA DE TRABALHO'!$E$14:$E$14+0,0)),
IF(
OR(_xlpm.Prod="",_xlpm.Prod=0),
IF(_xlpm.Status="ATIVO",0,_xlpm.Status),
_xlpm.Prod
)
),
"")</f>
        <v/>
      </c>
      <c r="AH28" s="41" t="str" cm="1">
        <f t="array" ref="AH28">IFERROR(
_xlfn.LET(
_xlpm.Prod,INDEX(Din!$J$4:$AR$1000,
MATCH($L28,Din!$I$4:$I$1000,0),
MATCH(AH$6,Din!$J$3:$AO$3,0)),
_xlpm.Status,INDEX('FORÇA DE TRABALHO'!$E$15:$E$999,
MATCH($L28,'FORÇA DE TRABALHO'!$C$15:$C$999,0),
MATCH(AH$6+0,'FORÇA DE TRABALHO'!$E$14:$E$14+0,0)),
IF(
OR(_xlpm.Prod="",_xlpm.Prod=0),
IF(_xlpm.Status="ATIVO",0,_xlpm.Status),
_xlpm.Prod
)
),
"")</f>
        <v/>
      </c>
      <c r="AI28" s="41" t="str" cm="1">
        <f t="array" ref="AI28">IFERROR(
_xlfn.LET(
_xlpm.Prod,INDEX(Din!$J$4:$AR$1000,
MATCH($L28,Din!$I$4:$I$1000,0),
MATCH(AI$6,Din!$J$3:$AO$3,0)),
_xlpm.Status,INDEX('FORÇA DE TRABALHO'!$E$15:$E$999,
MATCH($L28,'FORÇA DE TRABALHO'!$C$15:$C$999,0),
MATCH(AI$6+0,'FORÇA DE TRABALHO'!$E$14:$E$14+0,0)),
IF(
OR(_xlpm.Prod="",_xlpm.Prod=0),
IF(_xlpm.Status="ATIVO",0,_xlpm.Status),
_xlpm.Prod
)
),
"")</f>
        <v/>
      </c>
      <c r="AJ28" s="41" cm="1">
        <f t="array" ref="AJ28">IFERROR(
_xlfn.LET(
_xlpm.Prod,INDEX(Din!$J$4:$AR$1000,
MATCH($L28,Din!$I$4:$I$1000,0),
MATCH(AJ$6,Din!$J$3:$AO$3,0)),
_xlpm.Status,INDEX('FORÇA DE TRABALHO'!$E$15:$E$999,
MATCH($L28,'FORÇA DE TRABALHO'!$C$15:$C$999,0),
MATCH(AJ$6+0,'FORÇA DE TRABALHO'!$E$14:$E$14+0,0)),
IF(
OR(_xlpm.Prod="",_xlpm.Prod=0),
IF(_xlpm.Status="ATIVO",0,_xlpm.Status),
_xlpm.Prod
)
),
"")</f>
        <v>2</v>
      </c>
      <c r="AK28" s="41" cm="1">
        <f t="array" ref="AK28">IFERROR(
_xlfn.LET(
_xlpm.Prod,INDEX(Din!$J$4:$AR$1000,
MATCH($L28,Din!$I$4:$I$1000,0),
MATCH(AK$6,Din!$J$3:$AO$3,0)),
_xlpm.Status,INDEX('FORÇA DE TRABALHO'!$E$15:$E$999,
MATCH($L28,'FORÇA DE TRABALHO'!$C$15:$C$999,0),
MATCH(AK$6+0,'FORÇA DE TRABALHO'!$E$14:$E$14+0,0)),
IF(
OR(_xlpm.Prod="",_xlpm.Prod=0),
IF(_xlpm.Status="ATIVO",0,_xlpm.Status),
_xlpm.Prod
)
),
"")</f>
        <v>1</v>
      </c>
      <c r="AL28" s="41" cm="1">
        <f t="array" ref="AL28">IFERROR(
_xlfn.LET(
_xlpm.Prod,INDEX(Din!$J$4:$AR$1000,
MATCH($L28,Din!$I$4:$I$1000,0),
MATCH(AL$6,Din!$J$3:$AO$3,0)),
_xlpm.Status,INDEX('FORÇA DE TRABALHO'!$E$15:$E$999,
MATCH($L28,'FORÇA DE TRABALHO'!$C$15:$C$999,0),
MATCH(AL$6+0,'FORÇA DE TRABALHO'!$E$14:$E$14+0,0)),
IF(
OR(_xlpm.Prod="",_xlpm.Prod=0),
IF(_xlpm.Status="ATIVO",0,_xlpm.Status),
_xlpm.Prod
)
),
"")</f>
        <v>2</v>
      </c>
      <c r="AM28" s="41" t="str" cm="1">
        <f t="array" ref="AM28">IFERROR(
_xlfn.LET(
_xlpm.Prod,INDEX(Din!$J$4:$AR$1000,
MATCH($L28,Din!$I$4:$I$1000,0),
MATCH(AM$6,Din!$J$3:$AO$3,0)),
_xlpm.Status,INDEX('FORÇA DE TRABALHO'!$E$15:$E$999,
MATCH($L28,'FORÇA DE TRABALHO'!$C$15:$C$999,0),
MATCH(AM$6+0,'FORÇA DE TRABALHO'!$E$14:$E$14+0,0)),
IF(
OR(_xlpm.Prod="",_xlpm.Prod=0),
IF(_xlpm.Status="ATIVO",0,_xlpm.Status),
_xlpm.Prod
)
),
"")</f>
        <v/>
      </c>
      <c r="AN28" s="41" t="str" cm="1">
        <f t="array" ref="AN28">IFERROR(
_xlfn.LET(
_xlpm.Prod,INDEX(Din!$J$4:$AR$1000,
MATCH($L28,Din!$I$4:$I$1000,0),
MATCH(AN$6,Din!$J$3:$AO$3,0)),
_xlpm.Status,INDEX('FORÇA DE TRABALHO'!$E$15:$E$999,
MATCH($L28,'FORÇA DE TRABALHO'!$C$15:$C$999,0),
MATCH(AN$6+0,'FORÇA DE TRABALHO'!$E$14:$E$14+0,0)),
IF(
OR(_xlpm.Prod="",_xlpm.Prod=0),
IF(_xlpm.Status="ATIVO",0,_xlpm.Status),
_xlpm.Prod
)
),
"")</f>
        <v/>
      </c>
      <c r="AO28" s="41" t="str" cm="1">
        <f t="array" ref="AO28">IFERROR(
_xlfn.LET(
_xlpm.Prod,INDEX(Din!$J$4:$AR$1000,
MATCH($L28,Din!$I$4:$I$1000,0),
MATCH(AO$6,Din!$J$3:$AO$3,0)),
_xlpm.Status,INDEX('FORÇA DE TRABALHO'!$E$15:$E$999,
MATCH($L28,'FORÇA DE TRABALHO'!$C$15:$C$999,0),
MATCH(AO$6+0,'FORÇA DE TRABALHO'!$E$14:$E$14+0,0)),
IF(
OR(_xlpm.Prod="",_xlpm.Prod=0),
IF(_xlpm.Status="ATIVO",0,_xlpm.Status),
_xlpm.Prod
)
),
"")</f>
        <v/>
      </c>
      <c r="AP28" s="41" t="str" cm="1">
        <f t="array" ref="AP28">IFERROR(
_xlfn.LET(
_xlpm.Prod,INDEX(Din!$J$4:$AR$1000,
MATCH($L28,Din!$I$4:$I$1000,0),
MATCH(AP$6,Din!$J$3:$AO$3,0)),
_xlpm.Status,INDEX('FORÇA DE TRABALHO'!$E$15:$E$999,
MATCH($L28,'FORÇA DE TRABALHO'!$C$15:$C$999,0),
MATCH(AP$6+0,'FORÇA DE TRABALHO'!$E$14:$E$14+0,0)),
IF(
OR(_xlpm.Prod="",_xlpm.Prod=0),
IF(_xlpm.Status="ATIVO",0,_xlpm.Status),
_xlpm.Prod
)
),
"")</f>
        <v/>
      </c>
      <c r="AQ28" s="41" t="str" cm="1">
        <f t="array" ref="AQ28">IFERROR(
_xlfn.LET(
_xlpm.Prod,INDEX(Din!$J$4:$AR$1000,
MATCH($L28,Din!$I$4:$I$1000,0),
MATCH(AQ$6,Din!$J$3:$AO$3,0)),
_xlpm.Status,INDEX('FORÇA DE TRABALHO'!$E$15:$E$999,
MATCH($L28,'FORÇA DE TRABALHO'!$C$15:$C$999,0),
MATCH(AQ$6+0,'FORÇA DE TRABALHO'!$E$14:$E$14+0,0)),
IF(
OR(_xlpm.Prod="",_xlpm.Prod=0),
IF(_xlpm.Status="ATIVO",0,_xlpm.Status),
_xlpm.Prod
)
),
"")</f>
        <v/>
      </c>
      <c r="AR28"/>
    </row>
    <row r="29" spans="6:44" ht="15" thickBot="1">
      <c r="F29" s="31"/>
      <c r="G29" s="30"/>
      <c r="H29" s="38">
        <f t="shared" si="10"/>
        <v>13</v>
      </c>
      <c r="I29" s="54" t="e">
        <f>ResumoProducao[[#This Row],[Produção]]/ResumoProducao[[#This Row],[Dias Trabalhado]]</f>
        <v>#DIV/0!</v>
      </c>
      <c r="J29" s="38" cm="1">
        <f t="array" ref="J29">SUMPRODUCT(('FORÇA DE TRABALHO'!$C$15:$C$1007=L29)*('FORÇA DE TRABALHO'!$E$15:$E$1007="ATIVO"))</f>
        <v>0</v>
      </c>
      <c r="K29" s="39" t="e">
        <f t="shared" si="11"/>
        <v>#DIV/0!</v>
      </c>
      <c r="L29" s="40" t="str">
        <f>IF(Din!A20="","",Din!A20)</f>
        <v>JANECLEYTON RICARDO JUCA</v>
      </c>
      <c r="M29" s="40" cm="1">
        <f t="array" ref="M29">IFERROR(
_xlfn.LET(
_xlpm.Prod,INDEX(Din!$J$4:$AR$1000,
MATCH($L29,Din!$I$4:$I$1000,0),
MATCH(M$6,Din!$J$3:$AO$3,0)),
_xlpm.Status,INDEX('FORÇA DE TRABALHO'!$E$15:$E$999,
MATCH($L29,'FORÇA DE TRABALHO'!$C$15:$C$999,0),
MATCH(M$6+0,'FORÇA DE TRABALHO'!$E$14:$E$14+0,0)),
IF(
OR(_xlpm.Prod="",_xlpm.Prod=0),
IF(_xlpm.Status="ATIVO",0,_xlpm.Status),
_xlpm.Prod
)
),
"")</f>
        <v>2</v>
      </c>
      <c r="N29" s="40" cm="1">
        <f t="array" ref="N29">IFERROR(
_xlfn.LET(
_xlpm.Prod,INDEX(Din!$J$4:$AR$1000,
MATCH($L29,Din!$I$4:$I$1000,0),
MATCH(N$6,Din!$J$3:$AO$3,0)),
_xlpm.Status,INDEX('FORÇA DE TRABALHO'!$E$15:$E$999,
MATCH($L29,'FORÇA DE TRABALHO'!$C$15:$C$999,0),
MATCH(N$6+0,'FORÇA DE TRABALHO'!$E$14:$E$14+0,0)),
IF(
OR(_xlpm.Prod="",_xlpm.Prod=0),
IF(_xlpm.Status="ATIVO",0,_xlpm.Status),
_xlpm.Prod
)
),
"")</f>
        <v>1</v>
      </c>
      <c r="O29" s="40" cm="1">
        <f t="array" ref="O29">IFERROR(
_xlfn.LET(
_xlpm.Prod,INDEX(Din!$J$4:$AR$1000,
MATCH($L29,Din!$I$4:$I$1000,0),
MATCH(O$6,Din!$J$3:$AO$3,0)),
_xlpm.Status,INDEX('FORÇA DE TRABALHO'!$E$15:$E$999,
MATCH($L29,'FORÇA DE TRABALHO'!$C$15:$C$999,0),
MATCH(O$6+0,'FORÇA DE TRABALHO'!$E$14:$E$14+0,0)),
IF(
OR(_xlpm.Prod="",_xlpm.Prod=0),
IF(_xlpm.Status="ATIVO",0,_xlpm.Status),
_xlpm.Prod
)
),
"")</f>
        <v>2</v>
      </c>
      <c r="P29" s="40" cm="1">
        <f t="array" ref="P29">IFERROR(
_xlfn.LET(
_xlpm.Prod,INDEX(Din!$J$4:$AR$1000,
MATCH($L29,Din!$I$4:$I$1000,0),
MATCH(P$6,Din!$J$3:$AO$3,0)),
_xlpm.Status,INDEX('FORÇA DE TRABALHO'!$E$15:$E$999,
MATCH($L29,'FORÇA DE TRABALHO'!$C$15:$C$999,0),
MATCH(P$6+0,'FORÇA DE TRABALHO'!$E$14:$E$14+0,0)),
IF(
OR(_xlpm.Prod="",_xlpm.Prod=0),
IF(_xlpm.Status="ATIVO",0,_xlpm.Status),
_xlpm.Prod
)
),
"")</f>
        <v>2</v>
      </c>
      <c r="Q29" s="40" cm="1">
        <f t="array" ref="Q29">IFERROR(
_xlfn.LET(
_xlpm.Prod,INDEX(Din!$J$4:$AR$1000,
MATCH($L29,Din!$I$4:$I$1000,0),
MATCH(Q$6,Din!$J$3:$AO$3,0)),
_xlpm.Status,INDEX('FORÇA DE TRABALHO'!$E$15:$E$999,
MATCH($L29,'FORÇA DE TRABALHO'!$C$15:$C$999,0),
MATCH(Q$6+0,'FORÇA DE TRABALHO'!$E$14:$E$14+0,0)),
IF(
OR(_xlpm.Prod="",_xlpm.Prod=0),
IF(_xlpm.Status="ATIVO",0,_xlpm.Status),
_xlpm.Prod
)
),
"")</f>
        <v>1</v>
      </c>
      <c r="R29" s="40" cm="1">
        <f t="array" ref="R29">IFERROR(
_xlfn.LET(
_xlpm.Prod,INDEX(Din!$J$4:$AR$1000,
MATCH($L29,Din!$I$4:$I$1000,0),
MATCH(R$6,Din!$J$3:$AO$3,0)),
_xlpm.Status,INDEX('FORÇA DE TRABALHO'!$E$15:$E$999,
MATCH($L29,'FORÇA DE TRABALHO'!$C$15:$C$999,0),
MATCH(R$6+0,'FORÇA DE TRABALHO'!$E$14:$E$14+0,0)),
IF(
OR(_xlpm.Prod="",_xlpm.Prod=0),
IF(_xlpm.Status="ATIVO",0,_xlpm.Status),
_xlpm.Prod
)
),
"")</f>
        <v>3</v>
      </c>
      <c r="S29" s="40" cm="1">
        <f t="array" ref="S29">IFERROR(
_xlfn.LET(
_xlpm.Prod,INDEX(Din!$J$4:$AR$1000,
MATCH($L29,Din!$I$4:$I$1000,0),
MATCH(S$6,Din!$J$3:$AO$3,0)),
_xlpm.Status,INDEX('FORÇA DE TRABALHO'!$E$15:$E$999,
MATCH($L29,'FORÇA DE TRABALHO'!$C$15:$C$999,0),
MATCH(S$6+0,'FORÇA DE TRABALHO'!$E$14:$E$14+0,0)),
IF(
OR(_xlpm.Prod="",_xlpm.Prod=0),
IF(_xlpm.Status="ATIVO",0,_xlpm.Status),
_xlpm.Prod
)
),
"")</f>
        <v>2</v>
      </c>
      <c r="T29" s="40" t="str" cm="1">
        <f t="array" ref="T29">IFERROR(
_xlfn.LET(
_xlpm.Prod,INDEX(Din!$J$4:$AR$1000,
MATCH($L29,Din!$I$4:$I$1000,0),
MATCH(T$6,Din!$J$3:$AO$3,0)),
_xlpm.Status,INDEX('FORÇA DE TRABALHO'!$E$15:$E$999,
MATCH($L29,'FORÇA DE TRABALHO'!$C$15:$C$999,0),
MATCH(T$6+0,'FORÇA DE TRABALHO'!$E$14:$E$14+0,0)),
IF(
OR(_xlpm.Prod="",_xlpm.Prod=0),
IF(_xlpm.Status="ATIVO",0,_xlpm.Status),
_xlpm.Prod
)
),
"")</f>
        <v/>
      </c>
      <c r="U29" s="40" t="str" cm="1">
        <f t="array" ref="U29">IFERROR(
_xlfn.LET(
_xlpm.Prod,INDEX(Din!$J$4:$AR$1000,
MATCH($L29,Din!$I$4:$I$1000,0),
MATCH(U$6,Din!$J$3:$AO$3,0)),
_xlpm.Status,INDEX('FORÇA DE TRABALHO'!$E$15:$E$999,
MATCH($L29,'FORÇA DE TRABALHO'!$C$15:$C$999,0),
MATCH(U$6+0,'FORÇA DE TRABALHO'!$E$14:$E$14+0,0)),
IF(
OR(_xlpm.Prod="",_xlpm.Prod=0),
IF(_xlpm.Status="ATIVO",0,_xlpm.Status),
_xlpm.Prod
)
),
"")</f>
        <v/>
      </c>
      <c r="V29" s="40" t="str" cm="1">
        <f t="array" ref="V29">IFERROR(
_xlfn.LET(
_xlpm.Prod,INDEX(Din!$J$4:$AR$1000,
MATCH($L29,Din!$I$4:$I$1000,0),
MATCH(V$6,Din!$J$3:$AO$3,0)),
_xlpm.Status,INDEX('FORÇA DE TRABALHO'!$E$15:$E$999,
MATCH($L29,'FORÇA DE TRABALHO'!$C$15:$C$999,0),
MATCH(V$6+0,'FORÇA DE TRABALHO'!$E$14:$E$14+0,0)),
IF(
OR(_xlpm.Prod="",_xlpm.Prod=0),
IF(_xlpm.Status="ATIVO",0,_xlpm.Status),
_xlpm.Prod
)
),
"")</f>
        <v/>
      </c>
      <c r="W29" s="40" t="str" cm="1">
        <f t="array" ref="W29">IFERROR(
_xlfn.LET(
_xlpm.Prod,INDEX(Din!$J$4:$AR$1000,
MATCH($L29,Din!$I$4:$I$1000,0),
MATCH(W$6,Din!$J$3:$AO$3,0)),
_xlpm.Status,INDEX('FORÇA DE TRABALHO'!$E$15:$E$999,
MATCH($L29,'FORÇA DE TRABALHO'!$C$15:$C$999,0),
MATCH(W$6+0,'FORÇA DE TRABALHO'!$E$14:$E$14+0,0)),
IF(
OR(_xlpm.Prod="",_xlpm.Prod=0),
IF(_xlpm.Status="ATIVO",0,_xlpm.Status),
_xlpm.Prod
)
),
"")</f>
        <v/>
      </c>
      <c r="X29" s="40" t="str" cm="1">
        <f t="array" ref="X29">IFERROR(
_xlfn.LET(
_xlpm.Prod,INDEX(Din!$J$4:$AR$1000,
MATCH($L29,Din!$I$4:$I$1000,0),
MATCH(X$6,Din!$J$3:$AO$3,0)),
_xlpm.Status,INDEX('FORÇA DE TRABALHO'!$E$15:$E$999,
MATCH($L29,'FORÇA DE TRABALHO'!$C$15:$C$999,0),
MATCH(X$6+0,'FORÇA DE TRABALHO'!$E$14:$E$14+0,0)),
IF(
OR(_xlpm.Prod="",_xlpm.Prod=0),
IF(_xlpm.Status="ATIVO",0,_xlpm.Status),
_xlpm.Prod
)
),
"")</f>
        <v/>
      </c>
      <c r="Y29" s="40" t="str" cm="1">
        <f t="array" ref="Y29">IFERROR(
_xlfn.LET(
_xlpm.Prod,INDEX(Din!$J$4:$AR$1000,
MATCH($L29,Din!$I$4:$I$1000,0),
MATCH(Y$6,Din!$J$3:$AO$3,0)),
_xlpm.Status,INDEX('FORÇA DE TRABALHO'!$E$15:$E$999,
MATCH($L29,'FORÇA DE TRABALHO'!$C$15:$C$999,0),
MATCH(Y$6+0,'FORÇA DE TRABALHO'!$E$14:$E$14+0,0)),
IF(
OR(_xlpm.Prod="",_xlpm.Prod=0),
IF(_xlpm.Status="ATIVO",0,_xlpm.Status),
_xlpm.Prod
)
),
"")</f>
        <v/>
      </c>
      <c r="Z29" s="40" t="str" cm="1">
        <f t="array" ref="Z29">IFERROR(
_xlfn.LET(
_xlpm.Prod,INDEX(Din!$J$4:$AR$1000,
MATCH($L29,Din!$I$4:$I$1000,0),
MATCH(Z$6,Din!$J$3:$AO$3,0)),
_xlpm.Status,INDEX('FORÇA DE TRABALHO'!$E$15:$E$999,
MATCH($L29,'FORÇA DE TRABALHO'!$C$15:$C$999,0),
MATCH(Z$6+0,'FORÇA DE TRABALHO'!$E$14:$E$14+0,0)),
IF(
OR(_xlpm.Prod="",_xlpm.Prod=0),
IF(_xlpm.Status="ATIVO",0,_xlpm.Status),
_xlpm.Prod
)
),
"")</f>
        <v/>
      </c>
      <c r="AA29" s="40" t="str" cm="1">
        <f t="array" ref="AA29">IFERROR(
_xlfn.LET(
_xlpm.Prod,INDEX(Din!$J$4:$AR$1000,
MATCH($L29,Din!$I$4:$I$1000,0),
MATCH(AA$6,Din!$J$3:$AO$3,0)),
_xlpm.Status,INDEX('FORÇA DE TRABALHO'!$E$15:$E$999,
MATCH($L29,'FORÇA DE TRABALHO'!$C$15:$C$999,0),
MATCH(AA$6+0,'FORÇA DE TRABALHO'!$E$14:$E$14+0,0)),
IF(
OR(_xlpm.Prod="",_xlpm.Prod=0),
IF(_xlpm.Status="ATIVO",0,_xlpm.Status),
_xlpm.Prod
)
),
"")</f>
        <v/>
      </c>
      <c r="AB29" s="40" t="str" cm="1">
        <f t="array" ref="AB29">IFERROR(
_xlfn.LET(
_xlpm.Prod,INDEX(Din!$J$4:$AR$1000,
MATCH($L29,Din!$I$4:$I$1000,0),
MATCH(AB$6,Din!$J$3:$AO$3,0)),
_xlpm.Status,INDEX('FORÇA DE TRABALHO'!$E$15:$E$999,
MATCH($L29,'FORÇA DE TRABALHO'!$C$15:$C$999,0),
MATCH(AB$6+0,'FORÇA DE TRABALHO'!$E$14:$E$14+0,0)),
IF(
OR(_xlpm.Prod="",_xlpm.Prod=0),
IF(_xlpm.Status="ATIVO",0,_xlpm.Status),
_xlpm.Prod
)
),
"")</f>
        <v/>
      </c>
      <c r="AC29" s="40" t="str" cm="1">
        <f t="array" ref="AC29">IFERROR(
_xlfn.LET(
_xlpm.Prod,INDEX(Din!$J$4:$AR$1000,
MATCH($L29,Din!$I$4:$I$1000,0),
MATCH(AC$6,Din!$J$3:$AO$3,0)),
_xlpm.Status,INDEX('FORÇA DE TRABALHO'!$E$15:$E$999,
MATCH($L29,'FORÇA DE TRABALHO'!$C$15:$C$999,0),
MATCH(AC$6+0,'FORÇA DE TRABALHO'!$E$14:$E$14+0,0)),
IF(
OR(_xlpm.Prod="",_xlpm.Prod=0),
IF(_xlpm.Status="ATIVO",0,_xlpm.Status),
_xlpm.Prod
)
),
"")</f>
        <v/>
      </c>
      <c r="AD29" s="40" t="str" cm="1">
        <f t="array" ref="AD29">IFERROR(
_xlfn.LET(
_xlpm.Prod,INDEX(Din!$J$4:$AR$1000,
MATCH($L29,Din!$I$4:$I$1000,0),
MATCH(AD$6,Din!$J$3:$AO$3,0)),
_xlpm.Status,INDEX('FORÇA DE TRABALHO'!$E$15:$E$999,
MATCH($L29,'FORÇA DE TRABALHO'!$C$15:$C$999,0),
MATCH(AD$6+0,'FORÇA DE TRABALHO'!$E$14:$E$14+0,0)),
IF(
OR(_xlpm.Prod="",_xlpm.Prod=0),
IF(_xlpm.Status="ATIVO",0,_xlpm.Status),
_xlpm.Prod
)
),
"")</f>
        <v/>
      </c>
      <c r="AE29" s="40" t="str" cm="1">
        <f t="array" ref="AE29">IFERROR(
_xlfn.LET(
_xlpm.Prod,INDEX(Din!$J$4:$AR$1000,
MATCH($L29,Din!$I$4:$I$1000,0),
MATCH(AE$6,Din!$J$3:$AO$3,0)),
_xlpm.Status,INDEX('FORÇA DE TRABALHO'!$E$15:$E$999,
MATCH($L29,'FORÇA DE TRABALHO'!$C$15:$C$999,0),
MATCH(AE$6+0,'FORÇA DE TRABALHO'!$E$14:$E$14+0,0)),
IF(
OR(_xlpm.Prod="",_xlpm.Prod=0),
IF(_xlpm.Status="ATIVO",0,_xlpm.Status),
_xlpm.Prod
)
),
"")</f>
        <v/>
      </c>
      <c r="AF29" s="40" t="str" cm="1">
        <f t="array" ref="AF29">IFERROR(
_xlfn.LET(
_xlpm.Prod,INDEX(Din!$J$4:$AR$1000,
MATCH($L29,Din!$I$4:$I$1000,0),
MATCH(AF$6,Din!$J$3:$AO$3,0)),
_xlpm.Status,INDEX('FORÇA DE TRABALHO'!$E$15:$E$999,
MATCH($L29,'FORÇA DE TRABALHO'!$C$15:$C$999,0),
MATCH(AF$6+0,'FORÇA DE TRABALHO'!$E$14:$E$14+0,0)),
IF(
OR(_xlpm.Prod="",_xlpm.Prod=0),
IF(_xlpm.Status="ATIVO",0,_xlpm.Status),
_xlpm.Prod
)
),
"")</f>
        <v/>
      </c>
      <c r="AG29" s="40" t="str" cm="1">
        <f t="array" ref="AG29">IFERROR(
_xlfn.LET(
_xlpm.Prod,INDEX(Din!$J$4:$AR$1000,
MATCH($L29,Din!$I$4:$I$1000,0),
MATCH(AG$6,Din!$J$3:$AO$3,0)),
_xlpm.Status,INDEX('FORÇA DE TRABALHO'!$E$15:$E$999,
MATCH($L29,'FORÇA DE TRABALHO'!$C$15:$C$999,0),
MATCH(AG$6+0,'FORÇA DE TRABALHO'!$E$14:$E$14+0,0)),
IF(
OR(_xlpm.Prod="",_xlpm.Prod=0),
IF(_xlpm.Status="ATIVO",0,_xlpm.Status),
_xlpm.Prod
)
),
"")</f>
        <v/>
      </c>
      <c r="AH29" s="40" t="str" cm="1">
        <f t="array" ref="AH29">IFERROR(
_xlfn.LET(
_xlpm.Prod,INDEX(Din!$J$4:$AR$1000,
MATCH($L29,Din!$I$4:$I$1000,0),
MATCH(AH$6,Din!$J$3:$AO$3,0)),
_xlpm.Status,INDEX('FORÇA DE TRABALHO'!$E$15:$E$999,
MATCH($L29,'FORÇA DE TRABALHO'!$C$15:$C$999,0),
MATCH(AH$6+0,'FORÇA DE TRABALHO'!$E$14:$E$14+0,0)),
IF(
OR(_xlpm.Prod="",_xlpm.Prod=0),
IF(_xlpm.Status="ATIVO",0,_xlpm.Status),
_xlpm.Prod
)
),
"")</f>
        <v/>
      </c>
      <c r="AI29" s="40" t="str" cm="1">
        <f t="array" ref="AI29">IFERROR(
_xlfn.LET(
_xlpm.Prod,INDEX(Din!$J$4:$AR$1000,
MATCH($L29,Din!$I$4:$I$1000,0),
MATCH(AI$6,Din!$J$3:$AO$3,0)),
_xlpm.Status,INDEX('FORÇA DE TRABALHO'!$E$15:$E$999,
MATCH($L29,'FORÇA DE TRABALHO'!$C$15:$C$999,0),
MATCH(AI$6+0,'FORÇA DE TRABALHO'!$E$14:$E$14+0,0)),
IF(
OR(_xlpm.Prod="",_xlpm.Prod=0),
IF(_xlpm.Status="ATIVO",0,_xlpm.Status),
_xlpm.Prod
)
),
"")</f>
        <v/>
      </c>
      <c r="AJ29" s="40" t="str" cm="1">
        <f t="array" ref="AJ29">IFERROR(
_xlfn.LET(
_xlpm.Prod,INDEX(Din!$J$4:$AR$1000,
MATCH($L29,Din!$I$4:$I$1000,0),
MATCH(AJ$6,Din!$J$3:$AO$3,0)),
_xlpm.Status,INDEX('FORÇA DE TRABALHO'!$E$15:$E$999,
MATCH($L29,'FORÇA DE TRABALHO'!$C$15:$C$999,0),
MATCH(AJ$6+0,'FORÇA DE TRABALHO'!$E$14:$E$14+0,0)),
IF(
OR(_xlpm.Prod="",_xlpm.Prod=0),
IF(_xlpm.Status="ATIVO",0,_xlpm.Status),
_xlpm.Prod
)
),
"")</f>
        <v/>
      </c>
      <c r="AK29" s="40" t="str" cm="1">
        <f t="array" ref="AK29">IFERROR(
_xlfn.LET(
_xlpm.Prod,INDEX(Din!$J$4:$AR$1000,
MATCH($L29,Din!$I$4:$I$1000,0),
MATCH(AK$6,Din!$J$3:$AO$3,0)),
_xlpm.Status,INDEX('FORÇA DE TRABALHO'!$E$15:$E$999,
MATCH($L29,'FORÇA DE TRABALHO'!$C$15:$C$999,0),
MATCH(AK$6+0,'FORÇA DE TRABALHO'!$E$14:$E$14+0,0)),
IF(
OR(_xlpm.Prod="",_xlpm.Prod=0),
IF(_xlpm.Status="ATIVO",0,_xlpm.Status),
_xlpm.Prod
)
),
"")</f>
        <v/>
      </c>
      <c r="AL29" s="40" t="str" cm="1">
        <f t="array" ref="AL29">IFERROR(
_xlfn.LET(
_xlpm.Prod,INDEX(Din!$J$4:$AR$1000,
MATCH($L29,Din!$I$4:$I$1000,0),
MATCH(AL$6,Din!$J$3:$AO$3,0)),
_xlpm.Status,INDEX('FORÇA DE TRABALHO'!$E$15:$E$999,
MATCH($L29,'FORÇA DE TRABALHO'!$C$15:$C$999,0),
MATCH(AL$6+0,'FORÇA DE TRABALHO'!$E$14:$E$14+0,0)),
IF(
OR(_xlpm.Prod="",_xlpm.Prod=0),
IF(_xlpm.Status="ATIVO",0,_xlpm.Status),
_xlpm.Prod
)
),
"")</f>
        <v/>
      </c>
      <c r="AM29" s="40" t="str" cm="1">
        <f t="array" ref="AM29">IFERROR(
_xlfn.LET(
_xlpm.Prod,INDEX(Din!$J$4:$AR$1000,
MATCH($L29,Din!$I$4:$I$1000,0),
MATCH(AM$6,Din!$J$3:$AO$3,0)),
_xlpm.Status,INDEX('FORÇA DE TRABALHO'!$E$15:$E$999,
MATCH($L29,'FORÇA DE TRABALHO'!$C$15:$C$999,0),
MATCH(AM$6+0,'FORÇA DE TRABALHO'!$E$14:$E$14+0,0)),
IF(
OR(_xlpm.Prod="",_xlpm.Prod=0),
IF(_xlpm.Status="ATIVO",0,_xlpm.Status),
_xlpm.Prod
)
),
"")</f>
        <v/>
      </c>
      <c r="AN29" s="40" t="str" cm="1">
        <f t="array" ref="AN29">IFERROR(
_xlfn.LET(
_xlpm.Prod,INDEX(Din!$J$4:$AR$1000,
MATCH($L29,Din!$I$4:$I$1000,0),
MATCH(AN$6,Din!$J$3:$AO$3,0)),
_xlpm.Status,INDEX('FORÇA DE TRABALHO'!$E$15:$E$999,
MATCH($L29,'FORÇA DE TRABALHO'!$C$15:$C$999,0),
MATCH(AN$6+0,'FORÇA DE TRABALHO'!$E$14:$E$14+0,0)),
IF(
OR(_xlpm.Prod="",_xlpm.Prod=0),
IF(_xlpm.Status="ATIVO",0,_xlpm.Status),
_xlpm.Prod
)
),
"")</f>
        <v/>
      </c>
      <c r="AO29" s="40" t="str" cm="1">
        <f t="array" ref="AO29">IFERROR(
_xlfn.LET(
_xlpm.Prod,INDEX(Din!$J$4:$AR$1000,
MATCH($L29,Din!$I$4:$I$1000,0),
MATCH(AO$6,Din!$J$3:$AO$3,0)),
_xlpm.Status,INDEX('FORÇA DE TRABALHO'!$E$15:$E$999,
MATCH($L29,'FORÇA DE TRABALHO'!$C$15:$C$999,0),
MATCH(AO$6+0,'FORÇA DE TRABALHO'!$E$14:$E$14+0,0)),
IF(
OR(_xlpm.Prod="",_xlpm.Prod=0),
IF(_xlpm.Status="ATIVO",0,_xlpm.Status),
_xlpm.Prod
)
),
"")</f>
        <v/>
      </c>
      <c r="AP29" s="40" t="str" cm="1">
        <f t="array" ref="AP29">IFERROR(
_xlfn.LET(
_xlpm.Prod,INDEX(Din!$J$4:$AR$1000,
MATCH($L29,Din!$I$4:$I$1000,0),
MATCH(AP$6,Din!$J$3:$AO$3,0)),
_xlpm.Status,INDEX('FORÇA DE TRABALHO'!$E$15:$E$999,
MATCH($L29,'FORÇA DE TRABALHO'!$C$15:$C$999,0),
MATCH(AP$6+0,'FORÇA DE TRABALHO'!$E$14:$E$14+0,0)),
IF(
OR(_xlpm.Prod="",_xlpm.Prod=0),
IF(_xlpm.Status="ATIVO",0,_xlpm.Status),
_xlpm.Prod
)
),
"")</f>
        <v/>
      </c>
      <c r="AQ29" s="40" t="str" cm="1">
        <f t="array" ref="AQ29">IFERROR(
_xlfn.LET(
_xlpm.Prod,INDEX(Din!$J$4:$AR$1000,
MATCH($L29,Din!$I$4:$I$1000,0),
MATCH(AQ$6,Din!$J$3:$AO$3,0)),
_xlpm.Status,INDEX('FORÇA DE TRABALHO'!$E$15:$E$999,
MATCH($L29,'FORÇA DE TRABALHO'!$C$15:$C$999,0),
MATCH(AQ$6+0,'FORÇA DE TRABALHO'!$E$14:$E$14+0,0)),
IF(
OR(_xlpm.Prod="",_xlpm.Prod=0),
IF(_xlpm.Status="ATIVO",0,_xlpm.Status),
_xlpm.Prod
)
),
"")</f>
        <v/>
      </c>
      <c r="AR29"/>
    </row>
    <row r="30" spans="6:44" ht="15" thickBot="1">
      <c r="F30" s="31"/>
      <c r="G30" s="30"/>
      <c r="H30" s="38">
        <f t="shared" si="10"/>
        <v>35</v>
      </c>
      <c r="I30" s="54">
        <f>ResumoProducao[[#This Row],[Produção]]/ResumoProducao[[#This Row],[Dias Trabalhado]]</f>
        <v>35</v>
      </c>
      <c r="J30" s="38" cm="1">
        <f t="array" ref="J30">SUMPRODUCT(('FORÇA DE TRABALHO'!$C$15:$C$1007=L30)*('FORÇA DE TRABALHO'!$E$15:$E$1007="ATIVO"))</f>
        <v>1</v>
      </c>
      <c r="K30" s="39" t="str">
        <f t="shared" si="11"/>
        <v>1Q</v>
      </c>
      <c r="L30" s="41" t="str">
        <f>IF(Din!A21="","",Din!A21)</f>
        <v>WILTON BRAGA DA SILVA</v>
      </c>
      <c r="M30" s="41" cm="1">
        <f t="array" ref="M30">IFERROR(
_xlfn.LET(
_xlpm.Prod,INDEX(Din!$J$4:$AR$1000,
MATCH($L30,Din!$I$4:$I$1000,0),
MATCH(M$6,Din!$J$3:$AO$3,0)),
_xlpm.Status,INDEX('FORÇA DE TRABALHO'!$E$15:$E$999,
MATCH($L30,'FORÇA DE TRABALHO'!$C$15:$C$999,0),
MATCH(M$6+0,'FORÇA DE TRABALHO'!$E$14:$E$14+0,0)),
IF(
OR(_xlpm.Prod="",_xlpm.Prod=0),
IF(_xlpm.Status="ATIVO",0,_xlpm.Status),
_xlpm.Prod
)
),
"")</f>
        <v>2</v>
      </c>
      <c r="N30" s="41" cm="1">
        <f t="array" ref="N30">IFERROR(
_xlfn.LET(
_xlpm.Prod,INDEX(Din!$J$4:$AR$1000,
MATCH($L30,Din!$I$4:$I$1000,0),
MATCH(N$6,Din!$J$3:$AO$3,0)),
_xlpm.Status,INDEX('FORÇA DE TRABALHO'!$E$15:$E$999,
MATCH($L30,'FORÇA DE TRABALHO'!$C$15:$C$999,0),
MATCH(N$6+0,'FORÇA DE TRABALHO'!$E$14:$E$14+0,0)),
IF(
OR(_xlpm.Prod="",_xlpm.Prod=0),
IF(_xlpm.Status="ATIVO",0,_xlpm.Status),
_xlpm.Prod
)
),
"")</f>
        <v>1</v>
      </c>
      <c r="O30" s="41" cm="1">
        <f t="array" ref="O30">IFERROR(
_xlfn.LET(
_xlpm.Prod,INDEX(Din!$J$4:$AR$1000,
MATCH($L30,Din!$I$4:$I$1000,0),
MATCH(O$6,Din!$J$3:$AO$3,0)),
_xlpm.Status,INDEX('FORÇA DE TRABALHO'!$E$15:$E$999,
MATCH($L30,'FORÇA DE TRABALHO'!$C$15:$C$999,0),
MATCH(O$6+0,'FORÇA DE TRABALHO'!$E$14:$E$14+0,0)),
IF(
OR(_xlpm.Prod="",_xlpm.Prod=0),
IF(_xlpm.Status="ATIVO",0,_xlpm.Status),
_xlpm.Prod
)
),
"")</f>
        <v>1</v>
      </c>
      <c r="P30" s="41" t="str" cm="1">
        <f t="array" ref="P30">IFERROR(
_xlfn.LET(
_xlpm.Prod,INDEX(Din!$J$4:$AR$1000,
MATCH($L30,Din!$I$4:$I$1000,0),
MATCH(P$6,Din!$J$3:$AO$3,0)),
_xlpm.Status,INDEX('FORÇA DE TRABALHO'!$E$15:$E$999,
MATCH($L30,'FORÇA DE TRABALHO'!$C$15:$C$999,0),
MATCH(P$6+0,'FORÇA DE TRABALHO'!$E$14:$E$14+0,0)),
IF(
OR(_xlpm.Prod="",_xlpm.Prod=0),
IF(_xlpm.Status="ATIVO",0,_xlpm.Status),
_xlpm.Prod
)
),
"")</f>
        <v/>
      </c>
      <c r="Q30" s="41" t="str" cm="1">
        <f t="array" ref="Q30">IFERROR(
_xlfn.LET(
_xlpm.Prod,INDEX(Din!$J$4:$AR$1000,
MATCH($L30,Din!$I$4:$I$1000,0),
MATCH(Q$6,Din!$J$3:$AO$3,0)),
_xlpm.Status,INDEX('FORÇA DE TRABALHO'!$E$15:$E$999,
MATCH($L30,'FORÇA DE TRABALHO'!$C$15:$C$999,0),
MATCH(Q$6+0,'FORÇA DE TRABALHO'!$E$14:$E$14+0,0)),
IF(
OR(_xlpm.Prod="",_xlpm.Prod=0),
IF(_xlpm.Status="ATIVO",0,_xlpm.Status),
_xlpm.Prod
)
),
"")</f>
        <v/>
      </c>
      <c r="R30" s="41" cm="1">
        <f t="array" ref="R30">IFERROR(
_xlfn.LET(
_xlpm.Prod,INDEX(Din!$J$4:$AR$1000,
MATCH($L30,Din!$I$4:$I$1000,0),
MATCH(R$6,Din!$J$3:$AO$3,0)),
_xlpm.Status,INDEX('FORÇA DE TRABALHO'!$E$15:$E$999,
MATCH($L30,'FORÇA DE TRABALHO'!$C$15:$C$999,0),
MATCH(R$6+0,'FORÇA DE TRABALHO'!$E$14:$E$14+0,0)),
IF(
OR(_xlpm.Prod="",_xlpm.Prod=0),
IF(_xlpm.Status="ATIVO",0,_xlpm.Status),
_xlpm.Prod
)
),
"")</f>
        <v>2</v>
      </c>
      <c r="S30" s="41" cm="1">
        <f t="array" ref="S30">IFERROR(
_xlfn.LET(
_xlpm.Prod,INDEX(Din!$J$4:$AR$1000,
MATCH($L30,Din!$I$4:$I$1000,0),
MATCH(S$6,Din!$J$3:$AO$3,0)),
_xlpm.Status,INDEX('FORÇA DE TRABALHO'!$E$15:$E$999,
MATCH($L30,'FORÇA DE TRABALHO'!$C$15:$C$999,0),
MATCH(S$6+0,'FORÇA DE TRABALHO'!$E$14:$E$14+0,0)),
IF(
OR(_xlpm.Prod="",_xlpm.Prod=0),
IF(_xlpm.Status="ATIVO",0,_xlpm.Status),
_xlpm.Prod
)
),
"")</f>
        <v>2</v>
      </c>
      <c r="T30" s="41" cm="1">
        <f t="array" ref="T30">IFERROR(
_xlfn.LET(
_xlpm.Prod,INDEX(Din!$J$4:$AR$1000,
MATCH($L30,Din!$I$4:$I$1000,0),
MATCH(T$6,Din!$J$3:$AO$3,0)),
_xlpm.Status,INDEX('FORÇA DE TRABALHO'!$E$15:$E$999,
MATCH($L30,'FORÇA DE TRABALHO'!$C$15:$C$999,0),
MATCH(T$6+0,'FORÇA DE TRABALHO'!$E$14:$E$14+0,0)),
IF(
OR(_xlpm.Prod="",_xlpm.Prod=0),
IF(_xlpm.Status="ATIVO",0,_xlpm.Status),
_xlpm.Prod
)
),
"")</f>
        <v>2</v>
      </c>
      <c r="U30" s="41" cm="1">
        <f t="array" ref="U30">IFERROR(
_xlfn.LET(
_xlpm.Prod,INDEX(Din!$J$4:$AR$1000,
MATCH($L30,Din!$I$4:$I$1000,0),
MATCH(U$6,Din!$J$3:$AO$3,0)),
_xlpm.Status,INDEX('FORÇA DE TRABALHO'!$E$15:$E$999,
MATCH($L30,'FORÇA DE TRABALHO'!$C$15:$C$999,0),
MATCH(U$6+0,'FORÇA DE TRABALHO'!$E$14:$E$14+0,0)),
IF(
OR(_xlpm.Prod="",_xlpm.Prod=0),
IF(_xlpm.Status="ATIVO",0,_xlpm.Status),
_xlpm.Prod
)
),
"")</f>
        <v>2</v>
      </c>
      <c r="V30" s="41" t="str" cm="1">
        <f t="array" ref="V30">IFERROR(
_xlfn.LET(
_xlpm.Prod,INDEX(Din!$J$4:$AR$1000,
MATCH($L30,Din!$I$4:$I$1000,0),
MATCH(V$6,Din!$J$3:$AO$3,0)),
_xlpm.Status,INDEX('FORÇA DE TRABALHO'!$E$15:$E$999,
MATCH($L30,'FORÇA DE TRABALHO'!$C$15:$C$999,0),
MATCH(V$6+0,'FORÇA DE TRABALHO'!$E$14:$E$14+0,0)),
IF(
OR(_xlpm.Prod="",_xlpm.Prod=0),
IF(_xlpm.Status="ATIVO",0,_xlpm.Status),
_xlpm.Prod
)
),
"")</f>
        <v/>
      </c>
      <c r="W30" s="41" cm="1">
        <f t="array" ref="W30">IFERROR(
_xlfn.LET(
_xlpm.Prod,INDEX(Din!$J$4:$AR$1000,
MATCH($L30,Din!$I$4:$I$1000,0),
MATCH(W$6,Din!$J$3:$AO$3,0)),
_xlpm.Status,INDEX('FORÇA DE TRABALHO'!$E$15:$E$999,
MATCH($L30,'FORÇA DE TRABALHO'!$C$15:$C$999,0),
MATCH(W$6+0,'FORÇA DE TRABALHO'!$E$14:$E$14+0,0)),
IF(
OR(_xlpm.Prod="",_xlpm.Prod=0),
IF(_xlpm.Status="ATIVO",0,_xlpm.Status),
_xlpm.Prod
)
),
"")</f>
        <v>1</v>
      </c>
      <c r="X30" s="41" cm="1">
        <f t="array" ref="X30">IFERROR(
_xlfn.LET(
_xlpm.Prod,INDEX(Din!$J$4:$AR$1000,
MATCH($L30,Din!$I$4:$I$1000,0),
MATCH(X$6,Din!$J$3:$AO$3,0)),
_xlpm.Status,INDEX('FORÇA DE TRABALHO'!$E$15:$E$999,
MATCH($L30,'FORÇA DE TRABALHO'!$C$15:$C$999,0),
MATCH(X$6+0,'FORÇA DE TRABALHO'!$E$14:$E$14+0,0)),
IF(
OR(_xlpm.Prod="",_xlpm.Prod=0),
IF(_xlpm.Status="ATIVO",0,_xlpm.Status),
_xlpm.Prod
)
),
"")</f>
        <v>3</v>
      </c>
      <c r="Y30" s="41" t="str" cm="1">
        <f t="array" ref="Y30">IFERROR(
_xlfn.LET(
_xlpm.Prod,INDEX(Din!$J$4:$AR$1000,
MATCH($L30,Din!$I$4:$I$1000,0),
MATCH(Y$6,Din!$J$3:$AO$3,0)),
_xlpm.Status,INDEX('FORÇA DE TRABALHO'!$E$15:$E$999,
MATCH($L30,'FORÇA DE TRABALHO'!$C$15:$C$999,0),
MATCH(Y$6+0,'FORÇA DE TRABALHO'!$E$14:$E$14+0,0)),
IF(
OR(_xlpm.Prod="",_xlpm.Prod=0),
IF(_xlpm.Status="ATIVO",0,_xlpm.Status),
_xlpm.Prod
)
),
"")</f>
        <v/>
      </c>
      <c r="Z30" s="41" cm="1">
        <f t="array" ref="Z30">IFERROR(
_xlfn.LET(
_xlpm.Prod,INDEX(Din!$J$4:$AR$1000,
MATCH($L30,Din!$I$4:$I$1000,0),
MATCH(Z$6,Din!$J$3:$AO$3,0)),
_xlpm.Status,INDEX('FORÇA DE TRABALHO'!$E$15:$E$999,
MATCH($L30,'FORÇA DE TRABALHO'!$C$15:$C$999,0),
MATCH(Z$6+0,'FORÇA DE TRABALHO'!$E$14:$E$14+0,0)),
IF(
OR(_xlpm.Prod="",_xlpm.Prod=0),
IF(_xlpm.Status="ATIVO",0,_xlpm.Status),
_xlpm.Prod
)
),
"")</f>
        <v>1</v>
      </c>
      <c r="AA30" s="41" cm="1">
        <f t="array" ref="AA30">IFERROR(
_xlfn.LET(
_xlpm.Prod,INDEX(Din!$J$4:$AR$1000,
MATCH($L30,Din!$I$4:$I$1000,0),
MATCH(AA$6,Din!$J$3:$AO$3,0)),
_xlpm.Status,INDEX('FORÇA DE TRABALHO'!$E$15:$E$999,
MATCH($L30,'FORÇA DE TRABALHO'!$C$15:$C$999,0),
MATCH(AA$6+0,'FORÇA DE TRABALHO'!$E$14:$E$14+0,0)),
IF(
OR(_xlpm.Prod="",_xlpm.Prod=0),
IF(_xlpm.Status="ATIVO",0,_xlpm.Status),
_xlpm.Prod
)
),
"")</f>
        <v>2</v>
      </c>
      <c r="AB30" s="41" t="str" cm="1">
        <f t="array" ref="AB30">IFERROR(
_xlfn.LET(
_xlpm.Prod,INDEX(Din!$J$4:$AR$1000,
MATCH($L30,Din!$I$4:$I$1000,0),
MATCH(AB$6,Din!$J$3:$AO$3,0)),
_xlpm.Status,INDEX('FORÇA DE TRABALHO'!$E$15:$E$999,
MATCH($L30,'FORÇA DE TRABALHO'!$C$15:$C$999,0),
MATCH(AB$6+0,'FORÇA DE TRABALHO'!$E$14:$E$14+0,0)),
IF(
OR(_xlpm.Prod="",_xlpm.Prod=0),
IF(_xlpm.Status="ATIVO",0,_xlpm.Status),
_xlpm.Prod
)
),
"")</f>
        <v/>
      </c>
      <c r="AC30" s="41" cm="1">
        <f t="array" ref="AC30">IFERROR(
_xlfn.LET(
_xlpm.Prod,INDEX(Din!$J$4:$AR$1000,
MATCH($L30,Din!$I$4:$I$1000,0),
MATCH(AC$6,Din!$J$3:$AO$3,0)),
_xlpm.Status,INDEX('FORÇA DE TRABALHO'!$E$15:$E$999,
MATCH($L30,'FORÇA DE TRABALHO'!$C$15:$C$999,0),
MATCH(AC$6+0,'FORÇA DE TRABALHO'!$E$14:$E$14+0,0)),
IF(
OR(_xlpm.Prod="",_xlpm.Prod=0),
IF(_xlpm.Status="ATIVO",0,_xlpm.Status),
_xlpm.Prod
)
),
"")</f>
        <v>3</v>
      </c>
      <c r="AD30" s="41" cm="1">
        <f t="array" ref="AD30">IFERROR(
_xlfn.LET(
_xlpm.Prod,INDEX(Din!$J$4:$AR$1000,
MATCH($L30,Din!$I$4:$I$1000,0),
MATCH(AD$6,Din!$J$3:$AO$3,0)),
_xlpm.Status,INDEX('FORÇA DE TRABALHO'!$E$15:$E$999,
MATCH($L30,'FORÇA DE TRABALHO'!$C$15:$C$999,0),
MATCH(AD$6+0,'FORÇA DE TRABALHO'!$E$14:$E$14+0,0)),
IF(
OR(_xlpm.Prod="",_xlpm.Prod=0),
IF(_xlpm.Status="ATIVO",0,_xlpm.Status),
_xlpm.Prod
)
),
"")</f>
        <v>2</v>
      </c>
      <c r="AE30" s="41" cm="1">
        <f t="array" ref="AE30">IFERROR(
_xlfn.LET(
_xlpm.Prod,INDEX(Din!$J$4:$AR$1000,
MATCH($L30,Din!$I$4:$I$1000,0),
MATCH(AE$6,Din!$J$3:$AO$3,0)),
_xlpm.Status,INDEX('FORÇA DE TRABALHO'!$E$15:$E$999,
MATCH($L30,'FORÇA DE TRABALHO'!$C$15:$C$999,0),
MATCH(AE$6+0,'FORÇA DE TRABALHO'!$E$14:$E$14+0,0)),
IF(
OR(_xlpm.Prod="",_xlpm.Prod=0),
IF(_xlpm.Status="ATIVO",0,_xlpm.Status),
_xlpm.Prod
)
),
"")</f>
        <v>2</v>
      </c>
      <c r="AF30" s="41" cm="1">
        <f t="array" ref="AF30">IFERROR(
_xlfn.LET(
_xlpm.Prod,INDEX(Din!$J$4:$AR$1000,
MATCH($L30,Din!$I$4:$I$1000,0),
MATCH(AF$6,Din!$J$3:$AO$3,0)),
_xlpm.Status,INDEX('FORÇA DE TRABALHO'!$E$15:$E$999,
MATCH($L30,'FORÇA DE TRABALHO'!$C$15:$C$999,0),
MATCH(AF$6+0,'FORÇA DE TRABALHO'!$E$14:$E$14+0,0)),
IF(
OR(_xlpm.Prod="",_xlpm.Prod=0),
IF(_xlpm.Status="ATIVO",0,_xlpm.Status),
_xlpm.Prod
)
),
"")</f>
        <v>1</v>
      </c>
      <c r="AG30" s="41" cm="1">
        <f t="array" ref="AG30">IFERROR(
_xlfn.LET(
_xlpm.Prod,INDEX(Din!$J$4:$AR$1000,
MATCH($L30,Din!$I$4:$I$1000,0),
MATCH(AG$6,Din!$J$3:$AO$3,0)),
_xlpm.Status,INDEX('FORÇA DE TRABALHO'!$E$15:$E$999,
MATCH($L30,'FORÇA DE TRABALHO'!$C$15:$C$999,0),
MATCH(AG$6+0,'FORÇA DE TRABALHO'!$E$14:$E$14+0,0)),
IF(
OR(_xlpm.Prod="",_xlpm.Prod=0),
IF(_xlpm.Status="ATIVO",0,_xlpm.Status),
_xlpm.Prod
)
),
"")</f>
        <v>2</v>
      </c>
      <c r="AH30" s="41" t="str" cm="1">
        <f t="array" ref="AH30">IFERROR(
_xlfn.LET(
_xlpm.Prod,INDEX(Din!$J$4:$AR$1000,
MATCH($L30,Din!$I$4:$I$1000,0),
MATCH(AH$6,Din!$J$3:$AO$3,0)),
_xlpm.Status,INDEX('FORÇA DE TRABALHO'!$E$15:$E$999,
MATCH($L30,'FORÇA DE TRABALHO'!$C$15:$C$999,0),
MATCH(AH$6+0,'FORÇA DE TRABALHO'!$E$14:$E$14+0,0)),
IF(
OR(_xlpm.Prod="",_xlpm.Prod=0),
IF(_xlpm.Status="ATIVO",0,_xlpm.Status),
_xlpm.Prod
)
),
"")</f>
        <v/>
      </c>
      <c r="AI30" s="41" t="str" cm="1">
        <f t="array" ref="AI30">IFERROR(
_xlfn.LET(
_xlpm.Prod,INDEX(Din!$J$4:$AR$1000,
MATCH($L30,Din!$I$4:$I$1000,0),
MATCH(AI$6,Din!$J$3:$AO$3,0)),
_xlpm.Status,INDEX('FORÇA DE TRABALHO'!$E$15:$E$999,
MATCH($L30,'FORÇA DE TRABALHO'!$C$15:$C$999,0),
MATCH(AI$6+0,'FORÇA DE TRABALHO'!$E$14:$E$14+0,0)),
IF(
OR(_xlpm.Prod="",_xlpm.Prod=0),
IF(_xlpm.Status="ATIVO",0,_xlpm.Status),
_xlpm.Prod
)
),
"")</f>
        <v/>
      </c>
      <c r="AJ30" s="41" cm="1">
        <f t="array" ref="AJ30">IFERROR(
_xlfn.LET(
_xlpm.Prod,INDEX(Din!$J$4:$AR$1000,
MATCH($L30,Din!$I$4:$I$1000,0),
MATCH(AJ$6,Din!$J$3:$AO$3,0)),
_xlpm.Status,INDEX('FORÇA DE TRABALHO'!$E$15:$E$999,
MATCH($L30,'FORÇA DE TRABALHO'!$C$15:$C$999,0),
MATCH(AJ$6+0,'FORÇA DE TRABALHO'!$E$14:$E$14+0,0)),
IF(
OR(_xlpm.Prod="",_xlpm.Prod=0),
IF(_xlpm.Status="ATIVO",0,_xlpm.Status),
_xlpm.Prod
)
),
"")</f>
        <v>2</v>
      </c>
      <c r="AK30" s="41" cm="1">
        <f t="array" ref="AK30">IFERROR(
_xlfn.LET(
_xlpm.Prod,INDEX(Din!$J$4:$AR$1000,
MATCH($L30,Din!$I$4:$I$1000,0),
MATCH(AK$6,Din!$J$3:$AO$3,0)),
_xlpm.Status,INDEX('FORÇA DE TRABALHO'!$E$15:$E$999,
MATCH($L30,'FORÇA DE TRABALHO'!$C$15:$C$999,0),
MATCH(AK$6+0,'FORÇA DE TRABALHO'!$E$14:$E$14+0,0)),
IF(
OR(_xlpm.Prod="",_xlpm.Prod=0),
IF(_xlpm.Status="ATIVO",0,_xlpm.Status),
_xlpm.Prod
)
),
"")</f>
        <v>2</v>
      </c>
      <c r="AL30" s="41" cm="1">
        <f t="array" ref="AL30">IFERROR(
_xlfn.LET(
_xlpm.Prod,INDEX(Din!$J$4:$AR$1000,
MATCH($L30,Din!$I$4:$I$1000,0),
MATCH(AL$6,Din!$J$3:$AO$3,0)),
_xlpm.Status,INDEX('FORÇA DE TRABALHO'!$E$15:$E$999,
MATCH($L30,'FORÇA DE TRABALHO'!$C$15:$C$999,0),
MATCH(AL$6+0,'FORÇA DE TRABALHO'!$E$14:$E$14+0,0)),
IF(
OR(_xlpm.Prod="",_xlpm.Prod=0),
IF(_xlpm.Status="ATIVO",0,_xlpm.Status),
_xlpm.Prod
)
),
"")</f>
        <v>2</v>
      </c>
      <c r="AM30" s="41" t="str" cm="1">
        <f t="array" ref="AM30">IFERROR(
_xlfn.LET(
_xlpm.Prod,INDEX(Din!$J$4:$AR$1000,
MATCH($L30,Din!$I$4:$I$1000,0),
MATCH(AM$6,Din!$J$3:$AO$3,0)),
_xlpm.Status,INDEX('FORÇA DE TRABALHO'!$E$15:$E$999,
MATCH($L30,'FORÇA DE TRABALHO'!$C$15:$C$999,0),
MATCH(AM$6+0,'FORÇA DE TRABALHO'!$E$14:$E$14+0,0)),
IF(
OR(_xlpm.Prod="",_xlpm.Prod=0),
IF(_xlpm.Status="ATIVO",0,_xlpm.Status),
_xlpm.Prod
)
),
"")</f>
        <v/>
      </c>
      <c r="AN30" s="41" t="str" cm="1">
        <f t="array" ref="AN30">IFERROR(
_xlfn.LET(
_xlpm.Prod,INDEX(Din!$J$4:$AR$1000,
MATCH($L30,Din!$I$4:$I$1000,0),
MATCH(AN$6,Din!$J$3:$AO$3,0)),
_xlpm.Status,INDEX('FORÇA DE TRABALHO'!$E$15:$E$999,
MATCH($L30,'FORÇA DE TRABALHO'!$C$15:$C$999,0),
MATCH(AN$6+0,'FORÇA DE TRABALHO'!$E$14:$E$14+0,0)),
IF(
OR(_xlpm.Prod="",_xlpm.Prod=0),
IF(_xlpm.Status="ATIVO",0,_xlpm.Status),
_xlpm.Prod
)
),
"")</f>
        <v/>
      </c>
      <c r="AO30" s="41" t="str" cm="1">
        <f t="array" ref="AO30">IFERROR(
_xlfn.LET(
_xlpm.Prod,INDEX(Din!$J$4:$AR$1000,
MATCH($L30,Din!$I$4:$I$1000,0),
MATCH(AO$6,Din!$J$3:$AO$3,0)),
_xlpm.Status,INDEX('FORÇA DE TRABALHO'!$E$15:$E$999,
MATCH($L30,'FORÇA DE TRABALHO'!$C$15:$C$999,0),
MATCH(AO$6+0,'FORÇA DE TRABALHO'!$E$14:$E$14+0,0)),
IF(
OR(_xlpm.Prod="",_xlpm.Prod=0),
IF(_xlpm.Status="ATIVO",0,_xlpm.Status),
_xlpm.Prod
)
),
"")</f>
        <v/>
      </c>
      <c r="AP30" s="41" t="str" cm="1">
        <f t="array" ref="AP30">IFERROR(
_xlfn.LET(
_xlpm.Prod,INDEX(Din!$J$4:$AR$1000,
MATCH($L30,Din!$I$4:$I$1000,0),
MATCH(AP$6,Din!$J$3:$AO$3,0)),
_xlpm.Status,INDEX('FORÇA DE TRABALHO'!$E$15:$E$999,
MATCH($L30,'FORÇA DE TRABALHO'!$C$15:$C$999,0),
MATCH(AP$6+0,'FORÇA DE TRABALHO'!$E$14:$E$14+0,0)),
IF(
OR(_xlpm.Prod="",_xlpm.Prod=0),
IF(_xlpm.Status="ATIVO",0,_xlpm.Status),
_xlpm.Prod
)
),
"")</f>
        <v/>
      </c>
      <c r="AQ30" s="41" t="str" cm="1">
        <f t="array" ref="AQ30">IFERROR(
_xlfn.LET(
_xlpm.Prod,INDEX(Din!$J$4:$AR$1000,
MATCH($L30,Din!$I$4:$I$1000,0),
MATCH(AQ$6,Din!$J$3:$AO$3,0)),
_xlpm.Status,INDEX('FORÇA DE TRABALHO'!$E$15:$E$999,
MATCH($L30,'FORÇA DE TRABALHO'!$C$15:$C$999,0),
MATCH(AQ$6+0,'FORÇA DE TRABALHO'!$E$14:$E$14+0,0)),
IF(
OR(_xlpm.Prod="",_xlpm.Prod=0),
IF(_xlpm.Status="ATIVO",0,_xlpm.Status),
_xlpm.Prod
)
),
"")</f>
        <v/>
      </c>
      <c r="AR30"/>
    </row>
    <row r="31" spans="6:44" ht="15" thickBot="1">
      <c r="F31" s="31"/>
      <c r="G31" s="30"/>
      <c r="H31" s="38">
        <f t="shared" si="10"/>
        <v>38</v>
      </c>
      <c r="I31" s="54" t="e">
        <f>ResumoProducao[[#This Row],[Produção]]/ResumoProducao[[#This Row],[Dias Trabalhado]]</f>
        <v>#DIV/0!</v>
      </c>
      <c r="J31" s="38" cm="1">
        <f t="array" ref="J31">SUMPRODUCT(('FORÇA DE TRABALHO'!$C$15:$C$1007=L31)*('FORÇA DE TRABALHO'!$E$15:$E$1007="ATIVO"))</f>
        <v>0</v>
      </c>
      <c r="K31" s="39" t="e">
        <f t="shared" si="11"/>
        <v>#DIV/0!</v>
      </c>
      <c r="L31" s="40" t="str">
        <f>IF(Din!A22="","",Din!A22)</f>
        <v>WENDERSON DA COSTA BARBOSA</v>
      </c>
      <c r="M31" s="40" cm="1">
        <f t="array" ref="M31">IFERROR(
_xlfn.LET(
_xlpm.Prod,INDEX(Din!$J$4:$AR$1000,
MATCH($L31,Din!$I$4:$I$1000,0),
MATCH(M$6,Din!$J$3:$AO$3,0)),
_xlpm.Status,INDEX('FORÇA DE TRABALHO'!$E$15:$E$999,
MATCH($L31,'FORÇA DE TRABALHO'!$C$15:$C$999,0),
MATCH(M$6+0,'FORÇA DE TRABALHO'!$E$14:$E$14+0,0)),
IF(
OR(_xlpm.Prod="",_xlpm.Prod=0),
IF(_xlpm.Status="ATIVO",0,_xlpm.Status),
_xlpm.Prod
)
),
"")</f>
        <v>3</v>
      </c>
      <c r="N31" s="40" cm="1">
        <f t="array" ref="N31">IFERROR(
_xlfn.LET(
_xlpm.Prod,INDEX(Din!$J$4:$AR$1000,
MATCH($L31,Din!$I$4:$I$1000,0),
MATCH(N$6,Din!$J$3:$AO$3,0)),
_xlpm.Status,INDEX('FORÇA DE TRABALHO'!$E$15:$E$999,
MATCH($L31,'FORÇA DE TRABALHO'!$C$15:$C$999,0),
MATCH(N$6+0,'FORÇA DE TRABALHO'!$E$14:$E$14+0,0)),
IF(
OR(_xlpm.Prod="",_xlpm.Prod=0),
IF(_xlpm.Status="ATIVO",0,_xlpm.Status),
_xlpm.Prod
)
),
"")</f>
        <v>1</v>
      </c>
      <c r="O31" s="40" cm="1">
        <f t="array" ref="O31">IFERROR(
_xlfn.LET(
_xlpm.Prod,INDEX(Din!$J$4:$AR$1000,
MATCH($L31,Din!$I$4:$I$1000,0),
MATCH(O$6,Din!$J$3:$AO$3,0)),
_xlpm.Status,INDEX('FORÇA DE TRABALHO'!$E$15:$E$999,
MATCH($L31,'FORÇA DE TRABALHO'!$C$15:$C$999,0),
MATCH(O$6+0,'FORÇA DE TRABALHO'!$E$14:$E$14+0,0)),
IF(
OR(_xlpm.Prod="",_xlpm.Prod=0),
IF(_xlpm.Status="ATIVO",0,_xlpm.Status),
_xlpm.Prod
)
),
"")</f>
        <v>1</v>
      </c>
      <c r="P31" s="40" cm="1">
        <f t="array" ref="P31">IFERROR(
_xlfn.LET(
_xlpm.Prod,INDEX(Din!$J$4:$AR$1000,
MATCH($L31,Din!$I$4:$I$1000,0),
MATCH(P$6,Din!$J$3:$AO$3,0)),
_xlpm.Status,INDEX('FORÇA DE TRABALHO'!$E$15:$E$999,
MATCH($L31,'FORÇA DE TRABALHO'!$C$15:$C$999,0),
MATCH(P$6+0,'FORÇA DE TRABALHO'!$E$14:$E$14+0,0)),
IF(
OR(_xlpm.Prod="",_xlpm.Prod=0),
IF(_xlpm.Status="ATIVO",0,_xlpm.Status),
_xlpm.Prod
)
),
"")</f>
        <v>3</v>
      </c>
      <c r="Q31" s="40" t="str" cm="1">
        <f t="array" ref="Q31">IFERROR(
_xlfn.LET(
_xlpm.Prod,INDEX(Din!$J$4:$AR$1000,
MATCH($L31,Din!$I$4:$I$1000,0),
MATCH(Q$6,Din!$J$3:$AO$3,0)),
_xlpm.Status,INDEX('FORÇA DE TRABALHO'!$E$15:$E$999,
MATCH($L31,'FORÇA DE TRABALHO'!$C$15:$C$999,0),
MATCH(Q$6+0,'FORÇA DE TRABALHO'!$E$14:$E$14+0,0)),
IF(
OR(_xlpm.Prod="",_xlpm.Prod=0),
IF(_xlpm.Status="ATIVO",0,_xlpm.Status),
_xlpm.Prod
)
),
"")</f>
        <v/>
      </c>
      <c r="R31" s="40" cm="1">
        <f t="array" ref="R31">IFERROR(
_xlfn.LET(
_xlpm.Prod,INDEX(Din!$J$4:$AR$1000,
MATCH($L31,Din!$I$4:$I$1000,0),
MATCH(R$6,Din!$J$3:$AO$3,0)),
_xlpm.Status,INDEX('FORÇA DE TRABALHO'!$E$15:$E$999,
MATCH($L31,'FORÇA DE TRABALHO'!$C$15:$C$999,0),
MATCH(R$6+0,'FORÇA DE TRABALHO'!$E$14:$E$14+0,0)),
IF(
OR(_xlpm.Prod="",_xlpm.Prod=0),
IF(_xlpm.Status="ATIVO",0,_xlpm.Status),
_xlpm.Prod
)
),
"")</f>
        <v>2</v>
      </c>
      <c r="S31" s="40" cm="1">
        <f t="array" ref="S31">IFERROR(
_xlfn.LET(
_xlpm.Prod,INDEX(Din!$J$4:$AR$1000,
MATCH($L31,Din!$I$4:$I$1000,0),
MATCH(S$6,Din!$J$3:$AO$3,0)),
_xlpm.Status,INDEX('FORÇA DE TRABALHO'!$E$15:$E$999,
MATCH($L31,'FORÇA DE TRABALHO'!$C$15:$C$999,0),
MATCH(S$6+0,'FORÇA DE TRABALHO'!$E$14:$E$14+0,0)),
IF(
OR(_xlpm.Prod="",_xlpm.Prod=0),
IF(_xlpm.Status="ATIVO",0,_xlpm.Status),
_xlpm.Prod
)
),
"")</f>
        <v>2</v>
      </c>
      <c r="T31" s="40" cm="1">
        <f t="array" ref="T31">IFERROR(
_xlfn.LET(
_xlpm.Prod,INDEX(Din!$J$4:$AR$1000,
MATCH($L31,Din!$I$4:$I$1000,0),
MATCH(T$6,Din!$J$3:$AO$3,0)),
_xlpm.Status,INDEX('FORÇA DE TRABALHO'!$E$15:$E$999,
MATCH($L31,'FORÇA DE TRABALHO'!$C$15:$C$999,0),
MATCH(T$6+0,'FORÇA DE TRABALHO'!$E$14:$E$14+0,0)),
IF(
OR(_xlpm.Prod="",_xlpm.Prod=0),
IF(_xlpm.Status="ATIVO",0,_xlpm.Status),
_xlpm.Prod
)
),
"")</f>
        <v>2</v>
      </c>
      <c r="U31" s="40" cm="1">
        <f t="array" ref="U31">IFERROR(
_xlfn.LET(
_xlpm.Prod,INDEX(Din!$J$4:$AR$1000,
MATCH($L31,Din!$I$4:$I$1000,0),
MATCH(U$6,Din!$J$3:$AO$3,0)),
_xlpm.Status,INDEX('FORÇA DE TRABALHO'!$E$15:$E$999,
MATCH($L31,'FORÇA DE TRABALHO'!$C$15:$C$999,0),
MATCH(U$6+0,'FORÇA DE TRABALHO'!$E$14:$E$14+0,0)),
IF(
OR(_xlpm.Prod="",_xlpm.Prod=0),
IF(_xlpm.Status="ATIVO",0,_xlpm.Status),
_xlpm.Prod
)
),
"")</f>
        <v>4</v>
      </c>
      <c r="V31" s="40" t="str" cm="1">
        <f t="array" ref="V31">IFERROR(
_xlfn.LET(
_xlpm.Prod,INDEX(Din!$J$4:$AR$1000,
MATCH($L31,Din!$I$4:$I$1000,0),
MATCH(V$6,Din!$J$3:$AO$3,0)),
_xlpm.Status,INDEX('FORÇA DE TRABALHO'!$E$15:$E$999,
MATCH($L31,'FORÇA DE TRABALHO'!$C$15:$C$999,0),
MATCH(V$6+0,'FORÇA DE TRABALHO'!$E$14:$E$14+0,0)),
IF(
OR(_xlpm.Prod="",_xlpm.Prod=0),
IF(_xlpm.Status="ATIVO",0,_xlpm.Status),
_xlpm.Prod
)
),
"")</f>
        <v/>
      </c>
      <c r="W31" s="40" cm="1">
        <f t="array" ref="W31">IFERROR(
_xlfn.LET(
_xlpm.Prod,INDEX(Din!$J$4:$AR$1000,
MATCH($L31,Din!$I$4:$I$1000,0),
MATCH(W$6,Din!$J$3:$AO$3,0)),
_xlpm.Status,INDEX('FORÇA DE TRABALHO'!$E$15:$E$999,
MATCH($L31,'FORÇA DE TRABALHO'!$C$15:$C$999,0),
MATCH(W$6+0,'FORÇA DE TRABALHO'!$E$14:$E$14+0,0)),
IF(
OR(_xlpm.Prod="",_xlpm.Prod=0),
IF(_xlpm.Status="ATIVO",0,_xlpm.Status),
_xlpm.Prod
)
),
"")</f>
        <v>2</v>
      </c>
      <c r="X31" s="40" cm="1">
        <f t="array" ref="X31">IFERROR(
_xlfn.LET(
_xlpm.Prod,INDEX(Din!$J$4:$AR$1000,
MATCH($L31,Din!$I$4:$I$1000,0),
MATCH(X$6,Din!$J$3:$AO$3,0)),
_xlpm.Status,INDEX('FORÇA DE TRABALHO'!$E$15:$E$999,
MATCH($L31,'FORÇA DE TRABALHO'!$C$15:$C$999,0),
MATCH(X$6+0,'FORÇA DE TRABALHO'!$E$14:$E$14+0,0)),
IF(
OR(_xlpm.Prod="",_xlpm.Prod=0),
IF(_xlpm.Status="ATIVO",0,_xlpm.Status),
_xlpm.Prod
)
),
"")</f>
        <v>3</v>
      </c>
      <c r="Y31" s="40" cm="1">
        <f t="array" ref="Y31">IFERROR(
_xlfn.LET(
_xlpm.Prod,INDEX(Din!$J$4:$AR$1000,
MATCH($L31,Din!$I$4:$I$1000,0),
MATCH(Y$6,Din!$J$3:$AO$3,0)),
_xlpm.Status,INDEX('FORÇA DE TRABALHO'!$E$15:$E$999,
MATCH($L31,'FORÇA DE TRABALHO'!$C$15:$C$999,0),
MATCH(Y$6+0,'FORÇA DE TRABALHO'!$E$14:$E$14+0,0)),
IF(
OR(_xlpm.Prod="",_xlpm.Prod=0),
IF(_xlpm.Status="ATIVO",0,_xlpm.Status),
_xlpm.Prod
)
),
"")</f>
        <v>2</v>
      </c>
      <c r="Z31" s="40" t="str" cm="1">
        <f t="array" ref="Z31">IFERROR(
_xlfn.LET(
_xlpm.Prod,INDEX(Din!$J$4:$AR$1000,
MATCH($L31,Din!$I$4:$I$1000,0),
MATCH(Z$6,Din!$J$3:$AO$3,0)),
_xlpm.Status,INDEX('FORÇA DE TRABALHO'!$E$15:$E$999,
MATCH($L31,'FORÇA DE TRABALHO'!$C$15:$C$999,0),
MATCH(Z$6+0,'FORÇA DE TRABALHO'!$E$14:$E$14+0,0)),
IF(
OR(_xlpm.Prod="",_xlpm.Prod=0),
IF(_xlpm.Status="ATIVO",0,_xlpm.Status),
_xlpm.Prod
)
),
"")</f>
        <v/>
      </c>
      <c r="AA31" s="40" cm="1">
        <f t="array" ref="AA31">IFERROR(
_xlfn.LET(
_xlpm.Prod,INDEX(Din!$J$4:$AR$1000,
MATCH($L31,Din!$I$4:$I$1000,0),
MATCH(AA$6,Din!$J$3:$AO$3,0)),
_xlpm.Status,INDEX('FORÇA DE TRABALHO'!$E$15:$E$999,
MATCH($L31,'FORÇA DE TRABALHO'!$C$15:$C$999,0),
MATCH(AA$6+0,'FORÇA DE TRABALHO'!$E$14:$E$14+0,0)),
IF(
OR(_xlpm.Prod="",_xlpm.Prod=0),
IF(_xlpm.Status="ATIVO",0,_xlpm.Status),
_xlpm.Prod
)
),
"")</f>
        <v>1</v>
      </c>
      <c r="AB31" s="40" t="str" cm="1">
        <f t="array" ref="AB31">IFERROR(
_xlfn.LET(
_xlpm.Prod,INDEX(Din!$J$4:$AR$1000,
MATCH($L31,Din!$I$4:$I$1000,0),
MATCH(AB$6,Din!$J$3:$AO$3,0)),
_xlpm.Status,INDEX('FORÇA DE TRABALHO'!$E$15:$E$999,
MATCH($L31,'FORÇA DE TRABALHO'!$C$15:$C$999,0),
MATCH(AB$6+0,'FORÇA DE TRABALHO'!$E$14:$E$14+0,0)),
IF(
OR(_xlpm.Prod="",_xlpm.Prod=0),
IF(_xlpm.Status="ATIVO",0,_xlpm.Status),
_xlpm.Prod
)
),
"")</f>
        <v/>
      </c>
      <c r="AC31" s="40" cm="1">
        <f t="array" ref="AC31">IFERROR(
_xlfn.LET(
_xlpm.Prod,INDEX(Din!$J$4:$AR$1000,
MATCH($L31,Din!$I$4:$I$1000,0),
MATCH(AC$6,Din!$J$3:$AO$3,0)),
_xlpm.Status,INDEX('FORÇA DE TRABALHO'!$E$15:$E$999,
MATCH($L31,'FORÇA DE TRABALHO'!$C$15:$C$999,0),
MATCH(AC$6+0,'FORÇA DE TRABALHO'!$E$14:$E$14+0,0)),
IF(
OR(_xlpm.Prod="",_xlpm.Prod=0),
IF(_xlpm.Status="ATIVO",0,_xlpm.Status),
_xlpm.Prod
)
),
"")</f>
        <v>1</v>
      </c>
      <c r="AD31" s="40" cm="1">
        <f t="array" ref="AD31">IFERROR(
_xlfn.LET(
_xlpm.Prod,INDEX(Din!$J$4:$AR$1000,
MATCH($L31,Din!$I$4:$I$1000,0),
MATCH(AD$6,Din!$J$3:$AO$3,0)),
_xlpm.Status,INDEX('FORÇA DE TRABALHO'!$E$15:$E$999,
MATCH($L31,'FORÇA DE TRABALHO'!$C$15:$C$999,0),
MATCH(AD$6+0,'FORÇA DE TRABALHO'!$E$14:$E$14+0,0)),
IF(
OR(_xlpm.Prod="",_xlpm.Prod=0),
IF(_xlpm.Status="ATIVO",0,_xlpm.Status),
_xlpm.Prod
)
),
"")</f>
        <v>1</v>
      </c>
      <c r="AE31" s="40" cm="1">
        <f t="array" ref="AE31">IFERROR(
_xlfn.LET(
_xlpm.Prod,INDEX(Din!$J$4:$AR$1000,
MATCH($L31,Din!$I$4:$I$1000,0),
MATCH(AE$6,Din!$J$3:$AO$3,0)),
_xlpm.Status,INDEX('FORÇA DE TRABALHO'!$E$15:$E$999,
MATCH($L31,'FORÇA DE TRABALHO'!$C$15:$C$999,0),
MATCH(AE$6+0,'FORÇA DE TRABALHO'!$E$14:$E$14+0,0)),
IF(
OR(_xlpm.Prod="",_xlpm.Prod=0),
IF(_xlpm.Status="ATIVO",0,_xlpm.Status),
_xlpm.Prod
)
),
"")</f>
        <v>2</v>
      </c>
      <c r="AF31" s="40" cm="1">
        <f t="array" ref="AF31">IFERROR(
_xlfn.LET(
_xlpm.Prod,INDEX(Din!$J$4:$AR$1000,
MATCH($L31,Din!$I$4:$I$1000,0),
MATCH(AF$6,Din!$J$3:$AO$3,0)),
_xlpm.Status,INDEX('FORÇA DE TRABALHO'!$E$15:$E$999,
MATCH($L31,'FORÇA DE TRABALHO'!$C$15:$C$999,0),
MATCH(AF$6+0,'FORÇA DE TRABALHO'!$E$14:$E$14+0,0)),
IF(
OR(_xlpm.Prod="",_xlpm.Prod=0),
IF(_xlpm.Status="ATIVO",0,_xlpm.Status),
_xlpm.Prod
)
),
"")</f>
        <v>1</v>
      </c>
      <c r="AG31" s="40" t="str" cm="1">
        <f t="array" ref="AG31">IFERROR(
_xlfn.LET(
_xlpm.Prod,INDEX(Din!$J$4:$AR$1000,
MATCH($L31,Din!$I$4:$I$1000,0),
MATCH(AG$6,Din!$J$3:$AO$3,0)),
_xlpm.Status,INDEX('FORÇA DE TRABALHO'!$E$15:$E$999,
MATCH($L31,'FORÇA DE TRABALHO'!$C$15:$C$999,0),
MATCH(AG$6+0,'FORÇA DE TRABALHO'!$E$14:$E$14+0,0)),
IF(
OR(_xlpm.Prod="",_xlpm.Prod=0),
IF(_xlpm.Status="ATIVO",0,_xlpm.Status),
_xlpm.Prod
)
),
"")</f>
        <v/>
      </c>
      <c r="AH31" s="40" t="str" cm="1">
        <f t="array" ref="AH31">IFERROR(
_xlfn.LET(
_xlpm.Prod,INDEX(Din!$J$4:$AR$1000,
MATCH($L31,Din!$I$4:$I$1000,0),
MATCH(AH$6,Din!$J$3:$AO$3,0)),
_xlpm.Status,INDEX('FORÇA DE TRABALHO'!$E$15:$E$999,
MATCH($L31,'FORÇA DE TRABALHO'!$C$15:$C$999,0),
MATCH(AH$6+0,'FORÇA DE TRABALHO'!$E$14:$E$14+0,0)),
IF(
OR(_xlpm.Prod="",_xlpm.Prod=0),
IF(_xlpm.Status="ATIVO",0,_xlpm.Status),
_xlpm.Prod
)
),
"")</f>
        <v/>
      </c>
      <c r="AI31" s="40" t="str" cm="1">
        <f t="array" ref="AI31">IFERROR(
_xlfn.LET(
_xlpm.Prod,INDEX(Din!$J$4:$AR$1000,
MATCH($L31,Din!$I$4:$I$1000,0),
MATCH(AI$6,Din!$J$3:$AO$3,0)),
_xlpm.Status,INDEX('FORÇA DE TRABALHO'!$E$15:$E$999,
MATCH($L31,'FORÇA DE TRABALHO'!$C$15:$C$999,0),
MATCH(AI$6+0,'FORÇA DE TRABALHO'!$E$14:$E$14+0,0)),
IF(
OR(_xlpm.Prod="",_xlpm.Prod=0),
IF(_xlpm.Status="ATIVO",0,_xlpm.Status),
_xlpm.Prod
)
),
"")</f>
        <v/>
      </c>
      <c r="AJ31" s="40" cm="1">
        <f t="array" ref="AJ31">IFERROR(
_xlfn.LET(
_xlpm.Prod,INDEX(Din!$J$4:$AR$1000,
MATCH($L31,Din!$I$4:$I$1000,0),
MATCH(AJ$6,Din!$J$3:$AO$3,0)),
_xlpm.Status,INDEX('FORÇA DE TRABALHO'!$E$15:$E$999,
MATCH($L31,'FORÇA DE TRABALHO'!$C$15:$C$999,0),
MATCH(AJ$6+0,'FORÇA DE TRABALHO'!$E$14:$E$14+0,0)),
IF(
OR(_xlpm.Prod="",_xlpm.Prod=0),
IF(_xlpm.Status="ATIVO",0,_xlpm.Status),
_xlpm.Prod
)
),
"")</f>
        <v>1</v>
      </c>
      <c r="AK31" s="40" cm="1">
        <f t="array" ref="AK31">IFERROR(
_xlfn.LET(
_xlpm.Prod,INDEX(Din!$J$4:$AR$1000,
MATCH($L31,Din!$I$4:$I$1000,0),
MATCH(AK$6,Din!$J$3:$AO$3,0)),
_xlpm.Status,INDEX('FORÇA DE TRABALHO'!$E$15:$E$999,
MATCH($L31,'FORÇA DE TRABALHO'!$C$15:$C$999,0),
MATCH(AK$6+0,'FORÇA DE TRABALHO'!$E$14:$E$14+0,0)),
IF(
OR(_xlpm.Prod="",_xlpm.Prod=0),
IF(_xlpm.Status="ATIVO",0,_xlpm.Status),
_xlpm.Prod
)
),
"")</f>
        <v>3</v>
      </c>
      <c r="AL31" s="40" cm="1">
        <f t="array" ref="AL31">IFERROR(
_xlfn.LET(
_xlpm.Prod,INDEX(Din!$J$4:$AR$1000,
MATCH($L31,Din!$I$4:$I$1000,0),
MATCH(AL$6,Din!$J$3:$AO$3,0)),
_xlpm.Status,INDEX('FORÇA DE TRABALHO'!$E$15:$E$999,
MATCH($L31,'FORÇA DE TRABALHO'!$C$15:$C$999,0),
MATCH(AL$6+0,'FORÇA DE TRABALHO'!$E$14:$E$14+0,0)),
IF(
OR(_xlpm.Prod="",_xlpm.Prod=0),
IF(_xlpm.Status="ATIVO",0,_xlpm.Status),
_xlpm.Prod
)
),
"")</f>
        <v>3</v>
      </c>
      <c r="AM31" s="40" t="str" cm="1">
        <f t="array" ref="AM31">IFERROR(
_xlfn.LET(
_xlpm.Prod,INDEX(Din!$J$4:$AR$1000,
MATCH($L31,Din!$I$4:$I$1000,0),
MATCH(AM$6,Din!$J$3:$AO$3,0)),
_xlpm.Status,INDEX('FORÇA DE TRABALHO'!$E$15:$E$999,
MATCH($L31,'FORÇA DE TRABALHO'!$C$15:$C$999,0),
MATCH(AM$6+0,'FORÇA DE TRABALHO'!$E$14:$E$14+0,0)),
IF(
OR(_xlpm.Prod="",_xlpm.Prod=0),
IF(_xlpm.Status="ATIVO",0,_xlpm.Status),
_xlpm.Prod
)
),
"")</f>
        <v/>
      </c>
      <c r="AN31" s="40" t="str" cm="1">
        <f t="array" ref="AN31">IFERROR(
_xlfn.LET(
_xlpm.Prod,INDEX(Din!$J$4:$AR$1000,
MATCH($L31,Din!$I$4:$I$1000,0),
MATCH(AN$6,Din!$J$3:$AO$3,0)),
_xlpm.Status,INDEX('FORÇA DE TRABALHO'!$E$15:$E$999,
MATCH($L31,'FORÇA DE TRABALHO'!$C$15:$C$999,0),
MATCH(AN$6+0,'FORÇA DE TRABALHO'!$E$14:$E$14+0,0)),
IF(
OR(_xlpm.Prod="",_xlpm.Prod=0),
IF(_xlpm.Status="ATIVO",0,_xlpm.Status),
_xlpm.Prod
)
),
"")</f>
        <v/>
      </c>
      <c r="AO31" s="40" t="str" cm="1">
        <f t="array" ref="AO31">IFERROR(
_xlfn.LET(
_xlpm.Prod,INDEX(Din!$J$4:$AR$1000,
MATCH($L31,Din!$I$4:$I$1000,0),
MATCH(AO$6,Din!$J$3:$AO$3,0)),
_xlpm.Status,INDEX('FORÇA DE TRABALHO'!$E$15:$E$999,
MATCH($L31,'FORÇA DE TRABALHO'!$C$15:$C$999,0),
MATCH(AO$6+0,'FORÇA DE TRABALHO'!$E$14:$E$14+0,0)),
IF(
OR(_xlpm.Prod="",_xlpm.Prod=0),
IF(_xlpm.Status="ATIVO",0,_xlpm.Status),
_xlpm.Prod
)
),
"")</f>
        <v/>
      </c>
      <c r="AP31" s="40" t="str" cm="1">
        <f t="array" ref="AP31">IFERROR(
_xlfn.LET(
_xlpm.Prod,INDEX(Din!$J$4:$AR$1000,
MATCH($L31,Din!$I$4:$I$1000,0),
MATCH(AP$6,Din!$J$3:$AO$3,0)),
_xlpm.Status,INDEX('FORÇA DE TRABALHO'!$E$15:$E$999,
MATCH($L31,'FORÇA DE TRABALHO'!$C$15:$C$999,0),
MATCH(AP$6+0,'FORÇA DE TRABALHO'!$E$14:$E$14+0,0)),
IF(
OR(_xlpm.Prod="",_xlpm.Prod=0),
IF(_xlpm.Status="ATIVO",0,_xlpm.Status),
_xlpm.Prod
)
),
"")</f>
        <v/>
      </c>
      <c r="AQ31" s="40" t="str" cm="1">
        <f t="array" ref="AQ31">IFERROR(
_xlfn.LET(
_xlpm.Prod,INDEX(Din!$J$4:$AR$1000,
MATCH($L31,Din!$I$4:$I$1000,0),
MATCH(AQ$6,Din!$J$3:$AO$3,0)),
_xlpm.Status,INDEX('FORÇA DE TRABALHO'!$E$15:$E$999,
MATCH($L31,'FORÇA DE TRABALHO'!$C$15:$C$999,0),
MATCH(AQ$6+0,'FORÇA DE TRABALHO'!$E$14:$E$14+0,0)),
IF(
OR(_xlpm.Prod="",_xlpm.Prod=0),
IF(_xlpm.Status="ATIVO",0,_xlpm.Status),
_xlpm.Prod
)
),
"")</f>
        <v/>
      </c>
      <c r="AR31"/>
    </row>
    <row r="32" spans="6:44" ht="15" thickBot="1">
      <c r="F32" s="31"/>
      <c r="G32" s="30"/>
      <c r="H32" s="38">
        <f t="shared" si="10"/>
        <v>38</v>
      </c>
      <c r="I32" s="54">
        <f>ResumoProducao[[#This Row],[Produção]]/ResumoProducao[[#This Row],[Dias Trabalhado]]</f>
        <v>38</v>
      </c>
      <c r="J32" s="38" cm="1">
        <f t="array" ref="J32">SUMPRODUCT(('FORÇA DE TRABALHO'!$C$15:$C$1007=L32)*('FORÇA DE TRABALHO'!$E$15:$E$1007="ATIVO"))</f>
        <v>1</v>
      </c>
      <c r="K32" s="39" t="str">
        <f t="shared" si="11"/>
        <v>1Q</v>
      </c>
      <c r="L32" s="41" t="str">
        <f>IF(Din!A23="","",Din!A23)</f>
        <v>MARCIO DE SOUSA LIMA</v>
      </c>
      <c r="M32" s="41" cm="1">
        <f t="array" ref="M32">IFERROR(
_xlfn.LET(
_xlpm.Prod,INDEX(Din!$J$4:$AR$1000,
MATCH($L32,Din!$I$4:$I$1000,0),
MATCH(M$6,Din!$J$3:$AO$3,0)),
_xlpm.Status,INDEX('FORÇA DE TRABALHO'!$E$15:$E$999,
MATCH($L32,'FORÇA DE TRABALHO'!$C$15:$C$999,0),
MATCH(M$6+0,'FORÇA DE TRABALHO'!$E$14:$E$14+0,0)),
IF(
OR(_xlpm.Prod="",_xlpm.Prod=0),
IF(_xlpm.Status="ATIVO",0,_xlpm.Status),
_xlpm.Prod
)
),
"")</f>
        <v>3</v>
      </c>
      <c r="N32" s="41" t="str" cm="1">
        <f t="array" ref="N32">IFERROR(
_xlfn.LET(
_xlpm.Prod,INDEX(Din!$J$4:$AR$1000,
MATCH($L32,Din!$I$4:$I$1000,0),
MATCH(N$6,Din!$J$3:$AO$3,0)),
_xlpm.Status,INDEX('FORÇA DE TRABALHO'!$E$15:$E$999,
MATCH($L32,'FORÇA DE TRABALHO'!$C$15:$C$999,0),
MATCH(N$6+0,'FORÇA DE TRABALHO'!$E$14:$E$14+0,0)),
IF(
OR(_xlpm.Prod="",_xlpm.Prod=0),
IF(_xlpm.Status="ATIVO",0,_xlpm.Status),
_xlpm.Prod
)
),
"")</f>
        <v/>
      </c>
      <c r="O32" s="41" cm="1">
        <f t="array" ref="O32">IFERROR(
_xlfn.LET(
_xlpm.Prod,INDEX(Din!$J$4:$AR$1000,
MATCH($L32,Din!$I$4:$I$1000,0),
MATCH(O$6,Din!$J$3:$AO$3,0)),
_xlpm.Status,INDEX('FORÇA DE TRABALHO'!$E$15:$E$999,
MATCH($L32,'FORÇA DE TRABALHO'!$C$15:$C$999,0),
MATCH(O$6+0,'FORÇA DE TRABALHO'!$E$14:$E$14+0,0)),
IF(
OR(_xlpm.Prod="",_xlpm.Prod=0),
IF(_xlpm.Status="ATIVO",0,_xlpm.Status),
_xlpm.Prod
)
),
"")</f>
        <v>3</v>
      </c>
      <c r="P32" s="41" cm="1">
        <f t="array" ref="P32">IFERROR(
_xlfn.LET(
_xlpm.Prod,INDEX(Din!$J$4:$AR$1000,
MATCH($L32,Din!$I$4:$I$1000,0),
MATCH(P$6,Din!$J$3:$AO$3,0)),
_xlpm.Status,INDEX('FORÇA DE TRABALHO'!$E$15:$E$999,
MATCH($L32,'FORÇA DE TRABALHO'!$C$15:$C$999,0),
MATCH(P$6+0,'FORÇA DE TRABALHO'!$E$14:$E$14+0,0)),
IF(
OR(_xlpm.Prod="",_xlpm.Prod=0),
IF(_xlpm.Status="ATIVO",0,_xlpm.Status),
_xlpm.Prod
)
),
"")</f>
        <v>5</v>
      </c>
      <c r="Q32" s="41" t="str" cm="1">
        <f t="array" ref="Q32">IFERROR(
_xlfn.LET(
_xlpm.Prod,INDEX(Din!$J$4:$AR$1000,
MATCH($L32,Din!$I$4:$I$1000,0),
MATCH(Q$6,Din!$J$3:$AO$3,0)),
_xlpm.Status,INDEX('FORÇA DE TRABALHO'!$E$15:$E$999,
MATCH($L32,'FORÇA DE TRABALHO'!$C$15:$C$999,0),
MATCH(Q$6+0,'FORÇA DE TRABALHO'!$E$14:$E$14+0,0)),
IF(
OR(_xlpm.Prod="",_xlpm.Prod=0),
IF(_xlpm.Status="ATIVO",0,_xlpm.Status),
_xlpm.Prod
)
),
"")</f>
        <v/>
      </c>
      <c r="R32" s="41" cm="1">
        <f t="array" ref="R32">IFERROR(
_xlfn.LET(
_xlpm.Prod,INDEX(Din!$J$4:$AR$1000,
MATCH($L32,Din!$I$4:$I$1000,0),
MATCH(R$6,Din!$J$3:$AO$3,0)),
_xlpm.Status,INDEX('FORÇA DE TRABALHO'!$E$15:$E$999,
MATCH($L32,'FORÇA DE TRABALHO'!$C$15:$C$999,0),
MATCH(R$6+0,'FORÇA DE TRABALHO'!$E$14:$E$14+0,0)),
IF(
OR(_xlpm.Prod="",_xlpm.Prod=0),
IF(_xlpm.Status="ATIVO",0,_xlpm.Status),
_xlpm.Prod
)
),
"")</f>
        <v>3</v>
      </c>
      <c r="S32" s="41" cm="1">
        <f t="array" ref="S32">IFERROR(
_xlfn.LET(
_xlpm.Prod,INDEX(Din!$J$4:$AR$1000,
MATCH($L32,Din!$I$4:$I$1000,0),
MATCH(S$6,Din!$J$3:$AO$3,0)),
_xlpm.Status,INDEX('FORÇA DE TRABALHO'!$E$15:$E$999,
MATCH($L32,'FORÇA DE TRABALHO'!$C$15:$C$999,0),
MATCH(S$6+0,'FORÇA DE TRABALHO'!$E$14:$E$14+0,0)),
IF(
OR(_xlpm.Prod="",_xlpm.Prod=0),
IF(_xlpm.Status="ATIVO",0,_xlpm.Status),
_xlpm.Prod
)
),
"")</f>
        <v>4</v>
      </c>
      <c r="T32" s="41" t="str" cm="1">
        <f t="array" ref="T32">IFERROR(
_xlfn.LET(
_xlpm.Prod,INDEX(Din!$J$4:$AR$1000,
MATCH($L32,Din!$I$4:$I$1000,0),
MATCH(T$6,Din!$J$3:$AO$3,0)),
_xlpm.Status,INDEX('FORÇA DE TRABALHO'!$E$15:$E$999,
MATCH($L32,'FORÇA DE TRABALHO'!$C$15:$C$999,0),
MATCH(T$6+0,'FORÇA DE TRABALHO'!$E$14:$E$14+0,0)),
IF(
OR(_xlpm.Prod="",_xlpm.Prod=0),
IF(_xlpm.Status="ATIVO",0,_xlpm.Status),
_xlpm.Prod
)
),
"")</f>
        <v/>
      </c>
      <c r="U32" s="41" cm="1">
        <f t="array" ref="U32">IFERROR(
_xlfn.LET(
_xlpm.Prod,INDEX(Din!$J$4:$AR$1000,
MATCH($L32,Din!$I$4:$I$1000,0),
MATCH(U$6,Din!$J$3:$AO$3,0)),
_xlpm.Status,INDEX('FORÇA DE TRABALHO'!$E$15:$E$999,
MATCH($L32,'FORÇA DE TRABALHO'!$C$15:$C$999,0),
MATCH(U$6+0,'FORÇA DE TRABALHO'!$E$14:$E$14+0,0)),
IF(
OR(_xlpm.Prod="",_xlpm.Prod=0),
IF(_xlpm.Status="ATIVO",0,_xlpm.Status),
_xlpm.Prod
)
),
"")</f>
        <v>2</v>
      </c>
      <c r="V32" s="41" t="str" cm="1">
        <f t="array" ref="V32">IFERROR(
_xlfn.LET(
_xlpm.Prod,INDEX(Din!$J$4:$AR$1000,
MATCH($L32,Din!$I$4:$I$1000,0),
MATCH(V$6,Din!$J$3:$AO$3,0)),
_xlpm.Status,INDEX('FORÇA DE TRABALHO'!$E$15:$E$999,
MATCH($L32,'FORÇA DE TRABALHO'!$C$15:$C$999,0),
MATCH(V$6+0,'FORÇA DE TRABALHO'!$E$14:$E$14+0,0)),
IF(
OR(_xlpm.Prod="",_xlpm.Prod=0),
IF(_xlpm.Status="ATIVO",0,_xlpm.Status),
_xlpm.Prod
)
),
"")</f>
        <v/>
      </c>
      <c r="W32" s="41" cm="1">
        <f t="array" ref="W32">IFERROR(
_xlfn.LET(
_xlpm.Prod,INDEX(Din!$J$4:$AR$1000,
MATCH($L32,Din!$I$4:$I$1000,0),
MATCH(W$6,Din!$J$3:$AO$3,0)),
_xlpm.Status,INDEX('FORÇA DE TRABALHO'!$E$15:$E$999,
MATCH($L32,'FORÇA DE TRABALHO'!$C$15:$C$999,0),
MATCH(W$6+0,'FORÇA DE TRABALHO'!$E$14:$E$14+0,0)),
IF(
OR(_xlpm.Prod="",_xlpm.Prod=0),
IF(_xlpm.Status="ATIVO",0,_xlpm.Status),
_xlpm.Prod
)
),
"")</f>
        <v>1</v>
      </c>
      <c r="X32" s="41" cm="1">
        <f t="array" ref="X32">IFERROR(
_xlfn.LET(
_xlpm.Prod,INDEX(Din!$J$4:$AR$1000,
MATCH($L32,Din!$I$4:$I$1000,0),
MATCH(X$6,Din!$J$3:$AO$3,0)),
_xlpm.Status,INDEX('FORÇA DE TRABALHO'!$E$15:$E$999,
MATCH($L32,'FORÇA DE TRABALHO'!$C$15:$C$999,0),
MATCH(X$6+0,'FORÇA DE TRABALHO'!$E$14:$E$14+0,0)),
IF(
OR(_xlpm.Prod="",_xlpm.Prod=0),
IF(_xlpm.Status="ATIVO",0,_xlpm.Status),
_xlpm.Prod
)
),
"")</f>
        <v>2</v>
      </c>
      <c r="Y32" s="41" cm="1">
        <f t="array" ref="Y32">IFERROR(
_xlfn.LET(
_xlpm.Prod,INDEX(Din!$J$4:$AR$1000,
MATCH($L32,Din!$I$4:$I$1000,0),
MATCH(Y$6,Din!$J$3:$AO$3,0)),
_xlpm.Status,INDEX('FORÇA DE TRABALHO'!$E$15:$E$999,
MATCH($L32,'FORÇA DE TRABALHO'!$C$15:$C$999,0),
MATCH(Y$6+0,'FORÇA DE TRABALHO'!$E$14:$E$14+0,0)),
IF(
OR(_xlpm.Prod="",_xlpm.Prod=0),
IF(_xlpm.Status="ATIVO",0,_xlpm.Status),
_xlpm.Prod
)
),
"")</f>
        <v>2</v>
      </c>
      <c r="Z32" s="41" cm="1">
        <f t="array" ref="Z32">IFERROR(
_xlfn.LET(
_xlpm.Prod,INDEX(Din!$J$4:$AR$1000,
MATCH($L32,Din!$I$4:$I$1000,0),
MATCH(Z$6,Din!$J$3:$AO$3,0)),
_xlpm.Status,INDEX('FORÇA DE TRABALHO'!$E$15:$E$999,
MATCH($L32,'FORÇA DE TRABALHO'!$C$15:$C$999,0),
MATCH(Z$6+0,'FORÇA DE TRABALHO'!$E$14:$E$14+0,0)),
IF(
OR(_xlpm.Prod="",_xlpm.Prod=0),
IF(_xlpm.Status="ATIVO",0,_xlpm.Status),
_xlpm.Prod
)
),
"")</f>
        <v>4</v>
      </c>
      <c r="AA32" s="41" cm="1">
        <f t="array" ref="AA32">IFERROR(
_xlfn.LET(
_xlpm.Prod,INDEX(Din!$J$4:$AR$1000,
MATCH($L32,Din!$I$4:$I$1000,0),
MATCH(AA$6,Din!$J$3:$AO$3,0)),
_xlpm.Status,INDEX('FORÇA DE TRABALHO'!$E$15:$E$999,
MATCH($L32,'FORÇA DE TRABALHO'!$C$15:$C$999,0),
MATCH(AA$6+0,'FORÇA DE TRABALHO'!$E$14:$E$14+0,0)),
IF(
OR(_xlpm.Prod="",_xlpm.Prod=0),
IF(_xlpm.Status="ATIVO",0,_xlpm.Status),
_xlpm.Prod
)
),
"")</f>
        <v>1</v>
      </c>
      <c r="AB32" s="41" t="str" cm="1">
        <f t="array" ref="AB32">IFERROR(
_xlfn.LET(
_xlpm.Prod,INDEX(Din!$J$4:$AR$1000,
MATCH($L32,Din!$I$4:$I$1000,0),
MATCH(AB$6,Din!$J$3:$AO$3,0)),
_xlpm.Status,INDEX('FORÇA DE TRABALHO'!$E$15:$E$999,
MATCH($L32,'FORÇA DE TRABALHO'!$C$15:$C$999,0),
MATCH(AB$6+0,'FORÇA DE TRABALHO'!$E$14:$E$14+0,0)),
IF(
OR(_xlpm.Prod="",_xlpm.Prod=0),
IF(_xlpm.Status="ATIVO",0,_xlpm.Status),
_xlpm.Prod
)
),
"")</f>
        <v/>
      </c>
      <c r="AC32" s="41" cm="1">
        <f t="array" ref="AC32">IFERROR(
_xlfn.LET(
_xlpm.Prod,INDEX(Din!$J$4:$AR$1000,
MATCH($L32,Din!$I$4:$I$1000,0),
MATCH(AC$6,Din!$J$3:$AO$3,0)),
_xlpm.Status,INDEX('FORÇA DE TRABALHO'!$E$15:$E$999,
MATCH($L32,'FORÇA DE TRABALHO'!$C$15:$C$999,0),
MATCH(AC$6+0,'FORÇA DE TRABALHO'!$E$14:$E$14+0,0)),
IF(
OR(_xlpm.Prod="",_xlpm.Prod=0),
IF(_xlpm.Status="ATIVO",0,_xlpm.Status),
_xlpm.Prod
)
),
"")</f>
        <v>1</v>
      </c>
      <c r="AD32" s="41" t="str" cm="1">
        <f t="array" ref="AD32">IFERROR(
_xlfn.LET(
_xlpm.Prod,INDEX(Din!$J$4:$AR$1000,
MATCH($L32,Din!$I$4:$I$1000,0),
MATCH(AD$6,Din!$J$3:$AO$3,0)),
_xlpm.Status,INDEX('FORÇA DE TRABALHO'!$E$15:$E$999,
MATCH($L32,'FORÇA DE TRABALHO'!$C$15:$C$999,0),
MATCH(AD$6+0,'FORÇA DE TRABALHO'!$E$14:$E$14+0,0)),
IF(
OR(_xlpm.Prod="",_xlpm.Prod=0),
IF(_xlpm.Status="ATIVO",0,_xlpm.Status),
_xlpm.Prod
)
),
"")</f>
        <v/>
      </c>
      <c r="AE32" s="41" cm="1">
        <f t="array" ref="AE32">IFERROR(
_xlfn.LET(
_xlpm.Prod,INDEX(Din!$J$4:$AR$1000,
MATCH($L32,Din!$I$4:$I$1000,0),
MATCH(AE$6,Din!$J$3:$AO$3,0)),
_xlpm.Status,INDEX('FORÇA DE TRABALHO'!$E$15:$E$999,
MATCH($L32,'FORÇA DE TRABALHO'!$C$15:$C$999,0),
MATCH(AE$6+0,'FORÇA DE TRABALHO'!$E$14:$E$14+0,0)),
IF(
OR(_xlpm.Prod="",_xlpm.Prod=0),
IF(_xlpm.Status="ATIVO",0,_xlpm.Status),
_xlpm.Prod
)
),
"")</f>
        <v>1</v>
      </c>
      <c r="AF32" s="41" cm="1">
        <f t="array" ref="AF32">IFERROR(
_xlfn.LET(
_xlpm.Prod,INDEX(Din!$J$4:$AR$1000,
MATCH($L32,Din!$I$4:$I$1000,0),
MATCH(AF$6,Din!$J$3:$AO$3,0)),
_xlpm.Status,INDEX('FORÇA DE TRABALHO'!$E$15:$E$999,
MATCH($L32,'FORÇA DE TRABALHO'!$C$15:$C$999,0),
MATCH(AF$6+0,'FORÇA DE TRABALHO'!$E$14:$E$14+0,0)),
IF(
OR(_xlpm.Prod="",_xlpm.Prod=0),
IF(_xlpm.Status="ATIVO",0,_xlpm.Status),
_xlpm.Prod
)
),
"")</f>
        <v>1</v>
      </c>
      <c r="AG32" s="41" cm="1">
        <f t="array" ref="AG32">IFERROR(
_xlfn.LET(
_xlpm.Prod,INDEX(Din!$J$4:$AR$1000,
MATCH($L32,Din!$I$4:$I$1000,0),
MATCH(AG$6,Din!$J$3:$AO$3,0)),
_xlpm.Status,INDEX('FORÇA DE TRABALHO'!$E$15:$E$999,
MATCH($L32,'FORÇA DE TRABALHO'!$C$15:$C$999,0),
MATCH(AG$6+0,'FORÇA DE TRABALHO'!$E$14:$E$14+0,0)),
IF(
OR(_xlpm.Prod="",_xlpm.Prod=0),
IF(_xlpm.Status="ATIVO",0,_xlpm.Status),
_xlpm.Prod
)
),
"")</f>
        <v>2</v>
      </c>
      <c r="AH32" s="41" t="str" cm="1">
        <f t="array" ref="AH32">IFERROR(
_xlfn.LET(
_xlpm.Prod,INDEX(Din!$J$4:$AR$1000,
MATCH($L32,Din!$I$4:$I$1000,0),
MATCH(AH$6,Din!$J$3:$AO$3,0)),
_xlpm.Status,INDEX('FORÇA DE TRABALHO'!$E$15:$E$999,
MATCH($L32,'FORÇA DE TRABALHO'!$C$15:$C$999,0),
MATCH(AH$6+0,'FORÇA DE TRABALHO'!$E$14:$E$14+0,0)),
IF(
OR(_xlpm.Prod="",_xlpm.Prod=0),
IF(_xlpm.Status="ATIVO",0,_xlpm.Status),
_xlpm.Prod
)
),
"")</f>
        <v/>
      </c>
      <c r="AI32" s="41" t="str" cm="1">
        <f t="array" ref="AI32">IFERROR(
_xlfn.LET(
_xlpm.Prod,INDEX(Din!$J$4:$AR$1000,
MATCH($L32,Din!$I$4:$I$1000,0),
MATCH(AI$6,Din!$J$3:$AO$3,0)),
_xlpm.Status,INDEX('FORÇA DE TRABALHO'!$E$15:$E$999,
MATCH($L32,'FORÇA DE TRABALHO'!$C$15:$C$999,0),
MATCH(AI$6+0,'FORÇA DE TRABALHO'!$E$14:$E$14+0,0)),
IF(
OR(_xlpm.Prod="",_xlpm.Prod=0),
IF(_xlpm.Status="ATIVO",0,_xlpm.Status),
_xlpm.Prod
)
),
"")</f>
        <v/>
      </c>
      <c r="AJ32" s="41" t="str" cm="1">
        <f t="array" ref="AJ32">IFERROR(
_xlfn.LET(
_xlpm.Prod,INDEX(Din!$J$4:$AR$1000,
MATCH($L32,Din!$I$4:$I$1000,0),
MATCH(AJ$6,Din!$J$3:$AO$3,0)),
_xlpm.Status,INDEX('FORÇA DE TRABALHO'!$E$15:$E$999,
MATCH($L32,'FORÇA DE TRABALHO'!$C$15:$C$999,0),
MATCH(AJ$6+0,'FORÇA DE TRABALHO'!$E$14:$E$14+0,0)),
IF(
OR(_xlpm.Prod="",_xlpm.Prod=0),
IF(_xlpm.Status="ATIVO",0,_xlpm.Status),
_xlpm.Prod
)
),
"")</f>
        <v/>
      </c>
      <c r="AK32" s="41" cm="1">
        <f t="array" ref="AK32">IFERROR(
_xlfn.LET(
_xlpm.Prod,INDEX(Din!$J$4:$AR$1000,
MATCH($L32,Din!$I$4:$I$1000,0),
MATCH(AK$6,Din!$J$3:$AO$3,0)),
_xlpm.Status,INDEX('FORÇA DE TRABALHO'!$E$15:$E$999,
MATCH($L32,'FORÇA DE TRABALHO'!$C$15:$C$999,0),
MATCH(AK$6+0,'FORÇA DE TRABALHO'!$E$14:$E$14+0,0)),
IF(
OR(_xlpm.Prod="",_xlpm.Prod=0),
IF(_xlpm.Status="ATIVO",0,_xlpm.Status),
_xlpm.Prod
)
),
"")</f>
        <v>1</v>
      </c>
      <c r="AL32" s="41" cm="1">
        <f t="array" ref="AL32">IFERROR(
_xlfn.LET(
_xlpm.Prod,INDEX(Din!$J$4:$AR$1000,
MATCH($L32,Din!$I$4:$I$1000,0),
MATCH(AL$6,Din!$J$3:$AO$3,0)),
_xlpm.Status,INDEX('FORÇA DE TRABALHO'!$E$15:$E$999,
MATCH($L32,'FORÇA DE TRABALHO'!$C$15:$C$999,0),
MATCH(AL$6+0,'FORÇA DE TRABALHO'!$E$14:$E$14+0,0)),
IF(
OR(_xlpm.Prod="",_xlpm.Prod=0),
IF(_xlpm.Status="ATIVO",0,_xlpm.Status),
_xlpm.Prod
)
),
"")</f>
        <v>2</v>
      </c>
      <c r="AM32" s="41" t="str" cm="1">
        <f t="array" ref="AM32">IFERROR(
_xlfn.LET(
_xlpm.Prod,INDEX(Din!$J$4:$AR$1000,
MATCH($L32,Din!$I$4:$I$1000,0),
MATCH(AM$6,Din!$J$3:$AO$3,0)),
_xlpm.Status,INDEX('FORÇA DE TRABALHO'!$E$15:$E$999,
MATCH($L32,'FORÇA DE TRABALHO'!$C$15:$C$999,0),
MATCH(AM$6+0,'FORÇA DE TRABALHO'!$E$14:$E$14+0,0)),
IF(
OR(_xlpm.Prod="",_xlpm.Prod=0),
IF(_xlpm.Status="ATIVO",0,_xlpm.Status),
_xlpm.Prod
)
),
"")</f>
        <v/>
      </c>
      <c r="AN32" s="41" t="str" cm="1">
        <f t="array" ref="AN32">IFERROR(
_xlfn.LET(
_xlpm.Prod,INDEX(Din!$J$4:$AR$1000,
MATCH($L32,Din!$I$4:$I$1000,0),
MATCH(AN$6,Din!$J$3:$AO$3,0)),
_xlpm.Status,INDEX('FORÇA DE TRABALHO'!$E$15:$E$999,
MATCH($L32,'FORÇA DE TRABALHO'!$C$15:$C$999,0),
MATCH(AN$6+0,'FORÇA DE TRABALHO'!$E$14:$E$14+0,0)),
IF(
OR(_xlpm.Prod="",_xlpm.Prod=0),
IF(_xlpm.Status="ATIVO",0,_xlpm.Status),
_xlpm.Prod
)
),
"")</f>
        <v/>
      </c>
      <c r="AO32" s="41" t="str" cm="1">
        <f t="array" ref="AO32">IFERROR(
_xlfn.LET(
_xlpm.Prod,INDEX(Din!$J$4:$AR$1000,
MATCH($L32,Din!$I$4:$I$1000,0),
MATCH(AO$6,Din!$J$3:$AO$3,0)),
_xlpm.Status,INDEX('FORÇA DE TRABALHO'!$E$15:$E$999,
MATCH($L32,'FORÇA DE TRABALHO'!$C$15:$C$999,0),
MATCH(AO$6+0,'FORÇA DE TRABALHO'!$E$14:$E$14+0,0)),
IF(
OR(_xlpm.Prod="",_xlpm.Prod=0),
IF(_xlpm.Status="ATIVO",0,_xlpm.Status),
_xlpm.Prod
)
),
"")</f>
        <v/>
      </c>
      <c r="AP32" s="41" t="str" cm="1">
        <f t="array" ref="AP32">IFERROR(
_xlfn.LET(
_xlpm.Prod,INDEX(Din!$J$4:$AR$1000,
MATCH($L32,Din!$I$4:$I$1000,0),
MATCH(AP$6,Din!$J$3:$AO$3,0)),
_xlpm.Status,INDEX('FORÇA DE TRABALHO'!$E$15:$E$999,
MATCH($L32,'FORÇA DE TRABALHO'!$C$15:$C$999,0),
MATCH(AP$6+0,'FORÇA DE TRABALHO'!$E$14:$E$14+0,0)),
IF(
OR(_xlpm.Prod="",_xlpm.Prod=0),
IF(_xlpm.Status="ATIVO",0,_xlpm.Status),
_xlpm.Prod
)
),
"")</f>
        <v/>
      </c>
      <c r="AQ32" s="41" t="str" cm="1">
        <f t="array" ref="AQ32">IFERROR(
_xlfn.LET(
_xlpm.Prod,INDEX(Din!$J$4:$AR$1000,
MATCH($L32,Din!$I$4:$I$1000,0),
MATCH(AQ$6,Din!$J$3:$AO$3,0)),
_xlpm.Status,INDEX('FORÇA DE TRABALHO'!$E$15:$E$999,
MATCH($L32,'FORÇA DE TRABALHO'!$C$15:$C$999,0),
MATCH(AQ$6+0,'FORÇA DE TRABALHO'!$E$14:$E$14+0,0)),
IF(
OR(_xlpm.Prod="",_xlpm.Prod=0),
IF(_xlpm.Status="ATIVO",0,_xlpm.Status),
_xlpm.Prod
)
),
"")</f>
        <v/>
      </c>
      <c r="AR32"/>
    </row>
    <row r="33" spans="6:44" ht="15" thickBot="1">
      <c r="F33" s="31"/>
      <c r="G33" s="30"/>
      <c r="H33" s="38">
        <f t="shared" si="10"/>
        <v>34</v>
      </c>
      <c r="I33" s="54">
        <f>ResumoProducao[[#This Row],[Produção]]/ResumoProducao[[#This Row],[Dias Trabalhado]]</f>
        <v>34</v>
      </c>
      <c r="J33" s="38" cm="1">
        <f t="array" ref="J33">SUMPRODUCT(('FORÇA DE TRABALHO'!$C$15:$C$1007=L33)*('FORÇA DE TRABALHO'!$E$15:$E$1007="ATIVO"))</f>
        <v>1</v>
      </c>
      <c r="K33" s="39" t="str">
        <f t="shared" si="11"/>
        <v>1Q</v>
      </c>
      <c r="L33" s="40" t="str">
        <f>IF(Din!A24="","",Din!A24)</f>
        <v>JEAN GALVÃO OLIVEIRA</v>
      </c>
      <c r="M33" s="40" cm="1">
        <f t="array" ref="M33">IFERROR(
_xlfn.LET(
_xlpm.Prod,INDEX(Din!$J$4:$AR$1000,
MATCH($L33,Din!$I$4:$I$1000,0),
MATCH(M$6,Din!$J$3:$AO$3,0)),
_xlpm.Status,INDEX('FORÇA DE TRABALHO'!$E$15:$E$999,
MATCH($L33,'FORÇA DE TRABALHO'!$C$15:$C$999,0),
MATCH(M$6+0,'FORÇA DE TRABALHO'!$E$14:$E$14+0,0)),
IF(
OR(_xlpm.Prod="",_xlpm.Prod=0),
IF(_xlpm.Status="ATIVO",0,_xlpm.Status),
_xlpm.Prod
)
),
"")</f>
        <v>3</v>
      </c>
      <c r="N33" s="40" cm="1">
        <f t="array" ref="N33">IFERROR(
_xlfn.LET(
_xlpm.Prod,INDEX(Din!$J$4:$AR$1000,
MATCH($L33,Din!$I$4:$I$1000,0),
MATCH(N$6,Din!$J$3:$AO$3,0)),
_xlpm.Status,INDEX('FORÇA DE TRABALHO'!$E$15:$E$999,
MATCH($L33,'FORÇA DE TRABALHO'!$C$15:$C$999,0),
MATCH(N$6+0,'FORÇA DE TRABALHO'!$E$14:$E$14+0,0)),
IF(
OR(_xlpm.Prod="",_xlpm.Prod=0),
IF(_xlpm.Status="ATIVO",0,_xlpm.Status),
_xlpm.Prod
)
),
"")</f>
        <v>3</v>
      </c>
      <c r="O33" s="40" cm="1">
        <f t="array" ref="O33">IFERROR(
_xlfn.LET(
_xlpm.Prod,INDEX(Din!$J$4:$AR$1000,
MATCH($L33,Din!$I$4:$I$1000,0),
MATCH(O$6,Din!$J$3:$AO$3,0)),
_xlpm.Status,INDEX('FORÇA DE TRABALHO'!$E$15:$E$999,
MATCH($L33,'FORÇA DE TRABALHO'!$C$15:$C$999,0),
MATCH(O$6+0,'FORÇA DE TRABALHO'!$E$14:$E$14+0,0)),
IF(
OR(_xlpm.Prod="",_xlpm.Prod=0),
IF(_xlpm.Status="ATIVO",0,_xlpm.Status),
_xlpm.Prod
)
),
"")</f>
        <v>1</v>
      </c>
      <c r="P33" s="40" cm="1">
        <f t="array" ref="P33">IFERROR(
_xlfn.LET(
_xlpm.Prod,INDEX(Din!$J$4:$AR$1000,
MATCH($L33,Din!$I$4:$I$1000,0),
MATCH(P$6,Din!$J$3:$AO$3,0)),
_xlpm.Status,INDEX('FORÇA DE TRABALHO'!$E$15:$E$999,
MATCH($L33,'FORÇA DE TRABALHO'!$C$15:$C$999,0),
MATCH(P$6+0,'FORÇA DE TRABALHO'!$E$14:$E$14+0,0)),
IF(
OR(_xlpm.Prod="",_xlpm.Prod=0),
IF(_xlpm.Status="ATIVO",0,_xlpm.Status),
_xlpm.Prod
)
),
"")</f>
        <v>2</v>
      </c>
      <c r="Q33" s="40" t="str" cm="1">
        <f t="array" ref="Q33">IFERROR(
_xlfn.LET(
_xlpm.Prod,INDEX(Din!$J$4:$AR$1000,
MATCH($L33,Din!$I$4:$I$1000,0),
MATCH(Q$6,Din!$J$3:$AO$3,0)),
_xlpm.Status,INDEX('FORÇA DE TRABALHO'!$E$15:$E$999,
MATCH($L33,'FORÇA DE TRABALHO'!$C$15:$C$999,0),
MATCH(Q$6+0,'FORÇA DE TRABALHO'!$E$14:$E$14+0,0)),
IF(
OR(_xlpm.Prod="",_xlpm.Prod=0),
IF(_xlpm.Status="ATIVO",0,_xlpm.Status),
_xlpm.Prod
)
),
"")</f>
        <v/>
      </c>
      <c r="R33" s="40" cm="1">
        <f t="array" ref="R33">IFERROR(
_xlfn.LET(
_xlpm.Prod,INDEX(Din!$J$4:$AR$1000,
MATCH($L33,Din!$I$4:$I$1000,0),
MATCH(R$6,Din!$J$3:$AO$3,0)),
_xlpm.Status,INDEX('FORÇA DE TRABALHO'!$E$15:$E$999,
MATCH($L33,'FORÇA DE TRABALHO'!$C$15:$C$999,0),
MATCH(R$6+0,'FORÇA DE TRABALHO'!$E$14:$E$14+0,0)),
IF(
OR(_xlpm.Prod="",_xlpm.Prod=0),
IF(_xlpm.Status="ATIVO",0,_xlpm.Status),
_xlpm.Prod
)
),
"")</f>
        <v>1</v>
      </c>
      <c r="S33" s="40" t="str" cm="1">
        <f t="array" ref="S33">IFERROR(
_xlfn.LET(
_xlpm.Prod,INDEX(Din!$J$4:$AR$1000,
MATCH($L33,Din!$I$4:$I$1000,0),
MATCH(S$6,Din!$J$3:$AO$3,0)),
_xlpm.Status,INDEX('FORÇA DE TRABALHO'!$E$15:$E$999,
MATCH($L33,'FORÇA DE TRABALHO'!$C$15:$C$999,0),
MATCH(S$6+0,'FORÇA DE TRABALHO'!$E$14:$E$14+0,0)),
IF(
OR(_xlpm.Prod="",_xlpm.Prod=0),
IF(_xlpm.Status="ATIVO",0,_xlpm.Status),
_xlpm.Prod
)
),
"")</f>
        <v/>
      </c>
      <c r="T33" s="40" cm="1">
        <f t="array" ref="T33">IFERROR(
_xlfn.LET(
_xlpm.Prod,INDEX(Din!$J$4:$AR$1000,
MATCH($L33,Din!$I$4:$I$1000,0),
MATCH(T$6,Din!$J$3:$AO$3,0)),
_xlpm.Status,INDEX('FORÇA DE TRABALHO'!$E$15:$E$999,
MATCH($L33,'FORÇA DE TRABALHO'!$C$15:$C$999,0),
MATCH(T$6+0,'FORÇA DE TRABALHO'!$E$14:$E$14+0,0)),
IF(
OR(_xlpm.Prod="",_xlpm.Prod=0),
IF(_xlpm.Status="ATIVO",0,_xlpm.Status),
_xlpm.Prod
)
),
"")</f>
        <v>2</v>
      </c>
      <c r="U33" s="40" cm="1">
        <f t="array" ref="U33">IFERROR(
_xlfn.LET(
_xlpm.Prod,INDEX(Din!$J$4:$AR$1000,
MATCH($L33,Din!$I$4:$I$1000,0),
MATCH(U$6,Din!$J$3:$AO$3,0)),
_xlpm.Status,INDEX('FORÇA DE TRABALHO'!$E$15:$E$999,
MATCH($L33,'FORÇA DE TRABALHO'!$C$15:$C$999,0),
MATCH(U$6+0,'FORÇA DE TRABALHO'!$E$14:$E$14+0,0)),
IF(
OR(_xlpm.Prod="",_xlpm.Prod=0),
IF(_xlpm.Status="ATIVO",0,_xlpm.Status),
_xlpm.Prod
)
),
"")</f>
        <v>2</v>
      </c>
      <c r="V33" s="40" t="str" cm="1">
        <f t="array" ref="V33">IFERROR(
_xlfn.LET(
_xlpm.Prod,INDEX(Din!$J$4:$AR$1000,
MATCH($L33,Din!$I$4:$I$1000,0),
MATCH(V$6,Din!$J$3:$AO$3,0)),
_xlpm.Status,INDEX('FORÇA DE TRABALHO'!$E$15:$E$999,
MATCH($L33,'FORÇA DE TRABALHO'!$C$15:$C$999,0),
MATCH(V$6+0,'FORÇA DE TRABALHO'!$E$14:$E$14+0,0)),
IF(
OR(_xlpm.Prod="",_xlpm.Prod=0),
IF(_xlpm.Status="ATIVO",0,_xlpm.Status),
_xlpm.Prod
)
),
"")</f>
        <v/>
      </c>
      <c r="W33" s="40" cm="1">
        <f t="array" ref="W33">IFERROR(
_xlfn.LET(
_xlpm.Prod,INDEX(Din!$J$4:$AR$1000,
MATCH($L33,Din!$I$4:$I$1000,0),
MATCH(W$6,Din!$J$3:$AO$3,0)),
_xlpm.Status,INDEX('FORÇA DE TRABALHO'!$E$15:$E$999,
MATCH($L33,'FORÇA DE TRABALHO'!$C$15:$C$999,0),
MATCH(W$6+0,'FORÇA DE TRABALHO'!$E$14:$E$14+0,0)),
IF(
OR(_xlpm.Prod="",_xlpm.Prod=0),
IF(_xlpm.Status="ATIVO",0,_xlpm.Status),
_xlpm.Prod
)
),
"")</f>
        <v>2</v>
      </c>
      <c r="X33" s="40" cm="1">
        <f t="array" ref="X33">IFERROR(
_xlfn.LET(
_xlpm.Prod,INDEX(Din!$J$4:$AR$1000,
MATCH($L33,Din!$I$4:$I$1000,0),
MATCH(X$6,Din!$J$3:$AO$3,0)),
_xlpm.Status,INDEX('FORÇA DE TRABALHO'!$E$15:$E$999,
MATCH($L33,'FORÇA DE TRABALHO'!$C$15:$C$999,0),
MATCH(X$6+0,'FORÇA DE TRABALHO'!$E$14:$E$14+0,0)),
IF(
OR(_xlpm.Prod="",_xlpm.Prod=0),
IF(_xlpm.Status="ATIVO",0,_xlpm.Status),
_xlpm.Prod
)
),
"")</f>
        <v>2</v>
      </c>
      <c r="Y33" s="40" cm="1">
        <f t="array" ref="Y33">IFERROR(
_xlfn.LET(
_xlpm.Prod,INDEX(Din!$J$4:$AR$1000,
MATCH($L33,Din!$I$4:$I$1000,0),
MATCH(Y$6,Din!$J$3:$AO$3,0)),
_xlpm.Status,INDEX('FORÇA DE TRABALHO'!$E$15:$E$999,
MATCH($L33,'FORÇA DE TRABALHO'!$C$15:$C$999,0),
MATCH(Y$6+0,'FORÇA DE TRABALHO'!$E$14:$E$14+0,0)),
IF(
OR(_xlpm.Prod="",_xlpm.Prod=0),
IF(_xlpm.Status="ATIVO",0,_xlpm.Status),
_xlpm.Prod
)
),
"")</f>
        <v>2</v>
      </c>
      <c r="Z33" s="40" cm="1">
        <f t="array" ref="Z33">IFERROR(
_xlfn.LET(
_xlpm.Prod,INDEX(Din!$J$4:$AR$1000,
MATCH($L33,Din!$I$4:$I$1000,0),
MATCH(Z$6,Din!$J$3:$AO$3,0)),
_xlpm.Status,INDEX('FORÇA DE TRABALHO'!$E$15:$E$999,
MATCH($L33,'FORÇA DE TRABALHO'!$C$15:$C$999,0),
MATCH(Z$6+0,'FORÇA DE TRABALHO'!$E$14:$E$14+0,0)),
IF(
OR(_xlpm.Prod="",_xlpm.Prod=0),
IF(_xlpm.Status="ATIVO",0,_xlpm.Status),
_xlpm.Prod
)
),
"")</f>
        <v>2</v>
      </c>
      <c r="AA33" s="40" t="str" cm="1">
        <f t="array" ref="AA33">IFERROR(
_xlfn.LET(
_xlpm.Prod,INDEX(Din!$J$4:$AR$1000,
MATCH($L33,Din!$I$4:$I$1000,0),
MATCH(AA$6,Din!$J$3:$AO$3,0)),
_xlpm.Status,INDEX('FORÇA DE TRABALHO'!$E$15:$E$999,
MATCH($L33,'FORÇA DE TRABALHO'!$C$15:$C$999,0),
MATCH(AA$6+0,'FORÇA DE TRABALHO'!$E$14:$E$14+0,0)),
IF(
OR(_xlpm.Prod="",_xlpm.Prod=0),
IF(_xlpm.Status="ATIVO",0,_xlpm.Status),
_xlpm.Prod
)
),
"")</f>
        <v/>
      </c>
      <c r="AB33" s="40" t="str" cm="1">
        <f t="array" ref="AB33">IFERROR(
_xlfn.LET(
_xlpm.Prod,INDEX(Din!$J$4:$AR$1000,
MATCH($L33,Din!$I$4:$I$1000,0),
MATCH(AB$6,Din!$J$3:$AO$3,0)),
_xlpm.Status,INDEX('FORÇA DE TRABALHO'!$E$15:$E$999,
MATCH($L33,'FORÇA DE TRABALHO'!$C$15:$C$999,0),
MATCH(AB$6+0,'FORÇA DE TRABALHO'!$E$14:$E$14+0,0)),
IF(
OR(_xlpm.Prod="",_xlpm.Prod=0),
IF(_xlpm.Status="ATIVO",0,_xlpm.Status),
_xlpm.Prod
)
),
"")</f>
        <v/>
      </c>
      <c r="AC33" s="40" t="str" cm="1">
        <f t="array" ref="AC33">IFERROR(
_xlfn.LET(
_xlpm.Prod,INDEX(Din!$J$4:$AR$1000,
MATCH($L33,Din!$I$4:$I$1000,0),
MATCH(AC$6,Din!$J$3:$AO$3,0)),
_xlpm.Status,INDEX('FORÇA DE TRABALHO'!$E$15:$E$999,
MATCH($L33,'FORÇA DE TRABALHO'!$C$15:$C$999,0),
MATCH(AC$6+0,'FORÇA DE TRABALHO'!$E$14:$E$14+0,0)),
IF(
OR(_xlpm.Prod="",_xlpm.Prod=0),
IF(_xlpm.Status="ATIVO",0,_xlpm.Status),
_xlpm.Prod
)
),
"")</f>
        <v/>
      </c>
      <c r="AD33" s="40" cm="1">
        <f t="array" ref="AD33">IFERROR(
_xlfn.LET(
_xlpm.Prod,INDEX(Din!$J$4:$AR$1000,
MATCH($L33,Din!$I$4:$I$1000,0),
MATCH(AD$6,Din!$J$3:$AO$3,0)),
_xlpm.Status,INDEX('FORÇA DE TRABALHO'!$E$15:$E$999,
MATCH($L33,'FORÇA DE TRABALHO'!$C$15:$C$999,0),
MATCH(AD$6+0,'FORÇA DE TRABALHO'!$E$14:$E$14+0,0)),
IF(
OR(_xlpm.Prod="",_xlpm.Prod=0),
IF(_xlpm.Status="ATIVO",0,_xlpm.Status),
_xlpm.Prod
)
),
"")</f>
        <v>1</v>
      </c>
      <c r="AE33" s="40" cm="1">
        <f t="array" ref="AE33">IFERROR(
_xlfn.LET(
_xlpm.Prod,INDEX(Din!$J$4:$AR$1000,
MATCH($L33,Din!$I$4:$I$1000,0),
MATCH(AE$6,Din!$J$3:$AO$3,0)),
_xlpm.Status,INDEX('FORÇA DE TRABALHO'!$E$15:$E$999,
MATCH($L33,'FORÇA DE TRABALHO'!$C$15:$C$999,0),
MATCH(AE$6+0,'FORÇA DE TRABALHO'!$E$14:$E$14+0,0)),
IF(
OR(_xlpm.Prod="",_xlpm.Prod=0),
IF(_xlpm.Status="ATIVO",0,_xlpm.Status),
_xlpm.Prod
)
),
"")</f>
        <v>1</v>
      </c>
      <c r="AF33" s="40" cm="1">
        <f t="array" ref="AF33">IFERROR(
_xlfn.LET(
_xlpm.Prod,INDEX(Din!$J$4:$AR$1000,
MATCH($L33,Din!$I$4:$I$1000,0),
MATCH(AF$6,Din!$J$3:$AO$3,0)),
_xlpm.Status,INDEX('FORÇA DE TRABALHO'!$E$15:$E$999,
MATCH($L33,'FORÇA DE TRABALHO'!$C$15:$C$999,0),
MATCH(AF$6+0,'FORÇA DE TRABALHO'!$E$14:$E$14+0,0)),
IF(
OR(_xlpm.Prod="",_xlpm.Prod=0),
IF(_xlpm.Status="ATIVO",0,_xlpm.Status),
_xlpm.Prod
)
),
"")</f>
        <v>1</v>
      </c>
      <c r="AG33" s="40" cm="1">
        <f t="array" ref="AG33">IFERROR(
_xlfn.LET(
_xlpm.Prod,INDEX(Din!$J$4:$AR$1000,
MATCH($L33,Din!$I$4:$I$1000,0),
MATCH(AG$6,Din!$J$3:$AO$3,0)),
_xlpm.Status,INDEX('FORÇA DE TRABALHO'!$E$15:$E$999,
MATCH($L33,'FORÇA DE TRABALHO'!$C$15:$C$999,0),
MATCH(AG$6+0,'FORÇA DE TRABALHO'!$E$14:$E$14+0,0)),
IF(
OR(_xlpm.Prod="",_xlpm.Prod=0),
IF(_xlpm.Status="ATIVO",0,_xlpm.Status),
_xlpm.Prod
)
),
"")</f>
        <v>2</v>
      </c>
      <c r="AH33" s="40" t="str" cm="1">
        <f t="array" ref="AH33">IFERROR(
_xlfn.LET(
_xlpm.Prod,INDEX(Din!$J$4:$AR$1000,
MATCH($L33,Din!$I$4:$I$1000,0),
MATCH(AH$6,Din!$J$3:$AO$3,0)),
_xlpm.Status,INDEX('FORÇA DE TRABALHO'!$E$15:$E$999,
MATCH($L33,'FORÇA DE TRABALHO'!$C$15:$C$999,0),
MATCH(AH$6+0,'FORÇA DE TRABALHO'!$E$14:$E$14+0,0)),
IF(
OR(_xlpm.Prod="",_xlpm.Prod=0),
IF(_xlpm.Status="ATIVO",0,_xlpm.Status),
_xlpm.Prod
)
),
"")</f>
        <v/>
      </c>
      <c r="AI33" s="40" t="str" cm="1">
        <f t="array" ref="AI33">IFERROR(
_xlfn.LET(
_xlpm.Prod,INDEX(Din!$J$4:$AR$1000,
MATCH($L33,Din!$I$4:$I$1000,0),
MATCH(AI$6,Din!$J$3:$AO$3,0)),
_xlpm.Status,INDEX('FORÇA DE TRABALHO'!$E$15:$E$999,
MATCH($L33,'FORÇA DE TRABALHO'!$C$15:$C$999,0),
MATCH(AI$6+0,'FORÇA DE TRABALHO'!$E$14:$E$14+0,0)),
IF(
OR(_xlpm.Prod="",_xlpm.Prod=0),
IF(_xlpm.Status="ATIVO",0,_xlpm.Status),
_xlpm.Prod
)
),
"")</f>
        <v/>
      </c>
      <c r="AJ33" s="40" cm="1">
        <f t="array" ref="AJ33">IFERROR(
_xlfn.LET(
_xlpm.Prod,INDEX(Din!$J$4:$AR$1000,
MATCH($L33,Din!$I$4:$I$1000,0),
MATCH(AJ$6,Din!$J$3:$AO$3,0)),
_xlpm.Status,INDEX('FORÇA DE TRABALHO'!$E$15:$E$999,
MATCH($L33,'FORÇA DE TRABALHO'!$C$15:$C$999,0),
MATCH(AJ$6+0,'FORÇA DE TRABALHO'!$E$14:$E$14+0,0)),
IF(
OR(_xlpm.Prod="",_xlpm.Prod=0),
IF(_xlpm.Status="ATIVO",0,_xlpm.Status),
_xlpm.Prod
)
),
"")</f>
        <v>3</v>
      </c>
      <c r="AK33" s="40" cm="1">
        <f t="array" ref="AK33">IFERROR(
_xlfn.LET(
_xlpm.Prod,INDEX(Din!$J$4:$AR$1000,
MATCH($L33,Din!$I$4:$I$1000,0),
MATCH(AK$6,Din!$J$3:$AO$3,0)),
_xlpm.Status,INDEX('FORÇA DE TRABALHO'!$E$15:$E$999,
MATCH($L33,'FORÇA DE TRABALHO'!$C$15:$C$999,0),
MATCH(AK$6+0,'FORÇA DE TRABALHO'!$E$14:$E$14+0,0)),
IF(
OR(_xlpm.Prod="",_xlpm.Prod=0),
IF(_xlpm.Status="ATIVO",0,_xlpm.Status),
_xlpm.Prod
)
),
"")</f>
        <v>2</v>
      </c>
      <c r="AL33" s="40" cm="1">
        <f t="array" ref="AL33">IFERROR(
_xlfn.LET(
_xlpm.Prod,INDEX(Din!$J$4:$AR$1000,
MATCH($L33,Din!$I$4:$I$1000,0),
MATCH(AL$6,Din!$J$3:$AO$3,0)),
_xlpm.Status,INDEX('FORÇA DE TRABALHO'!$E$15:$E$999,
MATCH($L33,'FORÇA DE TRABALHO'!$C$15:$C$999,0),
MATCH(AL$6+0,'FORÇA DE TRABALHO'!$E$14:$E$14+0,0)),
IF(
OR(_xlpm.Prod="",_xlpm.Prod=0),
IF(_xlpm.Status="ATIVO",0,_xlpm.Status),
_xlpm.Prod
)
),
"")</f>
        <v>2</v>
      </c>
      <c r="AM33" s="40" t="str" cm="1">
        <f t="array" ref="AM33">IFERROR(
_xlfn.LET(
_xlpm.Prod,INDEX(Din!$J$4:$AR$1000,
MATCH($L33,Din!$I$4:$I$1000,0),
MATCH(AM$6,Din!$J$3:$AO$3,0)),
_xlpm.Status,INDEX('FORÇA DE TRABALHO'!$E$15:$E$999,
MATCH($L33,'FORÇA DE TRABALHO'!$C$15:$C$999,0),
MATCH(AM$6+0,'FORÇA DE TRABALHO'!$E$14:$E$14+0,0)),
IF(
OR(_xlpm.Prod="",_xlpm.Prod=0),
IF(_xlpm.Status="ATIVO",0,_xlpm.Status),
_xlpm.Prod
)
),
"")</f>
        <v/>
      </c>
      <c r="AN33" s="40" t="str" cm="1">
        <f t="array" ref="AN33">IFERROR(
_xlfn.LET(
_xlpm.Prod,INDEX(Din!$J$4:$AR$1000,
MATCH($L33,Din!$I$4:$I$1000,0),
MATCH(AN$6,Din!$J$3:$AO$3,0)),
_xlpm.Status,INDEX('FORÇA DE TRABALHO'!$E$15:$E$999,
MATCH($L33,'FORÇA DE TRABALHO'!$C$15:$C$999,0),
MATCH(AN$6+0,'FORÇA DE TRABALHO'!$E$14:$E$14+0,0)),
IF(
OR(_xlpm.Prod="",_xlpm.Prod=0),
IF(_xlpm.Status="ATIVO",0,_xlpm.Status),
_xlpm.Prod
)
),
"")</f>
        <v/>
      </c>
      <c r="AO33" s="40" t="str" cm="1">
        <f t="array" ref="AO33">IFERROR(
_xlfn.LET(
_xlpm.Prod,INDEX(Din!$J$4:$AR$1000,
MATCH($L33,Din!$I$4:$I$1000,0),
MATCH(AO$6,Din!$J$3:$AO$3,0)),
_xlpm.Status,INDEX('FORÇA DE TRABALHO'!$E$15:$E$999,
MATCH($L33,'FORÇA DE TRABALHO'!$C$15:$C$999,0),
MATCH(AO$6+0,'FORÇA DE TRABALHO'!$E$14:$E$14+0,0)),
IF(
OR(_xlpm.Prod="",_xlpm.Prod=0),
IF(_xlpm.Status="ATIVO",0,_xlpm.Status),
_xlpm.Prod
)
),
"")</f>
        <v/>
      </c>
      <c r="AP33" s="40" t="str" cm="1">
        <f t="array" ref="AP33">IFERROR(
_xlfn.LET(
_xlpm.Prod,INDEX(Din!$J$4:$AR$1000,
MATCH($L33,Din!$I$4:$I$1000,0),
MATCH(AP$6,Din!$J$3:$AO$3,0)),
_xlpm.Status,INDEX('FORÇA DE TRABALHO'!$E$15:$E$999,
MATCH($L33,'FORÇA DE TRABALHO'!$C$15:$C$999,0),
MATCH(AP$6+0,'FORÇA DE TRABALHO'!$E$14:$E$14+0,0)),
IF(
OR(_xlpm.Prod="",_xlpm.Prod=0),
IF(_xlpm.Status="ATIVO",0,_xlpm.Status),
_xlpm.Prod
)
),
"")</f>
        <v/>
      </c>
      <c r="AQ33" s="40" t="str" cm="1">
        <f t="array" ref="AQ33">IFERROR(
_xlfn.LET(
_xlpm.Prod,INDEX(Din!$J$4:$AR$1000,
MATCH($L33,Din!$I$4:$I$1000,0),
MATCH(AQ$6,Din!$J$3:$AO$3,0)),
_xlpm.Status,INDEX('FORÇA DE TRABALHO'!$E$15:$E$999,
MATCH($L33,'FORÇA DE TRABALHO'!$C$15:$C$999,0),
MATCH(AQ$6+0,'FORÇA DE TRABALHO'!$E$14:$E$14+0,0)),
IF(
OR(_xlpm.Prod="",_xlpm.Prod=0),
IF(_xlpm.Status="ATIVO",0,_xlpm.Status),
_xlpm.Prod
)
),
"")</f>
        <v/>
      </c>
      <c r="AR33"/>
    </row>
    <row r="34" spans="6:44" ht="15" thickBot="1">
      <c r="F34" s="31"/>
      <c r="G34" s="30"/>
      <c r="H34" s="38">
        <f t="shared" si="10"/>
        <v>28</v>
      </c>
      <c r="I34" s="54">
        <f>ResumoProducao[[#This Row],[Produção]]/ResumoProducao[[#This Row],[Dias Trabalhado]]</f>
        <v>28</v>
      </c>
      <c r="J34" s="38" cm="1">
        <f t="array" ref="J34">SUMPRODUCT(('FORÇA DE TRABALHO'!$C$15:$C$1007=L34)*('FORÇA DE TRABALHO'!$E$15:$E$1007="ATIVO"))</f>
        <v>1</v>
      </c>
      <c r="K34" s="39" t="str">
        <f t="shared" si="11"/>
        <v>1Q</v>
      </c>
      <c r="L34" s="41" t="str">
        <f>IF(Din!A25="","",Din!A25)</f>
        <v>JOSE WILSON GOMES DA SILVA</v>
      </c>
      <c r="M34" s="41" cm="1">
        <f t="array" ref="M34">IFERROR(
_xlfn.LET(
_xlpm.Prod,INDEX(Din!$J$4:$AR$1000,
MATCH($L34,Din!$I$4:$I$1000,0),
MATCH(M$6,Din!$J$3:$AO$3,0)),
_xlpm.Status,INDEX('FORÇA DE TRABALHO'!$E$15:$E$999,
MATCH($L34,'FORÇA DE TRABALHO'!$C$15:$C$999,0),
MATCH(M$6+0,'FORÇA DE TRABALHO'!$E$14:$E$14+0,0)),
IF(
OR(_xlpm.Prod="",_xlpm.Prod=0),
IF(_xlpm.Status="ATIVO",0,_xlpm.Status),
_xlpm.Prod
)
),
"")</f>
        <v>2</v>
      </c>
      <c r="N34" s="41" cm="1">
        <f t="array" ref="N34">IFERROR(
_xlfn.LET(
_xlpm.Prod,INDEX(Din!$J$4:$AR$1000,
MATCH($L34,Din!$I$4:$I$1000,0),
MATCH(N$6,Din!$J$3:$AO$3,0)),
_xlpm.Status,INDEX('FORÇA DE TRABALHO'!$E$15:$E$999,
MATCH($L34,'FORÇA DE TRABALHO'!$C$15:$C$999,0),
MATCH(N$6+0,'FORÇA DE TRABALHO'!$E$14:$E$14+0,0)),
IF(
OR(_xlpm.Prod="",_xlpm.Prod=0),
IF(_xlpm.Status="ATIVO",0,_xlpm.Status),
_xlpm.Prod
)
),
"")</f>
        <v>2</v>
      </c>
      <c r="O34" s="41" cm="1">
        <f t="array" ref="O34">IFERROR(
_xlfn.LET(
_xlpm.Prod,INDEX(Din!$J$4:$AR$1000,
MATCH($L34,Din!$I$4:$I$1000,0),
MATCH(O$6,Din!$J$3:$AO$3,0)),
_xlpm.Status,INDEX('FORÇA DE TRABALHO'!$E$15:$E$999,
MATCH($L34,'FORÇA DE TRABALHO'!$C$15:$C$999,0),
MATCH(O$6+0,'FORÇA DE TRABALHO'!$E$14:$E$14+0,0)),
IF(
OR(_xlpm.Prod="",_xlpm.Prod=0),
IF(_xlpm.Status="ATIVO",0,_xlpm.Status),
_xlpm.Prod
)
),
"")</f>
        <v>3</v>
      </c>
      <c r="P34" s="41" t="str" cm="1">
        <f t="array" ref="P34">IFERROR(
_xlfn.LET(
_xlpm.Prod,INDEX(Din!$J$4:$AR$1000,
MATCH($L34,Din!$I$4:$I$1000,0),
MATCH(P$6,Din!$J$3:$AO$3,0)),
_xlpm.Status,INDEX('FORÇA DE TRABALHO'!$E$15:$E$999,
MATCH($L34,'FORÇA DE TRABALHO'!$C$15:$C$999,0),
MATCH(P$6+0,'FORÇA DE TRABALHO'!$E$14:$E$14+0,0)),
IF(
OR(_xlpm.Prod="",_xlpm.Prod=0),
IF(_xlpm.Status="ATIVO",0,_xlpm.Status),
_xlpm.Prod
)
),
"")</f>
        <v/>
      </c>
      <c r="Q34" s="41" t="str" cm="1">
        <f t="array" ref="Q34">IFERROR(
_xlfn.LET(
_xlpm.Prod,INDEX(Din!$J$4:$AR$1000,
MATCH($L34,Din!$I$4:$I$1000,0),
MATCH(Q$6,Din!$J$3:$AO$3,0)),
_xlpm.Status,INDEX('FORÇA DE TRABALHO'!$E$15:$E$999,
MATCH($L34,'FORÇA DE TRABALHO'!$C$15:$C$999,0),
MATCH(Q$6+0,'FORÇA DE TRABALHO'!$E$14:$E$14+0,0)),
IF(
OR(_xlpm.Prod="",_xlpm.Prod=0),
IF(_xlpm.Status="ATIVO",0,_xlpm.Status),
_xlpm.Prod
)
),
"")</f>
        <v/>
      </c>
      <c r="R34" s="41" cm="1">
        <f t="array" ref="R34">IFERROR(
_xlfn.LET(
_xlpm.Prod,INDEX(Din!$J$4:$AR$1000,
MATCH($L34,Din!$I$4:$I$1000,0),
MATCH(R$6,Din!$J$3:$AO$3,0)),
_xlpm.Status,INDEX('FORÇA DE TRABALHO'!$E$15:$E$999,
MATCH($L34,'FORÇA DE TRABALHO'!$C$15:$C$999,0),
MATCH(R$6+0,'FORÇA DE TRABALHO'!$E$14:$E$14+0,0)),
IF(
OR(_xlpm.Prod="",_xlpm.Prod=0),
IF(_xlpm.Status="ATIVO",0,_xlpm.Status),
_xlpm.Prod
)
),
"")</f>
        <v>2</v>
      </c>
      <c r="S34" s="41" cm="1">
        <f t="array" ref="S34">IFERROR(
_xlfn.LET(
_xlpm.Prod,INDEX(Din!$J$4:$AR$1000,
MATCH($L34,Din!$I$4:$I$1000,0),
MATCH(S$6,Din!$J$3:$AO$3,0)),
_xlpm.Status,INDEX('FORÇA DE TRABALHO'!$E$15:$E$999,
MATCH($L34,'FORÇA DE TRABALHO'!$C$15:$C$999,0),
MATCH(S$6+0,'FORÇA DE TRABALHO'!$E$14:$E$14+0,0)),
IF(
OR(_xlpm.Prod="",_xlpm.Prod=0),
IF(_xlpm.Status="ATIVO",0,_xlpm.Status),
_xlpm.Prod
)
),
"")</f>
        <v>3</v>
      </c>
      <c r="T34" s="41" t="str" cm="1">
        <f t="array" ref="T34">IFERROR(
_xlfn.LET(
_xlpm.Prod,INDEX(Din!$J$4:$AR$1000,
MATCH($L34,Din!$I$4:$I$1000,0),
MATCH(T$6,Din!$J$3:$AO$3,0)),
_xlpm.Status,INDEX('FORÇA DE TRABALHO'!$E$15:$E$999,
MATCH($L34,'FORÇA DE TRABALHO'!$C$15:$C$999,0),
MATCH(T$6+0,'FORÇA DE TRABALHO'!$E$14:$E$14+0,0)),
IF(
OR(_xlpm.Prod="",_xlpm.Prod=0),
IF(_xlpm.Status="ATIVO",0,_xlpm.Status),
_xlpm.Prod
)
),
"")</f>
        <v/>
      </c>
      <c r="U34" s="41" t="str" cm="1">
        <f t="array" ref="U34">IFERROR(
_xlfn.LET(
_xlpm.Prod,INDEX(Din!$J$4:$AR$1000,
MATCH($L34,Din!$I$4:$I$1000,0),
MATCH(U$6,Din!$J$3:$AO$3,0)),
_xlpm.Status,INDEX('FORÇA DE TRABALHO'!$E$15:$E$999,
MATCH($L34,'FORÇA DE TRABALHO'!$C$15:$C$999,0),
MATCH(U$6+0,'FORÇA DE TRABALHO'!$E$14:$E$14+0,0)),
IF(
OR(_xlpm.Prod="",_xlpm.Prod=0),
IF(_xlpm.Status="ATIVO",0,_xlpm.Status),
_xlpm.Prod
)
),
"")</f>
        <v/>
      </c>
      <c r="V34" s="41" t="str" cm="1">
        <f t="array" ref="V34">IFERROR(
_xlfn.LET(
_xlpm.Prod,INDEX(Din!$J$4:$AR$1000,
MATCH($L34,Din!$I$4:$I$1000,0),
MATCH(V$6,Din!$J$3:$AO$3,0)),
_xlpm.Status,INDEX('FORÇA DE TRABALHO'!$E$15:$E$999,
MATCH($L34,'FORÇA DE TRABALHO'!$C$15:$C$999,0),
MATCH(V$6+0,'FORÇA DE TRABALHO'!$E$14:$E$14+0,0)),
IF(
OR(_xlpm.Prod="",_xlpm.Prod=0),
IF(_xlpm.Status="ATIVO",0,_xlpm.Status),
_xlpm.Prod
)
),
"")</f>
        <v/>
      </c>
      <c r="W34" s="41" cm="1">
        <f t="array" ref="W34">IFERROR(
_xlfn.LET(
_xlpm.Prod,INDEX(Din!$J$4:$AR$1000,
MATCH($L34,Din!$I$4:$I$1000,0),
MATCH(W$6,Din!$J$3:$AO$3,0)),
_xlpm.Status,INDEX('FORÇA DE TRABALHO'!$E$15:$E$999,
MATCH($L34,'FORÇA DE TRABALHO'!$C$15:$C$999,0),
MATCH(W$6+0,'FORÇA DE TRABALHO'!$E$14:$E$14+0,0)),
IF(
OR(_xlpm.Prod="",_xlpm.Prod=0),
IF(_xlpm.Status="ATIVO",0,_xlpm.Status),
_xlpm.Prod
)
),
"")</f>
        <v>1</v>
      </c>
      <c r="X34" s="41" t="str" cm="1">
        <f t="array" ref="X34">IFERROR(
_xlfn.LET(
_xlpm.Prod,INDEX(Din!$J$4:$AR$1000,
MATCH($L34,Din!$I$4:$I$1000,0),
MATCH(X$6,Din!$J$3:$AO$3,0)),
_xlpm.Status,INDEX('FORÇA DE TRABALHO'!$E$15:$E$999,
MATCH($L34,'FORÇA DE TRABALHO'!$C$15:$C$999,0),
MATCH(X$6+0,'FORÇA DE TRABALHO'!$E$14:$E$14+0,0)),
IF(
OR(_xlpm.Prod="",_xlpm.Prod=0),
IF(_xlpm.Status="ATIVO",0,_xlpm.Status),
_xlpm.Prod
)
),
"")</f>
        <v/>
      </c>
      <c r="Y34" s="41" cm="1">
        <f t="array" ref="Y34">IFERROR(
_xlfn.LET(
_xlpm.Prod,INDEX(Din!$J$4:$AR$1000,
MATCH($L34,Din!$I$4:$I$1000,0),
MATCH(Y$6,Din!$J$3:$AO$3,0)),
_xlpm.Status,INDEX('FORÇA DE TRABALHO'!$E$15:$E$999,
MATCH($L34,'FORÇA DE TRABALHO'!$C$15:$C$999,0),
MATCH(Y$6+0,'FORÇA DE TRABALHO'!$E$14:$E$14+0,0)),
IF(
OR(_xlpm.Prod="",_xlpm.Prod=0),
IF(_xlpm.Status="ATIVO",0,_xlpm.Status),
_xlpm.Prod
)
),
"")</f>
        <v>1</v>
      </c>
      <c r="Z34" s="41" cm="1">
        <f t="array" ref="Z34">IFERROR(
_xlfn.LET(
_xlpm.Prod,INDEX(Din!$J$4:$AR$1000,
MATCH($L34,Din!$I$4:$I$1000,0),
MATCH(Z$6,Din!$J$3:$AO$3,0)),
_xlpm.Status,INDEX('FORÇA DE TRABALHO'!$E$15:$E$999,
MATCH($L34,'FORÇA DE TRABALHO'!$C$15:$C$999,0),
MATCH(Z$6+0,'FORÇA DE TRABALHO'!$E$14:$E$14+0,0)),
IF(
OR(_xlpm.Prod="",_xlpm.Prod=0),
IF(_xlpm.Status="ATIVO",0,_xlpm.Status),
_xlpm.Prod
)
),
"")</f>
        <v>2</v>
      </c>
      <c r="AA34" s="41" cm="1">
        <f t="array" ref="AA34">IFERROR(
_xlfn.LET(
_xlpm.Prod,INDEX(Din!$J$4:$AR$1000,
MATCH($L34,Din!$I$4:$I$1000,0),
MATCH(AA$6,Din!$J$3:$AO$3,0)),
_xlpm.Status,INDEX('FORÇA DE TRABALHO'!$E$15:$E$999,
MATCH($L34,'FORÇA DE TRABALHO'!$C$15:$C$999,0),
MATCH(AA$6+0,'FORÇA DE TRABALHO'!$E$14:$E$14+0,0)),
IF(
OR(_xlpm.Prod="",_xlpm.Prod=0),
IF(_xlpm.Status="ATIVO",0,_xlpm.Status),
_xlpm.Prod
)
),
"")</f>
        <v>1</v>
      </c>
      <c r="AB34" s="41" t="str" cm="1">
        <f t="array" ref="AB34">IFERROR(
_xlfn.LET(
_xlpm.Prod,INDEX(Din!$J$4:$AR$1000,
MATCH($L34,Din!$I$4:$I$1000,0),
MATCH(AB$6,Din!$J$3:$AO$3,0)),
_xlpm.Status,INDEX('FORÇA DE TRABALHO'!$E$15:$E$999,
MATCH($L34,'FORÇA DE TRABALHO'!$C$15:$C$999,0),
MATCH(AB$6+0,'FORÇA DE TRABALHO'!$E$14:$E$14+0,0)),
IF(
OR(_xlpm.Prod="",_xlpm.Prod=0),
IF(_xlpm.Status="ATIVO",0,_xlpm.Status),
_xlpm.Prod
)
),
"")</f>
        <v/>
      </c>
      <c r="AC34" s="41" cm="1">
        <f t="array" ref="AC34">IFERROR(
_xlfn.LET(
_xlpm.Prod,INDEX(Din!$J$4:$AR$1000,
MATCH($L34,Din!$I$4:$I$1000,0),
MATCH(AC$6,Din!$J$3:$AO$3,0)),
_xlpm.Status,INDEX('FORÇA DE TRABALHO'!$E$15:$E$999,
MATCH($L34,'FORÇA DE TRABALHO'!$C$15:$C$999,0),
MATCH(AC$6+0,'FORÇA DE TRABALHO'!$E$14:$E$14+0,0)),
IF(
OR(_xlpm.Prod="",_xlpm.Prod=0),
IF(_xlpm.Status="ATIVO",0,_xlpm.Status),
_xlpm.Prod
)
),
"")</f>
        <v>2</v>
      </c>
      <c r="AD34" s="41" cm="1">
        <f t="array" ref="AD34">IFERROR(
_xlfn.LET(
_xlpm.Prod,INDEX(Din!$J$4:$AR$1000,
MATCH($L34,Din!$I$4:$I$1000,0),
MATCH(AD$6,Din!$J$3:$AO$3,0)),
_xlpm.Status,INDEX('FORÇA DE TRABALHO'!$E$15:$E$999,
MATCH($L34,'FORÇA DE TRABALHO'!$C$15:$C$999,0),
MATCH(AD$6+0,'FORÇA DE TRABALHO'!$E$14:$E$14+0,0)),
IF(
OR(_xlpm.Prod="",_xlpm.Prod=0),
IF(_xlpm.Status="ATIVO",0,_xlpm.Status),
_xlpm.Prod
)
),
"")</f>
        <v>2</v>
      </c>
      <c r="AE34" s="41" cm="1">
        <f t="array" ref="AE34">IFERROR(
_xlfn.LET(
_xlpm.Prod,INDEX(Din!$J$4:$AR$1000,
MATCH($L34,Din!$I$4:$I$1000,0),
MATCH(AE$6,Din!$J$3:$AO$3,0)),
_xlpm.Status,INDEX('FORÇA DE TRABALHO'!$E$15:$E$999,
MATCH($L34,'FORÇA DE TRABALHO'!$C$15:$C$999,0),
MATCH(AE$6+0,'FORÇA DE TRABALHO'!$E$14:$E$14+0,0)),
IF(
OR(_xlpm.Prod="",_xlpm.Prod=0),
IF(_xlpm.Status="ATIVO",0,_xlpm.Status),
_xlpm.Prod
)
),
"")</f>
        <v>1</v>
      </c>
      <c r="AF34" s="41" cm="1">
        <f t="array" ref="AF34">IFERROR(
_xlfn.LET(
_xlpm.Prod,INDEX(Din!$J$4:$AR$1000,
MATCH($L34,Din!$I$4:$I$1000,0),
MATCH(AF$6,Din!$J$3:$AO$3,0)),
_xlpm.Status,INDEX('FORÇA DE TRABALHO'!$E$15:$E$999,
MATCH($L34,'FORÇA DE TRABALHO'!$C$15:$C$999,0),
MATCH(AF$6+0,'FORÇA DE TRABALHO'!$E$14:$E$14+0,0)),
IF(
OR(_xlpm.Prod="",_xlpm.Prod=0),
IF(_xlpm.Status="ATIVO",0,_xlpm.Status),
_xlpm.Prod
)
),
"")</f>
        <v>1</v>
      </c>
      <c r="AG34" s="41" cm="1">
        <f t="array" ref="AG34">IFERROR(
_xlfn.LET(
_xlpm.Prod,INDEX(Din!$J$4:$AR$1000,
MATCH($L34,Din!$I$4:$I$1000,0),
MATCH(AG$6,Din!$J$3:$AO$3,0)),
_xlpm.Status,INDEX('FORÇA DE TRABALHO'!$E$15:$E$999,
MATCH($L34,'FORÇA DE TRABALHO'!$C$15:$C$999,0),
MATCH(AG$6+0,'FORÇA DE TRABALHO'!$E$14:$E$14+0,0)),
IF(
OR(_xlpm.Prod="",_xlpm.Prod=0),
IF(_xlpm.Status="ATIVO",0,_xlpm.Status),
_xlpm.Prod
)
),
"")</f>
        <v>2</v>
      </c>
      <c r="AH34" s="41" t="str" cm="1">
        <f t="array" ref="AH34">IFERROR(
_xlfn.LET(
_xlpm.Prod,INDEX(Din!$J$4:$AR$1000,
MATCH($L34,Din!$I$4:$I$1000,0),
MATCH(AH$6,Din!$J$3:$AO$3,0)),
_xlpm.Status,INDEX('FORÇA DE TRABALHO'!$E$15:$E$999,
MATCH($L34,'FORÇA DE TRABALHO'!$C$15:$C$999,0),
MATCH(AH$6+0,'FORÇA DE TRABALHO'!$E$14:$E$14+0,0)),
IF(
OR(_xlpm.Prod="",_xlpm.Prod=0),
IF(_xlpm.Status="ATIVO",0,_xlpm.Status),
_xlpm.Prod
)
),
"")</f>
        <v/>
      </c>
      <c r="AI34" s="41" t="str" cm="1">
        <f t="array" ref="AI34">IFERROR(
_xlfn.LET(
_xlpm.Prod,INDEX(Din!$J$4:$AR$1000,
MATCH($L34,Din!$I$4:$I$1000,0),
MATCH(AI$6,Din!$J$3:$AO$3,0)),
_xlpm.Status,INDEX('FORÇA DE TRABALHO'!$E$15:$E$999,
MATCH($L34,'FORÇA DE TRABALHO'!$C$15:$C$999,0),
MATCH(AI$6+0,'FORÇA DE TRABALHO'!$E$14:$E$14+0,0)),
IF(
OR(_xlpm.Prod="",_xlpm.Prod=0),
IF(_xlpm.Status="ATIVO",0,_xlpm.Status),
_xlpm.Prod
)
),
"")</f>
        <v/>
      </c>
      <c r="AJ34" s="41" t="str" cm="1">
        <f t="array" ref="AJ34">IFERROR(
_xlfn.LET(
_xlpm.Prod,INDEX(Din!$J$4:$AR$1000,
MATCH($L34,Din!$I$4:$I$1000,0),
MATCH(AJ$6,Din!$J$3:$AO$3,0)),
_xlpm.Status,INDEX('FORÇA DE TRABALHO'!$E$15:$E$999,
MATCH($L34,'FORÇA DE TRABALHO'!$C$15:$C$999,0),
MATCH(AJ$6+0,'FORÇA DE TRABALHO'!$E$14:$E$14+0,0)),
IF(
OR(_xlpm.Prod="",_xlpm.Prod=0),
IF(_xlpm.Status="ATIVO",0,_xlpm.Status),
_xlpm.Prod
)
),
"")</f>
        <v/>
      </c>
      <c r="AK34" s="41" cm="1">
        <f t="array" ref="AK34">IFERROR(
_xlfn.LET(
_xlpm.Prod,INDEX(Din!$J$4:$AR$1000,
MATCH($L34,Din!$I$4:$I$1000,0),
MATCH(AK$6,Din!$J$3:$AO$3,0)),
_xlpm.Status,INDEX('FORÇA DE TRABALHO'!$E$15:$E$999,
MATCH($L34,'FORÇA DE TRABALHO'!$C$15:$C$999,0),
MATCH(AK$6+0,'FORÇA DE TRABALHO'!$E$14:$E$14+0,0)),
IF(
OR(_xlpm.Prod="",_xlpm.Prod=0),
IF(_xlpm.Status="ATIVO",0,_xlpm.Status),
_xlpm.Prod
)
),
"")</f>
        <v>2</v>
      </c>
      <c r="AL34" s="41" cm="1">
        <f t="array" ref="AL34">IFERROR(
_xlfn.LET(
_xlpm.Prod,INDEX(Din!$J$4:$AR$1000,
MATCH($L34,Din!$I$4:$I$1000,0),
MATCH(AL$6,Din!$J$3:$AO$3,0)),
_xlpm.Status,INDEX('FORÇA DE TRABALHO'!$E$15:$E$999,
MATCH($L34,'FORÇA DE TRABALHO'!$C$15:$C$999,0),
MATCH(AL$6+0,'FORÇA DE TRABALHO'!$E$14:$E$14+0,0)),
IF(
OR(_xlpm.Prod="",_xlpm.Prod=0),
IF(_xlpm.Status="ATIVO",0,_xlpm.Status),
_xlpm.Prod
)
),
"")</f>
        <v>1</v>
      </c>
      <c r="AM34" s="41" t="str" cm="1">
        <f t="array" ref="AM34">IFERROR(
_xlfn.LET(
_xlpm.Prod,INDEX(Din!$J$4:$AR$1000,
MATCH($L34,Din!$I$4:$I$1000,0),
MATCH(AM$6,Din!$J$3:$AO$3,0)),
_xlpm.Status,INDEX('FORÇA DE TRABALHO'!$E$15:$E$999,
MATCH($L34,'FORÇA DE TRABALHO'!$C$15:$C$999,0),
MATCH(AM$6+0,'FORÇA DE TRABALHO'!$E$14:$E$14+0,0)),
IF(
OR(_xlpm.Prod="",_xlpm.Prod=0),
IF(_xlpm.Status="ATIVO",0,_xlpm.Status),
_xlpm.Prod
)
),
"")</f>
        <v/>
      </c>
      <c r="AN34" s="41" t="str" cm="1">
        <f t="array" ref="AN34">IFERROR(
_xlfn.LET(
_xlpm.Prod,INDEX(Din!$J$4:$AR$1000,
MATCH($L34,Din!$I$4:$I$1000,0),
MATCH(AN$6,Din!$J$3:$AO$3,0)),
_xlpm.Status,INDEX('FORÇA DE TRABALHO'!$E$15:$E$999,
MATCH($L34,'FORÇA DE TRABALHO'!$C$15:$C$999,0),
MATCH(AN$6+0,'FORÇA DE TRABALHO'!$E$14:$E$14+0,0)),
IF(
OR(_xlpm.Prod="",_xlpm.Prod=0),
IF(_xlpm.Status="ATIVO",0,_xlpm.Status),
_xlpm.Prod
)
),
"")</f>
        <v/>
      </c>
      <c r="AO34" s="41" t="str" cm="1">
        <f t="array" ref="AO34">IFERROR(
_xlfn.LET(
_xlpm.Prod,INDEX(Din!$J$4:$AR$1000,
MATCH($L34,Din!$I$4:$I$1000,0),
MATCH(AO$6,Din!$J$3:$AO$3,0)),
_xlpm.Status,INDEX('FORÇA DE TRABALHO'!$E$15:$E$999,
MATCH($L34,'FORÇA DE TRABALHO'!$C$15:$C$999,0),
MATCH(AO$6+0,'FORÇA DE TRABALHO'!$E$14:$E$14+0,0)),
IF(
OR(_xlpm.Prod="",_xlpm.Prod=0),
IF(_xlpm.Status="ATIVO",0,_xlpm.Status),
_xlpm.Prod
)
),
"")</f>
        <v/>
      </c>
      <c r="AP34" s="41" t="str" cm="1">
        <f t="array" ref="AP34">IFERROR(
_xlfn.LET(
_xlpm.Prod,INDEX(Din!$J$4:$AR$1000,
MATCH($L34,Din!$I$4:$I$1000,0),
MATCH(AP$6,Din!$J$3:$AO$3,0)),
_xlpm.Status,INDEX('FORÇA DE TRABALHO'!$E$15:$E$999,
MATCH($L34,'FORÇA DE TRABALHO'!$C$15:$C$999,0),
MATCH(AP$6+0,'FORÇA DE TRABALHO'!$E$14:$E$14+0,0)),
IF(
OR(_xlpm.Prod="",_xlpm.Prod=0),
IF(_xlpm.Status="ATIVO",0,_xlpm.Status),
_xlpm.Prod
)
),
"")</f>
        <v/>
      </c>
      <c r="AQ34" s="41" t="str" cm="1">
        <f t="array" ref="AQ34">IFERROR(
_xlfn.LET(
_xlpm.Prod,INDEX(Din!$J$4:$AR$1000,
MATCH($L34,Din!$I$4:$I$1000,0),
MATCH(AQ$6,Din!$J$3:$AO$3,0)),
_xlpm.Status,INDEX('FORÇA DE TRABALHO'!$E$15:$E$999,
MATCH($L34,'FORÇA DE TRABALHO'!$C$15:$C$999,0),
MATCH(AQ$6+0,'FORÇA DE TRABALHO'!$E$14:$E$14+0,0)),
IF(
OR(_xlpm.Prod="",_xlpm.Prod=0),
IF(_xlpm.Status="ATIVO",0,_xlpm.Status),
_xlpm.Prod
)
),
"")</f>
        <v/>
      </c>
      <c r="AR34"/>
    </row>
    <row r="35" spans="6:44" ht="15" thickBot="1">
      <c r="F35" s="31"/>
      <c r="G35" s="30"/>
      <c r="H35" s="38">
        <f t="shared" si="10"/>
        <v>31</v>
      </c>
      <c r="I35" s="54">
        <f>ResumoProducao[[#This Row],[Produção]]/ResumoProducao[[#This Row],[Dias Trabalhado]]</f>
        <v>31</v>
      </c>
      <c r="J35" s="38" cm="1">
        <f t="array" ref="J35">SUMPRODUCT(('FORÇA DE TRABALHO'!$C$15:$C$1007=L35)*('FORÇA DE TRABALHO'!$E$15:$E$1007="ATIVO"))</f>
        <v>1</v>
      </c>
      <c r="K35" s="39" t="str">
        <f t="shared" si="11"/>
        <v>1Q</v>
      </c>
      <c r="L35" s="40" t="str">
        <f>IF(Din!A26="","",Din!A26)</f>
        <v>JOSE ALVES DE SOUZA JUNIOR</v>
      </c>
      <c r="M35" s="40" t="str" cm="1">
        <f t="array" ref="M35">IFERROR(
_xlfn.LET(
_xlpm.Prod,INDEX(Din!$J$4:$AR$1000,
MATCH($L35,Din!$I$4:$I$1000,0),
MATCH(M$6,Din!$J$3:$AO$3,0)),
_xlpm.Status,INDEX('FORÇA DE TRABALHO'!$E$15:$E$999,
MATCH($L35,'FORÇA DE TRABALHO'!$C$15:$C$999,0),
MATCH(M$6+0,'FORÇA DE TRABALHO'!$E$14:$E$14+0,0)),
IF(
OR(_xlpm.Prod="",_xlpm.Prod=0),
IF(_xlpm.Status="ATIVO",0,_xlpm.Status),
_xlpm.Prod
)
),
"")</f>
        <v/>
      </c>
      <c r="N35" s="40" cm="1">
        <f t="array" ref="N35">IFERROR(
_xlfn.LET(
_xlpm.Prod,INDEX(Din!$J$4:$AR$1000,
MATCH($L35,Din!$I$4:$I$1000,0),
MATCH(N$6,Din!$J$3:$AO$3,0)),
_xlpm.Status,INDEX('FORÇA DE TRABALHO'!$E$15:$E$999,
MATCH($L35,'FORÇA DE TRABALHO'!$C$15:$C$999,0),
MATCH(N$6+0,'FORÇA DE TRABALHO'!$E$14:$E$14+0,0)),
IF(
OR(_xlpm.Prod="",_xlpm.Prod=0),
IF(_xlpm.Status="ATIVO",0,_xlpm.Status),
_xlpm.Prod
)
),
"")</f>
        <v>2</v>
      </c>
      <c r="O35" s="40" cm="1">
        <f t="array" ref="O35">IFERROR(
_xlfn.LET(
_xlpm.Prod,INDEX(Din!$J$4:$AR$1000,
MATCH($L35,Din!$I$4:$I$1000,0),
MATCH(O$6,Din!$J$3:$AO$3,0)),
_xlpm.Status,INDEX('FORÇA DE TRABALHO'!$E$15:$E$999,
MATCH($L35,'FORÇA DE TRABALHO'!$C$15:$C$999,0),
MATCH(O$6+0,'FORÇA DE TRABALHO'!$E$14:$E$14+0,0)),
IF(
OR(_xlpm.Prod="",_xlpm.Prod=0),
IF(_xlpm.Status="ATIVO",0,_xlpm.Status),
_xlpm.Prod
)
),
"")</f>
        <v>1</v>
      </c>
      <c r="P35" s="40" cm="1">
        <f t="array" ref="P35">IFERROR(
_xlfn.LET(
_xlpm.Prod,INDEX(Din!$J$4:$AR$1000,
MATCH($L35,Din!$I$4:$I$1000,0),
MATCH(P$6,Din!$J$3:$AO$3,0)),
_xlpm.Status,INDEX('FORÇA DE TRABALHO'!$E$15:$E$999,
MATCH($L35,'FORÇA DE TRABALHO'!$C$15:$C$999,0),
MATCH(P$6+0,'FORÇA DE TRABALHO'!$E$14:$E$14+0,0)),
IF(
OR(_xlpm.Prod="",_xlpm.Prod=0),
IF(_xlpm.Status="ATIVO",0,_xlpm.Status),
_xlpm.Prod
)
),
"")</f>
        <v>1</v>
      </c>
      <c r="Q35" s="40" t="str" cm="1">
        <f t="array" ref="Q35">IFERROR(
_xlfn.LET(
_xlpm.Prod,INDEX(Din!$J$4:$AR$1000,
MATCH($L35,Din!$I$4:$I$1000,0),
MATCH(Q$6,Din!$J$3:$AO$3,0)),
_xlpm.Status,INDEX('FORÇA DE TRABALHO'!$E$15:$E$999,
MATCH($L35,'FORÇA DE TRABALHO'!$C$15:$C$999,0),
MATCH(Q$6+0,'FORÇA DE TRABALHO'!$E$14:$E$14+0,0)),
IF(
OR(_xlpm.Prod="",_xlpm.Prod=0),
IF(_xlpm.Status="ATIVO",0,_xlpm.Status),
_xlpm.Prod
)
),
"")</f>
        <v/>
      </c>
      <c r="R35" s="40" t="str" cm="1">
        <f t="array" ref="R35">IFERROR(
_xlfn.LET(
_xlpm.Prod,INDEX(Din!$J$4:$AR$1000,
MATCH($L35,Din!$I$4:$I$1000,0),
MATCH(R$6,Din!$J$3:$AO$3,0)),
_xlpm.Status,INDEX('FORÇA DE TRABALHO'!$E$15:$E$999,
MATCH($L35,'FORÇA DE TRABALHO'!$C$15:$C$999,0),
MATCH(R$6+0,'FORÇA DE TRABALHO'!$E$14:$E$14+0,0)),
IF(
OR(_xlpm.Prod="",_xlpm.Prod=0),
IF(_xlpm.Status="ATIVO",0,_xlpm.Status),
_xlpm.Prod
)
),
"")</f>
        <v/>
      </c>
      <c r="S35" s="40" cm="1">
        <f t="array" ref="S35">IFERROR(
_xlfn.LET(
_xlpm.Prod,INDEX(Din!$J$4:$AR$1000,
MATCH($L35,Din!$I$4:$I$1000,0),
MATCH(S$6,Din!$J$3:$AO$3,0)),
_xlpm.Status,INDEX('FORÇA DE TRABALHO'!$E$15:$E$999,
MATCH($L35,'FORÇA DE TRABALHO'!$C$15:$C$999,0),
MATCH(S$6+0,'FORÇA DE TRABALHO'!$E$14:$E$14+0,0)),
IF(
OR(_xlpm.Prod="",_xlpm.Prod=0),
IF(_xlpm.Status="ATIVO",0,_xlpm.Status),
_xlpm.Prod
)
),
"")</f>
        <v>2</v>
      </c>
      <c r="T35" s="40" cm="1">
        <f t="array" ref="T35">IFERROR(
_xlfn.LET(
_xlpm.Prod,INDEX(Din!$J$4:$AR$1000,
MATCH($L35,Din!$I$4:$I$1000,0),
MATCH(T$6,Din!$J$3:$AO$3,0)),
_xlpm.Status,INDEX('FORÇA DE TRABALHO'!$E$15:$E$999,
MATCH($L35,'FORÇA DE TRABALHO'!$C$15:$C$999,0),
MATCH(T$6+0,'FORÇA DE TRABALHO'!$E$14:$E$14+0,0)),
IF(
OR(_xlpm.Prod="",_xlpm.Prod=0),
IF(_xlpm.Status="ATIVO",0,_xlpm.Status),
_xlpm.Prod
)
),
"")</f>
        <v>3</v>
      </c>
      <c r="U35" s="40" cm="1">
        <f t="array" ref="U35">IFERROR(
_xlfn.LET(
_xlpm.Prod,INDEX(Din!$J$4:$AR$1000,
MATCH($L35,Din!$I$4:$I$1000,0),
MATCH(U$6,Din!$J$3:$AO$3,0)),
_xlpm.Status,INDEX('FORÇA DE TRABALHO'!$E$15:$E$999,
MATCH($L35,'FORÇA DE TRABALHO'!$C$15:$C$999,0),
MATCH(U$6+0,'FORÇA DE TRABALHO'!$E$14:$E$14+0,0)),
IF(
OR(_xlpm.Prod="",_xlpm.Prod=0),
IF(_xlpm.Status="ATIVO",0,_xlpm.Status),
_xlpm.Prod
)
),
"")</f>
        <v>2</v>
      </c>
      <c r="V35" s="40" t="str" cm="1">
        <f t="array" ref="V35">IFERROR(
_xlfn.LET(
_xlpm.Prod,INDEX(Din!$J$4:$AR$1000,
MATCH($L35,Din!$I$4:$I$1000,0),
MATCH(V$6,Din!$J$3:$AO$3,0)),
_xlpm.Status,INDEX('FORÇA DE TRABALHO'!$E$15:$E$999,
MATCH($L35,'FORÇA DE TRABALHO'!$C$15:$C$999,0),
MATCH(V$6+0,'FORÇA DE TRABALHO'!$E$14:$E$14+0,0)),
IF(
OR(_xlpm.Prod="",_xlpm.Prod=0),
IF(_xlpm.Status="ATIVO",0,_xlpm.Status),
_xlpm.Prod
)
),
"")</f>
        <v/>
      </c>
      <c r="W35" s="40" t="str" cm="1">
        <f t="array" ref="W35">IFERROR(
_xlfn.LET(
_xlpm.Prod,INDEX(Din!$J$4:$AR$1000,
MATCH($L35,Din!$I$4:$I$1000,0),
MATCH(W$6,Din!$J$3:$AO$3,0)),
_xlpm.Status,INDEX('FORÇA DE TRABALHO'!$E$15:$E$999,
MATCH($L35,'FORÇA DE TRABALHO'!$C$15:$C$999,0),
MATCH(W$6+0,'FORÇA DE TRABALHO'!$E$14:$E$14+0,0)),
IF(
OR(_xlpm.Prod="",_xlpm.Prod=0),
IF(_xlpm.Status="ATIVO",0,_xlpm.Status),
_xlpm.Prod
)
),
"")</f>
        <v/>
      </c>
      <c r="X35" s="40" cm="1">
        <f t="array" ref="X35">IFERROR(
_xlfn.LET(
_xlpm.Prod,INDEX(Din!$J$4:$AR$1000,
MATCH($L35,Din!$I$4:$I$1000,0),
MATCH(X$6,Din!$J$3:$AO$3,0)),
_xlpm.Status,INDEX('FORÇA DE TRABALHO'!$E$15:$E$999,
MATCH($L35,'FORÇA DE TRABALHO'!$C$15:$C$999,0),
MATCH(X$6+0,'FORÇA DE TRABALHO'!$E$14:$E$14+0,0)),
IF(
OR(_xlpm.Prod="",_xlpm.Prod=0),
IF(_xlpm.Status="ATIVO",0,_xlpm.Status),
_xlpm.Prod
)
),
"")</f>
        <v>2</v>
      </c>
      <c r="Y35" s="40" cm="1">
        <f t="array" ref="Y35">IFERROR(
_xlfn.LET(
_xlpm.Prod,INDEX(Din!$J$4:$AR$1000,
MATCH($L35,Din!$I$4:$I$1000,0),
MATCH(Y$6,Din!$J$3:$AO$3,0)),
_xlpm.Status,INDEX('FORÇA DE TRABALHO'!$E$15:$E$999,
MATCH($L35,'FORÇA DE TRABALHO'!$C$15:$C$999,0),
MATCH(Y$6+0,'FORÇA DE TRABALHO'!$E$14:$E$14+0,0)),
IF(
OR(_xlpm.Prod="",_xlpm.Prod=0),
IF(_xlpm.Status="ATIVO",0,_xlpm.Status),
_xlpm.Prod
)
),
"")</f>
        <v>3</v>
      </c>
      <c r="Z35" s="40" cm="1">
        <f t="array" ref="Z35">IFERROR(
_xlfn.LET(
_xlpm.Prod,INDEX(Din!$J$4:$AR$1000,
MATCH($L35,Din!$I$4:$I$1000,0),
MATCH(Z$6,Din!$J$3:$AO$3,0)),
_xlpm.Status,INDEX('FORÇA DE TRABALHO'!$E$15:$E$999,
MATCH($L35,'FORÇA DE TRABALHO'!$C$15:$C$999,0),
MATCH(Z$6+0,'FORÇA DE TRABALHO'!$E$14:$E$14+0,0)),
IF(
OR(_xlpm.Prod="",_xlpm.Prod=0),
IF(_xlpm.Status="ATIVO",0,_xlpm.Status),
_xlpm.Prod
)
),
"")</f>
        <v>2</v>
      </c>
      <c r="AA35" s="40" t="str" cm="1">
        <f t="array" ref="AA35">IFERROR(
_xlfn.LET(
_xlpm.Prod,INDEX(Din!$J$4:$AR$1000,
MATCH($L35,Din!$I$4:$I$1000,0),
MATCH(AA$6,Din!$J$3:$AO$3,0)),
_xlpm.Status,INDEX('FORÇA DE TRABALHO'!$E$15:$E$999,
MATCH($L35,'FORÇA DE TRABALHO'!$C$15:$C$999,0),
MATCH(AA$6+0,'FORÇA DE TRABALHO'!$E$14:$E$14+0,0)),
IF(
OR(_xlpm.Prod="",_xlpm.Prod=0),
IF(_xlpm.Status="ATIVO",0,_xlpm.Status),
_xlpm.Prod
)
),
"")</f>
        <v/>
      </c>
      <c r="AB35" s="40" t="str" cm="1">
        <f t="array" ref="AB35">IFERROR(
_xlfn.LET(
_xlpm.Prod,INDEX(Din!$J$4:$AR$1000,
MATCH($L35,Din!$I$4:$I$1000,0),
MATCH(AB$6,Din!$J$3:$AO$3,0)),
_xlpm.Status,INDEX('FORÇA DE TRABALHO'!$E$15:$E$999,
MATCH($L35,'FORÇA DE TRABALHO'!$C$15:$C$999,0),
MATCH(AB$6+0,'FORÇA DE TRABALHO'!$E$14:$E$14+0,0)),
IF(
OR(_xlpm.Prod="",_xlpm.Prod=0),
IF(_xlpm.Status="ATIVO",0,_xlpm.Status),
_xlpm.Prod
)
),
"")</f>
        <v/>
      </c>
      <c r="AC35" s="40" cm="1">
        <f t="array" ref="AC35">IFERROR(
_xlfn.LET(
_xlpm.Prod,INDEX(Din!$J$4:$AR$1000,
MATCH($L35,Din!$I$4:$I$1000,0),
MATCH(AC$6,Din!$J$3:$AO$3,0)),
_xlpm.Status,INDEX('FORÇA DE TRABALHO'!$E$15:$E$999,
MATCH($L35,'FORÇA DE TRABALHO'!$C$15:$C$999,0),
MATCH(AC$6+0,'FORÇA DE TRABALHO'!$E$14:$E$14+0,0)),
IF(
OR(_xlpm.Prod="",_xlpm.Prod=0),
IF(_xlpm.Status="ATIVO",0,_xlpm.Status),
_xlpm.Prod
)
),
"")</f>
        <v>1</v>
      </c>
      <c r="AD35" s="40" cm="1">
        <f t="array" ref="AD35">IFERROR(
_xlfn.LET(
_xlpm.Prod,INDEX(Din!$J$4:$AR$1000,
MATCH($L35,Din!$I$4:$I$1000,0),
MATCH(AD$6,Din!$J$3:$AO$3,0)),
_xlpm.Status,INDEX('FORÇA DE TRABALHO'!$E$15:$E$999,
MATCH($L35,'FORÇA DE TRABALHO'!$C$15:$C$999,0),
MATCH(AD$6+0,'FORÇA DE TRABALHO'!$E$14:$E$14+0,0)),
IF(
OR(_xlpm.Prod="",_xlpm.Prod=0),
IF(_xlpm.Status="ATIVO",0,_xlpm.Status),
_xlpm.Prod
)
),
"")</f>
        <v>2</v>
      </c>
      <c r="AE35" s="40" cm="1">
        <f t="array" ref="AE35">IFERROR(
_xlfn.LET(
_xlpm.Prod,INDEX(Din!$J$4:$AR$1000,
MATCH($L35,Din!$I$4:$I$1000,0),
MATCH(AE$6,Din!$J$3:$AO$3,0)),
_xlpm.Status,INDEX('FORÇA DE TRABALHO'!$E$15:$E$999,
MATCH($L35,'FORÇA DE TRABALHO'!$C$15:$C$999,0),
MATCH(AE$6+0,'FORÇA DE TRABALHO'!$E$14:$E$14+0,0)),
IF(
OR(_xlpm.Prod="",_xlpm.Prod=0),
IF(_xlpm.Status="ATIVO",0,_xlpm.Status),
_xlpm.Prod
)
),
"")</f>
        <v>1</v>
      </c>
      <c r="AF35" s="40" cm="1">
        <f t="array" ref="AF35">IFERROR(
_xlfn.LET(
_xlpm.Prod,INDEX(Din!$J$4:$AR$1000,
MATCH($L35,Din!$I$4:$I$1000,0),
MATCH(AF$6,Din!$J$3:$AO$3,0)),
_xlpm.Status,INDEX('FORÇA DE TRABALHO'!$E$15:$E$999,
MATCH($L35,'FORÇA DE TRABALHO'!$C$15:$C$999,0),
MATCH(AF$6+0,'FORÇA DE TRABALHO'!$E$14:$E$14+0,0)),
IF(
OR(_xlpm.Prod="",_xlpm.Prod=0),
IF(_xlpm.Status="ATIVO",0,_xlpm.Status),
_xlpm.Prod
)
),
"")</f>
        <v>4</v>
      </c>
      <c r="AG35" s="40" t="str" cm="1">
        <f t="array" ref="AG35">IFERROR(
_xlfn.LET(
_xlpm.Prod,INDEX(Din!$J$4:$AR$1000,
MATCH($L35,Din!$I$4:$I$1000,0),
MATCH(AG$6,Din!$J$3:$AO$3,0)),
_xlpm.Status,INDEX('FORÇA DE TRABALHO'!$E$15:$E$999,
MATCH($L35,'FORÇA DE TRABALHO'!$C$15:$C$999,0),
MATCH(AG$6+0,'FORÇA DE TRABALHO'!$E$14:$E$14+0,0)),
IF(
OR(_xlpm.Prod="",_xlpm.Prod=0),
IF(_xlpm.Status="ATIVO",0,_xlpm.Status),
_xlpm.Prod
)
),
"")</f>
        <v/>
      </c>
      <c r="AH35" s="40" t="str" cm="1">
        <f t="array" ref="AH35">IFERROR(
_xlfn.LET(
_xlpm.Prod,INDEX(Din!$J$4:$AR$1000,
MATCH($L35,Din!$I$4:$I$1000,0),
MATCH(AH$6,Din!$J$3:$AO$3,0)),
_xlpm.Status,INDEX('FORÇA DE TRABALHO'!$E$15:$E$999,
MATCH($L35,'FORÇA DE TRABALHO'!$C$15:$C$999,0),
MATCH(AH$6+0,'FORÇA DE TRABALHO'!$E$14:$E$14+0,0)),
IF(
OR(_xlpm.Prod="",_xlpm.Prod=0),
IF(_xlpm.Status="ATIVO",0,_xlpm.Status),
_xlpm.Prod
)
),
"")</f>
        <v/>
      </c>
      <c r="AI35" s="40" t="str" cm="1">
        <f t="array" ref="AI35">IFERROR(
_xlfn.LET(
_xlpm.Prod,INDEX(Din!$J$4:$AR$1000,
MATCH($L35,Din!$I$4:$I$1000,0),
MATCH(AI$6,Din!$J$3:$AO$3,0)),
_xlpm.Status,INDEX('FORÇA DE TRABALHO'!$E$15:$E$999,
MATCH($L35,'FORÇA DE TRABALHO'!$C$15:$C$999,0),
MATCH(AI$6+0,'FORÇA DE TRABALHO'!$E$14:$E$14+0,0)),
IF(
OR(_xlpm.Prod="",_xlpm.Prod=0),
IF(_xlpm.Status="ATIVO",0,_xlpm.Status),
_xlpm.Prod
)
),
"")</f>
        <v/>
      </c>
      <c r="AJ35" s="40" cm="1">
        <f t="array" ref="AJ35">IFERROR(
_xlfn.LET(
_xlpm.Prod,INDEX(Din!$J$4:$AR$1000,
MATCH($L35,Din!$I$4:$I$1000,0),
MATCH(AJ$6,Din!$J$3:$AO$3,0)),
_xlpm.Status,INDEX('FORÇA DE TRABALHO'!$E$15:$E$999,
MATCH($L35,'FORÇA DE TRABALHO'!$C$15:$C$999,0),
MATCH(AJ$6+0,'FORÇA DE TRABALHO'!$E$14:$E$14+0,0)),
IF(
OR(_xlpm.Prod="",_xlpm.Prod=0),
IF(_xlpm.Status="ATIVO",0,_xlpm.Status),
_xlpm.Prod
)
),
"")</f>
        <v>1</v>
      </c>
      <c r="AK35" s="40" cm="1">
        <f t="array" ref="AK35">IFERROR(
_xlfn.LET(
_xlpm.Prod,INDEX(Din!$J$4:$AR$1000,
MATCH($L35,Din!$I$4:$I$1000,0),
MATCH(AK$6,Din!$J$3:$AO$3,0)),
_xlpm.Status,INDEX('FORÇA DE TRABALHO'!$E$15:$E$999,
MATCH($L35,'FORÇA DE TRABALHO'!$C$15:$C$999,0),
MATCH(AK$6+0,'FORÇA DE TRABALHO'!$E$14:$E$14+0,0)),
IF(
OR(_xlpm.Prod="",_xlpm.Prod=0),
IF(_xlpm.Status="ATIVO",0,_xlpm.Status),
_xlpm.Prod
)
),
"")</f>
        <v>1</v>
      </c>
      <c r="AL35" s="40" cm="1">
        <f t="array" ref="AL35">IFERROR(
_xlfn.LET(
_xlpm.Prod,INDEX(Din!$J$4:$AR$1000,
MATCH($L35,Din!$I$4:$I$1000,0),
MATCH(AL$6,Din!$J$3:$AO$3,0)),
_xlpm.Status,INDEX('FORÇA DE TRABALHO'!$E$15:$E$999,
MATCH($L35,'FORÇA DE TRABALHO'!$C$15:$C$999,0),
MATCH(AL$6+0,'FORÇA DE TRABALHO'!$E$14:$E$14+0,0)),
IF(
OR(_xlpm.Prod="",_xlpm.Prod=0),
IF(_xlpm.Status="ATIVO",0,_xlpm.Status),
_xlpm.Prod
)
),
"")</f>
        <v>3</v>
      </c>
      <c r="AM35" s="40" t="str" cm="1">
        <f t="array" ref="AM35">IFERROR(
_xlfn.LET(
_xlpm.Prod,INDEX(Din!$J$4:$AR$1000,
MATCH($L35,Din!$I$4:$I$1000,0),
MATCH(AM$6,Din!$J$3:$AO$3,0)),
_xlpm.Status,INDEX('FORÇA DE TRABALHO'!$E$15:$E$999,
MATCH($L35,'FORÇA DE TRABALHO'!$C$15:$C$999,0),
MATCH(AM$6+0,'FORÇA DE TRABALHO'!$E$14:$E$14+0,0)),
IF(
OR(_xlpm.Prod="",_xlpm.Prod=0),
IF(_xlpm.Status="ATIVO",0,_xlpm.Status),
_xlpm.Prod
)
),
"")</f>
        <v/>
      </c>
      <c r="AN35" s="40" t="str" cm="1">
        <f t="array" ref="AN35">IFERROR(
_xlfn.LET(
_xlpm.Prod,INDEX(Din!$J$4:$AR$1000,
MATCH($L35,Din!$I$4:$I$1000,0),
MATCH(AN$6,Din!$J$3:$AO$3,0)),
_xlpm.Status,INDEX('FORÇA DE TRABALHO'!$E$15:$E$999,
MATCH($L35,'FORÇA DE TRABALHO'!$C$15:$C$999,0),
MATCH(AN$6+0,'FORÇA DE TRABALHO'!$E$14:$E$14+0,0)),
IF(
OR(_xlpm.Prod="",_xlpm.Prod=0),
IF(_xlpm.Status="ATIVO",0,_xlpm.Status),
_xlpm.Prod
)
),
"")</f>
        <v/>
      </c>
      <c r="AO35" s="40" t="str" cm="1">
        <f t="array" ref="AO35">IFERROR(
_xlfn.LET(
_xlpm.Prod,INDEX(Din!$J$4:$AR$1000,
MATCH($L35,Din!$I$4:$I$1000,0),
MATCH(AO$6,Din!$J$3:$AO$3,0)),
_xlpm.Status,INDEX('FORÇA DE TRABALHO'!$E$15:$E$999,
MATCH($L35,'FORÇA DE TRABALHO'!$C$15:$C$999,0),
MATCH(AO$6+0,'FORÇA DE TRABALHO'!$E$14:$E$14+0,0)),
IF(
OR(_xlpm.Prod="",_xlpm.Prod=0),
IF(_xlpm.Status="ATIVO",0,_xlpm.Status),
_xlpm.Prod
)
),
"")</f>
        <v/>
      </c>
      <c r="AP35" s="40" t="str" cm="1">
        <f t="array" ref="AP35">IFERROR(
_xlfn.LET(
_xlpm.Prod,INDEX(Din!$J$4:$AR$1000,
MATCH($L35,Din!$I$4:$I$1000,0),
MATCH(AP$6,Din!$J$3:$AO$3,0)),
_xlpm.Status,INDEX('FORÇA DE TRABALHO'!$E$15:$E$999,
MATCH($L35,'FORÇA DE TRABALHO'!$C$15:$C$999,0),
MATCH(AP$6+0,'FORÇA DE TRABALHO'!$E$14:$E$14+0,0)),
IF(
OR(_xlpm.Prod="",_xlpm.Prod=0),
IF(_xlpm.Status="ATIVO",0,_xlpm.Status),
_xlpm.Prod
)
),
"")</f>
        <v/>
      </c>
      <c r="AQ35" s="40" t="str" cm="1">
        <f t="array" ref="AQ35">IFERROR(
_xlfn.LET(
_xlpm.Prod,INDEX(Din!$J$4:$AR$1000,
MATCH($L35,Din!$I$4:$I$1000,0),
MATCH(AQ$6,Din!$J$3:$AO$3,0)),
_xlpm.Status,INDEX('FORÇA DE TRABALHO'!$E$15:$E$999,
MATCH($L35,'FORÇA DE TRABALHO'!$C$15:$C$999,0),
MATCH(AQ$6+0,'FORÇA DE TRABALHO'!$E$14:$E$14+0,0)),
IF(
OR(_xlpm.Prod="",_xlpm.Prod=0),
IF(_xlpm.Status="ATIVO",0,_xlpm.Status),
_xlpm.Prod
)
),
"")</f>
        <v/>
      </c>
      <c r="AR35"/>
    </row>
    <row r="36" spans="6:44" ht="15" thickBot="1">
      <c r="F36" s="31"/>
      <c r="G36" s="30"/>
      <c r="H36" s="38">
        <f t="shared" si="10"/>
        <v>37</v>
      </c>
      <c r="I36" s="54">
        <f>ResumoProducao[[#This Row],[Produção]]/ResumoProducao[[#This Row],[Dias Trabalhado]]</f>
        <v>37</v>
      </c>
      <c r="J36" s="38" cm="1">
        <f t="array" ref="J36">SUMPRODUCT(('FORÇA DE TRABALHO'!$C$15:$C$1007=L36)*('FORÇA DE TRABALHO'!$E$15:$E$1007="ATIVO"))</f>
        <v>1</v>
      </c>
      <c r="K36" s="39" t="str">
        <f t="shared" si="11"/>
        <v>1Q</v>
      </c>
      <c r="L36" s="41" t="str">
        <f>IF(Din!A27="","",Din!A27)</f>
        <v>VALDEILTON DE SOUZA DO NASCIMENTO</v>
      </c>
      <c r="M36" s="41" cm="1">
        <f t="array" ref="M36">IFERROR(
_xlfn.LET(
_xlpm.Prod,INDEX(Din!$J$4:$AR$1000,
MATCH($L36,Din!$I$4:$I$1000,0),
MATCH(M$6,Din!$J$3:$AO$3,0)),
_xlpm.Status,INDEX('FORÇA DE TRABALHO'!$E$15:$E$999,
MATCH($L36,'FORÇA DE TRABALHO'!$C$15:$C$999,0),
MATCH(M$6+0,'FORÇA DE TRABALHO'!$E$14:$E$14+0,0)),
IF(
OR(_xlpm.Prod="",_xlpm.Prod=0),
IF(_xlpm.Status="ATIVO",0,_xlpm.Status),
_xlpm.Prod
)
),
"")</f>
        <v>1</v>
      </c>
      <c r="N36" s="41" cm="1">
        <f t="array" ref="N36">IFERROR(
_xlfn.LET(
_xlpm.Prod,INDEX(Din!$J$4:$AR$1000,
MATCH($L36,Din!$I$4:$I$1000,0),
MATCH(N$6,Din!$J$3:$AO$3,0)),
_xlpm.Status,INDEX('FORÇA DE TRABALHO'!$E$15:$E$999,
MATCH($L36,'FORÇA DE TRABALHO'!$C$15:$C$999,0),
MATCH(N$6+0,'FORÇA DE TRABALHO'!$E$14:$E$14+0,0)),
IF(
OR(_xlpm.Prod="",_xlpm.Prod=0),
IF(_xlpm.Status="ATIVO",0,_xlpm.Status),
_xlpm.Prod
)
),
"")</f>
        <v>2</v>
      </c>
      <c r="O36" s="41" cm="1">
        <f t="array" ref="O36">IFERROR(
_xlfn.LET(
_xlpm.Prod,INDEX(Din!$J$4:$AR$1000,
MATCH($L36,Din!$I$4:$I$1000,0),
MATCH(O$6,Din!$J$3:$AO$3,0)),
_xlpm.Status,INDEX('FORÇA DE TRABALHO'!$E$15:$E$999,
MATCH($L36,'FORÇA DE TRABALHO'!$C$15:$C$999,0),
MATCH(O$6+0,'FORÇA DE TRABALHO'!$E$14:$E$14+0,0)),
IF(
OR(_xlpm.Prod="",_xlpm.Prod=0),
IF(_xlpm.Status="ATIVO",0,_xlpm.Status),
_xlpm.Prod
)
),
"")</f>
        <v>1</v>
      </c>
      <c r="P36" s="41" cm="1">
        <f t="array" ref="P36">IFERROR(
_xlfn.LET(
_xlpm.Prod,INDEX(Din!$J$4:$AR$1000,
MATCH($L36,Din!$I$4:$I$1000,0),
MATCH(P$6,Din!$J$3:$AO$3,0)),
_xlpm.Status,INDEX('FORÇA DE TRABALHO'!$E$15:$E$999,
MATCH($L36,'FORÇA DE TRABALHO'!$C$15:$C$999,0),
MATCH(P$6+0,'FORÇA DE TRABALHO'!$E$14:$E$14+0,0)),
IF(
OR(_xlpm.Prod="",_xlpm.Prod=0),
IF(_xlpm.Status="ATIVO",0,_xlpm.Status),
_xlpm.Prod
)
),
"")</f>
        <v>2</v>
      </c>
      <c r="Q36" s="41" t="str" cm="1">
        <f t="array" ref="Q36">IFERROR(
_xlfn.LET(
_xlpm.Prod,INDEX(Din!$J$4:$AR$1000,
MATCH($L36,Din!$I$4:$I$1000,0),
MATCH(Q$6,Din!$J$3:$AO$3,0)),
_xlpm.Status,INDEX('FORÇA DE TRABALHO'!$E$15:$E$999,
MATCH($L36,'FORÇA DE TRABALHO'!$C$15:$C$999,0),
MATCH(Q$6+0,'FORÇA DE TRABALHO'!$E$14:$E$14+0,0)),
IF(
OR(_xlpm.Prod="",_xlpm.Prod=0),
IF(_xlpm.Status="ATIVO",0,_xlpm.Status),
_xlpm.Prod
)
),
"")</f>
        <v/>
      </c>
      <c r="R36" s="41" cm="1">
        <f t="array" ref="R36">IFERROR(
_xlfn.LET(
_xlpm.Prod,INDEX(Din!$J$4:$AR$1000,
MATCH($L36,Din!$I$4:$I$1000,0),
MATCH(R$6,Din!$J$3:$AO$3,0)),
_xlpm.Status,INDEX('FORÇA DE TRABALHO'!$E$15:$E$999,
MATCH($L36,'FORÇA DE TRABALHO'!$C$15:$C$999,0),
MATCH(R$6+0,'FORÇA DE TRABALHO'!$E$14:$E$14+0,0)),
IF(
OR(_xlpm.Prod="",_xlpm.Prod=0),
IF(_xlpm.Status="ATIVO",0,_xlpm.Status),
_xlpm.Prod
)
),
"")</f>
        <v>2</v>
      </c>
      <c r="S36" s="41" cm="1">
        <f t="array" ref="S36">IFERROR(
_xlfn.LET(
_xlpm.Prod,INDEX(Din!$J$4:$AR$1000,
MATCH($L36,Din!$I$4:$I$1000,0),
MATCH(S$6,Din!$J$3:$AO$3,0)),
_xlpm.Status,INDEX('FORÇA DE TRABALHO'!$E$15:$E$999,
MATCH($L36,'FORÇA DE TRABALHO'!$C$15:$C$999,0),
MATCH(S$6+0,'FORÇA DE TRABALHO'!$E$14:$E$14+0,0)),
IF(
OR(_xlpm.Prod="",_xlpm.Prod=0),
IF(_xlpm.Status="ATIVO",0,_xlpm.Status),
_xlpm.Prod
)
),
"")</f>
        <v>2</v>
      </c>
      <c r="T36" s="41" cm="1">
        <f t="array" ref="T36">IFERROR(
_xlfn.LET(
_xlpm.Prod,INDEX(Din!$J$4:$AR$1000,
MATCH($L36,Din!$I$4:$I$1000,0),
MATCH(T$6,Din!$J$3:$AO$3,0)),
_xlpm.Status,INDEX('FORÇA DE TRABALHO'!$E$15:$E$999,
MATCH($L36,'FORÇA DE TRABALHO'!$C$15:$C$999,0),
MATCH(T$6+0,'FORÇA DE TRABALHO'!$E$14:$E$14+0,0)),
IF(
OR(_xlpm.Prod="",_xlpm.Prod=0),
IF(_xlpm.Status="ATIVO",0,_xlpm.Status),
_xlpm.Prod
)
),
"")</f>
        <v>2</v>
      </c>
      <c r="U36" s="41" cm="1">
        <f t="array" ref="U36">IFERROR(
_xlfn.LET(
_xlpm.Prod,INDEX(Din!$J$4:$AR$1000,
MATCH($L36,Din!$I$4:$I$1000,0),
MATCH(U$6,Din!$J$3:$AO$3,0)),
_xlpm.Status,INDEX('FORÇA DE TRABALHO'!$E$15:$E$999,
MATCH($L36,'FORÇA DE TRABALHO'!$C$15:$C$999,0),
MATCH(U$6+0,'FORÇA DE TRABALHO'!$E$14:$E$14+0,0)),
IF(
OR(_xlpm.Prod="",_xlpm.Prod=0),
IF(_xlpm.Status="ATIVO",0,_xlpm.Status),
_xlpm.Prod
)
),
"")</f>
        <v>2</v>
      </c>
      <c r="V36" s="41" cm="1">
        <f t="array" ref="V36">IFERROR(
_xlfn.LET(
_xlpm.Prod,INDEX(Din!$J$4:$AR$1000,
MATCH($L36,Din!$I$4:$I$1000,0),
MATCH(V$6,Din!$J$3:$AO$3,0)),
_xlpm.Status,INDEX('FORÇA DE TRABALHO'!$E$15:$E$999,
MATCH($L36,'FORÇA DE TRABALHO'!$C$15:$C$999,0),
MATCH(V$6+0,'FORÇA DE TRABALHO'!$E$14:$E$14+0,0)),
IF(
OR(_xlpm.Prod="",_xlpm.Prod=0),
IF(_xlpm.Status="ATIVO",0,_xlpm.Status),
_xlpm.Prod
)
),
"")</f>
        <v>1</v>
      </c>
      <c r="W36" s="41" cm="1">
        <f t="array" ref="W36">IFERROR(
_xlfn.LET(
_xlpm.Prod,INDEX(Din!$J$4:$AR$1000,
MATCH($L36,Din!$I$4:$I$1000,0),
MATCH(W$6,Din!$J$3:$AO$3,0)),
_xlpm.Status,INDEX('FORÇA DE TRABALHO'!$E$15:$E$999,
MATCH($L36,'FORÇA DE TRABALHO'!$C$15:$C$999,0),
MATCH(W$6+0,'FORÇA DE TRABALHO'!$E$14:$E$14+0,0)),
IF(
OR(_xlpm.Prod="",_xlpm.Prod=0),
IF(_xlpm.Status="ATIVO",0,_xlpm.Status),
_xlpm.Prod
)
),
"")</f>
        <v>2</v>
      </c>
      <c r="X36" s="41" cm="1">
        <f t="array" ref="X36">IFERROR(
_xlfn.LET(
_xlpm.Prod,INDEX(Din!$J$4:$AR$1000,
MATCH($L36,Din!$I$4:$I$1000,0),
MATCH(X$6,Din!$J$3:$AO$3,0)),
_xlpm.Status,INDEX('FORÇA DE TRABALHO'!$E$15:$E$999,
MATCH($L36,'FORÇA DE TRABALHO'!$C$15:$C$999,0),
MATCH(X$6+0,'FORÇA DE TRABALHO'!$E$14:$E$14+0,0)),
IF(
OR(_xlpm.Prod="",_xlpm.Prod=0),
IF(_xlpm.Status="ATIVO",0,_xlpm.Status),
_xlpm.Prod
)
),
"")</f>
        <v>2</v>
      </c>
      <c r="Y36" s="41" cm="1">
        <f t="array" ref="Y36">IFERROR(
_xlfn.LET(
_xlpm.Prod,INDEX(Din!$J$4:$AR$1000,
MATCH($L36,Din!$I$4:$I$1000,0),
MATCH(Y$6,Din!$J$3:$AO$3,0)),
_xlpm.Status,INDEX('FORÇA DE TRABALHO'!$E$15:$E$999,
MATCH($L36,'FORÇA DE TRABALHO'!$C$15:$C$999,0),
MATCH(Y$6+0,'FORÇA DE TRABALHO'!$E$14:$E$14+0,0)),
IF(
OR(_xlpm.Prod="",_xlpm.Prod=0),
IF(_xlpm.Status="ATIVO",0,_xlpm.Status),
_xlpm.Prod
)
),
"")</f>
        <v>2</v>
      </c>
      <c r="Z36" s="41" cm="1">
        <f t="array" ref="Z36">IFERROR(
_xlfn.LET(
_xlpm.Prod,INDEX(Din!$J$4:$AR$1000,
MATCH($L36,Din!$I$4:$I$1000,0),
MATCH(Z$6,Din!$J$3:$AO$3,0)),
_xlpm.Status,INDEX('FORÇA DE TRABALHO'!$E$15:$E$999,
MATCH($L36,'FORÇA DE TRABALHO'!$C$15:$C$999,0),
MATCH(Z$6+0,'FORÇA DE TRABALHO'!$E$14:$E$14+0,0)),
IF(
OR(_xlpm.Prod="",_xlpm.Prod=0),
IF(_xlpm.Status="ATIVO",0,_xlpm.Status),
_xlpm.Prod
)
),
"")</f>
        <v>2</v>
      </c>
      <c r="AA36" s="41" cm="1">
        <f t="array" ref="AA36">IFERROR(
_xlfn.LET(
_xlpm.Prod,INDEX(Din!$J$4:$AR$1000,
MATCH($L36,Din!$I$4:$I$1000,0),
MATCH(AA$6,Din!$J$3:$AO$3,0)),
_xlpm.Status,INDEX('FORÇA DE TRABALHO'!$E$15:$E$999,
MATCH($L36,'FORÇA DE TRABALHO'!$C$15:$C$999,0),
MATCH(AA$6+0,'FORÇA DE TRABALHO'!$E$14:$E$14+0,0)),
IF(
OR(_xlpm.Prod="",_xlpm.Prod=0),
IF(_xlpm.Status="ATIVO",0,_xlpm.Status),
_xlpm.Prod
)
),
"")</f>
        <v>1</v>
      </c>
      <c r="AB36" s="41" t="str" cm="1">
        <f t="array" ref="AB36">IFERROR(
_xlfn.LET(
_xlpm.Prod,INDEX(Din!$J$4:$AR$1000,
MATCH($L36,Din!$I$4:$I$1000,0),
MATCH(AB$6,Din!$J$3:$AO$3,0)),
_xlpm.Status,INDEX('FORÇA DE TRABALHO'!$E$15:$E$999,
MATCH($L36,'FORÇA DE TRABALHO'!$C$15:$C$999,0),
MATCH(AB$6+0,'FORÇA DE TRABALHO'!$E$14:$E$14+0,0)),
IF(
OR(_xlpm.Prod="",_xlpm.Prod=0),
IF(_xlpm.Status="ATIVO",0,_xlpm.Status),
_xlpm.Prod
)
),
"")</f>
        <v/>
      </c>
      <c r="AC36" s="41" cm="1">
        <f t="array" ref="AC36">IFERROR(
_xlfn.LET(
_xlpm.Prod,INDEX(Din!$J$4:$AR$1000,
MATCH($L36,Din!$I$4:$I$1000,0),
MATCH(AC$6,Din!$J$3:$AO$3,0)),
_xlpm.Status,INDEX('FORÇA DE TRABALHO'!$E$15:$E$999,
MATCH($L36,'FORÇA DE TRABALHO'!$C$15:$C$999,0),
MATCH(AC$6+0,'FORÇA DE TRABALHO'!$E$14:$E$14+0,0)),
IF(
OR(_xlpm.Prod="",_xlpm.Prod=0),
IF(_xlpm.Status="ATIVO",0,_xlpm.Status),
_xlpm.Prod
)
),
"")</f>
        <v>2</v>
      </c>
      <c r="AD36" s="41" cm="1">
        <f t="array" ref="AD36">IFERROR(
_xlfn.LET(
_xlpm.Prod,INDEX(Din!$J$4:$AR$1000,
MATCH($L36,Din!$I$4:$I$1000,0),
MATCH(AD$6,Din!$J$3:$AO$3,0)),
_xlpm.Status,INDEX('FORÇA DE TRABALHO'!$E$15:$E$999,
MATCH($L36,'FORÇA DE TRABALHO'!$C$15:$C$999,0),
MATCH(AD$6+0,'FORÇA DE TRABALHO'!$E$14:$E$14+0,0)),
IF(
OR(_xlpm.Prod="",_xlpm.Prod=0),
IF(_xlpm.Status="ATIVO",0,_xlpm.Status),
_xlpm.Prod
)
),
"")</f>
        <v>1</v>
      </c>
      <c r="AE36" s="41" cm="1">
        <f t="array" ref="AE36">IFERROR(
_xlfn.LET(
_xlpm.Prod,INDEX(Din!$J$4:$AR$1000,
MATCH($L36,Din!$I$4:$I$1000,0),
MATCH(AE$6,Din!$J$3:$AO$3,0)),
_xlpm.Status,INDEX('FORÇA DE TRABALHO'!$E$15:$E$999,
MATCH($L36,'FORÇA DE TRABALHO'!$C$15:$C$999,0),
MATCH(AE$6+0,'FORÇA DE TRABALHO'!$E$14:$E$14+0,0)),
IF(
OR(_xlpm.Prod="",_xlpm.Prod=0),
IF(_xlpm.Status="ATIVO",0,_xlpm.Status),
_xlpm.Prod
)
),
"")</f>
        <v>3</v>
      </c>
      <c r="AF36" s="41" cm="1">
        <f t="array" ref="AF36">IFERROR(
_xlfn.LET(
_xlpm.Prod,INDEX(Din!$J$4:$AR$1000,
MATCH($L36,Din!$I$4:$I$1000,0),
MATCH(AF$6,Din!$J$3:$AO$3,0)),
_xlpm.Status,INDEX('FORÇA DE TRABALHO'!$E$15:$E$999,
MATCH($L36,'FORÇA DE TRABALHO'!$C$15:$C$999,0),
MATCH(AF$6+0,'FORÇA DE TRABALHO'!$E$14:$E$14+0,0)),
IF(
OR(_xlpm.Prod="",_xlpm.Prod=0),
IF(_xlpm.Status="ATIVO",0,_xlpm.Status),
_xlpm.Prod
)
),
"")</f>
        <v>2</v>
      </c>
      <c r="AG36" s="41" cm="1">
        <f t="array" ref="AG36">IFERROR(
_xlfn.LET(
_xlpm.Prod,INDEX(Din!$J$4:$AR$1000,
MATCH($L36,Din!$I$4:$I$1000,0),
MATCH(AG$6,Din!$J$3:$AO$3,0)),
_xlpm.Status,INDEX('FORÇA DE TRABALHO'!$E$15:$E$999,
MATCH($L36,'FORÇA DE TRABALHO'!$C$15:$C$999,0),
MATCH(AG$6+0,'FORÇA DE TRABALHO'!$E$14:$E$14+0,0)),
IF(
OR(_xlpm.Prod="",_xlpm.Prod=0),
IF(_xlpm.Status="ATIVO",0,_xlpm.Status),
_xlpm.Prod
)
),
"")</f>
        <v>2</v>
      </c>
      <c r="AH36" s="41" t="str" cm="1">
        <f t="array" ref="AH36">IFERROR(
_xlfn.LET(
_xlpm.Prod,INDEX(Din!$J$4:$AR$1000,
MATCH($L36,Din!$I$4:$I$1000,0),
MATCH(AH$6,Din!$J$3:$AO$3,0)),
_xlpm.Status,INDEX('FORÇA DE TRABALHO'!$E$15:$E$999,
MATCH($L36,'FORÇA DE TRABALHO'!$C$15:$C$999,0),
MATCH(AH$6+0,'FORÇA DE TRABALHO'!$E$14:$E$14+0,0)),
IF(
OR(_xlpm.Prod="",_xlpm.Prod=0),
IF(_xlpm.Status="ATIVO",0,_xlpm.Status),
_xlpm.Prod
)
),
"")</f>
        <v/>
      </c>
      <c r="AI36" s="41" t="str" cm="1">
        <f t="array" ref="AI36">IFERROR(
_xlfn.LET(
_xlpm.Prod,INDEX(Din!$J$4:$AR$1000,
MATCH($L36,Din!$I$4:$I$1000,0),
MATCH(AI$6,Din!$J$3:$AO$3,0)),
_xlpm.Status,INDEX('FORÇA DE TRABALHO'!$E$15:$E$999,
MATCH($L36,'FORÇA DE TRABALHO'!$C$15:$C$999,0),
MATCH(AI$6+0,'FORÇA DE TRABALHO'!$E$14:$E$14+0,0)),
IF(
OR(_xlpm.Prod="",_xlpm.Prod=0),
IF(_xlpm.Status="ATIVO",0,_xlpm.Status),
_xlpm.Prod
)
),
"")</f>
        <v/>
      </c>
      <c r="AJ36" s="41" cm="1">
        <f t="array" ref="AJ36">IFERROR(
_xlfn.LET(
_xlpm.Prod,INDEX(Din!$J$4:$AR$1000,
MATCH($L36,Din!$I$4:$I$1000,0),
MATCH(AJ$6,Din!$J$3:$AO$3,0)),
_xlpm.Status,INDEX('FORÇA DE TRABALHO'!$E$15:$E$999,
MATCH($L36,'FORÇA DE TRABALHO'!$C$15:$C$999,0),
MATCH(AJ$6+0,'FORÇA DE TRABALHO'!$E$14:$E$14+0,0)),
IF(
OR(_xlpm.Prod="",_xlpm.Prod=0),
IF(_xlpm.Status="ATIVO",0,_xlpm.Status),
_xlpm.Prod
)
),
"")</f>
        <v>1</v>
      </c>
      <c r="AK36" s="41" cm="1">
        <f t="array" ref="AK36">IFERROR(
_xlfn.LET(
_xlpm.Prod,INDEX(Din!$J$4:$AR$1000,
MATCH($L36,Din!$I$4:$I$1000,0),
MATCH(AK$6,Din!$J$3:$AO$3,0)),
_xlpm.Status,INDEX('FORÇA DE TRABALHO'!$E$15:$E$999,
MATCH($L36,'FORÇA DE TRABALHO'!$C$15:$C$999,0),
MATCH(AK$6+0,'FORÇA DE TRABALHO'!$E$14:$E$14+0,0)),
IF(
OR(_xlpm.Prod="",_xlpm.Prod=0),
IF(_xlpm.Status="ATIVO",0,_xlpm.Status),
_xlpm.Prod
)
),
"")</f>
        <v>1</v>
      </c>
      <c r="AL36" s="41" cm="1">
        <f t="array" ref="AL36">IFERROR(
_xlfn.LET(
_xlpm.Prod,INDEX(Din!$J$4:$AR$1000,
MATCH($L36,Din!$I$4:$I$1000,0),
MATCH(AL$6,Din!$J$3:$AO$3,0)),
_xlpm.Status,INDEX('FORÇA DE TRABALHO'!$E$15:$E$999,
MATCH($L36,'FORÇA DE TRABALHO'!$C$15:$C$999,0),
MATCH(AL$6+0,'FORÇA DE TRABALHO'!$E$14:$E$14+0,0)),
IF(
OR(_xlpm.Prod="",_xlpm.Prod=0),
IF(_xlpm.Status="ATIVO",0,_xlpm.Status),
_xlpm.Prod
)
),
"")</f>
        <v>1</v>
      </c>
      <c r="AM36" s="41" t="str" cm="1">
        <f t="array" ref="AM36">IFERROR(
_xlfn.LET(
_xlpm.Prod,INDEX(Din!$J$4:$AR$1000,
MATCH($L36,Din!$I$4:$I$1000,0),
MATCH(AM$6,Din!$J$3:$AO$3,0)),
_xlpm.Status,INDEX('FORÇA DE TRABALHO'!$E$15:$E$999,
MATCH($L36,'FORÇA DE TRABALHO'!$C$15:$C$999,0),
MATCH(AM$6+0,'FORÇA DE TRABALHO'!$E$14:$E$14+0,0)),
IF(
OR(_xlpm.Prod="",_xlpm.Prod=0),
IF(_xlpm.Status="ATIVO",0,_xlpm.Status),
_xlpm.Prod
)
),
"")</f>
        <v/>
      </c>
      <c r="AN36" s="41" t="str" cm="1">
        <f t="array" ref="AN36">IFERROR(
_xlfn.LET(
_xlpm.Prod,INDEX(Din!$J$4:$AR$1000,
MATCH($L36,Din!$I$4:$I$1000,0),
MATCH(AN$6,Din!$J$3:$AO$3,0)),
_xlpm.Status,INDEX('FORÇA DE TRABALHO'!$E$15:$E$999,
MATCH($L36,'FORÇA DE TRABALHO'!$C$15:$C$999,0),
MATCH(AN$6+0,'FORÇA DE TRABALHO'!$E$14:$E$14+0,0)),
IF(
OR(_xlpm.Prod="",_xlpm.Prod=0),
IF(_xlpm.Status="ATIVO",0,_xlpm.Status),
_xlpm.Prod
)
),
"")</f>
        <v/>
      </c>
      <c r="AO36" s="41" t="str" cm="1">
        <f t="array" ref="AO36">IFERROR(
_xlfn.LET(
_xlpm.Prod,INDEX(Din!$J$4:$AR$1000,
MATCH($L36,Din!$I$4:$I$1000,0),
MATCH(AO$6,Din!$J$3:$AO$3,0)),
_xlpm.Status,INDEX('FORÇA DE TRABALHO'!$E$15:$E$999,
MATCH($L36,'FORÇA DE TRABALHO'!$C$15:$C$999,0),
MATCH(AO$6+0,'FORÇA DE TRABALHO'!$E$14:$E$14+0,0)),
IF(
OR(_xlpm.Prod="",_xlpm.Prod=0),
IF(_xlpm.Status="ATIVO",0,_xlpm.Status),
_xlpm.Prod
)
),
"")</f>
        <v/>
      </c>
      <c r="AP36" s="41" t="str" cm="1">
        <f t="array" ref="AP36">IFERROR(
_xlfn.LET(
_xlpm.Prod,INDEX(Din!$J$4:$AR$1000,
MATCH($L36,Din!$I$4:$I$1000,0),
MATCH(AP$6,Din!$J$3:$AO$3,0)),
_xlpm.Status,INDEX('FORÇA DE TRABALHO'!$E$15:$E$999,
MATCH($L36,'FORÇA DE TRABALHO'!$C$15:$C$999,0),
MATCH(AP$6+0,'FORÇA DE TRABALHO'!$E$14:$E$14+0,0)),
IF(
OR(_xlpm.Prod="",_xlpm.Prod=0),
IF(_xlpm.Status="ATIVO",0,_xlpm.Status),
_xlpm.Prod
)
),
"")</f>
        <v/>
      </c>
      <c r="AQ36" s="41" t="str" cm="1">
        <f t="array" ref="AQ36">IFERROR(
_xlfn.LET(
_xlpm.Prod,INDEX(Din!$J$4:$AR$1000,
MATCH($L36,Din!$I$4:$I$1000,0),
MATCH(AQ$6,Din!$J$3:$AO$3,0)),
_xlpm.Status,INDEX('FORÇA DE TRABALHO'!$E$15:$E$999,
MATCH($L36,'FORÇA DE TRABALHO'!$C$15:$C$999,0),
MATCH(AQ$6+0,'FORÇA DE TRABALHO'!$E$14:$E$14+0,0)),
IF(
OR(_xlpm.Prod="",_xlpm.Prod=0),
IF(_xlpm.Status="ATIVO",0,_xlpm.Status),
_xlpm.Prod
)
),
"")</f>
        <v/>
      </c>
      <c r="AR36"/>
    </row>
    <row r="37" spans="6:44" ht="15" thickBot="1">
      <c r="F37" s="31"/>
      <c r="G37" s="30"/>
      <c r="H37" s="38">
        <f t="shared" si="10"/>
        <v>37</v>
      </c>
      <c r="I37" s="54">
        <f>ResumoProducao[[#This Row],[Produção]]/ResumoProducao[[#This Row],[Dias Trabalhado]]</f>
        <v>37</v>
      </c>
      <c r="J37" s="38" cm="1">
        <f t="array" ref="J37">SUMPRODUCT(('FORÇA DE TRABALHO'!$C$15:$C$1007=L37)*('FORÇA DE TRABALHO'!$E$15:$E$1007="ATIVO"))</f>
        <v>1</v>
      </c>
      <c r="K37" s="39" t="str">
        <f t="shared" si="11"/>
        <v>1Q</v>
      </c>
      <c r="L37" s="40" t="str">
        <f>IF(Din!A28="","",Din!A28)</f>
        <v>ELIAS PEREIRA PASSOS FILHO</v>
      </c>
      <c r="M37" s="40" cm="1">
        <f t="array" ref="M37">IFERROR(
_xlfn.LET(
_xlpm.Prod,INDEX(Din!$J$4:$AR$1000,
MATCH($L37,Din!$I$4:$I$1000,0),
MATCH(M$6,Din!$J$3:$AO$3,0)),
_xlpm.Status,INDEX('FORÇA DE TRABALHO'!$E$15:$E$999,
MATCH($L37,'FORÇA DE TRABALHO'!$C$15:$C$999,0),
MATCH(M$6+0,'FORÇA DE TRABALHO'!$E$14:$E$14+0,0)),
IF(
OR(_xlpm.Prod="",_xlpm.Prod=0),
IF(_xlpm.Status="ATIVO",0,_xlpm.Status),
_xlpm.Prod
)
),
"")</f>
        <v>2</v>
      </c>
      <c r="N37" s="40" cm="1">
        <f t="array" ref="N37">IFERROR(
_xlfn.LET(
_xlpm.Prod,INDEX(Din!$J$4:$AR$1000,
MATCH($L37,Din!$I$4:$I$1000,0),
MATCH(N$6,Din!$J$3:$AO$3,0)),
_xlpm.Status,INDEX('FORÇA DE TRABALHO'!$E$15:$E$999,
MATCH($L37,'FORÇA DE TRABALHO'!$C$15:$C$999,0),
MATCH(N$6+0,'FORÇA DE TRABALHO'!$E$14:$E$14+0,0)),
IF(
OR(_xlpm.Prod="",_xlpm.Prod=0),
IF(_xlpm.Status="ATIVO",0,_xlpm.Status),
_xlpm.Prod
)
),
"")</f>
        <v>3</v>
      </c>
      <c r="O37" s="40" cm="1">
        <f t="array" ref="O37">IFERROR(
_xlfn.LET(
_xlpm.Prod,INDEX(Din!$J$4:$AR$1000,
MATCH($L37,Din!$I$4:$I$1000,0),
MATCH(O$6,Din!$J$3:$AO$3,0)),
_xlpm.Status,INDEX('FORÇA DE TRABALHO'!$E$15:$E$999,
MATCH($L37,'FORÇA DE TRABALHO'!$C$15:$C$999,0),
MATCH(O$6+0,'FORÇA DE TRABALHO'!$E$14:$E$14+0,0)),
IF(
OR(_xlpm.Prod="",_xlpm.Prod=0),
IF(_xlpm.Status="ATIVO",0,_xlpm.Status),
_xlpm.Prod
)
),
"")</f>
        <v>3</v>
      </c>
      <c r="P37" s="40" cm="1">
        <f t="array" ref="P37">IFERROR(
_xlfn.LET(
_xlpm.Prod,INDEX(Din!$J$4:$AR$1000,
MATCH($L37,Din!$I$4:$I$1000,0),
MATCH(P$6,Din!$J$3:$AO$3,0)),
_xlpm.Status,INDEX('FORÇA DE TRABALHO'!$E$15:$E$999,
MATCH($L37,'FORÇA DE TRABALHO'!$C$15:$C$999,0),
MATCH(P$6+0,'FORÇA DE TRABALHO'!$E$14:$E$14+0,0)),
IF(
OR(_xlpm.Prod="",_xlpm.Prod=0),
IF(_xlpm.Status="ATIVO",0,_xlpm.Status),
_xlpm.Prod
)
),
"")</f>
        <v>2</v>
      </c>
      <c r="Q37" s="40" t="str" cm="1">
        <f t="array" ref="Q37">IFERROR(
_xlfn.LET(
_xlpm.Prod,INDEX(Din!$J$4:$AR$1000,
MATCH($L37,Din!$I$4:$I$1000,0),
MATCH(Q$6,Din!$J$3:$AO$3,0)),
_xlpm.Status,INDEX('FORÇA DE TRABALHO'!$E$15:$E$999,
MATCH($L37,'FORÇA DE TRABALHO'!$C$15:$C$999,0),
MATCH(Q$6+0,'FORÇA DE TRABALHO'!$E$14:$E$14+0,0)),
IF(
OR(_xlpm.Prod="",_xlpm.Prod=0),
IF(_xlpm.Status="ATIVO",0,_xlpm.Status),
_xlpm.Prod
)
),
"")</f>
        <v/>
      </c>
      <c r="R37" s="40" cm="1">
        <f t="array" ref="R37">IFERROR(
_xlfn.LET(
_xlpm.Prod,INDEX(Din!$J$4:$AR$1000,
MATCH($L37,Din!$I$4:$I$1000,0),
MATCH(R$6,Din!$J$3:$AO$3,0)),
_xlpm.Status,INDEX('FORÇA DE TRABALHO'!$E$15:$E$999,
MATCH($L37,'FORÇA DE TRABALHO'!$C$15:$C$999,0),
MATCH(R$6+0,'FORÇA DE TRABALHO'!$E$14:$E$14+0,0)),
IF(
OR(_xlpm.Prod="",_xlpm.Prod=0),
IF(_xlpm.Status="ATIVO",0,_xlpm.Status),
_xlpm.Prod
)
),
"")</f>
        <v>2</v>
      </c>
      <c r="S37" s="40" cm="1">
        <f t="array" ref="S37">IFERROR(
_xlfn.LET(
_xlpm.Prod,INDEX(Din!$J$4:$AR$1000,
MATCH($L37,Din!$I$4:$I$1000,0),
MATCH(S$6,Din!$J$3:$AO$3,0)),
_xlpm.Status,INDEX('FORÇA DE TRABALHO'!$E$15:$E$999,
MATCH($L37,'FORÇA DE TRABALHO'!$C$15:$C$999,0),
MATCH(S$6+0,'FORÇA DE TRABALHO'!$E$14:$E$14+0,0)),
IF(
OR(_xlpm.Prod="",_xlpm.Prod=0),
IF(_xlpm.Status="ATIVO",0,_xlpm.Status),
_xlpm.Prod
)
),
"")</f>
        <v>2</v>
      </c>
      <c r="T37" s="40" cm="1">
        <f t="array" ref="T37">IFERROR(
_xlfn.LET(
_xlpm.Prod,INDEX(Din!$J$4:$AR$1000,
MATCH($L37,Din!$I$4:$I$1000,0),
MATCH(T$6,Din!$J$3:$AO$3,0)),
_xlpm.Status,INDEX('FORÇA DE TRABALHO'!$E$15:$E$999,
MATCH($L37,'FORÇA DE TRABALHO'!$C$15:$C$999,0),
MATCH(T$6+0,'FORÇA DE TRABALHO'!$E$14:$E$14+0,0)),
IF(
OR(_xlpm.Prod="",_xlpm.Prod=0),
IF(_xlpm.Status="ATIVO",0,_xlpm.Status),
_xlpm.Prod
)
),
"")</f>
        <v>2</v>
      </c>
      <c r="U37" s="40" t="str" cm="1">
        <f t="array" ref="U37">IFERROR(
_xlfn.LET(
_xlpm.Prod,INDEX(Din!$J$4:$AR$1000,
MATCH($L37,Din!$I$4:$I$1000,0),
MATCH(U$6,Din!$J$3:$AO$3,0)),
_xlpm.Status,INDEX('FORÇA DE TRABALHO'!$E$15:$E$999,
MATCH($L37,'FORÇA DE TRABALHO'!$C$15:$C$999,0),
MATCH(U$6+0,'FORÇA DE TRABALHO'!$E$14:$E$14+0,0)),
IF(
OR(_xlpm.Prod="",_xlpm.Prod=0),
IF(_xlpm.Status="ATIVO",0,_xlpm.Status),
_xlpm.Prod
)
),
"")</f>
        <v/>
      </c>
      <c r="V37" s="40" t="str" cm="1">
        <f t="array" ref="V37">IFERROR(
_xlfn.LET(
_xlpm.Prod,INDEX(Din!$J$4:$AR$1000,
MATCH($L37,Din!$I$4:$I$1000,0),
MATCH(V$6,Din!$J$3:$AO$3,0)),
_xlpm.Status,INDEX('FORÇA DE TRABALHO'!$E$15:$E$999,
MATCH($L37,'FORÇA DE TRABALHO'!$C$15:$C$999,0),
MATCH(V$6+0,'FORÇA DE TRABALHO'!$E$14:$E$14+0,0)),
IF(
OR(_xlpm.Prod="",_xlpm.Prod=0),
IF(_xlpm.Status="ATIVO",0,_xlpm.Status),
_xlpm.Prod
)
),
"")</f>
        <v/>
      </c>
      <c r="W37" s="40" cm="1">
        <f t="array" ref="W37">IFERROR(
_xlfn.LET(
_xlpm.Prod,INDEX(Din!$J$4:$AR$1000,
MATCH($L37,Din!$I$4:$I$1000,0),
MATCH(W$6,Din!$J$3:$AO$3,0)),
_xlpm.Status,INDEX('FORÇA DE TRABALHO'!$E$15:$E$999,
MATCH($L37,'FORÇA DE TRABALHO'!$C$15:$C$999,0),
MATCH(W$6+0,'FORÇA DE TRABALHO'!$E$14:$E$14+0,0)),
IF(
OR(_xlpm.Prod="",_xlpm.Prod=0),
IF(_xlpm.Status="ATIVO",0,_xlpm.Status),
_xlpm.Prod
)
),
"")</f>
        <v>1</v>
      </c>
      <c r="X37" s="40" cm="1">
        <f t="array" ref="X37">IFERROR(
_xlfn.LET(
_xlpm.Prod,INDEX(Din!$J$4:$AR$1000,
MATCH($L37,Din!$I$4:$I$1000,0),
MATCH(X$6,Din!$J$3:$AO$3,0)),
_xlpm.Status,INDEX('FORÇA DE TRABALHO'!$E$15:$E$999,
MATCH($L37,'FORÇA DE TRABALHO'!$C$15:$C$999,0),
MATCH(X$6+0,'FORÇA DE TRABALHO'!$E$14:$E$14+0,0)),
IF(
OR(_xlpm.Prod="",_xlpm.Prod=0),
IF(_xlpm.Status="ATIVO",0,_xlpm.Status),
_xlpm.Prod
)
),
"")</f>
        <v>2</v>
      </c>
      <c r="Y37" s="40" cm="1">
        <f t="array" ref="Y37">IFERROR(
_xlfn.LET(
_xlpm.Prod,INDEX(Din!$J$4:$AR$1000,
MATCH($L37,Din!$I$4:$I$1000,0),
MATCH(Y$6,Din!$J$3:$AO$3,0)),
_xlpm.Status,INDEX('FORÇA DE TRABALHO'!$E$15:$E$999,
MATCH($L37,'FORÇA DE TRABALHO'!$C$15:$C$999,0),
MATCH(Y$6+0,'FORÇA DE TRABALHO'!$E$14:$E$14+0,0)),
IF(
OR(_xlpm.Prod="",_xlpm.Prod=0),
IF(_xlpm.Status="ATIVO",0,_xlpm.Status),
_xlpm.Prod
)
),
"")</f>
        <v>2</v>
      </c>
      <c r="Z37" s="40" t="str" cm="1">
        <f t="array" ref="Z37">IFERROR(
_xlfn.LET(
_xlpm.Prod,INDEX(Din!$J$4:$AR$1000,
MATCH($L37,Din!$I$4:$I$1000,0),
MATCH(Z$6,Din!$J$3:$AO$3,0)),
_xlpm.Status,INDEX('FORÇA DE TRABALHO'!$E$15:$E$999,
MATCH($L37,'FORÇA DE TRABALHO'!$C$15:$C$999,0),
MATCH(Z$6+0,'FORÇA DE TRABALHO'!$E$14:$E$14+0,0)),
IF(
OR(_xlpm.Prod="",_xlpm.Prod=0),
IF(_xlpm.Status="ATIVO",0,_xlpm.Status),
_xlpm.Prod
)
),
"")</f>
        <v/>
      </c>
      <c r="AA37" s="40" cm="1">
        <f t="array" ref="AA37">IFERROR(
_xlfn.LET(
_xlpm.Prod,INDEX(Din!$J$4:$AR$1000,
MATCH($L37,Din!$I$4:$I$1000,0),
MATCH(AA$6,Din!$J$3:$AO$3,0)),
_xlpm.Status,INDEX('FORÇA DE TRABALHO'!$E$15:$E$999,
MATCH($L37,'FORÇA DE TRABALHO'!$C$15:$C$999,0),
MATCH(AA$6+0,'FORÇA DE TRABALHO'!$E$14:$E$14+0,0)),
IF(
OR(_xlpm.Prod="",_xlpm.Prod=0),
IF(_xlpm.Status="ATIVO",0,_xlpm.Status),
_xlpm.Prod
)
),
"")</f>
        <v>1</v>
      </c>
      <c r="AB37" s="40" cm="1">
        <f t="array" ref="AB37">IFERROR(
_xlfn.LET(
_xlpm.Prod,INDEX(Din!$J$4:$AR$1000,
MATCH($L37,Din!$I$4:$I$1000,0),
MATCH(AB$6,Din!$J$3:$AO$3,0)),
_xlpm.Status,INDEX('FORÇA DE TRABALHO'!$E$15:$E$999,
MATCH($L37,'FORÇA DE TRABALHO'!$C$15:$C$999,0),
MATCH(AB$6+0,'FORÇA DE TRABALHO'!$E$14:$E$14+0,0)),
IF(
OR(_xlpm.Prod="",_xlpm.Prod=0),
IF(_xlpm.Status="ATIVO",0,_xlpm.Status),
_xlpm.Prod
)
),
"")</f>
        <v>1</v>
      </c>
      <c r="AC37" s="40" cm="1">
        <f t="array" ref="AC37">IFERROR(
_xlfn.LET(
_xlpm.Prod,INDEX(Din!$J$4:$AR$1000,
MATCH($L37,Din!$I$4:$I$1000,0),
MATCH(AC$6,Din!$J$3:$AO$3,0)),
_xlpm.Status,INDEX('FORÇA DE TRABALHO'!$E$15:$E$999,
MATCH($L37,'FORÇA DE TRABALHO'!$C$15:$C$999,0),
MATCH(AC$6+0,'FORÇA DE TRABALHO'!$E$14:$E$14+0,0)),
IF(
OR(_xlpm.Prod="",_xlpm.Prod=0),
IF(_xlpm.Status="ATIVO",0,_xlpm.Status),
_xlpm.Prod
)
),
"")</f>
        <v>1</v>
      </c>
      <c r="AD37" s="40" t="str" cm="1">
        <f t="array" ref="AD37">IFERROR(
_xlfn.LET(
_xlpm.Prod,INDEX(Din!$J$4:$AR$1000,
MATCH($L37,Din!$I$4:$I$1000,0),
MATCH(AD$6,Din!$J$3:$AO$3,0)),
_xlpm.Status,INDEX('FORÇA DE TRABALHO'!$E$15:$E$999,
MATCH($L37,'FORÇA DE TRABALHO'!$C$15:$C$999,0),
MATCH(AD$6+0,'FORÇA DE TRABALHO'!$E$14:$E$14+0,0)),
IF(
OR(_xlpm.Prod="",_xlpm.Prod=0),
IF(_xlpm.Status="ATIVO",0,_xlpm.Status),
_xlpm.Prod
)
),
"")</f>
        <v/>
      </c>
      <c r="AE37" s="40" cm="1">
        <f t="array" ref="AE37">IFERROR(
_xlfn.LET(
_xlpm.Prod,INDEX(Din!$J$4:$AR$1000,
MATCH($L37,Din!$I$4:$I$1000,0),
MATCH(AE$6,Din!$J$3:$AO$3,0)),
_xlpm.Status,INDEX('FORÇA DE TRABALHO'!$E$15:$E$999,
MATCH($L37,'FORÇA DE TRABALHO'!$C$15:$C$999,0),
MATCH(AE$6+0,'FORÇA DE TRABALHO'!$E$14:$E$14+0,0)),
IF(
OR(_xlpm.Prod="",_xlpm.Prod=0),
IF(_xlpm.Status="ATIVO",0,_xlpm.Status),
_xlpm.Prod
)
),
"")</f>
        <v>3</v>
      </c>
      <c r="AF37" s="40" cm="1">
        <f t="array" ref="AF37">IFERROR(
_xlfn.LET(
_xlpm.Prod,INDEX(Din!$J$4:$AR$1000,
MATCH($L37,Din!$I$4:$I$1000,0),
MATCH(AF$6,Din!$J$3:$AO$3,0)),
_xlpm.Status,INDEX('FORÇA DE TRABALHO'!$E$15:$E$999,
MATCH($L37,'FORÇA DE TRABALHO'!$C$15:$C$999,0),
MATCH(AF$6+0,'FORÇA DE TRABALHO'!$E$14:$E$14+0,0)),
IF(
OR(_xlpm.Prod="",_xlpm.Prod=0),
IF(_xlpm.Status="ATIVO",0,_xlpm.Status),
_xlpm.Prod
)
),
"")</f>
        <v>1</v>
      </c>
      <c r="AG37" s="40" cm="1">
        <f t="array" ref="AG37">IFERROR(
_xlfn.LET(
_xlpm.Prod,INDEX(Din!$J$4:$AR$1000,
MATCH($L37,Din!$I$4:$I$1000,0),
MATCH(AG$6,Din!$J$3:$AO$3,0)),
_xlpm.Status,INDEX('FORÇA DE TRABALHO'!$E$15:$E$999,
MATCH($L37,'FORÇA DE TRABALHO'!$C$15:$C$999,0),
MATCH(AG$6+0,'FORÇA DE TRABALHO'!$E$14:$E$14+0,0)),
IF(
OR(_xlpm.Prod="",_xlpm.Prod=0),
IF(_xlpm.Status="ATIVO",0,_xlpm.Status),
_xlpm.Prod
)
),
"")</f>
        <v>3</v>
      </c>
      <c r="AH37" s="40" t="str" cm="1">
        <f t="array" ref="AH37">IFERROR(
_xlfn.LET(
_xlpm.Prod,INDEX(Din!$J$4:$AR$1000,
MATCH($L37,Din!$I$4:$I$1000,0),
MATCH(AH$6,Din!$J$3:$AO$3,0)),
_xlpm.Status,INDEX('FORÇA DE TRABALHO'!$E$15:$E$999,
MATCH($L37,'FORÇA DE TRABALHO'!$C$15:$C$999,0),
MATCH(AH$6+0,'FORÇA DE TRABALHO'!$E$14:$E$14+0,0)),
IF(
OR(_xlpm.Prod="",_xlpm.Prod=0),
IF(_xlpm.Status="ATIVO",0,_xlpm.Status),
_xlpm.Prod
)
),
"")</f>
        <v/>
      </c>
      <c r="AI37" s="40" t="str" cm="1">
        <f t="array" ref="AI37">IFERROR(
_xlfn.LET(
_xlpm.Prod,INDEX(Din!$J$4:$AR$1000,
MATCH($L37,Din!$I$4:$I$1000,0),
MATCH(AI$6,Din!$J$3:$AO$3,0)),
_xlpm.Status,INDEX('FORÇA DE TRABALHO'!$E$15:$E$999,
MATCH($L37,'FORÇA DE TRABALHO'!$C$15:$C$999,0),
MATCH(AI$6+0,'FORÇA DE TRABALHO'!$E$14:$E$14+0,0)),
IF(
OR(_xlpm.Prod="",_xlpm.Prod=0),
IF(_xlpm.Status="ATIVO",0,_xlpm.Status),
_xlpm.Prod
)
),
"")</f>
        <v/>
      </c>
      <c r="AJ37" s="40" cm="1">
        <f t="array" ref="AJ37">IFERROR(
_xlfn.LET(
_xlpm.Prod,INDEX(Din!$J$4:$AR$1000,
MATCH($L37,Din!$I$4:$I$1000,0),
MATCH(AJ$6,Din!$J$3:$AO$3,0)),
_xlpm.Status,INDEX('FORÇA DE TRABALHO'!$E$15:$E$999,
MATCH($L37,'FORÇA DE TRABALHO'!$C$15:$C$999,0),
MATCH(AJ$6+0,'FORÇA DE TRABALHO'!$E$14:$E$14+0,0)),
IF(
OR(_xlpm.Prod="",_xlpm.Prod=0),
IF(_xlpm.Status="ATIVO",0,_xlpm.Status),
_xlpm.Prod
)
),
"")</f>
        <v>1</v>
      </c>
      <c r="AK37" s="40" cm="1">
        <f t="array" ref="AK37">IFERROR(
_xlfn.LET(
_xlpm.Prod,INDEX(Din!$J$4:$AR$1000,
MATCH($L37,Din!$I$4:$I$1000,0),
MATCH(AK$6,Din!$J$3:$AO$3,0)),
_xlpm.Status,INDEX('FORÇA DE TRABALHO'!$E$15:$E$999,
MATCH($L37,'FORÇA DE TRABALHO'!$C$15:$C$999,0),
MATCH(AK$6+0,'FORÇA DE TRABALHO'!$E$14:$E$14+0,0)),
IF(
OR(_xlpm.Prod="",_xlpm.Prod=0),
IF(_xlpm.Status="ATIVO",0,_xlpm.Status),
_xlpm.Prod
)
),
"")</f>
        <v>2</v>
      </c>
      <c r="AL37" s="40" cm="1">
        <f t="array" ref="AL37">IFERROR(
_xlfn.LET(
_xlpm.Prod,INDEX(Din!$J$4:$AR$1000,
MATCH($L37,Din!$I$4:$I$1000,0),
MATCH(AL$6,Din!$J$3:$AO$3,0)),
_xlpm.Status,INDEX('FORÇA DE TRABALHO'!$E$15:$E$999,
MATCH($L37,'FORÇA DE TRABALHO'!$C$15:$C$999,0),
MATCH(AL$6+0,'FORÇA DE TRABALHO'!$E$14:$E$14+0,0)),
IF(
OR(_xlpm.Prod="",_xlpm.Prod=0),
IF(_xlpm.Status="ATIVO",0,_xlpm.Status),
_xlpm.Prod
)
),
"")</f>
        <v>3</v>
      </c>
      <c r="AM37" s="40" t="str" cm="1">
        <f t="array" ref="AM37">IFERROR(
_xlfn.LET(
_xlpm.Prod,INDEX(Din!$J$4:$AR$1000,
MATCH($L37,Din!$I$4:$I$1000,0),
MATCH(AM$6,Din!$J$3:$AO$3,0)),
_xlpm.Status,INDEX('FORÇA DE TRABALHO'!$E$15:$E$999,
MATCH($L37,'FORÇA DE TRABALHO'!$C$15:$C$999,0),
MATCH(AM$6+0,'FORÇA DE TRABALHO'!$E$14:$E$14+0,0)),
IF(
OR(_xlpm.Prod="",_xlpm.Prod=0),
IF(_xlpm.Status="ATIVO",0,_xlpm.Status),
_xlpm.Prod
)
),
"")</f>
        <v/>
      </c>
      <c r="AN37" s="40" t="str" cm="1">
        <f t="array" ref="AN37">IFERROR(
_xlfn.LET(
_xlpm.Prod,INDEX(Din!$J$4:$AR$1000,
MATCH($L37,Din!$I$4:$I$1000,0),
MATCH(AN$6,Din!$J$3:$AO$3,0)),
_xlpm.Status,INDEX('FORÇA DE TRABALHO'!$E$15:$E$999,
MATCH($L37,'FORÇA DE TRABALHO'!$C$15:$C$999,0),
MATCH(AN$6+0,'FORÇA DE TRABALHO'!$E$14:$E$14+0,0)),
IF(
OR(_xlpm.Prod="",_xlpm.Prod=0),
IF(_xlpm.Status="ATIVO",0,_xlpm.Status),
_xlpm.Prod
)
),
"")</f>
        <v/>
      </c>
      <c r="AO37" s="40" t="str" cm="1">
        <f t="array" ref="AO37">IFERROR(
_xlfn.LET(
_xlpm.Prod,INDEX(Din!$J$4:$AR$1000,
MATCH($L37,Din!$I$4:$I$1000,0),
MATCH(AO$6,Din!$J$3:$AO$3,0)),
_xlpm.Status,INDEX('FORÇA DE TRABALHO'!$E$15:$E$999,
MATCH($L37,'FORÇA DE TRABALHO'!$C$15:$C$999,0),
MATCH(AO$6+0,'FORÇA DE TRABALHO'!$E$14:$E$14+0,0)),
IF(
OR(_xlpm.Prod="",_xlpm.Prod=0),
IF(_xlpm.Status="ATIVO",0,_xlpm.Status),
_xlpm.Prod
)
),
"")</f>
        <v/>
      </c>
      <c r="AP37" s="40" t="str" cm="1">
        <f t="array" ref="AP37">IFERROR(
_xlfn.LET(
_xlpm.Prod,INDEX(Din!$J$4:$AR$1000,
MATCH($L37,Din!$I$4:$I$1000,0),
MATCH(AP$6,Din!$J$3:$AO$3,0)),
_xlpm.Status,INDEX('FORÇA DE TRABALHO'!$E$15:$E$999,
MATCH($L37,'FORÇA DE TRABALHO'!$C$15:$C$999,0),
MATCH(AP$6+0,'FORÇA DE TRABALHO'!$E$14:$E$14+0,0)),
IF(
OR(_xlpm.Prod="",_xlpm.Prod=0),
IF(_xlpm.Status="ATIVO",0,_xlpm.Status),
_xlpm.Prod
)
),
"")</f>
        <v/>
      </c>
      <c r="AQ37" s="40" t="str" cm="1">
        <f t="array" ref="AQ37">IFERROR(
_xlfn.LET(
_xlpm.Prod,INDEX(Din!$J$4:$AR$1000,
MATCH($L37,Din!$I$4:$I$1000,0),
MATCH(AQ$6,Din!$J$3:$AO$3,0)),
_xlpm.Status,INDEX('FORÇA DE TRABALHO'!$E$15:$E$999,
MATCH($L37,'FORÇA DE TRABALHO'!$C$15:$C$999,0),
MATCH(AQ$6+0,'FORÇA DE TRABALHO'!$E$14:$E$14+0,0)),
IF(
OR(_xlpm.Prod="",_xlpm.Prod=0),
IF(_xlpm.Status="ATIVO",0,_xlpm.Status),
_xlpm.Prod
)
),
"")</f>
        <v/>
      </c>
      <c r="AR37"/>
    </row>
    <row r="38" spans="6:44" ht="15" thickBot="1">
      <c r="F38" s="31"/>
      <c r="G38" s="30"/>
      <c r="H38" s="38">
        <f t="shared" si="10"/>
        <v>15</v>
      </c>
      <c r="I38" s="54">
        <f>ResumoProducao[[#This Row],[Produção]]/ResumoProducao[[#This Row],[Dias Trabalhado]]</f>
        <v>15</v>
      </c>
      <c r="J38" s="38" cm="1">
        <f t="array" ref="J38">SUMPRODUCT(('FORÇA DE TRABALHO'!$C$15:$C$1007=L38)*('FORÇA DE TRABALHO'!$E$15:$E$1007="ATIVO"))</f>
        <v>1</v>
      </c>
      <c r="K38" s="39" t="str">
        <f t="shared" si="11"/>
        <v>1Q</v>
      </c>
      <c r="L38" s="41" t="str">
        <f>IF(Din!A29="","",Din!A29)</f>
        <v>EBER BORGES DE SOUZA</v>
      </c>
      <c r="M38" s="41" cm="1">
        <f t="array" ref="M38">IFERROR(
_xlfn.LET(
_xlpm.Prod,INDEX(Din!$J$4:$AR$1000,
MATCH($L38,Din!$I$4:$I$1000,0),
MATCH(M$6,Din!$J$3:$AO$3,0)),
_xlpm.Status,INDEX('FORÇA DE TRABALHO'!$E$15:$E$999,
MATCH($L38,'FORÇA DE TRABALHO'!$C$15:$C$999,0),
MATCH(M$6+0,'FORÇA DE TRABALHO'!$E$14:$E$14+0,0)),
IF(
OR(_xlpm.Prod="",_xlpm.Prod=0),
IF(_xlpm.Status="ATIVO",0,_xlpm.Status),
_xlpm.Prod
)
),
"")</f>
        <v>2</v>
      </c>
      <c r="N38" s="41" cm="1">
        <f t="array" ref="N38">IFERROR(
_xlfn.LET(
_xlpm.Prod,INDEX(Din!$J$4:$AR$1000,
MATCH($L38,Din!$I$4:$I$1000,0),
MATCH(N$6,Din!$J$3:$AO$3,0)),
_xlpm.Status,INDEX('FORÇA DE TRABALHO'!$E$15:$E$999,
MATCH($L38,'FORÇA DE TRABALHO'!$C$15:$C$999,0),
MATCH(N$6+0,'FORÇA DE TRABALHO'!$E$14:$E$14+0,0)),
IF(
OR(_xlpm.Prod="",_xlpm.Prod=0),
IF(_xlpm.Status="ATIVO",0,_xlpm.Status),
_xlpm.Prod
)
),
"")</f>
        <v>1</v>
      </c>
      <c r="O38" s="41" cm="1">
        <f t="array" ref="O38">IFERROR(
_xlfn.LET(
_xlpm.Prod,INDEX(Din!$J$4:$AR$1000,
MATCH($L38,Din!$I$4:$I$1000,0),
MATCH(O$6,Din!$J$3:$AO$3,0)),
_xlpm.Status,INDEX('FORÇA DE TRABALHO'!$E$15:$E$999,
MATCH($L38,'FORÇA DE TRABALHO'!$C$15:$C$999,0),
MATCH(O$6+0,'FORÇA DE TRABALHO'!$E$14:$E$14+0,0)),
IF(
OR(_xlpm.Prod="",_xlpm.Prod=0),
IF(_xlpm.Status="ATIVO",0,_xlpm.Status),
_xlpm.Prod
)
),
"")</f>
        <v>2</v>
      </c>
      <c r="P38" s="41" cm="1">
        <f t="array" ref="P38">IFERROR(
_xlfn.LET(
_xlpm.Prod,INDEX(Din!$J$4:$AR$1000,
MATCH($L38,Din!$I$4:$I$1000,0),
MATCH(P$6,Din!$J$3:$AO$3,0)),
_xlpm.Status,INDEX('FORÇA DE TRABALHO'!$E$15:$E$999,
MATCH($L38,'FORÇA DE TRABALHO'!$C$15:$C$999,0),
MATCH(P$6+0,'FORÇA DE TRABALHO'!$E$14:$E$14+0,0)),
IF(
OR(_xlpm.Prod="",_xlpm.Prod=0),
IF(_xlpm.Status="ATIVO",0,_xlpm.Status),
_xlpm.Prod
)
),
"")</f>
        <v>3</v>
      </c>
      <c r="Q38" s="41" cm="1">
        <f t="array" ref="Q38">IFERROR(
_xlfn.LET(
_xlpm.Prod,INDEX(Din!$J$4:$AR$1000,
MATCH($L38,Din!$I$4:$I$1000,0),
MATCH(Q$6,Din!$J$3:$AO$3,0)),
_xlpm.Status,INDEX('FORÇA DE TRABALHO'!$E$15:$E$999,
MATCH($L38,'FORÇA DE TRABALHO'!$C$15:$C$999,0),
MATCH(Q$6+0,'FORÇA DE TRABALHO'!$E$14:$E$14+0,0)),
IF(
OR(_xlpm.Prod="",_xlpm.Prod=0),
IF(_xlpm.Status="ATIVO",0,_xlpm.Status),
_xlpm.Prod
)
),
"")</f>
        <v>1</v>
      </c>
      <c r="R38" s="41" cm="1">
        <f t="array" ref="R38">IFERROR(
_xlfn.LET(
_xlpm.Prod,INDEX(Din!$J$4:$AR$1000,
MATCH($L38,Din!$I$4:$I$1000,0),
MATCH(R$6,Din!$J$3:$AO$3,0)),
_xlpm.Status,INDEX('FORÇA DE TRABALHO'!$E$15:$E$999,
MATCH($L38,'FORÇA DE TRABALHO'!$C$15:$C$999,0),
MATCH(R$6+0,'FORÇA DE TRABALHO'!$E$14:$E$14+0,0)),
IF(
OR(_xlpm.Prod="",_xlpm.Prod=0),
IF(_xlpm.Status="ATIVO",0,_xlpm.Status),
_xlpm.Prod
)
),
"")</f>
        <v>3</v>
      </c>
      <c r="S38" s="41" cm="1">
        <f t="array" ref="S38">IFERROR(
_xlfn.LET(
_xlpm.Prod,INDEX(Din!$J$4:$AR$1000,
MATCH($L38,Din!$I$4:$I$1000,0),
MATCH(S$6,Din!$J$3:$AO$3,0)),
_xlpm.Status,INDEX('FORÇA DE TRABALHO'!$E$15:$E$999,
MATCH($L38,'FORÇA DE TRABALHO'!$C$15:$C$999,0),
MATCH(S$6+0,'FORÇA DE TRABALHO'!$E$14:$E$14+0,0)),
IF(
OR(_xlpm.Prod="",_xlpm.Prod=0),
IF(_xlpm.Status="ATIVO",0,_xlpm.Status),
_xlpm.Prod
)
),
"")</f>
        <v>2</v>
      </c>
      <c r="T38" s="41" cm="1">
        <f t="array" ref="T38">IFERROR(
_xlfn.LET(
_xlpm.Prod,INDEX(Din!$J$4:$AR$1000,
MATCH($L38,Din!$I$4:$I$1000,0),
MATCH(T$6,Din!$J$3:$AO$3,0)),
_xlpm.Status,INDEX('FORÇA DE TRABALHO'!$E$15:$E$999,
MATCH($L38,'FORÇA DE TRABALHO'!$C$15:$C$999,0),
MATCH(T$6+0,'FORÇA DE TRABALHO'!$E$14:$E$14+0,0)),
IF(
OR(_xlpm.Prod="",_xlpm.Prod=0),
IF(_xlpm.Status="ATIVO",0,_xlpm.Status),
_xlpm.Prod
)
),
"")</f>
        <v>1</v>
      </c>
      <c r="U38" s="41" t="str" cm="1">
        <f t="array" ref="U38">IFERROR(
_xlfn.LET(
_xlpm.Prod,INDEX(Din!$J$4:$AR$1000,
MATCH($L38,Din!$I$4:$I$1000,0),
MATCH(U$6,Din!$J$3:$AO$3,0)),
_xlpm.Status,INDEX('FORÇA DE TRABALHO'!$E$15:$E$999,
MATCH($L38,'FORÇA DE TRABALHO'!$C$15:$C$999,0),
MATCH(U$6+0,'FORÇA DE TRABALHO'!$E$14:$E$14+0,0)),
IF(
OR(_xlpm.Prod="",_xlpm.Prod=0),
IF(_xlpm.Status="ATIVO",0,_xlpm.Status),
_xlpm.Prod
)
),
"")</f>
        <v/>
      </c>
      <c r="V38" s="41" t="str" cm="1">
        <f t="array" ref="V38">IFERROR(
_xlfn.LET(
_xlpm.Prod,INDEX(Din!$J$4:$AR$1000,
MATCH($L38,Din!$I$4:$I$1000,0),
MATCH(V$6,Din!$J$3:$AO$3,0)),
_xlpm.Status,INDEX('FORÇA DE TRABALHO'!$E$15:$E$999,
MATCH($L38,'FORÇA DE TRABALHO'!$C$15:$C$999,0),
MATCH(V$6+0,'FORÇA DE TRABALHO'!$E$14:$E$14+0,0)),
IF(
OR(_xlpm.Prod="",_xlpm.Prod=0),
IF(_xlpm.Status="ATIVO",0,_xlpm.Status),
_xlpm.Prod
)
),
"")</f>
        <v/>
      </c>
      <c r="W38" s="41" t="str" cm="1">
        <f t="array" ref="W38">IFERROR(
_xlfn.LET(
_xlpm.Prod,INDEX(Din!$J$4:$AR$1000,
MATCH($L38,Din!$I$4:$I$1000,0),
MATCH(W$6,Din!$J$3:$AO$3,0)),
_xlpm.Status,INDEX('FORÇA DE TRABALHO'!$E$15:$E$999,
MATCH($L38,'FORÇA DE TRABALHO'!$C$15:$C$999,0),
MATCH(W$6+0,'FORÇA DE TRABALHO'!$E$14:$E$14+0,0)),
IF(
OR(_xlpm.Prod="",_xlpm.Prod=0),
IF(_xlpm.Status="ATIVO",0,_xlpm.Status),
_xlpm.Prod
)
),
"")</f>
        <v/>
      </c>
      <c r="X38" s="41" t="str" cm="1">
        <f t="array" ref="X38">IFERROR(
_xlfn.LET(
_xlpm.Prod,INDEX(Din!$J$4:$AR$1000,
MATCH($L38,Din!$I$4:$I$1000,0),
MATCH(X$6,Din!$J$3:$AO$3,0)),
_xlpm.Status,INDEX('FORÇA DE TRABALHO'!$E$15:$E$999,
MATCH($L38,'FORÇA DE TRABALHO'!$C$15:$C$999,0),
MATCH(X$6+0,'FORÇA DE TRABALHO'!$E$14:$E$14+0,0)),
IF(
OR(_xlpm.Prod="",_xlpm.Prod=0),
IF(_xlpm.Status="ATIVO",0,_xlpm.Status),
_xlpm.Prod
)
),
"")</f>
        <v/>
      </c>
      <c r="Y38" s="41" t="str" cm="1">
        <f t="array" ref="Y38">IFERROR(
_xlfn.LET(
_xlpm.Prod,INDEX(Din!$J$4:$AR$1000,
MATCH($L38,Din!$I$4:$I$1000,0),
MATCH(Y$6,Din!$J$3:$AO$3,0)),
_xlpm.Status,INDEX('FORÇA DE TRABALHO'!$E$15:$E$999,
MATCH($L38,'FORÇA DE TRABALHO'!$C$15:$C$999,0),
MATCH(Y$6+0,'FORÇA DE TRABALHO'!$E$14:$E$14+0,0)),
IF(
OR(_xlpm.Prod="",_xlpm.Prod=0),
IF(_xlpm.Status="ATIVO",0,_xlpm.Status),
_xlpm.Prod
)
),
"")</f>
        <v/>
      </c>
      <c r="Z38" s="41" t="str" cm="1">
        <f t="array" ref="Z38">IFERROR(
_xlfn.LET(
_xlpm.Prod,INDEX(Din!$J$4:$AR$1000,
MATCH($L38,Din!$I$4:$I$1000,0),
MATCH(Z$6,Din!$J$3:$AO$3,0)),
_xlpm.Status,INDEX('FORÇA DE TRABALHO'!$E$15:$E$999,
MATCH($L38,'FORÇA DE TRABALHO'!$C$15:$C$999,0),
MATCH(Z$6+0,'FORÇA DE TRABALHO'!$E$14:$E$14+0,0)),
IF(
OR(_xlpm.Prod="",_xlpm.Prod=0),
IF(_xlpm.Status="ATIVO",0,_xlpm.Status),
_xlpm.Prod
)
),
"")</f>
        <v/>
      </c>
      <c r="AA38" s="41" t="str" cm="1">
        <f t="array" ref="AA38">IFERROR(
_xlfn.LET(
_xlpm.Prod,INDEX(Din!$J$4:$AR$1000,
MATCH($L38,Din!$I$4:$I$1000,0),
MATCH(AA$6,Din!$J$3:$AO$3,0)),
_xlpm.Status,INDEX('FORÇA DE TRABALHO'!$E$15:$E$999,
MATCH($L38,'FORÇA DE TRABALHO'!$C$15:$C$999,0),
MATCH(AA$6+0,'FORÇA DE TRABALHO'!$E$14:$E$14+0,0)),
IF(
OR(_xlpm.Prod="",_xlpm.Prod=0),
IF(_xlpm.Status="ATIVO",0,_xlpm.Status),
_xlpm.Prod
)
),
"")</f>
        <v/>
      </c>
      <c r="AB38" s="41" t="str" cm="1">
        <f t="array" ref="AB38">IFERROR(
_xlfn.LET(
_xlpm.Prod,INDEX(Din!$J$4:$AR$1000,
MATCH($L38,Din!$I$4:$I$1000,0),
MATCH(AB$6,Din!$J$3:$AO$3,0)),
_xlpm.Status,INDEX('FORÇA DE TRABALHO'!$E$15:$E$999,
MATCH($L38,'FORÇA DE TRABALHO'!$C$15:$C$999,0),
MATCH(AB$6+0,'FORÇA DE TRABALHO'!$E$14:$E$14+0,0)),
IF(
OR(_xlpm.Prod="",_xlpm.Prod=0),
IF(_xlpm.Status="ATIVO",0,_xlpm.Status),
_xlpm.Prod
)
),
"")</f>
        <v/>
      </c>
      <c r="AC38" s="41" t="str" cm="1">
        <f t="array" ref="AC38">IFERROR(
_xlfn.LET(
_xlpm.Prod,INDEX(Din!$J$4:$AR$1000,
MATCH($L38,Din!$I$4:$I$1000,0),
MATCH(AC$6,Din!$J$3:$AO$3,0)),
_xlpm.Status,INDEX('FORÇA DE TRABALHO'!$E$15:$E$999,
MATCH($L38,'FORÇA DE TRABALHO'!$C$15:$C$999,0),
MATCH(AC$6+0,'FORÇA DE TRABALHO'!$E$14:$E$14+0,0)),
IF(
OR(_xlpm.Prod="",_xlpm.Prod=0),
IF(_xlpm.Status="ATIVO",0,_xlpm.Status),
_xlpm.Prod
)
),
"")</f>
        <v/>
      </c>
      <c r="AD38" s="41" t="str" cm="1">
        <f t="array" ref="AD38">IFERROR(
_xlfn.LET(
_xlpm.Prod,INDEX(Din!$J$4:$AR$1000,
MATCH($L38,Din!$I$4:$I$1000,0),
MATCH(AD$6,Din!$J$3:$AO$3,0)),
_xlpm.Status,INDEX('FORÇA DE TRABALHO'!$E$15:$E$999,
MATCH($L38,'FORÇA DE TRABALHO'!$C$15:$C$999,0),
MATCH(AD$6+0,'FORÇA DE TRABALHO'!$E$14:$E$14+0,0)),
IF(
OR(_xlpm.Prod="",_xlpm.Prod=0),
IF(_xlpm.Status="ATIVO",0,_xlpm.Status),
_xlpm.Prod
)
),
"")</f>
        <v/>
      </c>
      <c r="AE38" s="41" t="str" cm="1">
        <f t="array" ref="AE38">IFERROR(
_xlfn.LET(
_xlpm.Prod,INDEX(Din!$J$4:$AR$1000,
MATCH($L38,Din!$I$4:$I$1000,0),
MATCH(AE$6,Din!$J$3:$AO$3,0)),
_xlpm.Status,INDEX('FORÇA DE TRABALHO'!$E$15:$E$999,
MATCH($L38,'FORÇA DE TRABALHO'!$C$15:$C$999,0),
MATCH(AE$6+0,'FORÇA DE TRABALHO'!$E$14:$E$14+0,0)),
IF(
OR(_xlpm.Prod="",_xlpm.Prod=0),
IF(_xlpm.Status="ATIVO",0,_xlpm.Status),
_xlpm.Prod
)
),
"")</f>
        <v/>
      </c>
      <c r="AF38" s="41" t="str" cm="1">
        <f t="array" ref="AF38">IFERROR(
_xlfn.LET(
_xlpm.Prod,INDEX(Din!$J$4:$AR$1000,
MATCH($L38,Din!$I$4:$I$1000,0),
MATCH(AF$6,Din!$J$3:$AO$3,0)),
_xlpm.Status,INDEX('FORÇA DE TRABALHO'!$E$15:$E$999,
MATCH($L38,'FORÇA DE TRABALHO'!$C$15:$C$999,0),
MATCH(AF$6+0,'FORÇA DE TRABALHO'!$E$14:$E$14+0,0)),
IF(
OR(_xlpm.Prod="",_xlpm.Prod=0),
IF(_xlpm.Status="ATIVO",0,_xlpm.Status),
_xlpm.Prod
)
),
"")</f>
        <v/>
      </c>
      <c r="AG38" s="41" t="str" cm="1">
        <f t="array" ref="AG38">IFERROR(
_xlfn.LET(
_xlpm.Prod,INDEX(Din!$J$4:$AR$1000,
MATCH($L38,Din!$I$4:$I$1000,0),
MATCH(AG$6,Din!$J$3:$AO$3,0)),
_xlpm.Status,INDEX('FORÇA DE TRABALHO'!$E$15:$E$999,
MATCH($L38,'FORÇA DE TRABALHO'!$C$15:$C$999,0),
MATCH(AG$6+0,'FORÇA DE TRABALHO'!$E$14:$E$14+0,0)),
IF(
OR(_xlpm.Prod="",_xlpm.Prod=0),
IF(_xlpm.Status="ATIVO",0,_xlpm.Status),
_xlpm.Prod
)
),
"")</f>
        <v/>
      </c>
      <c r="AH38" s="41" t="str" cm="1">
        <f t="array" ref="AH38">IFERROR(
_xlfn.LET(
_xlpm.Prod,INDEX(Din!$J$4:$AR$1000,
MATCH($L38,Din!$I$4:$I$1000,0),
MATCH(AH$6,Din!$J$3:$AO$3,0)),
_xlpm.Status,INDEX('FORÇA DE TRABALHO'!$E$15:$E$999,
MATCH($L38,'FORÇA DE TRABALHO'!$C$15:$C$999,0),
MATCH(AH$6+0,'FORÇA DE TRABALHO'!$E$14:$E$14+0,0)),
IF(
OR(_xlpm.Prod="",_xlpm.Prod=0),
IF(_xlpm.Status="ATIVO",0,_xlpm.Status),
_xlpm.Prod
)
),
"")</f>
        <v/>
      </c>
      <c r="AI38" s="41" t="str" cm="1">
        <f t="array" ref="AI38">IFERROR(
_xlfn.LET(
_xlpm.Prod,INDEX(Din!$J$4:$AR$1000,
MATCH($L38,Din!$I$4:$I$1000,0),
MATCH(AI$6,Din!$J$3:$AO$3,0)),
_xlpm.Status,INDEX('FORÇA DE TRABALHO'!$E$15:$E$999,
MATCH($L38,'FORÇA DE TRABALHO'!$C$15:$C$999,0),
MATCH(AI$6+0,'FORÇA DE TRABALHO'!$E$14:$E$14+0,0)),
IF(
OR(_xlpm.Prod="",_xlpm.Prod=0),
IF(_xlpm.Status="ATIVO",0,_xlpm.Status),
_xlpm.Prod
)
),
"")</f>
        <v/>
      </c>
      <c r="AJ38" s="41" t="str" cm="1">
        <f t="array" ref="AJ38">IFERROR(
_xlfn.LET(
_xlpm.Prod,INDEX(Din!$J$4:$AR$1000,
MATCH($L38,Din!$I$4:$I$1000,0),
MATCH(AJ$6,Din!$J$3:$AO$3,0)),
_xlpm.Status,INDEX('FORÇA DE TRABALHO'!$E$15:$E$999,
MATCH($L38,'FORÇA DE TRABALHO'!$C$15:$C$999,0),
MATCH(AJ$6+0,'FORÇA DE TRABALHO'!$E$14:$E$14+0,0)),
IF(
OR(_xlpm.Prod="",_xlpm.Prod=0),
IF(_xlpm.Status="ATIVO",0,_xlpm.Status),
_xlpm.Prod
)
),
"")</f>
        <v/>
      </c>
      <c r="AK38" s="41" t="str" cm="1">
        <f t="array" ref="AK38">IFERROR(
_xlfn.LET(
_xlpm.Prod,INDEX(Din!$J$4:$AR$1000,
MATCH($L38,Din!$I$4:$I$1000,0),
MATCH(AK$6,Din!$J$3:$AO$3,0)),
_xlpm.Status,INDEX('FORÇA DE TRABALHO'!$E$15:$E$999,
MATCH($L38,'FORÇA DE TRABALHO'!$C$15:$C$999,0),
MATCH(AK$6+0,'FORÇA DE TRABALHO'!$E$14:$E$14+0,0)),
IF(
OR(_xlpm.Prod="",_xlpm.Prod=0),
IF(_xlpm.Status="ATIVO",0,_xlpm.Status),
_xlpm.Prod
)
),
"")</f>
        <v/>
      </c>
      <c r="AL38" s="41" t="str" cm="1">
        <f t="array" ref="AL38">IFERROR(
_xlfn.LET(
_xlpm.Prod,INDEX(Din!$J$4:$AR$1000,
MATCH($L38,Din!$I$4:$I$1000,0),
MATCH(AL$6,Din!$J$3:$AO$3,0)),
_xlpm.Status,INDEX('FORÇA DE TRABALHO'!$E$15:$E$999,
MATCH($L38,'FORÇA DE TRABALHO'!$C$15:$C$999,0),
MATCH(AL$6+0,'FORÇA DE TRABALHO'!$E$14:$E$14+0,0)),
IF(
OR(_xlpm.Prod="",_xlpm.Prod=0),
IF(_xlpm.Status="ATIVO",0,_xlpm.Status),
_xlpm.Prod
)
),
"")</f>
        <v/>
      </c>
      <c r="AM38" s="41" t="str" cm="1">
        <f t="array" ref="AM38">IFERROR(
_xlfn.LET(
_xlpm.Prod,INDEX(Din!$J$4:$AR$1000,
MATCH($L38,Din!$I$4:$I$1000,0),
MATCH(AM$6,Din!$J$3:$AO$3,0)),
_xlpm.Status,INDEX('FORÇA DE TRABALHO'!$E$15:$E$999,
MATCH($L38,'FORÇA DE TRABALHO'!$C$15:$C$999,0),
MATCH(AM$6+0,'FORÇA DE TRABALHO'!$E$14:$E$14+0,0)),
IF(
OR(_xlpm.Prod="",_xlpm.Prod=0),
IF(_xlpm.Status="ATIVO",0,_xlpm.Status),
_xlpm.Prod
)
),
"")</f>
        <v/>
      </c>
      <c r="AN38" s="41" t="str" cm="1">
        <f t="array" ref="AN38">IFERROR(
_xlfn.LET(
_xlpm.Prod,INDEX(Din!$J$4:$AR$1000,
MATCH($L38,Din!$I$4:$I$1000,0),
MATCH(AN$6,Din!$J$3:$AO$3,0)),
_xlpm.Status,INDEX('FORÇA DE TRABALHO'!$E$15:$E$999,
MATCH($L38,'FORÇA DE TRABALHO'!$C$15:$C$999,0),
MATCH(AN$6+0,'FORÇA DE TRABALHO'!$E$14:$E$14+0,0)),
IF(
OR(_xlpm.Prod="",_xlpm.Prod=0),
IF(_xlpm.Status="ATIVO",0,_xlpm.Status),
_xlpm.Prod
)
),
"")</f>
        <v/>
      </c>
      <c r="AO38" s="41" t="str" cm="1">
        <f t="array" ref="AO38">IFERROR(
_xlfn.LET(
_xlpm.Prod,INDEX(Din!$J$4:$AR$1000,
MATCH($L38,Din!$I$4:$I$1000,0),
MATCH(AO$6,Din!$J$3:$AO$3,0)),
_xlpm.Status,INDEX('FORÇA DE TRABALHO'!$E$15:$E$999,
MATCH($L38,'FORÇA DE TRABALHO'!$C$15:$C$999,0),
MATCH(AO$6+0,'FORÇA DE TRABALHO'!$E$14:$E$14+0,0)),
IF(
OR(_xlpm.Prod="",_xlpm.Prod=0),
IF(_xlpm.Status="ATIVO",0,_xlpm.Status),
_xlpm.Prod
)
),
"")</f>
        <v/>
      </c>
      <c r="AP38" s="41" t="str" cm="1">
        <f t="array" ref="AP38">IFERROR(
_xlfn.LET(
_xlpm.Prod,INDEX(Din!$J$4:$AR$1000,
MATCH($L38,Din!$I$4:$I$1000,0),
MATCH(AP$6,Din!$J$3:$AO$3,0)),
_xlpm.Status,INDEX('FORÇA DE TRABALHO'!$E$15:$E$999,
MATCH($L38,'FORÇA DE TRABALHO'!$C$15:$C$999,0),
MATCH(AP$6+0,'FORÇA DE TRABALHO'!$E$14:$E$14+0,0)),
IF(
OR(_xlpm.Prod="",_xlpm.Prod=0),
IF(_xlpm.Status="ATIVO",0,_xlpm.Status),
_xlpm.Prod
)
),
"")</f>
        <v/>
      </c>
      <c r="AQ38" s="41" t="str" cm="1">
        <f t="array" ref="AQ38">IFERROR(
_xlfn.LET(
_xlpm.Prod,INDEX(Din!$J$4:$AR$1000,
MATCH($L38,Din!$I$4:$I$1000,0),
MATCH(AQ$6,Din!$J$3:$AO$3,0)),
_xlpm.Status,INDEX('FORÇA DE TRABALHO'!$E$15:$E$999,
MATCH($L38,'FORÇA DE TRABALHO'!$C$15:$C$999,0),
MATCH(AQ$6+0,'FORÇA DE TRABALHO'!$E$14:$E$14+0,0)),
IF(
OR(_xlpm.Prod="",_xlpm.Prod=0),
IF(_xlpm.Status="ATIVO",0,_xlpm.Status),
_xlpm.Prod
)
),
"")</f>
        <v/>
      </c>
      <c r="AR38"/>
    </row>
    <row r="39" spans="6:44" ht="15" thickBot="1">
      <c r="F39" s="31"/>
      <c r="G39" s="30"/>
      <c r="H39" s="38">
        <f t="shared" si="10"/>
        <v>36</v>
      </c>
      <c r="I39" s="54">
        <f>ResumoProducao[[#This Row],[Produção]]/ResumoProducao[[#This Row],[Dias Trabalhado]]</f>
        <v>36</v>
      </c>
      <c r="J39" s="38" cm="1">
        <f t="array" ref="J39">SUMPRODUCT(('FORÇA DE TRABALHO'!$C$15:$C$1007=L39)*('FORÇA DE TRABALHO'!$E$15:$E$1007="ATIVO"))</f>
        <v>1</v>
      </c>
      <c r="K39" s="39" t="str">
        <f t="shared" si="11"/>
        <v>1Q</v>
      </c>
      <c r="L39" s="40" t="str">
        <f>IF(Din!A30="","",Din!A30)</f>
        <v>MOISES SANTOS BUISINE</v>
      </c>
      <c r="M39" s="40" cm="1">
        <f t="array" ref="M39">IFERROR(
_xlfn.LET(
_xlpm.Prod,INDEX(Din!$J$4:$AR$1000,
MATCH($L39,Din!$I$4:$I$1000,0),
MATCH(M$6,Din!$J$3:$AO$3,0)),
_xlpm.Status,INDEX('FORÇA DE TRABALHO'!$E$15:$E$999,
MATCH($L39,'FORÇA DE TRABALHO'!$C$15:$C$999,0),
MATCH(M$6+0,'FORÇA DE TRABALHO'!$E$14:$E$14+0,0)),
IF(
OR(_xlpm.Prod="",_xlpm.Prod=0),
IF(_xlpm.Status="ATIVO",0,_xlpm.Status),
_xlpm.Prod
)
),
"")</f>
        <v>1</v>
      </c>
      <c r="N39" s="40" cm="1">
        <f t="array" ref="N39">IFERROR(
_xlfn.LET(
_xlpm.Prod,INDEX(Din!$J$4:$AR$1000,
MATCH($L39,Din!$I$4:$I$1000,0),
MATCH(N$6,Din!$J$3:$AO$3,0)),
_xlpm.Status,INDEX('FORÇA DE TRABALHO'!$E$15:$E$999,
MATCH($L39,'FORÇA DE TRABALHO'!$C$15:$C$999,0),
MATCH(N$6+0,'FORÇA DE TRABALHO'!$E$14:$E$14+0,0)),
IF(
OR(_xlpm.Prod="",_xlpm.Prod=0),
IF(_xlpm.Status="ATIVO",0,_xlpm.Status),
_xlpm.Prod
)
),
"")</f>
        <v>2</v>
      </c>
      <c r="O39" s="40" cm="1">
        <f t="array" ref="O39">IFERROR(
_xlfn.LET(
_xlpm.Prod,INDEX(Din!$J$4:$AR$1000,
MATCH($L39,Din!$I$4:$I$1000,0),
MATCH(O$6,Din!$J$3:$AO$3,0)),
_xlpm.Status,INDEX('FORÇA DE TRABALHO'!$E$15:$E$999,
MATCH($L39,'FORÇA DE TRABALHO'!$C$15:$C$999,0),
MATCH(O$6+0,'FORÇA DE TRABALHO'!$E$14:$E$14+0,0)),
IF(
OR(_xlpm.Prod="",_xlpm.Prod=0),
IF(_xlpm.Status="ATIVO",0,_xlpm.Status),
_xlpm.Prod
)
),
"")</f>
        <v>2</v>
      </c>
      <c r="P39" s="40" cm="1">
        <f t="array" ref="P39">IFERROR(
_xlfn.LET(
_xlpm.Prod,INDEX(Din!$J$4:$AR$1000,
MATCH($L39,Din!$I$4:$I$1000,0),
MATCH(P$6,Din!$J$3:$AO$3,0)),
_xlpm.Status,INDEX('FORÇA DE TRABALHO'!$E$15:$E$999,
MATCH($L39,'FORÇA DE TRABALHO'!$C$15:$C$999,0),
MATCH(P$6+0,'FORÇA DE TRABALHO'!$E$14:$E$14+0,0)),
IF(
OR(_xlpm.Prod="",_xlpm.Prod=0),
IF(_xlpm.Status="ATIVO",0,_xlpm.Status),
_xlpm.Prod
)
),
"")</f>
        <v>2</v>
      </c>
      <c r="Q39" s="40" cm="1">
        <f t="array" ref="Q39">IFERROR(
_xlfn.LET(
_xlpm.Prod,INDEX(Din!$J$4:$AR$1000,
MATCH($L39,Din!$I$4:$I$1000,0),
MATCH(Q$6,Din!$J$3:$AO$3,0)),
_xlpm.Status,INDEX('FORÇA DE TRABALHO'!$E$15:$E$999,
MATCH($L39,'FORÇA DE TRABALHO'!$C$15:$C$999,0),
MATCH(Q$6+0,'FORÇA DE TRABALHO'!$E$14:$E$14+0,0)),
IF(
OR(_xlpm.Prod="",_xlpm.Prod=0),
IF(_xlpm.Status="ATIVO",0,_xlpm.Status),
_xlpm.Prod
)
),
"")</f>
        <v>3</v>
      </c>
      <c r="R39" s="40" cm="1">
        <f t="array" ref="R39">IFERROR(
_xlfn.LET(
_xlpm.Prod,INDEX(Din!$J$4:$AR$1000,
MATCH($L39,Din!$I$4:$I$1000,0),
MATCH(R$6,Din!$J$3:$AO$3,0)),
_xlpm.Status,INDEX('FORÇA DE TRABALHO'!$E$15:$E$999,
MATCH($L39,'FORÇA DE TRABALHO'!$C$15:$C$999,0),
MATCH(R$6+0,'FORÇA DE TRABALHO'!$E$14:$E$14+0,0)),
IF(
OR(_xlpm.Prod="",_xlpm.Prod=0),
IF(_xlpm.Status="ATIVO",0,_xlpm.Status),
_xlpm.Prod
)
),
"")</f>
        <v>2</v>
      </c>
      <c r="S39" s="40" cm="1">
        <f t="array" ref="S39">IFERROR(
_xlfn.LET(
_xlpm.Prod,INDEX(Din!$J$4:$AR$1000,
MATCH($L39,Din!$I$4:$I$1000,0),
MATCH(S$6,Din!$J$3:$AO$3,0)),
_xlpm.Status,INDEX('FORÇA DE TRABALHO'!$E$15:$E$999,
MATCH($L39,'FORÇA DE TRABALHO'!$C$15:$C$999,0),
MATCH(S$6+0,'FORÇA DE TRABALHO'!$E$14:$E$14+0,0)),
IF(
OR(_xlpm.Prod="",_xlpm.Prod=0),
IF(_xlpm.Status="ATIVO",0,_xlpm.Status),
_xlpm.Prod
)
),
"")</f>
        <v>3</v>
      </c>
      <c r="T39" s="40" cm="1">
        <f t="array" ref="T39">IFERROR(
_xlfn.LET(
_xlpm.Prod,INDEX(Din!$J$4:$AR$1000,
MATCH($L39,Din!$I$4:$I$1000,0),
MATCH(T$6,Din!$J$3:$AO$3,0)),
_xlpm.Status,INDEX('FORÇA DE TRABALHO'!$E$15:$E$999,
MATCH($L39,'FORÇA DE TRABALHO'!$C$15:$C$999,0),
MATCH(T$6+0,'FORÇA DE TRABALHO'!$E$14:$E$14+0,0)),
IF(
OR(_xlpm.Prod="",_xlpm.Prod=0),
IF(_xlpm.Status="ATIVO",0,_xlpm.Status),
_xlpm.Prod
)
),
"")</f>
        <v>2</v>
      </c>
      <c r="U39" s="40" cm="1">
        <f t="array" ref="U39">IFERROR(
_xlfn.LET(
_xlpm.Prod,INDEX(Din!$J$4:$AR$1000,
MATCH($L39,Din!$I$4:$I$1000,0),
MATCH(U$6,Din!$J$3:$AO$3,0)),
_xlpm.Status,INDEX('FORÇA DE TRABALHO'!$E$15:$E$999,
MATCH($L39,'FORÇA DE TRABALHO'!$C$15:$C$999,0),
MATCH(U$6+0,'FORÇA DE TRABALHO'!$E$14:$E$14+0,0)),
IF(
OR(_xlpm.Prod="",_xlpm.Prod=0),
IF(_xlpm.Status="ATIVO",0,_xlpm.Status),
_xlpm.Prod
)
),
"")</f>
        <v>3</v>
      </c>
      <c r="V39" s="40" t="str" cm="1">
        <f t="array" ref="V39">IFERROR(
_xlfn.LET(
_xlpm.Prod,INDEX(Din!$J$4:$AR$1000,
MATCH($L39,Din!$I$4:$I$1000,0),
MATCH(V$6,Din!$J$3:$AO$3,0)),
_xlpm.Status,INDEX('FORÇA DE TRABALHO'!$E$15:$E$999,
MATCH($L39,'FORÇA DE TRABALHO'!$C$15:$C$999,0),
MATCH(V$6+0,'FORÇA DE TRABALHO'!$E$14:$E$14+0,0)),
IF(
OR(_xlpm.Prod="",_xlpm.Prod=0),
IF(_xlpm.Status="ATIVO",0,_xlpm.Status),
_xlpm.Prod
)
),
"")</f>
        <v/>
      </c>
      <c r="W39" s="40" cm="1">
        <f t="array" ref="W39">IFERROR(
_xlfn.LET(
_xlpm.Prod,INDEX(Din!$J$4:$AR$1000,
MATCH($L39,Din!$I$4:$I$1000,0),
MATCH(W$6,Din!$J$3:$AO$3,0)),
_xlpm.Status,INDEX('FORÇA DE TRABALHO'!$E$15:$E$999,
MATCH($L39,'FORÇA DE TRABALHO'!$C$15:$C$999,0),
MATCH(W$6+0,'FORÇA DE TRABALHO'!$E$14:$E$14+0,0)),
IF(
OR(_xlpm.Prod="",_xlpm.Prod=0),
IF(_xlpm.Status="ATIVO",0,_xlpm.Status),
_xlpm.Prod
)
),
"")</f>
        <v>2</v>
      </c>
      <c r="X39" s="40" cm="1">
        <f t="array" ref="X39">IFERROR(
_xlfn.LET(
_xlpm.Prod,INDEX(Din!$J$4:$AR$1000,
MATCH($L39,Din!$I$4:$I$1000,0),
MATCH(X$6,Din!$J$3:$AO$3,0)),
_xlpm.Status,INDEX('FORÇA DE TRABALHO'!$E$15:$E$999,
MATCH($L39,'FORÇA DE TRABALHO'!$C$15:$C$999,0),
MATCH(X$6+0,'FORÇA DE TRABALHO'!$E$14:$E$14+0,0)),
IF(
OR(_xlpm.Prod="",_xlpm.Prod=0),
IF(_xlpm.Status="ATIVO",0,_xlpm.Status),
_xlpm.Prod
)
),
"")</f>
        <v>2</v>
      </c>
      <c r="Y39" s="40" cm="1">
        <f t="array" ref="Y39">IFERROR(
_xlfn.LET(
_xlpm.Prod,INDEX(Din!$J$4:$AR$1000,
MATCH($L39,Din!$I$4:$I$1000,0),
MATCH(Y$6,Din!$J$3:$AO$3,0)),
_xlpm.Status,INDEX('FORÇA DE TRABALHO'!$E$15:$E$999,
MATCH($L39,'FORÇA DE TRABALHO'!$C$15:$C$999,0),
MATCH(Y$6+0,'FORÇA DE TRABALHO'!$E$14:$E$14+0,0)),
IF(
OR(_xlpm.Prod="",_xlpm.Prod=0),
IF(_xlpm.Status="ATIVO",0,_xlpm.Status),
_xlpm.Prod
)
),
"")</f>
        <v>2</v>
      </c>
      <c r="Z39" s="40" cm="1">
        <f t="array" ref="Z39">IFERROR(
_xlfn.LET(
_xlpm.Prod,INDEX(Din!$J$4:$AR$1000,
MATCH($L39,Din!$I$4:$I$1000,0),
MATCH(Z$6,Din!$J$3:$AO$3,0)),
_xlpm.Status,INDEX('FORÇA DE TRABALHO'!$E$15:$E$999,
MATCH($L39,'FORÇA DE TRABALHO'!$C$15:$C$999,0),
MATCH(Z$6+0,'FORÇA DE TRABALHO'!$E$14:$E$14+0,0)),
IF(
OR(_xlpm.Prod="",_xlpm.Prod=0),
IF(_xlpm.Status="ATIVO",0,_xlpm.Status),
_xlpm.Prod
)
),
"")</f>
        <v>1</v>
      </c>
      <c r="AA39" s="40" cm="1">
        <f t="array" ref="AA39">IFERROR(
_xlfn.LET(
_xlpm.Prod,INDEX(Din!$J$4:$AR$1000,
MATCH($L39,Din!$I$4:$I$1000,0),
MATCH(AA$6,Din!$J$3:$AO$3,0)),
_xlpm.Status,INDEX('FORÇA DE TRABALHO'!$E$15:$E$999,
MATCH($L39,'FORÇA DE TRABALHO'!$C$15:$C$999,0),
MATCH(AA$6+0,'FORÇA DE TRABALHO'!$E$14:$E$14+0,0)),
IF(
OR(_xlpm.Prod="",_xlpm.Prod=0),
IF(_xlpm.Status="ATIVO",0,_xlpm.Status),
_xlpm.Prod
)
),
"")</f>
        <v>1</v>
      </c>
      <c r="AB39" s="40" t="str" cm="1">
        <f t="array" ref="AB39">IFERROR(
_xlfn.LET(
_xlpm.Prod,INDEX(Din!$J$4:$AR$1000,
MATCH($L39,Din!$I$4:$I$1000,0),
MATCH(AB$6,Din!$J$3:$AO$3,0)),
_xlpm.Status,INDEX('FORÇA DE TRABALHO'!$E$15:$E$999,
MATCH($L39,'FORÇA DE TRABALHO'!$C$15:$C$999,0),
MATCH(AB$6+0,'FORÇA DE TRABALHO'!$E$14:$E$14+0,0)),
IF(
OR(_xlpm.Prod="",_xlpm.Prod=0),
IF(_xlpm.Status="ATIVO",0,_xlpm.Status),
_xlpm.Prod
)
),
"")</f>
        <v/>
      </c>
      <c r="AC39" s="40" t="str" cm="1">
        <f t="array" ref="AC39">IFERROR(
_xlfn.LET(
_xlpm.Prod,INDEX(Din!$J$4:$AR$1000,
MATCH($L39,Din!$I$4:$I$1000,0),
MATCH(AC$6,Din!$J$3:$AO$3,0)),
_xlpm.Status,INDEX('FORÇA DE TRABALHO'!$E$15:$E$999,
MATCH($L39,'FORÇA DE TRABALHO'!$C$15:$C$999,0),
MATCH(AC$6+0,'FORÇA DE TRABALHO'!$E$14:$E$14+0,0)),
IF(
OR(_xlpm.Prod="",_xlpm.Prod=0),
IF(_xlpm.Status="ATIVO",0,_xlpm.Status),
_xlpm.Prod
)
),
"")</f>
        <v/>
      </c>
      <c r="AD39" s="40" t="str" cm="1">
        <f t="array" ref="AD39">IFERROR(
_xlfn.LET(
_xlpm.Prod,INDEX(Din!$J$4:$AR$1000,
MATCH($L39,Din!$I$4:$I$1000,0),
MATCH(AD$6,Din!$J$3:$AO$3,0)),
_xlpm.Status,INDEX('FORÇA DE TRABALHO'!$E$15:$E$999,
MATCH($L39,'FORÇA DE TRABALHO'!$C$15:$C$999,0),
MATCH(AD$6+0,'FORÇA DE TRABALHO'!$E$14:$E$14+0,0)),
IF(
OR(_xlpm.Prod="",_xlpm.Prod=0),
IF(_xlpm.Status="ATIVO",0,_xlpm.Status),
_xlpm.Prod
)
),
"")</f>
        <v/>
      </c>
      <c r="AE39" s="40" cm="1">
        <f t="array" ref="AE39">IFERROR(
_xlfn.LET(
_xlpm.Prod,INDEX(Din!$J$4:$AR$1000,
MATCH($L39,Din!$I$4:$I$1000,0),
MATCH(AE$6,Din!$J$3:$AO$3,0)),
_xlpm.Status,INDEX('FORÇA DE TRABALHO'!$E$15:$E$999,
MATCH($L39,'FORÇA DE TRABALHO'!$C$15:$C$999,0),
MATCH(AE$6+0,'FORÇA DE TRABALHO'!$E$14:$E$14+0,0)),
IF(
OR(_xlpm.Prod="",_xlpm.Prod=0),
IF(_xlpm.Status="ATIVO",0,_xlpm.Status),
_xlpm.Prod
)
),
"")</f>
        <v>2</v>
      </c>
      <c r="AF39" s="40" cm="1">
        <f t="array" ref="AF39">IFERROR(
_xlfn.LET(
_xlpm.Prod,INDEX(Din!$J$4:$AR$1000,
MATCH($L39,Din!$I$4:$I$1000,0),
MATCH(AF$6,Din!$J$3:$AO$3,0)),
_xlpm.Status,INDEX('FORÇA DE TRABALHO'!$E$15:$E$999,
MATCH($L39,'FORÇA DE TRABALHO'!$C$15:$C$999,0),
MATCH(AF$6+0,'FORÇA DE TRABALHO'!$E$14:$E$14+0,0)),
IF(
OR(_xlpm.Prod="",_xlpm.Prod=0),
IF(_xlpm.Status="ATIVO",0,_xlpm.Status),
_xlpm.Prod
)
),
"")</f>
        <v>1</v>
      </c>
      <c r="AG39" s="40" cm="1">
        <f t="array" ref="AG39">IFERROR(
_xlfn.LET(
_xlpm.Prod,INDEX(Din!$J$4:$AR$1000,
MATCH($L39,Din!$I$4:$I$1000,0),
MATCH(AG$6,Din!$J$3:$AO$3,0)),
_xlpm.Status,INDEX('FORÇA DE TRABALHO'!$E$15:$E$999,
MATCH($L39,'FORÇA DE TRABALHO'!$C$15:$C$999,0),
MATCH(AG$6+0,'FORÇA DE TRABALHO'!$E$14:$E$14+0,0)),
IF(
OR(_xlpm.Prod="",_xlpm.Prod=0),
IF(_xlpm.Status="ATIVO",0,_xlpm.Status),
_xlpm.Prod
)
),
"")</f>
        <v>1</v>
      </c>
      <c r="AH39" s="40" t="str" cm="1">
        <f t="array" ref="AH39">IFERROR(
_xlfn.LET(
_xlpm.Prod,INDEX(Din!$J$4:$AR$1000,
MATCH($L39,Din!$I$4:$I$1000,0),
MATCH(AH$6,Din!$J$3:$AO$3,0)),
_xlpm.Status,INDEX('FORÇA DE TRABALHO'!$E$15:$E$999,
MATCH($L39,'FORÇA DE TRABALHO'!$C$15:$C$999,0),
MATCH(AH$6+0,'FORÇA DE TRABALHO'!$E$14:$E$14+0,0)),
IF(
OR(_xlpm.Prod="",_xlpm.Prod=0),
IF(_xlpm.Status="ATIVO",0,_xlpm.Status),
_xlpm.Prod
)
),
"")</f>
        <v/>
      </c>
      <c r="AI39" s="40" t="str" cm="1">
        <f t="array" ref="AI39">IFERROR(
_xlfn.LET(
_xlpm.Prod,INDEX(Din!$J$4:$AR$1000,
MATCH($L39,Din!$I$4:$I$1000,0),
MATCH(AI$6,Din!$J$3:$AO$3,0)),
_xlpm.Status,INDEX('FORÇA DE TRABALHO'!$E$15:$E$999,
MATCH($L39,'FORÇA DE TRABALHO'!$C$15:$C$999,0),
MATCH(AI$6+0,'FORÇA DE TRABALHO'!$E$14:$E$14+0,0)),
IF(
OR(_xlpm.Prod="",_xlpm.Prod=0),
IF(_xlpm.Status="ATIVO",0,_xlpm.Status),
_xlpm.Prod
)
),
"")</f>
        <v/>
      </c>
      <c r="AJ39" s="40" cm="1">
        <f t="array" ref="AJ39">IFERROR(
_xlfn.LET(
_xlpm.Prod,INDEX(Din!$J$4:$AR$1000,
MATCH($L39,Din!$I$4:$I$1000,0),
MATCH(AJ$6,Din!$J$3:$AO$3,0)),
_xlpm.Status,INDEX('FORÇA DE TRABALHO'!$E$15:$E$999,
MATCH($L39,'FORÇA DE TRABALHO'!$C$15:$C$999,0),
MATCH(AJ$6+0,'FORÇA DE TRABALHO'!$E$14:$E$14+0,0)),
IF(
OR(_xlpm.Prod="",_xlpm.Prod=0),
IF(_xlpm.Status="ATIVO",0,_xlpm.Status),
_xlpm.Prod
)
),
"")</f>
        <v>2</v>
      </c>
      <c r="AK39" s="40" cm="1">
        <f t="array" ref="AK39">IFERROR(
_xlfn.LET(
_xlpm.Prod,INDEX(Din!$J$4:$AR$1000,
MATCH($L39,Din!$I$4:$I$1000,0),
MATCH(AK$6,Din!$J$3:$AO$3,0)),
_xlpm.Status,INDEX('FORÇA DE TRABALHO'!$E$15:$E$999,
MATCH($L39,'FORÇA DE TRABALHO'!$C$15:$C$999,0),
MATCH(AK$6+0,'FORÇA DE TRABALHO'!$E$14:$E$14+0,0)),
IF(
OR(_xlpm.Prod="",_xlpm.Prod=0),
IF(_xlpm.Status="ATIVO",0,_xlpm.Status),
_xlpm.Prod
)
),
"")</f>
        <v>1</v>
      </c>
      <c r="AL39" s="40" cm="1">
        <f t="array" ref="AL39">IFERROR(
_xlfn.LET(
_xlpm.Prod,INDEX(Din!$J$4:$AR$1000,
MATCH($L39,Din!$I$4:$I$1000,0),
MATCH(AL$6,Din!$J$3:$AO$3,0)),
_xlpm.Status,INDEX('FORÇA DE TRABALHO'!$E$15:$E$999,
MATCH($L39,'FORÇA DE TRABALHO'!$C$15:$C$999,0),
MATCH(AL$6+0,'FORÇA DE TRABALHO'!$E$14:$E$14+0,0)),
IF(
OR(_xlpm.Prod="",_xlpm.Prod=0),
IF(_xlpm.Status="ATIVO",0,_xlpm.Status),
_xlpm.Prod
)
),
"")</f>
        <v>1</v>
      </c>
      <c r="AM39" s="40" t="str" cm="1">
        <f t="array" ref="AM39">IFERROR(
_xlfn.LET(
_xlpm.Prod,INDEX(Din!$J$4:$AR$1000,
MATCH($L39,Din!$I$4:$I$1000,0),
MATCH(AM$6,Din!$J$3:$AO$3,0)),
_xlpm.Status,INDEX('FORÇA DE TRABALHO'!$E$15:$E$999,
MATCH($L39,'FORÇA DE TRABALHO'!$C$15:$C$999,0),
MATCH(AM$6+0,'FORÇA DE TRABALHO'!$E$14:$E$14+0,0)),
IF(
OR(_xlpm.Prod="",_xlpm.Prod=0),
IF(_xlpm.Status="ATIVO",0,_xlpm.Status),
_xlpm.Prod
)
),
"")</f>
        <v/>
      </c>
      <c r="AN39" s="40" t="str" cm="1">
        <f t="array" ref="AN39">IFERROR(
_xlfn.LET(
_xlpm.Prod,INDEX(Din!$J$4:$AR$1000,
MATCH($L39,Din!$I$4:$I$1000,0),
MATCH(AN$6,Din!$J$3:$AO$3,0)),
_xlpm.Status,INDEX('FORÇA DE TRABALHO'!$E$15:$E$999,
MATCH($L39,'FORÇA DE TRABALHO'!$C$15:$C$999,0),
MATCH(AN$6+0,'FORÇA DE TRABALHO'!$E$14:$E$14+0,0)),
IF(
OR(_xlpm.Prod="",_xlpm.Prod=0),
IF(_xlpm.Status="ATIVO",0,_xlpm.Status),
_xlpm.Prod
)
),
"")</f>
        <v/>
      </c>
      <c r="AO39" s="40" t="str" cm="1">
        <f t="array" ref="AO39">IFERROR(
_xlfn.LET(
_xlpm.Prod,INDEX(Din!$J$4:$AR$1000,
MATCH($L39,Din!$I$4:$I$1000,0),
MATCH(AO$6,Din!$J$3:$AO$3,0)),
_xlpm.Status,INDEX('FORÇA DE TRABALHO'!$E$15:$E$999,
MATCH($L39,'FORÇA DE TRABALHO'!$C$15:$C$999,0),
MATCH(AO$6+0,'FORÇA DE TRABALHO'!$E$14:$E$14+0,0)),
IF(
OR(_xlpm.Prod="",_xlpm.Prod=0),
IF(_xlpm.Status="ATIVO",0,_xlpm.Status),
_xlpm.Prod
)
),
"")</f>
        <v/>
      </c>
      <c r="AP39" s="40" t="str" cm="1">
        <f t="array" ref="AP39">IFERROR(
_xlfn.LET(
_xlpm.Prod,INDEX(Din!$J$4:$AR$1000,
MATCH($L39,Din!$I$4:$I$1000,0),
MATCH(AP$6,Din!$J$3:$AO$3,0)),
_xlpm.Status,INDEX('FORÇA DE TRABALHO'!$E$15:$E$999,
MATCH($L39,'FORÇA DE TRABALHO'!$C$15:$C$999,0),
MATCH(AP$6+0,'FORÇA DE TRABALHO'!$E$14:$E$14+0,0)),
IF(
OR(_xlpm.Prod="",_xlpm.Prod=0),
IF(_xlpm.Status="ATIVO",0,_xlpm.Status),
_xlpm.Prod
)
),
"")</f>
        <v/>
      </c>
      <c r="AQ39" s="40" t="str" cm="1">
        <f t="array" ref="AQ39">IFERROR(
_xlfn.LET(
_xlpm.Prod,INDEX(Din!$J$4:$AR$1000,
MATCH($L39,Din!$I$4:$I$1000,0),
MATCH(AQ$6,Din!$J$3:$AO$3,0)),
_xlpm.Status,INDEX('FORÇA DE TRABALHO'!$E$15:$E$999,
MATCH($L39,'FORÇA DE TRABALHO'!$C$15:$C$999,0),
MATCH(AQ$6+0,'FORÇA DE TRABALHO'!$E$14:$E$14+0,0)),
IF(
OR(_xlpm.Prod="",_xlpm.Prod=0),
IF(_xlpm.Status="ATIVO",0,_xlpm.Status),
_xlpm.Prod
)
),
"")</f>
        <v/>
      </c>
      <c r="AR39"/>
    </row>
    <row r="40" spans="6:44" ht="15" thickBot="1">
      <c r="F40" s="31"/>
      <c r="G40" s="30"/>
      <c r="H40" s="38">
        <f t="shared" si="10"/>
        <v>37</v>
      </c>
      <c r="I40" s="54">
        <f>ResumoProducao[[#This Row],[Produção]]/ResumoProducao[[#This Row],[Dias Trabalhado]]</f>
        <v>37</v>
      </c>
      <c r="J40" s="38" cm="1">
        <f t="array" ref="J40">SUMPRODUCT(('FORÇA DE TRABALHO'!$C$15:$C$1007=L40)*('FORÇA DE TRABALHO'!$E$15:$E$1007="ATIVO"))</f>
        <v>1</v>
      </c>
      <c r="K40" s="39" t="str">
        <f t="shared" si="11"/>
        <v>1Q</v>
      </c>
      <c r="L40" s="41" t="str">
        <f>IF(Din!A31="","",Din!A31)</f>
        <v>TALITA WEDJA FELIPE DA SILVA</v>
      </c>
      <c r="M40" s="41" cm="1">
        <f t="array" ref="M40">IFERROR(
_xlfn.LET(
_xlpm.Prod,INDEX(Din!$J$4:$AR$1000,
MATCH($L40,Din!$I$4:$I$1000,0),
MATCH(M$6,Din!$J$3:$AO$3,0)),
_xlpm.Status,INDEX('FORÇA DE TRABALHO'!$E$15:$E$999,
MATCH($L40,'FORÇA DE TRABALHO'!$C$15:$C$999,0),
MATCH(M$6+0,'FORÇA DE TRABALHO'!$E$14:$E$14+0,0)),
IF(
OR(_xlpm.Prod="",_xlpm.Prod=0),
IF(_xlpm.Status="ATIVO",0,_xlpm.Status),
_xlpm.Prod
)
),
"")</f>
        <v>1</v>
      </c>
      <c r="N40" s="41" cm="1">
        <f t="array" ref="N40">IFERROR(
_xlfn.LET(
_xlpm.Prod,INDEX(Din!$J$4:$AR$1000,
MATCH($L40,Din!$I$4:$I$1000,0),
MATCH(N$6,Din!$J$3:$AO$3,0)),
_xlpm.Status,INDEX('FORÇA DE TRABALHO'!$E$15:$E$999,
MATCH($L40,'FORÇA DE TRABALHO'!$C$15:$C$999,0),
MATCH(N$6+0,'FORÇA DE TRABALHO'!$E$14:$E$14+0,0)),
IF(
OR(_xlpm.Prod="",_xlpm.Prod=0),
IF(_xlpm.Status="ATIVO",0,_xlpm.Status),
_xlpm.Prod
)
),
"")</f>
        <v>2</v>
      </c>
      <c r="O40" s="41" t="str" cm="1">
        <f t="array" ref="O40">IFERROR(
_xlfn.LET(
_xlpm.Prod,INDEX(Din!$J$4:$AR$1000,
MATCH($L40,Din!$I$4:$I$1000,0),
MATCH(O$6,Din!$J$3:$AO$3,0)),
_xlpm.Status,INDEX('FORÇA DE TRABALHO'!$E$15:$E$999,
MATCH($L40,'FORÇA DE TRABALHO'!$C$15:$C$999,0),
MATCH(O$6+0,'FORÇA DE TRABALHO'!$E$14:$E$14+0,0)),
IF(
OR(_xlpm.Prod="",_xlpm.Prod=0),
IF(_xlpm.Status="ATIVO",0,_xlpm.Status),
_xlpm.Prod
)
),
"")</f>
        <v/>
      </c>
      <c r="P40" s="41" cm="1">
        <f t="array" ref="P40">IFERROR(
_xlfn.LET(
_xlpm.Prod,INDEX(Din!$J$4:$AR$1000,
MATCH($L40,Din!$I$4:$I$1000,0),
MATCH(P$6,Din!$J$3:$AO$3,0)),
_xlpm.Status,INDEX('FORÇA DE TRABALHO'!$E$15:$E$999,
MATCH($L40,'FORÇA DE TRABALHO'!$C$15:$C$999,0),
MATCH(P$6+0,'FORÇA DE TRABALHO'!$E$14:$E$14+0,0)),
IF(
OR(_xlpm.Prod="",_xlpm.Prod=0),
IF(_xlpm.Status="ATIVO",0,_xlpm.Status),
_xlpm.Prod
)
),
"")</f>
        <v>1</v>
      </c>
      <c r="Q40" s="41" t="str" cm="1">
        <f t="array" ref="Q40">IFERROR(
_xlfn.LET(
_xlpm.Prod,INDEX(Din!$J$4:$AR$1000,
MATCH($L40,Din!$I$4:$I$1000,0),
MATCH(Q$6,Din!$J$3:$AO$3,0)),
_xlpm.Status,INDEX('FORÇA DE TRABALHO'!$E$15:$E$999,
MATCH($L40,'FORÇA DE TRABALHO'!$C$15:$C$999,0),
MATCH(Q$6+0,'FORÇA DE TRABALHO'!$E$14:$E$14+0,0)),
IF(
OR(_xlpm.Prod="",_xlpm.Prod=0),
IF(_xlpm.Status="ATIVO",0,_xlpm.Status),
_xlpm.Prod
)
),
"")</f>
        <v/>
      </c>
      <c r="R40" s="41" cm="1">
        <f t="array" ref="R40">IFERROR(
_xlfn.LET(
_xlpm.Prod,INDEX(Din!$J$4:$AR$1000,
MATCH($L40,Din!$I$4:$I$1000,0),
MATCH(R$6,Din!$J$3:$AO$3,0)),
_xlpm.Status,INDEX('FORÇA DE TRABALHO'!$E$15:$E$999,
MATCH($L40,'FORÇA DE TRABALHO'!$C$15:$C$999,0),
MATCH(R$6+0,'FORÇA DE TRABALHO'!$E$14:$E$14+0,0)),
IF(
OR(_xlpm.Prod="",_xlpm.Prod=0),
IF(_xlpm.Status="ATIVO",0,_xlpm.Status),
_xlpm.Prod
)
),
"")</f>
        <v>1</v>
      </c>
      <c r="S40" s="41" cm="1">
        <f t="array" ref="S40">IFERROR(
_xlfn.LET(
_xlpm.Prod,INDEX(Din!$J$4:$AR$1000,
MATCH($L40,Din!$I$4:$I$1000,0),
MATCH(S$6,Din!$J$3:$AO$3,0)),
_xlpm.Status,INDEX('FORÇA DE TRABALHO'!$E$15:$E$999,
MATCH($L40,'FORÇA DE TRABALHO'!$C$15:$C$999,0),
MATCH(S$6+0,'FORÇA DE TRABALHO'!$E$14:$E$14+0,0)),
IF(
OR(_xlpm.Prod="",_xlpm.Prod=0),
IF(_xlpm.Status="ATIVO",0,_xlpm.Status),
_xlpm.Prod
)
),
"")</f>
        <v>1</v>
      </c>
      <c r="T40" s="41" cm="1">
        <f t="array" ref="T40">IFERROR(
_xlfn.LET(
_xlpm.Prod,INDEX(Din!$J$4:$AR$1000,
MATCH($L40,Din!$I$4:$I$1000,0),
MATCH(T$6,Din!$J$3:$AO$3,0)),
_xlpm.Status,INDEX('FORÇA DE TRABALHO'!$E$15:$E$999,
MATCH($L40,'FORÇA DE TRABALHO'!$C$15:$C$999,0),
MATCH(T$6+0,'FORÇA DE TRABALHO'!$E$14:$E$14+0,0)),
IF(
OR(_xlpm.Prod="",_xlpm.Prod=0),
IF(_xlpm.Status="ATIVO",0,_xlpm.Status),
_xlpm.Prod
)
),
"")</f>
        <v>4</v>
      </c>
      <c r="U40" s="41" cm="1">
        <f t="array" ref="U40">IFERROR(
_xlfn.LET(
_xlpm.Prod,INDEX(Din!$J$4:$AR$1000,
MATCH($L40,Din!$I$4:$I$1000,0),
MATCH(U$6,Din!$J$3:$AO$3,0)),
_xlpm.Status,INDEX('FORÇA DE TRABALHO'!$E$15:$E$999,
MATCH($L40,'FORÇA DE TRABALHO'!$C$15:$C$999,0),
MATCH(U$6+0,'FORÇA DE TRABALHO'!$E$14:$E$14+0,0)),
IF(
OR(_xlpm.Prod="",_xlpm.Prod=0),
IF(_xlpm.Status="ATIVO",0,_xlpm.Status),
_xlpm.Prod
)
),
"")</f>
        <v>5</v>
      </c>
      <c r="V40" s="41" cm="1">
        <f t="array" ref="V40">IFERROR(
_xlfn.LET(
_xlpm.Prod,INDEX(Din!$J$4:$AR$1000,
MATCH($L40,Din!$I$4:$I$1000,0),
MATCH(V$6,Din!$J$3:$AO$3,0)),
_xlpm.Status,INDEX('FORÇA DE TRABALHO'!$E$15:$E$999,
MATCH($L40,'FORÇA DE TRABALHO'!$C$15:$C$999,0),
MATCH(V$6+0,'FORÇA DE TRABALHO'!$E$14:$E$14+0,0)),
IF(
OR(_xlpm.Prod="",_xlpm.Prod=0),
IF(_xlpm.Status="ATIVO",0,_xlpm.Status),
_xlpm.Prod
)
),
"")</f>
        <v>1</v>
      </c>
      <c r="W40" s="41" cm="1">
        <f t="array" ref="W40">IFERROR(
_xlfn.LET(
_xlpm.Prod,INDEX(Din!$J$4:$AR$1000,
MATCH($L40,Din!$I$4:$I$1000,0),
MATCH(W$6,Din!$J$3:$AO$3,0)),
_xlpm.Status,INDEX('FORÇA DE TRABALHO'!$E$15:$E$999,
MATCH($L40,'FORÇA DE TRABALHO'!$C$15:$C$999,0),
MATCH(W$6+0,'FORÇA DE TRABALHO'!$E$14:$E$14+0,0)),
IF(
OR(_xlpm.Prod="",_xlpm.Prod=0),
IF(_xlpm.Status="ATIVO",0,_xlpm.Status),
_xlpm.Prod
)
),
"")</f>
        <v>3</v>
      </c>
      <c r="X40" s="41" cm="1">
        <f t="array" ref="X40">IFERROR(
_xlfn.LET(
_xlpm.Prod,INDEX(Din!$J$4:$AR$1000,
MATCH($L40,Din!$I$4:$I$1000,0),
MATCH(X$6,Din!$J$3:$AO$3,0)),
_xlpm.Status,INDEX('FORÇA DE TRABALHO'!$E$15:$E$999,
MATCH($L40,'FORÇA DE TRABALHO'!$C$15:$C$999,0),
MATCH(X$6+0,'FORÇA DE TRABALHO'!$E$14:$E$14+0,0)),
IF(
OR(_xlpm.Prod="",_xlpm.Prod=0),
IF(_xlpm.Status="ATIVO",0,_xlpm.Status),
_xlpm.Prod
)
),
"")</f>
        <v>1</v>
      </c>
      <c r="Y40" s="41" cm="1">
        <f t="array" ref="Y40">IFERROR(
_xlfn.LET(
_xlpm.Prod,INDEX(Din!$J$4:$AR$1000,
MATCH($L40,Din!$I$4:$I$1000,0),
MATCH(Y$6,Din!$J$3:$AO$3,0)),
_xlpm.Status,INDEX('FORÇA DE TRABALHO'!$E$15:$E$999,
MATCH($L40,'FORÇA DE TRABALHO'!$C$15:$C$999,0),
MATCH(Y$6+0,'FORÇA DE TRABALHO'!$E$14:$E$14+0,0)),
IF(
OR(_xlpm.Prod="",_xlpm.Prod=0),
IF(_xlpm.Status="ATIVO",0,_xlpm.Status),
_xlpm.Prod
)
),
"")</f>
        <v>1</v>
      </c>
      <c r="Z40" s="41" cm="1">
        <f t="array" ref="Z40">IFERROR(
_xlfn.LET(
_xlpm.Prod,INDEX(Din!$J$4:$AR$1000,
MATCH($L40,Din!$I$4:$I$1000,0),
MATCH(Z$6,Din!$J$3:$AO$3,0)),
_xlpm.Status,INDEX('FORÇA DE TRABALHO'!$E$15:$E$999,
MATCH($L40,'FORÇA DE TRABALHO'!$C$15:$C$999,0),
MATCH(Z$6+0,'FORÇA DE TRABALHO'!$E$14:$E$14+0,0)),
IF(
OR(_xlpm.Prod="",_xlpm.Prod=0),
IF(_xlpm.Status="ATIVO",0,_xlpm.Status),
_xlpm.Prod
)
),
"")</f>
        <v>2</v>
      </c>
      <c r="AA40" s="41" cm="1">
        <f t="array" ref="AA40">IFERROR(
_xlfn.LET(
_xlpm.Prod,INDEX(Din!$J$4:$AR$1000,
MATCH($L40,Din!$I$4:$I$1000,0),
MATCH(AA$6,Din!$J$3:$AO$3,0)),
_xlpm.Status,INDEX('FORÇA DE TRABALHO'!$E$15:$E$999,
MATCH($L40,'FORÇA DE TRABALHO'!$C$15:$C$999,0),
MATCH(AA$6+0,'FORÇA DE TRABALHO'!$E$14:$E$14+0,0)),
IF(
OR(_xlpm.Prod="",_xlpm.Prod=0),
IF(_xlpm.Status="ATIVO",0,_xlpm.Status),
_xlpm.Prod
)
),
"")</f>
        <v>1</v>
      </c>
      <c r="AB40" s="41" t="str" cm="1">
        <f t="array" ref="AB40">IFERROR(
_xlfn.LET(
_xlpm.Prod,INDEX(Din!$J$4:$AR$1000,
MATCH($L40,Din!$I$4:$I$1000,0),
MATCH(AB$6,Din!$J$3:$AO$3,0)),
_xlpm.Status,INDEX('FORÇA DE TRABALHO'!$E$15:$E$999,
MATCH($L40,'FORÇA DE TRABALHO'!$C$15:$C$999,0),
MATCH(AB$6+0,'FORÇA DE TRABALHO'!$E$14:$E$14+0,0)),
IF(
OR(_xlpm.Prod="",_xlpm.Prod=0),
IF(_xlpm.Status="ATIVO",0,_xlpm.Status),
_xlpm.Prod
)
),
"")</f>
        <v/>
      </c>
      <c r="AC40" s="41" t="str" cm="1">
        <f t="array" ref="AC40">IFERROR(
_xlfn.LET(
_xlpm.Prod,INDEX(Din!$J$4:$AR$1000,
MATCH($L40,Din!$I$4:$I$1000,0),
MATCH(AC$6,Din!$J$3:$AO$3,0)),
_xlpm.Status,INDEX('FORÇA DE TRABALHO'!$E$15:$E$999,
MATCH($L40,'FORÇA DE TRABALHO'!$C$15:$C$999,0),
MATCH(AC$6+0,'FORÇA DE TRABALHO'!$E$14:$E$14+0,0)),
IF(
OR(_xlpm.Prod="",_xlpm.Prod=0),
IF(_xlpm.Status="ATIVO",0,_xlpm.Status),
_xlpm.Prod
)
),
"")</f>
        <v/>
      </c>
      <c r="AD40" s="41" cm="1">
        <f t="array" ref="AD40">IFERROR(
_xlfn.LET(
_xlpm.Prod,INDEX(Din!$J$4:$AR$1000,
MATCH($L40,Din!$I$4:$I$1000,0),
MATCH(AD$6,Din!$J$3:$AO$3,0)),
_xlpm.Status,INDEX('FORÇA DE TRABALHO'!$E$15:$E$999,
MATCH($L40,'FORÇA DE TRABALHO'!$C$15:$C$999,0),
MATCH(AD$6+0,'FORÇA DE TRABALHO'!$E$14:$E$14+0,0)),
IF(
OR(_xlpm.Prod="",_xlpm.Prod=0),
IF(_xlpm.Status="ATIVO",0,_xlpm.Status),
_xlpm.Prod
)
),
"")</f>
        <v>1</v>
      </c>
      <c r="AE40" s="41" cm="1">
        <f t="array" ref="AE40">IFERROR(
_xlfn.LET(
_xlpm.Prod,INDEX(Din!$J$4:$AR$1000,
MATCH($L40,Din!$I$4:$I$1000,0),
MATCH(AE$6,Din!$J$3:$AO$3,0)),
_xlpm.Status,INDEX('FORÇA DE TRABALHO'!$E$15:$E$999,
MATCH($L40,'FORÇA DE TRABALHO'!$C$15:$C$999,0),
MATCH(AE$6+0,'FORÇA DE TRABALHO'!$E$14:$E$14+0,0)),
IF(
OR(_xlpm.Prod="",_xlpm.Prod=0),
IF(_xlpm.Status="ATIVO",0,_xlpm.Status),
_xlpm.Prod
)
),
"")</f>
        <v>3</v>
      </c>
      <c r="AF40" s="41" cm="1">
        <f t="array" ref="AF40">IFERROR(
_xlfn.LET(
_xlpm.Prod,INDEX(Din!$J$4:$AR$1000,
MATCH($L40,Din!$I$4:$I$1000,0),
MATCH(AF$6,Din!$J$3:$AO$3,0)),
_xlpm.Status,INDEX('FORÇA DE TRABALHO'!$E$15:$E$999,
MATCH($L40,'FORÇA DE TRABALHO'!$C$15:$C$999,0),
MATCH(AF$6+0,'FORÇA DE TRABALHO'!$E$14:$E$14+0,0)),
IF(
OR(_xlpm.Prod="",_xlpm.Prod=0),
IF(_xlpm.Status="ATIVO",0,_xlpm.Status),
_xlpm.Prod
)
),
"")</f>
        <v>1</v>
      </c>
      <c r="AG40" s="41" t="str" cm="1">
        <f t="array" ref="AG40">IFERROR(
_xlfn.LET(
_xlpm.Prod,INDEX(Din!$J$4:$AR$1000,
MATCH($L40,Din!$I$4:$I$1000,0),
MATCH(AG$6,Din!$J$3:$AO$3,0)),
_xlpm.Status,INDEX('FORÇA DE TRABALHO'!$E$15:$E$999,
MATCH($L40,'FORÇA DE TRABALHO'!$C$15:$C$999,0),
MATCH(AG$6+0,'FORÇA DE TRABALHO'!$E$14:$E$14+0,0)),
IF(
OR(_xlpm.Prod="",_xlpm.Prod=0),
IF(_xlpm.Status="ATIVO",0,_xlpm.Status),
_xlpm.Prod
)
),
"")</f>
        <v/>
      </c>
      <c r="AH40" s="41" cm="1">
        <f t="array" ref="AH40">IFERROR(
_xlfn.LET(
_xlpm.Prod,INDEX(Din!$J$4:$AR$1000,
MATCH($L40,Din!$I$4:$I$1000,0),
MATCH(AH$6,Din!$J$3:$AO$3,0)),
_xlpm.Status,INDEX('FORÇA DE TRABALHO'!$E$15:$E$999,
MATCH($L40,'FORÇA DE TRABALHO'!$C$15:$C$999,0),
MATCH(AH$6+0,'FORÇA DE TRABALHO'!$E$14:$E$14+0,0)),
IF(
OR(_xlpm.Prod="",_xlpm.Prod=0),
IF(_xlpm.Status="ATIVO",0,_xlpm.Status),
_xlpm.Prod
)
),
"")</f>
        <v>1</v>
      </c>
      <c r="AI40" s="41" t="str" cm="1">
        <f t="array" ref="AI40">IFERROR(
_xlfn.LET(
_xlpm.Prod,INDEX(Din!$J$4:$AR$1000,
MATCH($L40,Din!$I$4:$I$1000,0),
MATCH(AI$6,Din!$J$3:$AO$3,0)),
_xlpm.Status,INDEX('FORÇA DE TRABALHO'!$E$15:$E$999,
MATCH($L40,'FORÇA DE TRABALHO'!$C$15:$C$999,0),
MATCH(AI$6+0,'FORÇA DE TRABALHO'!$E$14:$E$14+0,0)),
IF(
OR(_xlpm.Prod="",_xlpm.Prod=0),
IF(_xlpm.Status="ATIVO",0,_xlpm.Status),
_xlpm.Prod
)
),
"")</f>
        <v/>
      </c>
      <c r="AJ40" s="41" cm="1">
        <f t="array" ref="AJ40">IFERROR(
_xlfn.LET(
_xlpm.Prod,INDEX(Din!$J$4:$AR$1000,
MATCH($L40,Din!$I$4:$I$1000,0),
MATCH(AJ$6,Din!$J$3:$AO$3,0)),
_xlpm.Status,INDEX('FORÇA DE TRABALHO'!$E$15:$E$999,
MATCH($L40,'FORÇA DE TRABALHO'!$C$15:$C$999,0),
MATCH(AJ$6+0,'FORÇA DE TRABALHO'!$E$14:$E$14+0,0)),
IF(
OR(_xlpm.Prod="",_xlpm.Prod=0),
IF(_xlpm.Status="ATIVO",0,_xlpm.Status),
_xlpm.Prod
)
),
"")</f>
        <v>3</v>
      </c>
      <c r="AK40" s="41" cm="1">
        <f t="array" ref="AK40">IFERROR(
_xlfn.LET(
_xlpm.Prod,INDEX(Din!$J$4:$AR$1000,
MATCH($L40,Din!$I$4:$I$1000,0),
MATCH(AK$6,Din!$J$3:$AO$3,0)),
_xlpm.Status,INDEX('FORÇA DE TRABALHO'!$E$15:$E$999,
MATCH($L40,'FORÇA DE TRABALHO'!$C$15:$C$999,0),
MATCH(AK$6+0,'FORÇA DE TRABALHO'!$E$14:$E$14+0,0)),
IF(
OR(_xlpm.Prod="",_xlpm.Prod=0),
IF(_xlpm.Status="ATIVO",0,_xlpm.Status),
_xlpm.Prod
)
),
"")</f>
        <v>2</v>
      </c>
      <c r="AL40" s="41" cm="1">
        <f t="array" ref="AL40">IFERROR(
_xlfn.LET(
_xlpm.Prod,INDEX(Din!$J$4:$AR$1000,
MATCH($L40,Din!$I$4:$I$1000,0),
MATCH(AL$6,Din!$J$3:$AO$3,0)),
_xlpm.Status,INDEX('FORÇA DE TRABALHO'!$E$15:$E$999,
MATCH($L40,'FORÇA DE TRABALHO'!$C$15:$C$999,0),
MATCH(AL$6+0,'FORÇA DE TRABALHO'!$E$14:$E$14+0,0)),
IF(
OR(_xlpm.Prod="",_xlpm.Prod=0),
IF(_xlpm.Status="ATIVO",0,_xlpm.Status),
_xlpm.Prod
)
),
"")</f>
        <v>2</v>
      </c>
      <c r="AM40" s="41" t="str" cm="1">
        <f t="array" ref="AM40">IFERROR(
_xlfn.LET(
_xlpm.Prod,INDEX(Din!$J$4:$AR$1000,
MATCH($L40,Din!$I$4:$I$1000,0),
MATCH(AM$6,Din!$J$3:$AO$3,0)),
_xlpm.Status,INDEX('FORÇA DE TRABALHO'!$E$15:$E$999,
MATCH($L40,'FORÇA DE TRABALHO'!$C$15:$C$999,0),
MATCH(AM$6+0,'FORÇA DE TRABALHO'!$E$14:$E$14+0,0)),
IF(
OR(_xlpm.Prod="",_xlpm.Prod=0),
IF(_xlpm.Status="ATIVO",0,_xlpm.Status),
_xlpm.Prod
)
),
"")</f>
        <v/>
      </c>
      <c r="AN40" s="41" t="str" cm="1">
        <f t="array" ref="AN40">IFERROR(
_xlfn.LET(
_xlpm.Prod,INDEX(Din!$J$4:$AR$1000,
MATCH($L40,Din!$I$4:$I$1000,0),
MATCH(AN$6,Din!$J$3:$AO$3,0)),
_xlpm.Status,INDEX('FORÇA DE TRABALHO'!$E$15:$E$999,
MATCH($L40,'FORÇA DE TRABALHO'!$C$15:$C$999,0),
MATCH(AN$6+0,'FORÇA DE TRABALHO'!$E$14:$E$14+0,0)),
IF(
OR(_xlpm.Prod="",_xlpm.Prod=0),
IF(_xlpm.Status="ATIVO",0,_xlpm.Status),
_xlpm.Prod
)
),
"")</f>
        <v/>
      </c>
      <c r="AO40" s="41" t="str" cm="1">
        <f t="array" ref="AO40">IFERROR(
_xlfn.LET(
_xlpm.Prod,INDEX(Din!$J$4:$AR$1000,
MATCH($L40,Din!$I$4:$I$1000,0),
MATCH(AO$6,Din!$J$3:$AO$3,0)),
_xlpm.Status,INDEX('FORÇA DE TRABALHO'!$E$15:$E$999,
MATCH($L40,'FORÇA DE TRABALHO'!$C$15:$C$999,0),
MATCH(AO$6+0,'FORÇA DE TRABALHO'!$E$14:$E$14+0,0)),
IF(
OR(_xlpm.Prod="",_xlpm.Prod=0),
IF(_xlpm.Status="ATIVO",0,_xlpm.Status),
_xlpm.Prod
)
),
"")</f>
        <v/>
      </c>
      <c r="AP40" s="41" t="str" cm="1">
        <f t="array" ref="AP40">IFERROR(
_xlfn.LET(
_xlpm.Prod,INDEX(Din!$J$4:$AR$1000,
MATCH($L40,Din!$I$4:$I$1000,0),
MATCH(AP$6,Din!$J$3:$AO$3,0)),
_xlpm.Status,INDEX('FORÇA DE TRABALHO'!$E$15:$E$999,
MATCH($L40,'FORÇA DE TRABALHO'!$C$15:$C$999,0),
MATCH(AP$6+0,'FORÇA DE TRABALHO'!$E$14:$E$14+0,0)),
IF(
OR(_xlpm.Prod="",_xlpm.Prod=0),
IF(_xlpm.Status="ATIVO",0,_xlpm.Status),
_xlpm.Prod
)
),
"")</f>
        <v/>
      </c>
      <c r="AQ40" s="41" t="str" cm="1">
        <f t="array" ref="AQ40">IFERROR(
_xlfn.LET(
_xlpm.Prod,INDEX(Din!$J$4:$AR$1000,
MATCH($L40,Din!$I$4:$I$1000,0),
MATCH(AQ$6,Din!$J$3:$AO$3,0)),
_xlpm.Status,INDEX('FORÇA DE TRABALHO'!$E$15:$E$999,
MATCH($L40,'FORÇA DE TRABALHO'!$C$15:$C$999,0),
MATCH(AQ$6+0,'FORÇA DE TRABALHO'!$E$14:$E$14+0,0)),
IF(
OR(_xlpm.Prod="",_xlpm.Prod=0),
IF(_xlpm.Status="ATIVO",0,_xlpm.Status),
_xlpm.Prod
)
),
"")</f>
        <v/>
      </c>
      <c r="AR40"/>
    </row>
    <row r="41" spans="6:44" ht="15" thickBot="1">
      <c r="F41" s="31"/>
      <c r="G41" s="30"/>
      <c r="H41" s="38">
        <f t="shared" si="10"/>
        <v>32</v>
      </c>
      <c r="I41" s="54">
        <f>ResumoProducao[[#This Row],[Produção]]/ResumoProducao[[#This Row],[Dias Trabalhado]]</f>
        <v>32</v>
      </c>
      <c r="J41" s="38" cm="1">
        <f t="array" ref="J41">SUMPRODUCT(('FORÇA DE TRABALHO'!$C$15:$C$1007=L41)*('FORÇA DE TRABALHO'!$E$15:$E$1007="ATIVO"))</f>
        <v>1</v>
      </c>
      <c r="K41" s="39" t="str">
        <f t="shared" si="11"/>
        <v>1Q</v>
      </c>
      <c r="L41" s="40" t="str">
        <f>IF(Din!A32="","",Din!A32)</f>
        <v>GEORGE MENEZES DOS SANTOS</v>
      </c>
      <c r="M41" s="40" t="str" cm="1">
        <f t="array" ref="M41">IFERROR(
_xlfn.LET(
_xlpm.Prod,INDEX(Din!$J$4:$AR$1000,
MATCH($L41,Din!$I$4:$I$1000,0),
MATCH(M$6,Din!$J$3:$AO$3,0)),
_xlpm.Status,INDEX('FORÇA DE TRABALHO'!$E$15:$E$999,
MATCH($L41,'FORÇA DE TRABALHO'!$C$15:$C$999,0),
MATCH(M$6+0,'FORÇA DE TRABALHO'!$E$14:$E$14+0,0)),
IF(
OR(_xlpm.Prod="",_xlpm.Prod=0),
IF(_xlpm.Status="ATIVO",0,_xlpm.Status),
_xlpm.Prod
)
),
"")</f>
        <v/>
      </c>
      <c r="N41" s="40" t="str" cm="1">
        <f t="array" ref="N41">IFERROR(
_xlfn.LET(
_xlpm.Prod,INDEX(Din!$J$4:$AR$1000,
MATCH($L41,Din!$I$4:$I$1000,0),
MATCH(N$6,Din!$J$3:$AO$3,0)),
_xlpm.Status,INDEX('FORÇA DE TRABALHO'!$E$15:$E$999,
MATCH($L41,'FORÇA DE TRABALHO'!$C$15:$C$999,0),
MATCH(N$6+0,'FORÇA DE TRABALHO'!$E$14:$E$14+0,0)),
IF(
OR(_xlpm.Prod="",_xlpm.Prod=0),
IF(_xlpm.Status="ATIVO",0,_xlpm.Status),
_xlpm.Prod
)
),
"")</f>
        <v/>
      </c>
      <c r="O41" s="40" t="str" cm="1">
        <f t="array" ref="O41">IFERROR(
_xlfn.LET(
_xlpm.Prod,INDEX(Din!$J$4:$AR$1000,
MATCH($L41,Din!$I$4:$I$1000,0),
MATCH(O$6,Din!$J$3:$AO$3,0)),
_xlpm.Status,INDEX('FORÇA DE TRABALHO'!$E$15:$E$999,
MATCH($L41,'FORÇA DE TRABALHO'!$C$15:$C$999,0),
MATCH(O$6+0,'FORÇA DE TRABALHO'!$E$14:$E$14+0,0)),
IF(
OR(_xlpm.Prod="",_xlpm.Prod=0),
IF(_xlpm.Status="ATIVO",0,_xlpm.Status),
_xlpm.Prod
)
),
"")</f>
        <v/>
      </c>
      <c r="P41" s="40" cm="1">
        <f t="array" ref="P41">IFERROR(
_xlfn.LET(
_xlpm.Prod,INDEX(Din!$J$4:$AR$1000,
MATCH($L41,Din!$I$4:$I$1000,0),
MATCH(P$6,Din!$J$3:$AO$3,0)),
_xlpm.Status,INDEX('FORÇA DE TRABALHO'!$E$15:$E$999,
MATCH($L41,'FORÇA DE TRABALHO'!$C$15:$C$999,0),
MATCH(P$6+0,'FORÇA DE TRABALHO'!$E$14:$E$14+0,0)),
IF(
OR(_xlpm.Prod="",_xlpm.Prod=0),
IF(_xlpm.Status="ATIVO",0,_xlpm.Status),
_xlpm.Prod
)
),
"")</f>
        <v>2</v>
      </c>
      <c r="Q41" s="40" t="str" cm="1">
        <f t="array" ref="Q41">IFERROR(
_xlfn.LET(
_xlpm.Prod,INDEX(Din!$J$4:$AR$1000,
MATCH($L41,Din!$I$4:$I$1000,0),
MATCH(Q$6,Din!$J$3:$AO$3,0)),
_xlpm.Status,INDEX('FORÇA DE TRABALHO'!$E$15:$E$999,
MATCH($L41,'FORÇA DE TRABALHO'!$C$15:$C$999,0),
MATCH(Q$6+0,'FORÇA DE TRABALHO'!$E$14:$E$14+0,0)),
IF(
OR(_xlpm.Prod="",_xlpm.Prod=0),
IF(_xlpm.Status="ATIVO",0,_xlpm.Status),
_xlpm.Prod
)
),
"")</f>
        <v/>
      </c>
      <c r="R41" s="40" cm="1">
        <f t="array" ref="R41">IFERROR(
_xlfn.LET(
_xlpm.Prod,INDEX(Din!$J$4:$AR$1000,
MATCH($L41,Din!$I$4:$I$1000,0),
MATCH(R$6,Din!$J$3:$AO$3,0)),
_xlpm.Status,INDEX('FORÇA DE TRABALHO'!$E$15:$E$999,
MATCH($L41,'FORÇA DE TRABALHO'!$C$15:$C$999,0),
MATCH(R$6+0,'FORÇA DE TRABALHO'!$E$14:$E$14+0,0)),
IF(
OR(_xlpm.Prod="",_xlpm.Prod=0),
IF(_xlpm.Status="ATIVO",0,_xlpm.Status),
_xlpm.Prod
)
),
"")</f>
        <v>2</v>
      </c>
      <c r="S41" s="40" cm="1">
        <f t="array" ref="S41">IFERROR(
_xlfn.LET(
_xlpm.Prod,INDEX(Din!$J$4:$AR$1000,
MATCH($L41,Din!$I$4:$I$1000,0),
MATCH(S$6,Din!$J$3:$AO$3,0)),
_xlpm.Status,INDEX('FORÇA DE TRABALHO'!$E$15:$E$999,
MATCH($L41,'FORÇA DE TRABALHO'!$C$15:$C$999,0),
MATCH(S$6+0,'FORÇA DE TRABALHO'!$E$14:$E$14+0,0)),
IF(
OR(_xlpm.Prod="",_xlpm.Prod=0),
IF(_xlpm.Status="ATIVO",0,_xlpm.Status),
_xlpm.Prod
)
),
"")</f>
        <v>2</v>
      </c>
      <c r="T41" s="40" cm="1">
        <f t="array" ref="T41">IFERROR(
_xlfn.LET(
_xlpm.Prod,INDEX(Din!$J$4:$AR$1000,
MATCH($L41,Din!$I$4:$I$1000,0),
MATCH(T$6,Din!$J$3:$AO$3,0)),
_xlpm.Status,INDEX('FORÇA DE TRABALHO'!$E$15:$E$999,
MATCH($L41,'FORÇA DE TRABALHO'!$C$15:$C$999,0),
MATCH(T$6+0,'FORÇA DE TRABALHO'!$E$14:$E$14+0,0)),
IF(
OR(_xlpm.Prod="",_xlpm.Prod=0),
IF(_xlpm.Status="ATIVO",0,_xlpm.Status),
_xlpm.Prod
)
),
"")</f>
        <v>2</v>
      </c>
      <c r="U41" s="40" cm="1">
        <f t="array" ref="U41">IFERROR(
_xlfn.LET(
_xlpm.Prod,INDEX(Din!$J$4:$AR$1000,
MATCH($L41,Din!$I$4:$I$1000,0),
MATCH(U$6,Din!$J$3:$AO$3,0)),
_xlpm.Status,INDEX('FORÇA DE TRABALHO'!$E$15:$E$999,
MATCH($L41,'FORÇA DE TRABALHO'!$C$15:$C$999,0),
MATCH(U$6+0,'FORÇA DE TRABALHO'!$E$14:$E$14+0,0)),
IF(
OR(_xlpm.Prod="",_xlpm.Prod=0),
IF(_xlpm.Status="ATIVO",0,_xlpm.Status),
_xlpm.Prod
)
),
"")</f>
        <v>2</v>
      </c>
      <c r="V41" s="40" t="str" cm="1">
        <f t="array" ref="V41">IFERROR(
_xlfn.LET(
_xlpm.Prod,INDEX(Din!$J$4:$AR$1000,
MATCH($L41,Din!$I$4:$I$1000,0),
MATCH(V$6,Din!$J$3:$AO$3,0)),
_xlpm.Status,INDEX('FORÇA DE TRABALHO'!$E$15:$E$999,
MATCH($L41,'FORÇA DE TRABALHO'!$C$15:$C$999,0),
MATCH(V$6+0,'FORÇA DE TRABALHO'!$E$14:$E$14+0,0)),
IF(
OR(_xlpm.Prod="",_xlpm.Prod=0),
IF(_xlpm.Status="ATIVO",0,_xlpm.Status),
_xlpm.Prod
)
),
"")</f>
        <v/>
      </c>
      <c r="W41" s="40" cm="1">
        <f t="array" ref="W41">IFERROR(
_xlfn.LET(
_xlpm.Prod,INDEX(Din!$J$4:$AR$1000,
MATCH($L41,Din!$I$4:$I$1000,0),
MATCH(W$6,Din!$J$3:$AO$3,0)),
_xlpm.Status,INDEX('FORÇA DE TRABALHO'!$E$15:$E$999,
MATCH($L41,'FORÇA DE TRABALHO'!$C$15:$C$999,0),
MATCH(W$6+0,'FORÇA DE TRABALHO'!$E$14:$E$14+0,0)),
IF(
OR(_xlpm.Prod="",_xlpm.Prod=0),
IF(_xlpm.Status="ATIVO",0,_xlpm.Status),
_xlpm.Prod
)
),
"")</f>
        <v>1</v>
      </c>
      <c r="X41" s="40" cm="1">
        <f t="array" ref="X41">IFERROR(
_xlfn.LET(
_xlpm.Prod,INDEX(Din!$J$4:$AR$1000,
MATCH($L41,Din!$I$4:$I$1000,0),
MATCH(X$6,Din!$J$3:$AO$3,0)),
_xlpm.Status,INDEX('FORÇA DE TRABALHO'!$E$15:$E$999,
MATCH($L41,'FORÇA DE TRABALHO'!$C$15:$C$999,0),
MATCH(X$6+0,'FORÇA DE TRABALHO'!$E$14:$E$14+0,0)),
IF(
OR(_xlpm.Prod="",_xlpm.Prod=0),
IF(_xlpm.Status="ATIVO",0,_xlpm.Status),
_xlpm.Prod
)
),
"")</f>
        <v>3</v>
      </c>
      <c r="Y41" s="40" cm="1">
        <f t="array" ref="Y41">IFERROR(
_xlfn.LET(
_xlpm.Prod,INDEX(Din!$J$4:$AR$1000,
MATCH($L41,Din!$I$4:$I$1000,0),
MATCH(Y$6,Din!$J$3:$AO$3,0)),
_xlpm.Status,INDEX('FORÇA DE TRABALHO'!$E$15:$E$999,
MATCH($L41,'FORÇA DE TRABALHO'!$C$15:$C$999,0),
MATCH(Y$6+0,'FORÇA DE TRABALHO'!$E$14:$E$14+0,0)),
IF(
OR(_xlpm.Prod="",_xlpm.Prod=0),
IF(_xlpm.Status="ATIVO",0,_xlpm.Status),
_xlpm.Prod
)
),
"")</f>
        <v>2</v>
      </c>
      <c r="Z41" s="40" cm="1">
        <f t="array" ref="Z41">IFERROR(
_xlfn.LET(
_xlpm.Prod,INDEX(Din!$J$4:$AR$1000,
MATCH($L41,Din!$I$4:$I$1000,0),
MATCH(Z$6,Din!$J$3:$AO$3,0)),
_xlpm.Status,INDEX('FORÇA DE TRABALHO'!$E$15:$E$999,
MATCH($L41,'FORÇA DE TRABALHO'!$C$15:$C$999,0),
MATCH(Z$6+0,'FORÇA DE TRABALHO'!$E$14:$E$14+0,0)),
IF(
OR(_xlpm.Prod="",_xlpm.Prod=0),
IF(_xlpm.Status="ATIVO",0,_xlpm.Status),
_xlpm.Prod
)
),
"")</f>
        <v>1</v>
      </c>
      <c r="AA41" s="40" cm="1">
        <f t="array" ref="AA41">IFERROR(
_xlfn.LET(
_xlpm.Prod,INDEX(Din!$J$4:$AR$1000,
MATCH($L41,Din!$I$4:$I$1000,0),
MATCH(AA$6,Din!$J$3:$AO$3,0)),
_xlpm.Status,INDEX('FORÇA DE TRABALHO'!$E$15:$E$999,
MATCH($L41,'FORÇA DE TRABALHO'!$C$15:$C$999,0),
MATCH(AA$6+0,'FORÇA DE TRABALHO'!$E$14:$E$14+0,0)),
IF(
OR(_xlpm.Prod="",_xlpm.Prod=0),
IF(_xlpm.Status="ATIVO",0,_xlpm.Status),
_xlpm.Prod
)
),
"")</f>
        <v>1</v>
      </c>
      <c r="AB41" s="40" t="str" cm="1">
        <f t="array" ref="AB41">IFERROR(
_xlfn.LET(
_xlpm.Prod,INDEX(Din!$J$4:$AR$1000,
MATCH($L41,Din!$I$4:$I$1000,0),
MATCH(AB$6,Din!$J$3:$AO$3,0)),
_xlpm.Status,INDEX('FORÇA DE TRABALHO'!$E$15:$E$999,
MATCH($L41,'FORÇA DE TRABALHO'!$C$15:$C$999,0),
MATCH(AB$6+0,'FORÇA DE TRABALHO'!$E$14:$E$14+0,0)),
IF(
OR(_xlpm.Prod="",_xlpm.Prod=0),
IF(_xlpm.Status="ATIVO",0,_xlpm.Status),
_xlpm.Prod
)
),
"")</f>
        <v/>
      </c>
      <c r="AC41" s="40" cm="1">
        <f t="array" ref="AC41">IFERROR(
_xlfn.LET(
_xlpm.Prod,INDEX(Din!$J$4:$AR$1000,
MATCH($L41,Din!$I$4:$I$1000,0),
MATCH(AC$6,Din!$J$3:$AO$3,0)),
_xlpm.Status,INDEX('FORÇA DE TRABALHO'!$E$15:$E$999,
MATCH($L41,'FORÇA DE TRABALHO'!$C$15:$C$999,0),
MATCH(AC$6+0,'FORÇA DE TRABALHO'!$E$14:$E$14+0,0)),
IF(
OR(_xlpm.Prod="",_xlpm.Prod=0),
IF(_xlpm.Status="ATIVO",0,_xlpm.Status),
_xlpm.Prod
)
),
"")</f>
        <v>1</v>
      </c>
      <c r="AD41" s="40" cm="1">
        <f t="array" ref="AD41">IFERROR(
_xlfn.LET(
_xlpm.Prod,INDEX(Din!$J$4:$AR$1000,
MATCH($L41,Din!$I$4:$I$1000,0),
MATCH(AD$6,Din!$J$3:$AO$3,0)),
_xlpm.Status,INDEX('FORÇA DE TRABALHO'!$E$15:$E$999,
MATCH($L41,'FORÇA DE TRABALHO'!$C$15:$C$999,0),
MATCH(AD$6+0,'FORÇA DE TRABALHO'!$E$14:$E$14+0,0)),
IF(
OR(_xlpm.Prod="",_xlpm.Prod=0),
IF(_xlpm.Status="ATIVO",0,_xlpm.Status),
_xlpm.Prod
)
),
"")</f>
        <v>2</v>
      </c>
      <c r="AE41" s="40" cm="1">
        <f t="array" ref="AE41">IFERROR(
_xlfn.LET(
_xlpm.Prod,INDEX(Din!$J$4:$AR$1000,
MATCH($L41,Din!$I$4:$I$1000,0),
MATCH(AE$6,Din!$J$3:$AO$3,0)),
_xlpm.Status,INDEX('FORÇA DE TRABALHO'!$E$15:$E$999,
MATCH($L41,'FORÇA DE TRABALHO'!$C$15:$C$999,0),
MATCH(AE$6+0,'FORÇA DE TRABALHO'!$E$14:$E$14+0,0)),
IF(
OR(_xlpm.Prod="",_xlpm.Prod=0),
IF(_xlpm.Status="ATIVO",0,_xlpm.Status),
_xlpm.Prod
)
),
"")</f>
        <v>2</v>
      </c>
      <c r="AF41" s="40" cm="1">
        <f t="array" ref="AF41">IFERROR(
_xlfn.LET(
_xlpm.Prod,INDEX(Din!$J$4:$AR$1000,
MATCH($L41,Din!$I$4:$I$1000,0),
MATCH(AF$6,Din!$J$3:$AO$3,0)),
_xlpm.Status,INDEX('FORÇA DE TRABALHO'!$E$15:$E$999,
MATCH($L41,'FORÇA DE TRABALHO'!$C$15:$C$999,0),
MATCH(AF$6+0,'FORÇA DE TRABALHO'!$E$14:$E$14+0,0)),
IF(
OR(_xlpm.Prod="",_xlpm.Prod=0),
IF(_xlpm.Status="ATIVO",0,_xlpm.Status),
_xlpm.Prod
)
),
"")</f>
        <v>1</v>
      </c>
      <c r="AG41" s="40" cm="1">
        <f t="array" ref="AG41">IFERROR(
_xlfn.LET(
_xlpm.Prod,INDEX(Din!$J$4:$AR$1000,
MATCH($L41,Din!$I$4:$I$1000,0),
MATCH(AG$6,Din!$J$3:$AO$3,0)),
_xlpm.Status,INDEX('FORÇA DE TRABALHO'!$E$15:$E$999,
MATCH($L41,'FORÇA DE TRABALHO'!$C$15:$C$999,0),
MATCH(AG$6+0,'FORÇA DE TRABALHO'!$E$14:$E$14+0,0)),
IF(
OR(_xlpm.Prod="",_xlpm.Prod=0),
IF(_xlpm.Status="ATIVO",0,_xlpm.Status),
_xlpm.Prod
)
),
"")</f>
        <v>3</v>
      </c>
      <c r="AH41" s="40" t="str" cm="1">
        <f t="array" ref="AH41">IFERROR(
_xlfn.LET(
_xlpm.Prod,INDEX(Din!$J$4:$AR$1000,
MATCH($L41,Din!$I$4:$I$1000,0),
MATCH(AH$6,Din!$J$3:$AO$3,0)),
_xlpm.Status,INDEX('FORÇA DE TRABALHO'!$E$15:$E$999,
MATCH($L41,'FORÇA DE TRABALHO'!$C$15:$C$999,0),
MATCH(AH$6+0,'FORÇA DE TRABALHO'!$E$14:$E$14+0,0)),
IF(
OR(_xlpm.Prod="",_xlpm.Prod=0),
IF(_xlpm.Status="ATIVO",0,_xlpm.Status),
_xlpm.Prod
)
),
"")</f>
        <v/>
      </c>
      <c r="AI41" s="40" t="str" cm="1">
        <f t="array" ref="AI41">IFERROR(
_xlfn.LET(
_xlpm.Prod,INDEX(Din!$J$4:$AR$1000,
MATCH($L41,Din!$I$4:$I$1000,0),
MATCH(AI$6,Din!$J$3:$AO$3,0)),
_xlpm.Status,INDEX('FORÇA DE TRABALHO'!$E$15:$E$999,
MATCH($L41,'FORÇA DE TRABALHO'!$C$15:$C$999,0),
MATCH(AI$6+0,'FORÇA DE TRABALHO'!$E$14:$E$14+0,0)),
IF(
OR(_xlpm.Prod="",_xlpm.Prod=0),
IF(_xlpm.Status="ATIVO",0,_xlpm.Status),
_xlpm.Prod
)
),
"")</f>
        <v/>
      </c>
      <c r="AJ41" s="40" cm="1">
        <f t="array" ref="AJ41">IFERROR(
_xlfn.LET(
_xlpm.Prod,INDEX(Din!$J$4:$AR$1000,
MATCH($L41,Din!$I$4:$I$1000,0),
MATCH(AJ$6,Din!$J$3:$AO$3,0)),
_xlpm.Status,INDEX('FORÇA DE TRABALHO'!$E$15:$E$999,
MATCH($L41,'FORÇA DE TRABALHO'!$C$15:$C$999,0),
MATCH(AJ$6+0,'FORÇA DE TRABALHO'!$E$14:$E$14+0,0)),
IF(
OR(_xlpm.Prod="",_xlpm.Prod=0),
IF(_xlpm.Status="ATIVO",0,_xlpm.Status),
_xlpm.Prod
)
),
"")</f>
        <v>1</v>
      </c>
      <c r="AK41" s="40" t="str" cm="1">
        <f t="array" ref="AK41">IFERROR(
_xlfn.LET(
_xlpm.Prod,INDEX(Din!$J$4:$AR$1000,
MATCH($L41,Din!$I$4:$I$1000,0),
MATCH(AK$6,Din!$J$3:$AO$3,0)),
_xlpm.Status,INDEX('FORÇA DE TRABALHO'!$E$15:$E$999,
MATCH($L41,'FORÇA DE TRABALHO'!$C$15:$C$999,0),
MATCH(AK$6+0,'FORÇA DE TRABALHO'!$E$14:$E$14+0,0)),
IF(
OR(_xlpm.Prod="",_xlpm.Prod=0),
IF(_xlpm.Status="ATIVO",0,_xlpm.Status),
_xlpm.Prod
)
),
"")</f>
        <v/>
      </c>
      <c r="AL41" s="40" cm="1">
        <f t="array" ref="AL41">IFERROR(
_xlfn.LET(
_xlpm.Prod,INDEX(Din!$J$4:$AR$1000,
MATCH($L41,Din!$I$4:$I$1000,0),
MATCH(AL$6,Din!$J$3:$AO$3,0)),
_xlpm.Status,INDEX('FORÇA DE TRABALHO'!$E$15:$E$999,
MATCH($L41,'FORÇA DE TRABALHO'!$C$15:$C$999,0),
MATCH(AL$6+0,'FORÇA DE TRABALHO'!$E$14:$E$14+0,0)),
IF(
OR(_xlpm.Prod="",_xlpm.Prod=0),
IF(_xlpm.Status="ATIVO",0,_xlpm.Status),
_xlpm.Prod
)
),
"")</f>
        <v>4</v>
      </c>
      <c r="AM41" s="40" t="str" cm="1">
        <f t="array" ref="AM41">IFERROR(
_xlfn.LET(
_xlpm.Prod,INDEX(Din!$J$4:$AR$1000,
MATCH($L41,Din!$I$4:$I$1000,0),
MATCH(AM$6,Din!$J$3:$AO$3,0)),
_xlpm.Status,INDEX('FORÇA DE TRABALHO'!$E$15:$E$999,
MATCH($L41,'FORÇA DE TRABALHO'!$C$15:$C$999,0),
MATCH(AM$6+0,'FORÇA DE TRABALHO'!$E$14:$E$14+0,0)),
IF(
OR(_xlpm.Prod="",_xlpm.Prod=0),
IF(_xlpm.Status="ATIVO",0,_xlpm.Status),
_xlpm.Prod
)
),
"")</f>
        <v/>
      </c>
      <c r="AN41" s="40" t="str" cm="1">
        <f t="array" ref="AN41">IFERROR(
_xlfn.LET(
_xlpm.Prod,INDEX(Din!$J$4:$AR$1000,
MATCH($L41,Din!$I$4:$I$1000,0),
MATCH(AN$6,Din!$J$3:$AO$3,0)),
_xlpm.Status,INDEX('FORÇA DE TRABALHO'!$E$15:$E$999,
MATCH($L41,'FORÇA DE TRABALHO'!$C$15:$C$999,0),
MATCH(AN$6+0,'FORÇA DE TRABALHO'!$E$14:$E$14+0,0)),
IF(
OR(_xlpm.Prod="",_xlpm.Prod=0),
IF(_xlpm.Status="ATIVO",0,_xlpm.Status),
_xlpm.Prod
)
),
"")</f>
        <v/>
      </c>
      <c r="AO41" s="40" t="str" cm="1">
        <f t="array" ref="AO41">IFERROR(
_xlfn.LET(
_xlpm.Prod,INDEX(Din!$J$4:$AR$1000,
MATCH($L41,Din!$I$4:$I$1000,0),
MATCH(AO$6,Din!$J$3:$AO$3,0)),
_xlpm.Status,INDEX('FORÇA DE TRABALHO'!$E$15:$E$999,
MATCH($L41,'FORÇA DE TRABALHO'!$C$15:$C$999,0),
MATCH(AO$6+0,'FORÇA DE TRABALHO'!$E$14:$E$14+0,0)),
IF(
OR(_xlpm.Prod="",_xlpm.Prod=0),
IF(_xlpm.Status="ATIVO",0,_xlpm.Status),
_xlpm.Prod
)
),
"")</f>
        <v/>
      </c>
      <c r="AP41" s="40" t="str" cm="1">
        <f t="array" ref="AP41">IFERROR(
_xlfn.LET(
_xlpm.Prod,INDEX(Din!$J$4:$AR$1000,
MATCH($L41,Din!$I$4:$I$1000,0),
MATCH(AP$6,Din!$J$3:$AO$3,0)),
_xlpm.Status,INDEX('FORÇA DE TRABALHO'!$E$15:$E$999,
MATCH($L41,'FORÇA DE TRABALHO'!$C$15:$C$999,0),
MATCH(AP$6+0,'FORÇA DE TRABALHO'!$E$14:$E$14+0,0)),
IF(
OR(_xlpm.Prod="",_xlpm.Prod=0),
IF(_xlpm.Status="ATIVO",0,_xlpm.Status),
_xlpm.Prod
)
),
"")</f>
        <v/>
      </c>
      <c r="AQ41" s="40" t="str" cm="1">
        <f t="array" ref="AQ41">IFERROR(
_xlfn.LET(
_xlpm.Prod,INDEX(Din!$J$4:$AR$1000,
MATCH($L41,Din!$I$4:$I$1000,0),
MATCH(AQ$6,Din!$J$3:$AO$3,0)),
_xlpm.Status,INDEX('FORÇA DE TRABALHO'!$E$15:$E$999,
MATCH($L41,'FORÇA DE TRABALHO'!$C$15:$C$999,0),
MATCH(AQ$6+0,'FORÇA DE TRABALHO'!$E$14:$E$14+0,0)),
IF(
OR(_xlpm.Prod="",_xlpm.Prod=0),
IF(_xlpm.Status="ATIVO",0,_xlpm.Status),
_xlpm.Prod
)
),
"")</f>
        <v/>
      </c>
      <c r="AR41"/>
    </row>
    <row r="42" spans="6:44" ht="15" thickBot="1">
      <c r="F42" s="31"/>
      <c r="G42" s="30"/>
      <c r="H42" s="38">
        <f t="shared" si="10"/>
        <v>24</v>
      </c>
      <c r="I42" s="54">
        <f>ResumoProducao[[#This Row],[Produção]]/ResumoProducao[[#This Row],[Dias Trabalhado]]</f>
        <v>24</v>
      </c>
      <c r="J42" s="38" cm="1">
        <f t="array" ref="J42">SUMPRODUCT(('FORÇA DE TRABALHO'!$C$15:$C$1007=L42)*('FORÇA DE TRABALHO'!$E$15:$E$1007="ATIVO"))</f>
        <v>1</v>
      </c>
      <c r="K42" s="39" t="str">
        <f t="shared" si="11"/>
        <v>1Q</v>
      </c>
      <c r="L42" s="41" t="str">
        <f>IF(Din!A33="","",Din!A33)</f>
        <v>JONATA GOMES DE SOUZA</v>
      </c>
      <c r="M42" s="41" t="str" cm="1">
        <f t="array" ref="M42">IFERROR(
_xlfn.LET(
_xlpm.Prod,INDEX(Din!$J$4:$AR$1000,
MATCH($L42,Din!$I$4:$I$1000,0),
MATCH(M$6,Din!$J$3:$AO$3,0)),
_xlpm.Status,INDEX('FORÇA DE TRABALHO'!$E$15:$E$999,
MATCH($L42,'FORÇA DE TRABALHO'!$C$15:$C$999,0),
MATCH(M$6+0,'FORÇA DE TRABALHO'!$E$14:$E$14+0,0)),
IF(
OR(_xlpm.Prod="",_xlpm.Prod=0),
IF(_xlpm.Status="ATIVO",0,_xlpm.Status),
_xlpm.Prod
)
),
"")</f>
        <v/>
      </c>
      <c r="N42" s="41" t="str" cm="1">
        <f t="array" ref="N42">IFERROR(
_xlfn.LET(
_xlpm.Prod,INDEX(Din!$J$4:$AR$1000,
MATCH($L42,Din!$I$4:$I$1000,0),
MATCH(N$6,Din!$J$3:$AO$3,0)),
_xlpm.Status,INDEX('FORÇA DE TRABALHO'!$E$15:$E$999,
MATCH($L42,'FORÇA DE TRABALHO'!$C$15:$C$999,0),
MATCH(N$6+0,'FORÇA DE TRABALHO'!$E$14:$E$14+0,0)),
IF(
OR(_xlpm.Prod="",_xlpm.Prod=0),
IF(_xlpm.Status="ATIVO",0,_xlpm.Status),
_xlpm.Prod
)
),
"")</f>
        <v/>
      </c>
      <c r="O42" s="41" t="str" cm="1">
        <f t="array" ref="O42">IFERROR(
_xlfn.LET(
_xlpm.Prod,INDEX(Din!$J$4:$AR$1000,
MATCH($L42,Din!$I$4:$I$1000,0),
MATCH(O$6,Din!$J$3:$AO$3,0)),
_xlpm.Status,INDEX('FORÇA DE TRABALHO'!$E$15:$E$999,
MATCH($L42,'FORÇA DE TRABALHO'!$C$15:$C$999,0),
MATCH(O$6+0,'FORÇA DE TRABALHO'!$E$14:$E$14+0,0)),
IF(
OR(_xlpm.Prod="",_xlpm.Prod=0),
IF(_xlpm.Status="ATIVO",0,_xlpm.Status),
_xlpm.Prod
)
),
"")</f>
        <v/>
      </c>
      <c r="P42" s="41" t="str" cm="1">
        <f t="array" ref="P42">IFERROR(
_xlfn.LET(
_xlpm.Prod,INDEX(Din!$J$4:$AR$1000,
MATCH($L42,Din!$I$4:$I$1000,0),
MATCH(P$6,Din!$J$3:$AO$3,0)),
_xlpm.Status,INDEX('FORÇA DE TRABALHO'!$E$15:$E$999,
MATCH($L42,'FORÇA DE TRABALHO'!$C$15:$C$999,0),
MATCH(P$6+0,'FORÇA DE TRABALHO'!$E$14:$E$14+0,0)),
IF(
OR(_xlpm.Prod="",_xlpm.Prod=0),
IF(_xlpm.Status="ATIVO",0,_xlpm.Status),
_xlpm.Prod
)
),
"")</f>
        <v/>
      </c>
      <c r="Q42" s="41" t="str" cm="1">
        <f t="array" ref="Q42">IFERROR(
_xlfn.LET(
_xlpm.Prod,INDEX(Din!$J$4:$AR$1000,
MATCH($L42,Din!$I$4:$I$1000,0),
MATCH(Q$6,Din!$J$3:$AO$3,0)),
_xlpm.Status,INDEX('FORÇA DE TRABALHO'!$E$15:$E$999,
MATCH($L42,'FORÇA DE TRABALHO'!$C$15:$C$999,0),
MATCH(Q$6+0,'FORÇA DE TRABALHO'!$E$14:$E$14+0,0)),
IF(
OR(_xlpm.Prod="",_xlpm.Prod=0),
IF(_xlpm.Status="ATIVO",0,_xlpm.Status),
_xlpm.Prod
)
),
"")</f>
        <v/>
      </c>
      <c r="R42" s="41" t="str" cm="1">
        <f t="array" ref="R42">IFERROR(
_xlfn.LET(
_xlpm.Prod,INDEX(Din!$J$4:$AR$1000,
MATCH($L42,Din!$I$4:$I$1000,0),
MATCH(R$6,Din!$J$3:$AO$3,0)),
_xlpm.Status,INDEX('FORÇA DE TRABALHO'!$E$15:$E$999,
MATCH($L42,'FORÇA DE TRABALHO'!$C$15:$C$999,0),
MATCH(R$6+0,'FORÇA DE TRABALHO'!$E$14:$E$14+0,0)),
IF(
OR(_xlpm.Prod="",_xlpm.Prod=0),
IF(_xlpm.Status="ATIVO",0,_xlpm.Status),
_xlpm.Prod
)
),
"")</f>
        <v/>
      </c>
      <c r="S42" s="41" cm="1">
        <f t="array" ref="S42">IFERROR(
_xlfn.LET(
_xlpm.Prod,INDEX(Din!$J$4:$AR$1000,
MATCH($L42,Din!$I$4:$I$1000,0),
MATCH(S$6,Din!$J$3:$AO$3,0)),
_xlpm.Status,INDEX('FORÇA DE TRABALHO'!$E$15:$E$999,
MATCH($L42,'FORÇA DE TRABALHO'!$C$15:$C$999,0),
MATCH(S$6+0,'FORÇA DE TRABALHO'!$E$14:$E$14+0,0)),
IF(
OR(_xlpm.Prod="",_xlpm.Prod=0),
IF(_xlpm.Status="ATIVO",0,_xlpm.Status),
_xlpm.Prod
)
),
"")</f>
        <v>1</v>
      </c>
      <c r="T42" s="41" cm="1">
        <f t="array" ref="T42">IFERROR(
_xlfn.LET(
_xlpm.Prod,INDEX(Din!$J$4:$AR$1000,
MATCH($L42,Din!$I$4:$I$1000,0),
MATCH(T$6,Din!$J$3:$AO$3,0)),
_xlpm.Status,INDEX('FORÇA DE TRABALHO'!$E$15:$E$999,
MATCH($L42,'FORÇA DE TRABALHO'!$C$15:$C$999,0),
MATCH(T$6+0,'FORÇA DE TRABALHO'!$E$14:$E$14+0,0)),
IF(
OR(_xlpm.Prod="",_xlpm.Prod=0),
IF(_xlpm.Status="ATIVO",0,_xlpm.Status),
_xlpm.Prod
)
),
"")</f>
        <v>1</v>
      </c>
      <c r="U42" s="41" cm="1">
        <f t="array" ref="U42">IFERROR(
_xlfn.LET(
_xlpm.Prod,INDEX(Din!$J$4:$AR$1000,
MATCH($L42,Din!$I$4:$I$1000,0),
MATCH(U$6,Din!$J$3:$AO$3,0)),
_xlpm.Status,INDEX('FORÇA DE TRABALHO'!$E$15:$E$999,
MATCH($L42,'FORÇA DE TRABALHO'!$C$15:$C$999,0),
MATCH(U$6+0,'FORÇA DE TRABALHO'!$E$14:$E$14+0,0)),
IF(
OR(_xlpm.Prod="",_xlpm.Prod=0),
IF(_xlpm.Status="ATIVO",0,_xlpm.Status),
_xlpm.Prod
)
),
"")</f>
        <v>1</v>
      </c>
      <c r="V42" s="41" t="str" cm="1">
        <f t="array" ref="V42">IFERROR(
_xlfn.LET(
_xlpm.Prod,INDEX(Din!$J$4:$AR$1000,
MATCH($L42,Din!$I$4:$I$1000,0),
MATCH(V$6,Din!$J$3:$AO$3,0)),
_xlpm.Status,INDEX('FORÇA DE TRABALHO'!$E$15:$E$999,
MATCH($L42,'FORÇA DE TRABALHO'!$C$15:$C$999,0),
MATCH(V$6+0,'FORÇA DE TRABALHO'!$E$14:$E$14+0,0)),
IF(
OR(_xlpm.Prod="",_xlpm.Prod=0),
IF(_xlpm.Status="ATIVO",0,_xlpm.Status),
_xlpm.Prod
)
),
"")</f>
        <v/>
      </c>
      <c r="W42" s="41" cm="1">
        <f t="array" ref="W42">IFERROR(
_xlfn.LET(
_xlpm.Prod,INDEX(Din!$J$4:$AR$1000,
MATCH($L42,Din!$I$4:$I$1000,0),
MATCH(W$6,Din!$J$3:$AO$3,0)),
_xlpm.Status,INDEX('FORÇA DE TRABALHO'!$E$15:$E$999,
MATCH($L42,'FORÇA DE TRABALHO'!$C$15:$C$999,0),
MATCH(W$6+0,'FORÇA DE TRABALHO'!$E$14:$E$14+0,0)),
IF(
OR(_xlpm.Prod="",_xlpm.Prod=0),
IF(_xlpm.Status="ATIVO",0,_xlpm.Status),
_xlpm.Prod
)
),
"")</f>
        <v>2</v>
      </c>
      <c r="X42" s="41" cm="1">
        <f t="array" ref="X42">IFERROR(
_xlfn.LET(
_xlpm.Prod,INDEX(Din!$J$4:$AR$1000,
MATCH($L42,Din!$I$4:$I$1000,0),
MATCH(X$6,Din!$J$3:$AO$3,0)),
_xlpm.Status,INDEX('FORÇA DE TRABALHO'!$E$15:$E$999,
MATCH($L42,'FORÇA DE TRABALHO'!$C$15:$C$999,0),
MATCH(X$6+0,'FORÇA DE TRABALHO'!$E$14:$E$14+0,0)),
IF(
OR(_xlpm.Prod="",_xlpm.Prod=0),
IF(_xlpm.Status="ATIVO",0,_xlpm.Status),
_xlpm.Prod
)
),
"")</f>
        <v>2</v>
      </c>
      <c r="Y42" s="41" cm="1">
        <f t="array" ref="Y42">IFERROR(
_xlfn.LET(
_xlpm.Prod,INDEX(Din!$J$4:$AR$1000,
MATCH($L42,Din!$I$4:$I$1000,0),
MATCH(Y$6,Din!$J$3:$AO$3,0)),
_xlpm.Status,INDEX('FORÇA DE TRABALHO'!$E$15:$E$999,
MATCH($L42,'FORÇA DE TRABALHO'!$C$15:$C$999,0),
MATCH(Y$6+0,'FORÇA DE TRABALHO'!$E$14:$E$14+0,0)),
IF(
OR(_xlpm.Prod="",_xlpm.Prod=0),
IF(_xlpm.Status="ATIVO",0,_xlpm.Status),
_xlpm.Prod
)
),
"")</f>
        <v>1</v>
      </c>
      <c r="Z42" s="41" cm="1">
        <f t="array" ref="Z42">IFERROR(
_xlfn.LET(
_xlpm.Prod,INDEX(Din!$J$4:$AR$1000,
MATCH($L42,Din!$I$4:$I$1000,0),
MATCH(Z$6,Din!$J$3:$AO$3,0)),
_xlpm.Status,INDEX('FORÇA DE TRABALHO'!$E$15:$E$999,
MATCH($L42,'FORÇA DE TRABALHO'!$C$15:$C$999,0),
MATCH(Z$6+0,'FORÇA DE TRABALHO'!$E$14:$E$14+0,0)),
IF(
OR(_xlpm.Prod="",_xlpm.Prod=0),
IF(_xlpm.Status="ATIVO",0,_xlpm.Status),
_xlpm.Prod
)
),
"")</f>
        <v>1</v>
      </c>
      <c r="AA42" s="41" cm="1">
        <f t="array" ref="AA42">IFERROR(
_xlfn.LET(
_xlpm.Prod,INDEX(Din!$J$4:$AR$1000,
MATCH($L42,Din!$I$4:$I$1000,0),
MATCH(AA$6,Din!$J$3:$AO$3,0)),
_xlpm.Status,INDEX('FORÇA DE TRABALHO'!$E$15:$E$999,
MATCH($L42,'FORÇA DE TRABALHO'!$C$15:$C$999,0),
MATCH(AA$6+0,'FORÇA DE TRABALHO'!$E$14:$E$14+0,0)),
IF(
OR(_xlpm.Prod="",_xlpm.Prod=0),
IF(_xlpm.Status="ATIVO",0,_xlpm.Status),
_xlpm.Prod
)
),
"")</f>
        <v>1</v>
      </c>
      <c r="AB42" s="41" t="str" cm="1">
        <f t="array" ref="AB42">IFERROR(
_xlfn.LET(
_xlpm.Prod,INDEX(Din!$J$4:$AR$1000,
MATCH($L42,Din!$I$4:$I$1000,0),
MATCH(AB$6,Din!$J$3:$AO$3,0)),
_xlpm.Status,INDEX('FORÇA DE TRABALHO'!$E$15:$E$999,
MATCH($L42,'FORÇA DE TRABALHO'!$C$15:$C$999,0),
MATCH(AB$6+0,'FORÇA DE TRABALHO'!$E$14:$E$14+0,0)),
IF(
OR(_xlpm.Prod="",_xlpm.Prod=0),
IF(_xlpm.Status="ATIVO",0,_xlpm.Status),
_xlpm.Prod
)
),
"")</f>
        <v/>
      </c>
      <c r="AC42" s="41" cm="1">
        <f t="array" ref="AC42">IFERROR(
_xlfn.LET(
_xlpm.Prod,INDEX(Din!$J$4:$AR$1000,
MATCH($L42,Din!$I$4:$I$1000,0),
MATCH(AC$6,Din!$J$3:$AO$3,0)),
_xlpm.Status,INDEX('FORÇA DE TRABALHO'!$E$15:$E$999,
MATCH($L42,'FORÇA DE TRABALHO'!$C$15:$C$999,0),
MATCH(AC$6+0,'FORÇA DE TRABALHO'!$E$14:$E$14+0,0)),
IF(
OR(_xlpm.Prod="",_xlpm.Prod=0),
IF(_xlpm.Status="ATIVO",0,_xlpm.Status),
_xlpm.Prod
)
),
"")</f>
        <v>1</v>
      </c>
      <c r="AD42" s="41" cm="1">
        <f t="array" ref="AD42">IFERROR(
_xlfn.LET(
_xlpm.Prod,INDEX(Din!$J$4:$AR$1000,
MATCH($L42,Din!$I$4:$I$1000,0),
MATCH(AD$6,Din!$J$3:$AO$3,0)),
_xlpm.Status,INDEX('FORÇA DE TRABALHO'!$E$15:$E$999,
MATCH($L42,'FORÇA DE TRABALHO'!$C$15:$C$999,0),
MATCH(AD$6+0,'FORÇA DE TRABALHO'!$E$14:$E$14+0,0)),
IF(
OR(_xlpm.Prod="",_xlpm.Prod=0),
IF(_xlpm.Status="ATIVO",0,_xlpm.Status),
_xlpm.Prod
)
),
"")</f>
        <v>4</v>
      </c>
      <c r="AE42" s="41" cm="1">
        <f t="array" ref="AE42">IFERROR(
_xlfn.LET(
_xlpm.Prod,INDEX(Din!$J$4:$AR$1000,
MATCH($L42,Din!$I$4:$I$1000,0),
MATCH(AE$6,Din!$J$3:$AO$3,0)),
_xlpm.Status,INDEX('FORÇA DE TRABALHO'!$E$15:$E$999,
MATCH($L42,'FORÇA DE TRABALHO'!$C$15:$C$999,0),
MATCH(AE$6+0,'FORÇA DE TRABALHO'!$E$14:$E$14+0,0)),
IF(
OR(_xlpm.Prod="",_xlpm.Prod=0),
IF(_xlpm.Status="ATIVO",0,_xlpm.Status),
_xlpm.Prod
)
),
"")</f>
        <v>2</v>
      </c>
      <c r="AF42" s="41" cm="1">
        <f t="array" ref="AF42">IFERROR(
_xlfn.LET(
_xlpm.Prod,INDEX(Din!$J$4:$AR$1000,
MATCH($L42,Din!$I$4:$I$1000,0),
MATCH(AF$6,Din!$J$3:$AO$3,0)),
_xlpm.Status,INDEX('FORÇA DE TRABALHO'!$E$15:$E$999,
MATCH($L42,'FORÇA DE TRABALHO'!$C$15:$C$999,0),
MATCH(AF$6+0,'FORÇA DE TRABALHO'!$E$14:$E$14+0,0)),
IF(
OR(_xlpm.Prod="",_xlpm.Prod=0),
IF(_xlpm.Status="ATIVO",0,_xlpm.Status),
_xlpm.Prod
)
),
"")</f>
        <v>3</v>
      </c>
      <c r="AG42" s="41" cm="1">
        <f t="array" ref="AG42">IFERROR(
_xlfn.LET(
_xlpm.Prod,INDEX(Din!$J$4:$AR$1000,
MATCH($L42,Din!$I$4:$I$1000,0),
MATCH(AG$6,Din!$J$3:$AO$3,0)),
_xlpm.Status,INDEX('FORÇA DE TRABALHO'!$E$15:$E$999,
MATCH($L42,'FORÇA DE TRABALHO'!$C$15:$C$999,0),
MATCH(AG$6+0,'FORÇA DE TRABALHO'!$E$14:$E$14+0,0)),
IF(
OR(_xlpm.Prod="",_xlpm.Prod=0),
IF(_xlpm.Status="ATIVO",0,_xlpm.Status),
_xlpm.Prod
)
),
"")</f>
        <v>1</v>
      </c>
      <c r="AH42" s="41" t="str" cm="1">
        <f t="array" ref="AH42">IFERROR(
_xlfn.LET(
_xlpm.Prod,INDEX(Din!$J$4:$AR$1000,
MATCH($L42,Din!$I$4:$I$1000,0),
MATCH(AH$6,Din!$J$3:$AO$3,0)),
_xlpm.Status,INDEX('FORÇA DE TRABALHO'!$E$15:$E$999,
MATCH($L42,'FORÇA DE TRABALHO'!$C$15:$C$999,0),
MATCH(AH$6+0,'FORÇA DE TRABALHO'!$E$14:$E$14+0,0)),
IF(
OR(_xlpm.Prod="",_xlpm.Prod=0),
IF(_xlpm.Status="ATIVO",0,_xlpm.Status),
_xlpm.Prod
)
),
"")</f>
        <v/>
      </c>
      <c r="AI42" s="41" t="str" cm="1">
        <f t="array" ref="AI42">IFERROR(
_xlfn.LET(
_xlpm.Prod,INDEX(Din!$J$4:$AR$1000,
MATCH($L42,Din!$I$4:$I$1000,0),
MATCH(AI$6,Din!$J$3:$AO$3,0)),
_xlpm.Status,INDEX('FORÇA DE TRABALHO'!$E$15:$E$999,
MATCH($L42,'FORÇA DE TRABALHO'!$C$15:$C$999,0),
MATCH(AI$6+0,'FORÇA DE TRABALHO'!$E$14:$E$14+0,0)),
IF(
OR(_xlpm.Prod="",_xlpm.Prod=0),
IF(_xlpm.Status="ATIVO",0,_xlpm.Status),
_xlpm.Prod
)
),
"")</f>
        <v/>
      </c>
      <c r="AJ42" s="41" cm="1">
        <f t="array" ref="AJ42">IFERROR(
_xlfn.LET(
_xlpm.Prod,INDEX(Din!$J$4:$AR$1000,
MATCH($L42,Din!$I$4:$I$1000,0),
MATCH(AJ$6,Din!$J$3:$AO$3,0)),
_xlpm.Status,INDEX('FORÇA DE TRABALHO'!$E$15:$E$999,
MATCH($L42,'FORÇA DE TRABALHO'!$C$15:$C$999,0),
MATCH(AJ$6+0,'FORÇA DE TRABALHO'!$E$14:$E$14+0,0)),
IF(
OR(_xlpm.Prod="",_xlpm.Prod=0),
IF(_xlpm.Status="ATIVO",0,_xlpm.Status),
_xlpm.Prod
)
),
"")</f>
        <v>1</v>
      </c>
      <c r="AK42" s="41" cm="1">
        <f t="array" ref="AK42">IFERROR(
_xlfn.LET(
_xlpm.Prod,INDEX(Din!$J$4:$AR$1000,
MATCH($L42,Din!$I$4:$I$1000,0),
MATCH(AK$6,Din!$J$3:$AO$3,0)),
_xlpm.Status,INDEX('FORÇA DE TRABALHO'!$E$15:$E$999,
MATCH($L42,'FORÇA DE TRABALHO'!$C$15:$C$999,0),
MATCH(AK$6+0,'FORÇA DE TRABALHO'!$E$14:$E$14+0,0)),
IF(
OR(_xlpm.Prod="",_xlpm.Prod=0),
IF(_xlpm.Status="ATIVO",0,_xlpm.Status),
_xlpm.Prod
)
),
"")</f>
        <v>1</v>
      </c>
      <c r="AL42" s="41" cm="1">
        <f t="array" ref="AL42">IFERROR(
_xlfn.LET(
_xlpm.Prod,INDEX(Din!$J$4:$AR$1000,
MATCH($L42,Din!$I$4:$I$1000,0),
MATCH(AL$6,Din!$J$3:$AO$3,0)),
_xlpm.Status,INDEX('FORÇA DE TRABALHO'!$E$15:$E$999,
MATCH($L42,'FORÇA DE TRABALHO'!$C$15:$C$999,0),
MATCH(AL$6+0,'FORÇA DE TRABALHO'!$E$14:$E$14+0,0)),
IF(
OR(_xlpm.Prod="",_xlpm.Prod=0),
IF(_xlpm.Status="ATIVO",0,_xlpm.Status),
_xlpm.Prod
)
),
"")</f>
        <v>1</v>
      </c>
      <c r="AM42" s="41" t="str" cm="1">
        <f t="array" ref="AM42">IFERROR(
_xlfn.LET(
_xlpm.Prod,INDEX(Din!$J$4:$AR$1000,
MATCH($L42,Din!$I$4:$I$1000,0),
MATCH(AM$6,Din!$J$3:$AO$3,0)),
_xlpm.Status,INDEX('FORÇA DE TRABALHO'!$E$15:$E$999,
MATCH($L42,'FORÇA DE TRABALHO'!$C$15:$C$999,0),
MATCH(AM$6+0,'FORÇA DE TRABALHO'!$E$14:$E$14+0,0)),
IF(
OR(_xlpm.Prod="",_xlpm.Prod=0),
IF(_xlpm.Status="ATIVO",0,_xlpm.Status),
_xlpm.Prod
)
),
"")</f>
        <v/>
      </c>
      <c r="AN42" s="41" t="str" cm="1">
        <f t="array" ref="AN42">IFERROR(
_xlfn.LET(
_xlpm.Prod,INDEX(Din!$J$4:$AR$1000,
MATCH($L42,Din!$I$4:$I$1000,0),
MATCH(AN$6,Din!$J$3:$AO$3,0)),
_xlpm.Status,INDEX('FORÇA DE TRABALHO'!$E$15:$E$999,
MATCH($L42,'FORÇA DE TRABALHO'!$C$15:$C$999,0),
MATCH(AN$6+0,'FORÇA DE TRABALHO'!$E$14:$E$14+0,0)),
IF(
OR(_xlpm.Prod="",_xlpm.Prod=0),
IF(_xlpm.Status="ATIVO",0,_xlpm.Status),
_xlpm.Prod
)
),
"")</f>
        <v/>
      </c>
      <c r="AO42" s="41" t="str" cm="1">
        <f t="array" ref="AO42">IFERROR(
_xlfn.LET(
_xlpm.Prod,INDEX(Din!$J$4:$AR$1000,
MATCH($L42,Din!$I$4:$I$1000,0),
MATCH(AO$6,Din!$J$3:$AO$3,0)),
_xlpm.Status,INDEX('FORÇA DE TRABALHO'!$E$15:$E$999,
MATCH($L42,'FORÇA DE TRABALHO'!$C$15:$C$999,0),
MATCH(AO$6+0,'FORÇA DE TRABALHO'!$E$14:$E$14+0,0)),
IF(
OR(_xlpm.Prod="",_xlpm.Prod=0),
IF(_xlpm.Status="ATIVO",0,_xlpm.Status),
_xlpm.Prod
)
),
"")</f>
        <v/>
      </c>
      <c r="AP42" s="41" t="str" cm="1">
        <f t="array" ref="AP42">IFERROR(
_xlfn.LET(
_xlpm.Prod,INDEX(Din!$J$4:$AR$1000,
MATCH($L42,Din!$I$4:$I$1000,0),
MATCH(AP$6,Din!$J$3:$AO$3,0)),
_xlpm.Status,INDEX('FORÇA DE TRABALHO'!$E$15:$E$999,
MATCH($L42,'FORÇA DE TRABALHO'!$C$15:$C$999,0),
MATCH(AP$6+0,'FORÇA DE TRABALHO'!$E$14:$E$14+0,0)),
IF(
OR(_xlpm.Prod="",_xlpm.Prod=0),
IF(_xlpm.Status="ATIVO",0,_xlpm.Status),
_xlpm.Prod
)
),
"")</f>
        <v/>
      </c>
      <c r="AQ42" s="41" t="str" cm="1">
        <f t="array" ref="AQ42">IFERROR(
_xlfn.LET(
_xlpm.Prod,INDEX(Din!$J$4:$AR$1000,
MATCH($L42,Din!$I$4:$I$1000,0),
MATCH(AQ$6,Din!$J$3:$AO$3,0)),
_xlpm.Status,INDEX('FORÇA DE TRABALHO'!$E$15:$E$999,
MATCH($L42,'FORÇA DE TRABALHO'!$C$15:$C$999,0),
MATCH(AQ$6+0,'FORÇA DE TRABALHO'!$E$14:$E$14+0,0)),
IF(
OR(_xlpm.Prod="",_xlpm.Prod=0),
IF(_xlpm.Status="ATIVO",0,_xlpm.Status),
_xlpm.Prod
)
),
"")</f>
        <v/>
      </c>
      <c r="AR42"/>
    </row>
    <row r="43" spans="6:44" ht="15" thickBot="1">
      <c r="F43" s="31"/>
      <c r="G43" s="30"/>
      <c r="H43" s="38">
        <f t="shared" si="10"/>
        <v>31</v>
      </c>
      <c r="I43" s="54">
        <f>ResumoProducao[[#This Row],[Produção]]/ResumoProducao[[#This Row],[Dias Trabalhado]]</f>
        <v>31</v>
      </c>
      <c r="J43" s="38" cm="1">
        <f t="array" ref="J43">SUMPRODUCT(('FORÇA DE TRABALHO'!$C$15:$C$1007=L43)*('FORÇA DE TRABALHO'!$E$15:$E$1007="ATIVO"))</f>
        <v>1</v>
      </c>
      <c r="K43" s="39" t="str">
        <f t="shared" si="11"/>
        <v>1Q</v>
      </c>
      <c r="L43" s="40" t="str">
        <f>IF(Din!A34="","",Din!A34)</f>
        <v>GILSON PATROCINIO DOS SANTOS ALENCAR</v>
      </c>
      <c r="M43" s="40" cm="1">
        <f t="array" ref="M43">IFERROR(
_xlfn.LET(
_xlpm.Prod,INDEX(Din!$J$4:$AR$1000,
MATCH($L43,Din!$I$4:$I$1000,0),
MATCH(M$6,Din!$J$3:$AO$3,0)),
_xlpm.Status,INDEX('FORÇA DE TRABALHO'!$E$15:$E$999,
MATCH($L43,'FORÇA DE TRABALHO'!$C$15:$C$999,0),
MATCH(M$6+0,'FORÇA DE TRABALHO'!$E$14:$E$14+0,0)),
IF(
OR(_xlpm.Prod="",_xlpm.Prod=0),
IF(_xlpm.Status="ATIVO",0,_xlpm.Status),
_xlpm.Prod
)
),
"")</f>
        <v>2</v>
      </c>
      <c r="N43" s="40" t="str" cm="1">
        <f t="array" ref="N43">IFERROR(
_xlfn.LET(
_xlpm.Prod,INDEX(Din!$J$4:$AR$1000,
MATCH($L43,Din!$I$4:$I$1000,0),
MATCH(N$6,Din!$J$3:$AO$3,0)),
_xlpm.Status,INDEX('FORÇA DE TRABALHO'!$E$15:$E$999,
MATCH($L43,'FORÇA DE TRABALHO'!$C$15:$C$999,0),
MATCH(N$6+0,'FORÇA DE TRABALHO'!$E$14:$E$14+0,0)),
IF(
OR(_xlpm.Prod="",_xlpm.Prod=0),
IF(_xlpm.Status="ATIVO",0,_xlpm.Status),
_xlpm.Prod
)
),
"")</f>
        <v/>
      </c>
      <c r="O43" s="40" t="str" cm="1">
        <f t="array" ref="O43">IFERROR(
_xlfn.LET(
_xlpm.Prod,INDEX(Din!$J$4:$AR$1000,
MATCH($L43,Din!$I$4:$I$1000,0),
MATCH(O$6,Din!$J$3:$AO$3,0)),
_xlpm.Status,INDEX('FORÇA DE TRABALHO'!$E$15:$E$999,
MATCH($L43,'FORÇA DE TRABALHO'!$C$15:$C$999,0),
MATCH(O$6+0,'FORÇA DE TRABALHO'!$E$14:$E$14+0,0)),
IF(
OR(_xlpm.Prod="",_xlpm.Prod=0),
IF(_xlpm.Status="ATIVO",0,_xlpm.Status),
_xlpm.Prod
)
),
"")</f>
        <v/>
      </c>
      <c r="P43" s="40" cm="1">
        <f t="array" ref="P43">IFERROR(
_xlfn.LET(
_xlpm.Prod,INDEX(Din!$J$4:$AR$1000,
MATCH($L43,Din!$I$4:$I$1000,0),
MATCH(P$6,Din!$J$3:$AO$3,0)),
_xlpm.Status,INDEX('FORÇA DE TRABALHO'!$E$15:$E$999,
MATCH($L43,'FORÇA DE TRABALHO'!$C$15:$C$999,0),
MATCH(P$6+0,'FORÇA DE TRABALHO'!$E$14:$E$14+0,0)),
IF(
OR(_xlpm.Prod="",_xlpm.Prod=0),
IF(_xlpm.Status="ATIVO",0,_xlpm.Status),
_xlpm.Prod
)
),
"")</f>
        <v>1</v>
      </c>
      <c r="Q43" s="40" t="str" cm="1">
        <f t="array" ref="Q43">IFERROR(
_xlfn.LET(
_xlpm.Prod,INDEX(Din!$J$4:$AR$1000,
MATCH($L43,Din!$I$4:$I$1000,0),
MATCH(Q$6,Din!$J$3:$AO$3,0)),
_xlpm.Status,INDEX('FORÇA DE TRABALHO'!$E$15:$E$999,
MATCH($L43,'FORÇA DE TRABALHO'!$C$15:$C$999,0),
MATCH(Q$6+0,'FORÇA DE TRABALHO'!$E$14:$E$14+0,0)),
IF(
OR(_xlpm.Prod="",_xlpm.Prod=0),
IF(_xlpm.Status="ATIVO",0,_xlpm.Status),
_xlpm.Prod
)
),
"")</f>
        <v/>
      </c>
      <c r="R43" s="40" cm="1">
        <f t="array" ref="R43">IFERROR(
_xlfn.LET(
_xlpm.Prod,INDEX(Din!$J$4:$AR$1000,
MATCH($L43,Din!$I$4:$I$1000,0),
MATCH(R$6,Din!$J$3:$AO$3,0)),
_xlpm.Status,INDEX('FORÇA DE TRABALHO'!$E$15:$E$999,
MATCH($L43,'FORÇA DE TRABALHO'!$C$15:$C$999,0),
MATCH(R$6+0,'FORÇA DE TRABALHO'!$E$14:$E$14+0,0)),
IF(
OR(_xlpm.Prod="",_xlpm.Prod=0),
IF(_xlpm.Status="ATIVO",0,_xlpm.Status),
_xlpm.Prod
)
),
"")</f>
        <v>2</v>
      </c>
      <c r="S43" s="40" cm="1">
        <f t="array" ref="S43">IFERROR(
_xlfn.LET(
_xlpm.Prod,INDEX(Din!$J$4:$AR$1000,
MATCH($L43,Din!$I$4:$I$1000,0),
MATCH(S$6,Din!$J$3:$AO$3,0)),
_xlpm.Status,INDEX('FORÇA DE TRABALHO'!$E$15:$E$999,
MATCH($L43,'FORÇA DE TRABALHO'!$C$15:$C$999,0),
MATCH(S$6+0,'FORÇA DE TRABALHO'!$E$14:$E$14+0,0)),
IF(
OR(_xlpm.Prod="",_xlpm.Prod=0),
IF(_xlpm.Status="ATIVO",0,_xlpm.Status),
_xlpm.Prod
)
),
"")</f>
        <v>2</v>
      </c>
      <c r="T43" s="40" cm="1">
        <f t="array" ref="T43">IFERROR(
_xlfn.LET(
_xlpm.Prod,INDEX(Din!$J$4:$AR$1000,
MATCH($L43,Din!$I$4:$I$1000,0),
MATCH(T$6,Din!$J$3:$AO$3,0)),
_xlpm.Status,INDEX('FORÇA DE TRABALHO'!$E$15:$E$999,
MATCH($L43,'FORÇA DE TRABALHO'!$C$15:$C$999,0),
MATCH(T$6+0,'FORÇA DE TRABALHO'!$E$14:$E$14+0,0)),
IF(
OR(_xlpm.Prod="",_xlpm.Prod=0),
IF(_xlpm.Status="ATIVO",0,_xlpm.Status),
_xlpm.Prod
)
),
"")</f>
        <v>1</v>
      </c>
      <c r="U43" s="40" cm="1">
        <f t="array" ref="U43">IFERROR(
_xlfn.LET(
_xlpm.Prod,INDEX(Din!$J$4:$AR$1000,
MATCH($L43,Din!$I$4:$I$1000,0),
MATCH(U$6,Din!$J$3:$AO$3,0)),
_xlpm.Status,INDEX('FORÇA DE TRABALHO'!$E$15:$E$999,
MATCH($L43,'FORÇA DE TRABALHO'!$C$15:$C$999,0),
MATCH(U$6+0,'FORÇA DE TRABALHO'!$E$14:$E$14+0,0)),
IF(
OR(_xlpm.Prod="",_xlpm.Prod=0),
IF(_xlpm.Status="ATIVO",0,_xlpm.Status),
_xlpm.Prod
)
),
"")</f>
        <v>2</v>
      </c>
      <c r="V43" s="40" t="str" cm="1">
        <f t="array" ref="V43">IFERROR(
_xlfn.LET(
_xlpm.Prod,INDEX(Din!$J$4:$AR$1000,
MATCH($L43,Din!$I$4:$I$1000,0),
MATCH(V$6,Din!$J$3:$AO$3,0)),
_xlpm.Status,INDEX('FORÇA DE TRABALHO'!$E$15:$E$999,
MATCH($L43,'FORÇA DE TRABALHO'!$C$15:$C$999,0),
MATCH(V$6+0,'FORÇA DE TRABALHO'!$E$14:$E$14+0,0)),
IF(
OR(_xlpm.Prod="",_xlpm.Prod=0),
IF(_xlpm.Status="ATIVO",0,_xlpm.Status),
_xlpm.Prod
)
),
"")</f>
        <v/>
      </c>
      <c r="W43" s="40" cm="1">
        <f t="array" ref="W43">IFERROR(
_xlfn.LET(
_xlpm.Prod,INDEX(Din!$J$4:$AR$1000,
MATCH($L43,Din!$I$4:$I$1000,0),
MATCH(W$6,Din!$J$3:$AO$3,0)),
_xlpm.Status,INDEX('FORÇA DE TRABALHO'!$E$15:$E$999,
MATCH($L43,'FORÇA DE TRABALHO'!$C$15:$C$999,0),
MATCH(W$6+0,'FORÇA DE TRABALHO'!$E$14:$E$14+0,0)),
IF(
OR(_xlpm.Prod="",_xlpm.Prod=0),
IF(_xlpm.Status="ATIVO",0,_xlpm.Status),
_xlpm.Prod
)
),
"")</f>
        <v>1</v>
      </c>
      <c r="X43" s="40" cm="1">
        <f t="array" ref="X43">IFERROR(
_xlfn.LET(
_xlpm.Prod,INDEX(Din!$J$4:$AR$1000,
MATCH($L43,Din!$I$4:$I$1000,0),
MATCH(X$6,Din!$J$3:$AO$3,0)),
_xlpm.Status,INDEX('FORÇA DE TRABALHO'!$E$15:$E$999,
MATCH($L43,'FORÇA DE TRABALHO'!$C$15:$C$999,0),
MATCH(X$6+0,'FORÇA DE TRABALHO'!$E$14:$E$14+0,0)),
IF(
OR(_xlpm.Prod="",_xlpm.Prod=0),
IF(_xlpm.Status="ATIVO",0,_xlpm.Status),
_xlpm.Prod
)
),
"")</f>
        <v>2</v>
      </c>
      <c r="Y43" s="40" cm="1">
        <f t="array" ref="Y43">IFERROR(
_xlfn.LET(
_xlpm.Prod,INDEX(Din!$J$4:$AR$1000,
MATCH($L43,Din!$I$4:$I$1000,0),
MATCH(Y$6,Din!$J$3:$AO$3,0)),
_xlpm.Status,INDEX('FORÇA DE TRABALHO'!$E$15:$E$999,
MATCH($L43,'FORÇA DE TRABALHO'!$C$15:$C$999,0),
MATCH(Y$6+0,'FORÇA DE TRABALHO'!$E$14:$E$14+0,0)),
IF(
OR(_xlpm.Prod="",_xlpm.Prod=0),
IF(_xlpm.Status="ATIVO",0,_xlpm.Status),
_xlpm.Prod
)
),
"")</f>
        <v>1</v>
      </c>
      <c r="Z43" s="40" cm="1">
        <f t="array" ref="Z43">IFERROR(
_xlfn.LET(
_xlpm.Prod,INDEX(Din!$J$4:$AR$1000,
MATCH($L43,Din!$I$4:$I$1000,0),
MATCH(Z$6,Din!$J$3:$AO$3,0)),
_xlpm.Status,INDEX('FORÇA DE TRABALHO'!$E$15:$E$999,
MATCH($L43,'FORÇA DE TRABALHO'!$C$15:$C$999,0),
MATCH(Z$6+0,'FORÇA DE TRABALHO'!$E$14:$E$14+0,0)),
IF(
OR(_xlpm.Prod="",_xlpm.Prod=0),
IF(_xlpm.Status="ATIVO",0,_xlpm.Status),
_xlpm.Prod
)
),
"")</f>
        <v>1</v>
      </c>
      <c r="AA43" s="40" cm="1">
        <f t="array" ref="AA43">IFERROR(
_xlfn.LET(
_xlpm.Prod,INDEX(Din!$J$4:$AR$1000,
MATCH($L43,Din!$I$4:$I$1000,0),
MATCH(AA$6,Din!$J$3:$AO$3,0)),
_xlpm.Status,INDEX('FORÇA DE TRABALHO'!$E$15:$E$999,
MATCH($L43,'FORÇA DE TRABALHO'!$C$15:$C$999,0),
MATCH(AA$6+0,'FORÇA DE TRABALHO'!$E$14:$E$14+0,0)),
IF(
OR(_xlpm.Prod="",_xlpm.Prod=0),
IF(_xlpm.Status="ATIVO",0,_xlpm.Status),
_xlpm.Prod
)
),
"")</f>
        <v>1</v>
      </c>
      <c r="AB43" s="40" cm="1">
        <f t="array" ref="AB43">IFERROR(
_xlfn.LET(
_xlpm.Prod,INDEX(Din!$J$4:$AR$1000,
MATCH($L43,Din!$I$4:$I$1000,0),
MATCH(AB$6,Din!$J$3:$AO$3,0)),
_xlpm.Status,INDEX('FORÇA DE TRABALHO'!$E$15:$E$999,
MATCH($L43,'FORÇA DE TRABALHO'!$C$15:$C$999,0),
MATCH(AB$6+0,'FORÇA DE TRABALHO'!$E$14:$E$14+0,0)),
IF(
OR(_xlpm.Prod="",_xlpm.Prod=0),
IF(_xlpm.Status="ATIVO",0,_xlpm.Status),
_xlpm.Prod
)
),
"")</f>
        <v>1</v>
      </c>
      <c r="AC43" s="40" t="str" cm="1">
        <f t="array" ref="AC43">IFERROR(
_xlfn.LET(
_xlpm.Prod,INDEX(Din!$J$4:$AR$1000,
MATCH($L43,Din!$I$4:$I$1000,0),
MATCH(AC$6,Din!$J$3:$AO$3,0)),
_xlpm.Status,INDEX('FORÇA DE TRABALHO'!$E$15:$E$999,
MATCH($L43,'FORÇA DE TRABALHO'!$C$15:$C$999,0),
MATCH(AC$6+0,'FORÇA DE TRABALHO'!$E$14:$E$14+0,0)),
IF(
OR(_xlpm.Prod="",_xlpm.Prod=0),
IF(_xlpm.Status="ATIVO",0,_xlpm.Status),
_xlpm.Prod
)
),
"")</f>
        <v/>
      </c>
      <c r="AD43" s="40" cm="1">
        <f t="array" ref="AD43">IFERROR(
_xlfn.LET(
_xlpm.Prod,INDEX(Din!$J$4:$AR$1000,
MATCH($L43,Din!$I$4:$I$1000,0),
MATCH(AD$6,Din!$J$3:$AO$3,0)),
_xlpm.Status,INDEX('FORÇA DE TRABALHO'!$E$15:$E$999,
MATCH($L43,'FORÇA DE TRABALHO'!$C$15:$C$999,0),
MATCH(AD$6+0,'FORÇA DE TRABALHO'!$E$14:$E$14+0,0)),
IF(
OR(_xlpm.Prod="",_xlpm.Prod=0),
IF(_xlpm.Status="ATIVO",0,_xlpm.Status),
_xlpm.Prod
)
),
"")</f>
        <v>2</v>
      </c>
      <c r="AE43" s="40" cm="1">
        <f t="array" ref="AE43">IFERROR(
_xlfn.LET(
_xlpm.Prod,INDEX(Din!$J$4:$AR$1000,
MATCH($L43,Din!$I$4:$I$1000,0),
MATCH(AE$6,Din!$J$3:$AO$3,0)),
_xlpm.Status,INDEX('FORÇA DE TRABALHO'!$E$15:$E$999,
MATCH($L43,'FORÇA DE TRABALHO'!$C$15:$C$999,0),
MATCH(AE$6+0,'FORÇA DE TRABALHO'!$E$14:$E$14+0,0)),
IF(
OR(_xlpm.Prod="",_xlpm.Prod=0),
IF(_xlpm.Status="ATIVO",0,_xlpm.Status),
_xlpm.Prod
)
),
"")</f>
        <v>1</v>
      </c>
      <c r="AF43" s="40" cm="1">
        <f t="array" ref="AF43">IFERROR(
_xlfn.LET(
_xlpm.Prod,INDEX(Din!$J$4:$AR$1000,
MATCH($L43,Din!$I$4:$I$1000,0),
MATCH(AF$6,Din!$J$3:$AO$3,0)),
_xlpm.Status,INDEX('FORÇA DE TRABALHO'!$E$15:$E$999,
MATCH($L43,'FORÇA DE TRABALHO'!$C$15:$C$999,0),
MATCH(AF$6+0,'FORÇA DE TRABALHO'!$E$14:$E$14+0,0)),
IF(
OR(_xlpm.Prod="",_xlpm.Prod=0),
IF(_xlpm.Status="ATIVO",0,_xlpm.Status),
_xlpm.Prod
)
),
"")</f>
        <v>2</v>
      </c>
      <c r="AG43" s="40" cm="1">
        <f t="array" ref="AG43">IFERROR(
_xlfn.LET(
_xlpm.Prod,INDEX(Din!$J$4:$AR$1000,
MATCH($L43,Din!$I$4:$I$1000,0),
MATCH(AG$6,Din!$J$3:$AO$3,0)),
_xlpm.Status,INDEX('FORÇA DE TRABALHO'!$E$15:$E$999,
MATCH($L43,'FORÇA DE TRABALHO'!$C$15:$C$999,0),
MATCH(AG$6+0,'FORÇA DE TRABALHO'!$E$14:$E$14+0,0)),
IF(
OR(_xlpm.Prod="",_xlpm.Prod=0),
IF(_xlpm.Status="ATIVO",0,_xlpm.Status),
_xlpm.Prod
)
),
"")</f>
        <v>1</v>
      </c>
      <c r="AH43" s="40" t="str" cm="1">
        <f t="array" ref="AH43">IFERROR(
_xlfn.LET(
_xlpm.Prod,INDEX(Din!$J$4:$AR$1000,
MATCH($L43,Din!$I$4:$I$1000,0),
MATCH(AH$6,Din!$J$3:$AO$3,0)),
_xlpm.Status,INDEX('FORÇA DE TRABALHO'!$E$15:$E$999,
MATCH($L43,'FORÇA DE TRABALHO'!$C$15:$C$999,0),
MATCH(AH$6+0,'FORÇA DE TRABALHO'!$E$14:$E$14+0,0)),
IF(
OR(_xlpm.Prod="",_xlpm.Prod=0),
IF(_xlpm.Status="ATIVO",0,_xlpm.Status),
_xlpm.Prod
)
),
"")</f>
        <v/>
      </c>
      <c r="AI43" s="40" t="str" cm="1">
        <f t="array" ref="AI43">IFERROR(
_xlfn.LET(
_xlpm.Prod,INDEX(Din!$J$4:$AR$1000,
MATCH($L43,Din!$I$4:$I$1000,0),
MATCH(AI$6,Din!$J$3:$AO$3,0)),
_xlpm.Status,INDEX('FORÇA DE TRABALHO'!$E$15:$E$999,
MATCH($L43,'FORÇA DE TRABALHO'!$C$15:$C$999,0),
MATCH(AI$6+0,'FORÇA DE TRABALHO'!$E$14:$E$14+0,0)),
IF(
OR(_xlpm.Prod="",_xlpm.Prod=0),
IF(_xlpm.Status="ATIVO",0,_xlpm.Status),
_xlpm.Prod
)
),
"")</f>
        <v/>
      </c>
      <c r="AJ43" s="40" cm="1">
        <f t="array" ref="AJ43">IFERROR(
_xlfn.LET(
_xlpm.Prod,INDEX(Din!$J$4:$AR$1000,
MATCH($L43,Din!$I$4:$I$1000,0),
MATCH(AJ$6,Din!$J$3:$AO$3,0)),
_xlpm.Status,INDEX('FORÇA DE TRABALHO'!$E$15:$E$999,
MATCH($L43,'FORÇA DE TRABALHO'!$C$15:$C$999,0),
MATCH(AJ$6+0,'FORÇA DE TRABALHO'!$E$14:$E$14+0,0)),
IF(
OR(_xlpm.Prod="",_xlpm.Prod=0),
IF(_xlpm.Status="ATIVO",0,_xlpm.Status),
_xlpm.Prod
)
),
"")</f>
        <v>3</v>
      </c>
      <c r="AK43" s="40" cm="1">
        <f t="array" ref="AK43">IFERROR(
_xlfn.LET(
_xlpm.Prod,INDEX(Din!$J$4:$AR$1000,
MATCH($L43,Din!$I$4:$I$1000,0),
MATCH(AK$6,Din!$J$3:$AO$3,0)),
_xlpm.Status,INDEX('FORÇA DE TRABALHO'!$E$15:$E$999,
MATCH($L43,'FORÇA DE TRABALHO'!$C$15:$C$999,0),
MATCH(AK$6+0,'FORÇA DE TRABALHO'!$E$14:$E$14+0,0)),
IF(
OR(_xlpm.Prod="",_xlpm.Prod=0),
IF(_xlpm.Status="ATIVO",0,_xlpm.Status),
_xlpm.Prod
)
),
"")</f>
        <v>3</v>
      </c>
      <c r="AL43" s="40" cm="1">
        <f t="array" ref="AL43">IFERROR(
_xlfn.LET(
_xlpm.Prod,INDEX(Din!$J$4:$AR$1000,
MATCH($L43,Din!$I$4:$I$1000,0),
MATCH(AL$6,Din!$J$3:$AO$3,0)),
_xlpm.Status,INDEX('FORÇA DE TRABALHO'!$E$15:$E$999,
MATCH($L43,'FORÇA DE TRABALHO'!$C$15:$C$999,0),
MATCH(AL$6+0,'FORÇA DE TRABALHO'!$E$14:$E$14+0,0)),
IF(
OR(_xlpm.Prod="",_xlpm.Prod=0),
IF(_xlpm.Status="ATIVO",0,_xlpm.Status),
_xlpm.Prod
)
),
"")</f>
        <v>2</v>
      </c>
      <c r="AM43" s="40" t="str" cm="1">
        <f t="array" ref="AM43">IFERROR(
_xlfn.LET(
_xlpm.Prod,INDEX(Din!$J$4:$AR$1000,
MATCH($L43,Din!$I$4:$I$1000,0),
MATCH(AM$6,Din!$J$3:$AO$3,0)),
_xlpm.Status,INDEX('FORÇA DE TRABALHO'!$E$15:$E$999,
MATCH($L43,'FORÇA DE TRABALHO'!$C$15:$C$999,0),
MATCH(AM$6+0,'FORÇA DE TRABALHO'!$E$14:$E$14+0,0)),
IF(
OR(_xlpm.Prod="",_xlpm.Prod=0),
IF(_xlpm.Status="ATIVO",0,_xlpm.Status),
_xlpm.Prod
)
),
"")</f>
        <v/>
      </c>
      <c r="AN43" s="40" t="str" cm="1">
        <f t="array" ref="AN43">IFERROR(
_xlfn.LET(
_xlpm.Prod,INDEX(Din!$J$4:$AR$1000,
MATCH($L43,Din!$I$4:$I$1000,0),
MATCH(AN$6,Din!$J$3:$AO$3,0)),
_xlpm.Status,INDEX('FORÇA DE TRABALHO'!$E$15:$E$999,
MATCH($L43,'FORÇA DE TRABALHO'!$C$15:$C$999,0),
MATCH(AN$6+0,'FORÇA DE TRABALHO'!$E$14:$E$14+0,0)),
IF(
OR(_xlpm.Prod="",_xlpm.Prod=0),
IF(_xlpm.Status="ATIVO",0,_xlpm.Status),
_xlpm.Prod
)
),
"")</f>
        <v/>
      </c>
      <c r="AO43" s="40" t="str" cm="1">
        <f t="array" ref="AO43">IFERROR(
_xlfn.LET(
_xlpm.Prod,INDEX(Din!$J$4:$AR$1000,
MATCH($L43,Din!$I$4:$I$1000,0),
MATCH(AO$6,Din!$J$3:$AO$3,0)),
_xlpm.Status,INDEX('FORÇA DE TRABALHO'!$E$15:$E$999,
MATCH($L43,'FORÇA DE TRABALHO'!$C$15:$C$999,0),
MATCH(AO$6+0,'FORÇA DE TRABALHO'!$E$14:$E$14+0,0)),
IF(
OR(_xlpm.Prod="",_xlpm.Prod=0),
IF(_xlpm.Status="ATIVO",0,_xlpm.Status),
_xlpm.Prod
)
),
"")</f>
        <v/>
      </c>
      <c r="AP43" s="40" t="str" cm="1">
        <f t="array" ref="AP43">IFERROR(
_xlfn.LET(
_xlpm.Prod,INDEX(Din!$J$4:$AR$1000,
MATCH($L43,Din!$I$4:$I$1000,0),
MATCH(AP$6,Din!$J$3:$AO$3,0)),
_xlpm.Status,INDEX('FORÇA DE TRABALHO'!$E$15:$E$999,
MATCH($L43,'FORÇA DE TRABALHO'!$C$15:$C$999,0),
MATCH(AP$6+0,'FORÇA DE TRABALHO'!$E$14:$E$14+0,0)),
IF(
OR(_xlpm.Prod="",_xlpm.Prod=0),
IF(_xlpm.Status="ATIVO",0,_xlpm.Status),
_xlpm.Prod
)
),
"")</f>
        <v/>
      </c>
      <c r="AQ43" s="40" t="str" cm="1">
        <f t="array" ref="AQ43">IFERROR(
_xlfn.LET(
_xlpm.Prod,INDEX(Din!$J$4:$AR$1000,
MATCH($L43,Din!$I$4:$I$1000,0),
MATCH(AQ$6,Din!$J$3:$AO$3,0)),
_xlpm.Status,INDEX('FORÇA DE TRABALHO'!$E$15:$E$999,
MATCH($L43,'FORÇA DE TRABALHO'!$C$15:$C$999,0),
MATCH(AQ$6+0,'FORÇA DE TRABALHO'!$E$14:$E$14+0,0)),
IF(
OR(_xlpm.Prod="",_xlpm.Prod=0),
IF(_xlpm.Status="ATIVO",0,_xlpm.Status),
_xlpm.Prod
)
),
"")</f>
        <v/>
      </c>
      <c r="AR43"/>
    </row>
    <row r="44" spans="6:44" ht="15" thickBot="1">
      <c r="F44" s="31"/>
      <c r="G44" s="30"/>
      <c r="H44" s="38">
        <f t="shared" si="10"/>
        <v>27</v>
      </c>
      <c r="I44" s="54">
        <f>ResumoProducao[[#This Row],[Produção]]/ResumoProducao[[#This Row],[Dias Trabalhado]]</f>
        <v>27</v>
      </c>
      <c r="J44" s="38" cm="1">
        <f t="array" ref="J44">SUMPRODUCT(('FORÇA DE TRABALHO'!$C$15:$C$1007=L44)*('FORÇA DE TRABALHO'!$E$15:$E$1007="ATIVO"))</f>
        <v>1</v>
      </c>
      <c r="K44" s="39" t="str">
        <f t="shared" si="11"/>
        <v>1Q</v>
      </c>
      <c r="L44" s="41" t="str">
        <f>IF(Din!A35="","",Din!A35)</f>
        <v>LUCIANO RODRIGUES FARIAS DA SILVA</v>
      </c>
      <c r="M44" s="41" cm="1">
        <f t="array" ref="M44">IFERROR(
_xlfn.LET(
_xlpm.Prod,INDEX(Din!$J$4:$AR$1000,
MATCH($L44,Din!$I$4:$I$1000,0),
MATCH(M$6,Din!$J$3:$AO$3,0)),
_xlpm.Status,INDEX('FORÇA DE TRABALHO'!$E$15:$E$999,
MATCH($L44,'FORÇA DE TRABALHO'!$C$15:$C$999,0),
MATCH(M$6+0,'FORÇA DE TRABALHO'!$E$14:$E$14+0,0)),
IF(
OR(_xlpm.Prod="",_xlpm.Prod=0),
IF(_xlpm.Status="ATIVO",0,_xlpm.Status),
_xlpm.Prod
)
),
"")</f>
        <v>2</v>
      </c>
      <c r="N44" s="41" t="str" cm="1">
        <f t="array" ref="N44">IFERROR(
_xlfn.LET(
_xlpm.Prod,INDEX(Din!$J$4:$AR$1000,
MATCH($L44,Din!$I$4:$I$1000,0),
MATCH(N$6,Din!$J$3:$AO$3,0)),
_xlpm.Status,INDEX('FORÇA DE TRABALHO'!$E$15:$E$999,
MATCH($L44,'FORÇA DE TRABALHO'!$C$15:$C$999,0),
MATCH(N$6+0,'FORÇA DE TRABALHO'!$E$14:$E$14+0,0)),
IF(
OR(_xlpm.Prod="",_xlpm.Prod=0),
IF(_xlpm.Status="ATIVO",0,_xlpm.Status),
_xlpm.Prod
)
),
"")</f>
        <v/>
      </c>
      <c r="O44" s="41" t="str" cm="1">
        <f t="array" ref="O44">IFERROR(
_xlfn.LET(
_xlpm.Prod,INDEX(Din!$J$4:$AR$1000,
MATCH($L44,Din!$I$4:$I$1000,0),
MATCH(O$6,Din!$J$3:$AO$3,0)),
_xlpm.Status,INDEX('FORÇA DE TRABALHO'!$E$15:$E$999,
MATCH($L44,'FORÇA DE TRABALHO'!$C$15:$C$999,0),
MATCH(O$6+0,'FORÇA DE TRABALHO'!$E$14:$E$14+0,0)),
IF(
OR(_xlpm.Prod="",_xlpm.Prod=0),
IF(_xlpm.Status="ATIVO",0,_xlpm.Status),
_xlpm.Prod
)
),
"")</f>
        <v/>
      </c>
      <c r="P44" s="41" cm="1">
        <f t="array" ref="P44">IFERROR(
_xlfn.LET(
_xlpm.Prod,INDEX(Din!$J$4:$AR$1000,
MATCH($L44,Din!$I$4:$I$1000,0),
MATCH(P$6,Din!$J$3:$AO$3,0)),
_xlpm.Status,INDEX('FORÇA DE TRABALHO'!$E$15:$E$999,
MATCH($L44,'FORÇA DE TRABALHO'!$C$15:$C$999,0),
MATCH(P$6+0,'FORÇA DE TRABALHO'!$E$14:$E$14+0,0)),
IF(
OR(_xlpm.Prod="",_xlpm.Prod=0),
IF(_xlpm.Status="ATIVO",0,_xlpm.Status),
_xlpm.Prod
)
),
"")</f>
        <v>1</v>
      </c>
      <c r="Q44" s="41" t="str" cm="1">
        <f t="array" ref="Q44">IFERROR(
_xlfn.LET(
_xlpm.Prod,INDEX(Din!$J$4:$AR$1000,
MATCH($L44,Din!$I$4:$I$1000,0),
MATCH(Q$6,Din!$J$3:$AO$3,0)),
_xlpm.Status,INDEX('FORÇA DE TRABALHO'!$E$15:$E$999,
MATCH($L44,'FORÇA DE TRABALHO'!$C$15:$C$999,0),
MATCH(Q$6+0,'FORÇA DE TRABALHO'!$E$14:$E$14+0,0)),
IF(
OR(_xlpm.Prod="",_xlpm.Prod=0),
IF(_xlpm.Status="ATIVO",0,_xlpm.Status),
_xlpm.Prod
)
),
"")</f>
        <v/>
      </c>
      <c r="R44" s="41" cm="1">
        <f t="array" ref="R44">IFERROR(
_xlfn.LET(
_xlpm.Prod,INDEX(Din!$J$4:$AR$1000,
MATCH($L44,Din!$I$4:$I$1000,0),
MATCH(R$6,Din!$J$3:$AO$3,0)),
_xlpm.Status,INDEX('FORÇA DE TRABALHO'!$E$15:$E$999,
MATCH($L44,'FORÇA DE TRABALHO'!$C$15:$C$999,0),
MATCH(R$6+0,'FORÇA DE TRABALHO'!$E$14:$E$14+0,0)),
IF(
OR(_xlpm.Prod="",_xlpm.Prod=0),
IF(_xlpm.Status="ATIVO",0,_xlpm.Status),
_xlpm.Prod
)
),
"")</f>
        <v>1</v>
      </c>
      <c r="S44" s="41" t="str" cm="1">
        <f t="array" ref="S44">IFERROR(
_xlfn.LET(
_xlpm.Prod,INDEX(Din!$J$4:$AR$1000,
MATCH($L44,Din!$I$4:$I$1000,0),
MATCH(S$6,Din!$J$3:$AO$3,0)),
_xlpm.Status,INDEX('FORÇA DE TRABALHO'!$E$15:$E$999,
MATCH($L44,'FORÇA DE TRABALHO'!$C$15:$C$999,0),
MATCH(S$6+0,'FORÇA DE TRABALHO'!$E$14:$E$14+0,0)),
IF(
OR(_xlpm.Prod="",_xlpm.Prod=0),
IF(_xlpm.Status="ATIVO",0,_xlpm.Status),
_xlpm.Prod
)
),
"")</f>
        <v/>
      </c>
      <c r="T44" s="41" cm="1">
        <f t="array" ref="T44">IFERROR(
_xlfn.LET(
_xlpm.Prod,INDEX(Din!$J$4:$AR$1000,
MATCH($L44,Din!$I$4:$I$1000,0),
MATCH(T$6,Din!$J$3:$AO$3,0)),
_xlpm.Status,INDEX('FORÇA DE TRABALHO'!$E$15:$E$999,
MATCH($L44,'FORÇA DE TRABALHO'!$C$15:$C$999,0),
MATCH(T$6+0,'FORÇA DE TRABALHO'!$E$14:$E$14+0,0)),
IF(
OR(_xlpm.Prod="",_xlpm.Prod=0),
IF(_xlpm.Status="ATIVO",0,_xlpm.Status),
_xlpm.Prod
)
),
"")</f>
        <v>1</v>
      </c>
      <c r="U44" s="41" cm="1">
        <f t="array" ref="U44">IFERROR(
_xlfn.LET(
_xlpm.Prod,INDEX(Din!$J$4:$AR$1000,
MATCH($L44,Din!$I$4:$I$1000,0),
MATCH(U$6,Din!$J$3:$AO$3,0)),
_xlpm.Status,INDEX('FORÇA DE TRABALHO'!$E$15:$E$999,
MATCH($L44,'FORÇA DE TRABALHO'!$C$15:$C$999,0),
MATCH(U$6+0,'FORÇA DE TRABALHO'!$E$14:$E$14+0,0)),
IF(
OR(_xlpm.Prod="",_xlpm.Prod=0),
IF(_xlpm.Status="ATIVO",0,_xlpm.Status),
_xlpm.Prod
)
),
"")</f>
        <v>2</v>
      </c>
      <c r="V44" s="41" t="str" cm="1">
        <f t="array" ref="V44">IFERROR(
_xlfn.LET(
_xlpm.Prod,INDEX(Din!$J$4:$AR$1000,
MATCH($L44,Din!$I$4:$I$1000,0),
MATCH(V$6,Din!$J$3:$AO$3,0)),
_xlpm.Status,INDEX('FORÇA DE TRABALHO'!$E$15:$E$999,
MATCH($L44,'FORÇA DE TRABALHO'!$C$15:$C$999,0),
MATCH(V$6+0,'FORÇA DE TRABALHO'!$E$14:$E$14+0,0)),
IF(
OR(_xlpm.Prod="",_xlpm.Prod=0),
IF(_xlpm.Status="ATIVO",0,_xlpm.Status),
_xlpm.Prod
)
),
"")</f>
        <v/>
      </c>
      <c r="W44" s="41" cm="1">
        <f t="array" ref="W44">IFERROR(
_xlfn.LET(
_xlpm.Prod,INDEX(Din!$J$4:$AR$1000,
MATCH($L44,Din!$I$4:$I$1000,0),
MATCH(W$6,Din!$J$3:$AO$3,0)),
_xlpm.Status,INDEX('FORÇA DE TRABALHO'!$E$15:$E$999,
MATCH($L44,'FORÇA DE TRABALHO'!$C$15:$C$999,0),
MATCH(W$6+0,'FORÇA DE TRABALHO'!$E$14:$E$14+0,0)),
IF(
OR(_xlpm.Prod="",_xlpm.Prod=0),
IF(_xlpm.Status="ATIVO",0,_xlpm.Status),
_xlpm.Prod
)
),
"")</f>
        <v>1</v>
      </c>
      <c r="X44" s="41" cm="1">
        <f t="array" ref="X44">IFERROR(
_xlfn.LET(
_xlpm.Prod,INDEX(Din!$J$4:$AR$1000,
MATCH($L44,Din!$I$4:$I$1000,0),
MATCH(X$6,Din!$J$3:$AO$3,0)),
_xlpm.Status,INDEX('FORÇA DE TRABALHO'!$E$15:$E$999,
MATCH($L44,'FORÇA DE TRABALHO'!$C$15:$C$999,0),
MATCH(X$6+0,'FORÇA DE TRABALHO'!$E$14:$E$14+0,0)),
IF(
OR(_xlpm.Prod="",_xlpm.Prod=0),
IF(_xlpm.Status="ATIVO",0,_xlpm.Status),
_xlpm.Prod
)
),
"")</f>
        <v>1</v>
      </c>
      <c r="Y44" s="41" cm="1">
        <f t="array" ref="Y44">IFERROR(
_xlfn.LET(
_xlpm.Prod,INDEX(Din!$J$4:$AR$1000,
MATCH($L44,Din!$I$4:$I$1000,0),
MATCH(Y$6,Din!$J$3:$AO$3,0)),
_xlpm.Status,INDEX('FORÇA DE TRABALHO'!$E$15:$E$999,
MATCH($L44,'FORÇA DE TRABALHO'!$C$15:$C$999,0),
MATCH(Y$6+0,'FORÇA DE TRABALHO'!$E$14:$E$14+0,0)),
IF(
OR(_xlpm.Prod="",_xlpm.Prod=0),
IF(_xlpm.Status="ATIVO",0,_xlpm.Status),
_xlpm.Prod
)
),
"")</f>
        <v>2</v>
      </c>
      <c r="Z44" s="41" cm="1">
        <f t="array" ref="Z44">IFERROR(
_xlfn.LET(
_xlpm.Prod,INDEX(Din!$J$4:$AR$1000,
MATCH($L44,Din!$I$4:$I$1000,0),
MATCH(Z$6,Din!$J$3:$AO$3,0)),
_xlpm.Status,INDEX('FORÇA DE TRABALHO'!$E$15:$E$999,
MATCH($L44,'FORÇA DE TRABALHO'!$C$15:$C$999,0),
MATCH(Z$6+0,'FORÇA DE TRABALHO'!$E$14:$E$14+0,0)),
IF(
OR(_xlpm.Prod="",_xlpm.Prod=0),
IF(_xlpm.Status="ATIVO",0,_xlpm.Status),
_xlpm.Prod
)
),
"")</f>
        <v>2</v>
      </c>
      <c r="AA44" s="41" t="str" cm="1">
        <f t="array" ref="AA44">IFERROR(
_xlfn.LET(
_xlpm.Prod,INDEX(Din!$J$4:$AR$1000,
MATCH($L44,Din!$I$4:$I$1000,0),
MATCH(AA$6,Din!$J$3:$AO$3,0)),
_xlpm.Status,INDEX('FORÇA DE TRABALHO'!$E$15:$E$999,
MATCH($L44,'FORÇA DE TRABALHO'!$C$15:$C$999,0),
MATCH(AA$6+0,'FORÇA DE TRABALHO'!$E$14:$E$14+0,0)),
IF(
OR(_xlpm.Prod="",_xlpm.Prod=0),
IF(_xlpm.Status="ATIVO",0,_xlpm.Status),
_xlpm.Prod
)
),
"")</f>
        <v/>
      </c>
      <c r="AB44" s="41" t="str" cm="1">
        <f t="array" ref="AB44">IFERROR(
_xlfn.LET(
_xlpm.Prod,INDEX(Din!$J$4:$AR$1000,
MATCH($L44,Din!$I$4:$I$1000,0),
MATCH(AB$6,Din!$J$3:$AO$3,0)),
_xlpm.Status,INDEX('FORÇA DE TRABALHO'!$E$15:$E$999,
MATCH($L44,'FORÇA DE TRABALHO'!$C$15:$C$999,0),
MATCH(AB$6+0,'FORÇA DE TRABALHO'!$E$14:$E$14+0,0)),
IF(
OR(_xlpm.Prod="",_xlpm.Prod=0),
IF(_xlpm.Status="ATIVO",0,_xlpm.Status),
_xlpm.Prod
)
),
"")</f>
        <v/>
      </c>
      <c r="AC44" s="41" cm="1">
        <f t="array" ref="AC44">IFERROR(
_xlfn.LET(
_xlpm.Prod,INDEX(Din!$J$4:$AR$1000,
MATCH($L44,Din!$I$4:$I$1000,0),
MATCH(AC$6,Din!$J$3:$AO$3,0)),
_xlpm.Status,INDEX('FORÇA DE TRABALHO'!$E$15:$E$999,
MATCH($L44,'FORÇA DE TRABALHO'!$C$15:$C$999,0),
MATCH(AC$6+0,'FORÇA DE TRABALHO'!$E$14:$E$14+0,0)),
IF(
OR(_xlpm.Prod="",_xlpm.Prod=0),
IF(_xlpm.Status="ATIVO",0,_xlpm.Status),
_xlpm.Prod
)
),
"")</f>
        <v>1</v>
      </c>
      <c r="AD44" s="41" cm="1">
        <f t="array" ref="AD44">IFERROR(
_xlfn.LET(
_xlpm.Prod,INDEX(Din!$J$4:$AR$1000,
MATCH($L44,Din!$I$4:$I$1000,0),
MATCH(AD$6,Din!$J$3:$AO$3,0)),
_xlpm.Status,INDEX('FORÇA DE TRABALHO'!$E$15:$E$999,
MATCH($L44,'FORÇA DE TRABALHO'!$C$15:$C$999,0),
MATCH(AD$6+0,'FORÇA DE TRABALHO'!$E$14:$E$14+0,0)),
IF(
OR(_xlpm.Prod="",_xlpm.Prod=0),
IF(_xlpm.Status="ATIVO",0,_xlpm.Status),
_xlpm.Prod
)
),
"")</f>
        <v>2</v>
      </c>
      <c r="AE44" s="41" cm="1">
        <f t="array" ref="AE44">IFERROR(
_xlfn.LET(
_xlpm.Prod,INDEX(Din!$J$4:$AR$1000,
MATCH($L44,Din!$I$4:$I$1000,0),
MATCH(AE$6,Din!$J$3:$AO$3,0)),
_xlpm.Status,INDEX('FORÇA DE TRABALHO'!$E$15:$E$999,
MATCH($L44,'FORÇA DE TRABALHO'!$C$15:$C$999,0),
MATCH(AE$6+0,'FORÇA DE TRABALHO'!$E$14:$E$14+0,0)),
IF(
OR(_xlpm.Prod="",_xlpm.Prod=0),
IF(_xlpm.Status="ATIVO",0,_xlpm.Status),
_xlpm.Prod
)
),
"")</f>
        <v>2</v>
      </c>
      <c r="AF44" s="41" cm="1">
        <f t="array" ref="AF44">IFERROR(
_xlfn.LET(
_xlpm.Prod,INDEX(Din!$J$4:$AR$1000,
MATCH($L44,Din!$I$4:$I$1000,0),
MATCH(AF$6,Din!$J$3:$AO$3,0)),
_xlpm.Status,INDEX('FORÇA DE TRABALHO'!$E$15:$E$999,
MATCH($L44,'FORÇA DE TRABALHO'!$C$15:$C$999,0),
MATCH(AF$6+0,'FORÇA DE TRABALHO'!$E$14:$E$14+0,0)),
IF(
OR(_xlpm.Prod="",_xlpm.Prod=0),
IF(_xlpm.Status="ATIVO",0,_xlpm.Status),
_xlpm.Prod
)
),
"")</f>
        <v>1</v>
      </c>
      <c r="AG44" s="41" cm="1">
        <f t="array" ref="AG44">IFERROR(
_xlfn.LET(
_xlpm.Prod,INDEX(Din!$J$4:$AR$1000,
MATCH($L44,Din!$I$4:$I$1000,0),
MATCH(AG$6,Din!$J$3:$AO$3,0)),
_xlpm.Status,INDEX('FORÇA DE TRABALHO'!$E$15:$E$999,
MATCH($L44,'FORÇA DE TRABALHO'!$C$15:$C$999,0),
MATCH(AG$6+0,'FORÇA DE TRABALHO'!$E$14:$E$14+0,0)),
IF(
OR(_xlpm.Prod="",_xlpm.Prod=0),
IF(_xlpm.Status="ATIVO",0,_xlpm.Status),
_xlpm.Prod
)
),
"")</f>
        <v>3</v>
      </c>
      <c r="AH44" s="41" t="str" cm="1">
        <f t="array" ref="AH44">IFERROR(
_xlfn.LET(
_xlpm.Prod,INDEX(Din!$J$4:$AR$1000,
MATCH($L44,Din!$I$4:$I$1000,0),
MATCH(AH$6,Din!$J$3:$AO$3,0)),
_xlpm.Status,INDEX('FORÇA DE TRABALHO'!$E$15:$E$999,
MATCH($L44,'FORÇA DE TRABALHO'!$C$15:$C$999,0),
MATCH(AH$6+0,'FORÇA DE TRABALHO'!$E$14:$E$14+0,0)),
IF(
OR(_xlpm.Prod="",_xlpm.Prod=0),
IF(_xlpm.Status="ATIVO",0,_xlpm.Status),
_xlpm.Prod
)
),
"")</f>
        <v/>
      </c>
      <c r="AI44" s="41" t="str" cm="1">
        <f t="array" ref="AI44">IFERROR(
_xlfn.LET(
_xlpm.Prod,INDEX(Din!$J$4:$AR$1000,
MATCH($L44,Din!$I$4:$I$1000,0),
MATCH(AI$6,Din!$J$3:$AO$3,0)),
_xlpm.Status,INDEX('FORÇA DE TRABALHO'!$E$15:$E$999,
MATCH($L44,'FORÇA DE TRABALHO'!$C$15:$C$999,0),
MATCH(AI$6+0,'FORÇA DE TRABALHO'!$E$14:$E$14+0,0)),
IF(
OR(_xlpm.Prod="",_xlpm.Prod=0),
IF(_xlpm.Status="ATIVO",0,_xlpm.Status),
_xlpm.Prod
)
),
"")</f>
        <v/>
      </c>
      <c r="AJ44" s="41" cm="1">
        <f t="array" ref="AJ44">IFERROR(
_xlfn.LET(
_xlpm.Prod,INDEX(Din!$J$4:$AR$1000,
MATCH($L44,Din!$I$4:$I$1000,0),
MATCH(AJ$6,Din!$J$3:$AO$3,0)),
_xlpm.Status,INDEX('FORÇA DE TRABALHO'!$E$15:$E$999,
MATCH($L44,'FORÇA DE TRABALHO'!$C$15:$C$999,0),
MATCH(AJ$6+0,'FORÇA DE TRABALHO'!$E$14:$E$14+0,0)),
IF(
OR(_xlpm.Prod="",_xlpm.Prod=0),
IF(_xlpm.Status="ATIVO",0,_xlpm.Status),
_xlpm.Prod
)
),
"")</f>
        <v>2</v>
      </c>
      <c r="AK44" s="41" cm="1">
        <f t="array" ref="AK44">IFERROR(
_xlfn.LET(
_xlpm.Prod,INDEX(Din!$J$4:$AR$1000,
MATCH($L44,Din!$I$4:$I$1000,0),
MATCH(AK$6,Din!$J$3:$AO$3,0)),
_xlpm.Status,INDEX('FORÇA DE TRABALHO'!$E$15:$E$999,
MATCH($L44,'FORÇA DE TRABALHO'!$C$15:$C$999,0),
MATCH(AK$6+0,'FORÇA DE TRABALHO'!$E$14:$E$14+0,0)),
IF(
OR(_xlpm.Prod="",_xlpm.Prod=0),
IF(_xlpm.Status="ATIVO",0,_xlpm.Status),
_xlpm.Prod
)
),
"")</f>
        <v>2</v>
      </c>
      <c r="AL44" s="41" cm="1">
        <f t="array" ref="AL44">IFERROR(
_xlfn.LET(
_xlpm.Prod,INDEX(Din!$J$4:$AR$1000,
MATCH($L44,Din!$I$4:$I$1000,0),
MATCH(AL$6,Din!$J$3:$AO$3,0)),
_xlpm.Status,INDEX('FORÇA DE TRABALHO'!$E$15:$E$999,
MATCH($L44,'FORÇA DE TRABALHO'!$C$15:$C$999,0),
MATCH(AL$6+0,'FORÇA DE TRABALHO'!$E$14:$E$14+0,0)),
IF(
OR(_xlpm.Prod="",_xlpm.Prod=0),
IF(_xlpm.Status="ATIVO",0,_xlpm.Status),
_xlpm.Prod
)
),
"")</f>
        <v>1</v>
      </c>
      <c r="AM44" s="41" t="str" cm="1">
        <f t="array" ref="AM44">IFERROR(
_xlfn.LET(
_xlpm.Prod,INDEX(Din!$J$4:$AR$1000,
MATCH($L44,Din!$I$4:$I$1000,0),
MATCH(AM$6,Din!$J$3:$AO$3,0)),
_xlpm.Status,INDEX('FORÇA DE TRABALHO'!$E$15:$E$999,
MATCH($L44,'FORÇA DE TRABALHO'!$C$15:$C$999,0),
MATCH(AM$6+0,'FORÇA DE TRABALHO'!$E$14:$E$14+0,0)),
IF(
OR(_xlpm.Prod="",_xlpm.Prod=0),
IF(_xlpm.Status="ATIVO",0,_xlpm.Status),
_xlpm.Prod
)
),
"")</f>
        <v/>
      </c>
      <c r="AN44" s="41" t="str" cm="1">
        <f t="array" ref="AN44">IFERROR(
_xlfn.LET(
_xlpm.Prod,INDEX(Din!$J$4:$AR$1000,
MATCH($L44,Din!$I$4:$I$1000,0),
MATCH(AN$6,Din!$J$3:$AO$3,0)),
_xlpm.Status,INDEX('FORÇA DE TRABALHO'!$E$15:$E$999,
MATCH($L44,'FORÇA DE TRABALHO'!$C$15:$C$999,0),
MATCH(AN$6+0,'FORÇA DE TRABALHO'!$E$14:$E$14+0,0)),
IF(
OR(_xlpm.Prod="",_xlpm.Prod=0),
IF(_xlpm.Status="ATIVO",0,_xlpm.Status),
_xlpm.Prod
)
),
"")</f>
        <v/>
      </c>
      <c r="AO44" s="41" t="str" cm="1">
        <f t="array" ref="AO44">IFERROR(
_xlfn.LET(
_xlpm.Prod,INDEX(Din!$J$4:$AR$1000,
MATCH($L44,Din!$I$4:$I$1000,0),
MATCH(AO$6,Din!$J$3:$AO$3,0)),
_xlpm.Status,INDEX('FORÇA DE TRABALHO'!$E$15:$E$999,
MATCH($L44,'FORÇA DE TRABALHO'!$C$15:$C$999,0),
MATCH(AO$6+0,'FORÇA DE TRABALHO'!$E$14:$E$14+0,0)),
IF(
OR(_xlpm.Prod="",_xlpm.Prod=0),
IF(_xlpm.Status="ATIVO",0,_xlpm.Status),
_xlpm.Prod
)
),
"")</f>
        <v/>
      </c>
      <c r="AP44" s="41" t="str" cm="1">
        <f t="array" ref="AP44">IFERROR(
_xlfn.LET(
_xlpm.Prod,INDEX(Din!$J$4:$AR$1000,
MATCH($L44,Din!$I$4:$I$1000,0),
MATCH(AP$6,Din!$J$3:$AO$3,0)),
_xlpm.Status,INDEX('FORÇA DE TRABALHO'!$E$15:$E$999,
MATCH($L44,'FORÇA DE TRABALHO'!$C$15:$C$999,0),
MATCH(AP$6+0,'FORÇA DE TRABALHO'!$E$14:$E$14+0,0)),
IF(
OR(_xlpm.Prod="",_xlpm.Prod=0),
IF(_xlpm.Status="ATIVO",0,_xlpm.Status),
_xlpm.Prod
)
),
"")</f>
        <v/>
      </c>
      <c r="AQ44" s="41" t="str" cm="1">
        <f t="array" ref="AQ44">IFERROR(
_xlfn.LET(
_xlpm.Prod,INDEX(Din!$J$4:$AR$1000,
MATCH($L44,Din!$I$4:$I$1000,0),
MATCH(AQ$6,Din!$J$3:$AO$3,0)),
_xlpm.Status,INDEX('FORÇA DE TRABALHO'!$E$15:$E$999,
MATCH($L44,'FORÇA DE TRABALHO'!$C$15:$C$999,0),
MATCH(AQ$6+0,'FORÇA DE TRABALHO'!$E$14:$E$14+0,0)),
IF(
OR(_xlpm.Prod="",_xlpm.Prod=0),
IF(_xlpm.Status="ATIVO",0,_xlpm.Status),
_xlpm.Prod
)
),
"")</f>
        <v/>
      </c>
      <c r="AR44"/>
    </row>
    <row r="45" spans="6:44" ht="15" thickBot="1">
      <c r="F45" s="31"/>
      <c r="G45" s="30"/>
      <c r="H45" s="38">
        <f t="shared" si="10"/>
        <v>31</v>
      </c>
      <c r="I45" s="54">
        <f>ResumoProducao[[#This Row],[Produção]]/ResumoProducao[[#This Row],[Dias Trabalhado]]</f>
        <v>31</v>
      </c>
      <c r="J45" s="38" cm="1">
        <f t="array" ref="J45">SUMPRODUCT(('FORÇA DE TRABALHO'!$C$15:$C$1007=L45)*('FORÇA DE TRABALHO'!$E$15:$E$1007="ATIVO"))</f>
        <v>1</v>
      </c>
      <c r="K45" s="39" t="str">
        <f t="shared" si="11"/>
        <v>1Q</v>
      </c>
      <c r="L45" s="40" t="str">
        <f>IF(Din!A36="","",Din!A36)</f>
        <v>JOAO ALBERTO MENDES GUEDES</v>
      </c>
      <c r="M45" s="40" cm="1">
        <f t="array" ref="M45">IFERROR(
_xlfn.LET(
_xlpm.Prod,INDEX(Din!$J$4:$AR$1000,
MATCH($L45,Din!$I$4:$I$1000,0),
MATCH(M$6,Din!$J$3:$AO$3,0)),
_xlpm.Status,INDEX('FORÇA DE TRABALHO'!$E$15:$E$999,
MATCH($L45,'FORÇA DE TRABALHO'!$C$15:$C$999,0),
MATCH(M$6+0,'FORÇA DE TRABALHO'!$E$14:$E$14+0,0)),
IF(
OR(_xlpm.Prod="",_xlpm.Prod=0),
IF(_xlpm.Status="ATIVO",0,_xlpm.Status),
_xlpm.Prod
)
),
"")</f>
        <v>1</v>
      </c>
      <c r="N45" s="40" cm="1">
        <f t="array" ref="N45">IFERROR(
_xlfn.LET(
_xlpm.Prod,INDEX(Din!$J$4:$AR$1000,
MATCH($L45,Din!$I$4:$I$1000,0),
MATCH(N$6,Din!$J$3:$AO$3,0)),
_xlpm.Status,INDEX('FORÇA DE TRABALHO'!$E$15:$E$999,
MATCH($L45,'FORÇA DE TRABALHO'!$C$15:$C$999,0),
MATCH(N$6+0,'FORÇA DE TRABALHO'!$E$14:$E$14+0,0)),
IF(
OR(_xlpm.Prod="",_xlpm.Prod=0),
IF(_xlpm.Status="ATIVO",0,_xlpm.Status),
_xlpm.Prod
)
),
"")</f>
        <v>1</v>
      </c>
      <c r="O45" s="40" cm="1">
        <f t="array" ref="O45">IFERROR(
_xlfn.LET(
_xlpm.Prod,INDEX(Din!$J$4:$AR$1000,
MATCH($L45,Din!$I$4:$I$1000,0),
MATCH(O$6,Din!$J$3:$AO$3,0)),
_xlpm.Status,INDEX('FORÇA DE TRABALHO'!$E$15:$E$999,
MATCH($L45,'FORÇA DE TRABALHO'!$C$15:$C$999,0),
MATCH(O$6+0,'FORÇA DE TRABALHO'!$E$14:$E$14+0,0)),
IF(
OR(_xlpm.Prod="",_xlpm.Prod=0),
IF(_xlpm.Status="ATIVO",0,_xlpm.Status),
_xlpm.Prod
)
),
"")</f>
        <v>2</v>
      </c>
      <c r="P45" s="40" cm="1">
        <f t="array" ref="P45">IFERROR(
_xlfn.LET(
_xlpm.Prod,INDEX(Din!$J$4:$AR$1000,
MATCH($L45,Din!$I$4:$I$1000,0),
MATCH(P$6,Din!$J$3:$AO$3,0)),
_xlpm.Status,INDEX('FORÇA DE TRABALHO'!$E$15:$E$999,
MATCH($L45,'FORÇA DE TRABALHO'!$C$15:$C$999,0),
MATCH(P$6+0,'FORÇA DE TRABALHO'!$E$14:$E$14+0,0)),
IF(
OR(_xlpm.Prod="",_xlpm.Prod=0),
IF(_xlpm.Status="ATIVO",0,_xlpm.Status),
_xlpm.Prod
)
),
"")</f>
        <v>1</v>
      </c>
      <c r="Q45" s="40" cm="1">
        <f t="array" ref="Q45">IFERROR(
_xlfn.LET(
_xlpm.Prod,INDEX(Din!$J$4:$AR$1000,
MATCH($L45,Din!$I$4:$I$1000,0),
MATCH(Q$6,Din!$J$3:$AO$3,0)),
_xlpm.Status,INDEX('FORÇA DE TRABALHO'!$E$15:$E$999,
MATCH($L45,'FORÇA DE TRABALHO'!$C$15:$C$999,0),
MATCH(Q$6+0,'FORÇA DE TRABALHO'!$E$14:$E$14+0,0)),
IF(
OR(_xlpm.Prod="",_xlpm.Prod=0),
IF(_xlpm.Status="ATIVO",0,_xlpm.Status),
_xlpm.Prod
)
),
"")</f>
        <v>3</v>
      </c>
      <c r="R45" s="40" cm="1">
        <f t="array" ref="R45">IFERROR(
_xlfn.LET(
_xlpm.Prod,INDEX(Din!$J$4:$AR$1000,
MATCH($L45,Din!$I$4:$I$1000,0),
MATCH(R$6,Din!$J$3:$AO$3,0)),
_xlpm.Status,INDEX('FORÇA DE TRABALHO'!$E$15:$E$999,
MATCH($L45,'FORÇA DE TRABALHO'!$C$15:$C$999,0),
MATCH(R$6+0,'FORÇA DE TRABALHO'!$E$14:$E$14+0,0)),
IF(
OR(_xlpm.Prod="",_xlpm.Prod=0),
IF(_xlpm.Status="ATIVO",0,_xlpm.Status),
_xlpm.Prod
)
),
"")</f>
        <v>2</v>
      </c>
      <c r="S45" s="40" t="str" cm="1">
        <f t="array" ref="S45">IFERROR(
_xlfn.LET(
_xlpm.Prod,INDEX(Din!$J$4:$AR$1000,
MATCH($L45,Din!$I$4:$I$1000,0),
MATCH(S$6,Din!$J$3:$AO$3,0)),
_xlpm.Status,INDEX('FORÇA DE TRABALHO'!$E$15:$E$999,
MATCH($L45,'FORÇA DE TRABALHO'!$C$15:$C$999,0),
MATCH(S$6+0,'FORÇA DE TRABALHO'!$E$14:$E$14+0,0)),
IF(
OR(_xlpm.Prod="",_xlpm.Prod=0),
IF(_xlpm.Status="ATIVO",0,_xlpm.Status),
_xlpm.Prod
)
),
"")</f>
        <v/>
      </c>
      <c r="T45" s="40" cm="1">
        <f t="array" ref="T45">IFERROR(
_xlfn.LET(
_xlpm.Prod,INDEX(Din!$J$4:$AR$1000,
MATCH($L45,Din!$I$4:$I$1000,0),
MATCH(T$6,Din!$J$3:$AO$3,0)),
_xlpm.Status,INDEX('FORÇA DE TRABALHO'!$E$15:$E$999,
MATCH($L45,'FORÇA DE TRABALHO'!$C$15:$C$999,0),
MATCH(T$6+0,'FORÇA DE TRABALHO'!$E$14:$E$14+0,0)),
IF(
OR(_xlpm.Prod="",_xlpm.Prod=0),
IF(_xlpm.Status="ATIVO",0,_xlpm.Status),
_xlpm.Prod
)
),
"")</f>
        <v>2</v>
      </c>
      <c r="U45" s="40" cm="1">
        <f t="array" ref="U45">IFERROR(
_xlfn.LET(
_xlpm.Prod,INDEX(Din!$J$4:$AR$1000,
MATCH($L45,Din!$I$4:$I$1000,0),
MATCH(U$6,Din!$J$3:$AO$3,0)),
_xlpm.Status,INDEX('FORÇA DE TRABALHO'!$E$15:$E$999,
MATCH($L45,'FORÇA DE TRABALHO'!$C$15:$C$999,0),
MATCH(U$6+0,'FORÇA DE TRABALHO'!$E$14:$E$14+0,0)),
IF(
OR(_xlpm.Prod="",_xlpm.Prod=0),
IF(_xlpm.Status="ATIVO",0,_xlpm.Status),
_xlpm.Prod
)
),
"")</f>
        <v>1</v>
      </c>
      <c r="V45" s="40" t="str" cm="1">
        <f t="array" ref="V45">IFERROR(
_xlfn.LET(
_xlpm.Prod,INDEX(Din!$J$4:$AR$1000,
MATCH($L45,Din!$I$4:$I$1000,0),
MATCH(V$6,Din!$J$3:$AO$3,0)),
_xlpm.Status,INDEX('FORÇA DE TRABALHO'!$E$15:$E$999,
MATCH($L45,'FORÇA DE TRABALHO'!$C$15:$C$999,0),
MATCH(V$6+0,'FORÇA DE TRABALHO'!$E$14:$E$14+0,0)),
IF(
OR(_xlpm.Prod="",_xlpm.Prod=0),
IF(_xlpm.Status="ATIVO",0,_xlpm.Status),
_xlpm.Prod
)
),
"")</f>
        <v/>
      </c>
      <c r="W45" s="40" cm="1">
        <f t="array" ref="W45">IFERROR(
_xlfn.LET(
_xlpm.Prod,INDEX(Din!$J$4:$AR$1000,
MATCH($L45,Din!$I$4:$I$1000,0),
MATCH(W$6,Din!$J$3:$AO$3,0)),
_xlpm.Status,INDEX('FORÇA DE TRABALHO'!$E$15:$E$999,
MATCH($L45,'FORÇA DE TRABALHO'!$C$15:$C$999,0),
MATCH(W$6+0,'FORÇA DE TRABALHO'!$E$14:$E$14+0,0)),
IF(
OR(_xlpm.Prod="",_xlpm.Prod=0),
IF(_xlpm.Status="ATIVO",0,_xlpm.Status),
_xlpm.Prod
)
),
"")</f>
        <v>2</v>
      </c>
      <c r="X45" s="40" cm="1">
        <f t="array" ref="X45">IFERROR(
_xlfn.LET(
_xlpm.Prod,INDEX(Din!$J$4:$AR$1000,
MATCH($L45,Din!$I$4:$I$1000,0),
MATCH(X$6,Din!$J$3:$AO$3,0)),
_xlpm.Status,INDEX('FORÇA DE TRABALHO'!$E$15:$E$999,
MATCH($L45,'FORÇA DE TRABALHO'!$C$15:$C$999,0),
MATCH(X$6+0,'FORÇA DE TRABALHO'!$E$14:$E$14+0,0)),
IF(
OR(_xlpm.Prod="",_xlpm.Prod=0),
IF(_xlpm.Status="ATIVO",0,_xlpm.Status),
_xlpm.Prod
)
),
"")</f>
        <v>2</v>
      </c>
      <c r="Y45" s="40" cm="1">
        <f t="array" ref="Y45">IFERROR(
_xlfn.LET(
_xlpm.Prod,INDEX(Din!$J$4:$AR$1000,
MATCH($L45,Din!$I$4:$I$1000,0),
MATCH(Y$6,Din!$J$3:$AO$3,0)),
_xlpm.Status,INDEX('FORÇA DE TRABALHO'!$E$15:$E$999,
MATCH($L45,'FORÇA DE TRABALHO'!$C$15:$C$999,0),
MATCH(Y$6+0,'FORÇA DE TRABALHO'!$E$14:$E$14+0,0)),
IF(
OR(_xlpm.Prod="",_xlpm.Prod=0),
IF(_xlpm.Status="ATIVO",0,_xlpm.Status),
_xlpm.Prod
)
),
"")</f>
        <v>3</v>
      </c>
      <c r="Z45" s="40" cm="1">
        <f t="array" ref="Z45">IFERROR(
_xlfn.LET(
_xlpm.Prod,INDEX(Din!$J$4:$AR$1000,
MATCH($L45,Din!$I$4:$I$1000,0),
MATCH(Z$6,Din!$J$3:$AO$3,0)),
_xlpm.Status,INDEX('FORÇA DE TRABALHO'!$E$15:$E$999,
MATCH($L45,'FORÇA DE TRABALHO'!$C$15:$C$999,0),
MATCH(Z$6+0,'FORÇA DE TRABALHO'!$E$14:$E$14+0,0)),
IF(
OR(_xlpm.Prod="",_xlpm.Prod=0),
IF(_xlpm.Status="ATIVO",0,_xlpm.Status),
_xlpm.Prod
)
),
"")</f>
        <v>1</v>
      </c>
      <c r="AA45" s="40" cm="1">
        <f t="array" ref="AA45">IFERROR(
_xlfn.LET(
_xlpm.Prod,INDEX(Din!$J$4:$AR$1000,
MATCH($L45,Din!$I$4:$I$1000,0),
MATCH(AA$6,Din!$J$3:$AO$3,0)),
_xlpm.Status,INDEX('FORÇA DE TRABALHO'!$E$15:$E$999,
MATCH($L45,'FORÇA DE TRABALHO'!$C$15:$C$999,0),
MATCH(AA$6+0,'FORÇA DE TRABALHO'!$E$14:$E$14+0,0)),
IF(
OR(_xlpm.Prod="",_xlpm.Prod=0),
IF(_xlpm.Status="ATIVO",0,_xlpm.Status),
_xlpm.Prod
)
),
"")</f>
        <v>2</v>
      </c>
      <c r="AB45" s="40" t="str" cm="1">
        <f t="array" ref="AB45">IFERROR(
_xlfn.LET(
_xlpm.Prod,INDEX(Din!$J$4:$AR$1000,
MATCH($L45,Din!$I$4:$I$1000,0),
MATCH(AB$6,Din!$J$3:$AO$3,0)),
_xlpm.Status,INDEX('FORÇA DE TRABALHO'!$E$15:$E$999,
MATCH($L45,'FORÇA DE TRABALHO'!$C$15:$C$999,0),
MATCH(AB$6+0,'FORÇA DE TRABALHO'!$E$14:$E$14+0,0)),
IF(
OR(_xlpm.Prod="",_xlpm.Prod=0),
IF(_xlpm.Status="ATIVO",0,_xlpm.Status),
_xlpm.Prod
)
),
"")</f>
        <v/>
      </c>
      <c r="AC45" s="40" t="str" cm="1">
        <f t="array" ref="AC45">IFERROR(
_xlfn.LET(
_xlpm.Prod,INDEX(Din!$J$4:$AR$1000,
MATCH($L45,Din!$I$4:$I$1000,0),
MATCH(AC$6,Din!$J$3:$AO$3,0)),
_xlpm.Status,INDEX('FORÇA DE TRABALHO'!$E$15:$E$999,
MATCH($L45,'FORÇA DE TRABALHO'!$C$15:$C$999,0),
MATCH(AC$6+0,'FORÇA DE TRABALHO'!$E$14:$E$14+0,0)),
IF(
OR(_xlpm.Prod="",_xlpm.Prod=0),
IF(_xlpm.Status="ATIVO",0,_xlpm.Status),
_xlpm.Prod
)
),
"")</f>
        <v/>
      </c>
      <c r="AD45" s="40" t="str" cm="1">
        <f t="array" ref="AD45">IFERROR(
_xlfn.LET(
_xlpm.Prod,INDEX(Din!$J$4:$AR$1000,
MATCH($L45,Din!$I$4:$I$1000,0),
MATCH(AD$6,Din!$J$3:$AO$3,0)),
_xlpm.Status,INDEX('FORÇA DE TRABALHO'!$E$15:$E$999,
MATCH($L45,'FORÇA DE TRABALHO'!$C$15:$C$999,0),
MATCH(AD$6+0,'FORÇA DE TRABALHO'!$E$14:$E$14+0,0)),
IF(
OR(_xlpm.Prod="",_xlpm.Prod=0),
IF(_xlpm.Status="ATIVO",0,_xlpm.Status),
_xlpm.Prod
)
),
"")</f>
        <v/>
      </c>
      <c r="AE45" s="40" cm="1">
        <f t="array" ref="AE45">IFERROR(
_xlfn.LET(
_xlpm.Prod,INDEX(Din!$J$4:$AR$1000,
MATCH($L45,Din!$I$4:$I$1000,0),
MATCH(AE$6,Din!$J$3:$AO$3,0)),
_xlpm.Status,INDEX('FORÇA DE TRABALHO'!$E$15:$E$999,
MATCH($L45,'FORÇA DE TRABALHO'!$C$15:$C$999,0),
MATCH(AE$6+0,'FORÇA DE TRABALHO'!$E$14:$E$14+0,0)),
IF(
OR(_xlpm.Prod="",_xlpm.Prod=0),
IF(_xlpm.Status="ATIVO",0,_xlpm.Status),
_xlpm.Prod
)
),
"")</f>
        <v>1</v>
      </c>
      <c r="AF45" s="40" cm="1">
        <f t="array" ref="AF45">IFERROR(
_xlfn.LET(
_xlpm.Prod,INDEX(Din!$J$4:$AR$1000,
MATCH($L45,Din!$I$4:$I$1000,0),
MATCH(AF$6,Din!$J$3:$AO$3,0)),
_xlpm.Status,INDEX('FORÇA DE TRABALHO'!$E$15:$E$999,
MATCH($L45,'FORÇA DE TRABALHO'!$C$15:$C$999,0),
MATCH(AF$6+0,'FORÇA DE TRABALHO'!$E$14:$E$14+0,0)),
IF(
OR(_xlpm.Prod="",_xlpm.Prod=0),
IF(_xlpm.Status="ATIVO",0,_xlpm.Status),
_xlpm.Prod
)
),
"")</f>
        <v>1</v>
      </c>
      <c r="AG45" s="40" cm="1">
        <f t="array" ref="AG45">IFERROR(
_xlfn.LET(
_xlpm.Prod,INDEX(Din!$J$4:$AR$1000,
MATCH($L45,Din!$I$4:$I$1000,0),
MATCH(AG$6,Din!$J$3:$AO$3,0)),
_xlpm.Status,INDEX('FORÇA DE TRABALHO'!$E$15:$E$999,
MATCH($L45,'FORÇA DE TRABALHO'!$C$15:$C$999,0),
MATCH(AG$6+0,'FORÇA DE TRABALHO'!$E$14:$E$14+0,0)),
IF(
OR(_xlpm.Prod="",_xlpm.Prod=0),
IF(_xlpm.Status="ATIVO",0,_xlpm.Status),
_xlpm.Prod
)
),
"")</f>
        <v>1</v>
      </c>
      <c r="AH45" s="40" t="str" cm="1">
        <f t="array" ref="AH45">IFERROR(
_xlfn.LET(
_xlpm.Prod,INDEX(Din!$J$4:$AR$1000,
MATCH($L45,Din!$I$4:$I$1000,0),
MATCH(AH$6,Din!$J$3:$AO$3,0)),
_xlpm.Status,INDEX('FORÇA DE TRABALHO'!$E$15:$E$999,
MATCH($L45,'FORÇA DE TRABALHO'!$C$15:$C$999,0),
MATCH(AH$6+0,'FORÇA DE TRABALHO'!$E$14:$E$14+0,0)),
IF(
OR(_xlpm.Prod="",_xlpm.Prod=0),
IF(_xlpm.Status="ATIVO",0,_xlpm.Status),
_xlpm.Prod
)
),
"")</f>
        <v/>
      </c>
      <c r="AI45" s="40" t="str" cm="1">
        <f t="array" ref="AI45">IFERROR(
_xlfn.LET(
_xlpm.Prod,INDEX(Din!$J$4:$AR$1000,
MATCH($L45,Din!$I$4:$I$1000,0),
MATCH(AI$6,Din!$J$3:$AO$3,0)),
_xlpm.Status,INDEX('FORÇA DE TRABALHO'!$E$15:$E$999,
MATCH($L45,'FORÇA DE TRABALHO'!$C$15:$C$999,0),
MATCH(AI$6+0,'FORÇA DE TRABALHO'!$E$14:$E$14+0,0)),
IF(
OR(_xlpm.Prod="",_xlpm.Prod=0),
IF(_xlpm.Status="ATIVO",0,_xlpm.Status),
_xlpm.Prod
)
),
"")</f>
        <v/>
      </c>
      <c r="AJ45" s="40" cm="1">
        <f t="array" ref="AJ45">IFERROR(
_xlfn.LET(
_xlpm.Prod,INDEX(Din!$J$4:$AR$1000,
MATCH($L45,Din!$I$4:$I$1000,0),
MATCH(AJ$6,Din!$J$3:$AO$3,0)),
_xlpm.Status,INDEX('FORÇA DE TRABALHO'!$E$15:$E$999,
MATCH($L45,'FORÇA DE TRABALHO'!$C$15:$C$999,0),
MATCH(AJ$6+0,'FORÇA DE TRABALHO'!$E$14:$E$14+0,0)),
IF(
OR(_xlpm.Prod="",_xlpm.Prod=0),
IF(_xlpm.Status="ATIVO",0,_xlpm.Status),
_xlpm.Prod
)
),
"")</f>
        <v>2</v>
      </c>
      <c r="AK45" s="40" cm="1">
        <f t="array" ref="AK45">IFERROR(
_xlfn.LET(
_xlpm.Prod,INDEX(Din!$J$4:$AR$1000,
MATCH($L45,Din!$I$4:$I$1000,0),
MATCH(AK$6,Din!$J$3:$AO$3,0)),
_xlpm.Status,INDEX('FORÇA DE TRABALHO'!$E$15:$E$999,
MATCH($L45,'FORÇA DE TRABALHO'!$C$15:$C$999,0),
MATCH(AK$6+0,'FORÇA DE TRABALHO'!$E$14:$E$14+0,0)),
IF(
OR(_xlpm.Prod="",_xlpm.Prod=0),
IF(_xlpm.Status="ATIVO",0,_xlpm.Status),
_xlpm.Prod
)
),
"")</f>
        <v>2</v>
      </c>
      <c r="AL45" s="40" cm="1">
        <f t="array" ref="AL45">IFERROR(
_xlfn.LET(
_xlpm.Prod,INDEX(Din!$J$4:$AR$1000,
MATCH($L45,Din!$I$4:$I$1000,0),
MATCH(AL$6,Din!$J$3:$AO$3,0)),
_xlpm.Status,INDEX('FORÇA DE TRABALHO'!$E$15:$E$999,
MATCH($L45,'FORÇA DE TRABALHO'!$C$15:$C$999,0),
MATCH(AL$6+0,'FORÇA DE TRABALHO'!$E$14:$E$14+0,0)),
IF(
OR(_xlpm.Prod="",_xlpm.Prod=0),
IF(_xlpm.Status="ATIVO",0,_xlpm.Status),
_xlpm.Prod
)
),
"")</f>
        <v>1</v>
      </c>
      <c r="AM45" s="40" t="str" cm="1">
        <f t="array" ref="AM45">IFERROR(
_xlfn.LET(
_xlpm.Prod,INDEX(Din!$J$4:$AR$1000,
MATCH($L45,Din!$I$4:$I$1000,0),
MATCH(AM$6,Din!$J$3:$AO$3,0)),
_xlpm.Status,INDEX('FORÇA DE TRABALHO'!$E$15:$E$999,
MATCH($L45,'FORÇA DE TRABALHO'!$C$15:$C$999,0),
MATCH(AM$6+0,'FORÇA DE TRABALHO'!$E$14:$E$14+0,0)),
IF(
OR(_xlpm.Prod="",_xlpm.Prod=0),
IF(_xlpm.Status="ATIVO",0,_xlpm.Status),
_xlpm.Prod
)
),
"")</f>
        <v/>
      </c>
      <c r="AN45" s="40" t="str" cm="1">
        <f t="array" ref="AN45">IFERROR(
_xlfn.LET(
_xlpm.Prod,INDEX(Din!$J$4:$AR$1000,
MATCH($L45,Din!$I$4:$I$1000,0),
MATCH(AN$6,Din!$J$3:$AO$3,0)),
_xlpm.Status,INDEX('FORÇA DE TRABALHO'!$E$15:$E$999,
MATCH($L45,'FORÇA DE TRABALHO'!$C$15:$C$999,0),
MATCH(AN$6+0,'FORÇA DE TRABALHO'!$E$14:$E$14+0,0)),
IF(
OR(_xlpm.Prod="",_xlpm.Prod=0),
IF(_xlpm.Status="ATIVO",0,_xlpm.Status),
_xlpm.Prod
)
),
"")</f>
        <v/>
      </c>
      <c r="AO45" s="40" t="str" cm="1">
        <f t="array" ref="AO45">IFERROR(
_xlfn.LET(
_xlpm.Prod,INDEX(Din!$J$4:$AR$1000,
MATCH($L45,Din!$I$4:$I$1000,0),
MATCH(AO$6,Din!$J$3:$AO$3,0)),
_xlpm.Status,INDEX('FORÇA DE TRABALHO'!$E$15:$E$999,
MATCH($L45,'FORÇA DE TRABALHO'!$C$15:$C$999,0),
MATCH(AO$6+0,'FORÇA DE TRABALHO'!$E$14:$E$14+0,0)),
IF(
OR(_xlpm.Prod="",_xlpm.Prod=0),
IF(_xlpm.Status="ATIVO",0,_xlpm.Status),
_xlpm.Prod
)
),
"")</f>
        <v/>
      </c>
      <c r="AP45" s="40" t="str" cm="1">
        <f t="array" ref="AP45">IFERROR(
_xlfn.LET(
_xlpm.Prod,INDEX(Din!$J$4:$AR$1000,
MATCH($L45,Din!$I$4:$I$1000,0),
MATCH(AP$6,Din!$J$3:$AO$3,0)),
_xlpm.Status,INDEX('FORÇA DE TRABALHO'!$E$15:$E$999,
MATCH($L45,'FORÇA DE TRABALHO'!$C$15:$C$999,0),
MATCH(AP$6+0,'FORÇA DE TRABALHO'!$E$14:$E$14+0,0)),
IF(
OR(_xlpm.Prod="",_xlpm.Prod=0),
IF(_xlpm.Status="ATIVO",0,_xlpm.Status),
_xlpm.Prod
)
),
"")</f>
        <v/>
      </c>
      <c r="AQ45" s="40" t="str" cm="1">
        <f t="array" ref="AQ45">IFERROR(
_xlfn.LET(
_xlpm.Prod,INDEX(Din!$J$4:$AR$1000,
MATCH($L45,Din!$I$4:$I$1000,0),
MATCH(AQ$6,Din!$J$3:$AO$3,0)),
_xlpm.Status,INDEX('FORÇA DE TRABALHO'!$E$15:$E$999,
MATCH($L45,'FORÇA DE TRABALHO'!$C$15:$C$999,0),
MATCH(AQ$6+0,'FORÇA DE TRABALHO'!$E$14:$E$14+0,0)),
IF(
OR(_xlpm.Prod="",_xlpm.Prod=0),
IF(_xlpm.Status="ATIVO",0,_xlpm.Status),
_xlpm.Prod
)
),
"")</f>
        <v/>
      </c>
      <c r="AR45"/>
    </row>
    <row r="46" spans="6:44" ht="15" thickBot="1">
      <c r="F46" s="31"/>
      <c r="G46" s="30"/>
      <c r="H46" s="38">
        <f t="shared" si="10"/>
        <v>31</v>
      </c>
      <c r="I46" s="54">
        <f>ResumoProducao[[#This Row],[Produção]]/ResumoProducao[[#This Row],[Dias Trabalhado]]</f>
        <v>31</v>
      </c>
      <c r="J46" s="38" cm="1">
        <f t="array" ref="J46">SUMPRODUCT(('FORÇA DE TRABALHO'!$C$15:$C$1007=L46)*('FORÇA DE TRABALHO'!$E$15:$E$1007="ATIVO"))</f>
        <v>1</v>
      </c>
      <c r="K46" s="39" t="str">
        <f t="shared" si="11"/>
        <v>1Q</v>
      </c>
      <c r="L46" s="41" t="str">
        <f>IF(Din!A37="","",Din!A37)</f>
        <v>ALEXANDRE BORGES DA SILVA</v>
      </c>
      <c r="M46" s="41" cm="1">
        <f t="array" ref="M46">IFERROR(
_xlfn.LET(
_xlpm.Prod,INDEX(Din!$J$4:$AR$1000,
MATCH($L46,Din!$I$4:$I$1000,0),
MATCH(M$6,Din!$J$3:$AO$3,0)),
_xlpm.Status,INDEX('FORÇA DE TRABALHO'!$E$15:$E$999,
MATCH($L46,'FORÇA DE TRABALHO'!$C$15:$C$999,0),
MATCH(M$6+0,'FORÇA DE TRABALHO'!$E$14:$E$14+0,0)),
IF(
OR(_xlpm.Prod="",_xlpm.Prod=0),
IF(_xlpm.Status="ATIVO",0,_xlpm.Status),
_xlpm.Prod
)
),
"")</f>
        <v>1</v>
      </c>
      <c r="N46" s="41" cm="1">
        <f t="array" ref="N46">IFERROR(
_xlfn.LET(
_xlpm.Prod,INDEX(Din!$J$4:$AR$1000,
MATCH($L46,Din!$I$4:$I$1000,0),
MATCH(N$6,Din!$J$3:$AO$3,0)),
_xlpm.Status,INDEX('FORÇA DE TRABALHO'!$E$15:$E$999,
MATCH($L46,'FORÇA DE TRABALHO'!$C$15:$C$999,0),
MATCH(N$6+0,'FORÇA DE TRABALHO'!$E$14:$E$14+0,0)),
IF(
OR(_xlpm.Prod="",_xlpm.Prod=0),
IF(_xlpm.Status="ATIVO",0,_xlpm.Status),
_xlpm.Prod
)
),
"")</f>
        <v>1</v>
      </c>
      <c r="O46" s="41" cm="1">
        <f t="array" ref="O46">IFERROR(
_xlfn.LET(
_xlpm.Prod,INDEX(Din!$J$4:$AR$1000,
MATCH($L46,Din!$I$4:$I$1000,0),
MATCH(O$6,Din!$J$3:$AO$3,0)),
_xlpm.Status,INDEX('FORÇA DE TRABALHO'!$E$15:$E$999,
MATCH($L46,'FORÇA DE TRABALHO'!$C$15:$C$999,0),
MATCH(O$6+0,'FORÇA DE TRABALHO'!$E$14:$E$14+0,0)),
IF(
OR(_xlpm.Prod="",_xlpm.Prod=0),
IF(_xlpm.Status="ATIVO",0,_xlpm.Status),
_xlpm.Prod
)
),
"")</f>
        <v>2</v>
      </c>
      <c r="P46" s="41" t="str" cm="1">
        <f t="array" ref="P46">IFERROR(
_xlfn.LET(
_xlpm.Prod,INDEX(Din!$J$4:$AR$1000,
MATCH($L46,Din!$I$4:$I$1000,0),
MATCH(P$6,Din!$J$3:$AO$3,0)),
_xlpm.Status,INDEX('FORÇA DE TRABALHO'!$E$15:$E$999,
MATCH($L46,'FORÇA DE TRABALHO'!$C$15:$C$999,0),
MATCH(P$6+0,'FORÇA DE TRABALHO'!$E$14:$E$14+0,0)),
IF(
OR(_xlpm.Prod="",_xlpm.Prod=0),
IF(_xlpm.Status="ATIVO",0,_xlpm.Status),
_xlpm.Prod
)
),
"")</f>
        <v/>
      </c>
      <c r="Q46" s="41" cm="1">
        <f t="array" ref="Q46">IFERROR(
_xlfn.LET(
_xlpm.Prod,INDEX(Din!$J$4:$AR$1000,
MATCH($L46,Din!$I$4:$I$1000,0),
MATCH(Q$6,Din!$J$3:$AO$3,0)),
_xlpm.Status,INDEX('FORÇA DE TRABALHO'!$E$15:$E$999,
MATCH($L46,'FORÇA DE TRABALHO'!$C$15:$C$999,0),
MATCH(Q$6+0,'FORÇA DE TRABALHO'!$E$14:$E$14+0,0)),
IF(
OR(_xlpm.Prod="",_xlpm.Prod=0),
IF(_xlpm.Status="ATIVO",0,_xlpm.Status),
_xlpm.Prod
)
),
"")</f>
        <v>1</v>
      </c>
      <c r="R46" s="41" cm="1">
        <f t="array" ref="R46">IFERROR(
_xlfn.LET(
_xlpm.Prod,INDEX(Din!$J$4:$AR$1000,
MATCH($L46,Din!$I$4:$I$1000,0),
MATCH(R$6,Din!$J$3:$AO$3,0)),
_xlpm.Status,INDEX('FORÇA DE TRABALHO'!$E$15:$E$999,
MATCH($L46,'FORÇA DE TRABALHO'!$C$15:$C$999,0),
MATCH(R$6+0,'FORÇA DE TRABALHO'!$E$14:$E$14+0,0)),
IF(
OR(_xlpm.Prod="",_xlpm.Prod=0),
IF(_xlpm.Status="ATIVO",0,_xlpm.Status),
_xlpm.Prod
)
),
"")</f>
        <v>1</v>
      </c>
      <c r="S46" s="41" t="str" cm="1">
        <f t="array" ref="S46">IFERROR(
_xlfn.LET(
_xlpm.Prod,INDEX(Din!$J$4:$AR$1000,
MATCH($L46,Din!$I$4:$I$1000,0),
MATCH(S$6,Din!$J$3:$AO$3,0)),
_xlpm.Status,INDEX('FORÇA DE TRABALHO'!$E$15:$E$999,
MATCH($L46,'FORÇA DE TRABALHO'!$C$15:$C$999,0),
MATCH(S$6+0,'FORÇA DE TRABALHO'!$E$14:$E$14+0,0)),
IF(
OR(_xlpm.Prod="",_xlpm.Prod=0),
IF(_xlpm.Status="ATIVO",0,_xlpm.Status),
_xlpm.Prod
)
),
"")</f>
        <v/>
      </c>
      <c r="T46" s="41" t="str" cm="1">
        <f t="array" ref="T46">IFERROR(
_xlfn.LET(
_xlpm.Prod,INDEX(Din!$J$4:$AR$1000,
MATCH($L46,Din!$I$4:$I$1000,0),
MATCH(T$6,Din!$J$3:$AO$3,0)),
_xlpm.Status,INDEX('FORÇA DE TRABALHO'!$E$15:$E$999,
MATCH($L46,'FORÇA DE TRABALHO'!$C$15:$C$999,0),
MATCH(T$6+0,'FORÇA DE TRABALHO'!$E$14:$E$14+0,0)),
IF(
OR(_xlpm.Prod="",_xlpm.Prod=0),
IF(_xlpm.Status="ATIVO",0,_xlpm.Status),
_xlpm.Prod
)
),
"")</f>
        <v/>
      </c>
      <c r="U46" s="41" t="str" cm="1">
        <f t="array" ref="U46">IFERROR(
_xlfn.LET(
_xlpm.Prod,INDEX(Din!$J$4:$AR$1000,
MATCH($L46,Din!$I$4:$I$1000,0),
MATCH(U$6,Din!$J$3:$AO$3,0)),
_xlpm.Status,INDEX('FORÇA DE TRABALHO'!$E$15:$E$999,
MATCH($L46,'FORÇA DE TRABALHO'!$C$15:$C$999,0),
MATCH(U$6+0,'FORÇA DE TRABALHO'!$E$14:$E$14+0,0)),
IF(
OR(_xlpm.Prod="",_xlpm.Prod=0),
IF(_xlpm.Status="ATIVO",0,_xlpm.Status),
_xlpm.Prod
)
),
"")</f>
        <v/>
      </c>
      <c r="V46" s="41" t="str" cm="1">
        <f t="array" ref="V46">IFERROR(
_xlfn.LET(
_xlpm.Prod,INDEX(Din!$J$4:$AR$1000,
MATCH($L46,Din!$I$4:$I$1000,0),
MATCH(V$6,Din!$J$3:$AO$3,0)),
_xlpm.Status,INDEX('FORÇA DE TRABALHO'!$E$15:$E$999,
MATCH($L46,'FORÇA DE TRABALHO'!$C$15:$C$999,0),
MATCH(V$6+0,'FORÇA DE TRABALHO'!$E$14:$E$14+0,0)),
IF(
OR(_xlpm.Prod="",_xlpm.Prod=0),
IF(_xlpm.Status="ATIVO",0,_xlpm.Status),
_xlpm.Prod
)
),
"")</f>
        <v/>
      </c>
      <c r="W46" s="41" cm="1">
        <f t="array" ref="W46">IFERROR(
_xlfn.LET(
_xlpm.Prod,INDEX(Din!$J$4:$AR$1000,
MATCH($L46,Din!$I$4:$I$1000,0),
MATCH(W$6,Din!$J$3:$AO$3,0)),
_xlpm.Status,INDEX('FORÇA DE TRABALHO'!$E$15:$E$999,
MATCH($L46,'FORÇA DE TRABALHO'!$C$15:$C$999,0),
MATCH(W$6+0,'FORÇA DE TRABALHO'!$E$14:$E$14+0,0)),
IF(
OR(_xlpm.Prod="",_xlpm.Prod=0),
IF(_xlpm.Status="ATIVO",0,_xlpm.Status),
_xlpm.Prod
)
),
"")</f>
        <v>2</v>
      </c>
      <c r="X46" s="41" t="str" cm="1">
        <f t="array" ref="X46">IFERROR(
_xlfn.LET(
_xlpm.Prod,INDEX(Din!$J$4:$AR$1000,
MATCH($L46,Din!$I$4:$I$1000,0),
MATCH(X$6,Din!$J$3:$AO$3,0)),
_xlpm.Status,INDEX('FORÇA DE TRABALHO'!$E$15:$E$999,
MATCH($L46,'FORÇA DE TRABALHO'!$C$15:$C$999,0),
MATCH(X$6+0,'FORÇA DE TRABALHO'!$E$14:$E$14+0,0)),
IF(
OR(_xlpm.Prod="",_xlpm.Prod=0),
IF(_xlpm.Status="ATIVO",0,_xlpm.Status),
_xlpm.Prod
)
),
"")</f>
        <v/>
      </c>
      <c r="Y46" s="41" t="str" cm="1">
        <f t="array" ref="Y46">IFERROR(
_xlfn.LET(
_xlpm.Prod,INDEX(Din!$J$4:$AR$1000,
MATCH($L46,Din!$I$4:$I$1000,0),
MATCH(Y$6,Din!$J$3:$AO$3,0)),
_xlpm.Status,INDEX('FORÇA DE TRABALHO'!$E$15:$E$999,
MATCH($L46,'FORÇA DE TRABALHO'!$C$15:$C$999,0),
MATCH(Y$6+0,'FORÇA DE TRABALHO'!$E$14:$E$14+0,0)),
IF(
OR(_xlpm.Prod="",_xlpm.Prod=0),
IF(_xlpm.Status="ATIVO",0,_xlpm.Status),
_xlpm.Prod
)
),
"")</f>
        <v/>
      </c>
      <c r="Z46" s="41" cm="1">
        <f t="array" ref="Z46">IFERROR(
_xlfn.LET(
_xlpm.Prod,INDEX(Din!$J$4:$AR$1000,
MATCH($L46,Din!$I$4:$I$1000,0),
MATCH(Z$6,Din!$J$3:$AO$3,0)),
_xlpm.Status,INDEX('FORÇA DE TRABALHO'!$E$15:$E$999,
MATCH($L46,'FORÇA DE TRABALHO'!$C$15:$C$999,0),
MATCH(Z$6+0,'FORÇA DE TRABALHO'!$E$14:$E$14+0,0)),
IF(
OR(_xlpm.Prod="",_xlpm.Prod=0),
IF(_xlpm.Status="ATIVO",0,_xlpm.Status),
_xlpm.Prod
)
),
"")</f>
        <v>2</v>
      </c>
      <c r="AA46" s="41" cm="1">
        <f t="array" ref="AA46">IFERROR(
_xlfn.LET(
_xlpm.Prod,INDEX(Din!$J$4:$AR$1000,
MATCH($L46,Din!$I$4:$I$1000,0),
MATCH(AA$6,Din!$J$3:$AO$3,0)),
_xlpm.Status,INDEX('FORÇA DE TRABALHO'!$E$15:$E$999,
MATCH($L46,'FORÇA DE TRABALHO'!$C$15:$C$999,0),
MATCH(AA$6+0,'FORÇA DE TRABALHO'!$E$14:$E$14+0,0)),
IF(
OR(_xlpm.Prod="",_xlpm.Prod=0),
IF(_xlpm.Status="ATIVO",0,_xlpm.Status),
_xlpm.Prod
)
),
"")</f>
        <v>1</v>
      </c>
      <c r="AB46" s="41" cm="1">
        <f t="array" ref="AB46">IFERROR(
_xlfn.LET(
_xlpm.Prod,INDEX(Din!$J$4:$AR$1000,
MATCH($L46,Din!$I$4:$I$1000,0),
MATCH(AB$6,Din!$J$3:$AO$3,0)),
_xlpm.Status,INDEX('FORÇA DE TRABALHO'!$E$15:$E$999,
MATCH($L46,'FORÇA DE TRABALHO'!$C$15:$C$999,0),
MATCH(AB$6+0,'FORÇA DE TRABALHO'!$E$14:$E$14+0,0)),
IF(
OR(_xlpm.Prod="",_xlpm.Prod=0),
IF(_xlpm.Status="ATIVO",0,_xlpm.Status),
_xlpm.Prod
)
),
"")</f>
        <v>1</v>
      </c>
      <c r="AC46" s="41" t="str" cm="1">
        <f t="array" ref="AC46">IFERROR(
_xlfn.LET(
_xlpm.Prod,INDEX(Din!$J$4:$AR$1000,
MATCH($L46,Din!$I$4:$I$1000,0),
MATCH(AC$6,Din!$J$3:$AO$3,0)),
_xlpm.Status,INDEX('FORÇA DE TRABALHO'!$E$15:$E$999,
MATCH($L46,'FORÇA DE TRABALHO'!$C$15:$C$999,0),
MATCH(AC$6+0,'FORÇA DE TRABALHO'!$E$14:$E$14+0,0)),
IF(
OR(_xlpm.Prod="",_xlpm.Prod=0),
IF(_xlpm.Status="ATIVO",0,_xlpm.Status),
_xlpm.Prod
)
),
"")</f>
        <v/>
      </c>
      <c r="AD46" s="41" cm="1">
        <f t="array" ref="AD46">IFERROR(
_xlfn.LET(
_xlpm.Prod,INDEX(Din!$J$4:$AR$1000,
MATCH($L46,Din!$I$4:$I$1000,0),
MATCH(AD$6,Din!$J$3:$AO$3,0)),
_xlpm.Status,INDEX('FORÇA DE TRABALHO'!$E$15:$E$999,
MATCH($L46,'FORÇA DE TRABALHO'!$C$15:$C$999,0),
MATCH(AD$6+0,'FORÇA DE TRABALHO'!$E$14:$E$14+0,0)),
IF(
OR(_xlpm.Prod="",_xlpm.Prod=0),
IF(_xlpm.Status="ATIVO",0,_xlpm.Status),
_xlpm.Prod
)
),
"")</f>
        <v>2</v>
      </c>
      <c r="AE46" s="41" cm="1">
        <f t="array" ref="AE46">IFERROR(
_xlfn.LET(
_xlpm.Prod,INDEX(Din!$J$4:$AR$1000,
MATCH($L46,Din!$I$4:$I$1000,0),
MATCH(AE$6,Din!$J$3:$AO$3,0)),
_xlpm.Status,INDEX('FORÇA DE TRABALHO'!$E$15:$E$999,
MATCH($L46,'FORÇA DE TRABALHO'!$C$15:$C$999,0),
MATCH(AE$6+0,'FORÇA DE TRABALHO'!$E$14:$E$14+0,0)),
IF(
OR(_xlpm.Prod="",_xlpm.Prod=0),
IF(_xlpm.Status="ATIVO",0,_xlpm.Status),
_xlpm.Prod
)
),
"")</f>
        <v>2</v>
      </c>
      <c r="AF46" s="41" cm="1">
        <f t="array" ref="AF46">IFERROR(
_xlfn.LET(
_xlpm.Prod,INDEX(Din!$J$4:$AR$1000,
MATCH($L46,Din!$I$4:$I$1000,0),
MATCH(AF$6,Din!$J$3:$AO$3,0)),
_xlpm.Status,INDEX('FORÇA DE TRABALHO'!$E$15:$E$999,
MATCH($L46,'FORÇA DE TRABALHO'!$C$15:$C$999,0),
MATCH(AF$6+0,'FORÇA DE TRABALHO'!$E$14:$E$14+0,0)),
IF(
OR(_xlpm.Prod="",_xlpm.Prod=0),
IF(_xlpm.Status="ATIVO",0,_xlpm.Status),
_xlpm.Prod
)
),
"")</f>
        <v>3</v>
      </c>
      <c r="AG46" s="41" cm="1">
        <f t="array" ref="AG46">IFERROR(
_xlfn.LET(
_xlpm.Prod,INDEX(Din!$J$4:$AR$1000,
MATCH($L46,Din!$I$4:$I$1000,0),
MATCH(AG$6,Din!$J$3:$AO$3,0)),
_xlpm.Status,INDEX('FORÇA DE TRABALHO'!$E$15:$E$999,
MATCH($L46,'FORÇA DE TRABALHO'!$C$15:$C$999,0),
MATCH(AG$6+0,'FORÇA DE TRABALHO'!$E$14:$E$14+0,0)),
IF(
OR(_xlpm.Prod="",_xlpm.Prod=0),
IF(_xlpm.Status="ATIVO",0,_xlpm.Status),
_xlpm.Prod
)
),
"")</f>
        <v>3</v>
      </c>
      <c r="AH46" s="41" t="str" cm="1">
        <f t="array" ref="AH46">IFERROR(
_xlfn.LET(
_xlpm.Prod,INDEX(Din!$J$4:$AR$1000,
MATCH($L46,Din!$I$4:$I$1000,0),
MATCH(AH$6,Din!$J$3:$AO$3,0)),
_xlpm.Status,INDEX('FORÇA DE TRABALHO'!$E$15:$E$999,
MATCH($L46,'FORÇA DE TRABALHO'!$C$15:$C$999,0),
MATCH(AH$6+0,'FORÇA DE TRABALHO'!$E$14:$E$14+0,0)),
IF(
OR(_xlpm.Prod="",_xlpm.Prod=0),
IF(_xlpm.Status="ATIVO",0,_xlpm.Status),
_xlpm.Prod
)
),
"")</f>
        <v/>
      </c>
      <c r="AI46" s="41" t="str" cm="1">
        <f t="array" ref="AI46">IFERROR(
_xlfn.LET(
_xlpm.Prod,INDEX(Din!$J$4:$AR$1000,
MATCH($L46,Din!$I$4:$I$1000,0),
MATCH(AI$6,Din!$J$3:$AO$3,0)),
_xlpm.Status,INDEX('FORÇA DE TRABALHO'!$E$15:$E$999,
MATCH($L46,'FORÇA DE TRABALHO'!$C$15:$C$999,0),
MATCH(AI$6+0,'FORÇA DE TRABALHO'!$E$14:$E$14+0,0)),
IF(
OR(_xlpm.Prod="",_xlpm.Prod=0),
IF(_xlpm.Status="ATIVO",0,_xlpm.Status),
_xlpm.Prod
)
),
"")</f>
        <v/>
      </c>
      <c r="AJ46" s="41" cm="1">
        <f t="array" ref="AJ46">IFERROR(
_xlfn.LET(
_xlpm.Prod,INDEX(Din!$J$4:$AR$1000,
MATCH($L46,Din!$I$4:$I$1000,0),
MATCH(AJ$6,Din!$J$3:$AO$3,0)),
_xlpm.Status,INDEX('FORÇA DE TRABALHO'!$E$15:$E$999,
MATCH($L46,'FORÇA DE TRABALHO'!$C$15:$C$999,0),
MATCH(AJ$6+0,'FORÇA DE TRABALHO'!$E$14:$E$14+0,0)),
IF(
OR(_xlpm.Prod="",_xlpm.Prod=0),
IF(_xlpm.Status="ATIVO",0,_xlpm.Status),
_xlpm.Prod
)
),
"")</f>
        <v>4</v>
      </c>
      <c r="AK46" s="41" cm="1">
        <f t="array" ref="AK46">IFERROR(
_xlfn.LET(
_xlpm.Prod,INDEX(Din!$J$4:$AR$1000,
MATCH($L46,Din!$I$4:$I$1000,0),
MATCH(AK$6,Din!$J$3:$AO$3,0)),
_xlpm.Status,INDEX('FORÇA DE TRABALHO'!$E$15:$E$999,
MATCH($L46,'FORÇA DE TRABALHO'!$C$15:$C$999,0),
MATCH(AK$6+0,'FORÇA DE TRABALHO'!$E$14:$E$14+0,0)),
IF(
OR(_xlpm.Prod="",_xlpm.Prod=0),
IF(_xlpm.Status="ATIVO",0,_xlpm.Status),
_xlpm.Prod
)
),
"")</f>
        <v>2</v>
      </c>
      <c r="AL46" s="41" cm="1">
        <f t="array" ref="AL46">IFERROR(
_xlfn.LET(
_xlpm.Prod,INDEX(Din!$J$4:$AR$1000,
MATCH($L46,Din!$I$4:$I$1000,0),
MATCH(AL$6,Din!$J$3:$AO$3,0)),
_xlpm.Status,INDEX('FORÇA DE TRABALHO'!$E$15:$E$999,
MATCH($L46,'FORÇA DE TRABALHO'!$C$15:$C$999,0),
MATCH(AL$6+0,'FORÇA DE TRABALHO'!$E$14:$E$14+0,0)),
IF(
OR(_xlpm.Prod="",_xlpm.Prod=0),
IF(_xlpm.Status="ATIVO",0,_xlpm.Status),
_xlpm.Prod
)
),
"")</f>
        <v>3</v>
      </c>
      <c r="AM46" s="41" t="str" cm="1">
        <f t="array" ref="AM46">IFERROR(
_xlfn.LET(
_xlpm.Prod,INDEX(Din!$J$4:$AR$1000,
MATCH($L46,Din!$I$4:$I$1000,0),
MATCH(AM$6,Din!$J$3:$AO$3,0)),
_xlpm.Status,INDEX('FORÇA DE TRABALHO'!$E$15:$E$999,
MATCH($L46,'FORÇA DE TRABALHO'!$C$15:$C$999,0),
MATCH(AM$6+0,'FORÇA DE TRABALHO'!$E$14:$E$14+0,0)),
IF(
OR(_xlpm.Prod="",_xlpm.Prod=0),
IF(_xlpm.Status="ATIVO",0,_xlpm.Status),
_xlpm.Prod
)
),
"")</f>
        <v/>
      </c>
      <c r="AN46" s="41" t="str" cm="1">
        <f t="array" ref="AN46">IFERROR(
_xlfn.LET(
_xlpm.Prod,INDEX(Din!$J$4:$AR$1000,
MATCH($L46,Din!$I$4:$I$1000,0),
MATCH(AN$6,Din!$J$3:$AO$3,0)),
_xlpm.Status,INDEX('FORÇA DE TRABALHO'!$E$15:$E$999,
MATCH($L46,'FORÇA DE TRABALHO'!$C$15:$C$999,0),
MATCH(AN$6+0,'FORÇA DE TRABALHO'!$E$14:$E$14+0,0)),
IF(
OR(_xlpm.Prod="",_xlpm.Prod=0),
IF(_xlpm.Status="ATIVO",0,_xlpm.Status),
_xlpm.Prod
)
),
"")</f>
        <v/>
      </c>
      <c r="AO46" s="41" t="str" cm="1">
        <f t="array" ref="AO46">IFERROR(
_xlfn.LET(
_xlpm.Prod,INDEX(Din!$J$4:$AR$1000,
MATCH($L46,Din!$I$4:$I$1000,0),
MATCH(AO$6,Din!$J$3:$AO$3,0)),
_xlpm.Status,INDEX('FORÇA DE TRABALHO'!$E$15:$E$999,
MATCH($L46,'FORÇA DE TRABALHO'!$C$15:$C$999,0),
MATCH(AO$6+0,'FORÇA DE TRABALHO'!$E$14:$E$14+0,0)),
IF(
OR(_xlpm.Prod="",_xlpm.Prod=0),
IF(_xlpm.Status="ATIVO",0,_xlpm.Status),
_xlpm.Prod
)
),
"")</f>
        <v/>
      </c>
      <c r="AP46" s="41" t="str" cm="1">
        <f t="array" ref="AP46">IFERROR(
_xlfn.LET(
_xlpm.Prod,INDEX(Din!$J$4:$AR$1000,
MATCH($L46,Din!$I$4:$I$1000,0),
MATCH(AP$6,Din!$J$3:$AO$3,0)),
_xlpm.Status,INDEX('FORÇA DE TRABALHO'!$E$15:$E$999,
MATCH($L46,'FORÇA DE TRABALHO'!$C$15:$C$999,0),
MATCH(AP$6+0,'FORÇA DE TRABALHO'!$E$14:$E$14+0,0)),
IF(
OR(_xlpm.Prod="",_xlpm.Prod=0),
IF(_xlpm.Status="ATIVO",0,_xlpm.Status),
_xlpm.Prod
)
),
"")</f>
        <v/>
      </c>
      <c r="AQ46" s="41" t="str" cm="1">
        <f t="array" ref="AQ46">IFERROR(
_xlfn.LET(
_xlpm.Prod,INDEX(Din!$J$4:$AR$1000,
MATCH($L46,Din!$I$4:$I$1000,0),
MATCH(AQ$6,Din!$J$3:$AO$3,0)),
_xlpm.Status,INDEX('FORÇA DE TRABALHO'!$E$15:$E$999,
MATCH($L46,'FORÇA DE TRABALHO'!$C$15:$C$999,0),
MATCH(AQ$6+0,'FORÇA DE TRABALHO'!$E$14:$E$14+0,0)),
IF(
OR(_xlpm.Prod="",_xlpm.Prod=0),
IF(_xlpm.Status="ATIVO",0,_xlpm.Status),
_xlpm.Prod
)
),
"")</f>
        <v/>
      </c>
      <c r="AR46"/>
    </row>
    <row r="47" spans="6:44" ht="15" thickBot="1">
      <c r="F47" s="31"/>
      <c r="G47" s="30"/>
      <c r="H47" s="38">
        <f t="shared" si="10"/>
        <v>31</v>
      </c>
      <c r="I47" s="54">
        <f>ResumoProducao[[#This Row],[Produção]]/ResumoProducao[[#This Row],[Dias Trabalhado]]</f>
        <v>31</v>
      </c>
      <c r="J47" s="38" cm="1">
        <f t="array" ref="J47">SUMPRODUCT(('FORÇA DE TRABALHO'!$C$15:$C$1007=L47)*('FORÇA DE TRABALHO'!$E$15:$E$1007="ATIVO"))</f>
        <v>1</v>
      </c>
      <c r="K47" s="39" t="str">
        <f t="shared" si="11"/>
        <v>1Q</v>
      </c>
      <c r="L47" s="40" t="str">
        <f>IF(Din!A38="","",Din!A38)</f>
        <v>ANDERSON COSTA DOS SANTOS</v>
      </c>
      <c r="M47" s="40" cm="1">
        <f t="array" ref="M47">IFERROR(
_xlfn.LET(
_xlpm.Prod,INDEX(Din!$J$4:$AR$1000,
MATCH($L47,Din!$I$4:$I$1000,0),
MATCH(M$6,Din!$J$3:$AO$3,0)),
_xlpm.Status,INDEX('FORÇA DE TRABALHO'!$E$15:$E$999,
MATCH($L47,'FORÇA DE TRABALHO'!$C$15:$C$999,0),
MATCH(M$6+0,'FORÇA DE TRABALHO'!$E$14:$E$14+0,0)),
IF(
OR(_xlpm.Prod="",_xlpm.Prod=0),
IF(_xlpm.Status="ATIVO",0,_xlpm.Status),
_xlpm.Prod
)
),
"")</f>
        <v>1</v>
      </c>
      <c r="N47" s="40" t="str" cm="1">
        <f t="array" ref="N47">IFERROR(
_xlfn.LET(
_xlpm.Prod,INDEX(Din!$J$4:$AR$1000,
MATCH($L47,Din!$I$4:$I$1000,0),
MATCH(N$6,Din!$J$3:$AO$3,0)),
_xlpm.Status,INDEX('FORÇA DE TRABALHO'!$E$15:$E$999,
MATCH($L47,'FORÇA DE TRABALHO'!$C$15:$C$999,0),
MATCH(N$6+0,'FORÇA DE TRABALHO'!$E$14:$E$14+0,0)),
IF(
OR(_xlpm.Prod="",_xlpm.Prod=0),
IF(_xlpm.Status="ATIVO",0,_xlpm.Status),
_xlpm.Prod
)
),
"")</f>
        <v/>
      </c>
      <c r="O47" s="40" cm="1">
        <f t="array" ref="O47">IFERROR(
_xlfn.LET(
_xlpm.Prod,INDEX(Din!$J$4:$AR$1000,
MATCH($L47,Din!$I$4:$I$1000,0),
MATCH(O$6,Din!$J$3:$AO$3,0)),
_xlpm.Status,INDEX('FORÇA DE TRABALHO'!$E$15:$E$999,
MATCH($L47,'FORÇA DE TRABALHO'!$C$15:$C$999,0),
MATCH(O$6+0,'FORÇA DE TRABALHO'!$E$14:$E$14+0,0)),
IF(
OR(_xlpm.Prod="",_xlpm.Prod=0),
IF(_xlpm.Status="ATIVO",0,_xlpm.Status),
_xlpm.Prod
)
),
"")</f>
        <v>2</v>
      </c>
      <c r="P47" s="40" cm="1">
        <f t="array" ref="P47">IFERROR(
_xlfn.LET(
_xlpm.Prod,INDEX(Din!$J$4:$AR$1000,
MATCH($L47,Din!$I$4:$I$1000,0),
MATCH(P$6,Din!$J$3:$AO$3,0)),
_xlpm.Status,INDEX('FORÇA DE TRABALHO'!$E$15:$E$999,
MATCH($L47,'FORÇA DE TRABALHO'!$C$15:$C$999,0),
MATCH(P$6+0,'FORÇA DE TRABALHO'!$E$14:$E$14+0,0)),
IF(
OR(_xlpm.Prod="",_xlpm.Prod=0),
IF(_xlpm.Status="ATIVO",0,_xlpm.Status),
_xlpm.Prod
)
),
"")</f>
        <v>2</v>
      </c>
      <c r="Q47" s="40" t="str" cm="1">
        <f t="array" ref="Q47">IFERROR(
_xlfn.LET(
_xlpm.Prod,INDEX(Din!$J$4:$AR$1000,
MATCH($L47,Din!$I$4:$I$1000,0),
MATCH(Q$6,Din!$J$3:$AO$3,0)),
_xlpm.Status,INDEX('FORÇA DE TRABALHO'!$E$15:$E$999,
MATCH($L47,'FORÇA DE TRABALHO'!$C$15:$C$999,0),
MATCH(Q$6+0,'FORÇA DE TRABALHO'!$E$14:$E$14+0,0)),
IF(
OR(_xlpm.Prod="",_xlpm.Prod=0),
IF(_xlpm.Status="ATIVO",0,_xlpm.Status),
_xlpm.Prod
)
),
"")</f>
        <v/>
      </c>
      <c r="R47" s="40" cm="1">
        <f t="array" ref="R47">IFERROR(
_xlfn.LET(
_xlpm.Prod,INDEX(Din!$J$4:$AR$1000,
MATCH($L47,Din!$I$4:$I$1000,0),
MATCH(R$6,Din!$J$3:$AO$3,0)),
_xlpm.Status,INDEX('FORÇA DE TRABALHO'!$E$15:$E$999,
MATCH($L47,'FORÇA DE TRABALHO'!$C$15:$C$999,0),
MATCH(R$6+0,'FORÇA DE TRABALHO'!$E$14:$E$14+0,0)),
IF(
OR(_xlpm.Prod="",_xlpm.Prod=0),
IF(_xlpm.Status="ATIVO",0,_xlpm.Status),
_xlpm.Prod
)
),
"")</f>
        <v>2</v>
      </c>
      <c r="S47" s="40" cm="1">
        <f t="array" ref="S47">IFERROR(
_xlfn.LET(
_xlpm.Prod,INDEX(Din!$J$4:$AR$1000,
MATCH($L47,Din!$I$4:$I$1000,0),
MATCH(S$6,Din!$J$3:$AO$3,0)),
_xlpm.Status,INDEX('FORÇA DE TRABALHO'!$E$15:$E$999,
MATCH($L47,'FORÇA DE TRABALHO'!$C$15:$C$999,0),
MATCH(S$6+0,'FORÇA DE TRABALHO'!$E$14:$E$14+0,0)),
IF(
OR(_xlpm.Prod="",_xlpm.Prod=0),
IF(_xlpm.Status="ATIVO",0,_xlpm.Status),
_xlpm.Prod
)
),
"")</f>
        <v>3</v>
      </c>
      <c r="T47" s="40" cm="1">
        <f t="array" ref="T47">IFERROR(
_xlfn.LET(
_xlpm.Prod,INDEX(Din!$J$4:$AR$1000,
MATCH($L47,Din!$I$4:$I$1000,0),
MATCH(T$6,Din!$J$3:$AO$3,0)),
_xlpm.Status,INDEX('FORÇA DE TRABALHO'!$E$15:$E$999,
MATCH($L47,'FORÇA DE TRABALHO'!$C$15:$C$999,0),
MATCH(T$6+0,'FORÇA DE TRABALHO'!$E$14:$E$14+0,0)),
IF(
OR(_xlpm.Prod="",_xlpm.Prod=0),
IF(_xlpm.Status="ATIVO",0,_xlpm.Status),
_xlpm.Prod
)
),
"")</f>
        <v>1</v>
      </c>
      <c r="U47" s="40" cm="1">
        <f t="array" ref="U47">IFERROR(
_xlfn.LET(
_xlpm.Prod,INDEX(Din!$J$4:$AR$1000,
MATCH($L47,Din!$I$4:$I$1000,0),
MATCH(U$6,Din!$J$3:$AO$3,0)),
_xlpm.Status,INDEX('FORÇA DE TRABALHO'!$E$15:$E$999,
MATCH($L47,'FORÇA DE TRABALHO'!$C$15:$C$999,0),
MATCH(U$6+0,'FORÇA DE TRABALHO'!$E$14:$E$14+0,0)),
IF(
OR(_xlpm.Prod="",_xlpm.Prod=0),
IF(_xlpm.Status="ATIVO",0,_xlpm.Status),
_xlpm.Prod
)
),
"")</f>
        <v>2</v>
      </c>
      <c r="V47" s="40" cm="1">
        <f t="array" ref="V47">IFERROR(
_xlfn.LET(
_xlpm.Prod,INDEX(Din!$J$4:$AR$1000,
MATCH($L47,Din!$I$4:$I$1000,0),
MATCH(V$6,Din!$J$3:$AO$3,0)),
_xlpm.Status,INDEX('FORÇA DE TRABALHO'!$E$15:$E$999,
MATCH($L47,'FORÇA DE TRABALHO'!$C$15:$C$999,0),
MATCH(V$6+0,'FORÇA DE TRABALHO'!$E$14:$E$14+0,0)),
IF(
OR(_xlpm.Prod="",_xlpm.Prod=0),
IF(_xlpm.Status="ATIVO",0,_xlpm.Status),
_xlpm.Prod
)
),
"")</f>
        <v>1</v>
      </c>
      <c r="W47" s="40" cm="1">
        <f t="array" ref="W47">IFERROR(
_xlfn.LET(
_xlpm.Prod,INDEX(Din!$J$4:$AR$1000,
MATCH($L47,Din!$I$4:$I$1000,0),
MATCH(W$6,Din!$J$3:$AO$3,0)),
_xlpm.Status,INDEX('FORÇA DE TRABALHO'!$E$15:$E$999,
MATCH($L47,'FORÇA DE TRABALHO'!$C$15:$C$999,0),
MATCH(W$6+0,'FORÇA DE TRABALHO'!$E$14:$E$14+0,0)),
IF(
OR(_xlpm.Prod="",_xlpm.Prod=0),
IF(_xlpm.Status="ATIVO",0,_xlpm.Status),
_xlpm.Prod
)
),
"")</f>
        <v>3</v>
      </c>
      <c r="X47" s="40" cm="1">
        <f t="array" ref="X47">IFERROR(
_xlfn.LET(
_xlpm.Prod,INDEX(Din!$J$4:$AR$1000,
MATCH($L47,Din!$I$4:$I$1000,0),
MATCH(X$6,Din!$J$3:$AO$3,0)),
_xlpm.Status,INDEX('FORÇA DE TRABALHO'!$E$15:$E$999,
MATCH($L47,'FORÇA DE TRABALHO'!$C$15:$C$999,0),
MATCH(X$6+0,'FORÇA DE TRABALHO'!$E$14:$E$14+0,0)),
IF(
OR(_xlpm.Prod="",_xlpm.Prod=0),
IF(_xlpm.Status="ATIVO",0,_xlpm.Status),
_xlpm.Prod
)
),
"")</f>
        <v>1</v>
      </c>
      <c r="Y47" s="40" cm="1">
        <f t="array" ref="Y47">IFERROR(
_xlfn.LET(
_xlpm.Prod,INDEX(Din!$J$4:$AR$1000,
MATCH($L47,Din!$I$4:$I$1000,0),
MATCH(Y$6,Din!$J$3:$AO$3,0)),
_xlpm.Status,INDEX('FORÇA DE TRABALHO'!$E$15:$E$999,
MATCH($L47,'FORÇA DE TRABALHO'!$C$15:$C$999,0),
MATCH(Y$6+0,'FORÇA DE TRABALHO'!$E$14:$E$14+0,0)),
IF(
OR(_xlpm.Prod="",_xlpm.Prod=0),
IF(_xlpm.Status="ATIVO",0,_xlpm.Status),
_xlpm.Prod
)
),
"")</f>
        <v>2</v>
      </c>
      <c r="Z47" s="40" cm="1">
        <f t="array" ref="Z47">IFERROR(
_xlfn.LET(
_xlpm.Prod,INDEX(Din!$J$4:$AR$1000,
MATCH($L47,Din!$I$4:$I$1000,0),
MATCH(Z$6,Din!$J$3:$AO$3,0)),
_xlpm.Status,INDEX('FORÇA DE TRABALHO'!$E$15:$E$999,
MATCH($L47,'FORÇA DE TRABALHO'!$C$15:$C$999,0),
MATCH(Z$6+0,'FORÇA DE TRABALHO'!$E$14:$E$14+0,0)),
IF(
OR(_xlpm.Prod="",_xlpm.Prod=0),
IF(_xlpm.Status="ATIVO",0,_xlpm.Status),
_xlpm.Prod
)
),
"")</f>
        <v>1</v>
      </c>
      <c r="AA47" s="40" cm="1">
        <f t="array" ref="AA47">IFERROR(
_xlfn.LET(
_xlpm.Prod,INDEX(Din!$J$4:$AR$1000,
MATCH($L47,Din!$I$4:$I$1000,0),
MATCH(AA$6,Din!$J$3:$AO$3,0)),
_xlpm.Status,INDEX('FORÇA DE TRABALHO'!$E$15:$E$999,
MATCH($L47,'FORÇA DE TRABALHO'!$C$15:$C$999,0),
MATCH(AA$6+0,'FORÇA DE TRABALHO'!$E$14:$E$14+0,0)),
IF(
OR(_xlpm.Prod="",_xlpm.Prod=0),
IF(_xlpm.Status="ATIVO",0,_xlpm.Status),
_xlpm.Prod
)
),
"")</f>
        <v>1</v>
      </c>
      <c r="AB47" s="40" t="str" cm="1">
        <f t="array" ref="AB47">IFERROR(
_xlfn.LET(
_xlpm.Prod,INDEX(Din!$J$4:$AR$1000,
MATCH($L47,Din!$I$4:$I$1000,0),
MATCH(AB$6,Din!$J$3:$AO$3,0)),
_xlpm.Status,INDEX('FORÇA DE TRABALHO'!$E$15:$E$999,
MATCH($L47,'FORÇA DE TRABALHO'!$C$15:$C$999,0),
MATCH(AB$6+0,'FORÇA DE TRABALHO'!$E$14:$E$14+0,0)),
IF(
OR(_xlpm.Prod="",_xlpm.Prod=0),
IF(_xlpm.Status="ATIVO",0,_xlpm.Status),
_xlpm.Prod
)
),
"")</f>
        <v/>
      </c>
      <c r="AC47" s="40" cm="1">
        <f t="array" ref="AC47">IFERROR(
_xlfn.LET(
_xlpm.Prod,INDEX(Din!$J$4:$AR$1000,
MATCH($L47,Din!$I$4:$I$1000,0),
MATCH(AC$6,Din!$J$3:$AO$3,0)),
_xlpm.Status,INDEX('FORÇA DE TRABALHO'!$E$15:$E$999,
MATCH($L47,'FORÇA DE TRABALHO'!$C$15:$C$999,0),
MATCH(AC$6+0,'FORÇA DE TRABALHO'!$E$14:$E$14+0,0)),
IF(
OR(_xlpm.Prod="",_xlpm.Prod=0),
IF(_xlpm.Status="ATIVO",0,_xlpm.Status),
_xlpm.Prod
)
),
"")</f>
        <v>1</v>
      </c>
      <c r="AD47" s="40" t="str" cm="1">
        <f t="array" ref="AD47">IFERROR(
_xlfn.LET(
_xlpm.Prod,INDEX(Din!$J$4:$AR$1000,
MATCH($L47,Din!$I$4:$I$1000,0),
MATCH(AD$6,Din!$J$3:$AO$3,0)),
_xlpm.Status,INDEX('FORÇA DE TRABALHO'!$E$15:$E$999,
MATCH($L47,'FORÇA DE TRABALHO'!$C$15:$C$999,0),
MATCH(AD$6+0,'FORÇA DE TRABALHO'!$E$14:$E$14+0,0)),
IF(
OR(_xlpm.Prod="",_xlpm.Prod=0),
IF(_xlpm.Status="ATIVO",0,_xlpm.Status),
_xlpm.Prod
)
),
"")</f>
        <v/>
      </c>
      <c r="AE47" s="40" t="str" cm="1">
        <f t="array" ref="AE47">IFERROR(
_xlfn.LET(
_xlpm.Prod,INDEX(Din!$J$4:$AR$1000,
MATCH($L47,Din!$I$4:$I$1000,0),
MATCH(AE$6,Din!$J$3:$AO$3,0)),
_xlpm.Status,INDEX('FORÇA DE TRABALHO'!$E$15:$E$999,
MATCH($L47,'FORÇA DE TRABALHO'!$C$15:$C$999,0),
MATCH(AE$6+0,'FORÇA DE TRABALHO'!$E$14:$E$14+0,0)),
IF(
OR(_xlpm.Prod="",_xlpm.Prod=0),
IF(_xlpm.Status="ATIVO",0,_xlpm.Status),
_xlpm.Prod
)
),
"")</f>
        <v/>
      </c>
      <c r="AF47" s="40" cm="1">
        <f t="array" ref="AF47">IFERROR(
_xlfn.LET(
_xlpm.Prod,INDEX(Din!$J$4:$AR$1000,
MATCH($L47,Din!$I$4:$I$1000,0),
MATCH(AF$6,Din!$J$3:$AO$3,0)),
_xlpm.Status,INDEX('FORÇA DE TRABALHO'!$E$15:$E$999,
MATCH($L47,'FORÇA DE TRABALHO'!$C$15:$C$999,0),
MATCH(AF$6+0,'FORÇA DE TRABALHO'!$E$14:$E$14+0,0)),
IF(
OR(_xlpm.Prod="",_xlpm.Prod=0),
IF(_xlpm.Status="ATIVO",0,_xlpm.Status),
_xlpm.Prod
)
),
"")</f>
        <v>2</v>
      </c>
      <c r="AG47" s="40" cm="1">
        <f t="array" ref="AG47">IFERROR(
_xlfn.LET(
_xlpm.Prod,INDEX(Din!$J$4:$AR$1000,
MATCH($L47,Din!$I$4:$I$1000,0),
MATCH(AG$6,Din!$J$3:$AO$3,0)),
_xlpm.Status,INDEX('FORÇA DE TRABALHO'!$E$15:$E$999,
MATCH($L47,'FORÇA DE TRABALHO'!$C$15:$C$999,0),
MATCH(AG$6+0,'FORÇA DE TRABALHO'!$E$14:$E$14+0,0)),
IF(
OR(_xlpm.Prod="",_xlpm.Prod=0),
IF(_xlpm.Status="ATIVO",0,_xlpm.Status),
_xlpm.Prod
)
),
"")</f>
        <v>1</v>
      </c>
      <c r="AH47" s="40" t="str" cm="1">
        <f t="array" ref="AH47">IFERROR(
_xlfn.LET(
_xlpm.Prod,INDEX(Din!$J$4:$AR$1000,
MATCH($L47,Din!$I$4:$I$1000,0),
MATCH(AH$6,Din!$J$3:$AO$3,0)),
_xlpm.Status,INDEX('FORÇA DE TRABALHO'!$E$15:$E$999,
MATCH($L47,'FORÇA DE TRABALHO'!$C$15:$C$999,0),
MATCH(AH$6+0,'FORÇA DE TRABALHO'!$E$14:$E$14+0,0)),
IF(
OR(_xlpm.Prod="",_xlpm.Prod=0),
IF(_xlpm.Status="ATIVO",0,_xlpm.Status),
_xlpm.Prod
)
),
"")</f>
        <v/>
      </c>
      <c r="AI47" s="40" t="str" cm="1">
        <f t="array" ref="AI47">IFERROR(
_xlfn.LET(
_xlpm.Prod,INDEX(Din!$J$4:$AR$1000,
MATCH($L47,Din!$I$4:$I$1000,0),
MATCH(AI$6,Din!$J$3:$AO$3,0)),
_xlpm.Status,INDEX('FORÇA DE TRABALHO'!$E$15:$E$999,
MATCH($L47,'FORÇA DE TRABALHO'!$C$15:$C$999,0),
MATCH(AI$6+0,'FORÇA DE TRABALHO'!$E$14:$E$14+0,0)),
IF(
OR(_xlpm.Prod="",_xlpm.Prod=0),
IF(_xlpm.Status="ATIVO",0,_xlpm.Status),
_xlpm.Prod
)
),
"")</f>
        <v/>
      </c>
      <c r="AJ47" s="40" cm="1">
        <f t="array" ref="AJ47">IFERROR(
_xlfn.LET(
_xlpm.Prod,INDEX(Din!$J$4:$AR$1000,
MATCH($L47,Din!$I$4:$I$1000,0),
MATCH(AJ$6,Din!$J$3:$AO$3,0)),
_xlpm.Status,INDEX('FORÇA DE TRABALHO'!$E$15:$E$999,
MATCH($L47,'FORÇA DE TRABALHO'!$C$15:$C$999,0),
MATCH(AJ$6+0,'FORÇA DE TRABALHO'!$E$14:$E$14+0,0)),
IF(
OR(_xlpm.Prod="",_xlpm.Prod=0),
IF(_xlpm.Status="ATIVO",0,_xlpm.Status),
_xlpm.Prod
)
),
"")</f>
        <v>1</v>
      </c>
      <c r="AK47" s="40" cm="1">
        <f t="array" ref="AK47">IFERROR(
_xlfn.LET(
_xlpm.Prod,INDEX(Din!$J$4:$AR$1000,
MATCH($L47,Din!$I$4:$I$1000,0),
MATCH(AK$6,Din!$J$3:$AO$3,0)),
_xlpm.Status,INDEX('FORÇA DE TRABALHO'!$E$15:$E$999,
MATCH($L47,'FORÇA DE TRABALHO'!$C$15:$C$999,0),
MATCH(AK$6+0,'FORÇA DE TRABALHO'!$E$14:$E$14+0,0)),
IF(
OR(_xlpm.Prod="",_xlpm.Prod=0),
IF(_xlpm.Status="ATIVO",0,_xlpm.Status),
_xlpm.Prod
)
),
"")</f>
        <v>1</v>
      </c>
      <c r="AL47" s="40" cm="1">
        <f t="array" ref="AL47">IFERROR(
_xlfn.LET(
_xlpm.Prod,INDEX(Din!$J$4:$AR$1000,
MATCH($L47,Din!$I$4:$I$1000,0),
MATCH(AL$6,Din!$J$3:$AO$3,0)),
_xlpm.Status,INDEX('FORÇA DE TRABALHO'!$E$15:$E$999,
MATCH($L47,'FORÇA DE TRABALHO'!$C$15:$C$999,0),
MATCH(AL$6+0,'FORÇA DE TRABALHO'!$E$14:$E$14+0,0)),
IF(
OR(_xlpm.Prod="",_xlpm.Prod=0),
IF(_xlpm.Status="ATIVO",0,_xlpm.Status),
_xlpm.Prod
)
),
"")</f>
        <v>3</v>
      </c>
      <c r="AM47" s="40" t="str" cm="1">
        <f t="array" ref="AM47">IFERROR(
_xlfn.LET(
_xlpm.Prod,INDEX(Din!$J$4:$AR$1000,
MATCH($L47,Din!$I$4:$I$1000,0),
MATCH(AM$6,Din!$J$3:$AO$3,0)),
_xlpm.Status,INDEX('FORÇA DE TRABALHO'!$E$15:$E$999,
MATCH($L47,'FORÇA DE TRABALHO'!$C$15:$C$999,0),
MATCH(AM$6+0,'FORÇA DE TRABALHO'!$E$14:$E$14+0,0)),
IF(
OR(_xlpm.Prod="",_xlpm.Prod=0),
IF(_xlpm.Status="ATIVO",0,_xlpm.Status),
_xlpm.Prod
)
),
"")</f>
        <v/>
      </c>
      <c r="AN47" s="40" t="str" cm="1">
        <f t="array" ref="AN47">IFERROR(
_xlfn.LET(
_xlpm.Prod,INDEX(Din!$J$4:$AR$1000,
MATCH($L47,Din!$I$4:$I$1000,0),
MATCH(AN$6,Din!$J$3:$AO$3,0)),
_xlpm.Status,INDEX('FORÇA DE TRABALHO'!$E$15:$E$999,
MATCH($L47,'FORÇA DE TRABALHO'!$C$15:$C$999,0),
MATCH(AN$6+0,'FORÇA DE TRABALHO'!$E$14:$E$14+0,0)),
IF(
OR(_xlpm.Prod="",_xlpm.Prod=0),
IF(_xlpm.Status="ATIVO",0,_xlpm.Status),
_xlpm.Prod
)
),
"")</f>
        <v/>
      </c>
      <c r="AO47" s="40" t="str" cm="1">
        <f t="array" ref="AO47">IFERROR(
_xlfn.LET(
_xlpm.Prod,INDEX(Din!$J$4:$AR$1000,
MATCH($L47,Din!$I$4:$I$1000,0),
MATCH(AO$6,Din!$J$3:$AO$3,0)),
_xlpm.Status,INDEX('FORÇA DE TRABALHO'!$E$15:$E$999,
MATCH($L47,'FORÇA DE TRABALHO'!$C$15:$C$999,0),
MATCH(AO$6+0,'FORÇA DE TRABALHO'!$E$14:$E$14+0,0)),
IF(
OR(_xlpm.Prod="",_xlpm.Prod=0),
IF(_xlpm.Status="ATIVO",0,_xlpm.Status),
_xlpm.Prod
)
),
"")</f>
        <v/>
      </c>
      <c r="AP47" s="40" t="str" cm="1">
        <f t="array" ref="AP47">IFERROR(
_xlfn.LET(
_xlpm.Prod,INDEX(Din!$J$4:$AR$1000,
MATCH($L47,Din!$I$4:$I$1000,0),
MATCH(AP$6,Din!$J$3:$AO$3,0)),
_xlpm.Status,INDEX('FORÇA DE TRABALHO'!$E$15:$E$999,
MATCH($L47,'FORÇA DE TRABALHO'!$C$15:$C$999,0),
MATCH(AP$6+0,'FORÇA DE TRABALHO'!$E$14:$E$14+0,0)),
IF(
OR(_xlpm.Prod="",_xlpm.Prod=0),
IF(_xlpm.Status="ATIVO",0,_xlpm.Status),
_xlpm.Prod
)
),
"")</f>
        <v/>
      </c>
      <c r="AQ47" s="40" t="str" cm="1">
        <f t="array" ref="AQ47">IFERROR(
_xlfn.LET(
_xlpm.Prod,INDEX(Din!$J$4:$AR$1000,
MATCH($L47,Din!$I$4:$I$1000,0),
MATCH(AQ$6,Din!$J$3:$AO$3,0)),
_xlpm.Status,INDEX('FORÇA DE TRABALHO'!$E$15:$E$999,
MATCH($L47,'FORÇA DE TRABALHO'!$C$15:$C$999,0),
MATCH(AQ$6+0,'FORÇA DE TRABALHO'!$E$14:$E$14+0,0)),
IF(
OR(_xlpm.Prod="",_xlpm.Prod=0),
IF(_xlpm.Status="ATIVO",0,_xlpm.Status),
_xlpm.Prod
)
),
"")</f>
        <v/>
      </c>
      <c r="AR47"/>
    </row>
    <row r="48" spans="6:44" ht="15" thickBot="1">
      <c r="F48" s="31"/>
      <c r="G48" s="30"/>
      <c r="H48" s="38">
        <f t="shared" si="10"/>
        <v>14</v>
      </c>
      <c r="I48" s="54">
        <f>ResumoProducao[[#This Row],[Produção]]/ResumoProducao[[#This Row],[Dias Trabalhado]]</f>
        <v>14</v>
      </c>
      <c r="J48" s="38" cm="1">
        <f t="array" ref="J48">SUMPRODUCT(('FORÇA DE TRABALHO'!$C$15:$C$1007=L48)*('FORÇA DE TRABALHO'!$E$15:$E$1007="ATIVO"))</f>
        <v>1</v>
      </c>
      <c r="K48" s="39" t="str">
        <f t="shared" si="11"/>
        <v>1Q</v>
      </c>
      <c r="L48" s="41" t="str">
        <f>IF(Din!A39="","",Din!A39)</f>
        <v>JOAO FRANCISCO DE BRITO UCHOA</v>
      </c>
      <c r="M48" s="41" cm="1">
        <f t="array" ref="M48">IFERROR(
_xlfn.LET(
_xlpm.Prod,INDEX(Din!$J$4:$AR$1000,
MATCH($L48,Din!$I$4:$I$1000,0),
MATCH(M$6,Din!$J$3:$AO$3,0)),
_xlpm.Status,INDEX('FORÇA DE TRABALHO'!$E$15:$E$999,
MATCH($L48,'FORÇA DE TRABALHO'!$C$15:$C$999,0),
MATCH(M$6+0,'FORÇA DE TRABALHO'!$E$14:$E$14+0,0)),
IF(
OR(_xlpm.Prod="",_xlpm.Prod=0),
IF(_xlpm.Status="ATIVO",0,_xlpm.Status),
_xlpm.Prod
)
),
"")</f>
        <v>3</v>
      </c>
      <c r="N48" s="41" cm="1">
        <f t="array" ref="N48">IFERROR(
_xlfn.LET(
_xlpm.Prod,INDEX(Din!$J$4:$AR$1000,
MATCH($L48,Din!$I$4:$I$1000,0),
MATCH(N$6,Din!$J$3:$AO$3,0)),
_xlpm.Status,INDEX('FORÇA DE TRABALHO'!$E$15:$E$999,
MATCH($L48,'FORÇA DE TRABALHO'!$C$15:$C$999,0),
MATCH(N$6+0,'FORÇA DE TRABALHO'!$E$14:$E$14+0,0)),
IF(
OR(_xlpm.Prod="",_xlpm.Prod=0),
IF(_xlpm.Status="ATIVO",0,_xlpm.Status),
_xlpm.Prod
)
),
"")</f>
        <v>3</v>
      </c>
      <c r="O48" s="41" cm="1">
        <f t="array" ref="O48">IFERROR(
_xlfn.LET(
_xlpm.Prod,INDEX(Din!$J$4:$AR$1000,
MATCH($L48,Din!$I$4:$I$1000,0),
MATCH(O$6,Din!$J$3:$AO$3,0)),
_xlpm.Status,INDEX('FORÇA DE TRABALHO'!$E$15:$E$999,
MATCH($L48,'FORÇA DE TRABALHO'!$C$15:$C$999,0),
MATCH(O$6+0,'FORÇA DE TRABALHO'!$E$14:$E$14+0,0)),
IF(
OR(_xlpm.Prod="",_xlpm.Prod=0),
IF(_xlpm.Status="ATIVO",0,_xlpm.Status),
_xlpm.Prod
)
),
"")</f>
        <v>1</v>
      </c>
      <c r="P48" s="41" t="str" cm="1">
        <f t="array" ref="P48">IFERROR(
_xlfn.LET(
_xlpm.Prod,INDEX(Din!$J$4:$AR$1000,
MATCH($L48,Din!$I$4:$I$1000,0),
MATCH(P$6,Din!$J$3:$AO$3,0)),
_xlpm.Status,INDEX('FORÇA DE TRABALHO'!$E$15:$E$999,
MATCH($L48,'FORÇA DE TRABALHO'!$C$15:$C$999,0),
MATCH(P$6+0,'FORÇA DE TRABALHO'!$E$14:$E$14+0,0)),
IF(
OR(_xlpm.Prod="",_xlpm.Prod=0),
IF(_xlpm.Status="ATIVO",0,_xlpm.Status),
_xlpm.Prod
)
),
"")</f>
        <v/>
      </c>
      <c r="Q48" s="41" t="str" cm="1">
        <f t="array" ref="Q48">IFERROR(
_xlfn.LET(
_xlpm.Prod,INDEX(Din!$J$4:$AR$1000,
MATCH($L48,Din!$I$4:$I$1000,0),
MATCH(Q$6,Din!$J$3:$AO$3,0)),
_xlpm.Status,INDEX('FORÇA DE TRABALHO'!$E$15:$E$999,
MATCH($L48,'FORÇA DE TRABALHO'!$C$15:$C$999,0),
MATCH(Q$6+0,'FORÇA DE TRABALHO'!$E$14:$E$14+0,0)),
IF(
OR(_xlpm.Prod="",_xlpm.Prod=0),
IF(_xlpm.Status="ATIVO",0,_xlpm.Status),
_xlpm.Prod
)
),
"")</f>
        <v/>
      </c>
      <c r="R48" s="41" t="str" cm="1">
        <f t="array" ref="R48">IFERROR(
_xlfn.LET(
_xlpm.Prod,INDEX(Din!$J$4:$AR$1000,
MATCH($L48,Din!$I$4:$I$1000,0),
MATCH(R$6,Din!$J$3:$AO$3,0)),
_xlpm.Status,INDEX('FORÇA DE TRABALHO'!$E$15:$E$999,
MATCH($L48,'FORÇA DE TRABALHO'!$C$15:$C$999,0),
MATCH(R$6+0,'FORÇA DE TRABALHO'!$E$14:$E$14+0,0)),
IF(
OR(_xlpm.Prod="",_xlpm.Prod=0),
IF(_xlpm.Status="ATIVO",0,_xlpm.Status),
_xlpm.Prod
)
),
"")</f>
        <v/>
      </c>
      <c r="S48" s="41" t="str" cm="1">
        <f t="array" ref="S48">IFERROR(
_xlfn.LET(
_xlpm.Prod,INDEX(Din!$J$4:$AR$1000,
MATCH($L48,Din!$I$4:$I$1000,0),
MATCH(S$6,Din!$J$3:$AO$3,0)),
_xlpm.Status,INDEX('FORÇA DE TRABALHO'!$E$15:$E$999,
MATCH($L48,'FORÇA DE TRABALHO'!$C$15:$C$999,0),
MATCH(S$6+0,'FORÇA DE TRABALHO'!$E$14:$E$14+0,0)),
IF(
OR(_xlpm.Prod="",_xlpm.Prod=0),
IF(_xlpm.Status="ATIVO",0,_xlpm.Status),
_xlpm.Prod
)
),
"")</f>
        <v/>
      </c>
      <c r="T48" s="41" t="str" cm="1">
        <f t="array" ref="T48">IFERROR(
_xlfn.LET(
_xlpm.Prod,INDEX(Din!$J$4:$AR$1000,
MATCH($L48,Din!$I$4:$I$1000,0),
MATCH(T$6,Din!$J$3:$AO$3,0)),
_xlpm.Status,INDEX('FORÇA DE TRABALHO'!$E$15:$E$999,
MATCH($L48,'FORÇA DE TRABALHO'!$C$15:$C$999,0),
MATCH(T$6+0,'FORÇA DE TRABALHO'!$E$14:$E$14+0,0)),
IF(
OR(_xlpm.Prod="",_xlpm.Prod=0),
IF(_xlpm.Status="ATIVO",0,_xlpm.Status),
_xlpm.Prod
)
),
"")</f>
        <v/>
      </c>
      <c r="U48" s="41" t="str" cm="1">
        <f t="array" ref="U48">IFERROR(
_xlfn.LET(
_xlpm.Prod,INDEX(Din!$J$4:$AR$1000,
MATCH($L48,Din!$I$4:$I$1000,0),
MATCH(U$6,Din!$J$3:$AO$3,0)),
_xlpm.Status,INDEX('FORÇA DE TRABALHO'!$E$15:$E$999,
MATCH($L48,'FORÇA DE TRABALHO'!$C$15:$C$999,0),
MATCH(U$6+0,'FORÇA DE TRABALHO'!$E$14:$E$14+0,0)),
IF(
OR(_xlpm.Prod="",_xlpm.Prod=0),
IF(_xlpm.Status="ATIVO",0,_xlpm.Status),
_xlpm.Prod
)
),
"")</f>
        <v/>
      </c>
      <c r="V48" s="41" t="str" cm="1">
        <f t="array" ref="V48">IFERROR(
_xlfn.LET(
_xlpm.Prod,INDEX(Din!$J$4:$AR$1000,
MATCH($L48,Din!$I$4:$I$1000,0),
MATCH(V$6,Din!$J$3:$AO$3,0)),
_xlpm.Status,INDEX('FORÇA DE TRABALHO'!$E$15:$E$999,
MATCH($L48,'FORÇA DE TRABALHO'!$C$15:$C$999,0),
MATCH(V$6+0,'FORÇA DE TRABALHO'!$E$14:$E$14+0,0)),
IF(
OR(_xlpm.Prod="",_xlpm.Prod=0),
IF(_xlpm.Status="ATIVO",0,_xlpm.Status),
_xlpm.Prod
)
),
"")</f>
        <v/>
      </c>
      <c r="W48" s="41" t="str" cm="1">
        <f t="array" ref="W48">IFERROR(
_xlfn.LET(
_xlpm.Prod,INDEX(Din!$J$4:$AR$1000,
MATCH($L48,Din!$I$4:$I$1000,0),
MATCH(W$6,Din!$J$3:$AO$3,0)),
_xlpm.Status,INDEX('FORÇA DE TRABALHO'!$E$15:$E$999,
MATCH($L48,'FORÇA DE TRABALHO'!$C$15:$C$999,0),
MATCH(W$6+0,'FORÇA DE TRABALHO'!$E$14:$E$14+0,0)),
IF(
OR(_xlpm.Prod="",_xlpm.Prod=0),
IF(_xlpm.Status="ATIVO",0,_xlpm.Status),
_xlpm.Prod
)
),
"")</f>
        <v/>
      </c>
      <c r="X48" s="41" t="str" cm="1">
        <f t="array" ref="X48">IFERROR(
_xlfn.LET(
_xlpm.Prod,INDEX(Din!$J$4:$AR$1000,
MATCH($L48,Din!$I$4:$I$1000,0),
MATCH(X$6,Din!$J$3:$AO$3,0)),
_xlpm.Status,INDEX('FORÇA DE TRABALHO'!$E$15:$E$999,
MATCH($L48,'FORÇA DE TRABALHO'!$C$15:$C$999,0),
MATCH(X$6+0,'FORÇA DE TRABALHO'!$E$14:$E$14+0,0)),
IF(
OR(_xlpm.Prod="",_xlpm.Prod=0),
IF(_xlpm.Status="ATIVO",0,_xlpm.Status),
_xlpm.Prod
)
),
"")</f>
        <v/>
      </c>
      <c r="Y48" s="41" t="str" cm="1">
        <f t="array" ref="Y48">IFERROR(
_xlfn.LET(
_xlpm.Prod,INDEX(Din!$J$4:$AR$1000,
MATCH($L48,Din!$I$4:$I$1000,0),
MATCH(Y$6,Din!$J$3:$AO$3,0)),
_xlpm.Status,INDEX('FORÇA DE TRABALHO'!$E$15:$E$999,
MATCH($L48,'FORÇA DE TRABALHO'!$C$15:$C$999,0),
MATCH(Y$6+0,'FORÇA DE TRABALHO'!$E$14:$E$14+0,0)),
IF(
OR(_xlpm.Prod="",_xlpm.Prod=0),
IF(_xlpm.Status="ATIVO",0,_xlpm.Status),
_xlpm.Prod
)
),
"")</f>
        <v/>
      </c>
      <c r="Z48" s="41" t="str" cm="1">
        <f t="array" ref="Z48">IFERROR(
_xlfn.LET(
_xlpm.Prod,INDEX(Din!$J$4:$AR$1000,
MATCH($L48,Din!$I$4:$I$1000,0),
MATCH(Z$6,Din!$J$3:$AO$3,0)),
_xlpm.Status,INDEX('FORÇA DE TRABALHO'!$E$15:$E$999,
MATCH($L48,'FORÇA DE TRABALHO'!$C$15:$C$999,0),
MATCH(Z$6+0,'FORÇA DE TRABALHO'!$E$14:$E$14+0,0)),
IF(
OR(_xlpm.Prod="",_xlpm.Prod=0),
IF(_xlpm.Status="ATIVO",0,_xlpm.Status),
_xlpm.Prod
)
),
"")</f>
        <v/>
      </c>
      <c r="AA48" s="41" t="str" cm="1">
        <f t="array" ref="AA48">IFERROR(
_xlfn.LET(
_xlpm.Prod,INDEX(Din!$J$4:$AR$1000,
MATCH($L48,Din!$I$4:$I$1000,0),
MATCH(AA$6,Din!$J$3:$AO$3,0)),
_xlpm.Status,INDEX('FORÇA DE TRABALHO'!$E$15:$E$999,
MATCH($L48,'FORÇA DE TRABALHO'!$C$15:$C$999,0),
MATCH(AA$6+0,'FORÇA DE TRABALHO'!$E$14:$E$14+0,0)),
IF(
OR(_xlpm.Prod="",_xlpm.Prod=0),
IF(_xlpm.Status="ATIVO",0,_xlpm.Status),
_xlpm.Prod
)
),
"")</f>
        <v/>
      </c>
      <c r="AB48" s="41" t="str" cm="1">
        <f t="array" ref="AB48">IFERROR(
_xlfn.LET(
_xlpm.Prod,INDEX(Din!$J$4:$AR$1000,
MATCH($L48,Din!$I$4:$I$1000,0),
MATCH(AB$6,Din!$J$3:$AO$3,0)),
_xlpm.Status,INDEX('FORÇA DE TRABALHO'!$E$15:$E$999,
MATCH($L48,'FORÇA DE TRABALHO'!$C$15:$C$999,0),
MATCH(AB$6+0,'FORÇA DE TRABALHO'!$E$14:$E$14+0,0)),
IF(
OR(_xlpm.Prod="",_xlpm.Prod=0),
IF(_xlpm.Status="ATIVO",0,_xlpm.Status),
_xlpm.Prod
)
),
"")</f>
        <v/>
      </c>
      <c r="AC48" s="41" t="str" cm="1">
        <f t="array" ref="AC48">IFERROR(
_xlfn.LET(
_xlpm.Prod,INDEX(Din!$J$4:$AR$1000,
MATCH($L48,Din!$I$4:$I$1000,0),
MATCH(AC$6,Din!$J$3:$AO$3,0)),
_xlpm.Status,INDEX('FORÇA DE TRABALHO'!$E$15:$E$999,
MATCH($L48,'FORÇA DE TRABALHO'!$C$15:$C$999,0),
MATCH(AC$6+0,'FORÇA DE TRABALHO'!$E$14:$E$14+0,0)),
IF(
OR(_xlpm.Prod="",_xlpm.Prod=0),
IF(_xlpm.Status="ATIVO",0,_xlpm.Status),
_xlpm.Prod
)
),
"")</f>
        <v/>
      </c>
      <c r="AD48" s="41" cm="1">
        <f t="array" ref="AD48">IFERROR(
_xlfn.LET(
_xlpm.Prod,INDEX(Din!$J$4:$AR$1000,
MATCH($L48,Din!$I$4:$I$1000,0),
MATCH(AD$6,Din!$J$3:$AO$3,0)),
_xlpm.Status,INDEX('FORÇA DE TRABALHO'!$E$15:$E$999,
MATCH($L48,'FORÇA DE TRABALHO'!$C$15:$C$999,0),
MATCH(AD$6+0,'FORÇA DE TRABALHO'!$E$14:$E$14+0,0)),
IF(
OR(_xlpm.Prod="",_xlpm.Prod=0),
IF(_xlpm.Status="ATIVO",0,_xlpm.Status),
_xlpm.Prod
)
),
"")</f>
        <v>1</v>
      </c>
      <c r="AE48" s="41" cm="1">
        <f t="array" ref="AE48">IFERROR(
_xlfn.LET(
_xlpm.Prod,INDEX(Din!$J$4:$AR$1000,
MATCH($L48,Din!$I$4:$I$1000,0),
MATCH(AE$6,Din!$J$3:$AO$3,0)),
_xlpm.Status,INDEX('FORÇA DE TRABALHO'!$E$15:$E$999,
MATCH($L48,'FORÇA DE TRABALHO'!$C$15:$C$999,0),
MATCH(AE$6+0,'FORÇA DE TRABALHO'!$E$14:$E$14+0,0)),
IF(
OR(_xlpm.Prod="",_xlpm.Prod=0),
IF(_xlpm.Status="ATIVO",0,_xlpm.Status),
_xlpm.Prod
)
),
"")</f>
        <v>1</v>
      </c>
      <c r="AF48" s="41" cm="1">
        <f t="array" ref="AF48">IFERROR(
_xlfn.LET(
_xlpm.Prod,INDEX(Din!$J$4:$AR$1000,
MATCH($L48,Din!$I$4:$I$1000,0),
MATCH(AF$6,Din!$J$3:$AO$3,0)),
_xlpm.Status,INDEX('FORÇA DE TRABALHO'!$E$15:$E$999,
MATCH($L48,'FORÇA DE TRABALHO'!$C$15:$C$999,0),
MATCH(AF$6+0,'FORÇA DE TRABALHO'!$E$14:$E$14+0,0)),
IF(
OR(_xlpm.Prod="",_xlpm.Prod=0),
IF(_xlpm.Status="ATIVO",0,_xlpm.Status),
_xlpm.Prod
)
),
"")</f>
        <v>2</v>
      </c>
      <c r="AG48" s="41" cm="1">
        <f t="array" ref="AG48">IFERROR(
_xlfn.LET(
_xlpm.Prod,INDEX(Din!$J$4:$AR$1000,
MATCH($L48,Din!$I$4:$I$1000,0),
MATCH(AG$6,Din!$J$3:$AO$3,0)),
_xlpm.Status,INDEX('FORÇA DE TRABALHO'!$E$15:$E$999,
MATCH($L48,'FORÇA DE TRABALHO'!$C$15:$C$999,0),
MATCH(AG$6+0,'FORÇA DE TRABALHO'!$E$14:$E$14+0,0)),
IF(
OR(_xlpm.Prod="",_xlpm.Prod=0),
IF(_xlpm.Status="ATIVO",0,_xlpm.Status),
_xlpm.Prod
)
),
"")</f>
        <v>1</v>
      </c>
      <c r="AH48" s="41" t="str" cm="1">
        <f t="array" ref="AH48">IFERROR(
_xlfn.LET(
_xlpm.Prod,INDEX(Din!$J$4:$AR$1000,
MATCH($L48,Din!$I$4:$I$1000,0),
MATCH(AH$6,Din!$J$3:$AO$3,0)),
_xlpm.Status,INDEX('FORÇA DE TRABALHO'!$E$15:$E$999,
MATCH($L48,'FORÇA DE TRABALHO'!$C$15:$C$999,0),
MATCH(AH$6+0,'FORÇA DE TRABALHO'!$E$14:$E$14+0,0)),
IF(
OR(_xlpm.Prod="",_xlpm.Prod=0),
IF(_xlpm.Status="ATIVO",0,_xlpm.Status),
_xlpm.Prod
)
),
"")</f>
        <v/>
      </c>
      <c r="AI48" s="41" t="str" cm="1">
        <f t="array" ref="AI48">IFERROR(
_xlfn.LET(
_xlpm.Prod,INDEX(Din!$J$4:$AR$1000,
MATCH($L48,Din!$I$4:$I$1000,0),
MATCH(AI$6,Din!$J$3:$AO$3,0)),
_xlpm.Status,INDEX('FORÇA DE TRABALHO'!$E$15:$E$999,
MATCH($L48,'FORÇA DE TRABALHO'!$C$15:$C$999,0),
MATCH(AI$6+0,'FORÇA DE TRABALHO'!$E$14:$E$14+0,0)),
IF(
OR(_xlpm.Prod="",_xlpm.Prod=0),
IF(_xlpm.Status="ATIVO",0,_xlpm.Status),
_xlpm.Prod
)
),
"")</f>
        <v/>
      </c>
      <c r="AJ48" s="41" cm="1">
        <f t="array" ref="AJ48">IFERROR(
_xlfn.LET(
_xlpm.Prod,INDEX(Din!$J$4:$AR$1000,
MATCH($L48,Din!$I$4:$I$1000,0),
MATCH(AJ$6,Din!$J$3:$AO$3,0)),
_xlpm.Status,INDEX('FORÇA DE TRABALHO'!$E$15:$E$999,
MATCH($L48,'FORÇA DE TRABALHO'!$C$15:$C$999,0),
MATCH(AJ$6+0,'FORÇA DE TRABALHO'!$E$14:$E$14+0,0)),
IF(
OR(_xlpm.Prod="",_xlpm.Prod=0),
IF(_xlpm.Status="ATIVO",0,_xlpm.Status),
_xlpm.Prod
)
),
"")</f>
        <v>1</v>
      </c>
      <c r="AK48" s="41" t="str" cm="1">
        <f t="array" ref="AK48">IFERROR(
_xlfn.LET(
_xlpm.Prod,INDEX(Din!$J$4:$AR$1000,
MATCH($L48,Din!$I$4:$I$1000,0),
MATCH(AK$6,Din!$J$3:$AO$3,0)),
_xlpm.Status,INDEX('FORÇA DE TRABALHO'!$E$15:$E$999,
MATCH($L48,'FORÇA DE TRABALHO'!$C$15:$C$999,0),
MATCH(AK$6+0,'FORÇA DE TRABALHO'!$E$14:$E$14+0,0)),
IF(
OR(_xlpm.Prod="",_xlpm.Prod=0),
IF(_xlpm.Status="ATIVO",0,_xlpm.Status),
_xlpm.Prod
)
),
"")</f>
        <v/>
      </c>
      <c r="AL48" s="41" cm="1">
        <f t="array" ref="AL48">IFERROR(
_xlfn.LET(
_xlpm.Prod,INDEX(Din!$J$4:$AR$1000,
MATCH($L48,Din!$I$4:$I$1000,0),
MATCH(AL$6,Din!$J$3:$AO$3,0)),
_xlpm.Status,INDEX('FORÇA DE TRABALHO'!$E$15:$E$999,
MATCH($L48,'FORÇA DE TRABALHO'!$C$15:$C$999,0),
MATCH(AL$6+0,'FORÇA DE TRABALHO'!$E$14:$E$14+0,0)),
IF(
OR(_xlpm.Prod="",_xlpm.Prod=0),
IF(_xlpm.Status="ATIVO",0,_xlpm.Status),
_xlpm.Prod
)
),
"")</f>
        <v>1</v>
      </c>
      <c r="AM48" s="41" t="str" cm="1">
        <f t="array" ref="AM48">IFERROR(
_xlfn.LET(
_xlpm.Prod,INDEX(Din!$J$4:$AR$1000,
MATCH($L48,Din!$I$4:$I$1000,0),
MATCH(AM$6,Din!$J$3:$AO$3,0)),
_xlpm.Status,INDEX('FORÇA DE TRABALHO'!$E$15:$E$999,
MATCH($L48,'FORÇA DE TRABALHO'!$C$15:$C$999,0),
MATCH(AM$6+0,'FORÇA DE TRABALHO'!$E$14:$E$14+0,0)),
IF(
OR(_xlpm.Prod="",_xlpm.Prod=0),
IF(_xlpm.Status="ATIVO",0,_xlpm.Status),
_xlpm.Prod
)
),
"")</f>
        <v/>
      </c>
      <c r="AN48" s="41" t="str" cm="1">
        <f t="array" ref="AN48">IFERROR(
_xlfn.LET(
_xlpm.Prod,INDEX(Din!$J$4:$AR$1000,
MATCH($L48,Din!$I$4:$I$1000,0),
MATCH(AN$6,Din!$J$3:$AO$3,0)),
_xlpm.Status,INDEX('FORÇA DE TRABALHO'!$E$15:$E$999,
MATCH($L48,'FORÇA DE TRABALHO'!$C$15:$C$999,0),
MATCH(AN$6+0,'FORÇA DE TRABALHO'!$E$14:$E$14+0,0)),
IF(
OR(_xlpm.Prod="",_xlpm.Prod=0),
IF(_xlpm.Status="ATIVO",0,_xlpm.Status),
_xlpm.Prod
)
),
"")</f>
        <v/>
      </c>
      <c r="AO48" s="41" t="str" cm="1">
        <f t="array" ref="AO48">IFERROR(
_xlfn.LET(
_xlpm.Prod,INDEX(Din!$J$4:$AR$1000,
MATCH($L48,Din!$I$4:$I$1000,0),
MATCH(AO$6,Din!$J$3:$AO$3,0)),
_xlpm.Status,INDEX('FORÇA DE TRABALHO'!$E$15:$E$999,
MATCH($L48,'FORÇA DE TRABALHO'!$C$15:$C$999,0),
MATCH(AO$6+0,'FORÇA DE TRABALHO'!$E$14:$E$14+0,0)),
IF(
OR(_xlpm.Prod="",_xlpm.Prod=0),
IF(_xlpm.Status="ATIVO",0,_xlpm.Status),
_xlpm.Prod
)
),
"")</f>
        <v/>
      </c>
      <c r="AP48" s="41" t="str" cm="1">
        <f t="array" ref="AP48">IFERROR(
_xlfn.LET(
_xlpm.Prod,INDEX(Din!$J$4:$AR$1000,
MATCH($L48,Din!$I$4:$I$1000,0),
MATCH(AP$6,Din!$J$3:$AO$3,0)),
_xlpm.Status,INDEX('FORÇA DE TRABALHO'!$E$15:$E$999,
MATCH($L48,'FORÇA DE TRABALHO'!$C$15:$C$999,0),
MATCH(AP$6+0,'FORÇA DE TRABALHO'!$E$14:$E$14+0,0)),
IF(
OR(_xlpm.Prod="",_xlpm.Prod=0),
IF(_xlpm.Status="ATIVO",0,_xlpm.Status),
_xlpm.Prod
)
),
"")</f>
        <v/>
      </c>
      <c r="AQ48" s="41" t="str" cm="1">
        <f t="array" ref="AQ48">IFERROR(
_xlfn.LET(
_xlpm.Prod,INDEX(Din!$J$4:$AR$1000,
MATCH($L48,Din!$I$4:$I$1000,0),
MATCH(AQ$6,Din!$J$3:$AO$3,0)),
_xlpm.Status,INDEX('FORÇA DE TRABALHO'!$E$15:$E$999,
MATCH($L48,'FORÇA DE TRABALHO'!$C$15:$C$999,0),
MATCH(AQ$6+0,'FORÇA DE TRABALHO'!$E$14:$E$14+0,0)),
IF(
OR(_xlpm.Prod="",_xlpm.Prod=0),
IF(_xlpm.Status="ATIVO",0,_xlpm.Status),
_xlpm.Prod
)
),
"")</f>
        <v/>
      </c>
      <c r="AR48"/>
    </row>
    <row r="49" spans="6:44" ht="15" thickBot="1">
      <c r="F49" s="31"/>
      <c r="G49" s="30"/>
      <c r="H49" s="38">
        <f t="shared" si="10"/>
        <v>30</v>
      </c>
      <c r="I49" s="54">
        <f>ResumoProducao[[#This Row],[Produção]]/ResumoProducao[[#This Row],[Dias Trabalhado]]</f>
        <v>30</v>
      </c>
      <c r="J49" s="38" cm="1">
        <f t="array" ref="J49">SUMPRODUCT(('FORÇA DE TRABALHO'!$C$15:$C$1007=L49)*('FORÇA DE TRABALHO'!$E$15:$E$1007="ATIVO"))</f>
        <v>1</v>
      </c>
      <c r="K49" s="39" t="str">
        <f t="shared" si="11"/>
        <v>1Q</v>
      </c>
      <c r="L49" s="40" t="str">
        <f>IF(Din!A40="","",Din!A40)</f>
        <v>LUCAS DOS SANTOS COELHO</v>
      </c>
      <c r="M49" s="40" cm="1">
        <f t="array" ref="M49">IFERROR(
_xlfn.LET(
_xlpm.Prod,INDEX(Din!$J$4:$AR$1000,
MATCH($L49,Din!$I$4:$I$1000,0),
MATCH(M$6,Din!$J$3:$AO$3,0)),
_xlpm.Status,INDEX('FORÇA DE TRABALHO'!$E$15:$E$999,
MATCH($L49,'FORÇA DE TRABALHO'!$C$15:$C$999,0),
MATCH(M$6+0,'FORÇA DE TRABALHO'!$E$14:$E$14+0,0)),
IF(
OR(_xlpm.Prod="",_xlpm.Prod=0),
IF(_xlpm.Status="ATIVO",0,_xlpm.Status),
_xlpm.Prod
)
),
"")</f>
        <v>1</v>
      </c>
      <c r="N49" s="40" t="str" cm="1">
        <f t="array" ref="N49">IFERROR(
_xlfn.LET(
_xlpm.Prod,INDEX(Din!$J$4:$AR$1000,
MATCH($L49,Din!$I$4:$I$1000,0),
MATCH(N$6,Din!$J$3:$AO$3,0)),
_xlpm.Status,INDEX('FORÇA DE TRABALHO'!$E$15:$E$999,
MATCH($L49,'FORÇA DE TRABALHO'!$C$15:$C$999,0),
MATCH(N$6+0,'FORÇA DE TRABALHO'!$E$14:$E$14+0,0)),
IF(
OR(_xlpm.Prod="",_xlpm.Prod=0),
IF(_xlpm.Status="ATIVO",0,_xlpm.Status),
_xlpm.Prod
)
),
"")</f>
        <v/>
      </c>
      <c r="O49" s="40" cm="1">
        <f t="array" ref="O49">IFERROR(
_xlfn.LET(
_xlpm.Prod,INDEX(Din!$J$4:$AR$1000,
MATCH($L49,Din!$I$4:$I$1000,0),
MATCH(O$6,Din!$J$3:$AO$3,0)),
_xlpm.Status,INDEX('FORÇA DE TRABALHO'!$E$15:$E$999,
MATCH($L49,'FORÇA DE TRABALHO'!$C$15:$C$999,0),
MATCH(O$6+0,'FORÇA DE TRABALHO'!$E$14:$E$14+0,0)),
IF(
OR(_xlpm.Prod="",_xlpm.Prod=0),
IF(_xlpm.Status="ATIVO",0,_xlpm.Status),
_xlpm.Prod
)
),
"")</f>
        <v>2</v>
      </c>
      <c r="P49" s="40" cm="1">
        <f t="array" ref="P49">IFERROR(
_xlfn.LET(
_xlpm.Prod,INDEX(Din!$J$4:$AR$1000,
MATCH($L49,Din!$I$4:$I$1000,0),
MATCH(P$6,Din!$J$3:$AO$3,0)),
_xlpm.Status,INDEX('FORÇA DE TRABALHO'!$E$15:$E$999,
MATCH($L49,'FORÇA DE TRABALHO'!$C$15:$C$999,0),
MATCH(P$6+0,'FORÇA DE TRABALHO'!$E$14:$E$14+0,0)),
IF(
OR(_xlpm.Prod="",_xlpm.Prod=0),
IF(_xlpm.Status="ATIVO",0,_xlpm.Status),
_xlpm.Prod
)
),
"")</f>
        <v>1</v>
      </c>
      <c r="Q49" s="40" t="str" cm="1">
        <f t="array" ref="Q49">IFERROR(
_xlfn.LET(
_xlpm.Prod,INDEX(Din!$J$4:$AR$1000,
MATCH($L49,Din!$I$4:$I$1000,0),
MATCH(Q$6,Din!$J$3:$AO$3,0)),
_xlpm.Status,INDEX('FORÇA DE TRABALHO'!$E$15:$E$999,
MATCH($L49,'FORÇA DE TRABALHO'!$C$15:$C$999,0),
MATCH(Q$6+0,'FORÇA DE TRABALHO'!$E$14:$E$14+0,0)),
IF(
OR(_xlpm.Prod="",_xlpm.Prod=0),
IF(_xlpm.Status="ATIVO",0,_xlpm.Status),
_xlpm.Prod
)
),
"")</f>
        <v/>
      </c>
      <c r="R49" s="40" cm="1">
        <f t="array" ref="R49">IFERROR(
_xlfn.LET(
_xlpm.Prod,INDEX(Din!$J$4:$AR$1000,
MATCH($L49,Din!$I$4:$I$1000,0),
MATCH(R$6,Din!$J$3:$AO$3,0)),
_xlpm.Status,INDEX('FORÇA DE TRABALHO'!$E$15:$E$999,
MATCH($L49,'FORÇA DE TRABALHO'!$C$15:$C$999,0),
MATCH(R$6+0,'FORÇA DE TRABALHO'!$E$14:$E$14+0,0)),
IF(
OR(_xlpm.Prod="",_xlpm.Prod=0),
IF(_xlpm.Status="ATIVO",0,_xlpm.Status),
_xlpm.Prod
)
),
"")</f>
        <v>2</v>
      </c>
      <c r="S49" s="40" cm="1">
        <f t="array" ref="S49">IFERROR(
_xlfn.LET(
_xlpm.Prod,INDEX(Din!$J$4:$AR$1000,
MATCH($L49,Din!$I$4:$I$1000,0),
MATCH(S$6,Din!$J$3:$AO$3,0)),
_xlpm.Status,INDEX('FORÇA DE TRABALHO'!$E$15:$E$999,
MATCH($L49,'FORÇA DE TRABALHO'!$C$15:$C$999,0),
MATCH(S$6+0,'FORÇA DE TRABALHO'!$E$14:$E$14+0,0)),
IF(
OR(_xlpm.Prod="",_xlpm.Prod=0),
IF(_xlpm.Status="ATIVO",0,_xlpm.Status),
_xlpm.Prod
)
),
"")</f>
        <v>3</v>
      </c>
      <c r="T49" s="40" cm="1">
        <f t="array" ref="T49">IFERROR(
_xlfn.LET(
_xlpm.Prod,INDEX(Din!$J$4:$AR$1000,
MATCH($L49,Din!$I$4:$I$1000,0),
MATCH(T$6,Din!$J$3:$AO$3,0)),
_xlpm.Status,INDEX('FORÇA DE TRABALHO'!$E$15:$E$999,
MATCH($L49,'FORÇA DE TRABALHO'!$C$15:$C$999,0),
MATCH(T$6+0,'FORÇA DE TRABALHO'!$E$14:$E$14+0,0)),
IF(
OR(_xlpm.Prod="",_xlpm.Prod=0),
IF(_xlpm.Status="ATIVO",0,_xlpm.Status),
_xlpm.Prod
)
),
"")</f>
        <v>1</v>
      </c>
      <c r="U49" s="40" cm="1">
        <f t="array" ref="U49">IFERROR(
_xlfn.LET(
_xlpm.Prod,INDEX(Din!$J$4:$AR$1000,
MATCH($L49,Din!$I$4:$I$1000,0),
MATCH(U$6,Din!$J$3:$AO$3,0)),
_xlpm.Status,INDEX('FORÇA DE TRABALHO'!$E$15:$E$999,
MATCH($L49,'FORÇA DE TRABALHO'!$C$15:$C$999,0),
MATCH(U$6+0,'FORÇA DE TRABALHO'!$E$14:$E$14+0,0)),
IF(
OR(_xlpm.Prod="",_xlpm.Prod=0),
IF(_xlpm.Status="ATIVO",0,_xlpm.Status),
_xlpm.Prod
)
),
"")</f>
        <v>2</v>
      </c>
      <c r="V49" s="40" cm="1">
        <f t="array" ref="V49">IFERROR(
_xlfn.LET(
_xlpm.Prod,INDEX(Din!$J$4:$AR$1000,
MATCH($L49,Din!$I$4:$I$1000,0),
MATCH(V$6,Din!$J$3:$AO$3,0)),
_xlpm.Status,INDEX('FORÇA DE TRABALHO'!$E$15:$E$999,
MATCH($L49,'FORÇA DE TRABALHO'!$C$15:$C$999,0),
MATCH(V$6+0,'FORÇA DE TRABALHO'!$E$14:$E$14+0,0)),
IF(
OR(_xlpm.Prod="",_xlpm.Prod=0),
IF(_xlpm.Status="ATIVO",0,_xlpm.Status),
_xlpm.Prod
)
),
"")</f>
        <v>1</v>
      </c>
      <c r="W49" s="40" cm="1">
        <f t="array" ref="W49">IFERROR(
_xlfn.LET(
_xlpm.Prod,INDEX(Din!$J$4:$AR$1000,
MATCH($L49,Din!$I$4:$I$1000,0),
MATCH(W$6,Din!$J$3:$AO$3,0)),
_xlpm.Status,INDEX('FORÇA DE TRABALHO'!$E$15:$E$999,
MATCH($L49,'FORÇA DE TRABALHO'!$C$15:$C$999,0),
MATCH(W$6+0,'FORÇA DE TRABALHO'!$E$14:$E$14+0,0)),
IF(
OR(_xlpm.Prod="",_xlpm.Prod=0),
IF(_xlpm.Status="ATIVO",0,_xlpm.Status),
_xlpm.Prod
)
),
"")</f>
        <v>3</v>
      </c>
      <c r="X49" s="40" cm="1">
        <f t="array" ref="X49">IFERROR(
_xlfn.LET(
_xlpm.Prod,INDEX(Din!$J$4:$AR$1000,
MATCH($L49,Din!$I$4:$I$1000,0),
MATCH(X$6,Din!$J$3:$AO$3,0)),
_xlpm.Status,INDEX('FORÇA DE TRABALHO'!$E$15:$E$999,
MATCH($L49,'FORÇA DE TRABALHO'!$C$15:$C$999,0),
MATCH(X$6+0,'FORÇA DE TRABALHO'!$E$14:$E$14+0,0)),
IF(
OR(_xlpm.Prod="",_xlpm.Prod=0),
IF(_xlpm.Status="ATIVO",0,_xlpm.Status),
_xlpm.Prod
)
),
"")</f>
        <v>1</v>
      </c>
      <c r="Y49" s="40" cm="1">
        <f t="array" ref="Y49">IFERROR(
_xlfn.LET(
_xlpm.Prod,INDEX(Din!$J$4:$AR$1000,
MATCH($L49,Din!$I$4:$I$1000,0),
MATCH(Y$6,Din!$J$3:$AO$3,0)),
_xlpm.Status,INDEX('FORÇA DE TRABALHO'!$E$15:$E$999,
MATCH($L49,'FORÇA DE TRABALHO'!$C$15:$C$999,0),
MATCH(Y$6+0,'FORÇA DE TRABALHO'!$E$14:$E$14+0,0)),
IF(
OR(_xlpm.Prod="",_xlpm.Prod=0),
IF(_xlpm.Status="ATIVO",0,_xlpm.Status),
_xlpm.Prod
)
),
"")</f>
        <v>2</v>
      </c>
      <c r="Z49" s="40" cm="1">
        <f t="array" ref="Z49">IFERROR(
_xlfn.LET(
_xlpm.Prod,INDEX(Din!$J$4:$AR$1000,
MATCH($L49,Din!$I$4:$I$1000,0),
MATCH(Z$6,Din!$J$3:$AO$3,0)),
_xlpm.Status,INDEX('FORÇA DE TRABALHO'!$E$15:$E$999,
MATCH($L49,'FORÇA DE TRABALHO'!$C$15:$C$999,0),
MATCH(Z$6+0,'FORÇA DE TRABALHO'!$E$14:$E$14+0,0)),
IF(
OR(_xlpm.Prod="",_xlpm.Prod=0),
IF(_xlpm.Status="ATIVO",0,_xlpm.Status),
_xlpm.Prod
)
),
"")</f>
        <v>1</v>
      </c>
      <c r="AA49" s="40" cm="1">
        <f t="array" ref="AA49">IFERROR(
_xlfn.LET(
_xlpm.Prod,INDEX(Din!$J$4:$AR$1000,
MATCH($L49,Din!$I$4:$I$1000,0),
MATCH(AA$6,Din!$J$3:$AO$3,0)),
_xlpm.Status,INDEX('FORÇA DE TRABALHO'!$E$15:$E$999,
MATCH($L49,'FORÇA DE TRABALHO'!$C$15:$C$999,0),
MATCH(AA$6+0,'FORÇA DE TRABALHO'!$E$14:$E$14+0,0)),
IF(
OR(_xlpm.Prod="",_xlpm.Prod=0),
IF(_xlpm.Status="ATIVO",0,_xlpm.Status),
_xlpm.Prod
)
),
"")</f>
        <v>1</v>
      </c>
      <c r="AB49" s="40" t="str" cm="1">
        <f t="array" ref="AB49">IFERROR(
_xlfn.LET(
_xlpm.Prod,INDEX(Din!$J$4:$AR$1000,
MATCH($L49,Din!$I$4:$I$1000,0),
MATCH(AB$6,Din!$J$3:$AO$3,0)),
_xlpm.Status,INDEX('FORÇA DE TRABALHO'!$E$15:$E$999,
MATCH($L49,'FORÇA DE TRABALHO'!$C$15:$C$999,0),
MATCH(AB$6+0,'FORÇA DE TRABALHO'!$E$14:$E$14+0,0)),
IF(
OR(_xlpm.Prod="",_xlpm.Prod=0),
IF(_xlpm.Status="ATIVO",0,_xlpm.Status),
_xlpm.Prod
)
),
"")</f>
        <v/>
      </c>
      <c r="AC49" s="40" cm="1">
        <f t="array" ref="AC49">IFERROR(
_xlfn.LET(
_xlpm.Prod,INDEX(Din!$J$4:$AR$1000,
MATCH($L49,Din!$I$4:$I$1000,0),
MATCH(AC$6,Din!$J$3:$AO$3,0)),
_xlpm.Status,INDEX('FORÇA DE TRABALHO'!$E$15:$E$999,
MATCH($L49,'FORÇA DE TRABALHO'!$C$15:$C$999,0),
MATCH(AC$6+0,'FORÇA DE TRABALHO'!$E$14:$E$14+0,0)),
IF(
OR(_xlpm.Prod="",_xlpm.Prod=0),
IF(_xlpm.Status="ATIVO",0,_xlpm.Status),
_xlpm.Prod
)
),
"")</f>
        <v>1</v>
      </c>
      <c r="AD49" s="40" t="str" cm="1">
        <f t="array" ref="AD49">IFERROR(
_xlfn.LET(
_xlpm.Prod,INDEX(Din!$J$4:$AR$1000,
MATCH($L49,Din!$I$4:$I$1000,0),
MATCH(AD$6,Din!$J$3:$AO$3,0)),
_xlpm.Status,INDEX('FORÇA DE TRABALHO'!$E$15:$E$999,
MATCH($L49,'FORÇA DE TRABALHO'!$C$15:$C$999,0),
MATCH(AD$6+0,'FORÇA DE TRABALHO'!$E$14:$E$14+0,0)),
IF(
OR(_xlpm.Prod="",_xlpm.Prod=0),
IF(_xlpm.Status="ATIVO",0,_xlpm.Status),
_xlpm.Prod
)
),
"")</f>
        <v/>
      </c>
      <c r="AE49" s="40" t="str" cm="1">
        <f t="array" ref="AE49">IFERROR(
_xlfn.LET(
_xlpm.Prod,INDEX(Din!$J$4:$AR$1000,
MATCH($L49,Din!$I$4:$I$1000,0),
MATCH(AE$6,Din!$J$3:$AO$3,0)),
_xlpm.Status,INDEX('FORÇA DE TRABALHO'!$E$15:$E$999,
MATCH($L49,'FORÇA DE TRABALHO'!$C$15:$C$999,0),
MATCH(AE$6+0,'FORÇA DE TRABALHO'!$E$14:$E$14+0,0)),
IF(
OR(_xlpm.Prod="",_xlpm.Prod=0),
IF(_xlpm.Status="ATIVO",0,_xlpm.Status),
_xlpm.Prod
)
),
"")</f>
        <v/>
      </c>
      <c r="AF49" s="40" cm="1">
        <f t="array" ref="AF49">IFERROR(
_xlfn.LET(
_xlpm.Prod,INDEX(Din!$J$4:$AR$1000,
MATCH($L49,Din!$I$4:$I$1000,0),
MATCH(AF$6,Din!$J$3:$AO$3,0)),
_xlpm.Status,INDEX('FORÇA DE TRABALHO'!$E$15:$E$999,
MATCH($L49,'FORÇA DE TRABALHO'!$C$15:$C$999,0),
MATCH(AF$6+0,'FORÇA DE TRABALHO'!$E$14:$E$14+0,0)),
IF(
OR(_xlpm.Prod="",_xlpm.Prod=0),
IF(_xlpm.Status="ATIVO",0,_xlpm.Status),
_xlpm.Prod
)
),
"")</f>
        <v>2</v>
      </c>
      <c r="AG49" s="40" cm="1">
        <f t="array" ref="AG49">IFERROR(
_xlfn.LET(
_xlpm.Prod,INDEX(Din!$J$4:$AR$1000,
MATCH($L49,Din!$I$4:$I$1000,0),
MATCH(AG$6,Din!$J$3:$AO$3,0)),
_xlpm.Status,INDEX('FORÇA DE TRABALHO'!$E$15:$E$999,
MATCH($L49,'FORÇA DE TRABALHO'!$C$15:$C$999,0),
MATCH(AG$6+0,'FORÇA DE TRABALHO'!$E$14:$E$14+0,0)),
IF(
OR(_xlpm.Prod="",_xlpm.Prod=0),
IF(_xlpm.Status="ATIVO",0,_xlpm.Status),
_xlpm.Prod
)
),
"")</f>
        <v>1</v>
      </c>
      <c r="AH49" s="40" t="str" cm="1">
        <f t="array" ref="AH49">IFERROR(
_xlfn.LET(
_xlpm.Prod,INDEX(Din!$J$4:$AR$1000,
MATCH($L49,Din!$I$4:$I$1000,0),
MATCH(AH$6,Din!$J$3:$AO$3,0)),
_xlpm.Status,INDEX('FORÇA DE TRABALHO'!$E$15:$E$999,
MATCH($L49,'FORÇA DE TRABALHO'!$C$15:$C$999,0),
MATCH(AH$6+0,'FORÇA DE TRABALHO'!$E$14:$E$14+0,0)),
IF(
OR(_xlpm.Prod="",_xlpm.Prod=0),
IF(_xlpm.Status="ATIVO",0,_xlpm.Status),
_xlpm.Prod
)
),
"")</f>
        <v/>
      </c>
      <c r="AI49" s="40" t="str" cm="1">
        <f t="array" ref="AI49">IFERROR(
_xlfn.LET(
_xlpm.Prod,INDEX(Din!$J$4:$AR$1000,
MATCH($L49,Din!$I$4:$I$1000,0),
MATCH(AI$6,Din!$J$3:$AO$3,0)),
_xlpm.Status,INDEX('FORÇA DE TRABALHO'!$E$15:$E$999,
MATCH($L49,'FORÇA DE TRABALHO'!$C$15:$C$999,0),
MATCH(AI$6+0,'FORÇA DE TRABALHO'!$E$14:$E$14+0,0)),
IF(
OR(_xlpm.Prod="",_xlpm.Prod=0),
IF(_xlpm.Status="ATIVO",0,_xlpm.Status),
_xlpm.Prod
)
),
"")</f>
        <v/>
      </c>
      <c r="AJ49" s="40" cm="1">
        <f t="array" ref="AJ49">IFERROR(
_xlfn.LET(
_xlpm.Prod,INDEX(Din!$J$4:$AR$1000,
MATCH($L49,Din!$I$4:$I$1000,0),
MATCH(AJ$6,Din!$J$3:$AO$3,0)),
_xlpm.Status,INDEX('FORÇA DE TRABALHO'!$E$15:$E$999,
MATCH($L49,'FORÇA DE TRABALHO'!$C$15:$C$999,0),
MATCH(AJ$6+0,'FORÇA DE TRABALHO'!$E$14:$E$14+0,0)),
IF(
OR(_xlpm.Prod="",_xlpm.Prod=0),
IF(_xlpm.Status="ATIVO",0,_xlpm.Status),
_xlpm.Prod
)
),
"")</f>
        <v>1</v>
      </c>
      <c r="AK49" s="40" cm="1">
        <f t="array" ref="AK49">IFERROR(
_xlfn.LET(
_xlpm.Prod,INDEX(Din!$J$4:$AR$1000,
MATCH($L49,Din!$I$4:$I$1000,0),
MATCH(AK$6,Din!$J$3:$AO$3,0)),
_xlpm.Status,INDEX('FORÇA DE TRABALHO'!$E$15:$E$999,
MATCH($L49,'FORÇA DE TRABALHO'!$C$15:$C$999,0),
MATCH(AK$6+0,'FORÇA DE TRABALHO'!$E$14:$E$14+0,0)),
IF(
OR(_xlpm.Prod="",_xlpm.Prod=0),
IF(_xlpm.Status="ATIVO",0,_xlpm.Status),
_xlpm.Prod
)
),
"")</f>
        <v>1</v>
      </c>
      <c r="AL49" s="40" cm="1">
        <f t="array" ref="AL49">IFERROR(
_xlfn.LET(
_xlpm.Prod,INDEX(Din!$J$4:$AR$1000,
MATCH($L49,Din!$I$4:$I$1000,0),
MATCH(AL$6,Din!$J$3:$AO$3,0)),
_xlpm.Status,INDEX('FORÇA DE TRABALHO'!$E$15:$E$999,
MATCH($L49,'FORÇA DE TRABALHO'!$C$15:$C$999,0),
MATCH(AL$6+0,'FORÇA DE TRABALHO'!$E$14:$E$14+0,0)),
IF(
OR(_xlpm.Prod="",_xlpm.Prod=0),
IF(_xlpm.Status="ATIVO",0,_xlpm.Status),
_xlpm.Prod
)
),
"")</f>
        <v>3</v>
      </c>
      <c r="AM49" s="40" t="str" cm="1">
        <f t="array" ref="AM49">IFERROR(
_xlfn.LET(
_xlpm.Prod,INDEX(Din!$J$4:$AR$1000,
MATCH($L49,Din!$I$4:$I$1000,0),
MATCH(AM$6,Din!$J$3:$AO$3,0)),
_xlpm.Status,INDEX('FORÇA DE TRABALHO'!$E$15:$E$999,
MATCH($L49,'FORÇA DE TRABALHO'!$C$15:$C$999,0),
MATCH(AM$6+0,'FORÇA DE TRABALHO'!$E$14:$E$14+0,0)),
IF(
OR(_xlpm.Prod="",_xlpm.Prod=0),
IF(_xlpm.Status="ATIVO",0,_xlpm.Status),
_xlpm.Prod
)
),
"")</f>
        <v/>
      </c>
      <c r="AN49" s="40" t="str" cm="1">
        <f t="array" ref="AN49">IFERROR(
_xlfn.LET(
_xlpm.Prod,INDEX(Din!$J$4:$AR$1000,
MATCH($L49,Din!$I$4:$I$1000,0),
MATCH(AN$6,Din!$J$3:$AO$3,0)),
_xlpm.Status,INDEX('FORÇA DE TRABALHO'!$E$15:$E$999,
MATCH($L49,'FORÇA DE TRABALHO'!$C$15:$C$999,0),
MATCH(AN$6+0,'FORÇA DE TRABALHO'!$E$14:$E$14+0,0)),
IF(
OR(_xlpm.Prod="",_xlpm.Prod=0),
IF(_xlpm.Status="ATIVO",0,_xlpm.Status),
_xlpm.Prod
)
),
"")</f>
        <v/>
      </c>
      <c r="AO49" s="40" t="str" cm="1">
        <f t="array" ref="AO49">IFERROR(
_xlfn.LET(
_xlpm.Prod,INDEX(Din!$J$4:$AR$1000,
MATCH($L49,Din!$I$4:$I$1000,0),
MATCH(AO$6,Din!$J$3:$AO$3,0)),
_xlpm.Status,INDEX('FORÇA DE TRABALHO'!$E$15:$E$999,
MATCH($L49,'FORÇA DE TRABALHO'!$C$15:$C$999,0),
MATCH(AO$6+0,'FORÇA DE TRABALHO'!$E$14:$E$14+0,0)),
IF(
OR(_xlpm.Prod="",_xlpm.Prod=0),
IF(_xlpm.Status="ATIVO",0,_xlpm.Status),
_xlpm.Prod
)
),
"")</f>
        <v/>
      </c>
      <c r="AP49" s="40" t="str" cm="1">
        <f t="array" ref="AP49">IFERROR(
_xlfn.LET(
_xlpm.Prod,INDEX(Din!$J$4:$AR$1000,
MATCH($L49,Din!$I$4:$I$1000,0),
MATCH(AP$6,Din!$J$3:$AO$3,0)),
_xlpm.Status,INDEX('FORÇA DE TRABALHO'!$E$15:$E$999,
MATCH($L49,'FORÇA DE TRABALHO'!$C$15:$C$999,0),
MATCH(AP$6+0,'FORÇA DE TRABALHO'!$E$14:$E$14+0,0)),
IF(
OR(_xlpm.Prod="",_xlpm.Prod=0),
IF(_xlpm.Status="ATIVO",0,_xlpm.Status),
_xlpm.Prod
)
),
"")</f>
        <v/>
      </c>
      <c r="AQ49" s="40" t="str" cm="1">
        <f t="array" ref="AQ49">IFERROR(
_xlfn.LET(
_xlpm.Prod,INDEX(Din!$J$4:$AR$1000,
MATCH($L49,Din!$I$4:$I$1000,0),
MATCH(AQ$6,Din!$J$3:$AO$3,0)),
_xlpm.Status,INDEX('FORÇA DE TRABALHO'!$E$15:$E$999,
MATCH($L49,'FORÇA DE TRABALHO'!$C$15:$C$999,0),
MATCH(AQ$6+0,'FORÇA DE TRABALHO'!$E$14:$E$14+0,0)),
IF(
OR(_xlpm.Prod="",_xlpm.Prod=0),
IF(_xlpm.Status="ATIVO",0,_xlpm.Status),
_xlpm.Prod
)
),
"")</f>
        <v/>
      </c>
      <c r="AR49"/>
    </row>
    <row r="50" spans="6:44" ht="15" thickBot="1">
      <c r="F50" s="31"/>
      <c r="G50" s="30"/>
      <c r="H50" s="38">
        <f t="shared" si="10"/>
        <v>27</v>
      </c>
      <c r="I50" s="54">
        <f>ResumoProducao[[#This Row],[Produção]]/ResumoProducao[[#This Row],[Dias Trabalhado]]</f>
        <v>27</v>
      </c>
      <c r="J50" s="38" cm="1">
        <f t="array" ref="J50">SUMPRODUCT(('FORÇA DE TRABALHO'!$C$15:$C$1007=L50)*('FORÇA DE TRABALHO'!$E$15:$E$1007="ATIVO"))</f>
        <v>1</v>
      </c>
      <c r="K50" s="39" t="str">
        <f t="shared" si="11"/>
        <v>1Q</v>
      </c>
      <c r="L50" s="41" t="str">
        <f>IF(Din!A41="","",Din!A41)</f>
        <v>SEVERINO INOCENCIO PEDROZA FILHO</v>
      </c>
      <c r="M50" s="41" cm="1">
        <f t="array" ref="M50">IFERROR(
_xlfn.LET(
_xlpm.Prod,INDEX(Din!$J$4:$AR$1000,
MATCH($L50,Din!$I$4:$I$1000,0),
MATCH(M$6,Din!$J$3:$AO$3,0)),
_xlpm.Status,INDEX('FORÇA DE TRABALHO'!$E$15:$E$999,
MATCH($L50,'FORÇA DE TRABALHO'!$C$15:$C$999,0),
MATCH(M$6+0,'FORÇA DE TRABALHO'!$E$14:$E$14+0,0)),
IF(
OR(_xlpm.Prod="",_xlpm.Prod=0),
IF(_xlpm.Status="ATIVO",0,_xlpm.Status),
_xlpm.Prod
)
),
"")</f>
        <v>2</v>
      </c>
      <c r="N50" s="41" t="str" cm="1">
        <f t="array" ref="N50">IFERROR(
_xlfn.LET(
_xlpm.Prod,INDEX(Din!$J$4:$AR$1000,
MATCH($L50,Din!$I$4:$I$1000,0),
MATCH(N$6,Din!$J$3:$AO$3,0)),
_xlpm.Status,INDEX('FORÇA DE TRABALHO'!$E$15:$E$999,
MATCH($L50,'FORÇA DE TRABALHO'!$C$15:$C$999,0),
MATCH(N$6+0,'FORÇA DE TRABALHO'!$E$14:$E$14+0,0)),
IF(
OR(_xlpm.Prod="",_xlpm.Prod=0),
IF(_xlpm.Status="ATIVO",0,_xlpm.Status),
_xlpm.Prod
)
),
"")</f>
        <v/>
      </c>
      <c r="O50" s="41" cm="1">
        <f t="array" ref="O50">IFERROR(
_xlfn.LET(
_xlpm.Prod,INDEX(Din!$J$4:$AR$1000,
MATCH($L50,Din!$I$4:$I$1000,0),
MATCH(O$6,Din!$J$3:$AO$3,0)),
_xlpm.Status,INDEX('FORÇA DE TRABALHO'!$E$15:$E$999,
MATCH($L50,'FORÇA DE TRABALHO'!$C$15:$C$999,0),
MATCH(O$6+0,'FORÇA DE TRABALHO'!$E$14:$E$14+0,0)),
IF(
OR(_xlpm.Prod="",_xlpm.Prod=0),
IF(_xlpm.Status="ATIVO",0,_xlpm.Status),
_xlpm.Prod
)
),
"")</f>
        <v>2</v>
      </c>
      <c r="P50" s="41" cm="1">
        <f t="array" ref="P50">IFERROR(
_xlfn.LET(
_xlpm.Prod,INDEX(Din!$J$4:$AR$1000,
MATCH($L50,Din!$I$4:$I$1000,0),
MATCH(P$6,Din!$J$3:$AO$3,0)),
_xlpm.Status,INDEX('FORÇA DE TRABALHO'!$E$15:$E$999,
MATCH($L50,'FORÇA DE TRABALHO'!$C$15:$C$999,0),
MATCH(P$6+0,'FORÇA DE TRABALHO'!$E$14:$E$14+0,0)),
IF(
OR(_xlpm.Prod="",_xlpm.Prod=0),
IF(_xlpm.Status="ATIVO",0,_xlpm.Status),
_xlpm.Prod
)
),
"")</f>
        <v>1</v>
      </c>
      <c r="Q50" s="41" t="str" cm="1">
        <f t="array" ref="Q50">IFERROR(
_xlfn.LET(
_xlpm.Prod,INDEX(Din!$J$4:$AR$1000,
MATCH($L50,Din!$I$4:$I$1000,0),
MATCH(Q$6,Din!$J$3:$AO$3,0)),
_xlpm.Status,INDEX('FORÇA DE TRABALHO'!$E$15:$E$999,
MATCH($L50,'FORÇA DE TRABALHO'!$C$15:$C$999,0),
MATCH(Q$6+0,'FORÇA DE TRABALHO'!$E$14:$E$14+0,0)),
IF(
OR(_xlpm.Prod="",_xlpm.Prod=0),
IF(_xlpm.Status="ATIVO",0,_xlpm.Status),
_xlpm.Prod
)
),
"")</f>
        <v/>
      </c>
      <c r="R50" s="41" cm="1">
        <f t="array" ref="R50">IFERROR(
_xlfn.LET(
_xlpm.Prod,INDEX(Din!$J$4:$AR$1000,
MATCH($L50,Din!$I$4:$I$1000,0),
MATCH(R$6,Din!$J$3:$AO$3,0)),
_xlpm.Status,INDEX('FORÇA DE TRABALHO'!$E$15:$E$999,
MATCH($L50,'FORÇA DE TRABALHO'!$C$15:$C$999,0),
MATCH(R$6+0,'FORÇA DE TRABALHO'!$E$14:$E$14+0,0)),
IF(
OR(_xlpm.Prod="",_xlpm.Prod=0),
IF(_xlpm.Status="ATIVO",0,_xlpm.Status),
_xlpm.Prod
)
),
"")</f>
        <v>1</v>
      </c>
      <c r="S50" s="41" t="str" cm="1">
        <f t="array" ref="S50">IFERROR(
_xlfn.LET(
_xlpm.Prod,INDEX(Din!$J$4:$AR$1000,
MATCH($L50,Din!$I$4:$I$1000,0),
MATCH(S$6,Din!$J$3:$AO$3,0)),
_xlpm.Status,INDEX('FORÇA DE TRABALHO'!$E$15:$E$999,
MATCH($L50,'FORÇA DE TRABALHO'!$C$15:$C$999,0),
MATCH(S$6+0,'FORÇA DE TRABALHO'!$E$14:$E$14+0,0)),
IF(
OR(_xlpm.Prod="",_xlpm.Prod=0),
IF(_xlpm.Status="ATIVO",0,_xlpm.Status),
_xlpm.Prod
)
),
"")</f>
        <v/>
      </c>
      <c r="T50" s="41" cm="1">
        <f t="array" ref="T50">IFERROR(
_xlfn.LET(
_xlpm.Prod,INDEX(Din!$J$4:$AR$1000,
MATCH($L50,Din!$I$4:$I$1000,0),
MATCH(T$6,Din!$J$3:$AO$3,0)),
_xlpm.Status,INDEX('FORÇA DE TRABALHO'!$E$15:$E$999,
MATCH($L50,'FORÇA DE TRABALHO'!$C$15:$C$999,0),
MATCH(T$6+0,'FORÇA DE TRABALHO'!$E$14:$E$14+0,0)),
IF(
OR(_xlpm.Prod="",_xlpm.Prod=0),
IF(_xlpm.Status="ATIVO",0,_xlpm.Status),
_xlpm.Prod
)
),
"")</f>
        <v>1</v>
      </c>
      <c r="U50" s="41" cm="1">
        <f t="array" ref="U50">IFERROR(
_xlfn.LET(
_xlpm.Prod,INDEX(Din!$J$4:$AR$1000,
MATCH($L50,Din!$I$4:$I$1000,0),
MATCH(U$6,Din!$J$3:$AO$3,0)),
_xlpm.Status,INDEX('FORÇA DE TRABALHO'!$E$15:$E$999,
MATCH($L50,'FORÇA DE TRABALHO'!$C$15:$C$999,0),
MATCH(U$6+0,'FORÇA DE TRABALHO'!$E$14:$E$14+0,0)),
IF(
OR(_xlpm.Prod="",_xlpm.Prod=0),
IF(_xlpm.Status="ATIVO",0,_xlpm.Status),
_xlpm.Prod
)
),
"")</f>
        <v>2</v>
      </c>
      <c r="V50" s="41" t="str" cm="1">
        <f t="array" ref="V50">IFERROR(
_xlfn.LET(
_xlpm.Prod,INDEX(Din!$J$4:$AR$1000,
MATCH($L50,Din!$I$4:$I$1000,0),
MATCH(V$6,Din!$J$3:$AO$3,0)),
_xlpm.Status,INDEX('FORÇA DE TRABALHO'!$E$15:$E$999,
MATCH($L50,'FORÇA DE TRABALHO'!$C$15:$C$999,0),
MATCH(V$6+0,'FORÇA DE TRABALHO'!$E$14:$E$14+0,0)),
IF(
OR(_xlpm.Prod="",_xlpm.Prod=0),
IF(_xlpm.Status="ATIVO",0,_xlpm.Status),
_xlpm.Prod
)
),
"")</f>
        <v/>
      </c>
      <c r="W50" s="41" cm="1">
        <f t="array" ref="W50">IFERROR(
_xlfn.LET(
_xlpm.Prod,INDEX(Din!$J$4:$AR$1000,
MATCH($L50,Din!$I$4:$I$1000,0),
MATCH(W$6,Din!$J$3:$AO$3,0)),
_xlpm.Status,INDEX('FORÇA DE TRABALHO'!$E$15:$E$999,
MATCH($L50,'FORÇA DE TRABALHO'!$C$15:$C$999,0),
MATCH(W$6+0,'FORÇA DE TRABALHO'!$E$14:$E$14+0,0)),
IF(
OR(_xlpm.Prod="",_xlpm.Prod=0),
IF(_xlpm.Status="ATIVO",0,_xlpm.Status),
_xlpm.Prod
)
),
"")</f>
        <v>1</v>
      </c>
      <c r="X50" s="41" cm="1">
        <f t="array" ref="X50">IFERROR(
_xlfn.LET(
_xlpm.Prod,INDEX(Din!$J$4:$AR$1000,
MATCH($L50,Din!$I$4:$I$1000,0),
MATCH(X$6,Din!$J$3:$AO$3,0)),
_xlpm.Status,INDEX('FORÇA DE TRABALHO'!$E$15:$E$999,
MATCH($L50,'FORÇA DE TRABALHO'!$C$15:$C$999,0),
MATCH(X$6+0,'FORÇA DE TRABALHO'!$E$14:$E$14+0,0)),
IF(
OR(_xlpm.Prod="",_xlpm.Prod=0),
IF(_xlpm.Status="ATIVO",0,_xlpm.Status),
_xlpm.Prod
)
),
"")</f>
        <v>1</v>
      </c>
      <c r="Y50" s="41" cm="1">
        <f t="array" ref="Y50">IFERROR(
_xlfn.LET(
_xlpm.Prod,INDEX(Din!$J$4:$AR$1000,
MATCH($L50,Din!$I$4:$I$1000,0),
MATCH(Y$6,Din!$J$3:$AO$3,0)),
_xlpm.Status,INDEX('FORÇA DE TRABALHO'!$E$15:$E$999,
MATCH($L50,'FORÇA DE TRABALHO'!$C$15:$C$999,0),
MATCH(Y$6+0,'FORÇA DE TRABALHO'!$E$14:$E$14+0,0)),
IF(
OR(_xlpm.Prod="",_xlpm.Prod=0),
IF(_xlpm.Status="ATIVO",0,_xlpm.Status),
_xlpm.Prod
)
),
"")</f>
        <v>1</v>
      </c>
      <c r="Z50" s="41" cm="1">
        <f t="array" ref="Z50">IFERROR(
_xlfn.LET(
_xlpm.Prod,INDEX(Din!$J$4:$AR$1000,
MATCH($L50,Din!$I$4:$I$1000,0),
MATCH(Z$6,Din!$J$3:$AO$3,0)),
_xlpm.Status,INDEX('FORÇA DE TRABALHO'!$E$15:$E$999,
MATCH($L50,'FORÇA DE TRABALHO'!$C$15:$C$999,0),
MATCH(Z$6+0,'FORÇA DE TRABALHO'!$E$14:$E$14+0,0)),
IF(
OR(_xlpm.Prod="",_xlpm.Prod=0),
IF(_xlpm.Status="ATIVO",0,_xlpm.Status),
_xlpm.Prod
)
),
"")</f>
        <v>2</v>
      </c>
      <c r="AA50" s="41" t="str" cm="1">
        <f t="array" ref="AA50">IFERROR(
_xlfn.LET(
_xlpm.Prod,INDEX(Din!$J$4:$AR$1000,
MATCH($L50,Din!$I$4:$I$1000,0),
MATCH(AA$6,Din!$J$3:$AO$3,0)),
_xlpm.Status,INDEX('FORÇA DE TRABALHO'!$E$15:$E$999,
MATCH($L50,'FORÇA DE TRABALHO'!$C$15:$C$999,0),
MATCH(AA$6+0,'FORÇA DE TRABALHO'!$E$14:$E$14+0,0)),
IF(
OR(_xlpm.Prod="",_xlpm.Prod=0),
IF(_xlpm.Status="ATIVO",0,_xlpm.Status),
_xlpm.Prod
)
),
"")</f>
        <v/>
      </c>
      <c r="AB50" s="41" t="str" cm="1">
        <f t="array" ref="AB50">IFERROR(
_xlfn.LET(
_xlpm.Prod,INDEX(Din!$J$4:$AR$1000,
MATCH($L50,Din!$I$4:$I$1000,0),
MATCH(AB$6,Din!$J$3:$AO$3,0)),
_xlpm.Status,INDEX('FORÇA DE TRABALHO'!$E$15:$E$999,
MATCH($L50,'FORÇA DE TRABALHO'!$C$15:$C$999,0),
MATCH(AB$6+0,'FORÇA DE TRABALHO'!$E$14:$E$14+0,0)),
IF(
OR(_xlpm.Prod="",_xlpm.Prod=0),
IF(_xlpm.Status="ATIVO",0,_xlpm.Status),
_xlpm.Prod
)
),
"")</f>
        <v/>
      </c>
      <c r="AC50" s="41" cm="1">
        <f t="array" ref="AC50">IFERROR(
_xlfn.LET(
_xlpm.Prod,INDEX(Din!$J$4:$AR$1000,
MATCH($L50,Din!$I$4:$I$1000,0),
MATCH(AC$6,Din!$J$3:$AO$3,0)),
_xlpm.Status,INDEX('FORÇA DE TRABALHO'!$E$15:$E$999,
MATCH($L50,'FORÇA DE TRABALHO'!$C$15:$C$999,0),
MATCH(AC$6+0,'FORÇA DE TRABALHO'!$E$14:$E$14+0,0)),
IF(
OR(_xlpm.Prod="",_xlpm.Prod=0),
IF(_xlpm.Status="ATIVO",0,_xlpm.Status),
_xlpm.Prod
)
),
"")</f>
        <v>1</v>
      </c>
      <c r="AD50" s="41" cm="1">
        <f t="array" ref="AD50">IFERROR(
_xlfn.LET(
_xlpm.Prod,INDEX(Din!$J$4:$AR$1000,
MATCH($L50,Din!$I$4:$I$1000,0),
MATCH(AD$6,Din!$J$3:$AO$3,0)),
_xlpm.Status,INDEX('FORÇA DE TRABALHO'!$E$15:$E$999,
MATCH($L50,'FORÇA DE TRABALHO'!$C$15:$C$999,0),
MATCH(AD$6+0,'FORÇA DE TRABALHO'!$E$14:$E$14+0,0)),
IF(
OR(_xlpm.Prod="",_xlpm.Prod=0),
IF(_xlpm.Status="ATIVO",0,_xlpm.Status),
_xlpm.Prod
)
),
"")</f>
        <v>2</v>
      </c>
      <c r="AE50" s="41" cm="1">
        <f t="array" ref="AE50">IFERROR(
_xlfn.LET(
_xlpm.Prod,INDEX(Din!$J$4:$AR$1000,
MATCH($L50,Din!$I$4:$I$1000,0),
MATCH(AE$6,Din!$J$3:$AO$3,0)),
_xlpm.Status,INDEX('FORÇA DE TRABALHO'!$E$15:$E$999,
MATCH($L50,'FORÇA DE TRABALHO'!$C$15:$C$999,0),
MATCH(AE$6+0,'FORÇA DE TRABALHO'!$E$14:$E$14+0,0)),
IF(
OR(_xlpm.Prod="",_xlpm.Prod=0),
IF(_xlpm.Status="ATIVO",0,_xlpm.Status),
_xlpm.Prod
)
),
"")</f>
        <v>2</v>
      </c>
      <c r="AF50" s="41" cm="1">
        <f t="array" ref="AF50">IFERROR(
_xlfn.LET(
_xlpm.Prod,INDEX(Din!$J$4:$AR$1000,
MATCH($L50,Din!$I$4:$I$1000,0),
MATCH(AF$6,Din!$J$3:$AO$3,0)),
_xlpm.Status,INDEX('FORÇA DE TRABALHO'!$E$15:$E$999,
MATCH($L50,'FORÇA DE TRABALHO'!$C$15:$C$999,0),
MATCH(AF$6+0,'FORÇA DE TRABALHO'!$E$14:$E$14+0,0)),
IF(
OR(_xlpm.Prod="",_xlpm.Prod=0),
IF(_xlpm.Status="ATIVO",0,_xlpm.Status),
_xlpm.Prod
)
),
"")</f>
        <v>1</v>
      </c>
      <c r="AG50" s="41" cm="1">
        <f t="array" ref="AG50">IFERROR(
_xlfn.LET(
_xlpm.Prod,INDEX(Din!$J$4:$AR$1000,
MATCH($L50,Din!$I$4:$I$1000,0),
MATCH(AG$6,Din!$J$3:$AO$3,0)),
_xlpm.Status,INDEX('FORÇA DE TRABALHO'!$E$15:$E$999,
MATCH($L50,'FORÇA DE TRABALHO'!$C$15:$C$999,0),
MATCH(AG$6+0,'FORÇA DE TRABALHO'!$E$14:$E$14+0,0)),
IF(
OR(_xlpm.Prod="",_xlpm.Prod=0),
IF(_xlpm.Status="ATIVO",0,_xlpm.Status),
_xlpm.Prod
)
),
"")</f>
        <v>3</v>
      </c>
      <c r="AH50" s="41" t="str" cm="1">
        <f t="array" ref="AH50">IFERROR(
_xlfn.LET(
_xlpm.Prod,INDEX(Din!$J$4:$AR$1000,
MATCH($L50,Din!$I$4:$I$1000,0),
MATCH(AH$6,Din!$J$3:$AO$3,0)),
_xlpm.Status,INDEX('FORÇA DE TRABALHO'!$E$15:$E$999,
MATCH($L50,'FORÇA DE TRABALHO'!$C$15:$C$999,0),
MATCH(AH$6+0,'FORÇA DE TRABALHO'!$E$14:$E$14+0,0)),
IF(
OR(_xlpm.Prod="",_xlpm.Prod=0),
IF(_xlpm.Status="ATIVO",0,_xlpm.Status),
_xlpm.Prod
)
),
"")</f>
        <v/>
      </c>
      <c r="AI50" s="41" t="str" cm="1">
        <f t="array" ref="AI50">IFERROR(
_xlfn.LET(
_xlpm.Prod,INDEX(Din!$J$4:$AR$1000,
MATCH($L50,Din!$I$4:$I$1000,0),
MATCH(AI$6,Din!$J$3:$AO$3,0)),
_xlpm.Status,INDEX('FORÇA DE TRABALHO'!$E$15:$E$999,
MATCH($L50,'FORÇA DE TRABALHO'!$C$15:$C$999,0),
MATCH(AI$6+0,'FORÇA DE TRABALHO'!$E$14:$E$14+0,0)),
IF(
OR(_xlpm.Prod="",_xlpm.Prod=0),
IF(_xlpm.Status="ATIVO",0,_xlpm.Status),
_xlpm.Prod
)
),
"")</f>
        <v/>
      </c>
      <c r="AJ50" s="41" cm="1">
        <f t="array" ref="AJ50">IFERROR(
_xlfn.LET(
_xlpm.Prod,INDEX(Din!$J$4:$AR$1000,
MATCH($L50,Din!$I$4:$I$1000,0),
MATCH(AJ$6,Din!$J$3:$AO$3,0)),
_xlpm.Status,INDEX('FORÇA DE TRABALHO'!$E$15:$E$999,
MATCH($L50,'FORÇA DE TRABALHO'!$C$15:$C$999,0),
MATCH(AJ$6+0,'FORÇA DE TRABALHO'!$E$14:$E$14+0,0)),
IF(
OR(_xlpm.Prod="",_xlpm.Prod=0),
IF(_xlpm.Status="ATIVO",0,_xlpm.Status),
_xlpm.Prod
)
),
"")</f>
        <v>2</v>
      </c>
      <c r="AK50" s="41" cm="1">
        <f t="array" ref="AK50">IFERROR(
_xlfn.LET(
_xlpm.Prod,INDEX(Din!$J$4:$AR$1000,
MATCH($L50,Din!$I$4:$I$1000,0),
MATCH(AK$6,Din!$J$3:$AO$3,0)),
_xlpm.Status,INDEX('FORÇA DE TRABALHO'!$E$15:$E$999,
MATCH($L50,'FORÇA DE TRABALHO'!$C$15:$C$999,0),
MATCH(AK$6+0,'FORÇA DE TRABALHO'!$E$14:$E$14+0,0)),
IF(
OR(_xlpm.Prod="",_xlpm.Prod=0),
IF(_xlpm.Status="ATIVO",0,_xlpm.Status),
_xlpm.Prod
)
),
"")</f>
        <v>1</v>
      </c>
      <c r="AL50" s="41" cm="1">
        <f t="array" ref="AL50">IFERROR(
_xlfn.LET(
_xlpm.Prod,INDEX(Din!$J$4:$AR$1000,
MATCH($L50,Din!$I$4:$I$1000,0),
MATCH(AL$6,Din!$J$3:$AO$3,0)),
_xlpm.Status,INDEX('FORÇA DE TRABALHO'!$E$15:$E$999,
MATCH($L50,'FORÇA DE TRABALHO'!$C$15:$C$999,0),
MATCH(AL$6+0,'FORÇA DE TRABALHO'!$E$14:$E$14+0,0)),
IF(
OR(_xlpm.Prod="",_xlpm.Prod=0),
IF(_xlpm.Status="ATIVO",0,_xlpm.Status),
_xlpm.Prod
)
),
"")</f>
        <v>1</v>
      </c>
      <c r="AM50" s="41" t="str" cm="1">
        <f t="array" ref="AM50">IFERROR(
_xlfn.LET(
_xlpm.Prod,INDEX(Din!$J$4:$AR$1000,
MATCH($L50,Din!$I$4:$I$1000,0),
MATCH(AM$6,Din!$J$3:$AO$3,0)),
_xlpm.Status,INDEX('FORÇA DE TRABALHO'!$E$15:$E$999,
MATCH($L50,'FORÇA DE TRABALHO'!$C$15:$C$999,0),
MATCH(AM$6+0,'FORÇA DE TRABALHO'!$E$14:$E$14+0,0)),
IF(
OR(_xlpm.Prod="",_xlpm.Prod=0),
IF(_xlpm.Status="ATIVO",0,_xlpm.Status),
_xlpm.Prod
)
),
"")</f>
        <v/>
      </c>
      <c r="AN50" s="41" t="str" cm="1">
        <f t="array" ref="AN50">IFERROR(
_xlfn.LET(
_xlpm.Prod,INDEX(Din!$J$4:$AR$1000,
MATCH($L50,Din!$I$4:$I$1000,0),
MATCH(AN$6,Din!$J$3:$AO$3,0)),
_xlpm.Status,INDEX('FORÇA DE TRABALHO'!$E$15:$E$999,
MATCH($L50,'FORÇA DE TRABALHO'!$C$15:$C$999,0),
MATCH(AN$6+0,'FORÇA DE TRABALHO'!$E$14:$E$14+0,0)),
IF(
OR(_xlpm.Prod="",_xlpm.Prod=0),
IF(_xlpm.Status="ATIVO",0,_xlpm.Status),
_xlpm.Prod
)
),
"")</f>
        <v/>
      </c>
      <c r="AO50" s="41" t="str" cm="1">
        <f t="array" ref="AO50">IFERROR(
_xlfn.LET(
_xlpm.Prod,INDEX(Din!$J$4:$AR$1000,
MATCH($L50,Din!$I$4:$I$1000,0),
MATCH(AO$6,Din!$J$3:$AO$3,0)),
_xlpm.Status,INDEX('FORÇA DE TRABALHO'!$E$15:$E$999,
MATCH($L50,'FORÇA DE TRABALHO'!$C$15:$C$999,0),
MATCH(AO$6+0,'FORÇA DE TRABALHO'!$E$14:$E$14+0,0)),
IF(
OR(_xlpm.Prod="",_xlpm.Prod=0),
IF(_xlpm.Status="ATIVO",0,_xlpm.Status),
_xlpm.Prod
)
),
"")</f>
        <v/>
      </c>
      <c r="AP50" s="41" t="str" cm="1">
        <f t="array" ref="AP50">IFERROR(
_xlfn.LET(
_xlpm.Prod,INDEX(Din!$J$4:$AR$1000,
MATCH($L50,Din!$I$4:$I$1000,0),
MATCH(AP$6,Din!$J$3:$AO$3,0)),
_xlpm.Status,INDEX('FORÇA DE TRABALHO'!$E$15:$E$999,
MATCH($L50,'FORÇA DE TRABALHO'!$C$15:$C$999,0),
MATCH(AP$6+0,'FORÇA DE TRABALHO'!$E$14:$E$14+0,0)),
IF(
OR(_xlpm.Prod="",_xlpm.Prod=0),
IF(_xlpm.Status="ATIVO",0,_xlpm.Status),
_xlpm.Prod
)
),
"")</f>
        <v/>
      </c>
      <c r="AQ50" s="41" t="str" cm="1">
        <f t="array" ref="AQ50">IFERROR(
_xlfn.LET(
_xlpm.Prod,INDEX(Din!$J$4:$AR$1000,
MATCH($L50,Din!$I$4:$I$1000,0),
MATCH(AQ$6,Din!$J$3:$AO$3,0)),
_xlpm.Status,INDEX('FORÇA DE TRABALHO'!$E$15:$E$999,
MATCH($L50,'FORÇA DE TRABALHO'!$C$15:$C$999,0),
MATCH(AQ$6+0,'FORÇA DE TRABALHO'!$E$14:$E$14+0,0)),
IF(
OR(_xlpm.Prod="",_xlpm.Prod=0),
IF(_xlpm.Status="ATIVO",0,_xlpm.Status),
_xlpm.Prod
)
),
"")</f>
        <v/>
      </c>
      <c r="AR50"/>
    </row>
    <row r="51" spans="6:44" ht="15" thickBot="1">
      <c r="F51" s="31"/>
      <c r="G51" s="30"/>
      <c r="H51" s="38">
        <f t="shared" si="10"/>
        <v>25</v>
      </c>
      <c r="I51" s="54">
        <f>ResumoProducao[[#This Row],[Produção]]/ResumoProducao[[#This Row],[Dias Trabalhado]]</f>
        <v>25</v>
      </c>
      <c r="J51" s="38" cm="1">
        <f t="array" ref="J51">SUMPRODUCT(('FORÇA DE TRABALHO'!$C$15:$C$1007=L51)*('FORÇA DE TRABALHO'!$E$15:$E$1007="ATIVO"))</f>
        <v>1</v>
      </c>
      <c r="K51" s="39" t="str">
        <f t="shared" si="11"/>
        <v>1Q</v>
      </c>
      <c r="L51" s="40" t="str">
        <f>IF(Din!A42="","",Din!A42)</f>
        <v>PEDRO ARTHUR ALMEIDA CARTAXO</v>
      </c>
      <c r="M51" s="40" cm="1">
        <f t="array" ref="M51">IFERROR(
_xlfn.LET(
_xlpm.Prod,INDEX(Din!$J$4:$AR$1000,
MATCH($L51,Din!$I$4:$I$1000,0),
MATCH(M$6,Din!$J$3:$AO$3,0)),
_xlpm.Status,INDEX('FORÇA DE TRABALHO'!$E$15:$E$999,
MATCH($L51,'FORÇA DE TRABALHO'!$C$15:$C$999,0),
MATCH(M$6+0,'FORÇA DE TRABALHO'!$E$14:$E$14+0,0)),
IF(
OR(_xlpm.Prod="",_xlpm.Prod=0),
IF(_xlpm.Status="ATIVO",0,_xlpm.Status),
_xlpm.Prod
)
),
"")</f>
        <v>1</v>
      </c>
      <c r="N51" s="40" cm="1">
        <f t="array" ref="N51">IFERROR(
_xlfn.LET(
_xlpm.Prod,INDEX(Din!$J$4:$AR$1000,
MATCH($L51,Din!$I$4:$I$1000,0),
MATCH(N$6,Din!$J$3:$AO$3,0)),
_xlpm.Status,INDEX('FORÇA DE TRABALHO'!$E$15:$E$999,
MATCH($L51,'FORÇA DE TRABALHO'!$C$15:$C$999,0),
MATCH(N$6+0,'FORÇA DE TRABALHO'!$E$14:$E$14+0,0)),
IF(
OR(_xlpm.Prod="",_xlpm.Prod=0),
IF(_xlpm.Status="ATIVO",0,_xlpm.Status),
_xlpm.Prod
)
),
"")</f>
        <v>1</v>
      </c>
      <c r="O51" s="40" t="str" cm="1">
        <f t="array" ref="O51">IFERROR(
_xlfn.LET(
_xlpm.Prod,INDEX(Din!$J$4:$AR$1000,
MATCH($L51,Din!$I$4:$I$1000,0),
MATCH(O$6,Din!$J$3:$AO$3,0)),
_xlpm.Status,INDEX('FORÇA DE TRABALHO'!$E$15:$E$999,
MATCH($L51,'FORÇA DE TRABALHO'!$C$15:$C$999,0),
MATCH(O$6+0,'FORÇA DE TRABALHO'!$E$14:$E$14+0,0)),
IF(
OR(_xlpm.Prod="",_xlpm.Prod=0),
IF(_xlpm.Status="ATIVO",0,_xlpm.Status),
_xlpm.Prod
)
),
"")</f>
        <v/>
      </c>
      <c r="P51" s="40" cm="1">
        <f t="array" ref="P51">IFERROR(
_xlfn.LET(
_xlpm.Prod,INDEX(Din!$J$4:$AR$1000,
MATCH($L51,Din!$I$4:$I$1000,0),
MATCH(P$6,Din!$J$3:$AO$3,0)),
_xlpm.Status,INDEX('FORÇA DE TRABALHO'!$E$15:$E$999,
MATCH($L51,'FORÇA DE TRABALHO'!$C$15:$C$999,0),
MATCH(P$6+0,'FORÇA DE TRABALHO'!$E$14:$E$14+0,0)),
IF(
OR(_xlpm.Prod="",_xlpm.Prod=0),
IF(_xlpm.Status="ATIVO",0,_xlpm.Status),
_xlpm.Prod
)
),
"")</f>
        <v>1</v>
      </c>
      <c r="Q51" s="40" t="str" cm="1">
        <f t="array" ref="Q51">IFERROR(
_xlfn.LET(
_xlpm.Prod,INDEX(Din!$J$4:$AR$1000,
MATCH($L51,Din!$I$4:$I$1000,0),
MATCH(Q$6,Din!$J$3:$AO$3,0)),
_xlpm.Status,INDEX('FORÇA DE TRABALHO'!$E$15:$E$999,
MATCH($L51,'FORÇA DE TRABALHO'!$C$15:$C$999,0),
MATCH(Q$6+0,'FORÇA DE TRABALHO'!$E$14:$E$14+0,0)),
IF(
OR(_xlpm.Prod="",_xlpm.Prod=0),
IF(_xlpm.Status="ATIVO",0,_xlpm.Status),
_xlpm.Prod
)
),
"")</f>
        <v/>
      </c>
      <c r="R51" s="40" t="str" cm="1">
        <f t="array" ref="R51">IFERROR(
_xlfn.LET(
_xlpm.Prod,INDEX(Din!$J$4:$AR$1000,
MATCH($L51,Din!$I$4:$I$1000,0),
MATCH(R$6,Din!$J$3:$AO$3,0)),
_xlpm.Status,INDEX('FORÇA DE TRABALHO'!$E$15:$E$999,
MATCH($L51,'FORÇA DE TRABALHO'!$C$15:$C$999,0),
MATCH(R$6+0,'FORÇA DE TRABALHO'!$E$14:$E$14+0,0)),
IF(
OR(_xlpm.Prod="",_xlpm.Prod=0),
IF(_xlpm.Status="ATIVO",0,_xlpm.Status),
_xlpm.Prod
)
),
"")</f>
        <v/>
      </c>
      <c r="S51" s="40" cm="1">
        <f t="array" ref="S51">IFERROR(
_xlfn.LET(
_xlpm.Prod,INDEX(Din!$J$4:$AR$1000,
MATCH($L51,Din!$I$4:$I$1000,0),
MATCH(S$6,Din!$J$3:$AO$3,0)),
_xlpm.Status,INDEX('FORÇA DE TRABALHO'!$E$15:$E$999,
MATCH($L51,'FORÇA DE TRABALHO'!$C$15:$C$999,0),
MATCH(S$6+0,'FORÇA DE TRABALHO'!$E$14:$E$14+0,0)),
IF(
OR(_xlpm.Prod="",_xlpm.Prod=0),
IF(_xlpm.Status="ATIVO",0,_xlpm.Status),
_xlpm.Prod
)
),
"")</f>
        <v>1</v>
      </c>
      <c r="T51" s="40" cm="1">
        <f t="array" ref="T51">IFERROR(
_xlfn.LET(
_xlpm.Prod,INDEX(Din!$J$4:$AR$1000,
MATCH($L51,Din!$I$4:$I$1000,0),
MATCH(T$6,Din!$J$3:$AO$3,0)),
_xlpm.Status,INDEX('FORÇA DE TRABALHO'!$E$15:$E$999,
MATCH($L51,'FORÇA DE TRABALHO'!$C$15:$C$999,0),
MATCH(T$6+0,'FORÇA DE TRABALHO'!$E$14:$E$14+0,0)),
IF(
OR(_xlpm.Prod="",_xlpm.Prod=0),
IF(_xlpm.Status="ATIVO",0,_xlpm.Status),
_xlpm.Prod
)
),
"")</f>
        <v>1</v>
      </c>
      <c r="U51" s="40" cm="1">
        <f t="array" ref="U51">IFERROR(
_xlfn.LET(
_xlpm.Prod,INDEX(Din!$J$4:$AR$1000,
MATCH($L51,Din!$I$4:$I$1000,0),
MATCH(U$6,Din!$J$3:$AO$3,0)),
_xlpm.Status,INDEX('FORÇA DE TRABALHO'!$E$15:$E$999,
MATCH($L51,'FORÇA DE TRABALHO'!$C$15:$C$999,0),
MATCH(U$6+0,'FORÇA DE TRABALHO'!$E$14:$E$14+0,0)),
IF(
OR(_xlpm.Prod="",_xlpm.Prod=0),
IF(_xlpm.Status="ATIVO",0,_xlpm.Status),
_xlpm.Prod
)
),
"")</f>
        <v>1</v>
      </c>
      <c r="V51" s="40" t="str" cm="1">
        <f t="array" ref="V51">IFERROR(
_xlfn.LET(
_xlpm.Prod,INDEX(Din!$J$4:$AR$1000,
MATCH($L51,Din!$I$4:$I$1000,0),
MATCH(V$6,Din!$J$3:$AO$3,0)),
_xlpm.Status,INDEX('FORÇA DE TRABALHO'!$E$15:$E$999,
MATCH($L51,'FORÇA DE TRABALHO'!$C$15:$C$999,0),
MATCH(V$6+0,'FORÇA DE TRABALHO'!$E$14:$E$14+0,0)),
IF(
OR(_xlpm.Prod="",_xlpm.Prod=0),
IF(_xlpm.Status="ATIVO",0,_xlpm.Status),
_xlpm.Prod
)
),
"")</f>
        <v/>
      </c>
      <c r="W51" s="40" cm="1">
        <f t="array" ref="W51">IFERROR(
_xlfn.LET(
_xlpm.Prod,INDEX(Din!$J$4:$AR$1000,
MATCH($L51,Din!$I$4:$I$1000,0),
MATCH(W$6,Din!$J$3:$AO$3,0)),
_xlpm.Status,INDEX('FORÇA DE TRABALHO'!$E$15:$E$999,
MATCH($L51,'FORÇA DE TRABALHO'!$C$15:$C$999,0),
MATCH(W$6+0,'FORÇA DE TRABALHO'!$E$14:$E$14+0,0)),
IF(
OR(_xlpm.Prod="",_xlpm.Prod=0),
IF(_xlpm.Status="ATIVO",0,_xlpm.Status),
_xlpm.Prod
)
),
"")</f>
        <v>3</v>
      </c>
      <c r="X51" s="40" cm="1">
        <f t="array" ref="X51">IFERROR(
_xlfn.LET(
_xlpm.Prod,INDEX(Din!$J$4:$AR$1000,
MATCH($L51,Din!$I$4:$I$1000,0),
MATCH(X$6,Din!$J$3:$AO$3,0)),
_xlpm.Status,INDEX('FORÇA DE TRABALHO'!$E$15:$E$999,
MATCH($L51,'FORÇA DE TRABALHO'!$C$15:$C$999,0),
MATCH(X$6+0,'FORÇA DE TRABALHO'!$E$14:$E$14+0,0)),
IF(
OR(_xlpm.Prod="",_xlpm.Prod=0),
IF(_xlpm.Status="ATIVO",0,_xlpm.Status),
_xlpm.Prod
)
),
"")</f>
        <v>1</v>
      </c>
      <c r="Y51" s="40" cm="1">
        <f t="array" ref="Y51">IFERROR(
_xlfn.LET(
_xlpm.Prod,INDEX(Din!$J$4:$AR$1000,
MATCH($L51,Din!$I$4:$I$1000,0),
MATCH(Y$6,Din!$J$3:$AO$3,0)),
_xlpm.Status,INDEX('FORÇA DE TRABALHO'!$E$15:$E$999,
MATCH($L51,'FORÇA DE TRABALHO'!$C$15:$C$999,0),
MATCH(Y$6+0,'FORÇA DE TRABALHO'!$E$14:$E$14+0,0)),
IF(
OR(_xlpm.Prod="",_xlpm.Prod=0),
IF(_xlpm.Status="ATIVO",0,_xlpm.Status),
_xlpm.Prod
)
),
"")</f>
        <v>1</v>
      </c>
      <c r="Z51" s="40" cm="1">
        <f t="array" ref="Z51">IFERROR(
_xlfn.LET(
_xlpm.Prod,INDEX(Din!$J$4:$AR$1000,
MATCH($L51,Din!$I$4:$I$1000,0),
MATCH(Z$6,Din!$J$3:$AO$3,0)),
_xlpm.Status,INDEX('FORÇA DE TRABALHO'!$E$15:$E$999,
MATCH($L51,'FORÇA DE TRABALHO'!$C$15:$C$999,0),
MATCH(Z$6+0,'FORÇA DE TRABALHO'!$E$14:$E$14+0,0)),
IF(
OR(_xlpm.Prod="",_xlpm.Prod=0),
IF(_xlpm.Status="ATIVO",0,_xlpm.Status),
_xlpm.Prod
)
),
"")</f>
        <v>1</v>
      </c>
      <c r="AA51" s="40" cm="1">
        <f t="array" ref="AA51">IFERROR(
_xlfn.LET(
_xlpm.Prod,INDEX(Din!$J$4:$AR$1000,
MATCH($L51,Din!$I$4:$I$1000,0),
MATCH(AA$6,Din!$J$3:$AO$3,0)),
_xlpm.Status,INDEX('FORÇA DE TRABALHO'!$E$15:$E$999,
MATCH($L51,'FORÇA DE TRABALHO'!$C$15:$C$999,0),
MATCH(AA$6+0,'FORÇA DE TRABALHO'!$E$14:$E$14+0,0)),
IF(
OR(_xlpm.Prod="",_xlpm.Prod=0),
IF(_xlpm.Status="ATIVO",0,_xlpm.Status),
_xlpm.Prod
)
),
"")</f>
        <v>1</v>
      </c>
      <c r="AB51" s="40" t="str" cm="1">
        <f t="array" ref="AB51">IFERROR(
_xlfn.LET(
_xlpm.Prod,INDEX(Din!$J$4:$AR$1000,
MATCH($L51,Din!$I$4:$I$1000,0),
MATCH(AB$6,Din!$J$3:$AO$3,0)),
_xlpm.Status,INDEX('FORÇA DE TRABALHO'!$E$15:$E$999,
MATCH($L51,'FORÇA DE TRABALHO'!$C$15:$C$999,0),
MATCH(AB$6+0,'FORÇA DE TRABALHO'!$E$14:$E$14+0,0)),
IF(
OR(_xlpm.Prod="",_xlpm.Prod=0),
IF(_xlpm.Status="ATIVO",0,_xlpm.Status),
_xlpm.Prod
)
),
"")</f>
        <v/>
      </c>
      <c r="AC51" s="40" cm="1">
        <f t="array" ref="AC51">IFERROR(
_xlfn.LET(
_xlpm.Prod,INDEX(Din!$J$4:$AR$1000,
MATCH($L51,Din!$I$4:$I$1000,0),
MATCH(AC$6,Din!$J$3:$AO$3,0)),
_xlpm.Status,INDEX('FORÇA DE TRABALHO'!$E$15:$E$999,
MATCH($L51,'FORÇA DE TRABALHO'!$C$15:$C$999,0),
MATCH(AC$6+0,'FORÇA DE TRABALHO'!$E$14:$E$14+0,0)),
IF(
OR(_xlpm.Prod="",_xlpm.Prod=0),
IF(_xlpm.Status="ATIVO",0,_xlpm.Status),
_xlpm.Prod
)
),
"")</f>
        <v>1</v>
      </c>
      <c r="AD51" s="40" cm="1">
        <f t="array" ref="AD51">IFERROR(
_xlfn.LET(
_xlpm.Prod,INDEX(Din!$J$4:$AR$1000,
MATCH($L51,Din!$I$4:$I$1000,0),
MATCH(AD$6,Din!$J$3:$AO$3,0)),
_xlpm.Status,INDEX('FORÇA DE TRABALHO'!$E$15:$E$999,
MATCH($L51,'FORÇA DE TRABALHO'!$C$15:$C$999,0),
MATCH(AD$6+0,'FORÇA DE TRABALHO'!$E$14:$E$14+0,0)),
IF(
OR(_xlpm.Prod="",_xlpm.Prod=0),
IF(_xlpm.Status="ATIVO",0,_xlpm.Status),
_xlpm.Prod
)
),
"")</f>
        <v>2</v>
      </c>
      <c r="AE51" s="40" cm="1">
        <f t="array" ref="AE51">IFERROR(
_xlfn.LET(
_xlpm.Prod,INDEX(Din!$J$4:$AR$1000,
MATCH($L51,Din!$I$4:$I$1000,0),
MATCH(AE$6,Din!$J$3:$AO$3,0)),
_xlpm.Status,INDEX('FORÇA DE TRABALHO'!$E$15:$E$999,
MATCH($L51,'FORÇA DE TRABALHO'!$C$15:$C$999,0),
MATCH(AE$6+0,'FORÇA DE TRABALHO'!$E$14:$E$14+0,0)),
IF(
OR(_xlpm.Prod="",_xlpm.Prod=0),
IF(_xlpm.Status="ATIVO",0,_xlpm.Status),
_xlpm.Prod
)
),
"")</f>
        <v>2</v>
      </c>
      <c r="AF51" s="40" cm="1">
        <f t="array" ref="AF51">IFERROR(
_xlfn.LET(
_xlpm.Prod,INDEX(Din!$J$4:$AR$1000,
MATCH($L51,Din!$I$4:$I$1000,0),
MATCH(AF$6,Din!$J$3:$AO$3,0)),
_xlpm.Status,INDEX('FORÇA DE TRABALHO'!$E$15:$E$999,
MATCH($L51,'FORÇA DE TRABALHO'!$C$15:$C$999,0),
MATCH(AF$6+0,'FORÇA DE TRABALHO'!$E$14:$E$14+0,0)),
IF(
OR(_xlpm.Prod="",_xlpm.Prod=0),
IF(_xlpm.Status="ATIVO",0,_xlpm.Status),
_xlpm.Prod
)
),
"")</f>
        <v>2</v>
      </c>
      <c r="AG51" s="40" cm="1">
        <f t="array" ref="AG51">IFERROR(
_xlfn.LET(
_xlpm.Prod,INDEX(Din!$J$4:$AR$1000,
MATCH($L51,Din!$I$4:$I$1000,0),
MATCH(AG$6,Din!$J$3:$AO$3,0)),
_xlpm.Status,INDEX('FORÇA DE TRABALHO'!$E$15:$E$999,
MATCH($L51,'FORÇA DE TRABALHO'!$C$15:$C$999,0),
MATCH(AG$6+0,'FORÇA DE TRABALHO'!$E$14:$E$14+0,0)),
IF(
OR(_xlpm.Prod="",_xlpm.Prod=0),
IF(_xlpm.Status="ATIVO",0,_xlpm.Status),
_xlpm.Prod
)
),
"")</f>
        <v>1</v>
      </c>
      <c r="AH51" s="40" t="str" cm="1">
        <f t="array" ref="AH51">IFERROR(
_xlfn.LET(
_xlpm.Prod,INDEX(Din!$J$4:$AR$1000,
MATCH($L51,Din!$I$4:$I$1000,0),
MATCH(AH$6,Din!$J$3:$AO$3,0)),
_xlpm.Status,INDEX('FORÇA DE TRABALHO'!$E$15:$E$999,
MATCH($L51,'FORÇA DE TRABALHO'!$C$15:$C$999,0),
MATCH(AH$6+0,'FORÇA DE TRABALHO'!$E$14:$E$14+0,0)),
IF(
OR(_xlpm.Prod="",_xlpm.Prod=0),
IF(_xlpm.Status="ATIVO",0,_xlpm.Status),
_xlpm.Prod
)
),
"")</f>
        <v/>
      </c>
      <c r="AI51" s="40" t="str" cm="1">
        <f t="array" ref="AI51">IFERROR(
_xlfn.LET(
_xlpm.Prod,INDEX(Din!$J$4:$AR$1000,
MATCH($L51,Din!$I$4:$I$1000,0),
MATCH(AI$6,Din!$J$3:$AO$3,0)),
_xlpm.Status,INDEX('FORÇA DE TRABALHO'!$E$15:$E$999,
MATCH($L51,'FORÇA DE TRABALHO'!$C$15:$C$999,0),
MATCH(AI$6+0,'FORÇA DE TRABALHO'!$E$14:$E$14+0,0)),
IF(
OR(_xlpm.Prod="",_xlpm.Prod=0),
IF(_xlpm.Status="ATIVO",0,_xlpm.Status),
_xlpm.Prod
)
),
"")</f>
        <v/>
      </c>
      <c r="AJ51" s="40" cm="1">
        <f t="array" ref="AJ51">IFERROR(
_xlfn.LET(
_xlpm.Prod,INDEX(Din!$J$4:$AR$1000,
MATCH($L51,Din!$I$4:$I$1000,0),
MATCH(AJ$6,Din!$J$3:$AO$3,0)),
_xlpm.Status,INDEX('FORÇA DE TRABALHO'!$E$15:$E$999,
MATCH($L51,'FORÇA DE TRABALHO'!$C$15:$C$999,0),
MATCH(AJ$6+0,'FORÇA DE TRABALHO'!$E$14:$E$14+0,0)),
IF(
OR(_xlpm.Prod="",_xlpm.Prod=0),
IF(_xlpm.Status="ATIVO",0,_xlpm.Status),
_xlpm.Prod
)
),
"")</f>
        <v>2</v>
      </c>
      <c r="AK51" s="40" cm="1">
        <f t="array" ref="AK51">IFERROR(
_xlfn.LET(
_xlpm.Prod,INDEX(Din!$J$4:$AR$1000,
MATCH($L51,Din!$I$4:$I$1000,0),
MATCH(AK$6,Din!$J$3:$AO$3,0)),
_xlpm.Status,INDEX('FORÇA DE TRABALHO'!$E$15:$E$999,
MATCH($L51,'FORÇA DE TRABALHO'!$C$15:$C$999,0),
MATCH(AK$6+0,'FORÇA DE TRABALHO'!$E$14:$E$14+0,0)),
IF(
OR(_xlpm.Prod="",_xlpm.Prod=0),
IF(_xlpm.Status="ATIVO",0,_xlpm.Status),
_xlpm.Prod
)
),
"")</f>
        <v>1</v>
      </c>
      <c r="AL51" s="40" cm="1">
        <f t="array" ref="AL51">IFERROR(
_xlfn.LET(
_xlpm.Prod,INDEX(Din!$J$4:$AR$1000,
MATCH($L51,Din!$I$4:$I$1000,0),
MATCH(AL$6,Din!$J$3:$AO$3,0)),
_xlpm.Status,INDEX('FORÇA DE TRABALHO'!$E$15:$E$999,
MATCH($L51,'FORÇA DE TRABALHO'!$C$15:$C$999,0),
MATCH(AL$6+0,'FORÇA DE TRABALHO'!$E$14:$E$14+0,0)),
IF(
OR(_xlpm.Prod="",_xlpm.Prod=0),
IF(_xlpm.Status="ATIVO",0,_xlpm.Status),
_xlpm.Prod
)
),
"")</f>
        <v>1</v>
      </c>
      <c r="AM51" s="40" t="str" cm="1">
        <f t="array" ref="AM51">IFERROR(
_xlfn.LET(
_xlpm.Prod,INDEX(Din!$J$4:$AR$1000,
MATCH($L51,Din!$I$4:$I$1000,0),
MATCH(AM$6,Din!$J$3:$AO$3,0)),
_xlpm.Status,INDEX('FORÇA DE TRABALHO'!$E$15:$E$999,
MATCH($L51,'FORÇA DE TRABALHO'!$C$15:$C$999,0),
MATCH(AM$6+0,'FORÇA DE TRABALHO'!$E$14:$E$14+0,0)),
IF(
OR(_xlpm.Prod="",_xlpm.Prod=0),
IF(_xlpm.Status="ATIVO",0,_xlpm.Status),
_xlpm.Prod
)
),
"")</f>
        <v/>
      </c>
      <c r="AN51" s="40" t="str" cm="1">
        <f t="array" ref="AN51">IFERROR(
_xlfn.LET(
_xlpm.Prod,INDEX(Din!$J$4:$AR$1000,
MATCH($L51,Din!$I$4:$I$1000,0),
MATCH(AN$6,Din!$J$3:$AO$3,0)),
_xlpm.Status,INDEX('FORÇA DE TRABALHO'!$E$15:$E$999,
MATCH($L51,'FORÇA DE TRABALHO'!$C$15:$C$999,0),
MATCH(AN$6+0,'FORÇA DE TRABALHO'!$E$14:$E$14+0,0)),
IF(
OR(_xlpm.Prod="",_xlpm.Prod=0),
IF(_xlpm.Status="ATIVO",0,_xlpm.Status),
_xlpm.Prod
)
),
"")</f>
        <v/>
      </c>
      <c r="AO51" s="40" t="str" cm="1">
        <f t="array" ref="AO51">IFERROR(
_xlfn.LET(
_xlpm.Prod,INDEX(Din!$J$4:$AR$1000,
MATCH($L51,Din!$I$4:$I$1000,0),
MATCH(AO$6,Din!$J$3:$AO$3,0)),
_xlpm.Status,INDEX('FORÇA DE TRABALHO'!$E$15:$E$999,
MATCH($L51,'FORÇA DE TRABALHO'!$C$15:$C$999,0),
MATCH(AO$6+0,'FORÇA DE TRABALHO'!$E$14:$E$14+0,0)),
IF(
OR(_xlpm.Prod="",_xlpm.Prod=0),
IF(_xlpm.Status="ATIVO",0,_xlpm.Status),
_xlpm.Prod
)
),
"")</f>
        <v/>
      </c>
      <c r="AP51" s="40" t="str" cm="1">
        <f t="array" ref="AP51">IFERROR(
_xlfn.LET(
_xlpm.Prod,INDEX(Din!$J$4:$AR$1000,
MATCH($L51,Din!$I$4:$I$1000,0),
MATCH(AP$6,Din!$J$3:$AO$3,0)),
_xlpm.Status,INDEX('FORÇA DE TRABALHO'!$E$15:$E$999,
MATCH($L51,'FORÇA DE TRABALHO'!$C$15:$C$999,0),
MATCH(AP$6+0,'FORÇA DE TRABALHO'!$E$14:$E$14+0,0)),
IF(
OR(_xlpm.Prod="",_xlpm.Prod=0),
IF(_xlpm.Status="ATIVO",0,_xlpm.Status),
_xlpm.Prod
)
),
"")</f>
        <v/>
      </c>
      <c r="AQ51" s="40" t="str" cm="1">
        <f t="array" ref="AQ51">IFERROR(
_xlfn.LET(
_xlpm.Prod,INDEX(Din!$J$4:$AR$1000,
MATCH($L51,Din!$I$4:$I$1000,0),
MATCH(AQ$6,Din!$J$3:$AO$3,0)),
_xlpm.Status,INDEX('FORÇA DE TRABALHO'!$E$15:$E$999,
MATCH($L51,'FORÇA DE TRABALHO'!$C$15:$C$999,0),
MATCH(AQ$6+0,'FORÇA DE TRABALHO'!$E$14:$E$14+0,0)),
IF(
OR(_xlpm.Prod="",_xlpm.Prod=0),
IF(_xlpm.Status="ATIVO",0,_xlpm.Status),
_xlpm.Prod
)
),
"")</f>
        <v/>
      </c>
      <c r="AR51"/>
    </row>
    <row r="52" spans="6:44" ht="15" thickBot="1">
      <c r="F52" s="31"/>
      <c r="G52" s="30"/>
      <c r="H52" s="38">
        <f t="shared" si="10"/>
        <v>25</v>
      </c>
      <c r="I52" s="54">
        <f>ResumoProducao[[#This Row],[Produção]]/ResumoProducao[[#This Row],[Dias Trabalhado]]</f>
        <v>25</v>
      </c>
      <c r="J52" s="38" cm="1">
        <f t="array" ref="J52">SUMPRODUCT(('FORÇA DE TRABALHO'!$C$15:$C$1007=L52)*('FORÇA DE TRABALHO'!$E$15:$E$1007="ATIVO"))</f>
        <v>1</v>
      </c>
      <c r="K52" s="39" t="str">
        <f t="shared" si="11"/>
        <v>1Q</v>
      </c>
      <c r="L52" s="41" t="str">
        <f>IF(Din!A43="","",Din!A43)</f>
        <v>JHONATAN MONTEIRO DE ANDRADE</v>
      </c>
      <c r="M52" s="41" cm="1">
        <f t="array" ref="M52">IFERROR(
_xlfn.LET(
_xlpm.Prod,INDEX(Din!$J$4:$AR$1000,
MATCH($L52,Din!$I$4:$I$1000,0),
MATCH(M$6,Din!$J$3:$AO$3,0)),
_xlpm.Status,INDEX('FORÇA DE TRABALHO'!$E$15:$E$999,
MATCH($L52,'FORÇA DE TRABALHO'!$C$15:$C$999,0),
MATCH(M$6+0,'FORÇA DE TRABALHO'!$E$14:$E$14+0,0)),
IF(
OR(_xlpm.Prod="",_xlpm.Prod=0),
IF(_xlpm.Status="ATIVO",0,_xlpm.Status),
_xlpm.Prod
)
),
"")</f>
        <v>1</v>
      </c>
      <c r="N52" s="41" t="str" cm="1">
        <f t="array" ref="N52">IFERROR(
_xlfn.LET(
_xlpm.Prod,INDEX(Din!$J$4:$AR$1000,
MATCH($L52,Din!$I$4:$I$1000,0),
MATCH(N$6,Din!$J$3:$AO$3,0)),
_xlpm.Status,INDEX('FORÇA DE TRABALHO'!$E$15:$E$999,
MATCH($L52,'FORÇA DE TRABALHO'!$C$15:$C$999,0),
MATCH(N$6+0,'FORÇA DE TRABALHO'!$E$14:$E$14+0,0)),
IF(
OR(_xlpm.Prod="",_xlpm.Prod=0),
IF(_xlpm.Status="ATIVO",0,_xlpm.Status),
_xlpm.Prod
)
),
"")</f>
        <v/>
      </c>
      <c r="O52" s="41" cm="1">
        <f t="array" ref="O52">IFERROR(
_xlfn.LET(
_xlpm.Prod,INDEX(Din!$J$4:$AR$1000,
MATCH($L52,Din!$I$4:$I$1000,0),
MATCH(O$6,Din!$J$3:$AO$3,0)),
_xlpm.Status,INDEX('FORÇA DE TRABALHO'!$E$15:$E$999,
MATCH($L52,'FORÇA DE TRABALHO'!$C$15:$C$999,0),
MATCH(O$6+0,'FORÇA DE TRABALHO'!$E$14:$E$14+0,0)),
IF(
OR(_xlpm.Prod="",_xlpm.Prod=0),
IF(_xlpm.Status="ATIVO",0,_xlpm.Status),
_xlpm.Prod
)
),
"")</f>
        <v>1</v>
      </c>
      <c r="P52" s="41" cm="1">
        <f t="array" ref="P52">IFERROR(
_xlfn.LET(
_xlpm.Prod,INDEX(Din!$J$4:$AR$1000,
MATCH($L52,Din!$I$4:$I$1000,0),
MATCH(P$6,Din!$J$3:$AO$3,0)),
_xlpm.Status,INDEX('FORÇA DE TRABALHO'!$E$15:$E$999,
MATCH($L52,'FORÇA DE TRABALHO'!$C$15:$C$999,0),
MATCH(P$6+0,'FORÇA DE TRABALHO'!$E$14:$E$14+0,0)),
IF(
OR(_xlpm.Prod="",_xlpm.Prod=0),
IF(_xlpm.Status="ATIVO",0,_xlpm.Status),
_xlpm.Prod
)
),
"")</f>
        <v>2</v>
      </c>
      <c r="Q52" s="41" t="str" cm="1">
        <f t="array" ref="Q52">IFERROR(
_xlfn.LET(
_xlpm.Prod,INDEX(Din!$J$4:$AR$1000,
MATCH($L52,Din!$I$4:$I$1000,0),
MATCH(Q$6,Din!$J$3:$AO$3,0)),
_xlpm.Status,INDEX('FORÇA DE TRABALHO'!$E$15:$E$999,
MATCH($L52,'FORÇA DE TRABALHO'!$C$15:$C$999,0),
MATCH(Q$6+0,'FORÇA DE TRABALHO'!$E$14:$E$14+0,0)),
IF(
OR(_xlpm.Prod="",_xlpm.Prod=0),
IF(_xlpm.Status="ATIVO",0,_xlpm.Status),
_xlpm.Prod
)
),
"")</f>
        <v/>
      </c>
      <c r="R52" s="41" cm="1">
        <f t="array" ref="R52">IFERROR(
_xlfn.LET(
_xlpm.Prod,INDEX(Din!$J$4:$AR$1000,
MATCH($L52,Din!$I$4:$I$1000,0),
MATCH(R$6,Din!$J$3:$AO$3,0)),
_xlpm.Status,INDEX('FORÇA DE TRABALHO'!$E$15:$E$999,
MATCH($L52,'FORÇA DE TRABALHO'!$C$15:$C$999,0),
MATCH(R$6+0,'FORÇA DE TRABALHO'!$E$14:$E$14+0,0)),
IF(
OR(_xlpm.Prod="",_xlpm.Prod=0),
IF(_xlpm.Status="ATIVO",0,_xlpm.Status),
_xlpm.Prod
)
),
"")</f>
        <v>1</v>
      </c>
      <c r="S52" s="41" cm="1">
        <f t="array" ref="S52">IFERROR(
_xlfn.LET(
_xlpm.Prod,INDEX(Din!$J$4:$AR$1000,
MATCH($L52,Din!$I$4:$I$1000,0),
MATCH(S$6,Din!$J$3:$AO$3,0)),
_xlpm.Status,INDEX('FORÇA DE TRABALHO'!$E$15:$E$999,
MATCH($L52,'FORÇA DE TRABALHO'!$C$15:$C$999,0),
MATCH(S$6+0,'FORÇA DE TRABALHO'!$E$14:$E$14+0,0)),
IF(
OR(_xlpm.Prod="",_xlpm.Prod=0),
IF(_xlpm.Status="ATIVO",0,_xlpm.Status),
_xlpm.Prod
)
),
"")</f>
        <v>4</v>
      </c>
      <c r="T52" s="41" cm="1">
        <f t="array" ref="T52">IFERROR(
_xlfn.LET(
_xlpm.Prod,INDEX(Din!$J$4:$AR$1000,
MATCH($L52,Din!$I$4:$I$1000,0),
MATCH(T$6,Din!$J$3:$AO$3,0)),
_xlpm.Status,INDEX('FORÇA DE TRABALHO'!$E$15:$E$999,
MATCH($L52,'FORÇA DE TRABALHO'!$C$15:$C$999,0),
MATCH(T$6+0,'FORÇA DE TRABALHO'!$E$14:$E$14+0,0)),
IF(
OR(_xlpm.Prod="",_xlpm.Prod=0),
IF(_xlpm.Status="ATIVO",0,_xlpm.Status),
_xlpm.Prod
)
),
"")</f>
        <v>1</v>
      </c>
      <c r="U52" s="41" cm="1">
        <f t="array" ref="U52">IFERROR(
_xlfn.LET(
_xlpm.Prod,INDEX(Din!$J$4:$AR$1000,
MATCH($L52,Din!$I$4:$I$1000,0),
MATCH(U$6,Din!$J$3:$AO$3,0)),
_xlpm.Status,INDEX('FORÇA DE TRABALHO'!$E$15:$E$999,
MATCH($L52,'FORÇA DE TRABALHO'!$C$15:$C$999,0),
MATCH(U$6+0,'FORÇA DE TRABALHO'!$E$14:$E$14+0,0)),
IF(
OR(_xlpm.Prod="",_xlpm.Prod=0),
IF(_xlpm.Status="ATIVO",0,_xlpm.Status),
_xlpm.Prod
)
),
"")</f>
        <v>2</v>
      </c>
      <c r="V52" s="41" t="str" cm="1">
        <f t="array" ref="V52">IFERROR(
_xlfn.LET(
_xlpm.Prod,INDEX(Din!$J$4:$AR$1000,
MATCH($L52,Din!$I$4:$I$1000,0),
MATCH(V$6,Din!$J$3:$AO$3,0)),
_xlpm.Status,INDEX('FORÇA DE TRABALHO'!$E$15:$E$999,
MATCH($L52,'FORÇA DE TRABALHO'!$C$15:$C$999,0),
MATCH(V$6+0,'FORÇA DE TRABALHO'!$E$14:$E$14+0,0)),
IF(
OR(_xlpm.Prod="",_xlpm.Prod=0),
IF(_xlpm.Status="ATIVO",0,_xlpm.Status),
_xlpm.Prod
)
),
"")</f>
        <v/>
      </c>
      <c r="W52" s="41" cm="1">
        <f t="array" ref="W52">IFERROR(
_xlfn.LET(
_xlpm.Prod,INDEX(Din!$J$4:$AR$1000,
MATCH($L52,Din!$I$4:$I$1000,0),
MATCH(W$6,Din!$J$3:$AO$3,0)),
_xlpm.Status,INDEX('FORÇA DE TRABALHO'!$E$15:$E$999,
MATCH($L52,'FORÇA DE TRABALHO'!$C$15:$C$999,0),
MATCH(W$6+0,'FORÇA DE TRABALHO'!$E$14:$E$14+0,0)),
IF(
OR(_xlpm.Prod="",_xlpm.Prod=0),
IF(_xlpm.Status="ATIVO",0,_xlpm.Status),
_xlpm.Prod
)
),
"")</f>
        <v>2</v>
      </c>
      <c r="X52" s="41" cm="1">
        <f t="array" ref="X52">IFERROR(
_xlfn.LET(
_xlpm.Prod,INDEX(Din!$J$4:$AR$1000,
MATCH($L52,Din!$I$4:$I$1000,0),
MATCH(X$6,Din!$J$3:$AO$3,0)),
_xlpm.Status,INDEX('FORÇA DE TRABALHO'!$E$15:$E$999,
MATCH($L52,'FORÇA DE TRABALHO'!$C$15:$C$999,0),
MATCH(X$6+0,'FORÇA DE TRABALHO'!$E$14:$E$14+0,0)),
IF(
OR(_xlpm.Prod="",_xlpm.Prod=0),
IF(_xlpm.Status="ATIVO",0,_xlpm.Status),
_xlpm.Prod
)
),
"")</f>
        <v>2</v>
      </c>
      <c r="Y52" s="41" cm="1">
        <f t="array" ref="Y52">IFERROR(
_xlfn.LET(
_xlpm.Prod,INDEX(Din!$J$4:$AR$1000,
MATCH($L52,Din!$I$4:$I$1000,0),
MATCH(Y$6,Din!$J$3:$AO$3,0)),
_xlpm.Status,INDEX('FORÇA DE TRABALHO'!$E$15:$E$999,
MATCH($L52,'FORÇA DE TRABALHO'!$C$15:$C$999,0),
MATCH(Y$6+0,'FORÇA DE TRABALHO'!$E$14:$E$14+0,0)),
IF(
OR(_xlpm.Prod="",_xlpm.Prod=0),
IF(_xlpm.Status="ATIVO",0,_xlpm.Status),
_xlpm.Prod
)
),
"")</f>
        <v>2</v>
      </c>
      <c r="Z52" s="41" cm="1">
        <f t="array" ref="Z52">IFERROR(
_xlfn.LET(
_xlpm.Prod,INDEX(Din!$J$4:$AR$1000,
MATCH($L52,Din!$I$4:$I$1000,0),
MATCH(Z$6,Din!$J$3:$AO$3,0)),
_xlpm.Status,INDEX('FORÇA DE TRABALHO'!$E$15:$E$999,
MATCH($L52,'FORÇA DE TRABALHO'!$C$15:$C$999,0),
MATCH(Z$6+0,'FORÇA DE TRABALHO'!$E$14:$E$14+0,0)),
IF(
OR(_xlpm.Prod="",_xlpm.Prod=0),
IF(_xlpm.Status="ATIVO",0,_xlpm.Status),
_xlpm.Prod
)
),
"")</f>
        <v>1</v>
      </c>
      <c r="AA52" s="41" cm="1">
        <f t="array" ref="AA52">IFERROR(
_xlfn.LET(
_xlpm.Prod,INDEX(Din!$J$4:$AR$1000,
MATCH($L52,Din!$I$4:$I$1000,0),
MATCH(AA$6,Din!$J$3:$AO$3,0)),
_xlpm.Status,INDEX('FORÇA DE TRABALHO'!$E$15:$E$999,
MATCH($L52,'FORÇA DE TRABALHO'!$C$15:$C$999,0),
MATCH(AA$6+0,'FORÇA DE TRABALHO'!$E$14:$E$14+0,0)),
IF(
OR(_xlpm.Prod="",_xlpm.Prod=0),
IF(_xlpm.Status="ATIVO",0,_xlpm.Status),
_xlpm.Prod
)
),
"")</f>
        <v>1</v>
      </c>
      <c r="AB52" s="41" t="str" cm="1">
        <f t="array" ref="AB52">IFERROR(
_xlfn.LET(
_xlpm.Prod,INDEX(Din!$J$4:$AR$1000,
MATCH($L52,Din!$I$4:$I$1000,0),
MATCH(AB$6,Din!$J$3:$AO$3,0)),
_xlpm.Status,INDEX('FORÇA DE TRABALHO'!$E$15:$E$999,
MATCH($L52,'FORÇA DE TRABALHO'!$C$15:$C$999,0),
MATCH(AB$6+0,'FORÇA DE TRABALHO'!$E$14:$E$14+0,0)),
IF(
OR(_xlpm.Prod="",_xlpm.Prod=0),
IF(_xlpm.Status="ATIVO",0,_xlpm.Status),
_xlpm.Prod
)
),
"")</f>
        <v/>
      </c>
      <c r="AC52" s="41" cm="1">
        <f t="array" ref="AC52">IFERROR(
_xlfn.LET(
_xlpm.Prod,INDEX(Din!$J$4:$AR$1000,
MATCH($L52,Din!$I$4:$I$1000,0),
MATCH(AC$6,Din!$J$3:$AO$3,0)),
_xlpm.Status,INDEX('FORÇA DE TRABALHO'!$E$15:$E$999,
MATCH($L52,'FORÇA DE TRABALHO'!$C$15:$C$999,0),
MATCH(AC$6+0,'FORÇA DE TRABALHO'!$E$14:$E$14+0,0)),
IF(
OR(_xlpm.Prod="",_xlpm.Prod=0),
IF(_xlpm.Status="ATIVO",0,_xlpm.Status),
_xlpm.Prod
)
),
"")</f>
        <v>1</v>
      </c>
      <c r="AD52" s="41" t="str" cm="1">
        <f t="array" ref="AD52">IFERROR(
_xlfn.LET(
_xlpm.Prod,INDEX(Din!$J$4:$AR$1000,
MATCH($L52,Din!$I$4:$I$1000,0),
MATCH(AD$6,Din!$J$3:$AO$3,0)),
_xlpm.Status,INDEX('FORÇA DE TRABALHO'!$E$15:$E$999,
MATCH($L52,'FORÇA DE TRABALHO'!$C$15:$C$999,0),
MATCH(AD$6+0,'FORÇA DE TRABALHO'!$E$14:$E$14+0,0)),
IF(
OR(_xlpm.Prod="",_xlpm.Prod=0),
IF(_xlpm.Status="ATIVO",0,_xlpm.Status),
_xlpm.Prod
)
),
"")</f>
        <v/>
      </c>
      <c r="AE52" s="41" t="str" cm="1">
        <f t="array" ref="AE52">IFERROR(
_xlfn.LET(
_xlpm.Prod,INDEX(Din!$J$4:$AR$1000,
MATCH($L52,Din!$I$4:$I$1000,0),
MATCH(AE$6,Din!$J$3:$AO$3,0)),
_xlpm.Status,INDEX('FORÇA DE TRABALHO'!$E$15:$E$999,
MATCH($L52,'FORÇA DE TRABALHO'!$C$15:$C$999,0),
MATCH(AE$6+0,'FORÇA DE TRABALHO'!$E$14:$E$14+0,0)),
IF(
OR(_xlpm.Prod="",_xlpm.Prod=0),
IF(_xlpm.Status="ATIVO",0,_xlpm.Status),
_xlpm.Prod
)
),
"")</f>
        <v/>
      </c>
      <c r="AF52" s="41" t="str" cm="1">
        <f t="array" ref="AF52">IFERROR(
_xlfn.LET(
_xlpm.Prod,INDEX(Din!$J$4:$AR$1000,
MATCH($L52,Din!$I$4:$I$1000,0),
MATCH(AF$6,Din!$J$3:$AO$3,0)),
_xlpm.Status,INDEX('FORÇA DE TRABALHO'!$E$15:$E$999,
MATCH($L52,'FORÇA DE TRABALHO'!$C$15:$C$999,0),
MATCH(AF$6+0,'FORÇA DE TRABALHO'!$E$14:$E$14+0,0)),
IF(
OR(_xlpm.Prod="",_xlpm.Prod=0),
IF(_xlpm.Status="ATIVO",0,_xlpm.Status),
_xlpm.Prod
)
),
"")</f>
        <v/>
      </c>
      <c r="AG52" s="41" t="str" cm="1">
        <f t="array" ref="AG52">IFERROR(
_xlfn.LET(
_xlpm.Prod,INDEX(Din!$J$4:$AR$1000,
MATCH($L52,Din!$I$4:$I$1000,0),
MATCH(AG$6,Din!$J$3:$AO$3,0)),
_xlpm.Status,INDEX('FORÇA DE TRABALHO'!$E$15:$E$999,
MATCH($L52,'FORÇA DE TRABALHO'!$C$15:$C$999,0),
MATCH(AG$6+0,'FORÇA DE TRABALHO'!$E$14:$E$14+0,0)),
IF(
OR(_xlpm.Prod="",_xlpm.Prod=0),
IF(_xlpm.Status="ATIVO",0,_xlpm.Status),
_xlpm.Prod
)
),
"")</f>
        <v/>
      </c>
      <c r="AH52" s="41" t="str" cm="1">
        <f t="array" ref="AH52">IFERROR(
_xlfn.LET(
_xlpm.Prod,INDEX(Din!$J$4:$AR$1000,
MATCH($L52,Din!$I$4:$I$1000,0),
MATCH(AH$6,Din!$J$3:$AO$3,0)),
_xlpm.Status,INDEX('FORÇA DE TRABALHO'!$E$15:$E$999,
MATCH($L52,'FORÇA DE TRABALHO'!$C$15:$C$999,0),
MATCH(AH$6+0,'FORÇA DE TRABALHO'!$E$14:$E$14+0,0)),
IF(
OR(_xlpm.Prod="",_xlpm.Prod=0),
IF(_xlpm.Status="ATIVO",0,_xlpm.Status),
_xlpm.Prod
)
),
"")</f>
        <v/>
      </c>
      <c r="AI52" s="41" t="str" cm="1">
        <f t="array" ref="AI52">IFERROR(
_xlfn.LET(
_xlpm.Prod,INDEX(Din!$J$4:$AR$1000,
MATCH($L52,Din!$I$4:$I$1000,0),
MATCH(AI$6,Din!$J$3:$AO$3,0)),
_xlpm.Status,INDEX('FORÇA DE TRABALHO'!$E$15:$E$999,
MATCH($L52,'FORÇA DE TRABALHO'!$C$15:$C$999,0),
MATCH(AI$6+0,'FORÇA DE TRABALHO'!$E$14:$E$14+0,0)),
IF(
OR(_xlpm.Prod="",_xlpm.Prod=0),
IF(_xlpm.Status="ATIVO",0,_xlpm.Status),
_xlpm.Prod
)
),
"")</f>
        <v/>
      </c>
      <c r="AJ52" s="41" cm="1">
        <f t="array" ref="AJ52">IFERROR(
_xlfn.LET(
_xlpm.Prod,INDEX(Din!$J$4:$AR$1000,
MATCH($L52,Din!$I$4:$I$1000,0),
MATCH(AJ$6,Din!$J$3:$AO$3,0)),
_xlpm.Status,INDEX('FORÇA DE TRABALHO'!$E$15:$E$999,
MATCH($L52,'FORÇA DE TRABALHO'!$C$15:$C$999,0),
MATCH(AJ$6+0,'FORÇA DE TRABALHO'!$E$14:$E$14+0,0)),
IF(
OR(_xlpm.Prod="",_xlpm.Prod=0),
IF(_xlpm.Status="ATIVO",0,_xlpm.Status),
_xlpm.Prod
)
),
"")</f>
        <v>1</v>
      </c>
      <c r="AK52" s="41" cm="1">
        <f t="array" ref="AK52">IFERROR(
_xlfn.LET(
_xlpm.Prod,INDEX(Din!$J$4:$AR$1000,
MATCH($L52,Din!$I$4:$I$1000,0),
MATCH(AK$6,Din!$J$3:$AO$3,0)),
_xlpm.Status,INDEX('FORÇA DE TRABALHO'!$E$15:$E$999,
MATCH($L52,'FORÇA DE TRABALHO'!$C$15:$C$999,0),
MATCH(AK$6+0,'FORÇA DE TRABALHO'!$E$14:$E$14+0,0)),
IF(
OR(_xlpm.Prod="",_xlpm.Prod=0),
IF(_xlpm.Status="ATIVO",0,_xlpm.Status),
_xlpm.Prod
)
),
"")</f>
        <v>1</v>
      </c>
      <c r="AL52" s="41" cm="1">
        <f t="array" ref="AL52">IFERROR(
_xlfn.LET(
_xlpm.Prod,INDEX(Din!$J$4:$AR$1000,
MATCH($L52,Din!$I$4:$I$1000,0),
MATCH(AL$6,Din!$J$3:$AO$3,0)),
_xlpm.Status,INDEX('FORÇA DE TRABALHO'!$E$15:$E$999,
MATCH($L52,'FORÇA DE TRABALHO'!$C$15:$C$999,0),
MATCH(AL$6+0,'FORÇA DE TRABALHO'!$E$14:$E$14+0,0)),
IF(
OR(_xlpm.Prod="",_xlpm.Prod=0),
IF(_xlpm.Status="ATIVO",0,_xlpm.Status),
_xlpm.Prod
)
),
"")</f>
        <v>2</v>
      </c>
      <c r="AM52" s="41" t="str" cm="1">
        <f t="array" ref="AM52">IFERROR(
_xlfn.LET(
_xlpm.Prod,INDEX(Din!$J$4:$AR$1000,
MATCH($L52,Din!$I$4:$I$1000,0),
MATCH(AM$6,Din!$J$3:$AO$3,0)),
_xlpm.Status,INDEX('FORÇA DE TRABALHO'!$E$15:$E$999,
MATCH($L52,'FORÇA DE TRABALHO'!$C$15:$C$999,0),
MATCH(AM$6+0,'FORÇA DE TRABALHO'!$E$14:$E$14+0,0)),
IF(
OR(_xlpm.Prod="",_xlpm.Prod=0),
IF(_xlpm.Status="ATIVO",0,_xlpm.Status),
_xlpm.Prod
)
),
"")</f>
        <v/>
      </c>
      <c r="AN52" s="41" t="str" cm="1">
        <f t="array" ref="AN52">IFERROR(
_xlfn.LET(
_xlpm.Prod,INDEX(Din!$J$4:$AR$1000,
MATCH($L52,Din!$I$4:$I$1000,0),
MATCH(AN$6,Din!$J$3:$AO$3,0)),
_xlpm.Status,INDEX('FORÇA DE TRABALHO'!$E$15:$E$999,
MATCH($L52,'FORÇA DE TRABALHO'!$C$15:$C$999,0),
MATCH(AN$6+0,'FORÇA DE TRABALHO'!$E$14:$E$14+0,0)),
IF(
OR(_xlpm.Prod="",_xlpm.Prod=0),
IF(_xlpm.Status="ATIVO",0,_xlpm.Status),
_xlpm.Prod
)
),
"")</f>
        <v/>
      </c>
      <c r="AO52" s="41" t="str" cm="1">
        <f t="array" ref="AO52">IFERROR(
_xlfn.LET(
_xlpm.Prod,INDEX(Din!$J$4:$AR$1000,
MATCH($L52,Din!$I$4:$I$1000,0),
MATCH(AO$6,Din!$J$3:$AO$3,0)),
_xlpm.Status,INDEX('FORÇA DE TRABALHO'!$E$15:$E$999,
MATCH($L52,'FORÇA DE TRABALHO'!$C$15:$C$999,0),
MATCH(AO$6+0,'FORÇA DE TRABALHO'!$E$14:$E$14+0,0)),
IF(
OR(_xlpm.Prod="",_xlpm.Prod=0),
IF(_xlpm.Status="ATIVO",0,_xlpm.Status),
_xlpm.Prod
)
),
"")</f>
        <v/>
      </c>
      <c r="AP52" s="41" t="str" cm="1">
        <f t="array" ref="AP52">IFERROR(
_xlfn.LET(
_xlpm.Prod,INDEX(Din!$J$4:$AR$1000,
MATCH($L52,Din!$I$4:$I$1000,0),
MATCH(AP$6,Din!$J$3:$AO$3,0)),
_xlpm.Status,INDEX('FORÇA DE TRABALHO'!$E$15:$E$999,
MATCH($L52,'FORÇA DE TRABALHO'!$C$15:$C$999,0),
MATCH(AP$6+0,'FORÇA DE TRABALHO'!$E$14:$E$14+0,0)),
IF(
OR(_xlpm.Prod="",_xlpm.Prod=0),
IF(_xlpm.Status="ATIVO",0,_xlpm.Status),
_xlpm.Prod
)
),
"")</f>
        <v/>
      </c>
      <c r="AQ52" s="41" t="str" cm="1">
        <f t="array" ref="AQ52">IFERROR(
_xlfn.LET(
_xlpm.Prod,INDEX(Din!$J$4:$AR$1000,
MATCH($L52,Din!$I$4:$I$1000,0),
MATCH(AQ$6,Din!$J$3:$AO$3,0)),
_xlpm.Status,INDEX('FORÇA DE TRABALHO'!$E$15:$E$999,
MATCH($L52,'FORÇA DE TRABALHO'!$C$15:$C$999,0),
MATCH(AQ$6+0,'FORÇA DE TRABALHO'!$E$14:$E$14+0,0)),
IF(
OR(_xlpm.Prod="",_xlpm.Prod=0),
IF(_xlpm.Status="ATIVO",0,_xlpm.Status),
_xlpm.Prod
)
),
"")</f>
        <v/>
      </c>
      <c r="AR52"/>
    </row>
    <row r="53" spans="6:44" ht="15" thickBot="1">
      <c r="F53" s="31"/>
      <c r="G53" s="30"/>
      <c r="H53" s="38">
        <f t="shared" si="10"/>
        <v>26</v>
      </c>
      <c r="I53" s="54">
        <f>ResumoProducao[[#This Row],[Produção]]/ResumoProducao[[#This Row],[Dias Trabalhado]]</f>
        <v>26</v>
      </c>
      <c r="J53" s="38" cm="1">
        <f t="array" ref="J53">SUMPRODUCT(('FORÇA DE TRABALHO'!$C$15:$C$1007=L53)*('FORÇA DE TRABALHO'!$E$15:$E$1007="ATIVO"))</f>
        <v>1</v>
      </c>
      <c r="K53" s="39" t="str">
        <f t="shared" si="11"/>
        <v>1Q</v>
      </c>
      <c r="L53" s="40" t="str">
        <f>IF(Din!A44="","",Din!A44)</f>
        <v>SANDRA GABRIELA DOS ANJOS BARBOSA</v>
      </c>
      <c r="M53" s="40" cm="1">
        <f t="array" ref="M53">IFERROR(
_xlfn.LET(
_xlpm.Prod,INDEX(Din!$J$4:$AR$1000,
MATCH($L53,Din!$I$4:$I$1000,0),
MATCH(M$6,Din!$J$3:$AO$3,0)),
_xlpm.Status,INDEX('FORÇA DE TRABALHO'!$E$15:$E$999,
MATCH($L53,'FORÇA DE TRABALHO'!$C$15:$C$999,0),
MATCH(M$6+0,'FORÇA DE TRABALHO'!$E$14:$E$14+0,0)),
IF(
OR(_xlpm.Prod="",_xlpm.Prod=0),
IF(_xlpm.Status="ATIVO",0,_xlpm.Status),
_xlpm.Prod
)
),
"")</f>
        <v>1</v>
      </c>
      <c r="N53" s="40" cm="1">
        <f t="array" ref="N53">IFERROR(
_xlfn.LET(
_xlpm.Prod,INDEX(Din!$J$4:$AR$1000,
MATCH($L53,Din!$I$4:$I$1000,0),
MATCH(N$6,Din!$J$3:$AO$3,0)),
_xlpm.Status,INDEX('FORÇA DE TRABALHO'!$E$15:$E$999,
MATCH($L53,'FORÇA DE TRABALHO'!$C$15:$C$999,0),
MATCH(N$6+0,'FORÇA DE TRABALHO'!$E$14:$E$14+0,0)),
IF(
OR(_xlpm.Prod="",_xlpm.Prod=0),
IF(_xlpm.Status="ATIVO",0,_xlpm.Status),
_xlpm.Prod
)
),
"")</f>
        <v>2</v>
      </c>
      <c r="O53" s="40" cm="1">
        <f t="array" ref="O53">IFERROR(
_xlfn.LET(
_xlpm.Prod,INDEX(Din!$J$4:$AR$1000,
MATCH($L53,Din!$I$4:$I$1000,0),
MATCH(O$6,Din!$J$3:$AO$3,0)),
_xlpm.Status,INDEX('FORÇA DE TRABALHO'!$E$15:$E$999,
MATCH($L53,'FORÇA DE TRABALHO'!$C$15:$C$999,0),
MATCH(O$6+0,'FORÇA DE TRABALHO'!$E$14:$E$14+0,0)),
IF(
OR(_xlpm.Prod="",_xlpm.Prod=0),
IF(_xlpm.Status="ATIVO",0,_xlpm.Status),
_xlpm.Prod
)
),
"")</f>
        <v>1</v>
      </c>
      <c r="P53" s="40" t="str" cm="1">
        <f t="array" ref="P53">IFERROR(
_xlfn.LET(
_xlpm.Prod,INDEX(Din!$J$4:$AR$1000,
MATCH($L53,Din!$I$4:$I$1000,0),
MATCH(P$6,Din!$J$3:$AO$3,0)),
_xlpm.Status,INDEX('FORÇA DE TRABALHO'!$E$15:$E$999,
MATCH($L53,'FORÇA DE TRABALHO'!$C$15:$C$999,0),
MATCH(P$6+0,'FORÇA DE TRABALHO'!$E$14:$E$14+0,0)),
IF(
OR(_xlpm.Prod="",_xlpm.Prod=0),
IF(_xlpm.Status="ATIVO",0,_xlpm.Status),
_xlpm.Prod
)
),
"")</f>
        <v/>
      </c>
      <c r="Q53" s="40" t="str" cm="1">
        <f t="array" ref="Q53">IFERROR(
_xlfn.LET(
_xlpm.Prod,INDEX(Din!$J$4:$AR$1000,
MATCH($L53,Din!$I$4:$I$1000,0),
MATCH(Q$6,Din!$J$3:$AO$3,0)),
_xlpm.Status,INDEX('FORÇA DE TRABALHO'!$E$15:$E$999,
MATCH($L53,'FORÇA DE TRABALHO'!$C$15:$C$999,0),
MATCH(Q$6+0,'FORÇA DE TRABALHO'!$E$14:$E$14+0,0)),
IF(
OR(_xlpm.Prod="",_xlpm.Prod=0),
IF(_xlpm.Status="ATIVO",0,_xlpm.Status),
_xlpm.Prod
)
),
"")</f>
        <v/>
      </c>
      <c r="R53" s="40" t="str" cm="1">
        <f t="array" ref="R53">IFERROR(
_xlfn.LET(
_xlpm.Prod,INDEX(Din!$J$4:$AR$1000,
MATCH($L53,Din!$I$4:$I$1000,0),
MATCH(R$6,Din!$J$3:$AO$3,0)),
_xlpm.Status,INDEX('FORÇA DE TRABALHO'!$E$15:$E$999,
MATCH($L53,'FORÇA DE TRABALHO'!$C$15:$C$999,0),
MATCH(R$6+0,'FORÇA DE TRABALHO'!$E$14:$E$14+0,0)),
IF(
OR(_xlpm.Prod="",_xlpm.Prod=0),
IF(_xlpm.Status="ATIVO",0,_xlpm.Status),
_xlpm.Prod
)
),
"")</f>
        <v/>
      </c>
      <c r="S53" s="40" cm="1">
        <f t="array" ref="S53">IFERROR(
_xlfn.LET(
_xlpm.Prod,INDEX(Din!$J$4:$AR$1000,
MATCH($L53,Din!$I$4:$I$1000,0),
MATCH(S$6,Din!$J$3:$AO$3,0)),
_xlpm.Status,INDEX('FORÇA DE TRABALHO'!$E$15:$E$999,
MATCH($L53,'FORÇA DE TRABALHO'!$C$15:$C$999,0),
MATCH(S$6+0,'FORÇA DE TRABALHO'!$E$14:$E$14+0,0)),
IF(
OR(_xlpm.Prod="",_xlpm.Prod=0),
IF(_xlpm.Status="ATIVO",0,_xlpm.Status),
_xlpm.Prod
)
),
"")</f>
        <v>1</v>
      </c>
      <c r="T53" s="40" t="str" cm="1">
        <f t="array" ref="T53">IFERROR(
_xlfn.LET(
_xlpm.Prod,INDEX(Din!$J$4:$AR$1000,
MATCH($L53,Din!$I$4:$I$1000,0),
MATCH(T$6,Din!$J$3:$AO$3,0)),
_xlpm.Status,INDEX('FORÇA DE TRABALHO'!$E$15:$E$999,
MATCH($L53,'FORÇA DE TRABALHO'!$C$15:$C$999,0),
MATCH(T$6+0,'FORÇA DE TRABALHO'!$E$14:$E$14+0,0)),
IF(
OR(_xlpm.Prod="",_xlpm.Prod=0),
IF(_xlpm.Status="ATIVO",0,_xlpm.Status),
_xlpm.Prod
)
),
"")</f>
        <v/>
      </c>
      <c r="U53" s="40" cm="1">
        <f t="array" ref="U53">IFERROR(
_xlfn.LET(
_xlpm.Prod,INDEX(Din!$J$4:$AR$1000,
MATCH($L53,Din!$I$4:$I$1000,0),
MATCH(U$6,Din!$J$3:$AO$3,0)),
_xlpm.Status,INDEX('FORÇA DE TRABALHO'!$E$15:$E$999,
MATCH($L53,'FORÇA DE TRABALHO'!$C$15:$C$999,0),
MATCH(U$6+0,'FORÇA DE TRABALHO'!$E$14:$E$14+0,0)),
IF(
OR(_xlpm.Prod="",_xlpm.Prod=0),
IF(_xlpm.Status="ATIVO",0,_xlpm.Status),
_xlpm.Prod
)
),
"")</f>
        <v>1</v>
      </c>
      <c r="V53" s="40" t="str" cm="1">
        <f t="array" ref="V53">IFERROR(
_xlfn.LET(
_xlpm.Prod,INDEX(Din!$J$4:$AR$1000,
MATCH($L53,Din!$I$4:$I$1000,0),
MATCH(V$6,Din!$J$3:$AO$3,0)),
_xlpm.Status,INDEX('FORÇA DE TRABALHO'!$E$15:$E$999,
MATCH($L53,'FORÇA DE TRABALHO'!$C$15:$C$999,0),
MATCH(V$6+0,'FORÇA DE TRABALHO'!$E$14:$E$14+0,0)),
IF(
OR(_xlpm.Prod="",_xlpm.Prod=0),
IF(_xlpm.Status="ATIVO",0,_xlpm.Status),
_xlpm.Prod
)
),
"")</f>
        <v/>
      </c>
      <c r="W53" s="40" cm="1">
        <f t="array" ref="W53">IFERROR(
_xlfn.LET(
_xlpm.Prod,INDEX(Din!$J$4:$AR$1000,
MATCH($L53,Din!$I$4:$I$1000,0),
MATCH(W$6,Din!$J$3:$AO$3,0)),
_xlpm.Status,INDEX('FORÇA DE TRABALHO'!$E$15:$E$999,
MATCH($L53,'FORÇA DE TRABALHO'!$C$15:$C$999,0),
MATCH(W$6+0,'FORÇA DE TRABALHO'!$E$14:$E$14+0,0)),
IF(
OR(_xlpm.Prod="",_xlpm.Prod=0),
IF(_xlpm.Status="ATIVO",0,_xlpm.Status),
_xlpm.Prod
)
),
"")</f>
        <v>1</v>
      </c>
      <c r="X53" s="40" cm="1">
        <f t="array" ref="X53">IFERROR(
_xlfn.LET(
_xlpm.Prod,INDEX(Din!$J$4:$AR$1000,
MATCH($L53,Din!$I$4:$I$1000,0),
MATCH(X$6,Din!$J$3:$AO$3,0)),
_xlpm.Status,INDEX('FORÇA DE TRABALHO'!$E$15:$E$999,
MATCH($L53,'FORÇA DE TRABALHO'!$C$15:$C$999,0),
MATCH(X$6+0,'FORÇA DE TRABALHO'!$E$14:$E$14+0,0)),
IF(
OR(_xlpm.Prod="",_xlpm.Prod=0),
IF(_xlpm.Status="ATIVO",0,_xlpm.Status),
_xlpm.Prod
)
),
"")</f>
        <v>1</v>
      </c>
      <c r="Y53" s="40" cm="1">
        <f t="array" ref="Y53">IFERROR(
_xlfn.LET(
_xlpm.Prod,INDEX(Din!$J$4:$AR$1000,
MATCH($L53,Din!$I$4:$I$1000,0),
MATCH(Y$6,Din!$J$3:$AO$3,0)),
_xlpm.Status,INDEX('FORÇA DE TRABALHO'!$E$15:$E$999,
MATCH($L53,'FORÇA DE TRABALHO'!$C$15:$C$999,0),
MATCH(Y$6+0,'FORÇA DE TRABALHO'!$E$14:$E$14+0,0)),
IF(
OR(_xlpm.Prod="",_xlpm.Prod=0),
IF(_xlpm.Status="ATIVO",0,_xlpm.Status),
_xlpm.Prod
)
),
"")</f>
        <v>2</v>
      </c>
      <c r="Z53" s="40" cm="1">
        <f t="array" ref="Z53">IFERROR(
_xlfn.LET(
_xlpm.Prod,INDEX(Din!$J$4:$AR$1000,
MATCH($L53,Din!$I$4:$I$1000,0),
MATCH(Z$6,Din!$J$3:$AO$3,0)),
_xlpm.Status,INDEX('FORÇA DE TRABALHO'!$E$15:$E$999,
MATCH($L53,'FORÇA DE TRABALHO'!$C$15:$C$999,0),
MATCH(Z$6+0,'FORÇA DE TRABALHO'!$E$14:$E$14+0,0)),
IF(
OR(_xlpm.Prod="",_xlpm.Prod=0),
IF(_xlpm.Status="ATIVO",0,_xlpm.Status),
_xlpm.Prod
)
),
"")</f>
        <v>2</v>
      </c>
      <c r="AA53" s="40" t="str" cm="1">
        <f t="array" ref="AA53">IFERROR(
_xlfn.LET(
_xlpm.Prod,INDEX(Din!$J$4:$AR$1000,
MATCH($L53,Din!$I$4:$I$1000,0),
MATCH(AA$6,Din!$J$3:$AO$3,0)),
_xlpm.Status,INDEX('FORÇA DE TRABALHO'!$E$15:$E$999,
MATCH($L53,'FORÇA DE TRABALHO'!$C$15:$C$999,0),
MATCH(AA$6+0,'FORÇA DE TRABALHO'!$E$14:$E$14+0,0)),
IF(
OR(_xlpm.Prod="",_xlpm.Prod=0),
IF(_xlpm.Status="ATIVO",0,_xlpm.Status),
_xlpm.Prod
)
),
"")</f>
        <v/>
      </c>
      <c r="AB53" s="40" cm="1">
        <f t="array" ref="AB53">IFERROR(
_xlfn.LET(
_xlpm.Prod,INDEX(Din!$J$4:$AR$1000,
MATCH($L53,Din!$I$4:$I$1000,0),
MATCH(AB$6,Din!$J$3:$AO$3,0)),
_xlpm.Status,INDEX('FORÇA DE TRABALHO'!$E$15:$E$999,
MATCH($L53,'FORÇA DE TRABALHO'!$C$15:$C$999,0),
MATCH(AB$6+0,'FORÇA DE TRABALHO'!$E$14:$E$14+0,0)),
IF(
OR(_xlpm.Prod="",_xlpm.Prod=0),
IF(_xlpm.Status="ATIVO",0,_xlpm.Status),
_xlpm.Prod
)
),
"")</f>
        <v>1</v>
      </c>
      <c r="AC53" s="40" cm="1">
        <f t="array" ref="AC53">IFERROR(
_xlfn.LET(
_xlpm.Prod,INDEX(Din!$J$4:$AR$1000,
MATCH($L53,Din!$I$4:$I$1000,0),
MATCH(AC$6,Din!$J$3:$AO$3,0)),
_xlpm.Status,INDEX('FORÇA DE TRABALHO'!$E$15:$E$999,
MATCH($L53,'FORÇA DE TRABALHO'!$C$15:$C$999,0),
MATCH(AC$6+0,'FORÇA DE TRABALHO'!$E$14:$E$14+0,0)),
IF(
OR(_xlpm.Prod="",_xlpm.Prod=0),
IF(_xlpm.Status="ATIVO",0,_xlpm.Status),
_xlpm.Prod
)
),
"")</f>
        <v>2</v>
      </c>
      <c r="AD53" s="40" t="str" cm="1">
        <f t="array" ref="AD53">IFERROR(
_xlfn.LET(
_xlpm.Prod,INDEX(Din!$J$4:$AR$1000,
MATCH($L53,Din!$I$4:$I$1000,0),
MATCH(AD$6,Din!$J$3:$AO$3,0)),
_xlpm.Status,INDEX('FORÇA DE TRABALHO'!$E$15:$E$999,
MATCH($L53,'FORÇA DE TRABALHO'!$C$15:$C$999,0),
MATCH(AD$6+0,'FORÇA DE TRABALHO'!$E$14:$E$14+0,0)),
IF(
OR(_xlpm.Prod="",_xlpm.Prod=0),
IF(_xlpm.Status="ATIVO",0,_xlpm.Status),
_xlpm.Prod
)
),
"")</f>
        <v/>
      </c>
      <c r="AE53" s="40" cm="1">
        <f t="array" ref="AE53">IFERROR(
_xlfn.LET(
_xlpm.Prod,INDEX(Din!$J$4:$AR$1000,
MATCH($L53,Din!$I$4:$I$1000,0),
MATCH(AE$6,Din!$J$3:$AO$3,0)),
_xlpm.Status,INDEX('FORÇA DE TRABALHO'!$E$15:$E$999,
MATCH($L53,'FORÇA DE TRABALHO'!$C$15:$C$999,0),
MATCH(AE$6+0,'FORÇA DE TRABALHO'!$E$14:$E$14+0,0)),
IF(
OR(_xlpm.Prod="",_xlpm.Prod=0),
IF(_xlpm.Status="ATIVO",0,_xlpm.Status),
_xlpm.Prod
)
),
"")</f>
        <v>1</v>
      </c>
      <c r="AF53" s="40" cm="1">
        <f t="array" ref="AF53">IFERROR(
_xlfn.LET(
_xlpm.Prod,INDEX(Din!$J$4:$AR$1000,
MATCH($L53,Din!$I$4:$I$1000,0),
MATCH(AF$6,Din!$J$3:$AO$3,0)),
_xlpm.Status,INDEX('FORÇA DE TRABALHO'!$E$15:$E$999,
MATCH($L53,'FORÇA DE TRABALHO'!$C$15:$C$999,0),
MATCH(AF$6+0,'FORÇA DE TRABALHO'!$E$14:$E$14+0,0)),
IF(
OR(_xlpm.Prod="",_xlpm.Prod=0),
IF(_xlpm.Status="ATIVO",0,_xlpm.Status),
_xlpm.Prod
)
),
"")</f>
        <v>2</v>
      </c>
      <c r="AG53" s="40" cm="1">
        <f t="array" ref="AG53">IFERROR(
_xlfn.LET(
_xlpm.Prod,INDEX(Din!$J$4:$AR$1000,
MATCH($L53,Din!$I$4:$I$1000,0),
MATCH(AG$6,Din!$J$3:$AO$3,0)),
_xlpm.Status,INDEX('FORÇA DE TRABALHO'!$E$15:$E$999,
MATCH($L53,'FORÇA DE TRABALHO'!$C$15:$C$999,0),
MATCH(AG$6+0,'FORÇA DE TRABALHO'!$E$14:$E$14+0,0)),
IF(
OR(_xlpm.Prod="",_xlpm.Prod=0),
IF(_xlpm.Status="ATIVO",0,_xlpm.Status),
_xlpm.Prod
)
),
"")</f>
        <v>3</v>
      </c>
      <c r="AH53" s="40" t="str" cm="1">
        <f t="array" ref="AH53">IFERROR(
_xlfn.LET(
_xlpm.Prod,INDEX(Din!$J$4:$AR$1000,
MATCH($L53,Din!$I$4:$I$1000,0),
MATCH(AH$6,Din!$J$3:$AO$3,0)),
_xlpm.Status,INDEX('FORÇA DE TRABALHO'!$E$15:$E$999,
MATCH($L53,'FORÇA DE TRABALHO'!$C$15:$C$999,0),
MATCH(AH$6+0,'FORÇA DE TRABALHO'!$E$14:$E$14+0,0)),
IF(
OR(_xlpm.Prod="",_xlpm.Prod=0),
IF(_xlpm.Status="ATIVO",0,_xlpm.Status),
_xlpm.Prod
)
),
"")</f>
        <v/>
      </c>
      <c r="AI53" s="40" t="str" cm="1">
        <f t="array" ref="AI53">IFERROR(
_xlfn.LET(
_xlpm.Prod,INDEX(Din!$J$4:$AR$1000,
MATCH($L53,Din!$I$4:$I$1000,0),
MATCH(AI$6,Din!$J$3:$AO$3,0)),
_xlpm.Status,INDEX('FORÇA DE TRABALHO'!$E$15:$E$999,
MATCH($L53,'FORÇA DE TRABALHO'!$C$15:$C$999,0),
MATCH(AI$6+0,'FORÇA DE TRABALHO'!$E$14:$E$14+0,0)),
IF(
OR(_xlpm.Prod="",_xlpm.Prod=0),
IF(_xlpm.Status="ATIVO",0,_xlpm.Status),
_xlpm.Prod
)
),
"")</f>
        <v/>
      </c>
      <c r="AJ53" s="40" cm="1">
        <f t="array" ref="AJ53">IFERROR(
_xlfn.LET(
_xlpm.Prod,INDEX(Din!$J$4:$AR$1000,
MATCH($L53,Din!$I$4:$I$1000,0),
MATCH(AJ$6,Din!$J$3:$AO$3,0)),
_xlpm.Status,INDEX('FORÇA DE TRABALHO'!$E$15:$E$999,
MATCH($L53,'FORÇA DE TRABALHO'!$C$15:$C$999,0),
MATCH(AJ$6+0,'FORÇA DE TRABALHO'!$E$14:$E$14+0,0)),
IF(
OR(_xlpm.Prod="",_xlpm.Prod=0),
IF(_xlpm.Status="ATIVO",0,_xlpm.Status),
_xlpm.Prod
)
),
"")</f>
        <v>1</v>
      </c>
      <c r="AK53" s="40" cm="1">
        <f t="array" ref="AK53">IFERROR(
_xlfn.LET(
_xlpm.Prod,INDEX(Din!$J$4:$AR$1000,
MATCH($L53,Din!$I$4:$I$1000,0),
MATCH(AK$6,Din!$J$3:$AO$3,0)),
_xlpm.Status,INDEX('FORÇA DE TRABALHO'!$E$15:$E$999,
MATCH($L53,'FORÇA DE TRABALHO'!$C$15:$C$999,0),
MATCH(AK$6+0,'FORÇA DE TRABALHO'!$E$14:$E$14+0,0)),
IF(
OR(_xlpm.Prod="",_xlpm.Prod=0),
IF(_xlpm.Status="ATIVO",0,_xlpm.Status),
_xlpm.Prod
)
),
"")</f>
        <v>2</v>
      </c>
      <c r="AL53" s="40" cm="1">
        <f t="array" ref="AL53">IFERROR(
_xlfn.LET(
_xlpm.Prod,INDEX(Din!$J$4:$AR$1000,
MATCH($L53,Din!$I$4:$I$1000,0),
MATCH(AL$6,Din!$J$3:$AO$3,0)),
_xlpm.Status,INDEX('FORÇA DE TRABALHO'!$E$15:$E$999,
MATCH($L53,'FORÇA DE TRABALHO'!$C$15:$C$999,0),
MATCH(AL$6+0,'FORÇA DE TRABALHO'!$E$14:$E$14+0,0)),
IF(
OR(_xlpm.Prod="",_xlpm.Prod=0),
IF(_xlpm.Status="ATIVO",0,_xlpm.Status),
_xlpm.Prod
)
),
"")</f>
        <v>2</v>
      </c>
      <c r="AM53" s="40" t="str" cm="1">
        <f t="array" ref="AM53">IFERROR(
_xlfn.LET(
_xlpm.Prod,INDEX(Din!$J$4:$AR$1000,
MATCH($L53,Din!$I$4:$I$1000,0),
MATCH(AM$6,Din!$J$3:$AO$3,0)),
_xlpm.Status,INDEX('FORÇA DE TRABALHO'!$E$15:$E$999,
MATCH($L53,'FORÇA DE TRABALHO'!$C$15:$C$999,0),
MATCH(AM$6+0,'FORÇA DE TRABALHO'!$E$14:$E$14+0,0)),
IF(
OR(_xlpm.Prod="",_xlpm.Prod=0),
IF(_xlpm.Status="ATIVO",0,_xlpm.Status),
_xlpm.Prod
)
),
"")</f>
        <v/>
      </c>
      <c r="AN53" s="40" t="str" cm="1">
        <f t="array" ref="AN53">IFERROR(
_xlfn.LET(
_xlpm.Prod,INDEX(Din!$J$4:$AR$1000,
MATCH($L53,Din!$I$4:$I$1000,0),
MATCH(AN$6,Din!$J$3:$AO$3,0)),
_xlpm.Status,INDEX('FORÇA DE TRABALHO'!$E$15:$E$999,
MATCH($L53,'FORÇA DE TRABALHO'!$C$15:$C$999,0),
MATCH(AN$6+0,'FORÇA DE TRABALHO'!$E$14:$E$14+0,0)),
IF(
OR(_xlpm.Prod="",_xlpm.Prod=0),
IF(_xlpm.Status="ATIVO",0,_xlpm.Status),
_xlpm.Prod
)
),
"")</f>
        <v/>
      </c>
      <c r="AO53" s="40" t="str" cm="1">
        <f t="array" ref="AO53">IFERROR(
_xlfn.LET(
_xlpm.Prod,INDEX(Din!$J$4:$AR$1000,
MATCH($L53,Din!$I$4:$I$1000,0),
MATCH(AO$6,Din!$J$3:$AO$3,0)),
_xlpm.Status,INDEX('FORÇA DE TRABALHO'!$E$15:$E$999,
MATCH($L53,'FORÇA DE TRABALHO'!$C$15:$C$999,0),
MATCH(AO$6+0,'FORÇA DE TRABALHO'!$E$14:$E$14+0,0)),
IF(
OR(_xlpm.Prod="",_xlpm.Prod=0),
IF(_xlpm.Status="ATIVO",0,_xlpm.Status),
_xlpm.Prod
)
),
"")</f>
        <v/>
      </c>
      <c r="AP53" s="40" t="str" cm="1">
        <f t="array" ref="AP53">IFERROR(
_xlfn.LET(
_xlpm.Prod,INDEX(Din!$J$4:$AR$1000,
MATCH($L53,Din!$I$4:$I$1000,0),
MATCH(AP$6,Din!$J$3:$AO$3,0)),
_xlpm.Status,INDEX('FORÇA DE TRABALHO'!$E$15:$E$999,
MATCH($L53,'FORÇA DE TRABALHO'!$C$15:$C$999,0),
MATCH(AP$6+0,'FORÇA DE TRABALHO'!$E$14:$E$14+0,0)),
IF(
OR(_xlpm.Prod="",_xlpm.Prod=0),
IF(_xlpm.Status="ATIVO",0,_xlpm.Status),
_xlpm.Prod
)
),
"")</f>
        <v/>
      </c>
      <c r="AQ53" s="40" t="str" cm="1">
        <f t="array" ref="AQ53">IFERROR(
_xlfn.LET(
_xlpm.Prod,INDEX(Din!$J$4:$AR$1000,
MATCH($L53,Din!$I$4:$I$1000,0),
MATCH(AQ$6,Din!$J$3:$AO$3,0)),
_xlpm.Status,INDEX('FORÇA DE TRABALHO'!$E$15:$E$999,
MATCH($L53,'FORÇA DE TRABALHO'!$C$15:$C$999,0),
MATCH(AQ$6+0,'FORÇA DE TRABALHO'!$E$14:$E$14+0,0)),
IF(
OR(_xlpm.Prod="",_xlpm.Prod=0),
IF(_xlpm.Status="ATIVO",0,_xlpm.Status),
_xlpm.Prod
)
),
"")</f>
        <v/>
      </c>
      <c r="AR53"/>
    </row>
    <row r="54" spans="6:44" ht="15" thickBot="1">
      <c r="F54" s="31"/>
      <c r="G54" s="30"/>
      <c r="H54" s="38">
        <f t="shared" si="10"/>
        <v>21</v>
      </c>
      <c r="I54" s="54">
        <f>ResumoProducao[[#This Row],[Produção]]/ResumoProducao[[#This Row],[Dias Trabalhado]]</f>
        <v>21</v>
      </c>
      <c r="J54" s="38" cm="1">
        <f t="array" ref="J54">SUMPRODUCT(('FORÇA DE TRABALHO'!$C$15:$C$1007=L54)*('FORÇA DE TRABALHO'!$E$15:$E$1007="ATIVO"))</f>
        <v>1</v>
      </c>
      <c r="K54" s="39" t="str">
        <f t="shared" si="11"/>
        <v>1Q</v>
      </c>
      <c r="L54" s="41" t="str">
        <f>IF(Din!A45="","",Din!A45)</f>
        <v>ALDIR GOES DOS SANTOS</v>
      </c>
      <c r="M54" s="41" t="str" cm="1">
        <f t="array" ref="M54">IFERROR(
_xlfn.LET(
_xlpm.Prod,INDEX(Din!$J$4:$AR$1000,
MATCH($L54,Din!$I$4:$I$1000,0),
MATCH(M$6,Din!$J$3:$AO$3,0)),
_xlpm.Status,INDEX('FORÇA DE TRABALHO'!$E$15:$E$999,
MATCH($L54,'FORÇA DE TRABALHO'!$C$15:$C$999,0),
MATCH(M$6+0,'FORÇA DE TRABALHO'!$E$14:$E$14+0,0)),
IF(
OR(_xlpm.Prod="",_xlpm.Prod=0),
IF(_xlpm.Status="ATIVO",0,_xlpm.Status),
_xlpm.Prod
)
),
"")</f>
        <v/>
      </c>
      <c r="N54" s="41" t="str" cm="1">
        <f t="array" ref="N54">IFERROR(
_xlfn.LET(
_xlpm.Prod,INDEX(Din!$J$4:$AR$1000,
MATCH($L54,Din!$I$4:$I$1000,0),
MATCH(N$6,Din!$J$3:$AO$3,0)),
_xlpm.Status,INDEX('FORÇA DE TRABALHO'!$E$15:$E$999,
MATCH($L54,'FORÇA DE TRABALHO'!$C$15:$C$999,0),
MATCH(N$6+0,'FORÇA DE TRABALHO'!$E$14:$E$14+0,0)),
IF(
OR(_xlpm.Prod="",_xlpm.Prod=0),
IF(_xlpm.Status="ATIVO",0,_xlpm.Status),
_xlpm.Prod
)
),
"")</f>
        <v/>
      </c>
      <c r="O54" s="41" t="str" cm="1">
        <f t="array" ref="O54">IFERROR(
_xlfn.LET(
_xlpm.Prod,INDEX(Din!$J$4:$AR$1000,
MATCH($L54,Din!$I$4:$I$1000,0),
MATCH(O$6,Din!$J$3:$AO$3,0)),
_xlpm.Status,INDEX('FORÇA DE TRABALHO'!$E$15:$E$999,
MATCH($L54,'FORÇA DE TRABALHO'!$C$15:$C$999,0),
MATCH(O$6+0,'FORÇA DE TRABALHO'!$E$14:$E$14+0,0)),
IF(
OR(_xlpm.Prod="",_xlpm.Prod=0),
IF(_xlpm.Status="ATIVO",0,_xlpm.Status),
_xlpm.Prod
)
),
"")</f>
        <v/>
      </c>
      <c r="P54" s="41" t="str" cm="1">
        <f t="array" ref="P54">IFERROR(
_xlfn.LET(
_xlpm.Prod,INDEX(Din!$J$4:$AR$1000,
MATCH($L54,Din!$I$4:$I$1000,0),
MATCH(P$6,Din!$J$3:$AO$3,0)),
_xlpm.Status,INDEX('FORÇA DE TRABALHO'!$E$15:$E$999,
MATCH($L54,'FORÇA DE TRABALHO'!$C$15:$C$999,0),
MATCH(P$6+0,'FORÇA DE TRABALHO'!$E$14:$E$14+0,0)),
IF(
OR(_xlpm.Prod="",_xlpm.Prod=0),
IF(_xlpm.Status="ATIVO",0,_xlpm.Status),
_xlpm.Prod
)
),
"")</f>
        <v/>
      </c>
      <c r="Q54" s="41" t="str" cm="1">
        <f t="array" ref="Q54">IFERROR(
_xlfn.LET(
_xlpm.Prod,INDEX(Din!$J$4:$AR$1000,
MATCH($L54,Din!$I$4:$I$1000,0),
MATCH(Q$6,Din!$J$3:$AO$3,0)),
_xlpm.Status,INDEX('FORÇA DE TRABALHO'!$E$15:$E$999,
MATCH($L54,'FORÇA DE TRABALHO'!$C$15:$C$999,0),
MATCH(Q$6+0,'FORÇA DE TRABALHO'!$E$14:$E$14+0,0)),
IF(
OR(_xlpm.Prod="",_xlpm.Prod=0),
IF(_xlpm.Status="ATIVO",0,_xlpm.Status),
_xlpm.Prod
)
),
"")</f>
        <v/>
      </c>
      <c r="R54" s="41" cm="1">
        <f t="array" ref="R54">IFERROR(
_xlfn.LET(
_xlpm.Prod,INDEX(Din!$J$4:$AR$1000,
MATCH($L54,Din!$I$4:$I$1000,0),
MATCH(R$6,Din!$J$3:$AO$3,0)),
_xlpm.Status,INDEX('FORÇA DE TRABALHO'!$E$15:$E$999,
MATCH($L54,'FORÇA DE TRABALHO'!$C$15:$C$999,0),
MATCH(R$6+0,'FORÇA DE TRABALHO'!$E$14:$E$14+0,0)),
IF(
OR(_xlpm.Prod="",_xlpm.Prod=0),
IF(_xlpm.Status="ATIVO",0,_xlpm.Status),
_xlpm.Prod
)
),
"")</f>
        <v>2</v>
      </c>
      <c r="S54" s="41" t="str" cm="1">
        <f t="array" ref="S54">IFERROR(
_xlfn.LET(
_xlpm.Prod,INDEX(Din!$J$4:$AR$1000,
MATCH($L54,Din!$I$4:$I$1000,0),
MATCH(S$6,Din!$J$3:$AO$3,0)),
_xlpm.Status,INDEX('FORÇA DE TRABALHO'!$E$15:$E$999,
MATCH($L54,'FORÇA DE TRABALHO'!$C$15:$C$999,0),
MATCH(S$6+0,'FORÇA DE TRABALHO'!$E$14:$E$14+0,0)),
IF(
OR(_xlpm.Prod="",_xlpm.Prod=0),
IF(_xlpm.Status="ATIVO",0,_xlpm.Status),
_xlpm.Prod
)
),
"")</f>
        <v/>
      </c>
      <c r="T54" s="41" cm="1">
        <f t="array" ref="T54">IFERROR(
_xlfn.LET(
_xlpm.Prod,INDEX(Din!$J$4:$AR$1000,
MATCH($L54,Din!$I$4:$I$1000,0),
MATCH(T$6,Din!$J$3:$AO$3,0)),
_xlpm.Status,INDEX('FORÇA DE TRABALHO'!$E$15:$E$999,
MATCH($L54,'FORÇA DE TRABALHO'!$C$15:$C$999,0),
MATCH(T$6+0,'FORÇA DE TRABALHO'!$E$14:$E$14+0,0)),
IF(
OR(_xlpm.Prod="",_xlpm.Prod=0),
IF(_xlpm.Status="ATIVO",0,_xlpm.Status),
_xlpm.Prod
)
),
"")</f>
        <v>2</v>
      </c>
      <c r="U54" s="41" t="str" cm="1">
        <f t="array" ref="U54">IFERROR(
_xlfn.LET(
_xlpm.Prod,INDEX(Din!$J$4:$AR$1000,
MATCH($L54,Din!$I$4:$I$1000,0),
MATCH(U$6,Din!$J$3:$AO$3,0)),
_xlpm.Status,INDEX('FORÇA DE TRABALHO'!$E$15:$E$999,
MATCH($L54,'FORÇA DE TRABALHO'!$C$15:$C$999,0),
MATCH(U$6+0,'FORÇA DE TRABALHO'!$E$14:$E$14+0,0)),
IF(
OR(_xlpm.Prod="",_xlpm.Prod=0),
IF(_xlpm.Status="ATIVO",0,_xlpm.Status),
_xlpm.Prod
)
),
"")</f>
        <v/>
      </c>
      <c r="V54" s="41" t="str" cm="1">
        <f t="array" ref="V54">IFERROR(
_xlfn.LET(
_xlpm.Prod,INDEX(Din!$J$4:$AR$1000,
MATCH($L54,Din!$I$4:$I$1000,0),
MATCH(V$6,Din!$J$3:$AO$3,0)),
_xlpm.Status,INDEX('FORÇA DE TRABALHO'!$E$15:$E$999,
MATCH($L54,'FORÇA DE TRABALHO'!$C$15:$C$999,0),
MATCH(V$6+0,'FORÇA DE TRABALHO'!$E$14:$E$14+0,0)),
IF(
OR(_xlpm.Prod="",_xlpm.Prod=0),
IF(_xlpm.Status="ATIVO",0,_xlpm.Status),
_xlpm.Prod
)
),
"")</f>
        <v/>
      </c>
      <c r="W54" s="41" cm="1">
        <f t="array" ref="W54">IFERROR(
_xlfn.LET(
_xlpm.Prod,INDEX(Din!$J$4:$AR$1000,
MATCH($L54,Din!$I$4:$I$1000,0),
MATCH(W$6,Din!$J$3:$AO$3,0)),
_xlpm.Status,INDEX('FORÇA DE TRABALHO'!$E$15:$E$999,
MATCH($L54,'FORÇA DE TRABALHO'!$C$15:$C$999,0),
MATCH(W$6+0,'FORÇA DE TRABALHO'!$E$14:$E$14+0,0)),
IF(
OR(_xlpm.Prod="",_xlpm.Prod=0),
IF(_xlpm.Status="ATIVO",0,_xlpm.Status),
_xlpm.Prod
)
),
"")</f>
        <v>1</v>
      </c>
      <c r="X54" s="41" cm="1">
        <f t="array" ref="X54">IFERROR(
_xlfn.LET(
_xlpm.Prod,INDEX(Din!$J$4:$AR$1000,
MATCH($L54,Din!$I$4:$I$1000,0),
MATCH(X$6,Din!$J$3:$AO$3,0)),
_xlpm.Status,INDEX('FORÇA DE TRABALHO'!$E$15:$E$999,
MATCH($L54,'FORÇA DE TRABALHO'!$C$15:$C$999,0),
MATCH(X$6+0,'FORÇA DE TRABALHO'!$E$14:$E$14+0,0)),
IF(
OR(_xlpm.Prod="",_xlpm.Prod=0),
IF(_xlpm.Status="ATIVO",0,_xlpm.Status),
_xlpm.Prod
)
),
"")</f>
        <v>2</v>
      </c>
      <c r="Y54" s="41" t="str" cm="1">
        <f t="array" ref="Y54">IFERROR(
_xlfn.LET(
_xlpm.Prod,INDEX(Din!$J$4:$AR$1000,
MATCH($L54,Din!$I$4:$I$1000,0),
MATCH(Y$6,Din!$J$3:$AO$3,0)),
_xlpm.Status,INDEX('FORÇA DE TRABALHO'!$E$15:$E$999,
MATCH($L54,'FORÇA DE TRABALHO'!$C$15:$C$999,0),
MATCH(Y$6+0,'FORÇA DE TRABALHO'!$E$14:$E$14+0,0)),
IF(
OR(_xlpm.Prod="",_xlpm.Prod=0),
IF(_xlpm.Status="ATIVO",0,_xlpm.Status),
_xlpm.Prod
)
),
"")</f>
        <v/>
      </c>
      <c r="Z54" s="41" cm="1">
        <f t="array" ref="Z54">IFERROR(
_xlfn.LET(
_xlpm.Prod,INDEX(Din!$J$4:$AR$1000,
MATCH($L54,Din!$I$4:$I$1000,0),
MATCH(Z$6,Din!$J$3:$AO$3,0)),
_xlpm.Status,INDEX('FORÇA DE TRABALHO'!$E$15:$E$999,
MATCH($L54,'FORÇA DE TRABALHO'!$C$15:$C$999,0),
MATCH(Z$6+0,'FORÇA DE TRABALHO'!$E$14:$E$14+0,0)),
IF(
OR(_xlpm.Prod="",_xlpm.Prod=0),
IF(_xlpm.Status="ATIVO",0,_xlpm.Status),
_xlpm.Prod
)
),
"")</f>
        <v>2</v>
      </c>
      <c r="AA54" s="41" t="str" cm="1">
        <f t="array" ref="AA54">IFERROR(
_xlfn.LET(
_xlpm.Prod,INDEX(Din!$J$4:$AR$1000,
MATCH($L54,Din!$I$4:$I$1000,0),
MATCH(AA$6,Din!$J$3:$AO$3,0)),
_xlpm.Status,INDEX('FORÇA DE TRABALHO'!$E$15:$E$999,
MATCH($L54,'FORÇA DE TRABALHO'!$C$15:$C$999,0),
MATCH(AA$6+0,'FORÇA DE TRABALHO'!$E$14:$E$14+0,0)),
IF(
OR(_xlpm.Prod="",_xlpm.Prod=0),
IF(_xlpm.Status="ATIVO",0,_xlpm.Status),
_xlpm.Prod
)
),
"")</f>
        <v/>
      </c>
      <c r="AB54" s="41" t="str" cm="1">
        <f t="array" ref="AB54">IFERROR(
_xlfn.LET(
_xlpm.Prod,INDEX(Din!$J$4:$AR$1000,
MATCH($L54,Din!$I$4:$I$1000,0),
MATCH(AB$6,Din!$J$3:$AO$3,0)),
_xlpm.Status,INDEX('FORÇA DE TRABALHO'!$E$15:$E$999,
MATCH($L54,'FORÇA DE TRABALHO'!$C$15:$C$999,0),
MATCH(AB$6+0,'FORÇA DE TRABALHO'!$E$14:$E$14+0,0)),
IF(
OR(_xlpm.Prod="",_xlpm.Prod=0),
IF(_xlpm.Status="ATIVO",0,_xlpm.Status),
_xlpm.Prod
)
),
"")</f>
        <v/>
      </c>
      <c r="AC54" s="41" cm="1">
        <f t="array" ref="AC54">IFERROR(
_xlfn.LET(
_xlpm.Prod,INDEX(Din!$J$4:$AR$1000,
MATCH($L54,Din!$I$4:$I$1000,0),
MATCH(AC$6,Din!$J$3:$AO$3,0)),
_xlpm.Status,INDEX('FORÇA DE TRABALHO'!$E$15:$E$999,
MATCH($L54,'FORÇA DE TRABALHO'!$C$15:$C$999,0),
MATCH(AC$6+0,'FORÇA DE TRABALHO'!$E$14:$E$14+0,0)),
IF(
OR(_xlpm.Prod="",_xlpm.Prod=0),
IF(_xlpm.Status="ATIVO",0,_xlpm.Status),
_xlpm.Prod
)
),
"")</f>
        <v>2</v>
      </c>
      <c r="AD54" s="41" cm="1">
        <f t="array" ref="AD54">IFERROR(
_xlfn.LET(
_xlpm.Prod,INDEX(Din!$J$4:$AR$1000,
MATCH($L54,Din!$I$4:$I$1000,0),
MATCH(AD$6,Din!$J$3:$AO$3,0)),
_xlpm.Status,INDEX('FORÇA DE TRABALHO'!$E$15:$E$999,
MATCH($L54,'FORÇA DE TRABALHO'!$C$15:$C$999,0),
MATCH(AD$6+0,'FORÇA DE TRABALHO'!$E$14:$E$14+0,0)),
IF(
OR(_xlpm.Prod="",_xlpm.Prod=0),
IF(_xlpm.Status="ATIVO",0,_xlpm.Status),
_xlpm.Prod
)
),
"")</f>
        <v>2</v>
      </c>
      <c r="AE54" s="41" cm="1">
        <f t="array" ref="AE54">IFERROR(
_xlfn.LET(
_xlpm.Prod,INDEX(Din!$J$4:$AR$1000,
MATCH($L54,Din!$I$4:$I$1000,0),
MATCH(AE$6,Din!$J$3:$AO$3,0)),
_xlpm.Status,INDEX('FORÇA DE TRABALHO'!$E$15:$E$999,
MATCH($L54,'FORÇA DE TRABALHO'!$C$15:$C$999,0),
MATCH(AE$6+0,'FORÇA DE TRABALHO'!$E$14:$E$14+0,0)),
IF(
OR(_xlpm.Prod="",_xlpm.Prod=0),
IF(_xlpm.Status="ATIVO",0,_xlpm.Status),
_xlpm.Prod
)
),
"")</f>
        <v>2</v>
      </c>
      <c r="AF54" s="41" cm="1">
        <f t="array" ref="AF54">IFERROR(
_xlfn.LET(
_xlpm.Prod,INDEX(Din!$J$4:$AR$1000,
MATCH($L54,Din!$I$4:$I$1000,0),
MATCH(AF$6,Din!$J$3:$AO$3,0)),
_xlpm.Status,INDEX('FORÇA DE TRABALHO'!$E$15:$E$999,
MATCH($L54,'FORÇA DE TRABALHO'!$C$15:$C$999,0),
MATCH(AF$6+0,'FORÇA DE TRABALHO'!$E$14:$E$14+0,0)),
IF(
OR(_xlpm.Prod="",_xlpm.Prod=0),
IF(_xlpm.Status="ATIVO",0,_xlpm.Status),
_xlpm.Prod
)
),
"")</f>
        <v>1</v>
      </c>
      <c r="AG54" s="41" t="str" cm="1">
        <f t="array" ref="AG54">IFERROR(
_xlfn.LET(
_xlpm.Prod,INDEX(Din!$J$4:$AR$1000,
MATCH($L54,Din!$I$4:$I$1000,0),
MATCH(AG$6,Din!$J$3:$AO$3,0)),
_xlpm.Status,INDEX('FORÇA DE TRABALHO'!$E$15:$E$999,
MATCH($L54,'FORÇA DE TRABALHO'!$C$15:$C$999,0),
MATCH(AG$6+0,'FORÇA DE TRABALHO'!$E$14:$E$14+0,0)),
IF(
OR(_xlpm.Prod="",_xlpm.Prod=0),
IF(_xlpm.Status="ATIVO",0,_xlpm.Status),
_xlpm.Prod
)
),
"")</f>
        <v/>
      </c>
      <c r="AH54" s="41" t="str" cm="1">
        <f t="array" ref="AH54">IFERROR(
_xlfn.LET(
_xlpm.Prod,INDEX(Din!$J$4:$AR$1000,
MATCH($L54,Din!$I$4:$I$1000,0),
MATCH(AH$6,Din!$J$3:$AO$3,0)),
_xlpm.Status,INDEX('FORÇA DE TRABALHO'!$E$15:$E$999,
MATCH($L54,'FORÇA DE TRABALHO'!$C$15:$C$999,0),
MATCH(AH$6+0,'FORÇA DE TRABALHO'!$E$14:$E$14+0,0)),
IF(
OR(_xlpm.Prod="",_xlpm.Prod=0),
IF(_xlpm.Status="ATIVO",0,_xlpm.Status),
_xlpm.Prod
)
),
"")</f>
        <v/>
      </c>
      <c r="AI54" s="41" t="str" cm="1">
        <f t="array" ref="AI54">IFERROR(
_xlfn.LET(
_xlpm.Prod,INDEX(Din!$J$4:$AR$1000,
MATCH($L54,Din!$I$4:$I$1000,0),
MATCH(AI$6,Din!$J$3:$AO$3,0)),
_xlpm.Status,INDEX('FORÇA DE TRABALHO'!$E$15:$E$999,
MATCH($L54,'FORÇA DE TRABALHO'!$C$15:$C$999,0),
MATCH(AI$6+0,'FORÇA DE TRABALHO'!$E$14:$E$14+0,0)),
IF(
OR(_xlpm.Prod="",_xlpm.Prod=0),
IF(_xlpm.Status="ATIVO",0,_xlpm.Status),
_xlpm.Prod
)
),
"")</f>
        <v/>
      </c>
      <c r="AJ54" s="41" cm="1">
        <f t="array" ref="AJ54">IFERROR(
_xlfn.LET(
_xlpm.Prod,INDEX(Din!$J$4:$AR$1000,
MATCH($L54,Din!$I$4:$I$1000,0),
MATCH(AJ$6,Din!$J$3:$AO$3,0)),
_xlpm.Status,INDEX('FORÇA DE TRABALHO'!$E$15:$E$999,
MATCH($L54,'FORÇA DE TRABALHO'!$C$15:$C$999,0),
MATCH(AJ$6+0,'FORÇA DE TRABALHO'!$E$14:$E$14+0,0)),
IF(
OR(_xlpm.Prod="",_xlpm.Prod=0),
IF(_xlpm.Status="ATIVO",0,_xlpm.Status),
_xlpm.Prod
)
),
"")</f>
        <v>1</v>
      </c>
      <c r="AK54" s="41" cm="1">
        <f t="array" ref="AK54">IFERROR(
_xlfn.LET(
_xlpm.Prod,INDEX(Din!$J$4:$AR$1000,
MATCH($L54,Din!$I$4:$I$1000,0),
MATCH(AK$6,Din!$J$3:$AO$3,0)),
_xlpm.Status,INDEX('FORÇA DE TRABALHO'!$E$15:$E$999,
MATCH($L54,'FORÇA DE TRABALHO'!$C$15:$C$999,0),
MATCH(AK$6+0,'FORÇA DE TRABALHO'!$E$14:$E$14+0,0)),
IF(
OR(_xlpm.Prod="",_xlpm.Prod=0),
IF(_xlpm.Status="ATIVO",0,_xlpm.Status),
_xlpm.Prod
)
),
"")</f>
        <v>2</v>
      </c>
      <c r="AL54" s="41" cm="1">
        <f t="array" ref="AL54">IFERROR(
_xlfn.LET(
_xlpm.Prod,INDEX(Din!$J$4:$AR$1000,
MATCH($L54,Din!$I$4:$I$1000,0),
MATCH(AL$6,Din!$J$3:$AO$3,0)),
_xlpm.Status,INDEX('FORÇA DE TRABALHO'!$E$15:$E$999,
MATCH($L54,'FORÇA DE TRABALHO'!$C$15:$C$999,0),
MATCH(AL$6+0,'FORÇA DE TRABALHO'!$E$14:$E$14+0,0)),
IF(
OR(_xlpm.Prod="",_xlpm.Prod=0),
IF(_xlpm.Status="ATIVO",0,_xlpm.Status),
_xlpm.Prod
)
),
"")</f>
        <v>2</v>
      </c>
      <c r="AM54" s="41" t="str" cm="1">
        <f t="array" ref="AM54">IFERROR(
_xlfn.LET(
_xlpm.Prod,INDEX(Din!$J$4:$AR$1000,
MATCH($L54,Din!$I$4:$I$1000,0),
MATCH(AM$6,Din!$J$3:$AO$3,0)),
_xlpm.Status,INDEX('FORÇA DE TRABALHO'!$E$15:$E$999,
MATCH($L54,'FORÇA DE TRABALHO'!$C$15:$C$999,0),
MATCH(AM$6+0,'FORÇA DE TRABALHO'!$E$14:$E$14+0,0)),
IF(
OR(_xlpm.Prod="",_xlpm.Prod=0),
IF(_xlpm.Status="ATIVO",0,_xlpm.Status),
_xlpm.Prod
)
),
"")</f>
        <v/>
      </c>
      <c r="AN54" s="41" t="str" cm="1">
        <f t="array" ref="AN54">IFERROR(
_xlfn.LET(
_xlpm.Prod,INDEX(Din!$J$4:$AR$1000,
MATCH($L54,Din!$I$4:$I$1000,0),
MATCH(AN$6,Din!$J$3:$AO$3,0)),
_xlpm.Status,INDEX('FORÇA DE TRABALHO'!$E$15:$E$999,
MATCH($L54,'FORÇA DE TRABALHO'!$C$15:$C$999,0),
MATCH(AN$6+0,'FORÇA DE TRABALHO'!$E$14:$E$14+0,0)),
IF(
OR(_xlpm.Prod="",_xlpm.Prod=0),
IF(_xlpm.Status="ATIVO",0,_xlpm.Status),
_xlpm.Prod
)
),
"")</f>
        <v/>
      </c>
      <c r="AO54" s="41" t="str" cm="1">
        <f t="array" ref="AO54">IFERROR(
_xlfn.LET(
_xlpm.Prod,INDEX(Din!$J$4:$AR$1000,
MATCH($L54,Din!$I$4:$I$1000,0),
MATCH(AO$6,Din!$J$3:$AO$3,0)),
_xlpm.Status,INDEX('FORÇA DE TRABALHO'!$E$15:$E$999,
MATCH($L54,'FORÇA DE TRABALHO'!$C$15:$C$999,0),
MATCH(AO$6+0,'FORÇA DE TRABALHO'!$E$14:$E$14+0,0)),
IF(
OR(_xlpm.Prod="",_xlpm.Prod=0),
IF(_xlpm.Status="ATIVO",0,_xlpm.Status),
_xlpm.Prod
)
),
"")</f>
        <v/>
      </c>
      <c r="AP54" s="41" t="str" cm="1">
        <f t="array" ref="AP54">IFERROR(
_xlfn.LET(
_xlpm.Prod,INDEX(Din!$J$4:$AR$1000,
MATCH($L54,Din!$I$4:$I$1000,0),
MATCH(AP$6,Din!$J$3:$AO$3,0)),
_xlpm.Status,INDEX('FORÇA DE TRABALHO'!$E$15:$E$999,
MATCH($L54,'FORÇA DE TRABALHO'!$C$15:$C$999,0),
MATCH(AP$6+0,'FORÇA DE TRABALHO'!$E$14:$E$14+0,0)),
IF(
OR(_xlpm.Prod="",_xlpm.Prod=0),
IF(_xlpm.Status="ATIVO",0,_xlpm.Status),
_xlpm.Prod
)
),
"")</f>
        <v/>
      </c>
      <c r="AQ54" s="41" t="str" cm="1">
        <f t="array" ref="AQ54">IFERROR(
_xlfn.LET(
_xlpm.Prod,INDEX(Din!$J$4:$AR$1000,
MATCH($L54,Din!$I$4:$I$1000,0),
MATCH(AQ$6,Din!$J$3:$AO$3,0)),
_xlpm.Status,INDEX('FORÇA DE TRABALHO'!$E$15:$E$999,
MATCH($L54,'FORÇA DE TRABALHO'!$C$15:$C$999,0),
MATCH(AQ$6+0,'FORÇA DE TRABALHO'!$E$14:$E$14+0,0)),
IF(
OR(_xlpm.Prod="",_xlpm.Prod=0),
IF(_xlpm.Status="ATIVO",0,_xlpm.Status),
_xlpm.Prod
)
),
"")</f>
        <v/>
      </c>
      <c r="AR54"/>
    </row>
    <row r="55" spans="6:44" ht="15" thickBot="1">
      <c r="F55" s="31"/>
      <c r="G55" s="30"/>
      <c r="H55" s="38">
        <f t="shared" si="10"/>
        <v>13</v>
      </c>
      <c r="I55" s="54">
        <f>ResumoProducao[[#This Row],[Produção]]/ResumoProducao[[#This Row],[Dias Trabalhado]]</f>
        <v>13</v>
      </c>
      <c r="J55" s="38" cm="1">
        <f t="array" ref="J55">SUMPRODUCT(('FORÇA DE TRABALHO'!$C$15:$C$1007=L55)*('FORÇA DE TRABALHO'!$E$15:$E$1007="ATIVO"))</f>
        <v>1</v>
      </c>
      <c r="K55" s="39" t="str">
        <f t="shared" si="11"/>
        <v>1Q</v>
      </c>
      <c r="L55" s="40" t="str">
        <f>IF(Din!A46="","",Din!A46)</f>
        <v>DANILO COSTA CASSEMIRO DA SILVA</v>
      </c>
      <c r="M55" s="40" t="str" cm="1">
        <f t="array" ref="M55">IFERROR(
_xlfn.LET(
_xlpm.Prod,INDEX(Din!$J$4:$AR$1000,
MATCH($L55,Din!$I$4:$I$1000,0),
MATCH(M$6,Din!$J$3:$AO$3,0)),
_xlpm.Status,INDEX('FORÇA DE TRABALHO'!$E$15:$E$999,
MATCH($L55,'FORÇA DE TRABALHO'!$C$15:$C$999,0),
MATCH(M$6+0,'FORÇA DE TRABALHO'!$E$14:$E$14+0,0)),
IF(
OR(_xlpm.Prod="",_xlpm.Prod=0),
IF(_xlpm.Status="ATIVO",0,_xlpm.Status),
_xlpm.Prod
)
),
"")</f>
        <v/>
      </c>
      <c r="N55" s="40" t="str" cm="1">
        <f t="array" ref="N55">IFERROR(
_xlfn.LET(
_xlpm.Prod,INDEX(Din!$J$4:$AR$1000,
MATCH($L55,Din!$I$4:$I$1000,0),
MATCH(N$6,Din!$J$3:$AO$3,0)),
_xlpm.Status,INDEX('FORÇA DE TRABALHO'!$E$15:$E$999,
MATCH($L55,'FORÇA DE TRABALHO'!$C$15:$C$999,0),
MATCH(N$6+0,'FORÇA DE TRABALHO'!$E$14:$E$14+0,0)),
IF(
OR(_xlpm.Prod="",_xlpm.Prod=0),
IF(_xlpm.Status="ATIVO",0,_xlpm.Status),
_xlpm.Prod
)
),
"")</f>
        <v/>
      </c>
      <c r="O55" s="40" t="str" cm="1">
        <f t="array" ref="O55">IFERROR(
_xlfn.LET(
_xlpm.Prod,INDEX(Din!$J$4:$AR$1000,
MATCH($L55,Din!$I$4:$I$1000,0),
MATCH(O$6,Din!$J$3:$AO$3,0)),
_xlpm.Status,INDEX('FORÇA DE TRABALHO'!$E$15:$E$999,
MATCH($L55,'FORÇA DE TRABALHO'!$C$15:$C$999,0),
MATCH(O$6+0,'FORÇA DE TRABALHO'!$E$14:$E$14+0,0)),
IF(
OR(_xlpm.Prod="",_xlpm.Prod=0),
IF(_xlpm.Status="ATIVO",0,_xlpm.Status),
_xlpm.Prod
)
),
"")</f>
        <v/>
      </c>
      <c r="P55" s="40" t="str" cm="1">
        <f t="array" ref="P55">IFERROR(
_xlfn.LET(
_xlpm.Prod,INDEX(Din!$J$4:$AR$1000,
MATCH($L55,Din!$I$4:$I$1000,0),
MATCH(P$6,Din!$J$3:$AO$3,0)),
_xlpm.Status,INDEX('FORÇA DE TRABALHO'!$E$15:$E$999,
MATCH($L55,'FORÇA DE TRABALHO'!$C$15:$C$999,0),
MATCH(P$6+0,'FORÇA DE TRABALHO'!$E$14:$E$14+0,0)),
IF(
OR(_xlpm.Prod="",_xlpm.Prod=0),
IF(_xlpm.Status="ATIVO",0,_xlpm.Status),
_xlpm.Prod
)
),
"")</f>
        <v/>
      </c>
      <c r="Q55" s="40" t="str" cm="1">
        <f t="array" ref="Q55">IFERROR(
_xlfn.LET(
_xlpm.Prod,INDEX(Din!$J$4:$AR$1000,
MATCH($L55,Din!$I$4:$I$1000,0),
MATCH(Q$6,Din!$J$3:$AO$3,0)),
_xlpm.Status,INDEX('FORÇA DE TRABALHO'!$E$15:$E$999,
MATCH($L55,'FORÇA DE TRABALHO'!$C$15:$C$999,0),
MATCH(Q$6+0,'FORÇA DE TRABALHO'!$E$14:$E$14+0,0)),
IF(
OR(_xlpm.Prod="",_xlpm.Prod=0),
IF(_xlpm.Status="ATIVO",0,_xlpm.Status),
_xlpm.Prod
)
),
"")</f>
        <v/>
      </c>
      <c r="R55" s="40" t="str" cm="1">
        <f t="array" ref="R55">IFERROR(
_xlfn.LET(
_xlpm.Prod,INDEX(Din!$J$4:$AR$1000,
MATCH($L55,Din!$I$4:$I$1000,0),
MATCH(R$6,Din!$J$3:$AO$3,0)),
_xlpm.Status,INDEX('FORÇA DE TRABALHO'!$E$15:$E$999,
MATCH($L55,'FORÇA DE TRABALHO'!$C$15:$C$999,0),
MATCH(R$6+0,'FORÇA DE TRABALHO'!$E$14:$E$14+0,0)),
IF(
OR(_xlpm.Prod="",_xlpm.Prod=0),
IF(_xlpm.Status="ATIVO",0,_xlpm.Status),
_xlpm.Prod
)
),
"")</f>
        <v/>
      </c>
      <c r="S55" s="40" t="str" cm="1">
        <f t="array" ref="S55">IFERROR(
_xlfn.LET(
_xlpm.Prod,INDEX(Din!$J$4:$AR$1000,
MATCH($L55,Din!$I$4:$I$1000,0),
MATCH(S$6,Din!$J$3:$AO$3,0)),
_xlpm.Status,INDEX('FORÇA DE TRABALHO'!$E$15:$E$999,
MATCH($L55,'FORÇA DE TRABALHO'!$C$15:$C$999,0),
MATCH(S$6+0,'FORÇA DE TRABALHO'!$E$14:$E$14+0,0)),
IF(
OR(_xlpm.Prod="",_xlpm.Prod=0),
IF(_xlpm.Status="ATIVO",0,_xlpm.Status),
_xlpm.Prod
)
),
"")</f>
        <v/>
      </c>
      <c r="T55" s="40" t="str" cm="1">
        <f t="array" ref="T55">IFERROR(
_xlfn.LET(
_xlpm.Prod,INDEX(Din!$J$4:$AR$1000,
MATCH($L55,Din!$I$4:$I$1000,0),
MATCH(T$6,Din!$J$3:$AO$3,0)),
_xlpm.Status,INDEX('FORÇA DE TRABALHO'!$E$15:$E$999,
MATCH($L55,'FORÇA DE TRABALHO'!$C$15:$C$999,0),
MATCH(T$6+0,'FORÇA DE TRABALHO'!$E$14:$E$14+0,0)),
IF(
OR(_xlpm.Prod="",_xlpm.Prod=0),
IF(_xlpm.Status="ATIVO",0,_xlpm.Status),
_xlpm.Prod
)
),
"")</f>
        <v/>
      </c>
      <c r="U55" s="40" t="str" cm="1">
        <f t="array" ref="U55">IFERROR(
_xlfn.LET(
_xlpm.Prod,INDEX(Din!$J$4:$AR$1000,
MATCH($L55,Din!$I$4:$I$1000,0),
MATCH(U$6,Din!$J$3:$AO$3,0)),
_xlpm.Status,INDEX('FORÇA DE TRABALHO'!$E$15:$E$999,
MATCH($L55,'FORÇA DE TRABALHO'!$C$15:$C$999,0),
MATCH(U$6+0,'FORÇA DE TRABALHO'!$E$14:$E$14+0,0)),
IF(
OR(_xlpm.Prod="",_xlpm.Prod=0),
IF(_xlpm.Status="ATIVO",0,_xlpm.Status),
_xlpm.Prod
)
),
"")</f>
        <v/>
      </c>
      <c r="V55" s="40" t="str" cm="1">
        <f t="array" ref="V55">IFERROR(
_xlfn.LET(
_xlpm.Prod,INDEX(Din!$J$4:$AR$1000,
MATCH($L55,Din!$I$4:$I$1000,0),
MATCH(V$6,Din!$J$3:$AO$3,0)),
_xlpm.Status,INDEX('FORÇA DE TRABALHO'!$E$15:$E$999,
MATCH($L55,'FORÇA DE TRABALHO'!$C$15:$C$999,0),
MATCH(V$6+0,'FORÇA DE TRABALHO'!$E$14:$E$14+0,0)),
IF(
OR(_xlpm.Prod="",_xlpm.Prod=0),
IF(_xlpm.Status="ATIVO",0,_xlpm.Status),
_xlpm.Prod
)
),
"")</f>
        <v/>
      </c>
      <c r="W55" s="40" t="str" cm="1">
        <f t="array" ref="W55">IFERROR(
_xlfn.LET(
_xlpm.Prod,INDEX(Din!$J$4:$AR$1000,
MATCH($L55,Din!$I$4:$I$1000,0),
MATCH(W$6,Din!$J$3:$AO$3,0)),
_xlpm.Status,INDEX('FORÇA DE TRABALHO'!$E$15:$E$999,
MATCH($L55,'FORÇA DE TRABALHO'!$C$15:$C$999,0),
MATCH(W$6+0,'FORÇA DE TRABALHO'!$E$14:$E$14+0,0)),
IF(
OR(_xlpm.Prod="",_xlpm.Prod=0),
IF(_xlpm.Status="ATIVO",0,_xlpm.Status),
_xlpm.Prod
)
),
"")</f>
        <v/>
      </c>
      <c r="X55" s="40" t="str" cm="1">
        <f t="array" ref="X55">IFERROR(
_xlfn.LET(
_xlpm.Prod,INDEX(Din!$J$4:$AR$1000,
MATCH($L55,Din!$I$4:$I$1000,0),
MATCH(X$6,Din!$J$3:$AO$3,0)),
_xlpm.Status,INDEX('FORÇA DE TRABALHO'!$E$15:$E$999,
MATCH($L55,'FORÇA DE TRABALHO'!$C$15:$C$999,0),
MATCH(X$6+0,'FORÇA DE TRABALHO'!$E$14:$E$14+0,0)),
IF(
OR(_xlpm.Prod="",_xlpm.Prod=0),
IF(_xlpm.Status="ATIVO",0,_xlpm.Status),
_xlpm.Prod
)
),
"")</f>
        <v/>
      </c>
      <c r="Y55" s="40" t="str" cm="1">
        <f t="array" ref="Y55">IFERROR(
_xlfn.LET(
_xlpm.Prod,INDEX(Din!$J$4:$AR$1000,
MATCH($L55,Din!$I$4:$I$1000,0),
MATCH(Y$6,Din!$J$3:$AO$3,0)),
_xlpm.Status,INDEX('FORÇA DE TRABALHO'!$E$15:$E$999,
MATCH($L55,'FORÇA DE TRABALHO'!$C$15:$C$999,0),
MATCH(Y$6+0,'FORÇA DE TRABALHO'!$E$14:$E$14+0,0)),
IF(
OR(_xlpm.Prod="",_xlpm.Prod=0),
IF(_xlpm.Status="ATIVO",0,_xlpm.Status),
_xlpm.Prod
)
),
"")</f>
        <v/>
      </c>
      <c r="Z55" s="40" t="str" cm="1">
        <f t="array" ref="Z55">IFERROR(
_xlfn.LET(
_xlpm.Prod,INDEX(Din!$J$4:$AR$1000,
MATCH($L55,Din!$I$4:$I$1000,0),
MATCH(Z$6,Din!$J$3:$AO$3,0)),
_xlpm.Status,INDEX('FORÇA DE TRABALHO'!$E$15:$E$999,
MATCH($L55,'FORÇA DE TRABALHO'!$C$15:$C$999,0),
MATCH(Z$6+0,'FORÇA DE TRABALHO'!$E$14:$E$14+0,0)),
IF(
OR(_xlpm.Prod="",_xlpm.Prod=0),
IF(_xlpm.Status="ATIVO",0,_xlpm.Status),
_xlpm.Prod
)
),
"")</f>
        <v/>
      </c>
      <c r="AA55" s="40" t="str" cm="1">
        <f t="array" ref="AA55">IFERROR(
_xlfn.LET(
_xlpm.Prod,INDEX(Din!$J$4:$AR$1000,
MATCH($L55,Din!$I$4:$I$1000,0),
MATCH(AA$6,Din!$J$3:$AO$3,0)),
_xlpm.Status,INDEX('FORÇA DE TRABALHO'!$E$15:$E$999,
MATCH($L55,'FORÇA DE TRABALHO'!$C$15:$C$999,0),
MATCH(AA$6+0,'FORÇA DE TRABALHO'!$E$14:$E$14+0,0)),
IF(
OR(_xlpm.Prod="",_xlpm.Prod=0),
IF(_xlpm.Status="ATIVO",0,_xlpm.Status),
_xlpm.Prod
)
),
"")</f>
        <v/>
      </c>
      <c r="AB55" s="40" t="str" cm="1">
        <f t="array" ref="AB55">IFERROR(
_xlfn.LET(
_xlpm.Prod,INDEX(Din!$J$4:$AR$1000,
MATCH($L55,Din!$I$4:$I$1000,0),
MATCH(AB$6,Din!$J$3:$AO$3,0)),
_xlpm.Status,INDEX('FORÇA DE TRABALHO'!$E$15:$E$999,
MATCH($L55,'FORÇA DE TRABALHO'!$C$15:$C$999,0),
MATCH(AB$6+0,'FORÇA DE TRABALHO'!$E$14:$E$14+0,0)),
IF(
OR(_xlpm.Prod="",_xlpm.Prod=0),
IF(_xlpm.Status="ATIVO",0,_xlpm.Status),
_xlpm.Prod
)
),
"")</f>
        <v/>
      </c>
      <c r="AC55" s="40" cm="1">
        <f t="array" ref="AC55">IFERROR(
_xlfn.LET(
_xlpm.Prod,INDEX(Din!$J$4:$AR$1000,
MATCH($L55,Din!$I$4:$I$1000,0),
MATCH(AC$6,Din!$J$3:$AO$3,0)),
_xlpm.Status,INDEX('FORÇA DE TRABALHO'!$E$15:$E$999,
MATCH($L55,'FORÇA DE TRABALHO'!$C$15:$C$999,0),
MATCH(AC$6+0,'FORÇA DE TRABALHO'!$E$14:$E$14+0,0)),
IF(
OR(_xlpm.Prod="",_xlpm.Prod=0),
IF(_xlpm.Status="ATIVO",0,_xlpm.Status),
_xlpm.Prod
)
),
"")</f>
        <v>1</v>
      </c>
      <c r="AD55" s="40" cm="1">
        <f t="array" ref="AD55">IFERROR(
_xlfn.LET(
_xlpm.Prod,INDEX(Din!$J$4:$AR$1000,
MATCH($L55,Din!$I$4:$I$1000,0),
MATCH(AD$6,Din!$J$3:$AO$3,0)),
_xlpm.Status,INDEX('FORÇA DE TRABALHO'!$E$15:$E$999,
MATCH($L55,'FORÇA DE TRABALHO'!$C$15:$C$999,0),
MATCH(AD$6+0,'FORÇA DE TRABALHO'!$E$14:$E$14+0,0)),
IF(
OR(_xlpm.Prod="",_xlpm.Prod=0),
IF(_xlpm.Status="ATIVO",0,_xlpm.Status),
_xlpm.Prod
)
),
"")</f>
        <v>2</v>
      </c>
      <c r="AE55" s="40" cm="1">
        <f t="array" ref="AE55">IFERROR(
_xlfn.LET(
_xlpm.Prod,INDEX(Din!$J$4:$AR$1000,
MATCH($L55,Din!$I$4:$I$1000,0),
MATCH(AE$6,Din!$J$3:$AO$3,0)),
_xlpm.Status,INDEX('FORÇA DE TRABALHO'!$E$15:$E$999,
MATCH($L55,'FORÇA DE TRABALHO'!$C$15:$C$999,0),
MATCH(AE$6+0,'FORÇA DE TRABALHO'!$E$14:$E$14+0,0)),
IF(
OR(_xlpm.Prod="",_xlpm.Prod=0),
IF(_xlpm.Status="ATIVO",0,_xlpm.Status),
_xlpm.Prod
)
),
"")</f>
        <v>3</v>
      </c>
      <c r="AF55" s="40" cm="1">
        <f t="array" ref="AF55">IFERROR(
_xlfn.LET(
_xlpm.Prod,INDEX(Din!$J$4:$AR$1000,
MATCH($L55,Din!$I$4:$I$1000,0),
MATCH(AF$6,Din!$J$3:$AO$3,0)),
_xlpm.Status,INDEX('FORÇA DE TRABALHO'!$E$15:$E$999,
MATCH($L55,'FORÇA DE TRABALHO'!$C$15:$C$999,0),
MATCH(AF$6+0,'FORÇA DE TRABALHO'!$E$14:$E$14+0,0)),
IF(
OR(_xlpm.Prod="",_xlpm.Prod=0),
IF(_xlpm.Status="ATIVO",0,_xlpm.Status),
_xlpm.Prod
)
),
"")</f>
        <v>2</v>
      </c>
      <c r="AG55" s="40" cm="1">
        <f t="array" ref="AG55">IFERROR(
_xlfn.LET(
_xlpm.Prod,INDEX(Din!$J$4:$AR$1000,
MATCH($L55,Din!$I$4:$I$1000,0),
MATCH(AG$6,Din!$J$3:$AO$3,0)),
_xlpm.Status,INDEX('FORÇA DE TRABALHO'!$E$15:$E$999,
MATCH($L55,'FORÇA DE TRABALHO'!$C$15:$C$999,0),
MATCH(AG$6+0,'FORÇA DE TRABALHO'!$E$14:$E$14+0,0)),
IF(
OR(_xlpm.Prod="",_xlpm.Prod=0),
IF(_xlpm.Status="ATIVO",0,_xlpm.Status),
_xlpm.Prod
)
),
"")</f>
        <v>2</v>
      </c>
      <c r="AH55" s="40" t="str" cm="1">
        <f t="array" ref="AH55">IFERROR(
_xlfn.LET(
_xlpm.Prod,INDEX(Din!$J$4:$AR$1000,
MATCH($L55,Din!$I$4:$I$1000,0),
MATCH(AH$6,Din!$J$3:$AO$3,0)),
_xlpm.Status,INDEX('FORÇA DE TRABALHO'!$E$15:$E$999,
MATCH($L55,'FORÇA DE TRABALHO'!$C$15:$C$999,0),
MATCH(AH$6+0,'FORÇA DE TRABALHO'!$E$14:$E$14+0,0)),
IF(
OR(_xlpm.Prod="",_xlpm.Prod=0),
IF(_xlpm.Status="ATIVO",0,_xlpm.Status),
_xlpm.Prod
)
),
"")</f>
        <v/>
      </c>
      <c r="AI55" s="40" t="str" cm="1">
        <f t="array" ref="AI55">IFERROR(
_xlfn.LET(
_xlpm.Prod,INDEX(Din!$J$4:$AR$1000,
MATCH($L55,Din!$I$4:$I$1000,0),
MATCH(AI$6,Din!$J$3:$AO$3,0)),
_xlpm.Status,INDEX('FORÇA DE TRABALHO'!$E$15:$E$999,
MATCH($L55,'FORÇA DE TRABALHO'!$C$15:$C$999,0),
MATCH(AI$6+0,'FORÇA DE TRABALHO'!$E$14:$E$14+0,0)),
IF(
OR(_xlpm.Prod="",_xlpm.Prod=0),
IF(_xlpm.Status="ATIVO",0,_xlpm.Status),
_xlpm.Prod
)
),
"")</f>
        <v/>
      </c>
      <c r="AJ55" s="40" cm="1">
        <f t="array" ref="AJ55">IFERROR(
_xlfn.LET(
_xlpm.Prod,INDEX(Din!$J$4:$AR$1000,
MATCH($L55,Din!$I$4:$I$1000,0),
MATCH(AJ$6,Din!$J$3:$AO$3,0)),
_xlpm.Status,INDEX('FORÇA DE TRABALHO'!$E$15:$E$999,
MATCH($L55,'FORÇA DE TRABALHO'!$C$15:$C$999,0),
MATCH(AJ$6+0,'FORÇA DE TRABALHO'!$E$14:$E$14+0,0)),
IF(
OR(_xlpm.Prod="",_xlpm.Prod=0),
IF(_xlpm.Status="ATIVO",0,_xlpm.Status),
_xlpm.Prod
)
),
"")</f>
        <v>1</v>
      </c>
      <c r="AK55" s="40" cm="1">
        <f t="array" ref="AK55">IFERROR(
_xlfn.LET(
_xlpm.Prod,INDEX(Din!$J$4:$AR$1000,
MATCH($L55,Din!$I$4:$I$1000,0),
MATCH(AK$6,Din!$J$3:$AO$3,0)),
_xlpm.Status,INDEX('FORÇA DE TRABALHO'!$E$15:$E$999,
MATCH($L55,'FORÇA DE TRABALHO'!$C$15:$C$999,0),
MATCH(AK$6+0,'FORÇA DE TRABALHO'!$E$14:$E$14+0,0)),
IF(
OR(_xlpm.Prod="",_xlpm.Prod=0),
IF(_xlpm.Status="ATIVO",0,_xlpm.Status),
_xlpm.Prod
)
),
"")</f>
        <v>1</v>
      </c>
      <c r="AL55" s="40" cm="1">
        <f t="array" ref="AL55">IFERROR(
_xlfn.LET(
_xlpm.Prod,INDEX(Din!$J$4:$AR$1000,
MATCH($L55,Din!$I$4:$I$1000,0),
MATCH(AL$6,Din!$J$3:$AO$3,0)),
_xlpm.Status,INDEX('FORÇA DE TRABALHO'!$E$15:$E$999,
MATCH($L55,'FORÇA DE TRABALHO'!$C$15:$C$999,0),
MATCH(AL$6+0,'FORÇA DE TRABALHO'!$E$14:$E$14+0,0)),
IF(
OR(_xlpm.Prod="",_xlpm.Prod=0),
IF(_xlpm.Status="ATIVO",0,_xlpm.Status),
_xlpm.Prod
)
),
"")</f>
        <v>1</v>
      </c>
      <c r="AM55" s="40" t="str" cm="1">
        <f t="array" ref="AM55">IFERROR(
_xlfn.LET(
_xlpm.Prod,INDEX(Din!$J$4:$AR$1000,
MATCH($L55,Din!$I$4:$I$1000,0),
MATCH(AM$6,Din!$J$3:$AO$3,0)),
_xlpm.Status,INDEX('FORÇA DE TRABALHO'!$E$15:$E$999,
MATCH($L55,'FORÇA DE TRABALHO'!$C$15:$C$999,0),
MATCH(AM$6+0,'FORÇA DE TRABALHO'!$E$14:$E$14+0,0)),
IF(
OR(_xlpm.Prod="",_xlpm.Prod=0),
IF(_xlpm.Status="ATIVO",0,_xlpm.Status),
_xlpm.Prod
)
),
"")</f>
        <v/>
      </c>
      <c r="AN55" s="40" t="str" cm="1">
        <f t="array" ref="AN55">IFERROR(
_xlfn.LET(
_xlpm.Prod,INDEX(Din!$J$4:$AR$1000,
MATCH($L55,Din!$I$4:$I$1000,0),
MATCH(AN$6,Din!$J$3:$AO$3,0)),
_xlpm.Status,INDEX('FORÇA DE TRABALHO'!$E$15:$E$999,
MATCH($L55,'FORÇA DE TRABALHO'!$C$15:$C$999,0),
MATCH(AN$6+0,'FORÇA DE TRABALHO'!$E$14:$E$14+0,0)),
IF(
OR(_xlpm.Prod="",_xlpm.Prod=0),
IF(_xlpm.Status="ATIVO",0,_xlpm.Status),
_xlpm.Prod
)
),
"")</f>
        <v/>
      </c>
      <c r="AO55" s="40" t="str" cm="1">
        <f t="array" ref="AO55">IFERROR(
_xlfn.LET(
_xlpm.Prod,INDEX(Din!$J$4:$AR$1000,
MATCH($L55,Din!$I$4:$I$1000,0),
MATCH(AO$6,Din!$J$3:$AO$3,0)),
_xlpm.Status,INDEX('FORÇA DE TRABALHO'!$E$15:$E$999,
MATCH($L55,'FORÇA DE TRABALHO'!$C$15:$C$999,0),
MATCH(AO$6+0,'FORÇA DE TRABALHO'!$E$14:$E$14+0,0)),
IF(
OR(_xlpm.Prod="",_xlpm.Prod=0),
IF(_xlpm.Status="ATIVO",0,_xlpm.Status),
_xlpm.Prod
)
),
"")</f>
        <v/>
      </c>
      <c r="AP55" s="40" t="str" cm="1">
        <f t="array" ref="AP55">IFERROR(
_xlfn.LET(
_xlpm.Prod,INDEX(Din!$J$4:$AR$1000,
MATCH($L55,Din!$I$4:$I$1000,0),
MATCH(AP$6,Din!$J$3:$AO$3,0)),
_xlpm.Status,INDEX('FORÇA DE TRABALHO'!$E$15:$E$999,
MATCH($L55,'FORÇA DE TRABALHO'!$C$15:$C$999,0),
MATCH(AP$6+0,'FORÇA DE TRABALHO'!$E$14:$E$14+0,0)),
IF(
OR(_xlpm.Prod="",_xlpm.Prod=0),
IF(_xlpm.Status="ATIVO",0,_xlpm.Status),
_xlpm.Prod
)
),
"")</f>
        <v/>
      </c>
      <c r="AQ55" s="40" t="str" cm="1">
        <f t="array" ref="AQ55">IFERROR(
_xlfn.LET(
_xlpm.Prod,INDEX(Din!$J$4:$AR$1000,
MATCH($L55,Din!$I$4:$I$1000,0),
MATCH(AQ$6,Din!$J$3:$AO$3,0)),
_xlpm.Status,INDEX('FORÇA DE TRABALHO'!$E$15:$E$999,
MATCH($L55,'FORÇA DE TRABALHO'!$C$15:$C$999,0),
MATCH(AQ$6+0,'FORÇA DE TRABALHO'!$E$14:$E$14+0,0)),
IF(
OR(_xlpm.Prod="",_xlpm.Prod=0),
IF(_xlpm.Status="ATIVO",0,_xlpm.Status),
_xlpm.Prod
)
),
"")</f>
        <v/>
      </c>
      <c r="AR55"/>
    </row>
    <row r="56" spans="6:44" ht="15" thickBot="1">
      <c r="F56" s="31"/>
      <c r="G56" s="30"/>
      <c r="H56" s="38">
        <f t="shared" si="10"/>
        <v>23</v>
      </c>
      <c r="I56" s="54">
        <f>ResumoProducao[[#This Row],[Produção]]/ResumoProducao[[#This Row],[Dias Trabalhado]]</f>
        <v>23</v>
      </c>
      <c r="J56" s="38" cm="1">
        <f t="array" ref="J56">SUMPRODUCT(('FORÇA DE TRABALHO'!$C$15:$C$1007=L56)*('FORÇA DE TRABALHO'!$E$15:$E$1007="ATIVO"))</f>
        <v>1</v>
      </c>
      <c r="K56" s="39" t="str">
        <f t="shared" si="11"/>
        <v>1Q</v>
      </c>
      <c r="L56" s="41" t="str">
        <f>IF(Din!A47="","",Din!A47)</f>
        <v>ALANA FERREIRA DE LIMA</v>
      </c>
      <c r="M56" s="41" t="str" cm="1">
        <f t="array" ref="M56">IFERROR(
_xlfn.LET(
_xlpm.Prod,INDEX(Din!$J$4:$AR$1000,
MATCH($L56,Din!$I$4:$I$1000,0),
MATCH(M$6,Din!$J$3:$AO$3,0)),
_xlpm.Status,INDEX('FORÇA DE TRABALHO'!$E$15:$E$999,
MATCH($L56,'FORÇA DE TRABALHO'!$C$15:$C$999,0),
MATCH(M$6+0,'FORÇA DE TRABALHO'!$E$14:$E$14+0,0)),
IF(
OR(_xlpm.Prod="",_xlpm.Prod=0),
IF(_xlpm.Status="ATIVO",0,_xlpm.Status),
_xlpm.Prod
)
),
"")</f>
        <v/>
      </c>
      <c r="N56" s="41" t="str" cm="1">
        <f t="array" ref="N56">IFERROR(
_xlfn.LET(
_xlpm.Prod,INDEX(Din!$J$4:$AR$1000,
MATCH($L56,Din!$I$4:$I$1000,0),
MATCH(N$6,Din!$J$3:$AO$3,0)),
_xlpm.Status,INDEX('FORÇA DE TRABALHO'!$E$15:$E$999,
MATCH($L56,'FORÇA DE TRABALHO'!$C$15:$C$999,0),
MATCH(N$6+0,'FORÇA DE TRABALHO'!$E$14:$E$14+0,0)),
IF(
OR(_xlpm.Prod="",_xlpm.Prod=0),
IF(_xlpm.Status="ATIVO",0,_xlpm.Status),
_xlpm.Prod
)
),
"")</f>
        <v/>
      </c>
      <c r="O56" s="41" cm="1">
        <f t="array" ref="O56">IFERROR(
_xlfn.LET(
_xlpm.Prod,INDEX(Din!$J$4:$AR$1000,
MATCH($L56,Din!$I$4:$I$1000,0),
MATCH(O$6,Din!$J$3:$AO$3,0)),
_xlpm.Status,INDEX('FORÇA DE TRABALHO'!$E$15:$E$999,
MATCH($L56,'FORÇA DE TRABALHO'!$C$15:$C$999,0),
MATCH(O$6+0,'FORÇA DE TRABALHO'!$E$14:$E$14+0,0)),
IF(
OR(_xlpm.Prod="",_xlpm.Prod=0),
IF(_xlpm.Status="ATIVO",0,_xlpm.Status),
_xlpm.Prod
)
),
"")</f>
        <v>1</v>
      </c>
      <c r="P56" s="41" cm="1">
        <f t="array" ref="P56">IFERROR(
_xlfn.LET(
_xlpm.Prod,INDEX(Din!$J$4:$AR$1000,
MATCH($L56,Din!$I$4:$I$1000,0),
MATCH(P$6,Din!$J$3:$AO$3,0)),
_xlpm.Status,INDEX('FORÇA DE TRABALHO'!$E$15:$E$999,
MATCH($L56,'FORÇA DE TRABALHO'!$C$15:$C$999,0),
MATCH(P$6+0,'FORÇA DE TRABALHO'!$E$14:$E$14+0,0)),
IF(
OR(_xlpm.Prod="",_xlpm.Prod=0),
IF(_xlpm.Status="ATIVO",0,_xlpm.Status),
_xlpm.Prod
)
),
"")</f>
        <v>1</v>
      </c>
      <c r="Q56" s="41" t="str" cm="1">
        <f t="array" ref="Q56">IFERROR(
_xlfn.LET(
_xlpm.Prod,INDEX(Din!$J$4:$AR$1000,
MATCH($L56,Din!$I$4:$I$1000,0),
MATCH(Q$6,Din!$J$3:$AO$3,0)),
_xlpm.Status,INDEX('FORÇA DE TRABALHO'!$E$15:$E$999,
MATCH($L56,'FORÇA DE TRABALHO'!$C$15:$C$999,0),
MATCH(Q$6+0,'FORÇA DE TRABALHO'!$E$14:$E$14+0,0)),
IF(
OR(_xlpm.Prod="",_xlpm.Prod=0),
IF(_xlpm.Status="ATIVO",0,_xlpm.Status),
_xlpm.Prod
)
),
"")</f>
        <v/>
      </c>
      <c r="R56" s="41" cm="1">
        <f t="array" ref="R56">IFERROR(
_xlfn.LET(
_xlpm.Prod,INDEX(Din!$J$4:$AR$1000,
MATCH($L56,Din!$I$4:$I$1000,0),
MATCH(R$6,Din!$J$3:$AO$3,0)),
_xlpm.Status,INDEX('FORÇA DE TRABALHO'!$E$15:$E$999,
MATCH($L56,'FORÇA DE TRABALHO'!$C$15:$C$999,0),
MATCH(R$6+0,'FORÇA DE TRABALHO'!$E$14:$E$14+0,0)),
IF(
OR(_xlpm.Prod="",_xlpm.Prod=0),
IF(_xlpm.Status="ATIVO",0,_xlpm.Status),
_xlpm.Prod
)
),
"")</f>
        <v>1</v>
      </c>
      <c r="S56" s="41" cm="1">
        <f t="array" ref="S56">IFERROR(
_xlfn.LET(
_xlpm.Prod,INDEX(Din!$J$4:$AR$1000,
MATCH($L56,Din!$I$4:$I$1000,0),
MATCH(S$6,Din!$J$3:$AO$3,0)),
_xlpm.Status,INDEX('FORÇA DE TRABALHO'!$E$15:$E$999,
MATCH($L56,'FORÇA DE TRABALHO'!$C$15:$C$999,0),
MATCH(S$6+0,'FORÇA DE TRABALHO'!$E$14:$E$14+0,0)),
IF(
OR(_xlpm.Prod="",_xlpm.Prod=0),
IF(_xlpm.Status="ATIVO",0,_xlpm.Status),
_xlpm.Prod
)
),
"")</f>
        <v>1</v>
      </c>
      <c r="T56" s="41" cm="1">
        <f t="array" ref="T56">IFERROR(
_xlfn.LET(
_xlpm.Prod,INDEX(Din!$J$4:$AR$1000,
MATCH($L56,Din!$I$4:$I$1000,0),
MATCH(T$6,Din!$J$3:$AO$3,0)),
_xlpm.Status,INDEX('FORÇA DE TRABALHO'!$E$15:$E$999,
MATCH($L56,'FORÇA DE TRABALHO'!$C$15:$C$999,0),
MATCH(T$6+0,'FORÇA DE TRABALHO'!$E$14:$E$14+0,0)),
IF(
OR(_xlpm.Prod="",_xlpm.Prod=0),
IF(_xlpm.Status="ATIVO",0,_xlpm.Status),
_xlpm.Prod
)
),
"")</f>
        <v>1</v>
      </c>
      <c r="U56" s="41" cm="1">
        <f t="array" ref="U56">IFERROR(
_xlfn.LET(
_xlpm.Prod,INDEX(Din!$J$4:$AR$1000,
MATCH($L56,Din!$I$4:$I$1000,0),
MATCH(U$6,Din!$J$3:$AO$3,0)),
_xlpm.Status,INDEX('FORÇA DE TRABALHO'!$E$15:$E$999,
MATCH($L56,'FORÇA DE TRABALHO'!$C$15:$C$999,0),
MATCH(U$6+0,'FORÇA DE TRABALHO'!$E$14:$E$14+0,0)),
IF(
OR(_xlpm.Prod="",_xlpm.Prod=0),
IF(_xlpm.Status="ATIVO",0,_xlpm.Status),
_xlpm.Prod
)
),
"")</f>
        <v>1</v>
      </c>
      <c r="V56" s="41" t="str" cm="1">
        <f t="array" ref="V56">IFERROR(
_xlfn.LET(
_xlpm.Prod,INDEX(Din!$J$4:$AR$1000,
MATCH($L56,Din!$I$4:$I$1000,0),
MATCH(V$6,Din!$J$3:$AO$3,0)),
_xlpm.Status,INDEX('FORÇA DE TRABALHO'!$E$15:$E$999,
MATCH($L56,'FORÇA DE TRABALHO'!$C$15:$C$999,0),
MATCH(V$6+0,'FORÇA DE TRABALHO'!$E$14:$E$14+0,0)),
IF(
OR(_xlpm.Prod="",_xlpm.Prod=0),
IF(_xlpm.Status="ATIVO",0,_xlpm.Status),
_xlpm.Prod
)
),
"")</f>
        <v/>
      </c>
      <c r="W56" s="41" cm="1">
        <f t="array" ref="W56">IFERROR(
_xlfn.LET(
_xlpm.Prod,INDEX(Din!$J$4:$AR$1000,
MATCH($L56,Din!$I$4:$I$1000,0),
MATCH(W$6,Din!$J$3:$AO$3,0)),
_xlpm.Status,INDEX('FORÇA DE TRABALHO'!$E$15:$E$999,
MATCH($L56,'FORÇA DE TRABALHO'!$C$15:$C$999,0),
MATCH(W$6+0,'FORÇA DE TRABALHO'!$E$14:$E$14+0,0)),
IF(
OR(_xlpm.Prod="",_xlpm.Prod=0),
IF(_xlpm.Status="ATIVO",0,_xlpm.Status),
_xlpm.Prod
)
),
"")</f>
        <v>2</v>
      </c>
      <c r="X56" s="41" cm="1">
        <f t="array" ref="X56">IFERROR(
_xlfn.LET(
_xlpm.Prod,INDEX(Din!$J$4:$AR$1000,
MATCH($L56,Din!$I$4:$I$1000,0),
MATCH(X$6,Din!$J$3:$AO$3,0)),
_xlpm.Status,INDEX('FORÇA DE TRABALHO'!$E$15:$E$999,
MATCH($L56,'FORÇA DE TRABALHO'!$C$15:$C$999,0),
MATCH(X$6+0,'FORÇA DE TRABALHO'!$E$14:$E$14+0,0)),
IF(
OR(_xlpm.Prod="",_xlpm.Prod=0),
IF(_xlpm.Status="ATIVO",0,_xlpm.Status),
_xlpm.Prod
)
),
"")</f>
        <v>1</v>
      </c>
      <c r="Y56" s="41" t="str" cm="1">
        <f t="array" ref="Y56">IFERROR(
_xlfn.LET(
_xlpm.Prod,INDEX(Din!$J$4:$AR$1000,
MATCH($L56,Din!$I$4:$I$1000,0),
MATCH(Y$6,Din!$J$3:$AO$3,0)),
_xlpm.Status,INDEX('FORÇA DE TRABALHO'!$E$15:$E$999,
MATCH($L56,'FORÇA DE TRABALHO'!$C$15:$C$999,0),
MATCH(Y$6+0,'FORÇA DE TRABALHO'!$E$14:$E$14+0,0)),
IF(
OR(_xlpm.Prod="",_xlpm.Prod=0),
IF(_xlpm.Status="ATIVO",0,_xlpm.Status),
_xlpm.Prod
)
),
"")</f>
        <v/>
      </c>
      <c r="Z56" s="41" t="str" cm="1">
        <f t="array" ref="Z56">IFERROR(
_xlfn.LET(
_xlpm.Prod,INDEX(Din!$J$4:$AR$1000,
MATCH($L56,Din!$I$4:$I$1000,0),
MATCH(Z$6,Din!$J$3:$AO$3,0)),
_xlpm.Status,INDEX('FORÇA DE TRABALHO'!$E$15:$E$999,
MATCH($L56,'FORÇA DE TRABALHO'!$C$15:$C$999,0),
MATCH(Z$6+0,'FORÇA DE TRABALHO'!$E$14:$E$14+0,0)),
IF(
OR(_xlpm.Prod="",_xlpm.Prod=0),
IF(_xlpm.Status="ATIVO",0,_xlpm.Status),
_xlpm.Prod
)
),
"")</f>
        <v/>
      </c>
      <c r="AA56" s="41" t="str" cm="1">
        <f t="array" ref="AA56">IFERROR(
_xlfn.LET(
_xlpm.Prod,INDEX(Din!$J$4:$AR$1000,
MATCH($L56,Din!$I$4:$I$1000,0),
MATCH(AA$6,Din!$J$3:$AO$3,0)),
_xlpm.Status,INDEX('FORÇA DE TRABALHO'!$E$15:$E$999,
MATCH($L56,'FORÇA DE TRABALHO'!$C$15:$C$999,0),
MATCH(AA$6+0,'FORÇA DE TRABALHO'!$E$14:$E$14+0,0)),
IF(
OR(_xlpm.Prod="",_xlpm.Prod=0),
IF(_xlpm.Status="ATIVO",0,_xlpm.Status),
_xlpm.Prod
)
),
"")</f>
        <v/>
      </c>
      <c r="AB56" s="41" t="str" cm="1">
        <f t="array" ref="AB56">IFERROR(
_xlfn.LET(
_xlpm.Prod,INDEX(Din!$J$4:$AR$1000,
MATCH($L56,Din!$I$4:$I$1000,0),
MATCH(AB$6,Din!$J$3:$AO$3,0)),
_xlpm.Status,INDEX('FORÇA DE TRABALHO'!$E$15:$E$999,
MATCH($L56,'FORÇA DE TRABALHO'!$C$15:$C$999,0),
MATCH(AB$6+0,'FORÇA DE TRABALHO'!$E$14:$E$14+0,0)),
IF(
OR(_xlpm.Prod="",_xlpm.Prod=0),
IF(_xlpm.Status="ATIVO",0,_xlpm.Status),
_xlpm.Prod
)
),
"")</f>
        <v/>
      </c>
      <c r="AC56" s="41" t="str" cm="1">
        <f t="array" ref="AC56">IFERROR(
_xlfn.LET(
_xlpm.Prod,INDEX(Din!$J$4:$AR$1000,
MATCH($L56,Din!$I$4:$I$1000,0),
MATCH(AC$6,Din!$J$3:$AO$3,0)),
_xlpm.Status,INDEX('FORÇA DE TRABALHO'!$E$15:$E$999,
MATCH($L56,'FORÇA DE TRABALHO'!$C$15:$C$999,0),
MATCH(AC$6+0,'FORÇA DE TRABALHO'!$E$14:$E$14+0,0)),
IF(
OR(_xlpm.Prod="",_xlpm.Prod=0),
IF(_xlpm.Status="ATIVO",0,_xlpm.Status),
_xlpm.Prod
)
),
"")</f>
        <v/>
      </c>
      <c r="AD56" s="41" cm="1">
        <f t="array" ref="AD56">IFERROR(
_xlfn.LET(
_xlpm.Prod,INDEX(Din!$J$4:$AR$1000,
MATCH($L56,Din!$I$4:$I$1000,0),
MATCH(AD$6,Din!$J$3:$AO$3,0)),
_xlpm.Status,INDEX('FORÇA DE TRABALHO'!$E$15:$E$999,
MATCH($L56,'FORÇA DE TRABALHO'!$C$15:$C$999,0),
MATCH(AD$6+0,'FORÇA DE TRABALHO'!$E$14:$E$14+0,0)),
IF(
OR(_xlpm.Prod="",_xlpm.Prod=0),
IF(_xlpm.Status="ATIVO",0,_xlpm.Status),
_xlpm.Prod
)
),
"")</f>
        <v>2</v>
      </c>
      <c r="AE56" s="41" cm="1">
        <f t="array" ref="AE56">IFERROR(
_xlfn.LET(
_xlpm.Prod,INDEX(Din!$J$4:$AR$1000,
MATCH($L56,Din!$I$4:$I$1000,0),
MATCH(AE$6,Din!$J$3:$AO$3,0)),
_xlpm.Status,INDEX('FORÇA DE TRABALHO'!$E$15:$E$999,
MATCH($L56,'FORÇA DE TRABALHO'!$C$15:$C$999,0),
MATCH(AE$6+0,'FORÇA DE TRABALHO'!$E$14:$E$14+0,0)),
IF(
OR(_xlpm.Prod="",_xlpm.Prod=0),
IF(_xlpm.Status="ATIVO",0,_xlpm.Status),
_xlpm.Prod
)
),
"")</f>
        <v>3</v>
      </c>
      <c r="AF56" s="41" cm="1">
        <f t="array" ref="AF56">IFERROR(
_xlfn.LET(
_xlpm.Prod,INDEX(Din!$J$4:$AR$1000,
MATCH($L56,Din!$I$4:$I$1000,0),
MATCH(AF$6,Din!$J$3:$AO$3,0)),
_xlpm.Status,INDEX('FORÇA DE TRABALHO'!$E$15:$E$999,
MATCH($L56,'FORÇA DE TRABALHO'!$C$15:$C$999,0),
MATCH(AF$6+0,'FORÇA DE TRABALHO'!$E$14:$E$14+0,0)),
IF(
OR(_xlpm.Prod="",_xlpm.Prod=0),
IF(_xlpm.Status="ATIVO",0,_xlpm.Status),
_xlpm.Prod
)
),
"")</f>
        <v>2</v>
      </c>
      <c r="AG56" s="41" cm="1">
        <f t="array" ref="AG56">IFERROR(
_xlfn.LET(
_xlpm.Prod,INDEX(Din!$J$4:$AR$1000,
MATCH($L56,Din!$I$4:$I$1000,0),
MATCH(AG$6,Din!$J$3:$AO$3,0)),
_xlpm.Status,INDEX('FORÇA DE TRABALHO'!$E$15:$E$999,
MATCH($L56,'FORÇA DE TRABALHO'!$C$15:$C$999,0),
MATCH(AG$6+0,'FORÇA DE TRABALHO'!$E$14:$E$14+0,0)),
IF(
OR(_xlpm.Prod="",_xlpm.Prod=0),
IF(_xlpm.Status="ATIVO",0,_xlpm.Status),
_xlpm.Prod
)
),
"")</f>
        <v>2</v>
      </c>
      <c r="AH56" s="41" t="str" cm="1">
        <f t="array" ref="AH56">IFERROR(
_xlfn.LET(
_xlpm.Prod,INDEX(Din!$J$4:$AR$1000,
MATCH($L56,Din!$I$4:$I$1000,0),
MATCH(AH$6,Din!$J$3:$AO$3,0)),
_xlpm.Status,INDEX('FORÇA DE TRABALHO'!$E$15:$E$999,
MATCH($L56,'FORÇA DE TRABALHO'!$C$15:$C$999,0),
MATCH(AH$6+0,'FORÇA DE TRABALHO'!$E$14:$E$14+0,0)),
IF(
OR(_xlpm.Prod="",_xlpm.Prod=0),
IF(_xlpm.Status="ATIVO",0,_xlpm.Status),
_xlpm.Prod
)
),
"")</f>
        <v/>
      </c>
      <c r="AI56" s="41" t="str" cm="1">
        <f t="array" ref="AI56">IFERROR(
_xlfn.LET(
_xlpm.Prod,INDEX(Din!$J$4:$AR$1000,
MATCH($L56,Din!$I$4:$I$1000,0),
MATCH(AI$6,Din!$J$3:$AO$3,0)),
_xlpm.Status,INDEX('FORÇA DE TRABALHO'!$E$15:$E$999,
MATCH($L56,'FORÇA DE TRABALHO'!$C$15:$C$999,0),
MATCH(AI$6+0,'FORÇA DE TRABALHO'!$E$14:$E$14+0,0)),
IF(
OR(_xlpm.Prod="",_xlpm.Prod=0),
IF(_xlpm.Status="ATIVO",0,_xlpm.Status),
_xlpm.Prod
)
),
"")</f>
        <v/>
      </c>
      <c r="AJ56" s="41" cm="1">
        <f t="array" ref="AJ56">IFERROR(
_xlfn.LET(
_xlpm.Prod,INDEX(Din!$J$4:$AR$1000,
MATCH($L56,Din!$I$4:$I$1000,0),
MATCH(AJ$6,Din!$J$3:$AO$3,0)),
_xlpm.Status,INDEX('FORÇA DE TRABALHO'!$E$15:$E$999,
MATCH($L56,'FORÇA DE TRABALHO'!$C$15:$C$999,0),
MATCH(AJ$6+0,'FORÇA DE TRABALHO'!$E$14:$E$14+0,0)),
IF(
OR(_xlpm.Prod="",_xlpm.Prod=0),
IF(_xlpm.Status="ATIVO",0,_xlpm.Status),
_xlpm.Prod
)
),
"")</f>
        <v>3</v>
      </c>
      <c r="AK56" s="41" t="str" cm="1">
        <f t="array" ref="AK56">IFERROR(
_xlfn.LET(
_xlpm.Prod,INDEX(Din!$J$4:$AR$1000,
MATCH($L56,Din!$I$4:$I$1000,0),
MATCH(AK$6,Din!$J$3:$AO$3,0)),
_xlpm.Status,INDEX('FORÇA DE TRABALHO'!$E$15:$E$999,
MATCH($L56,'FORÇA DE TRABALHO'!$C$15:$C$999,0),
MATCH(AK$6+0,'FORÇA DE TRABALHO'!$E$14:$E$14+0,0)),
IF(
OR(_xlpm.Prod="",_xlpm.Prod=0),
IF(_xlpm.Status="ATIVO",0,_xlpm.Status),
_xlpm.Prod
)
),
"")</f>
        <v/>
      </c>
      <c r="AL56" s="41" cm="1">
        <f t="array" ref="AL56">IFERROR(
_xlfn.LET(
_xlpm.Prod,INDEX(Din!$J$4:$AR$1000,
MATCH($L56,Din!$I$4:$I$1000,0),
MATCH(AL$6,Din!$J$3:$AO$3,0)),
_xlpm.Status,INDEX('FORÇA DE TRABALHO'!$E$15:$E$999,
MATCH($L56,'FORÇA DE TRABALHO'!$C$15:$C$999,0),
MATCH(AL$6+0,'FORÇA DE TRABALHO'!$E$14:$E$14+0,0)),
IF(
OR(_xlpm.Prod="",_xlpm.Prod=0),
IF(_xlpm.Status="ATIVO",0,_xlpm.Status),
_xlpm.Prod
)
),
"")</f>
        <v>2</v>
      </c>
      <c r="AM56" s="41" t="str" cm="1">
        <f t="array" ref="AM56">IFERROR(
_xlfn.LET(
_xlpm.Prod,INDEX(Din!$J$4:$AR$1000,
MATCH($L56,Din!$I$4:$I$1000,0),
MATCH(AM$6,Din!$J$3:$AO$3,0)),
_xlpm.Status,INDEX('FORÇA DE TRABALHO'!$E$15:$E$999,
MATCH($L56,'FORÇA DE TRABALHO'!$C$15:$C$999,0),
MATCH(AM$6+0,'FORÇA DE TRABALHO'!$E$14:$E$14+0,0)),
IF(
OR(_xlpm.Prod="",_xlpm.Prod=0),
IF(_xlpm.Status="ATIVO",0,_xlpm.Status),
_xlpm.Prod
)
),
"")</f>
        <v/>
      </c>
      <c r="AN56" s="41" t="str" cm="1">
        <f t="array" ref="AN56">IFERROR(
_xlfn.LET(
_xlpm.Prod,INDEX(Din!$J$4:$AR$1000,
MATCH($L56,Din!$I$4:$I$1000,0),
MATCH(AN$6,Din!$J$3:$AO$3,0)),
_xlpm.Status,INDEX('FORÇA DE TRABALHO'!$E$15:$E$999,
MATCH($L56,'FORÇA DE TRABALHO'!$C$15:$C$999,0),
MATCH(AN$6+0,'FORÇA DE TRABALHO'!$E$14:$E$14+0,0)),
IF(
OR(_xlpm.Prod="",_xlpm.Prod=0),
IF(_xlpm.Status="ATIVO",0,_xlpm.Status),
_xlpm.Prod
)
),
"")</f>
        <v/>
      </c>
      <c r="AO56" s="41" t="str" cm="1">
        <f t="array" ref="AO56">IFERROR(
_xlfn.LET(
_xlpm.Prod,INDEX(Din!$J$4:$AR$1000,
MATCH($L56,Din!$I$4:$I$1000,0),
MATCH(AO$6,Din!$J$3:$AO$3,0)),
_xlpm.Status,INDEX('FORÇA DE TRABALHO'!$E$15:$E$999,
MATCH($L56,'FORÇA DE TRABALHO'!$C$15:$C$999,0),
MATCH(AO$6+0,'FORÇA DE TRABALHO'!$E$14:$E$14+0,0)),
IF(
OR(_xlpm.Prod="",_xlpm.Prod=0),
IF(_xlpm.Status="ATIVO",0,_xlpm.Status),
_xlpm.Prod
)
),
"")</f>
        <v/>
      </c>
      <c r="AP56" s="41" t="str" cm="1">
        <f t="array" ref="AP56">IFERROR(
_xlfn.LET(
_xlpm.Prod,INDEX(Din!$J$4:$AR$1000,
MATCH($L56,Din!$I$4:$I$1000,0),
MATCH(AP$6,Din!$J$3:$AO$3,0)),
_xlpm.Status,INDEX('FORÇA DE TRABALHO'!$E$15:$E$999,
MATCH($L56,'FORÇA DE TRABALHO'!$C$15:$C$999,0),
MATCH(AP$6+0,'FORÇA DE TRABALHO'!$E$14:$E$14+0,0)),
IF(
OR(_xlpm.Prod="",_xlpm.Prod=0),
IF(_xlpm.Status="ATIVO",0,_xlpm.Status),
_xlpm.Prod
)
),
"")</f>
        <v/>
      </c>
      <c r="AQ56" s="41" t="str" cm="1">
        <f t="array" ref="AQ56">IFERROR(
_xlfn.LET(
_xlpm.Prod,INDEX(Din!$J$4:$AR$1000,
MATCH($L56,Din!$I$4:$I$1000,0),
MATCH(AQ$6,Din!$J$3:$AO$3,0)),
_xlpm.Status,INDEX('FORÇA DE TRABALHO'!$E$15:$E$999,
MATCH($L56,'FORÇA DE TRABALHO'!$C$15:$C$999,0),
MATCH(AQ$6+0,'FORÇA DE TRABALHO'!$E$14:$E$14+0,0)),
IF(
OR(_xlpm.Prod="",_xlpm.Prod=0),
IF(_xlpm.Status="ATIVO",0,_xlpm.Status),
_xlpm.Prod
)
),
"")</f>
        <v/>
      </c>
      <c r="AR56"/>
    </row>
    <row r="57" spans="6:44" ht="15" thickBot="1">
      <c r="F57" s="31"/>
      <c r="G57" s="30"/>
      <c r="H57" s="38">
        <f t="shared" si="10"/>
        <v>18</v>
      </c>
      <c r="I57" s="54">
        <f>ResumoProducao[[#This Row],[Produção]]/ResumoProducao[[#This Row],[Dias Trabalhado]]</f>
        <v>18</v>
      </c>
      <c r="J57" s="38" cm="1">
        <f t="array" ref="J57">SUMPRODUCT(('FORÇA DE TRABALHO'!$C$15:$C$1007=L57)*('FORÇA DE TRABALHO'!$E$15:$E$1007="ATIVO"))</f>
        <v>1</v>
      </c>
      <c r="K57" s="39" t="str">
        <f t="shared" si="11"/>
        <v>1Q</v>
      </c>
      <c r="L57" s="40" t="str">
        <f>IF(Din!A48="","",Din!A48)</f>
        <v>JOSE AVELINO DE QUEIROZ NETO</v>
      </c>
      <c r="M57" s="40" t="str" cm="1">
        <f t="array" ref="M57">IFERROR(
_xlfn.LET(
_xlpm.Prod,INDEX(Din!$J$4:$AR$1000,
MATCH($L57,Din!$I$4:$I$1000,0),
MATCH(M$6,Din!$J$3:$AO$3,0)),
_xlpm.Status,INDEX('FORÇA DE TRABALHO'!$E$15:$E$999,
MATCH($L57,'FORÇA DE TRABALHO'!$C$15:$C$999,0),
MATCH(M$6+0,'FORÇA DE TRABALHO'!$E$14:$E$14+0,0)),
IF(
OR(_xlpm.Prod="",_xlpm.Prod=0),
IF(_xlpm.Status="ATIVO",0,_xlpm.Status),
_xlpm.Prod
)
),
"")</f>
        <v/>
      </c>
      <c r="N57" s="40" t="str" cm="1">
        <f t="array" ref="N57">IFERROR(
_xlfn.LET(
_xlpm.Prod,INDEX(Din!$J$4:$AR$1000,
MATCH($L57,Din!$I$4:$I$1000,0),
MATCH(N$6,Din!$J$3:$AO$3,0)),
_xlpm.Status,INDEX('FORÇA DE TRABALHO'!$E$15:$E$999,
MATCH($L57,'FORÇA DE TRABALHO'!$C$15:$C$999,0),
MATCH(N$6+0,'FORÇA DE TRABALHO'!$E$14:$E$14+0,0)),
IF(
OR(_xlpm.Prod="",_xlpm.Prod=0),
IF(_xlpm.Status="ATIVO",0,_xlpm.Status),
_xlpm.Prod
)
),
"")</f>
        <v/>
      </c>
      <c r="O57" s="40" cm="1">
        <f t="array" ref="O57">IFERROR(
_xlfn.LET(
_xlpm.Prod,INDEX(Din!$J$4:$AR$1000,
MATCH($L57,Din!$I$4:$I$1000,0),
MATCH(O$6,Din!$J$3:$AO$3,0)),
_xlpm.Status,INDEX('FORÇA DE TRABALHO'!$E$15:$E$999,
MATCH($L57,'FORÇA DE TRABALHO'!$C$15:$C$999,0),
MATCH(O$6+0,'FORÇA DE TRABALHO'!$E$14:$E$14+0,0)),
IF(
OR(_xlpm.Prod="",_xlpm.Prod=0),
IF(_xlpm.Status="ATIVO",0,_xlpm.Status),
_xlpm.Prod
)
),
"")</f>
        <v>1</v>
      </c>
      <c r="P57" s="40" cm="1">
        <f t="array" ref="P57">IFERROR(
_xlfn.LET(
_xlpm.Prod,INDEX(Din!$J$4:$AR$1000,
MATCH($L57,Din!$I$4:$I$1000,0),
MATCH(P$6,Din!$J$3:$AO$3,0)),
_xlpm.Status,INDEX('FORÇA DE TRABALHO'!$E$15:$E$999,
MATCH($L57,'FORÇA DE TRABALHO'!$C$15:$C$999,0),
MATCH(P$6+0,'FORÇA DE TRABALHO'!$E$14:$E$14+0,0)),
IF(
OR(_xlpm.Prod="",_xlpm.Prod=0),
IF(_xlpm.Status="ATIVO",0,_xlpm.Status),
_xlpm.Prod
)
),
"")</f>
        <v>1</v>
      </c>
      <c r="Q57" s="40" t="str" cm="1">
        <f t="array" ref="Q57">IFERROR(
_xlfn.LET(
_xlpm.Prod,INDEX(Din!$J$4:$AR$1000,
MATCH($L57,Din!$I$4:$I$1000,0),
MATCH(Q$6,Din!$J$3:$AO$3,0)),
_xlpm.Status,INDEX('FORÇA DE TRABALHO'!$E$15:$E$999,
MATCH($L57,'FORÇA DE TRABALHO'!$C$15:$C$999,0),
MATCH(Q$6+0,'FORÇA DE TRABALHO'!$E$14:$E$14+0,0)),
IF(
OR(_xlpm.Prod="",_xlpm.Prod=0),
IF(_xlpm.Status="ATIVO",0,_xlpm.Status),
_xlpm.Prod
)
),
"")</f>
        <v/>
      </c>
      <c r="R57" s="40" cm="1">
        <f t="array" ref="R57">IFERROR(
_xlfn.LET(
_xlpm.Prod,INDEX(Din!$J$4:$AR$1000,
MATCH($L57,Din!$I$4:$I$1000,0),
MATCH(R$6,Din!$J$3:$AO$3,0)),
_xlpm.Status,INDEX('FORÇA DE TRABALHO'!$E$15:$E$999,
MATCH($L57,'FORÇA DE TRABALHO'!$C$15:$C$999,0),
MATCH(R$6+0,'FORÇA DE TRABALHO'!$E$14:$E$14+0,0)),
IF(
OR(_xlpm.Prod="",_xlpm.Prod=0),
IF(_xlpm.Status="ATIVO",0,_xlpm.Status),
_xlpm.Prod
)
),
"")</f>
        <v>3</v>
      </c>
      <c r="S57" s="40" cm="1">
        <f t="array" ref="S57">IFERROR(
_xlfn.LET(
_xlpm.Prod,INDEX(Din!$J$4:$AR$1000,
MATCH($L57,Din!$I$4:$I$1000,0),
MATCH(S$6,Din!$J$3:$AO$3,0)),
_xlpm.Status,INDEX('FORÇA DE TRABALHO'!$E$15:$E$999,
MATCH($L57,'FORÇA DE TRABALHO'!$C$15:$C$999,0),
MATCH(S$6+0,'FORÇA DE TRABALHO'!$E$14:$E$14+0,0)),
IF(
OR(_xlpm.Prod="",_xlpm.Prod=0),
IF(_xlpm.Status="ATIVO",0,_xlpm.Status),
_xlpm.Prod
)
),
"")</f>
        <v>1</v>
      </c>
      <c r="T57" s="40" t="str" cm="1">
        <f t="array" ref="T57">IFERROR(
_xlfn.LET(
_xlpm.Prod,INDEX(Din!$J$4:$AR$1000,
MATCH($L57,Din!$I$4:$I$1000,0),
MATCH(T$6,Din!$J$3:$AO$3,0)),
_xlpm.Status,INDEX('FORÇA DE TRABALHO'!$E$15:$E$999,
MATCH($L57,'FORÇA DE TRABALHO'!$C$15:$C$999,0),
MATCH(T$6+0,'FORÇA DE TRABALHO'!$E$14:$E$14+0,0)),
IF(
OR(_xlpm.Prod="",_xlpm.Prod=0),
IF(_xlpm.Status="ATIVO",0,_xlpm.Status),
_xlpm.Prod
)
),
"")</f>
        <v/>
      </c>
      <c r="U57" s="40" cm="1">
        <f t="array" ref="U57">IFERROR(
_xlfn.LET(
_xlpm.Prod,INDEX(Din!$J$4:$AR$1000,
MATCH($L57,Din!$I$4:$I$1000,0),
MATCH(U$6,Din!$J$3:$AO$3,0)),
_xlpm.Status,INDEX('FORÇA DE TRABALHO'!$E$15:$E$999,
MATCH($L57,'FORÇA DE TRABALHO'!$C$15:$C$999,0),
MATCH(U$6+0,'FORÇA DE TRABALHO'!$E$14:$E$14+0,0)),
IF(
OR(_xlpm.Prod="",_xlpm.Prod=0),
IF(_xlpm.Status="ATIVO",0,_xlpm.Status),
_xlpm.Prod
)
),
"")</f>
        <v>1</v>
      </c>
      <c r="V57" s="40" t="str" cm="1">
        <f t="array" ref="V57">IFERROR(
_xlfn.LET(
_xlpm.Prod,INDEX(Din!$J$4:$AR$1000,
MATCH($L57,Din!$I$4:$I$1000,0),
MATCH(V$6,Din!$J$3:$AO$3,0)),
_xlpm.Status,INDEX('FORÇA DE TRABALHO'!$E$15:$E$999,
MATCH($L57,'FORÇA DE TRABALHO'!$C$15:$C$999,0),
MATCH(V$6+0,'FORÇA DE TRABALHO'!$E$14:$E$14+0,0)),
IF(
OR(_xlpm.Prod="",_xlpm.Prod=0),
IF(_xlpm.Status="ATIVO",0,_xlpm.Status),
_xlpm.Prod
)
),
"")</f>
        <v/>
      </c>
      <c r="W57" s="40" t="str" cm="1">
        <f t="array" ref="W57">IFERROR(
_xlfn.LET(
_xlpm.Prod,INDEX(Din!$J$4:$AR$1000,
MATCH($L57,Din!$I$4:$I$1000,0),
MATCH(W$6,Din!$J$3:$AO$3,0)),
_xlpm.Status,INDEX('FORÇA DE TRABALHO'!$E$15:$E$999,
MATCH($L57,'FORÇA DE TRABALHO'!$C$15:$C$999,0),
MATCH(W$6+0,'FORÇA DE TRABALHO'!$E$14:$E$14+0,0)),
IF(
OR(_xlpm.Prod="",_xlpm.Prod=0),
IF(_xlpm.Status="ATIVO",0,_xlpm.Status),
_xlpm.Prod
)
),
"")</f>
        <v/>
      </c>
      <c r="X57" s="40" t="str" cm="1">
        <f t="array" ref="X57">IFERROR(
_xlfn.LET(
_xlpm.Prod,INDEX(Din!$J$4:$AR$1000,
MATCH($L57,Din!$I$4:$I$1000,0),
MATCH(X$6,Din!$J$3:$AO$3,0)),
_xlpm.Status,INDEX('FORÇA DE TRABALHO'!$E$15:$E$999,
MATCH($L57,'FORÇA DE TRABALHO'!$C$15:$C$999,0),
MATCH(X$6+0,'FORÇA DE TRABALHO'!$E$14:$E$14+0,0)),
IF(
OR(_xlpm.Prod="",_xlpm.Prod=0),
IF(_xlpm.Status="ATIVO",0,_xlpm.Status),
_xlpm.Prod
)
),
"")</f>
        <v/>
      </c>
      <c r="Y57" s="40" cm="1">
        <f t="array" ref="Y57">IFERROR(
_xlfn.LET(
_xlpm.Prod,INDEX(Din!$J$4:$AR$1000,
MATCH($L57,Din!$I$4:$I$1000,0),
MATCH(Y$6,Din!$J$3:$AO$3,0)),
_xlpm.Status,INDEX('FORÇA DE TRABALHO'!$E$15:$E$999,
MATCH($L57,'FORÇA DE TRABALHO'!$C$15:$C$999,0),
MATCH(Y$6+0,'FORÇA DE TRABALHO'!$E$14:$E$14+0,0)),
IF(
OR(_xlpm.Prod="",_xlpm.Prod=0),
IF(_xlpm.Status="ATIVO",0,_xlpm.Status),
_xlpm.Prod
)
),
"")</f>
        <v>1</v>
      </c>
      <c r="Z57" s="40" cm="1">
        <f t="array" ref="Z57">IFERROR(
_xlfn.LET(
_xlpm.Prod,INDEX(Din!$J$4:$AR$1000,
MATCH($L57,Din!$I$4:$I$1000,0),
MATCH(Z$6,Din!$J$3:$AO$3,0)),
_xlpm.Status,INDEX('FORÇA DE TRABALHO'!$E$15:$E$999,
MATCH($L57,'FORÇA DE TRABALHO'!$C$15:$C$999,0),
MATCH(Z$6+0,'FORÇA DE TRABALHO'!$E$14:$E$14+0,0)),
IF(
OR(_xlpm.Prod="",_xlpm.Prod=0),
IF(_xlpm.Status="ATIVO",0,_xlpm.Status),
_xlpm.Prod
)
),
"")</f>
        <v>1</v>
      </c>
      <c r="AA57" s="40" t="str" cm="1">
        <f t="array" ref="AA57">IFERROR(
_xlfn.LET(
_xlpm.Prod,INDEX(Din!$J$4:$AR$1000,
MATCH($L57,Din!$I$4:$I$1000,0),
MATCH(AA$6,Din!$J$3:$AO$3,0)),
_xlpm.Status,INDEX('FORÇA DE TRABALHO'!$E$15:$E$999,
MATCH($L57,'FORÇA DE TRABALHO'!$C$15:$C$999,0),
MATCH(AA$6+0,'FORÇA DE TRABALHO'!$E$14:$E$14+0,0)),
IF(
OR(_xlpm.Prod="",_xlpm.Prod=0),
IF(_xlpm.Status="ATIVO",0,_xlpm.Status),
_xlpm.Prod
)
),
"")</f>
        <v/>
      </c>
      <c r="AB57" s="40" t="str" cm="1">
        <f t="array" ref="AB57">IFERROR(
_xlfn.LET(
_xlpm.Prod,INDEX(Din!$J$4:$AR$1000,
MATCH($L57,Din!$I$4:$I$1000,0),
MATCH(AB$6,Din!$J$3:$AO$3,0)),
_xlpm.Status,INDEX('FORÇA DE TRABALHO'!$E$15:$E$999,
MATCH($L57,'FORÇA DE TRABALHO'!$C$15:$C$999,0),
MATCH(AB$6+0,'FORÇA DE TRABALHO'!$E$14:$E$14+0,0)),
IF(
OR(_xlpm.Prod="",_xlpm.Prod=0),
IF(_xlpm.Status="ATIVO",0,_xlpm.Status),
_xlpm.Prod
)
),
"")</f>
        <v/>
      </c>
      <c r="AC57" s="40" cm="1">
        <f t="array" ref="AC57">IFERROR(
_xlfn.LET(
_xlpm.Prod,INDEX(Din!$J$4:$AR$1000,
MATCH($L57,Din!$I$4:$I$1000,0),
MATCH(AC$6,Din!$J$3:$AO$3,0)),
_xlpm.Status,INDEX('FORÇA DE TRABALHO'!$E$15:$E$999,
MATCH($L57,'FORÇA DE TRABALHO'!$C$15:$C$999,0),
MATCH(AC$6+0,'FORÇA DE TRABALHO'!$E$14:$E$14+0,0)),
IF(
OR(_xlpm.Prod="",_xlpm.Prod=0),
IF(_xlpm.Status="ATIVO",0,_xlpm.Status),
_xlpm.Prod
)
),
"")</f>
        <v>1</v>
      </c>
      <c r="AD57" s="40" cm="1">
        <f t="array" ref="AD57">IFERROR(
_xlfn.LET(
_xlpm.Prod,INDEX(Din!$J$4:$AR$1000,
MATCH($L57,Din!$I$4:$I$1000,0),
MATCH(AD$6,Din!$J$3:$AO$3,0)),
_xlpm.Status,INDEX('FORÇA DE TRABALHO'!$E$15:$E$999,
MATCH($L57,'FORÇA DE TRABALHO'!$C$15:$C$999,0),
MATCH(AD$6+0,'FORÇA DE TRABALHO'!$E$14:$E$14+0,0)),
IF(
OR(_xlpm.Prod="",_xlpm.Prod=0),
IF(_xlpm.Status="ATIVO",0,_xlpm.Status),
_xlpm.Prod
)
),
"")</f>
        <v>1</v>
      </c>
      <c r="AE57" s="40" cm="1">
        <f t="array" ref="AE57">IFERROR(
_xlfn.LET(
_xlpm.Prod,INDEX(Din!$J$4:$AR$1000,
MATCH($L57,Din!$I$4:$I$1000,0),
MATCH(AE$6,Din!$J$3:$AO$3,0)),
_xlpm.Status,INDEX('FORÇA DE TRABALHO'!$E$15:$E$999,
MATCH($L57,'FORÇA DE TRABALHO'!$C$15:$C$999,0),
MATCH(AE$6+0,'FORÇA DE TRABALHO'!$E$14:$E$14+0,0)),
IF(
OR(_xlpm.Prod="",_xlpm.Prod=0),
IF(_xlpm.Status="ATIVO",0,_xlpm.Status),
_xlpm.Prod
)
),
"")</f>
        <v>2</v>
      </c>
      <c r="AF57" s="40" cm="1">
        <f t="array" ref="AF57">IFERROR(
_xlfn.LET(
_xlpm.Prod,INDEX(Din!$J$4:$AR$1000,
MATCH($L57,Din!$I$4:$I$1000,0),
MATCH(AF$6,Din!$J$3:$AO$3,0)),
_xlpm.Status,INDEX('FORÇA DE TRABALHO'!$E$15:$E$999,
MATCH($L57,'FORÇA DE TRABALHO'!$C$15:$C$999,0),
MATCH(AF$6+0,'FORÇA DE TRABALHO'!$E$14:$E$14+0,0)),
IF(
OR(_xlpm.Prod="",_xlpm.Prod=0),
IF(_xlpm.Status="ATIVO",0,_xlpm.Status),
_xlpm.Prod
)
),
"")</f>
        <v>2</v>
      </c>
      <c r="AG57" s="40" t="str" cm="1">
        <f t="array" ref="AG57">IFERROR(
_xlfn.LET(
_xlpm.Prod,INDEX(Din!$J$4:$AR$1000,
MATCH($L57,Din!$I$4:$I$1000,0),
MATCH(AG$6,Din!$J$3:$AO$3,0)),
_xlpm.Status,INDEX('FORÇA DE TRABALHO'!$E$15:$E$999,
MATCH($L57,'FORÇA DE TRABALHO'!$C$15:$C$999,0),
MATCH(AG$6+0,'FORÇA DE TRABALHO'!$E$14:$E$14+0,0)),
IF(
OR(_xlpm.Prod="",_xlpm.Prod=0),
IF(_xlpm.Status="ATIVO",0,_xlpm.Status),
_xlpm.Prod
)
),
"")</f>
        <v/>
      </c>
      <c r="AH57" s="40" t="str" cm="1">
        <f t="array" ref="AH57">IFERROR(
_xlfn.LET(
_xlpm.Prod,INDEX(Din!$J$4:$AR$1000,
MATCH($L57,Din!$I$4:$I$1000,0),
MATCH(AH$6,Din!$J$3:$AO$3,0)),
_xlpm.Status,INDEX('FORÇA DE TRABALHO'!$E$15:$E$999,
MATCH($L57,'FORÇA DE TRABALHO'!$C$15:$C$999,0),
MATCH(AH$6+0,'FORÇA DE TRABALHO'!$E$14:$E$14+0,0)),
IF(
OR(_xlpm.Prod="",_xlpm.Prod=0),
IF(_xlpm.Status="ATIVO",0,_xlpm.Status),
_xlpm.Prod
)
),
"")</f>
        <v/>
      </c>
      <c r="AI57" s="40" t="str" cm="1">
        <f t="array" ref="AI57">IFERROR(
_xlfn.LET(
_xlpm.Prod,INDEX(Din!$J$4:$AR$1000,
MATCH($L57,Din!$I$4:$I$1000,0),
MATCH(AI$6,Din!$J$3:$AO$3,0)),
_xlpm.Status,INDEX('FORÇA DE TRABALHO'!$E$15:$E$999,
MATCH($L57,'FORÇA DE TRABALHO'!$C$15:$C$999,0),
MATCH(AI$6+0,'FORÇA DE TRABALHO'!$E$14:$E$14+0,0)),
IF(
OR(_xlpm.Prod="",_xlpm.Prod=0),
IF(_xlpm.Status="ATIVO",0,_xlpm.Status),
_xlpm.Prod
)
),
"")</f>
        <v/>
      </c>
      <c r="AJ57" s="40" cm="1">
        <f t="array" ref="AJ57">IFERROR(
_xlfn.LET(
_xlpm.Prod,INDEX(Din!$J$4:$AR$1000,
MATCH($L57,Din!$I$4:$I$1000,0),
MATCH(AJ$6,Din!$J$3:$AO$3,0)),
_xlpm.Status,INDEX('FORÇA DE TRABALHO'!$E$15:$E$999,
MATCH($L57,'FORÇA DE TRABALHO'!$C$15:$C$999,0),
MATCH(AJ$6+0,'FORÇA DE TRABALHO'!$E$14:$E$14+0,0)),
IF(
OR(_xlpm.Prod="",_xlpm.Prod=0),
IF(_xlpm.Status="ATIVO",0,_xlpm.Status),
_xlpm.Prod
)
),
"")</f>
        <v>1</v>
      </c>
      <c r="AK57" s="40" cm="1">
        <f t="array" ref="AK57">IFERROR(
_xlfn.LET(
_xlpm.Prod,INDEX(Din!$J$4:$AR$1000,
MATCH($L57,Din!$I$4:$I$1000,0),
MATCH(AK$6,Din!$J$3:$AO$3,0)),
_xlpm.Status,INDEX('FORÇA DE TRABALHO'!$E$15:$E$999,
MATCH($L57,'FORÇA DE TRABALHO'!$C$15:$C$999,0),
MATCH(AK$6+0,'FORÇA DE TRABALHO'!$E$14:$E$14+0,0)),
IF(
OR(_xlpm.Prod="",_xlpm.Prod=0),
IF(_xlpm.Status="ATIVO",0,_xlpm.Status),
_xlpm.Prod
)
),
"")</f>
        <v>1</v>
      </c>
      <c r="AL57" s="40" cm="1">
        <f t="array" ref="AL57">IFERROR(
_xlfn.LET(
_xlpm.Prod,INDEX(Din!$J$4:$AR$1000,
MATCH($L57,Din!$I$4:$I$1000,0),
MATCH(AL$6,Din!$J$3:$AO$3,0)),
_xlpm.Status,INDEX('FORÇA DE TRABALHO'!$E$15:$E$999,
MATCH($L57,'FORÇA DE TRABALHO'!$C$15:$C$999,0),
MATCH(AL$6+0,'FORÇA DE TRABALHO'!$E$14:$E$14+0,0)),
IF(
OR(_xlpm.Prod="",_xlpm.Prod=0),
IF(_xlpm.Status="ATIVO",0,_xlpm.Status),
_xlpm.Prod
)
),
"")</f>
        <v>1</v>
      </c>
      <c r="AM57" s="40" t="str" cm="1">
        <f t="array" ref="AM57">IFERROR(
_xlfn.LET(
_xlpm.Prod,INDEX(Din!$J$4:$AR$1000,
MATCH($L57,Din!$I$4:$I$1000,0),
MATCH(AM$6,Din!$J$3:$AO$3,0)),
_xlpm.Status,INDEX('FORÇA DE TRABALHO'!$E$15:$E$999,
MATCH($L57,'FORÇA DE TRABALHO'!$C$15:$C$999,0),
MATCH(AM$6+0,'FORÇA DE TRABALHO'!$E$14:$E$14+0,0)),
IF(
OR(_xlpm.Prod="",_xlpm.Prod=0),
IF(_xlpm.Status="ATIVO",0,_xlpm.Status),
_xlpm.Prod
)
),
"")</f>
        <v/>
      </c>
      <c r="AN57" s="40" t="str" cm="1">
        <f t="array" ref="AN57">IFERROR(
_xlfn.LET(
_xlpm.Prod,INDEX(Din!$J$4:$AR$1000,
MATCH($L57,Din!$I$4:$I$1000,0),
MATCH(AN$6,Din!$J$3:$AO$3,0)),
_xlpm.Status,INDEX('FORÇA DE TRABALHO'!$E$15:$E$999,
MATCH($L57,'FORÇA DE TRABALHO'!$C$15:$C$999,0),
MATCH(AN$6+0,'FORÇA DE TRABALHO'!$E$14:$E$14+0,0)),
IF(
OR(_xlpm.Prod="",_xlpm.Prod=0),
IF(_xlpm.Status="ATIVO",0,_xlpm.Status),
_xlpm.Prod
)
),
"")</f>
        <v/>
      </c>
      <c r="AO57" s="40" t="str" cm="1">
        <f t="array" ref="AO57">IFERROR(
_xlfn.LET(
_xlpm.Prod,INDEX(Din!$J$4:$AR$1000,
MATCH($L57,Din!$I$4:$I$1000,0),
MATCH(AO$6,Din!$J$3:$AO$3,0)),
_xlpm.Status,INDEX('FORÇA DE TRABALHO'!$E$15:$E$999,
MATCH($L57,'FORÇA DE TRABALHO'!$C$15:$C$999,0),
MATCH(AO$6+0,'FORÇA DE TRABALHO'!$E$14:$E$14+0,0)),
IF(
OR(_xlpm.Prod="",_xlpm.Prod=0),
IF(_xlpm.Status="ATIVO",0,_xlpm.Status),
_xlpm.Prod
)
),
"")</f>
        <v/>
      </c>
      <c r="AP57" s="40" t="str" cm="1">
        <f t="array" ref="AP57">IFERROR(
_xlfn.LET(
_xlpm.Prod,INDEX(Din!$J$4:$AR$1000,
MATCH($L57,Din!$I$4:$I$1000,0),
MATCH(AP$6,Din!$J$3:$AO$3,0)),
_xlpm.Status,INDEX('FORÇA DE TRABALHO'!$E$15:$E$999,
MATCH($L57,'FORÇA DE TRABALHO'!$C$15:$C$999,0),
MATCH(AP$6+0,'FORÇA DE TRABALHO'!$E$14:$E$14+0,0)),
IF(
OR(_xlpm.Prod="",_xlpm.Prod=0),
IF(_xlpm.Status="ATIVO",0,_xlpm.Status),
_xlpm.Prod
)
),
"")</f>
        <v/>
      </c>
      <c r="AQ57" s="40" t="str" cm="1">
        <f t="array" ref="AQ57">IFERROR(
_xlfn.LET(
_xlpm.Prod,INDEX(Din!$J$4:$AR$1000,
MATCH($L57,Din!$I$4:$I$1000,0),
MATCH(AQ$6,Din!$J$3:$AO$3,0)),
_xlpm.Status,INDEX('FORÇA DE TRABALHO'!$E$15:$E$999,
MATCH($L57,'FORÇA DE TRABALHO'!$C$15:$C$999,0),
MATCH(AQ$6+0,'FORÇA DE TRABALHO'!$E$14:$E$14+0,0)),
IF(
OR(_xlpm.Prod="",_xlpm.Prod=0),
IF(_xlpm.Status="ATIVO",0,_xlpm.Status),
_xlpm.Prod
)
),
"")</f>
        <v/>
      </c>
      <c r="AR57"/>
    </row>
    <row r="58" spans="6:44" ht="15" thickBot="1">
      <c r="F58" s="31"/>
      <c r="G58" s="30"/>
      <c r="H58" s="38">
        <f t="shared" si="10"/>
        <v>9</v>
      </c>
      <c r="I58" s="54">
        <f>ResumoProducao[[#This Row],[Produção]]/ResumoProducao[[#This Row],[Dias Trabalhado]]</f>
        <v>9</v>
      </c>
      <c r="J58" s="38" cm="1">
        <f t="array" ref="J58">SUMPRODUCT(('FORÇA DE TRABALHO'!$C$15:$C$1007=L58)*('FORÇA DE TRABALHO'!$E$15:$E$1007="ATIVO"))</f>
        <v>1</v>
      </c>
      <c r="K58" s="39" t="str">
        <f t="shared" si="11"/>
        <v>1Q</v>
      </c>
      <c r="L58" s="41" t="str">
        <f>IF(Din!A49="","",Din!A49)</f>
        <v>RICARDO SILVA DE DEUS</v>
      </c>
      <c r="M58" s="41" t="str" cm="1">
        <f t="array" ref="M58">IFERROR(
_xlfn.LET(
_xlpm.Prod,INDEX(Din!$J$4:$AR$1000,
MATCH($L58,Din!$I$4:$I$1000,0),
MATCH(M$6,Din!$J$3:$AO$3,0)),
_xlpm.Status,INDEX('FORÇA DE TRABALHO'!$E$15:$E$999,
MATCH($L58,'FORÇA DE TRABALHO'!$C$15:$C$999,0),
MATCH(M$6+0,'FORÇA DE TRABALHO'!$E$14:$E$14+0,0)),
IF(
OR(_xlpm.Prod="",_xlpm.Prod=0),
IF(_xlpm.Status="ATIVO",0,_xlpm.Status),
_xlpm.Prod
)
),
"")</f>
        <v/>
      </c>
      <c r="N58" s="41" cm="1">
        <f t="array" ref="N58">IFERROR(
_xlfn.LET(
_xlpm.Prod,INDEX(Din!$J$4:$AR$1000,
MATCH($L58,Din!$I$4:$I$1000,0),
MATCH(N$6,Din!$J$3:$AO$3,0)),
_xlpm.Status,INDEX('FORÇA DE TRABALHO'!$E$15:$E$999,
MATCH($L58,'FORÇA DE TRABALHO'!$C$15:$C$999,0),
MATCH(N$6+0,'FORÇA DE TRABALHO'!$E$14:$E$14+0,0)),
IF(
OR(_xlpm.Prod="",_xlpm.Prod=0),
IF(_xlpm.Status="ATIVO",0,_xlpm.Status),
_xlpm.Prod
)
),
"")</f>
        <v>1</v>
      </c>
      <c r="O58" s="41" cm="1">
        <f t="array" ref="O58">IFERROR(
_xlfn.LET(
_xlpm.Prod,INDEX(Din!$J$4:$AR$1000,
MATCH($L58,Din!$I$4:$I$1000,0),
MATCH(O$6,Din!$J$3:$AO$3,0)),
_xlpm.Status,INDEX('FORÇA DE TRABALHO'!$E$15:$E$999,
MATCH($L58,'FORÇA DE TRABALHO'!$C$15:$C$999,0),
MATCH(O$6+0,'FORÇA DE TRABALHO'!$E$14:$E$14+0,0)),
IF(
OR(_xlpm.Prod="",_xlpm.Prod=0),
IF(_xlpm.Status="ATIVO",0,_xlpm.Status),
_xlpm.Prod
)
),
"")</f>
        <v>2</v>
      </c>
      <c r="P58" s="41" cm="1">
        <f t="array" ref="P58">IFERROR(
_xlfn.LET(
_xlpm.Prod,INDEX(Din!$J$4:$AR$1000,
MATCH($L58,Din!$I$4:$I$1000,0),
MATCH(P$6,Din!$J$3:$AO$3,0)),
_xlpm.Status,INDEX('FORÇA DE TRABALHO'!$E$15:$E$999,
MATCH($L58,'FORÇA DE TRABALHO'!$C$15:$C$999,0),
MATCH(P$6+0,'FORÇA DE TRABALHO'!$E$14:$E$14+0,0)),
IF(
OR(_xlpm.Prod="",_xlpm.Prod=0),
IF(_xlpm.Status="ATIVO",0,_xlpm.Status),
_xlpm.Prod
)
),
"")</f>
        <v>1</v>
      </c>
      <c r="Q58" s="41" t="str" cm="1">
        <f t="array" ref="Q58">IFERROR(
_xlfn.LET(
_xlpm.Prod,INDEX(Din!$J$4:$AR$1000,
MATCH($L58,Din!$I$4:$I$1000,0),
MATCH(Q$6,Din!$J$3:$AO$3,0)),
_xlpm.Status,INDEX('FORÇA DE TRABALHO'!$E$15:$E$999,
MATCH($L58,'FORÇA DE TRABALHO'!$C$15:$C$999,0),
MATCH(Q$6+0,'FORÇA DE TRABALHO'!$E$14:$E$14+0,0)),
IF(
OR(_xlpm.Prod="",_xlpm.Prod=0),
IF(_xlpm.Status="ATIVO",0,_xlpm.Status),
_xlpm.Prod
)
),
"")</f>
        <v/>
      </c>
      <c r="R58" s="41" t="str" cm="1">
        <f t="array" ref="R58">IFERROR(
_xlfn.LET(
_xlpm.Prod,INDEX(Din!$J$4:$AR$1000,
MATCH($L58,Din!$I$4:$I$1000,0),
MATCH(R$6,Din!$J$3:$AO$3,0)),
_xlpm.Status,INDEX('FORÇA DE TRABALHO'!$E$15:$E$999,
MATCH($L58,'FORÇA DE TRABALHO'!$C$15:$C$999,0),
MATCH(R$6+0,'FORÇA DE TRABALHO'!$E$14:$E$14+0,0)),
IF(
OR(_xlpm.Prod="",_xlpm.Prod=0),
IF(_xlpm.Status="ATIVO",0,_xlpm.Status),
_xlpm.Prod
)
),
"")</f>
        <v/>
      </c>
      <c r="S58" s="41" t="str" cm="1">
        <f t="array" ref="S58">IFERROR(
_xlfn.LET(
_xlpm.Prod,INDEX(Din!$J$4:$AR$1000,
MATCH($L58,Din!$I$4:$I$1000,0),
MATCH(S$6,Din!$J$3:$AO$3,0)),
_xlpm.Status,INDEX('FORÇA DE TRABALHO'!$E$15:$E$999,
MATCH($L58,'FORÇA DE TRABALHO'!$C$15:$C$999,0),
MATCH(S$6+0,'FORÇA DE TRABALHO'!$E$14:$E$14+0,0)),
IF(
OR(_xlpm.Prod="",_xlpm.Prod=0),
IF(_xlpm.Status="ATIVO",0,_xlpm.Status),
_xlpm.Prod
)
),
"")</f>
        <v/>
      </c>
      <c r="T58" s="41" t="str" cm="1">
        <f t="array" ref="T58">IFERROR(
_xlfn.LET(
_xlpm.Prod,INDEX(Din!$J$4:$AR$1000,
MATCH($L58,Din!$I$4:$I$1000,0),
MATCH(T$6,Din!$J$3:$AO$3,0)),
_xlpm.Status,INDEX('FORÇA DE TRABALHO'!$E$15:$E$999,
MATCH($L58,'FORÇA DE TRABALHO'!$C$15:$C$999,0),
MATCH(T$6+0,'FORÇA DE TRABALHO'!$E$14:$E$14+0,0)),
IF(
OR(_xlpm.Prod="",_xlpm.Prod=0),
IF(_xlpm.Status="ATIVO",0,_xlpm.Status),
_xlpm.Prod
)
),
"")</f>
        <v/>
      </c>
      <c r="U58" s="41" t="str" cm="1">
        <f t="array" ref="U58">IFERROR(
_xlfn.LET(
_xlpm.Prod,INDEX(Din!$J$4:$AR$1000,
MATCH($L58,Din!$I$4:$I$1000,0),
MATCH(U$6,Din!$J$3:$AO$3,0)),
_xlpm.Status,INDEX('FORÇA DE TRABALHO'!$E$15:$E$999,
MATCH($L58,'FORÇA DE TRABALHO'!$C$15:$C$999,0),
MATCH(U$6+0,'FORÇA DE TRABALHO'!$E$14:$E$14+0,0)),
IF(
OR(_xlpm.Prod="",_xlpm.Prod=0),
IF(_xlpm.Status="ATIVO",0,_xlpm.Status),
_xlpm.Prod
)
),
"")</f>
        <v/>
      </c>
      <c r="V58" s="41" t="str" cm="1">
        <f t="array" ref="V58">IFERROR(
_xlfn.LET(
_xlpm.Prod,INDEX(Din!$J$4:$AR$1000,
MATCH($L58,Din!$I$4:$I$1000,0),
MATCH(V$6,Din!$J$3:$AO$3,0)),
_xlpm.Status,INDEX('FORÇA DE TRABALHO'!$E$15:$E$999,
MATCH($L58,'FORÇA DE TRABALHO'!$C$15:$C$999,0),
MATCH(V$6+0,'FORÇA DE TRABALHO'!$E$14:$E$14+0,0)),
IF(
OR(_xlpm.Prod="",_xlpm.Prod=0),
IF(_xlpm.Status="ATIVO",0,_xlpm.Status),
_xlpm.Prod
)
),
"")</f>
        <v/>
      </c>
      <c r="W58" s="41" t="str" cm="1">
        <f t="array" ref="W58">IFERROR(
_xlfn.LET(
_xlpm.Prod,INDEX(Din!$J$4:$AR$1000,
MATCH($L58,Din!$I$4:$I$1000,0),
MATCH(W$6,Din!$J$3:$AO$3,0)),
_xlpm.Status,INDEX('FORÇA DE TRABALHO'!$E$15:$E$999,
MATCH($L58,'FORÇA DE TRABALHO'!$C$15:$C$999,0),
MATCH(W$6+0,'FORÇA DE TRABALHO'!$E$14:$E$14+0,0)),
IF(
OR(_xlpm.Prod="",_xlpm.Prod=0),
IF(_xlpm.Status="ATIVO",0,_xlpm.Status),
_xlpm.Prod
)
),
"")</f>
        <v/>
      </c>
      <c r="X58" s="41" t="str" cm="1">
        <f t="array" ref="X58">IFERROR(
_xlfn.LET(
_xlpm.Prod,INDEX(Din!$J$4:$AR$1000,
MATCH($L58,Din!$I$4:$I$1000,0),
MATCH(X$6,Din!$J$3:$AO$3,0)),
_xlpm.Status,INDEX('FORÇA DE TRABALHO'!$E$15:$E$999,
MATCH($L58,'FORÇA DE TRABALHO'!$C$15:$C$999,0),
MATCH(X$6+0,'FORÇA DE TRABALHO'!$E$14:$E$14+0,0)),
IF(
OR(_xlpm.Prod="",_xlpm.Prod=0),
IF(_xlpm.Status="ATIVO",0,_xlpm.Status),
_xlpm.Prod
)
),
"")</f>
        <v/>
      </c>
      <c r="Y58" s="41" t="str" cm="1">
        <f t="array" ref="Y58">IFERROR(
_xlfn.LET(
_xlpm.Prod,INDEX(Din!$J$4:$AR$1000,
MATCH($L58,Din!$I$4:$I$1000,0),
MATCH(Y$6,Din!$J$3:$AO$3,0)),
_xlpm.Status,INDEX('FORÇA DE TRABALHO'!$E$15:$E$999,
MATCH($L58,'FORÇA DE TRABALHO'!$C$15:$C$999,0),
MATCH(Y$6+0,'FORÇA DE TRABALHO'!$E$14:$E$14+0,0)),
IF(
OR(_xlpm.Prod="",_xlpm.Prod=0),
IF(_xlpm.Status="ATIVO",0,_xlpm.Status),
_xlpm.Prod
)
),
"")</f>
        <v/>
      </c>
      <c r="Z58" s="41" t="str" cm="1">
        <f t="array" ref="Z58">IFERROR(
_xlfn.LET(
_xlpm.Prod,INDEX(Din!$J$4:$AR$1000,
MATCH($L58,Din!$I$4:$I$1000,0),
MATCH(Z$6,Din!$J$3:$AO$3,0)),
_xlpm.Status,INDEX('FORÇA DE TRABALHO'!$E$15:$E$999,
MATCH($L58,'FORÇA DE TRABALHO'!$C$15:$C$999,0),
MATCH(Z$6+0,'FORÇA DE TRABALHO'!$E$14:$E$14+0,0)),
IF(
OR(_xlpm.Prod="",_xlpm.Prod=0),
IF(_xlpm.Status="ATIVO",0,_xlpm.Status),
_xlpm.Prod
)
),
"")</f>
        <v/>
      </c>
      <c r="AA58" s="41" t="str" cm="1">
        <f t="array" ref="AA58">IFERROR(
_xlfn.LET(
_xlpm.Prod,INDEX(Din!$J$4:$AR$1000,
MATCH($L58,Din!$I$4:$I$1000,0),
MATCH(AA$6,Din!$J$3:$AO$3,0)),
_xlpm.Status,INDEX('FORÇA DE TRABALHO'!$E$15:$E$999,
MATCH($L58,'FORÇA DE TRABALHO'!$C$15:$C$999,0),
MATCH(AA$6+0,'FORÇA DE TRABALHO'!$E$14:$E$14+0,0)),
IF(
OR(_xlpm.Prod="",_xlpm.Prod=0),
IF(_xlpm.Status="ATIVO",0,_xlpm.Status),
_xlpm.Prod
)
),
"")</f>
        <v/>
      </c>
      <c r="AB58" s="41" t="str" cm="1">
        <f t="array" ref="AB58">IFERROR(
_xlfn.LET(
_xlpm.Prod,INDEX(Din!$J$4:$AR$1000,
MATCH($L58,Din!$I$4:$I$1000,0),
MATCH(AB$6,Din!$J$3:$AO$3,0)),
_xlpm.Status,INDEX('FORÇA DE TRABALHO'!$E$15:$E$999,
MATCH($L58,'FORÇA DE TRABALHO'!$C$15:$C$999,0),
MATCH(AB$6+0,'FORÇA DE TRABALHO'!$E$14:$E$14+0,0)),
IF(
OR(_xlpm.Prod="",_xlpm.Prod=0),
IF(_xlpm.Status="ATIVO",0,_xlpm.Status),
_xlpm.Prod
)
),
"")</f>
        <v/>
      </c>
      <c r="AC58" s="41" t="str" cm="1">
        <f t="array" ref="AC58">IFERROR(
_xlfn.LET(
_xlpm.Prod,INDEX(Din!$J$4:$AR$1000,
MATCH($L58,Din!$I$4:$I$1000,0),
MATCH(AC$6,Din!$J$3:$AO$3,0)),
_xlpm.Status,INDEX('FORÇA DE TRABALHO'!$E$15:$E$999,
MATCH($L58,'FORÇA DE TRABALHO'!$C$15:$C$999,0),
MATCH(AC$6+0,'FORÇA DE TRABALHO'!$E$14:$E$14+0,0)),
IF(
OR(_xlpm.Prod="",_xlpm.Prod=0),
IF(_xlpm.Status="ATIVO",0,_xlpm.Status),
_xlpm.Prod
)
),
"")</f>
        <v/>
      </c>
      <c r="AD58" s="41" t="str" cm="1">
        <f t="array" ref="AD58">IFERROR(
_xlfn.LET(
_xlpm.Prod,INDEX(Din!$J$4:$AR$1000,
MATCH($L58,Din!$I$4:$I$1000,0),
MATCH(AD$6,Din!$J$3:$AO$3,0)),
_xlpm.Status,INDEX('FORÇA DE TRABALHO'!$E$15:$E$999,
MATCH($L58,'FORÇA DE TRABALHO'!$C$15:$C$999,0),
MATCH(AD$6+0,'FORÇA DE TRABALHO'!$E$14:$E$14+0,0)),
IF(
OR(_xlpm.Prod="",_xlpm.Prod=0),
IF(_xlpm.Status="ATIVO",0,_xlpm.Status),
_xlpm.Prod
)
),
"")</f>
        <v/>
      </c>
      <c r="AE58" s="41" t="str" cm="1">
        <f t="array" ref="AE58">IFERROR(
_xlfn.LET(
_xlpm.Prod,INDEX(Din!$J$4:$AR$1000,
MATCH($L58,Din!$I$4:$I$1000,0),
MATCH(AE$6,Din!$J$3:$AO$3,0)),
_xlpm.Status,INDEX('FORÇA DE TRABALHO'!$E$15:$E$999,
MATCH($L58,'FORÇA DE TRABALHO'!$C$15:$C$999,0),
MATCH(AE$6+0,'FORÇA DE TRABALHO'!$E$14:$E$14+0,0)),
IF(
OR(_xlpm.Prod="",_xlpm.Prod=0),
IF(_xlpm.Status="ATIVO",0,_xlpm.Status),
_xlpm.Prod
)
),
"")</f>
        <v/>
      </c>
      <c r="AF58" s="41" cm="1">
        <f t="array" ref="AF58">IFERROR(
_xlfn.LET(
_xlpm.Prod,INDEX(Din!$J$4:$AR$1000,
MATCH($L58,Din!$I$4:$I$1000,0),
MATCH(AF$6,Din!$J$3:$AO$3,0)),
_xlpm.Status,INDEX('FORÇA DE TRABALHO'!$E$15:$E$999,
MATCH($L58,'FORÇA DE TRABALHO'!$C$15:$C$999,0),
MATCH(AF$6+0,'FORÇA DE TRABALHO'!$E$14:$E$14+0,0)),
IF(
OR(_xlpm.Prod="",_xlpm.Prod=0),
IF(_xlpm.Status="ATIVO",0,_xlpm.Status),
_xlpm.Prod
)
),
"")</f>
        <v>1</v>
      </c>
      <c r="AG58" s="41" cm="1">
        <f t="array" ref="AG58">IFERROR(
_xlfn.LET(
_xlpm.Prod,INDEX(Din!$J$4:$AR$1000,
MATCH($L58,Din!$I$4:$I$1000,0),
MATCH(AG$6,Din!$J$3:$AO$3,0)),
_xlpm.Status,INDEX('FORÇA DE TRABALHO'!$E$15:$E$999,
MATCH($L58,'FORÇA DE TRABALHO'!$C$15:$C$999,0),
MATCH(AG$6+0,'FORÇA DE TRABALHO'!$E$14:$E$14+0,0)),
IF(
OR(_xlpm.Prod="",_xlpm.Prod=0),
IF(_xlpm.Status="ATIVO",0,_xlpm.Status),
_xlpm.Prod
)
),
"")</f>
        <v>1</v>
      </c>
      <c r="AH58" s="41" t="str" cm="1">
        <f t="array" ref="AH58">IFERROR(
_xlfn.LET(
_xlpm.Prod,INDEX(Din!$J$4:$AR$1000,
MATCH($L58,Din!$I$4:$I$1000,0),
MATCH(AH$6,Din!$J$3:$AO$3,0)),
_xlpm.Status,INDEX('FORÇA DE TRABALHO'!$E$15:$E$999,
MATCH($L58,'FORÇA DE TRABALHO'!$C$15:$C$999,0),
MATCH(AH$6+0,'FORÇA DE TRABALHO'!$E$14:$E$14+0,0)),
IF(
OR(_xlpm.Prod="",_xlpm.Prod=0),
IF(_xlpm.Status="ATIVO",0,_xlpm.Status),
_xlpm.Prod
)
),
"")</f>
        <v/>
      </c>
      <c r="AI58" s="41" t="str" cm="1">
        <f t="array" ref="AI58">IFERROR(
_xlfn.LET(
_xlpm.Prod,INDEX(Din!$J$4:$AR$1000,
MATCH($L58,Din!$I$4:$I$1000,0),
MATCH(AI$6,Din!$J$3:$AO$3,0)),
_xlpm.Status,INDEX('FORÇA DE TRABALHO'!$E$15:$E$999,
MATCH($L58,'FORÇA DE TRABALHO'!$C$15:$C$999,0),
MATCH(AI$6+0,'FORÇA DE TRABALHO'!$E$14:$E$14+0,0)),
IF(
OR(_xlpm.Prod="",_xlpm.Prod=0),
IF(_xlpm.Status="ATIVO",0,_xlpm.Status),
_xlpm.Prod
)
),
"")</f>
        <v/>
      </c>
      <c r="AJ58" s="41" cm="1">
        <f t="array" ref="AJ58">IFERROR(
_xlfn.LET(
_xlpm.Prod,INDEX(Din!$J$4:$AR$1000,
MATCH($L58,Din!$I$4:$I$1000,0),
MATCH(AJ$6,Din!$J$3:$AO$3,0)),
_xlpm.Status,INDEX('FORÇA DE TRABALHO'!$E$15:$E$999,
MATCH($L58,'FORÇA DE TRABALHO'!$C$15:$C$999,0),
MATCH(AJ$6+0,'FORÇA DE TRABALHO'!$E$14:$E$14+0,0)),
IF(
OR(_xlpm.Prod="",_xlpm.Prod=0),
IF(_xlpm.Status="ATIVO",0,_xlpm.Status),
_xlpm.Prod
)
),
"")</f>
        <v>1</v>
      </c>
      <c r="AK58" s="41" cm="1">
        <f t="array" ref="AK58">IFERROR(
_xlfn.LET(
_xlpm.Prod,INDEX(Din!$J$4:$AR$1000,
MATCH($L58,Din!$I$4:$I$1000,0),
MATCH(AK$6,Din!$J$3:$AO$3,0)),
_xlpm.Status,INDEX('FORÇA DE TRABALHO'!$E$15:$E$999,
MATCH($L58,'FORÇA DE TRABALHO'!$C$15:$C$999,0),
MATCH(AK$6+0,'FORÇA DE TRABALHO'!$E$14:$E$14+0,0)),
IF(
OR(_xlpm.Prod="",_xlpm.Prod=0),
IF(_xlpm.Status="ATIVO",0,_xlpm.Status),
_xlpm.Prod
)
),
"")</f>
        <v>1</v>
      </c>
      <c r="AL58" s="41" cm="1">
        <f t="array" ref="AL58">IFERROR(
_xlfn.LET(
_xlpm.Prod,INDEX(Din!$J$4:$AR$1000,
MATCH($L58,Din!$I$4:$I$1000,0),
MATCH(AL$6,Din!$J$3:$AO$3,0)),
_xlpm.Status,INDEX('FORÇA DE TRABALHO'!$E$15:$E$999,
MATCH($L58,'FORÇA DE TRABALHO'!$C$15:$C$999,0),
MATCH(AL$6+0,'FORÇA DE TRABALHO'!$E$14:$E$14+0,0)),
IF(
OR(_xlpm.Prod="",_xlpm.Prod=0),
IF(_xlpm.Status="ATIVO",0,_xlpm.Status),
_xlpm.Prod
)
),
"")</f>
        <v>1</v>
      </c>
      <c r="AM58" s="41" t="str" cm="1">
        <f t="array" ref="AM58">IFERROR(
_xlfn.LET(
_xlpm.Prod,INDEX(Din!$J$4:$AR$1000,
MATCH($L58,Din!$I$4:$I$1000,0),
MATCH(AM$6,Din!$J$3:$AO$3,0)),
_xlpm.Status,INDEX('FORÇA DE TRABALHO'!$E$15:$E$999,
MATCH($L58,'FORÇA DE TRABALHO'!$C$15:$C$999,0),
MATCH(AM$6+0,'FORÇA DE TRABALHO'!$E$14:$E$14+0,0)),
IF(
OR(_xlpm.Prod="",_xlpm.Prod=0),
IF(_xlpm.Status="ATIVO",0,_xlpm.Status),
_xlpm.Prod
)
),
"")</f>
        <v/>
      </c>
      <c r="AN58" s="41" t="str" cm="1">
        <f t="array" ref="AN58">IFERROR(
_xlfn.LET(
_xlpm.Prod,INDEX(Din!$J$4:$AR$1000,
MATCH($L58,Din!$I$4:$I$1000,0),
MATCH(AN$6,Din!$J$3:$AO$3,0)),
_xlpm.Status,INDEX('FORÇA DE TRABALHO'!$E$15:$E$999,
MATCH($L58,'FORÇA DE TRABALHO'!$C$15:$C$999,0),
MATCH(AN$6+0,'FORÇA DE TRABALHO'!$E$14:$E$14+0,0)),
IF(
OR(_xlpm.Prod="",_xlpm.Prod=0),
IF(_xlpm.Status="ATIVO",0,_xlpm.Status),
_xlpm.Prod
)
),
"")</f>
        <v/>
      </c>
      <c r="AO58" s="41" t="str" cm="1">
        <f t="array" ref="AO58">IFERROR(
_xlfn.LET(
_xlpm.Prod,INDEX(Din!$J$4:$AR$1000,
MATCH($L58,Din!$I$4:$I$1000,0),
MATCH(AO$6,Din!$J$3:$AO$3,0)),
_xlpm.Status,INDEX('FORÇA DE TRABALHO'!$E$15:$E$999,
MATCH($L58,'FORÇA DE TRABALHO'!$C$15:$C$999,0),
MATCH(AO$6+0,'FORÇA DE TRABALHO'!$E$14:$E$14+0,0)),
IF(
OR(_xlpm.Prod="",_xlpm.Prod=0),
IF(_xlpm.Status="ATIVO",0,_xlpm.Status),
_xlpm.Prod
)
),
"")</f>
        <v/>
      </c>
      <c r="AP58" s="41" t="str" cm="1">
        <f t="array" ref="AP58">IFERROR(
_xlfn.LET(
_xlpm.Prod,INDEX(Din!$J$4:$AR$1000,
MATCH($L58,Din!$I$4:$I$1000,0),
MATCH(AP$6,Din!$J$3:$AO$3,0)),
_xlpm.Status,INDEX('FORÇA DE TRABALHO'!$E$15:$E$999,
MATCH($L58,'FORÇA DE TRABALHO'!$C$15:$C$999,0),
MATCH(AP$6+0,'FORÇA DE TRABALHO'!$E$14:$E$14+0,0)),
IF(
OR(_xlpm.Prod="",_xlpm.Prod=0),
IF(_xlpm.Status="ATIVO",0,_xlpm.Status),
_xlpm.Prod
)
),
"")</f>
        <v/>
      </c>
      <c r="AQ58" s="41" t="str" cm="1">
        <f t="array" ref="AQ58">IFERROR(
_xlfn.LET(
_xlpm.Prod,INDEX(Din!$J$4:$AR$1000,
MATCH($L58,Din!$I$4:$I$1000,0),
MATCH(AQ$6,Din!$J$3:$AO$3,0)),
_xlpm.Status,INDEX('FORÇA DE TRABALHO'!$E$15:$E$999,
MATCH($L58,'FORÇA DE TRABALHO'!$C$15:$C$999,0),
MATCH(AQ$6+0,'FORÇA DE TRABALHO'!$E$14:$E$14+0,0)),
IF(
OR(_xlpm.Prod="",_xlpm.Prod=0),
IF(_xlpm.Status="ATIVO",0,_xlpm.Status),
_xlpm.Prod
)
),
"")</f>
        <v/>
      </c>
      <c r="AR58"/>
    </row>
    <row r="59" spans="6:44" ht="15" thickBot="1">
      <c r="H59" s="38">
        <f t="shared" ref="H59:H61" si="12">SUM(M59:AQ59)</f>
        <v>17</v>
      </c>
      <c r="I59" s="54">
        <f>ResumoProducao[[#This Row],[Produção]]/ResumoProducao[[#This Row],[Dias Trabalhado]]</f>
        <v>17</v>
      </c>
      <c r="J59" s="38" cm="1">
        <f t="array" ref="J59">SUMPRODUCT(('FORÇA DE TRABALHO'!$C$15:$C$1007=L59)*('FORÇA DE TRABALHO'!$E$15:$E$1007="ATIVO"))</f>
        <v>1</v>
      </c>
      <c r="K59" s="39" t="str">
        <f t="shared" ref="K59:K61" si="13">IF(I59&lt;2,"4Q",IF(I59&lt;=3,"3Q",IF(I59&lt;=3.9,"2Q","1Q")))</f>
        <v>1Q</v>
      </c>
      <c r="L59" s="40" t="str">
        <f>IF(Din!A50="","",Din!A50)</f>
        <v>ANTONIO GALDINO DA SILVA NETO</v>
      </c>
      <c r="M59" s="40" t="str" cm="1">
        <f t="array" ref="M59">IFERROR(
_xlfn.LET(
_xlpm.Prod,INDEX(Din!$J$4:$AR$1000,
MATCH($L59,Din!$I$4:$I$1000,0),
MATCH(M$6,Din!$J$3:$AO$3,0)),
_xlpm.Status,INDEX('FORÇA DE TRABALHO'!$E$15:$E$999,
MATCH($L59,'FORÇA DE TRABALHO'!$C$15:$C$999,0),
MATCH(M$6+0,'FORÇA DE TRABALHO'!$E$14:$E$14+0,0)),
IF(
OR(_xlpm.Prod="",_xlpm.Prod=0),
IF(_xlpm.Status="ATIVO",0,_xlpm.Status),
_xlpm.Prod
)
),
"")</f>
        <v/>
      </c>
      <c r="N59" s="40" cm="1">
        <f t="array" ref="N59">IFERROR(
_xlfn.LET(
_xlpm.Prod,INDEX(Din!$J$4:$AR$1000,
MATCH($L59,Din!$I$4:$I$1000,0),
MATCH(N$6,Din!$J$3:$AO$3,0)),
_xlpm.Status,INDEX('FORÇA DE TRABALHO'!$E$15:$E$999,
MATCH($L59,'FORÇA DE TRABALHO'!$C$15:$C$999,0),
MATCH(N$6+0,'FORÇA DE TRABALHO'!$E$14:$E$14+0,0)),
IF(
OR(_xlpm.Prod="",_xlpm.Prod=0),
IF(_xlpm.Status="ATIVO",0,_xlpm.Status),
_xlpm.Prod
)
),
"")</f>
        <v>1</v>
      </c>
      <c r="O59" s="40" cm="1">
        <f t="array" ref="O59">IFERROR(
_xlfn.LET(
_xlpm.Prod,INDEX(Din!$J$4:$AR$1000,
MATCH($L59,Din!$I$4:$I$1000,0),
MATCH(O$6,Din!$J$3:$AO$3,0)),
_xlpm.Status,INDEX('FORÇA DE TRABALHO'!$E$15:$E$999,
MATCH($L59,'FORÇA DE TRABALHO'!$C$15:$C$999,0),
MATCH(O$6+0,'FORÇA DE TRABALHO'!$E$14:$E$14+0,0)),
IF(
OR(_xlpm.Prod="",_xlpm.Prod=0),
IF(_xlpm.Status="ATIVO",0,_xlpm.Status),
_xlpm.Prod
)
),
"")</f>
        <v>1</v>
      </c>
      <c r="P59" s="40" cm="1">
        <f t="array" ref="P59">IFERROR(
_xlfn.LET(
_xlpm.Prod,INDEX(Din!$J$4:$AR$1000,
MATCH($L59,Din!$I$4:$I$1000,0),
MATCH(P$6,Din!$J$3:$AO$3,0)),
_xlpm.Status,INDEX('FORÇA DE TRABALHO'!$E$15:$E$999,
MATCH($L59,'FORÇA DE TRABALHO'!$C$15:$C$999,0),
MATCH(P$6+0,'FORÇA DE TRABALHO'!$E$14:$E$14+0,0)),
IF(
OR(_xlpm.Prod="",_xlpm.Prod=0),
IF(_xlpm.Status="ATIVO",0,_xlpm.Status),
_xlpm.Prod
)
),
"")</f>
        <v>1</v>
      </c>
      <c r="Q59" s="40" t="str" cm="1">
        <f t="array" ref="Q59">IFERROR(
_xlfn.LET(
_xlpm.Prod,INDEX(Din!$J$4:$AR$1000,
MATCH($L59,Din!$I$4:$I$1000,0),
MATCH(Q$6,Din!$J$3:$AO$3,0)),
_xlpm.Status,INDEX('FORÇA DE TRABALHO'!$E$15:$E$999,
MATCH($L59,'FORÇA DE TRABALHO'!$C$15:$C$999,0),
MATCH(Q$6+0,'FORÇA DE TRABALHO'!$E$14:$E$14+0,0)),
IF(
OR(_xlpm.Prod="",_xlpm.Prod=0),
IF(_xlpm.Status="ATIVO",0,_xlpm.Status),
_xlpm.Prod
)
),
"")</f>
        <v/>
      </c>
      <c r="R59" s="40" cm="1">
        <f t="array" ref="R59">IFERROR(
_xlfn.LET(
_xlpm.Prod,INDEX(Din!$J$4:$AR$1000,
MATCH($L59,Din!$I$4:$I$1000,0),
MATCH(R$6,Din!$J$3:$AO$3,0)),
_xlpm.Status,INDEX('FORÇA DE TRABALHO'!$E$15:$E$999,
MATCH($L59,'FORÇA DE TRABALHO'!$C$15:$C$999,0),
MATCH(R$6+0,'FORÇA DE TRABALHO'!$E$14:$E$14+0,0)),
IF(
OR(_xlpm.Prod="",_xlpm.Prod=0),
IF(_xlpm.Status="ATIVO",0,_xlpm.Status),
_xlpm.Prod
)
),
"")</f>
        <v>1</v>
      </c>
      <c r="S59" s="40" cm="1">
        <f t="array" ref="S59">IFERROR(
_xlfn.LET(
_xlpm.Prod,INDEX(Din!$J$4:$AR$1000,
MATCH($L59,Din!$I$4:$I$1000,0),
MATCH(S$6,Din!$J$3:$AO$3,0)),
_xlpm.Status,INDEX('FORÇA DE TRABALHO'!$E$15:$E$999,
MATCH($L59,'FORÇA DE TRABALHO'!$C$15:$C$999,0),
MATCH(S$6+0,'FORÇA DE TRABALHO'!$E$14:$E$14+0,0)),
IF(
OR(_xlpm.Prod="",_xlpm.Prod=0),
IF(_xlpm.Status="ATIVO",0,_xlpm.Status),
_xlpm.Prod
)
),
"")</f>
        <v>1</v>
      </c>
      <c r="T59" s="40" cm="1">
        <f t="array" ref="T59">IFERROR(
_xlfn.LET(
_xlpm.Prod,INDEX(Din!$J$4:$AR$1000,
MATCH($L59,Din!$I$4:$I$1000,0),
MATCH(T$6,Din!$J$3:$AO$3,0)),
_xlpm.Status,INDEX('FORÇA DE TRABALHO'!$E$15:$E$999,
MATCH($L59,'FORÇA DE TRABALHO'!$C$15:$C$999,0),
MATCH(T$6+0,'FORÇA DE TRABALHO'!$E$14:$E$14+0,0)),
IF(
OR(_xlpm.Prod="",_xlpm.Prod=0),
IF(_xlpm.Status="ATIVO",0,_xlpm.Status),
_xlpm.Prod
)
),
"")</f>
        <v>1</v>
      </c>
      <c r="U59" s="40" t="str" cm="1">
        <f t="array" ref="U59">IFERROR(
_xlfn.LET(
_xlpm.Prod,INDEX(Din!$J$4:$AR$1000,
MATCH($L59,Din!$I$4:$I$1000,0),
MATCH(U$6,Din!$J$3:$AO$3,0)),
_xlpm.Status,INDEX('FORÇA DE TRABALHO'!$E$15:$E$999,
MATCH($L59,'FORÇA DE TRABALHO'!$C$15:$C$999,0),
MATCH(U$6+0,'FORÇA DE TRABALHO'!$E$14:$E$14+0,0)),
IF(
OR(_xlpm.Prod="",_xlpm.Prod=0),
IF(_xlpm.Status="ATIVO",0,_xlpm.Status),
_xlpm.Prod
)
),
"")</f>
        <v/>
      </c>
      <c r="V59" s="40" t="str" cm="1">
        <f t="array" ref="V59">IFERROR(
_xlfn.LET(
_xlpm.Prod,INDEX(Din!$J$4:$AR$1000,
MATCH($L59,Din!$I$4:$I$1000,0),
MATCH(V$6,Din!$J$3:$AO$3,0)),
_xlpm.Status,INDEX('FORÇA DE TRABALHO'!$E$15:$E$999,
MATCH($L59,'FORÇA DE TRABALHO'!$C$15:$C$999,0),
MATCH(V$6+0,'FORÇA DE TRABALHO'!$E$14:$E$14+0,0)),
IF(
OR(_xlpm.Prod="",_xlpm.Prod=0),
IF(_xlpm.Status="ATIVO",0,_xlpm.Status),
_xlpm.Prod
)
),
"")</f>
        <v/>
      </c>
      <c r="W59" s="40" t="str" cm="1">
        <f t="array" ref="W59">IFERROR(
_xlfn.LET(
_xlpm.Prod,INDEX(Din!$J$4:$AR$1000,
MATCH($L59,Din!$I$4:$I$1000,0),
MATCH(W$6,Din!$J$3:$AO$3,0)),
_xlpm.Status,INDEX('FORÇA DE TRABALHO'!$E$15:$E$999,
MATCH($L59,'FORÇA DE TRABALHO'!$C$15:$C$999,0),
MATCH(W$6+0,'FORÇA DE TRABALHO'!$E$14:$E$14+0,0)),
IF(
OR(_xlpm.Prod="",_xlpm.Prod=0),
IF(_xlpm.Status="ATIVO",0,_xlpm.Status),
_xlpm.Prod
)
),
"")</f>
        <v/>
      </c>
      <c r="X59" s="40" cm="1">
        <f t="array" ref="X59">IFERROR(
_xlfn.LET(
_xlpm.Prod,INDEX(Din!$J$4:$AR$1000,
MATCH($L59,Din!$I$4:$I$1000,0),
MATCH(X$6,Din!$J$3:$AO$3,0)),
_xlpm.Status,INDEX('FORÇA DE TRABALHO'!$E$15:$E$999,
MATCH($L59,'FORÇA DE TRABALHO'!$C$15:$C$999,0),
MATCH(X$6+0,'FORÇA DE TRABALHO'!$E$14:$E$14+0,0)),
IF(
OR(_xlpm.Prod="",_xlpm.Prod=0),
IF(_xlpm.Status="ATIVO",0,_xlpm.Status),
_xlpm.Prod
)
),
"")</f>
        <v>2</v>
      </c>
      <c r="Y59" s="40" cm="1">
        <f t="array" ref="Y59">IFERROR(
_xlfn.LET(
_xlpm.Prod,INDEX(Din!$J$4:$AR$1000,
MATCH($L59,Din!$I$4:$I$1000,0),
MATCH(Y$6,Din!$J$3:$AO$3,0)),
_xlpm.Status,INDEX('FORÇA DE TRABALHO'!$E$15:$E$999,
MATCH($L59,'FORÇA DE TRABALHO'!$C$15:$C$999,0),
MATCH(Y$6+0,'FORÇA DE TRABALHO'!$E$14:$E$14+0,0)),
IF(
OR(_xlpm.Prod="",_xlpm.Prod=0),
IF(_xlpm.Status="ATIVO",0,_xlpm.Status),
_xlpm.Prod
)
),
"")</f>
        <v>1</v>
      </c>
      <c r="Z59" s="40" t="str" cm="1">
        <f t="array" ref="Z59">IFERROR(
_xlfn.LET(
_xlpm.Prod,INDEX(Din!$J$4:$AR$1000,
MATCH($L59,Din!$I$4:$I$1000,0),
MATCH(Z$6,Din!$J$3:$AO$3,0)),
_xlpm.Status,INDEX('FORÇA DE TRABALHO'!$E$15:$E$999,
MATCH($L59,'FORÇA DE TRABALHO'!$C$15:$C$999,0),
MATCH(Z$6+0,'FORÇA DE TRABALHO'!$E$14:$E$14+0,0)),
IF(
OR(_xlpm.Prod="",_xlpm.Prod=0),
IF(_xlpm.Status="ATIVO",0,_xlpm.Status),
_xlpm.Prod
)
),
"")</f>
        <v/>
      </c>
      <c r="AA59" s="40" cm="1">
        <f t="array" ref="AA59">IFERROR(
_xlfn.LET(
_xlpm.Prod,INDEX(Din!$J$4:$AR$1000,
MATCH($L59,Din!$I$4:$I$1000,0),
MATCH(AA$6,Din!$J$3:$AO$3,0)),
_xlpm.Status,INDEX('FORÇA DE TRABALHO'!$E$15:$E$999,
MATCH($L59,'FORÇA DE TRABALHO'!$C$15:$C$999,0),
MATCH(AA$6+0,'FORÇA DE TRABALHO'!$E$14:$E$14+0,0)),
IF(
OR(_xlpm.Prod="",_xlpm.Prod=0),
IF(_xlpm.Status="ATIVO",0,_xlpm.Status),
_xlpm.Prod
)
),
"")</f>
        <v>1</v>
      </c>
      <c r="AB59" s="40" t="str" cm="1">
        <f t="array" ref="AB59">IFERROR(
_xlfn.LET(
_xlpm.Prod,INDEX(Din!$J$4:$AR$1000,
MATCH($L59,Din!$I$4:$I$1000,0),
MATCH(AB$6,Din!$J$3:$AO$3,0)),
_xlpm.Status,INDEX('FORÇA DE TRABALHO'!$E$15:$E$999,
MATCH($L59,'FORÇA DE TRABALHO'!$C$15:$C$999,0),
MATCH(AB$6+0,'FORÇA DE TRABALHO'!$E$14:$E$14+0,0)),
IF(
OR(_xlpm.Prod="",_xlpm.Prod=0),
IF(_xlpm.Status="ATIVO",0,_xlpm.Status),
_xlpm.Prod
)
),
"")</f>
        <v/>
      </c>
      <c r="AC59" s="40" cm="1">
        <f t="array" ref="AC59">IFERROR(
_xlfn.LET(
_xlpm.Prod,INDEX(Din!$J$4:$AR$1000,
MATCH($L59,Din!$I$4:$I$1000,0),
MATCH(AC$6,Din!$J$3:$AO$3,0)),
_xlpm.Status,INDEX('FORÇA DE TRABALHO'!$E$15:$E$999,
MATCH($L59,'FORÇA DE TRABALHO'!$C$15:$C$999,0),
MATCH(AC$6+0,'FORÇA DE TRABALHO'!$E$14:$E$14+0,0)),
IF(
OR(_xlpm.Prod="",_xlpm.Prod=0),
IF(_xlpm.Status="ATIVO",0,_xlpm.Status),
_xlpm.Prod
)
),
"")</f>
        <v>1</v>
      </c>
      <c r="AD59" s="40" cm="1">
        <f t="array" ref="AD59">IFERROR(
_xlfn.LET(
_xlpm.Prod,INDEX(Din!$J$4:$AR$1000,
MATCH($L59,Din!$I$4:$I$1000,0),
MATCH(AD$6,Din!$J$3:$AO$3,0)),
_xlpm.Status,INDEX('FORÇA DE TRABALHO'!$E$15:$E$999,
MATCH($L59,'FORÇA DE TRABALHO'!$C$15:$C$999,0),
MATCH(AD$6+0,'FORÇA DE TRABALHO'!$E$14:$E$14+0,0)),
IF(
OR(_xlpm.Prod="",_xlpm.Prod=0),
IF(_xlpm.Status="ATIVO",0,_xlpm.Status),
_xlpm.Prod
)
),
"")</f>
        <v>1</v>
      </c>
      <c r="AE59" s="40" cm="1">
        <f t="array" ref="AE59">IFERROR(
_xlfn.LET(
_xlpm.Prod,INDEX(Din!$J$4:$AR$1000,
MATCH($L59,Din!$I$4:$I$1000,0),
MATCH(AE$6,Din!$J$3:$AO$3,0)),
_xlpm.Status,INDEX('FORÇA DE TRABALHO'!$E$15:$E$999,
MATCH($L59,'FORÇA DE TRABALHO'!$C$15:$C$999,0),
MATCH(AE$6+0,'FORÇA DE TRABALHO'!$E$14:$E$14+0,0)),
IF(
OR(_xlpm.Prod="",_xlpm.Prod=0),
IF(_xlpm.Status="ATIVO",0,_xlpm.Status),
_xlpm.Prod
)
),
"")</f>
        <v>1</v>
      </c>
      <c r="AF59" s="40" cm="1">
        <f t="array" ref="AF59">IFERROR(
_xlfn.LET(
_xlpm.Prod,INDEX(Din!$J$4:$AR$1000,
MATCH($L59,Din!$I$4:$I$1000,0),
MATCH(AF$6,Din!$J$3:$AO$3,0)),
_xlpm.Status,INDEX('FORÇA DE TRABALHO'!$E$15:$E$999,
MATCH($L59,'FORÇA DE TRABALHO'!$C$15:$C$999,0),
MATCH(AF$6+0,'FORÇA DE TRABALHO'!$E$14:$E$14+0,0)),
IF(
OR(_xlpm.Prod="",_xlpm.Prod=0),
IF(_xlpm.Status="ATIVO",0,_xlpm.Status),
_xlpm.Prod
)
),
"")</f>
        <v>1</v>
      </c>
      <c r="AG59" s="40" cm="1">
        <f t="array" ref="AG59">IFERROR(
_xlfn.LET(
_xlpm.Prod,INDEX(Din!$J$4:$AR$1000,
MATCH($L59,Din!$I$4:$I$1000,0),
MATCH(AG$6,Din!$J$3:$AO$3,0)),
_xlpm.Status,INDEX('FORÇA DE TRABALHO'!$E$15:$E$999,
MATCH($L59,'FORÇA DE TRABALHO'!$C$15:$C$999,0),
MATCH(AG$6+0,'FORÇA DE TRABALHO'!$E$14:$E$14+0,0)),
IF(
OR(_xlpm.Prod="",_xlpm.Prod=0),
IF(_xlpm.Status="ATIVO",0,_xlpm.Status),
_xlpm.Prod
)
),
"")</f>
        <v>1</v>
      </c>
      <c r="AH59" s="40" t="str" cm="1">
        <f t="array" ref="AH59">IFERROR(
_xlfn.LET(
_xlpm.Prod,INDEX(Din!$J$4:$AR$1000,
MATCH($L59,Din!$I$4:$I$1000,0),
MATCH(AH$6,Din!$J$3:$AO$3,0)),
_xlpm.Status,INDEX('FORÇA DE TRABALHO'!$E$15:$E$999,
MATCH($L59,'FORÇA DE TRABALHO'!$C$15:$C$999,0),
MATCH(AH$6+0,'FORÇA DE TRABALHO'!$E$14:$E$14+0,0)),
IF(
OR(_xlpm.Prod="",_xlpm.Prod=0),
IF(_xlpm.Status="ATIVO",0,_xlpm.Status),
_xlpm.Prod
)
),
"")</f>
        <v/>
      </c>
      <c r="AI59" s="40" t="str" cm="1">
        <f t="array" ref="AI59">IFERROR(
_xlfn.LET(
_xlpm.Prod,INDEX(Din!$J$4:$AR$1000,
MATCH($L59,Din!$I$4:$I$1000,0),
MATCH(AI$6,Din!$J$3:$AO$3,0)),
_xlpm.Status,INDEX('FORÇA DE TRABALHO'!$E$15:$E$999,
MATCH($L59,'FORÇA DE TRABALHO'!$C$15:$C$999,0),
MATCH(AI$6+0,'FORÇA DE TRABALHO'!$E$14:$E$14+0,0)),
IF(
OR(_xlpm.Prod="",_xlpm.Prod=0),
IF(_xlpm.Status="ATIVO",0,_xlpm.Status),
_xlpm.Prod
)
),
"")</f>
        <v/>
      </c>
      <c r="AJ59" s="40" cm="1">
        <f t="array" ref="AJ59">IFERROR(
_xlfn.LET(
_xlpm.Prod,INDEX(Din!$J$4:$AR$1000,
MATCH($L59,Din!$I$4:$I$1000,0),
MATCH(AJ$6,Din!$J$3:$AO$3,0)),
_xlpm.Status,INDEX('FORÇA DE TRABALHO'!$E$15:$E$999,
MATCH($L59,'FORÇA DE TRABALHO'!$C$15:$C$999,0),
MATCH(AJ$6+0,'FORÇA DE TRABALHO'!$E$14:$E$14+0,0)),
IF(
OR(_xlpm.Prod="",_xlpm.Prod=0),
IF(_xlpm.Status="ATIVO",0,_xlpm.Status),
_xlpm.Prod
)
),
"")</f>
        <v>1</v>
      </c>
      <c r="AK59" s="40" cm="1">
        <f t="array" ref="AK59">IFERROR(
_xlfn.LET(
_xlpm.Prod,INDEX(Din!$J$4:$AR$1000,
MATCH($L59,Din!$I$4:$I$1000,0),
MATCH(AK$6,Din!$J$3:$AO$3,0)),
_xlpm.Status,INDEX('FORÇA DE TRABALHO'!$E$15:$E$999,
MATCH($L59,'FORÇA DE TRABALHO'!$C$15:$C$999,0),
MATCH(AK$6+0,'FORÇA DE TRABALHO'!$E$14:$E$14+0,0)),
IF(
OR(_xlpm.Prod="",_xlpm.Prod=0),
IF(_xlpm.Status="ATIVO",0,_xlpm.Status),
_xlpm.Prod
)
),
"")</f>
        <v>1</v>
      </c>
      <c r="AL59" s="40" t="str" cm="1">
        <f t="array" ref="AL59">IFERROR(
_xlfn.LET(
_xlpm.Prod,INDEX(Din!$J$4:$AR$1000,
MATCH($L59,Din!$I$4:$I$1000,0),
MATCH(AL$6,Din!$J$3:$AO$3,0)),
_xlpm.Status,INDEX('FORÇA DE TRABALHO'!$E$15:$E$999,
MATCH($L59,'FORÇA DE TRABALHO'!$C$15:$C$999,0),
MATCH(AL$6+0,'FORÇA DE TRABALHO'!$E$14:$E$14+0,0)),
IF(
OR(_xlpm.Prod="",_xlpm.Prod=0),
IF(_xlpm.Status="ATIVO",0,_xlpm.Status),
_xlpm.Prod
)
),
"")</f>
        <v/>
      </c>
      <c r="AM59" s="40" t="str" cm="1">
        <f t="array" ref="AM59">IFERROR(
_xlfn.LET(
_xlpm.Prod,INDEX(Din!$J$4:$AR$1000,
MATCH($L59,Din!$I$4:$I$1000,0),
MATCH(AM$6,Din!$J$3:$AO$3,0)),
_xlpm.Status,INDEX('FORÇA DE TRABALHO'!$E$15:$E$999,
MATCH($L59,'FORÇA DE TRABALHO'!$C$15:$C$999,0),
MATCH(AM$6+0,'FORÇA DE TRABALHO'!$E$14:$E$14+0,0)),
IF(
OR(_xlpm.Prod="",_xlpm.Prod=0),
IF(_xlpm.Status="ATIVO",0,_xlpm.Status),
_xlpm.Prod
)
),
"")</f>
        <v/>
      </c>
      <c r="AN59" s="40" t="str" cm="1">
        <f t="array" ref="AN59">IFERROR(
_xlfn.LET(
_xlpm.Prod,INDEX(Din!$J$4:$AR$1000,
MATCH($L59,Din!$I$4:$I$1000,0),
MATCH(AN$6,Din!$J$3:$AO$3,0)),
_xlpm.Status,INDEX('FORÇA DE TRABALHO'!$E$15:$E$999,
MATCH($L59,'FORÇA DE TRABALHO'!$C$15:$C$999,0),
MATCH(AN$6+0,'FORÇA DE TRABALHO'!$E$14:$E$14+0,0)),
IF(
OR(_xlpm.Prod="",_xlpm.Prod=0),
IF(_xlpm.Status="ATIVO",0,_xlpm.Status),
_xlpm.Prod
)
),
"")</f>
        <v/>
      </c>
      <c r="AO59" s="40" t="str" cm="1">
        <f t="array" ref="AO59">IFERROR(
_xlfn.LET(
_xlpm.Prod,INDEX(Din!$J$4:$AR$1000,
MATCH($L59,Din!$I$4:$I$1000,0),
MATCH(AO$6,Din!$J$3:$AO$3,0)),
_xlpm.Status,INDEX('FORÇA DE TRABALHO'!$E$15:$E$999,
MATCH($L59,'FORÇA DE TRABALHO'!$C$15:$C$999,0),
MATCH(AO$6+0,'FORÇA DE TRABALHO'!$E$14:$E$14+0,0)),
IF(
OR(_xlpm.Prod="",_xlpm.Prod=0),
IF(_xlpm.Status="ATIVO",0,_xlpm.Status),
_xlpm.Prod
)
),
"")</f>
        <v/>
      </c>
      <c r="AP59" s="40" t="str" cm="1">
        <f t="array" ref="AP59">IFERROR(
_xlfn.LET(
_xlpm.Prod,INDEX(Din!$J$4:$AR$1000,
MATCH($L59,Din!$I$4:$I$1000,0),
MATCH(AP$6,Din!$J$3:$AO$3,0)),
_xlpm.Status,INDEX('FORÇA DE TRABALHO'!$E$15:$E$999,
MATCH($L59,'FORÇA DE TRABALHO'!$C$15:$C$999,0),
MATCH(AP$6+0,'FORÇA DE TRABALHO'!$E$14:$E$14+0,0)),
IF(
OR(_xlpm.Prod="",_xlpm.Prod=0),
IF(_xlpm.Status="ATIVO",0,_xlpm.Status),
_xlpm.Prod
)
),
"")</f>
        <v/>
      </c>
      <c r="AQ59" s="40" t="str" cm="1">
        <f t="array" ref="AQ59">IFERROR(
_xlfn.LET(
_xlpm.Prod,INDEX(Din!$J$4:$AR$1000,
MATCH($L59,Din!$I$4:$I$1000,0),
MATCH(AQ$6,Din!$J$3:$AO$3,0)),
_xlpm.Status,INDEX('FORÇA DE TRABALHO'!$E$15:$E$999,
MATCH($L59,'FORÇA DE TRABALHO'!$C$15:$C$999,0),
MATCH(AQ$6+0,'FORÇA DE TRABALHO'!$E$14:$E$14+0,0)),
IF(
OR(_xlpm.Prod="",_xlpm.Prod=0),
IF(_xlpm.Status="ATIVO",0,_xlpm.Status),
_xlpm.Prod
)
),
"")</f>
        <v/>
      </c>
      <c r="AR59"/>
    </row>
    <row r="60" spans="6:44" ht="15" thickBot="1">
      <c r="H60" s="38">
        <f t="shared" si="12"/>
        <v>17</v>
      </c>
      <c r="I60" s="54">
        <f>ResumoProducao[[#This Row],[Produção]]/ResumoProducao[[#This Row],[Dias Trabalhado]]</f>
        <v>17</v>
      </c>
      <c r="J60" s="38" cm="1">
        <f t="array" ref="J60">SUMPRODUCT(('FORÇA DE TRABALHO'!$C$15:$C$1007=L60)*('FORÇA DE TRABALHO'!$E$15:$E$1007="ATIVO"))</f>
        <v>1</v>
      </c>
      <c r="K60" s="39" t="str">
        <f t="shared" si="13"/>
        <v>1Q</v>
      </c>
      <c r="L60" s="41" t="str">
        <f>IF(Din!A51="","",Din!A51)</f>
        <v>CARLOS ANDRE SANTOS LIMA</v>
      </c>
      <c r="M60" s="41" cm="1">
        <f t="array" ref="M60">IFERROR(
_xlfn.LET(
_xlpm.Prod,INDEX(Din!$J$4:$AR$1000,
MATCH($L60,Din!$I$4:$I$1000,0),
MATCH(M$6,Din!$J$3:$AO$3,0)),
_xlpm.Status,INDEX('FORÇA DE TRABALHO'!$E$15:$E$999,
MATCH($L60,'FORÇA DE TRABALHO'!$C$15:$C$999,0),
MATCH(M$6+0,'FORÇA DE TRABALHO'!$E$14:$E$14+0,0)),
IF(
OR(_xlpm.Prod="",_xlpm.Prod=0),
IF(_xlpm.Status="ATIVO",0,_xlpm.Status),
_xlpm.Prod
)
),
"")</f>
        <v>1</v>
      </c>
      <c r="N60" s="41" cm="1">
        <f t="array" ref="N60">IFERROR(
_xlfn.LET(
_xlpm.Prod,INDEX(Din!$J$4:$AR$1000,
MATCH($L60,Din!$I$4:$I$1000,0),
MATCH(N$6,Din!$J$3:$AO$3,0)),
_xlpm.Status,INDEX('FORÇA DE TRABALHO'!$E$15:$E$999,
MATCH($L60,'FORÇA DE TRABALHO'!$C$15:$C$999,0),
MATCH(N$6+0,'FORÇA DE TRABALHO'!$E$14:$E$14+0,0)),
IF(
OR(_xlpm.Prod="",_xlpm.Prod=0),
IF(_xlpm.Status="ATIVO",0,_xlpm.Status),
_xlpm.Prod
)
),
"")</f>
        <v>1</v>
      </c>
      <c r="O60" s="41" t="str" cm="1">
        <f t="array" ref="O60">IFERROR(
_xlfn.LET(
_xlpm.Prod,INDEX(Din!$J$4:$AR$1000,
MATCH($L60,Din!$I$4:$I$1000,0),
MATCH(O$6,Din!$J$3:$AO$3,0)),
_xlpm.Status,INDEX('FORÇA DE TRABALHO'!$E$15:$E$999,
MATCH($L60,'FORÇA DE TRABALHO'!$C$15:$C$999,0),
MATCH(O$6+0,'FORÇA DE TRABALHO'!$E$14:$E$14+0,0)),
IF(
OR(_xlpm.Prod="",_xlpm.Prod=0),
IF(_xlpm.Status="ATIVO",0,_xlpm.Status),
_xlpm.Prod
)
),
"")</f>
        <v/>
      </c>
      <c r="P60" s="41" cm="1">
        <f t="array" ref="P60">IFERROR(
_xlfn.LET(
_xlpm.Prod,INDEX(Din!$J$4:$AR$1000,
MATCH($L60,Din!$I$4:$I$1000,0),
MATCH(P$6,Din!$J$3:$AO$3,0)),
_xlpm.Status,INDEX('FORÇA DE TRABALHO'!$E$15:$E$999,
MATCH($L60,'FORÇA DE TRABALHO'!$C$15:$C$999,0),
MATCH(P$6+0,'FORÇA DE TRABALHO'!$E$14:$E$14+0,0)),
IF(
OR(_xlpm.Prod="",_xlpm.Prod=0),
IF(_xlpm.Status="ATIVO",0,_xlpm.Status),
_xlpm.Prod
)
),
"")</f>
        <v>2</v>
      </c>
      <c r="Q60" s="41" t="str" cm="1">
        <f t="array" ref="Q60">IFERROR(
_xlfn.LET(
_xlpm.Prod,INDEX(Din!$J$4:$AR$1000,
MATCH($L60,Din!$I$4:$I$1000,0),
MATCH(Q$6,Din!$J$3:$AO$3,0)),
_xlpm.Status,INDEX('FORÇA DE TRABALHO'!$E$15:$E$999,
MATCH($L60,'FORÇA DE TRABALHO'!$C$15:$C$999,0),
MATCH(Q$6+0,'FORÇA DE TRABALHO'!$E$14:$E$14+0,0)),
IF(
OR(_xlpm.Prod="",_xlpm.Prod=0),
IF(_xlpm.Status="ATIVO",0,_xlpm.Status),
_xlpm.Prod
)
),
"")</f>
        <v/>
      </c>
      <c r="R60" s="41" t="str" cm="1">
        <f t="array" ref="R60">IFERROR(
_xlfn.LET(
_xlpm.Prod,INDEX(Din!$J$4:$AR$1000,
MATCH($L60,Din!$I$4:$I$1000,0),
MATCH(R$6,Din!$J$3:$AO$3,0)),
_xlpm.Status,INDEX('FORÇA DE TRABALHO'!$E$15:$E$999,
MATCH($L60,'FORÇA DE TRABALHO'!$C$15:$C$999,0),
MATCH(R$6+0,'FORÇA DE TRABALHO'!$E$14:$E$14+0,0)),
IF(
OR(_xlpm.Prod="",_xlpm.Prod=0),
IF(_xlpm.Status="ATIVO",0,_xlpm.Status),
_xlpm.Prod
)
),
"")</f>
        <v/>
      </c>
      <c r="S60" s="41" t="str" cm="1">
        <f t="array" ref="S60">IFERROR(
_xlfn.LET(
_xlpm.Prod,INDEX(Din!$J$4:$AR$1000,
MATCH($L60,Din!$I$4:$I$1000,0),
MATCH(S$6,Din!$J$3:$AO$3,0)),
_xlpm.Status,INDEX('FORÇA DE TRABALHO'!$E$15:$E$999,
MATCH($L60,'FORÇA DE TRABALHO'!$C$15:$C$999,0),
MATCH(S$6+0,'FORÇA DE TRABALHO'!$E$14:$E$14+0,0)),
IF(
OR(_xlpm.Prod="",_xlpm.Prod=0),
IF(_xlpm.Status="ATIVO",0,_xlpm.Status),
_xlpm.Prod
)
),
"")</f>
        <v/>
      </c>
      <c r="T60" s="41" t="str" cm="1">
        <f t="array" ref="T60">IFERROR(
_xlfn.LET(
_xlpm.Prod,INDEX(Din!$J$4:$AR$1000,
MATCH($L60,Din!$I$4:$I$1000,0),
MATCH(T$6,Din!$J$3:$AO$3,0)),
_xlpm.Status,INDEX('FORÇA DE TRABALHO'!$E$15:$E$999,
MATCH($L60,'FORÇA DE TRABALHO'!$C$15:$C$999,0),
MATCH(T$6+0,'FORÇA DE TRABALHO'!$E$14:$E$14+0,0)),
IF(
OR(_xlpm.Prod="",_xlpm.Prod=0),
IF(_xlpm.Status="ATIVO",0,_xlpm.Status),
_xlpm.Prod
)
),
"")</f>
        <v/>
      </c>
      <c r="U60" s="41" t="str" cm="1">
        <f t="array" ref="U60">IFERROR(
_xlfn.LET(
_xlpm.Prod,INDEX(Din!$J$4:$AR$1000,
MATCH($L60,Din!$I$4:$I$1000,0),
MATCH(U$6,Din!$J$3:$AO$3,0)),
_xlpm.Status,INDEX('FORÇA DE TRABALHO'!$E$15:$E$999,
MATCH($L60,'FORÇA DE TRABALHO'!$C$15:$C$999,0),
MATCH(U$6+0,'FORÇA DE TRABALHO'!$E$14:$E$14+0,0)),
IF(
OR(_xlpm.Prod="",_xlpm.Prod=0),
IF(_xlpm.Status="ATIVO",0,_xlpm.Status),
_xlpm.Prod
)
),
"")</f>
        <v/>
      </c>
      <c r="V60" s="41" t="str" cm="1">
        <f t="array" ref="V60">IFERROR(
_xlfn.LET(
_xlpm.Prod,INDEX(Din!$J$4:$AR$1000,
MATCH($L60,Din!$I$4:$I$1000,0),
MATCH(V$6,Din!$J$3:$AO$3,0)),
_xlpm.Status,INDEX('FORÇA DE TRABALHO'!$E$15:$E$999,
MATCH($L60,'FORÇA DE TRABALHO'!$C$15:$C$999,0),
MATCH(V$6+0,'FORÇA DE TRABALHO'!$E$14:$E$14+0,0)),
IF(
OR(_xlpm.Prod="",_xlpm.Prod=0),
IF(_xlpm.Status="ATIVO",0,_xlpm.Status),
_xlpm.Prod
)
),
"")</f>
        <v/>
      </c>
      <c r="W60" s="41" cm="1">
        <f t="array" ref="W60">IFERROR(
_xlfn.LET(
_xlpm.Prod,INDEX(Din!$J$4:$AR$1000,
MATCH($L60,Din!$I$4:$I$1000,0),
MATCH(W$6,Din!$J$3:$AO$3,0)),
_xlpm.Status,INDEX('FORÇA DE TRABALHO'!$E$15:$E$999,
MATCH($L60,'FORÇA DE TRABALHO'!$C$15:$C$999,0),
MATCH(W$6+0,'FORÇA DE TRABALHO'!$E$14:$E$14+0,0)),
IF(
OR(_xlpm.Prod="",_xlpm.Prod=0),
IF(_xlpm.Status="ATIVO",0,_xlpm.Status),
_xlpm.Prod
)
),
"")</f>
        <v>2</v>
      </c>
      <c r="X60" s="41" cm="1">
        <f t="array" ref="X60">IFERROR(
_xlfn.LET(
_xlpm.Prod,INDEX(Din!$J$4:$AR$1000,
MATCH($L60,Din!$I$4:$I$1000,0),
MATCH(X$6,Din!$J$3:$AO$3,0)),
_xlpm.Status,INDEX('FORÇA DE TRABALHO'!$E$15:$E$999,
MATCH($L60,'FORÇA DE TRABALHO'!$C$15:$C$999,0),
MATCH(X$6+0,'FORÇA DE TRABALHO'!$E$14:$E$14+0,0)),
IF(
OR(_xlpm.Prod="",_xlpm.Prod=0),
IF(_xlpm.Status="ATIVO",0,_xlpm.Status),
_xlpm.Prod
)
),
"")</f>
        <v>1</v>
      </c>
      <c r="Y60" s="41" cm="1">
        <f t="array" ref="Y60">IFERROR(
_xlfn.LET(
_xlpm.Prod,INDEX(Din!$J$4:$AR$1000,
MATCH($L60,Din!$I$4:$I$1000,0),
MATCH(Y$6,Din!$J$3:$AO$3,0)),
_xlpm.Status,INDEX('FORÇA DE TRABALHO'!$E$15:$E$999,
MATCH($L60,'FORÇA DE TRABALHO'!$C$15:$C$999,0),
MATCH(Y$6+0,'FORÇA DE TRABALHO'!$E$14:$E$14+0,0)),
IF(
OR(_xlpm.Prod="",_xlpm.Prod=0),
IF(_xlpm.Status="ATIVO",0,_xlpm.Status),
_xlpm.Prod
)
),
"")</f>
        <v>1</v>
      </c>
      <c r="Z60" s="41" cm="1">
        <f t="array" ref="Z60">IFERROR(
_xlfn.LET(
_xlpm.Prod,INDEX(Din!$J$4:$AR$1000,
MATCH($L60,Din!$I$4:$I$1000,0),
MATCH(Z$6,Din!$J$3:$AO$3,0)),
_xlpm.Status,INDEX('FORÇA DE TRABALHO'!$E$15:$E$999,
MATCH($L60,'FORÇA DE TRABALHO'!$C$15:$C$999,0),
MATCH(Z$6+0,'FORÇA DE TRABALHO'!$E$14:$E$14+0,0)),
IF(
OR(_xlpm.Prod="",_xlpm.Prod=0),
IF(_xlpm.Status="ATIVO",0,_xlpm.Status),
_xlpm.Prod
)
),
"")</f>
        <v>1</v>
      </c>
      <c r="AA60" s="41" t="str" cm="1">
        <f t="array" ref="AA60">IFERROR(
_xlfn.LET(
_xlpm.Prod,INDEX(Din!$J$4:$AR$1000,
MATCH($L60,Din!$I$4:$I$1000,0),
MATCH(AA$6,Din!$J$3:$AO$3,0)),
_xlpm.Status,INDEX('FORÇA DE TRABALHO'!$E$15:$E$999,
MATCH($L60,'FORÇA DE TRABALHO'!$C$15:$C$999,0),
MATCH(AA$6+0,'FORÇA DE TRABALHO'!$E$14:$E$14+0,0)),
IF(
OR(_xlpm.Prod="",_xlpm.Prod=0),
IF(_xlpm.Status="ATIVO",0,_xlpm.Status),
_xlpm.Prod
)
),
"")</f>
        <v/>
      </c>
      <c r="AB60" s="41" t="str" cm="1">
        <f t="array" ref="AB60">IFERROR(
_xlfn.LET(
_xlpm.Prod,INDEX(Din!$J$4:$AR$1000,
MATCH($L60,Din!$I$4:$I$1000,0),
MATCH(AB$6,Din!$J$3:$AO$3,0)),
_xlpm.Status,INDEX('FORÇA DE TRABALHO'!$E$15:$E$999,
MATCH($L60,'FORÇA DE TRABALHO'!$C$15:$C$999,0),
MATCH(AB$6+0,'FORÇA DE TRABALHO'!$E$14:$E$14+0,0)),
IF(
OR(_xlpm.Prod="",_xlpm.Prod=0),
IF(_xlpm.Status="ATIVO",0,_xlpm.Status),
_xlpm.Prod
)
),
"")</f>
        <v/>
      </c>
      <c r="AC60" s="41" cm="1">
        <f t="array" ref="AC60">IFERROR(
_xlfn.LET(
_xlpm.Prod,INDEX(Din!$J$4:$AR$1000,
MATCH($L60,Din!$I$4:$I$1000,0),
MATCH(AC$6,Din!$J$3:$AO$3,0)),
_xlpm.Status,INDEX('FORÇA DE TRABALHO'!$E$15:$E$999,
MATCH($L60,'FORÇA DE TRABALHO'!$C$15:$C$999,0),
MATCH(AC$6+0,'FORÇA DE TRABALHO'!$E$14:$E$14+0,0)),
IF(
OR(_xlpm.Prod="",_xlpm.Prod=0),
IF(_xlpm.Status="ATIVO",0,_xlpm.Status),
_xlpm.Prod
)
),
"")</f>
        <v>2</v>
      </c>
      <c r="AD60" s="41" cm="1">
        <f t="array" ref="AD60">IFERROR(
_xlfn.LET(
_xlpm.Prod,INDEX(Din!$J$4:$AR$1000,
MATCH($L60,Din!$I$4:$I$1000,0),
MATCH(AD$6,Din!$J$3:$AO$3,0)),
_xlpm.Status,INDEX('FORÇA DE TRABALHO'!$E$15:$E$999,
MATCH($L60,'FORÇA DE TRABALHO'!$C$15:$C$999,0),
MATCH(AD$6+0,'FORÇA DE TRABALHO'!$E$14:$E$14+0,0)),
IF(
OR(_xlpm.Prod="",_xlpm.Prod=0),
IF(_xlpm.Status="ATIVO",0,_xlpm.Status),
_xlpm.Prod
)
),
"")</f>
        <v>1</v>
      </c>
      <c r="AE60" s="41" cm="1">
        <f t="array" ref="AE60">IFERROR(
_xlfn.LET(
_xlpm.Prod,INDEX(Din!$J$4:$AR$1000,
MATCH($L60,Din!$I$4:$I$1000,0),
MATCH(AE$6,Din!$J$3:$AO$3,0)),
_xlpm.Status,INDEX('FORÇA DE TRABALHO'!$E$15:$E$999,
MATCH($L60,'FORÇA DE TRABALHO'!$C$15:$C$999,0),
MATCH(AE$6+0,'FORÇA DE TRABALHO'!$E$14:$E$14+0,0)),
IF(
OR(_xlpm.Prod="",_xlpm.Prod=0),
IF(_xlpm.Status="ATIVO",0,_xlpm.Status),
_xlpm.Prod
)
),
"")</f>
        <v>1</v>
      </c>
      <c r="AF60" s="41" cm="1">
        <f t="array" ref="AF60">IFERROR(
_xlfn.LET(
_xlpm.Prod,INDEX(Din!$J$4:$AR$1000,
MATCH($L60,Din!$I$4:$I$1000,0),
MATCH(AF$6,Din!$J$3:$AO$3,0)),
_xlpm.Status,INDEX('FORÇA DE TRABALHO'!$E$15:$E$999,
MATCH($L60,'FORÇA DE TRABALHO'!$C$15:$C$999,0),
MATCH(AF$6+0,'FORÇA DE TRABALHO'!$E$14:$E$14+0,0)),
IF(
OR(_xlpm.Prod="",_xlpm.Prod=0),
IF(_xlpm.Status="ATIVO",0,_xlpm.Status),
_xlpm.Prod
)
),
"")</f>
        <v>1</v>
      </c>
      <c r="AG60" s="41" cm="1">
        <f t="array" ref="AG60">IFERROR(
_xlfn.LET(
_xlpm.Prod,INDEX(Din!$J$4:$AR$1000,
MATCH($L60,Din!$I$4:$I$1000,0),
MATCH(AG$6,Din!$J$3:$AO$3,0)),
_xlpm.Status,INDEX('FORÇA DE TRABALHO'!$E$15:$E$999,
MATCH($L60,'FORÇA DE TRABALHO'!$C$15:$C$999,0),
MATCH(AG$6+0,'FORÇA DE TRABALHO'!$E$14:$E$14+0,0)),
IF(
OR(_xlpm.Prod="",_xlpm.Prod=0),
IF(_xlpm.Status="ATIVO",0,_xlpm.Status),
_xlpm.Prod
)
),
"")</f>
        <v>3</v>
      </c>
      <c r="AH60" s="41" t="str" cm="1">
        <f t="array" ref="AH60">IFERROR(
_xlfn.LET(
_xlpm.Prod,INDEX(Din!$J$4:$AR$1000,
MATCH($L60,Din!$I$4:$I$1000,0),
MATCH(AH$6,Din!$J$3:$AO$3,0)),
_xlpm.Status,INDEX('FORÇA DE TRABALHO'!$E$15:$E$999,
MATCH($L60,'FORÇA DE TRABALHO'!$C$15:$C$999,0),
MATCH(AH$6+0,'FORÇA DE TRABALHO'!$E$14:$E$14+0,0)),
IF(
OR(_xlpm.Prod="",_xlpm.Prod=0),
IF(_xlpm.Status="ATIVO",0,_xlpm.Status),
_xlpm.Prod
)
),
"")</f>
        <v/>
      </c>
      <c r="AI60" s="41" t="str" cm="1">
        <f t="array" ref="AI60">IFERROR(
_xlfn.LET(
_xlpm.Prod,INDEX(Din!$J$4:$AR$1000,
MATCH($L60,Din!$I$4:$I$1000,0),
MATCH(AI$6,Din!$J$3:$AO$3,0)),
_xlpm.Status,INDEX('FORÇA DE TRABALHO'!$E$15:$E$999,
MATCH($L60,'FORÇA DE TRABALHO'!$C$15:$C$999,0),
MATCH(AI$6+0,'FORÇA DE TRABALHO'!$E$14:$E$14+0,0)),
IF(
OR(_xlpm.Prod="",_xlpm.Prod=0),
IF(_xlpm.Status="ATIVO",0,_xlpm.Status),
_xlpm.Prod
)
),
"")</f>
        <v/>
      </c>
      <c r="AJ60" s="41" t="str" cm="1">
        <f t="array" ref="AJ60">IFERROR(
_xlfn.LET(
_xlpm.Prod,INDEX(Din!$J$4:$AR$1000,
MATCH($L60,Din!$I$4:$I$1000,0),
MATCH(AJ$6,Din!$J$3:$AO$3,0)),
_xlpm.Status,INDEX('FORÇA DE TRABALHO'!$E$15:$E$999,
MATCH($L60,'FORÇA DE TRABALHO'!$C$15:$C$999,0),
MATCH(AJ$6+0,'FORÇA DE TRABALHO'!$E$14:$E$14+0,0)),
IF(
OR(_xlpm.Prod="",_xlpm.Prod=0),
IF(_xlpm.Status="ATIVO",0,_xlpm.Status),
_xlpm.Prod
)
),
"")</f>
        <v/>
      </c>
      <c r="AK60" s="41" t="str" cm="1">
        <f t="array" ref="AK60">IFERROR(
_xlfn.LET(
_xlpm.Prod,INDEX(Din!$J$4:$AR$1000,
MATCH($L60,Din!$I$4:$I$1000,0),
MATCH(AK$6,Din!$J$3:$AO$3,0)),
_xlpm.Status,INDEX('FORÇA DE TRABALHO'!$E$15:$E$999,
MATCH($L60,'FORÇA DE TRABALHO'!$C$15:$C$999,0),
MATCH(AK$6+0,'FORÇA DE TRABALHO'!$E$14:$E$14+0,0)),
IF(
OR(_xlpm.Prod="",_xlpm.Prod=0),
IF(_xlpm.Status="ATIVO",0,_xlpm.Status),
_xlpm.Prod
)
),
"")</f>
        <v/>
      </c>
      <c r="AL60" s="41" t="str" cm="1">
        <f t="array" ref="AL60">IFERROR(
_xlfn.LET(
_xlpm.Prod,INDEX(Din!$J$4:$AR$1000,
MATCH($L60,Din!$I$4:$I$1000,0),
MATCH(AL$6,Din!$J$3:$AO$3,0)),
_xlpm.Status,INDEX('FORÇA DE TRABALHO'!$E$15:$E$999,
MATCH($L60,'FORÇA DE TRABALHO'!$C$15:$C$999,0),
MATCH(AL$6+0,'FORÇA DE TRABALHO'!$E$14:$E$14+0,0)),
IF(
OR(_xlpm.Prod="",_xlpm.Prod=0),
IF(_xlpm.Status="ATIVO",0,_xlpm.Status),
_xlpm.Prod
)
),
"")</f>
        <v/>
      </c>
      <c r="AM60" s="41" t="str" cm="1">
        <f t="array" ref="AM60">IFERROR(
_xlfn.LET(
_xlpm.Prod,INDEX(Din!$J$4:$AR$1000,
MATCH($L60,Din!$I$4:$I$1000,0),
MATCH(AM$6,Din!$J$3:$AO$3,0)),
_xlpm.Status,INDEX('FORÇA DE TRABALHO'!$E$15:$E$999,
MATCH($L60,'FORÇA DE TRABALHO'!$C$15:$C$999,0),
MATCH(AM$6+0,'FORÇA DE TRABALHO'!$E$14:$E$14+0,0)),
IF(
OR(_xlpm.Prod="",_xlpm.Prod=0),
IF(_xlpm.Status="ATIVO",0,_xlpm.Status),
_xlpm.Prod
)
),
"")</f>
        <v/>
      </c>
      <c r="AN60" s="41" t="str" cm="1">
        <f t="array" ref="AN60">IFERROR(
_xlfn.LET(
_xlpm.Prod,INDEX(Din!$J$4:$AR$1000,
MATCH($L60,Din!$I$4:$I$1000,0),
MATCH(AN$6,Din!$J$3:$AO$3,0)),
_xlpm.Status,INDEX('FORÇA DE TRABALHO'!$E$15:$E$999,
MATCH($L60,'FORÇA DE TRABALHO'!$C$15:$C$999,0),
MATCH(AN$6+0,'FORÇA DE TRABALHO'!$E$14:$E$14+0,0)),
IF(
OR(_xlpm.Prod="",_xlpm.Prod=0),
IF(_xlpm.Status="ATIVO",0,_xlpm.Status),
_xlpm.Prod
)
),
"")</f>
        <v/>
      </c>
      <c r="AO60" s="41" t="str" cm="1">
        <f t="array" ref="AO60">IFERROR(
_xlfn.LET(
_xlpm.Prod,INDEX(Din!$J$4:$AR$1000,
MATCH($L60,Din!$I$4:$I$1000,0),
MATCH(AO$6,Din!$J$3:$AO$3,0)),
_xlpm.Status,INDEX('FORÇA DE TRABALHO'!$E$15:$E$999,
MATCH($L60,'FORÇA DE TRABALHO'!$C$15:$C$999,0),
MATCH(AO$6+0,'FORÇA DE TRABALHO'!$E$14:$E$14+0,0)),
IF(
OR(_xlpm.Prod="",_xlpm.Prod=0),
IF(_xlpm.Status="ATIVO",0,_xlpm.Status),
_xlpm.Prod
)
),
"")</f>
        <v/>
      </c>
      <c r="AP60" s="41" t="str" cm="1">
        <f t="array" ref="AP60">IFERROR(
_xlfn.LET(
_xlpm.Prod,INDEX(Din!$J$4:$AR$1000,
MATCH($L60,Din!$I$4:$I$1000,0),
MATCH(AP$6,Din!$J$3:$AO$3,0)),
_xlpm.Status,INDEX('FORÇA DE TRABALHO'!$E$15:$E$999,
MATCH($L60,'FORÇA DE TRABALHO'!$C$15:$C$999,0),
MATCH(AP$6+0,'FORÇA DE TRABALHO'!$E$14:$E$14+0,0)),
IF(
OR(_xlpm.Prod="",_xlpm.Prod=0),
IF(_xlpm.Status="ATIVO",0,_xlpm.Status),
_xlpm.Prod
)
),
"")</f>
        <v/>
      </c>
      <c r="AQ60" s="41" t="str" cm="1">
        <f t="array" ref="AQ60">IFERROR(
_xlfn.LET(
_xlpm.Prod,INDEX(Din!$J$4:$AR$1000,
MATCH($L60,Din!$I$4:$I$1000,0),
MATCH(AQ$6,Din!$J$3:$AO$3,0)),
_xlpm.Status,INDEX('FORÇA DE TRABALHO'!$E$15:$E$999,
MATCH($L60,'FORÇA DE TRABALHO'!$C$15:$C$999,0),
MATCH(AQ$6+0,'FORÇA DE TRABALHO'!$E$14:$E$14+0,0)),
IF(
OR(_xlpm.Prod="",_xlpm.Prod=0),
IF(_xlpm.Status="ATIVO",0,_xlpm.Status),
_xlpm.Prod
)
),
"")</f>
        <v/>
      </c>
      <c r="AR60"/>
    </row>
    <row r="61" spans="6:44" ht="15" thickBot="1">
      <c r="H61" s="89">
        <f t="shared" si="12"/>
        <v>18</v>
      </c>
      <c r="I61" s="90">
        <f>ResumoProducao[[#This Row],[Produção]]/ResumoProducao[[#This Row],[Dias Trabalhado]]</f>
        <v>18</v>
      </c>
      <c r="J61" s="89" cm="1">
        <f t="array" ref="J61">SUMPRODUCT(('FORÇA DE TRABALHO'!$C$15:$C$1007=L61)*('FORÇA DE TRABALHO'!$E$15:$E$1007="ATIVO"))</f>
        <v>1</v>
      </c>
      <c r="K61" s="39" t="str">
        <f t="shared" si="13"/>
        <v>1Q</v>
      </c>
      <c r="L61" s="40" t="str">
        <f>IF(Din!A52="","",Din!A52)</f>
        <v>LAISE BRITO BOTELHO</v>
      </c>
      <c r="M61" s="40" cm="1">
        <f t="array" ref="M61">IFERROR(
_xlfn.LET(
_xlpm.Prod,INDEX(Din!$J$4:$AR$1000,
MATCH($L61,Din!$I$4:$I$1000,0),
MATCH(M$6,Din!$J$3:$AO$3,0)),
_xlpm.Status,INDEX('FORÇA DE TRABALHO'!$E$15:$E$999,
MATCH($L61,'FORÇA DE TRABALHO'!$C$15:$C$999,0),
MATCH(M$6+0,'FORÇA DE TRABALHO'!$E$14:$E$14+0,0)),
IF(
OR(_xlpm.Prod="",_xlpm.Prod=0),
IF(_xlpm.Status="ATIVO",0,_xlpm.Status),
_xlpm.Prod
)
),
"")</f>
        <v>1</v>
      </c>
      <c r="N61" s="40" t="str" cm="1">
        <f t="array" ref="N61">IFERROR(
_xlfn.LET(
_xlpm.Prod,INDEX(Din!$J$4:$AR$1000,
MATCH($L61,Din!$I$4:$I$1000,0),
MATCH(N$6,Din!$J$3:$AO$3,0)),
_xlpm.Status,INDEX('FORÇA DE TRABALHO'!$E$15:$E$999,
MATCH($L61,'FORÇA DE TRABALHO'!$C$15:$C$999,0),
MATCH(N$6+0,'FORÇA DE TRABALHO'!$E$14:$E$14+0,0)),
IF(
OR(_xlpm.Prod="",_xlpm.Prod=0),
IF(_xlpm.Status="ATIVO",0,_xlpm.Status),
_xlpm.Prod
)
),
"")</f>
        <v/>
      </c>
      <c r="O61" s="40" cm="1">
        <f t="array" ref="O61">IFERROR(
_xlfn.LET(
_xlpm.Prod,INDEX(Din!$J$4:$AR$1000,
MATCH($L61,Din!$I$4:$I$1000,0),
MATCH(O$6,Din!$J$3:$AO$3,0)),
_xlpm.Status,INDEX('FORÇA DE TRABALHO'!$E$15:$E$999,
MATCH($L61,'FORÇA DE TRABALHO'!$C$15:$C$999,0),
MATCH(O$6+0,'FORÇA DE TRABALHO'!$E$14:$E$14+0,0)),
IF(
OR(_xlpm.Prod="",_xlpm.Prod=0),
IF(_xlpm.Status="ATIVO",0,_xlpm.Status),
_xlpm.Prod
)
),
"")</f>
        <v>2</v>
      </c>
      <c r="P61" s="40" cm="1">
        <f t="array" ref="P61">IFERROR(
_xlfn.LET(
_xlpm.Prod,INDEX(Din!$J$4:$AR$1000,
MATCH($L61,Din!$I$4:$I$1000,0),
MATCH(P$6,Din!$J$3:$AO$3,0)),
_xlpm.Status,INDEX('FORÇA DE TRABALHO'!$E$15:$E$999,
MATCH($L61,'FORÇA DE TRABALHO'!$C$15:$C$999,0),
MATCH(P$6+0,'FORÇA DE TRABALHO'!$E$14:$E$14+0,0)),
IF(
OR(_xlpm.Prod="",_xlpm.Prod=0),
IF(_xlpm.Status="ATIVO",0,_xlpm.Status),
_xlpm.Prod
)
),
"")</f>
        <v>2</v>
      </c>
      <c r="Q61" s="40" t="str" cm="1">
        <f t="array" ref="Q61">IFERROR(
_xlfn.LET(
_xlpm.Prod,INDEX(Din!$J$4:$AR$1000,
MATCH($L61,Din!$I$4:$I$1000,0),
MATCH(Q$6,Din!$J$3:$AO$3,0)),
_xlpm.Status,INDEX('FORÇA DE TRABALHO'!$E$15:$E$999,
MATCH($L61,'FORÇA DE TRABALHO'!$C$15:$C$999,0),
MATCH(Q$6+0,'FORÇA DE TRABALHO'!$E$14:$E$14+0,0)),
IF(
OR(_xlpm.Prod="",_xlpm.Prod=0),
IF(_xlpm.Status="ATIVO",0,_xlpm.Status),
_xlpm.Prod
)
),
"")</f>
        <v/>
      </c>
      <c r="R61" s="40" cm="1">
        <f t="array" ref="R61">IFERROR(
_xlfn.LET(
_xlpm.Prod,INDEX(Din!$J$4:$AR$1000,
MATCH($L61,Din!$I$4:$I$1000,0),
MATCH(R$6,Din!$J$3:$AO$3,0)),
_xlpm.Status,INDEX('FORÇA DE TRABALHO'!$E$15:$E$999,
MATCH($L61,'FORÇA DE TRABALHO'!$C$15:$C$999,0),
MATCH(R$6+0,'FORÇA DE TRABALHO'!$E$14:$E$14+0,0)),
IF(
OR(_xlpm.Prod="",_xlpm.Prod=0),
IF(_xlpm.Status="ATIVO",0,_xlpm.Status),
_xlpm.Prod
)
),
"")</f>
        <v>1</v>
      </c>
      <c r="S61" s="40" cm="1">
        <f t="array" ref="S61">IFERROR(
_xlfn.LET(
_xlpm.Prod,INDEX(Din!$J$4:$AR$1000,
MATCH($L61,Din!$I$4:$I$1000,0),
MATCH(S$6,Din!$J$3:$AO$3,0)),
_xlpm.Status,INDEX('FORÇA DE TRABALHO'!$E$15:$E$999,
MATCH($L61,'FORÇA DE TRABALHO'!$C$15:$C$999,0),
MATCH(S$6+0,'FORÇA DE TRABALHO'!$E$14:$E$14+0,0)),
IF(
OR(_xlpm.Prod="",_xlpm.Prod=0),
IF(_xlpm.Status="ATIVO",0,_xlpm.Status),
_xlpm.Prod
)
),
"")</f>
        <v>2</v>
      </c>
      <c r="T61" s="40" t="str" cm="1">
        <f t="array" ref="T61">IFERROR(
_xlfn.LET(
_xlpm.Prod,INDEX(Din!$J$4:$AR$1000,
MATCH($L61,Din!$I$4:$I$1000,0),
MATCH(T$6,Din!$J$3:$AO$3,0)),
_xlpm.Status,INDEX('FORÇA DE TRABALHO'!$E$15:$E$999,
MATCH($L61,'FORÇA DE TRABALHO'!$C$15:$C$999,0),
MATCH(T$6+0,'FORÇA DE TRABALHO'!$E$14:$E$14+0,0)),
IF(
OR(_xlpm.Prod="",_xlpm.Prod=0),
IF(_xlpm.Status="ATIVO",0,_xlpm.Status),
_xlpm.Prod
)
),
"")</f>
        <v/>
      </c>
      <c r="U61" s="40" t="str" cm="1">
        <f t="array" ref="U61">IFERROR(
_xlfn.LET(
_xlpm.Prod,INDEX(Din!$J$4:$AR$1000,
MATCH($L61,Din!$I$4:$I$1000,0),
MATCH(U$6,Din!$J$3:$AO$3,0)),
_xlpm.Status,INDEX('FORÇA DE TRABALHO'!$E$15:$E$999,
MATCH($L61,'FORÇA DE TRABALHO'!$C$15:$C$999,0),
MATCH(U$6+0,'FORÇA DE TRABALHO'!$E$14:$E$14+0,0)),
IF(
OR(_xlpm.Prod="",_xlpm.Prod=0),
IF(_xlpm.Status="ATIVO",0,_xlpm.Status),
_xlpm.Prod
)
),
"")</f>
        <v/>
      </c>
      <c r="V61" s="40" t="str" cm="1">
        <f t="array" ref="V61">IFERROR(
_xlfn.LET(
_xlpm.Prod,INDEX(Din!$J$4:$AR$1000,
MATCH($L61,Din!$I$4:$I$1000,0),
MATCH(V$6,Din!$J$3:$AO$3,0)),
_xlpm.Status,INDEX('FORÇA DE TRABALHO'!$E$15:$E$999,
MATCH($L61,'FORÇA DE TRABALHO'!$C$15:$C$999,0),
MATCH(V$6+0,'FORÇA DE TRABALHO'!$E$14:$E$14+0,0)),
IF(
OR(_xlpm.Prod="",_xlpm.Prod=0),
IF(_xlpm.Status="ATIVO",0,_xlpm.Status),
_xlpm.Prod
)
),
"")</f>
        <v/>
      </c>
      <c r="W61" s="40" cm="1">
        <f t="array" ref="W61">IFERROR(
_xlfn.LET(
_xlpm.Prod,INDEX(Din!$J$4:$AR$1000,
MATCH($L61,Din!$I$4:$I$1000,0),
MATCH(W$6,Din!$J$3:$AO$3,0)),
_xlpm.Status,INDEX('FORÇA DE TRABALHO'!$E$15:$E$999,
MATCH($L61,'FORÇA DE TRABALHO'!$C$15:$C$999,0),
MATCH(W$6+0,'FORÇA DE TRABALHO'!$E$14:$E$14+0,0)),
IF(
OR(_xlpm.Prod="",_xlpm.Prod=0),
IF(_xlpm.Status="ATIVO",0,_xlpm.Status),
_xlpm.Prod
)
),
"")</f>
        <v>1</v>
      </c>
      <c r="X61" s="40" cm="1">
        <f t="array" ref="X61">IFERROR(
_xlfn.LET(
_xlpm.Prod,INDEX(Din!$J$4:$AR$1000,
MATCH($L61,Din!$I$4:$I$1000,0),
MATCH(X$6,Din!$J$3:$AO$3,0)),
_xlpm.Status,INDEX('FORÇA DE TRABALHO'!$E$15:$E$999,
MATCH($L61,'FORÇA DE TRABALHO'!$C$15:$C$999,0),
MATCH(X$6+0,'FORÇA DE TRABALHO'!$E$14:$E$14+0,0)),
IF(
OR(_xlpm.Prod="",_xlpm.Prod=0),
IF(_xlpm.Status="ATIVO",0,_xlpm.Status),
_xlpm.Prod
)
),
"")</f>
        <v>1</v>
      </c>
      <c r="Y61" s="40" cm="1">
        <f t="array" ref="Y61">IFERROR(
_xlfn.LET(
_xlpm.Prod,INDEX(Din!$J$4:$AR$1000,
MATCH($L61,Din!$I$4:$I$1000,0),
MATCH(Y$6,Din!$J$3:$AO$3,0)),
_xlpm.Status,INDEX('FORÇA DE TRABALHO'!$E$15:$E$999,
MATCH($L61,'FORÇA DE TRABALHO'!$C$15:$C$999,0),
MATCH(Y$6+0,'FORÇA DE TRABALHO'!$E$14:$E$14+0,0)),
IF(
OR(_xlpm.Prod="",_xlpm.Prod=0),
IF(_xlpm.Status="ATIVO",0,_xlpm.Status),
_xlpm.Prod
)
),
"")</f>
        <v>1</v>
      </c>
      <c r="Z61" s="40" cm="1">
        <f t="array" ref="Z61">IFERROR(
_xlfn.LET(
_xlpm.Prod,INDEX(Din!$J$4:$AR$1000,
MATCH($L61,Din!$I$4:$I$1000,0),
MATCH(Z$6,Din!$J$3:$AO$3,0)),
_xlpm.Status,INDEX('FORÇA DE TRABALHO'!$E$15:$E$999,
MATCH($L61,'FORÇA DE TRABALHO'!$C$15:$C$999,0),
MATCH(Z$6+0,'FORÇA DE TRABALHO'!$E$14:$E$14+0,0)),
IF(
OR(_xlpm.Prod="",_xlpm.Prod=0),
IF(_xlpm.Status="ATIVO",0,_xlpm.Status),
_xlpm.Prod
)
),
"")</f>
        <v>1</v>
      </c>
      <c r="AA61" s="40" cm="1">
        <f t="array" ref="AA61">IFERROR(
_xlfn.LET(
_xlpm.Prod,INDEX(Din!$J$4:$AR$1000,
MATCH($L61,Din!$I$4:$I$1000,0),
MATCH(AA$6,Din!$J$3:$AO$3,0)),
_xlpm.Status,INDEX('FORÇA DE TRABALHO'!$E$15:$E$999,
MATCH($L61,'FORÇA DE TRABALHO'!$C$15:$C$999,0),
MATCH(AA$6+0,'FORÇA DE TRABALHO'!$E$14:$E$14+0,0)),
IF(
OR(_xlpm.Prod="",_xlpm.Prod=0),
IF(_xlpm.Status="ATIVO",0,_xlpm.Status),
_xlpm.Prod
)
),
"")</f>
        <v>2</v>
      </c>
      <c r="AB61" s="40" t="str" cm="1">
        <f t="array" ref="AB61">IFERROR(
_xlfn.LET(
_xlpm.Prod,INDEX(Din!$J$4:$AR$1000,
MATCH($L61,Din!$I$4:$I$1000,0),
MATCH(AB$6,Din!$J$3:$AO$3,0)),
_xlpm.Status,INDEX('FORÇA DE TRABALHO'!$E$15:$E$999,
MATCH($L61,'FORÇA DE TRABALHO'!$C$15:$C$999,0),
MATCH(AB$6+0,'FORÇA DE TRABALHO'!$E$14:$E$14+0,0)),
IF(
OR(_xlpm.Prod="",_xlpm.Prod=0),
IF(_xlpm.Status="ATIVO",0,_xlpm.Status),
_xlpm.Prod
)
),
"")</f>
        <v/>
      </c>
      <c r="AC61" s="40" t="str" cm="1">
        <f t="array" ref="AC61">IFERROR(
_xlfn.LET(
_xlpm.Prod,INDEX(Din!$J$4:$AR$1000,
MATCH($L61,Din!$I$4:$I$1000,0),
MATCH(AC$6,Din!$J$3:$AO$3,0)),
_xlpm.Status,INDEX('FORÇA DE TRABALHO'!$E$15:$E$999,
MATCH($L61,'FORÇA DE TRABALHO'!$C$15:$C$999,0),
MATCH(AC$6+0,'FORÇA DE TRABALHO'!$E$14:$E$14+0,0)),
IF(
OR(_xlpm.Prod="",_xlpm.Prod=0),
IF(_xlpm.Status="ATIVO",0,_xlpm.Status),
_xlpm.Prod
)
),
"")</f>
        <v/>
      </c>
      <c r="AD61" s="40" t="str" cm="1">
        <f t="array" ref="AD61">IFERROR(
_xlfn.LET(
_xlpm.Prod,INDEX(Din!$J$4:$AR$1000,
MATCH($L61,Din!$I$4:$I$1000,0),
MATCH(AD$6,Din!$J$3:$AO$3,0)),
_xlpm.Status,INDEX('FORÇA DE TRABALHO'!$E$15:$E$999,
MATCH($L61,'FORÇA DE TRABALHO'!$C$15:$C$999,0),
MATCH(AD$6+0,'FORÇA DE TRABALHO'!$E$14:$E$14+0,0)),
IF(
OR(_xlpm.Prod="",_xlpm.Prod=0),
IF(_xlpm.Status="ATIVO",0,_xlpm.Status),
_xlpm.Prod
)
),
"")</f>
        <v/>
      </c>
      <c r="AE61" s="40" t="str" cm="1">
        <f t="array" ref="AE61">IFERROR(
_xlfn.LET(
_xlpm.Prod,INDEX(Din!$J$4:$AR$1000,
MATCH($L61,Din!$I$4:$I$1000,0),
MATCH(AE$6,Din!$J$3:$AO$3,0)),
_xlpm.Status,INDEX('FORÇA DE TRABALHO'!$E$15:$E$999,
MATCH($L61,'FORÇA DE TRABALHO'!$C$15:$C$999,0),
MATCH(AE$6+0,'FORÇA DE TRABALHO'!$E$14:$E$14+0,0)),
IF(
OR(_xlpm.Prod="",_xlpm.Prod=0),
IF(_xlpm.Status="ATIVO",0,_xlpm.Status),
_xlpm.Prod
)
),
"")</f>
        <v/>
      </c>
      <c r="AF61" s="40" cm="1">
        <f t="array" ref="AF61">IFERROR(
_xlfn.LET(
_xlpm.Prod,INDEX(Din!$J$4:$AR$1000,
MATCH($L61,Din!$I$4:$I$1000,0),
MATCH(AF$6,Din!$J$3:$AO$3,0)),
_xlpm.Status,INDEX('FORÇA DE TRABALHO'!$E$15:$E$999,
MATCH($L61,'FORÇA DE TRABALHO'!$C$15:$C$999,0),
MATCH(AF$6+0,'FORÇA DE TRABALHO'!$E$14:$E$14+0,0)),
IF(
OR(_xlpm.Prod="",_xlpm.Prod=0),
IF(_xlpm.Status="ATIVO",0,_xlpm.Status),
_xlpm.Prod
)
),
"")</f>
        <v>1</v>
      </c>
      <c r="AG61" s="40" t="str" cm="1">
        <f t="array" ref="AG61">IFERROR(
_xlfn.LET(
_xlpm.Prod,INDEX(Din!$J$4:$AR$1000,
MATCH($L61,Din!$I$4:$I$1000,0),
MATCH(AG$6,Din!$J$3:$AO$3,0)),
_xlpm.Status,INDEX('FORÇA DE TRABALHO'!$E$15:$E$999,
MATCH($L61,'FORÇA DE TRABALHO'!$C$15:$C$999,0),
MATCH(AG$6+0,'FORÇA DE TRABALHO'!$E$14:$E$14+0,0)),
IF(
OR(_xlpm.Prod="",_xlpm.Prod=0),
IF(_xlpm.Status="ATIVO",0,_xlpm.Status),
_xlpm.Prod
)
),
"")</f>
        <v/>
      </c>
      <c r="AH61" s="40" t="str" cm="1">
        <f t="array" ref="AH61">IFERROR(
_xlfn.LET(
_xlpm.Prod,INDEX(Din!$J$4:$AR$1000,
MATCH($L61,Din!$I$4:$I$1000,0),
MATCH(AH$6,Din!$J$3:$AO$3,0)),
_xlpm.Status,INDEX('FORÇA DE TRABALHO'!$E$15:$E$999,
MATCH($L61,'FORÇA DE TRABALHO'!$C$15:$C$999,0),
MATCH(AH$6+0,'FORÇA DE TRABALHO'!$E$14:$E$14+0,0)),
IF(
OR(_xlpm.Prod="",_xlpm.Prod=0),
IF(_xlpm.Status="ATIVO",0,_xlpm.Status),
_xlpm.Prod
)
),
"")</f>
        <v/>
      </c>
      <c r="AI61" s="40" t="str" cm="1">
        <f t="array" ref="AI61">IFERROR(
_xlfn.LET(
_xlpm.Prod,INDEX(Din!$J$4:$AR$1000,
MATCH($L61,Din!$I$4:$I$1000,0),
MATCH(AI$6,Din!$J$3:$AO$3,0)),
_xlpm.Status,INDEX('FORÇA DE TRABALHO'!$E$15:$E$999,
MATCH($L61,'FORÇA DE TRABALHO'!$C$15:$C$999,0),
MATCH(AI$6+0,'FORÇA DE TRABALHO'!$E$14:$E$14+0,0)),
IF(
OR(_xlpm.Prod="",_xlpm.Prod=0),
IF(_xlpm.Status="ATIVO",0,_xlpm.Status),
_xlpm.Prod
)
),
"")</f>
        <v/>
      </c>
      <c r="AJ61" s="40" cm="1">
        <f t="array" ref="AJ61">IFERROR(
_xlfn.LET(
_xlpm.Prod,INDEX(Din!$J$4:$AR$1000,
MATCH($L61,Din!$I$4:$I$1000,0),
MATCH(AJ$6,Din!$J$3:$AO$3,0)),
_xlpm.Status,INDEX('FORÇA DE TRABALHO'!$E$15:$E$999,
MATCH($L61,'FORÇA DE TRABALHO'!$C$15:$C$999,0),
MATCH(AJ$6+0,'FORÇA DE TRABALHO'!$E$14:$E$14+0,0)),
IF(
OR(_xlpm.Prod="",_xlpm.Prod=0),
IF(_xlpm.Status="ATIVO",0,_xlpm.Status),
_xlpm.Prod
)
),
"")</f>
        <v>1</v>
      </c>
      <c r="AK61" s="40" cm="1">
        <f t="array" ref="AK61">IFERROR(
_xlfn.LET(
_xlpm.Prod,INDEX(Din!$J$4:$AR$1000,
MATCH($L61,Din!$I$4:$I$1000,0),
MATCH(AK$6,Din!$J$3:$AO$3,0)),
_xlpm.Status,INDEX('FORÇA DE TRABALHO'!$E$15:$E$999,
MATCH($L61,'FORÇA DE TRABALHO'!$C$15:$C$999,0),
MATCH(AK$6+0,'FORÇA DE TRABALHO'!$E$14:$E$14+0,0)),
IF(
OR(_xlpm.Prod="",_xlpm.Prod=0),
IF(_xlpm.Status="ATIVO",0,_xlpm.Status),
_xlpm.Prod
)
),
"")</f>
        <v>1</v>
      </c>
      <c r="AL61" s="40" cm="1">
        <f t="array" ref="AL61">IFERROR(
_xlfn.LET(
_xlpm.Prod,INDEX(Din!$J$4:$AR$1000,
MATCH($L61,Din!$I$4:$I$1000,0),
MATCH(AL$6,Din!$J$3:$AO$3,0)),
_xlpm.Status,INDEX('FORÇA DE TRABALHO'!$E$15:$E$999,
MATCH($L61,'FORÇA DE TRABALHO'!$C$15:$C$999,0),
MATCH(AL$6+0,'FORÇA DE TRABALHO'!$E$14:$E$14+0,0)),
IF(
OR(_xlpm.Prod="",_xlpm.Prod=0),
IF(_xlpm.Status="ATIVO",0,_xlpm.Status),
_xlpm.Prod
)
),
"")</f>
        <v>1</v>
      </c>
      <c r="AM61" s="40" t="str" cm="1">
        <f t="array" ref="AM61">IFERROR(
_xlfn.LET(
_xlpm.Prod,INDEX(Din!$J$4:$AR$1000,
MATCH($L61,Din!$I$4:$I$1000,0),
MATCH(AM$6,Din!$J$3:$AO$3,0)),
_xlpm.Status,INDEX('FORÇA DE TRABALHO'!$E$15:$E$999,
MATCH($L61,'FORÇA DE TRABALHO'!$C$15:$C$999,0),
MATCH(AM$6+0,'FORÇA DE TRABALHO'!$E$14:$E$14+0,0)),
IF(
OR(_xlpm.Prod="",_xlpm.Prod=0),
IF(_xlpm.Status="ATIVO",0,_xlpm.Status),
_xlpm.Prod
)
),
"")</f>
        <v/>
      </c>
      <c r="AN61" s="40" t="str" cm="1">
        <f t="array" ref="AN61">IFERROR(
_xlfn.LET(
_xlpm.Prod,INDEX(Din!$J$4:$AR$1000,
MATCH($L61,Din!$I$4:$I$1000,0),
MATCH(AN$6,Din!$J$3:$AO$3,0)),
_xlpm.Status,INDEX('FORÇA DE TRABALHO'!$E$15:$E$999,
MATCH($L61,'FORÇA DE TRABALHO'!$C$15:$C$999,0),
MATCH(AN$6+0,'FORÇA DE TRABALHO'!$E$14:$E$14+0,0)),
IF(
OR(_xlpm.Prod="",_xlpm.Prod=0),
IF(_xlpm.Status="ATIVO",0,_xlpm.Status),
_xlpm.Prod
)
),
"")</f>
        <v/>
      </c>
      <c r="AO61" s="40" t="str" cm="1">
        <f t="array" ref="AO61">IFERROR(
_xlfn.LET(
_xlpm.Prod,INDEX(Din!$J$4:$AR$1000,
MATCH($L61,Din!$I$4:$I$1000,0),
MATCH(AO$6,Din!$J$3:$AO$3,0)),
_xlpm.Status,INDEX('FORÇA DE TRABALHO'!$E$15:$E$999,
MATCH($L61,'FORÇA DE TRABALHO'!$C$15:$C$999,0),
MATCH(AO$6+0,'FORÇA DE TRABALHO'!$E$14:$E$14+0,0)),
IF(
OR(_xlpm.Prod="",_xlpm.Prod=0),
IF(_xlpm.Status="ATIVO",0,_xlpm.Status),
_xlpm.Prod
)
),
"")</f>
        <v/>
      </c>
      <c r="AP61" s="40" t="str" cm="1">
        <f t="array" ref="AP61">IFERROR(
_xlfn.LET(
_xlpm.Prod,INDEX(Din!$J$4:$AR$1000,
MATCH($L61,Din!$I$4:$I$1000,0),
MATCH(AP$6,Din!$J$3:$AO$3,0)),
_xlpm.Status,INDEX('FORÇA DE TRABALHO'!$E$15:$E$999,
MATCH($L61,'FORÇA DE TRABALHO'!$C$15:$C$999,0),
MATCH(AP$6+0,'FORÇA DE TRABALHO'!$E$14:$E$14+0,0)),
IF(
OR(_xlpm.Prod="",_xlpm.Prod=0),
IF(_xlpm.Status="ATIVO",0,_xlpm.Status),
_xlpm.Prod
)
),
"")</f>
        <v/>
      </c>
      <c r="AQ61" s="40" t="str" cm="1">
        <f t="array" ref="AQ61">IFERROR(
_xlfn.LET(
_xlpm.Prod,INDEX(Din!$J$4:$AR$1000,
MATCH($L61,Din!$I$4:$I$1000,0),
MATCH(AQ$6,Din!$J$3:$AO$3,0)),
_xlpm.Status,INDEX('FORÇA DE TRABALHO'!$E$15:$E$999,
MATCH($L61,'FORÇA DE TRABALHO'!$C$15:$C$999,0),
MATCH(AQ$6+0,'FORÇA DE TRABALHO'!$E$14:$E$14+0,0)),
IF(
OR(_xlpm.Prod="",_xlpm.Prod=0),
IF(_xlpm.Status="ATIVO",0,_xlpm.Status),
_xlpm.Prod
)
),
"")</f>
        <v/>
      </c>
      <c r="AR61"/>
    </row>
    <row r="62" spans="6:44" ht="15" thickBot="1">
      <c r="H62" s="89">
        <f>SUM(M62:AQ62)</f>
        <v>14</v>
      </c>
      <c r="I62" s="90">
        <f>ResumoProducao[[#Totals],[Produção]]/ResumoProducao[[#Totals],[Dias Trabalhado]]</f>
        <v>14</v>
      </c>
      <c r="J62" s="89" cm="1">
        <f t="array" ref="J62">SUMPRODUCT(('FORÇA DE TRABALHO'!$C$15:$C$1007=L62)*('FORÇA DE TRABALHO'!$E$15:$E$1007="ATIVO"))</f>
        <v>1</v>
      </c>
      <c r="K62" s="93" t="str">
        <f>IF(I62&lt;2,"4Q",IF(I62&lt;=3,"3Q",IF(I62&lt;=3.9,"2Q","1Q")))</f>
        <v>1Q</v>
      </c>
      <c r="L62" s="41" t="str">
        <f>IF(Din!A53="","",Din!A53)</f>
        <v>THIAGO PEREIRA LIMA</v>
      </c>
      <c r="M62" s="41" t="str" cm="1">
        <f t="array" ref="M62">IFERROR(
_xlfn.LET(
_xlpm.Prod,INDEX(Din!$J$4:$AR$1000,
MATCH($L62,Din!$I$4:$I$1000,0),
MATCH(M$6,Din!$J$3:$AO$3,0)),
_xlpm.Status,INDEX('FORÇA DE TRABALHO'!$E$15:$E$999,
MATCH($L62,'FORÇA DE TRABALHO'!$C$15:$C$999,0),
MATCH(M$6+0,'FORÇA DE TRABALHO'!$E$14:$E$14+0,0)),
IF(
OR(_xlpm.Prod="",_xlpm.Prod=0),
IF(_xlpm.Status="ATIVO",0,_xlpm.Status),
_xlpm.Prod
)
),
"")</f>
        <v/>
      </c>
      <c r="N62" s="41" cm="1">
        <f t="array" ref="N62">IFERROR(
_xlfn.LET(
_xlpm.Prod,INDEX(Din!$J$4:$AR$1000,
MATCH($L62,Din!$I$4:$I$1000,0),
MATCH(N$6,Din!$J$3:$AO$3,0)),
_xlpm.Status,INDEX('FORÇA DE TRABALHO'!$E$15:$E$999,
MATCH($L62,'FORÇA DE TRABALHO'!$C$15:$C$999,0),
MATCH(N$6+0,'FORÇA DE TRABALHO'!$E$14:$E$14+0,0)),
IF(
OR(_xlpm.Prod="",_xlpm.Prod=0),
IF(_xlpm.Status="ATIVO",0,_xlpm.Status),
_xlpm.Prod
)
),
"")</f>
        <v>1</v>
      </c>
      <c r="O62" s="41" cm="1">
        <f t="array" ref="O62">IFERROR(
_xlfn.LET(
_xlpm.Prod,INDEX(Din!$J$4:$AR$1000,
MATCH($L62,Din!$I$4:$I$1000,0),
MATCH(O$6,Din!$J$3:$AO$3,0)),
_xlpm.Status,INDEX('FORÇA DE TRABALHO'!$E$15:$E$999,
MATCH($L62,'FORÇA DE TRABALHO'!$C$15:$C$999,0),
MATCH(O$6+0,'FORÇA DE TRABALHO'!$E$14:$E$14+0,0)),
IF(
OR(_xlpm.Prod="",_xlpm.Prod=0),
IF(_xlpm.Status="ATIVO",0,_xlpm.Status),
_xlpm.Prod
)
),
"")</f>
        <v>1</v>
      </c>
      <c r="P62" s="41" cm="1">
        <f t="array" ref="P62">IFERROR(
_xlfn.LET(
_xlpm.Prod,INDEX(Din!$J$4:$AR$1000,
MATCH($L62,Din!$I$4:$I$1000,0),
MATCH(P$6,Din!$J$3:$AO$3,0)),
_xlpm.Status,INDEX('FORÇA DE TRABALHO'!$E$15:$E$999,
MATCH($L62,'FORÇA DE TRABALHO'!$C$15:$C$999,0),
MATCH(P$6+0,'FORÇA DE TRABALHO'!$E$14:$E$14+0,0)),
IF(
OR(_xlpm.Prod="",_xlpm.Prod=0),
IF(_xlpm.Status="ATIVO",0,_xlpm.Status),
_xlpm.Prod
)
),
"")</f>
        <v>1</v>
      </c>
      <c r="Q62" s="41" t="str" cm="1">
        <f t="array" ref="Q62">IFERROR(
_xlfn.LET(
_xlpm.Prod,INDEX(Din!$J$4:$AR$1000,
MATCH($L62,Din!$I$4:$I$1000,0),
MATCH(Q$6,Din!$J$3:$AO$3,0)),
_xlpm.Status,INDEX('FORÇA DE TRABALHO'!$E$15:$E$999,
MATCH($L62,'FORÇA DE TRABALHO'!$C$15:$C$999,0),
MATCH(Q$6+0,'FORÇA DE TRABALHO'!$E$14:$E$14+0,0)),
IF(
OR(_xlpm.Prod="",_xlpm.Prod=0),
IF(_xlpm.Status="ATIVO",0,_xlpm.Status),
_xlpm.Prod
)
),
"")</f>
        <v/>
      </c>
      <c r="R62" s="41" cm="1">
        <f t="array" ref="R62">IFERROR(
_xlfn.LET(
_xlpm.Prod,INDEX(Din!$J$4:$AR$1000,
MATCH($L62,Din!$I$4:$I$1000,0),
MATCH(R$6,Din!$J$3:$AO$3,0)),
_xlpm.Status,INDEX('FORÇA DE TRABALHO'!$E$15:$E$999,
MATCH($L62,'FORÇA DE TRABALHO'!$C$15:$C$999,0),
MATCH(R$6+0,'FORÇA DE TRABALHO'!$E$14:$E$14+0,0)),
IF(
OR(_xlpm.Prod="",_xlpm.Prod=0),
IF(_xlpm.Status="ATIVO",0,_xlpm.Status),
_xlpm.Prod
)
),
"")</f>
        <v>1</v>
      </c>
      <c r="S62" s="41" cm="1">
        <f t="array" ref="S62">IFERROR(
_xlfn.LET(
_xlpm.Prod,INDEX(Din!$J$4:$AR$1000,
MATCH($L62,Din!$I$4:$I$1000,0),
MATCH(S$6,Din!$J$3:$AO$3,0)),
_xlpm.Status,INDEX('FORÇA DE TRABALHO'!$E$15:$E$999,
MATCH($L62,'FORÇA DE TRABALHO'!$C$15:$C$999,0),
MATCH(S$6+0,'FORÇA DE TRABALHO'!$E$14:$E$14+0,0)),
IF(
OR(_xlpm.Prod="",_xlpm.Prod=0),
IF(_xlpm.Status="ATIVO",0,_xlpm.Status),
_xlpm.Prod
)
),
"")</f>
        <v>1</v>
      </c>
      <c r="T62" s="41" t="str" cm="1">
        <f t="array" ref="T62">IFERROR(
_xlfn.LET(
_xlpm.Prod,INDEX(Din!$J$4:$AR$1000,
MATCH($L62,Din!$I$4:$I$1000,0),
MATCH(T$6,Din!$J$3:$AO$3,0)),
_xlpm.Status,INDEX('FORÇA DE TRABALHO'!$E$15:$E$999,
MATCH($L62,'FORÇA DE TRABALHO'!$C$15:$C$999,0),
MATCH(T$6+0,'FORÇA DE TRABALHO'!$E$14:$E$14+0,0)),
IF(
OR(_xlpm.Prod="",_xlpm.Prod=0),
IF(_xlpm.Status="ATIVO",0,_xlpm.Status),
_xlpm.Prod
)
),
"")</f>
        <v/>
      </c>
      <c r="U62" s="41" cm="1">
        <f t="array" ref="U62">IFERROR(
_xlfn.LET(
_xlpm.Prod,INDEX(Din!$J$4:$AR$1000,
MATCH($L62,Din!$I$4:$I$1000,0),
MATCH(U$6,Din!$J$3:$AO$3,0)),
_xlpm.Status,INDEX('FORÇA DE TRABALHO'!$E$15:$E$999,
MATCH($L62,'FORÇA DE TRABALHO'!$C$15:$C$999,0),
MATCH(U$6+0,'FORÇA DE TRABALHO'!$E$14:$E$14+0,0)),
IF(
OR(_xlpm.Prod="",_xlpm.Prod=0),
IF(_xlpm.Status="ATIVO",0,_xlpm.Status),
_xlpm.Prod
)
),
"")</f>
        <v>1</v>
      </c>
      <c r="V62" s="41" t="str" cm="1">
        <f t="array" ref="V62">IFERROR(
_xlfn.LET(
_xlpm.Prod,INDEX(Din!$J$4:$AR$1000,
MATCH($L62,Din!$I$4:$I$1000,0),
MATCH(V$6,Din!$J$3:$AO$3,0)),
_xlpm.Status,INDEX('FORÇA DE TRABALHO'!$E$15:$E$999,
MATCH($L62,'FORÇA DE TRABALHO'!$C$15:$C$999,0),
MATCH(V$6+0,'FORÇA DE TRABALHO'!$E$14:$E$14+0,0)),
IF(
OR(_xlpm.Prod="",_xlpm.Prod=0),
IF(_xlpm.Status="ATIVO",0,_xlpm.Status),
_xlpm.Prod
)
),
"")</f>
        <v/>
      </c>
      <c r="W62" s="41" t="str" cm="1">
        <f t="array" ref="W62">IFERROR(
_xlfn.LET(
_xlpm.Prod,INDEX(Din!$J$4:$AR$1000,
MATCH($L62,Din!$I$4:$I$1000,0),
MATCH(W$6,Din!$J$3:$AO$3,0)),
_xlpm.Status,INDEX('FORÇA DE TRABALHO'!$E$15:$E$999,
MATCH($L62,'FORÇA DE TRABALHO'!$C$15:$C$999,0),
MATCH(W$6+0,'FORÇA DE TRABALHO'!$E$14:$E$14+0,0)),
IF(
OR(_xlpm.Prod="",_xlpm.Prod=0),
IF(_xlpm.Status="ATIVO",0,_xlpm.Status),
_xlpm.Prod
)
),
"")</f>
        <v/>
      </c>
      <c r="X62" s="41" cm="1">
        <f t="array" ref="X62">IFERROR(
_xlfn.LET(
_xlpm.Prod,INDEX(Din!$J$4:$AR$1000,
MATCH($L62,Din!$I$4:$I$1000,0),
MATCH(X$6,Din!$J$3:$AO$3,0)),
_xlpm.Status,INDEX('FORÇA DE TRABALHO'!$E$15:$E$999,
MATCH($L62,'FORÇA DE TRABALHO'!$C$15:$C$999,0),
MATCH(X$6+0,'FORÇA DE TRABALHO'!$E$14:$E$14+0,0)),
IF(
OR(_xlpm.Prod="",_xlpm.Prod=0),
IF(_xlpm.Status="ATIVO",0,_xlpm.Status),
_xlpm.Prod
)
),
"")</f>
        <v>1</v>
      </c>
      <c r="Y62" s="41" cm="1">
        <f t="array" ref="Y62">IFERROR(
_xlfn.LET(
_xlpm.Prod,INDEX(Din!$J$4:$AR$1000,
MATCH($L62,Din!$I$4:$I$1000,0),
MATCH(Y$6,Din!$J$3:$AO$3,0)),
_xlpm.Status,INDEX('FORÇA DE TRABALHO'!$E$15:$E$999,
MATCH($L62,'FORÇA DE TRABALHO'!$C$15:$C$999,0),
MATCH(Y$6+0,'FORÇA DE TRABALHO'!$E$14:$E$14+0,0)),
IF(
OR(_xlpm.Prod="",_xlpm.Prod=0),
IF(_xlpm.Status="ATIVO",0,_xlpm.Status),
_xlpm.Prod
)
),
"")</f>
        <v>2</v>
      </c>
      <c r="Z62" s="41" t="str" cm="1">
        <f t="array" ref="Z62">IFERROR(
_xlfn.LET(
_xlpm.Prod,INDEX(Din!$J$4:$AR$1000,
MATCH($L62,Din!$I$4:$I$1000,0),
MATCH(Z$6,Din!$J$3:$AO$3,0)),
_xlpm.Status,INDEX('FORÇA DE TRABALHO'!$E$15:$E$999,
MATCH($L62,'FORÇA DE TRABALHO'!$C$15:$C$999,0),
MATCH(Z$6+0,'FORÇA DE TRABALHO'!$E$14:$E$14+0,0)),
IF(
OR(_xlpm.Prod="",_xlpm.Prod=0),
IF(_xlpm.Status="ATIVO",0,_xlpm.Status),
_xlpm.Prod
)
),
"")</f>
        <v/>
      </c>
      <c r="AA62" s="41" t="str" cm="1">
        <f t="array" ref="AA62">IFERROR(
_xlfn.LET(
_xlpm.Prod,INDEX(Din!$J$4:$AR$1000,
MATCH($L62,Din!$I$4:$I$1000,0),
MATCH(AA$6,Din!$J$3:$AO$3,0)),
_xlpm.Status,INDEX('FORÇA DE TRABALHO'!$E$15:$E$999,
MATCH($L62,'FORÇA DE TRABALHO'!$C$15:$C$999,0),
MATCH(AA$6+0,'FORÇA DE TRABALHO'!$E$14:$E$14+0,0)),
IF(
OR(_xlpm.Prod="",_xlpm.Prod=0),
IF(_xlpm.Status="ATIVO",0,_xlpm.Status),
_xlpm.Prod
)
),
"")</f>
        <v/>
      </c>
      <c r="AB62" s="41" t="str" cm="1">
        <f t="array" ref="AB62">IFERROR(
_xlfn.LET(
_xlpm.Prod,INDEX(Din!$J$4:$AR$1000,
MATCH($L62,Din!$I$4:$I$1000,0),
MATCH(AB$6,Din!$J$3:$AO$3,0)),
_xlpm.Status,INDEX('FORÇA DE TRABALHO'!$E$15:$E$999,
MATCH($L62,'FORÇA DE TRABALHO'!$C$15:$C$999,0),
MATCH(AB$6+0,'FORÇA DE TRABALHO'!$E$14:$E$14+0,0)),
IF(
OR(_xlpm.Prod="",_xlpm.Prod=0),
IF(_xlpm.Status="ATIVO",0,_xlpm.Status),
_xlpm.Prod
)
),
"")</f>
        <v/>
      </c>
      <c r="AC62" s="41" t="str" cm="1">
        <f t="array" ref="AC62">IFERROR(
_xlfn.LET(
_xlpm.Prod,INDEX(Din!$J$4:$AR$1000,
MATCH($L62,Din!$I$4:$I$1000,0),
MATCH(AC$6,Din!$J$3:$AO$3,0)),
_xlpm.Status,INDEX('FORÇA DE TRABALHO'!$E$15:$E$999,
MATCH($L62,'FORÇA DE TRABALHO'!$C$15:$C$999,0),
MATCH(AC$6+0,'FORÇA DE TRABALHO'!$E$14:$E$14+0,0)),
IF(
OR(_xlpm.Prod="",_xlpm.Prod=0),
IF(_xlpm.Status="ATIVO",0,_xlpm.Status),
_xlpm.Prod
)
),
"")</f>
        <v/>
      </c>
      <c r="AD62" s="41" t="str" cm="1">
        <f t="array" ref="AD62">IFERROR(
_xlfn.LET(
_xlpm.Prod,INDEX(Din!$J$4:$AR$1000,
MATCH($L62,Din!$I$4:$I$1000,0),
MATCH(AD$6,Din!$J$3:$AO$3,0)),
_xlpm.Status,INDEX('FORÇA DE TRABALHO'!$E$15:$E$999,
MATCH($L62,'FORÇA DE TRABALHO'!$C$15:$C$999,0),
MATCH(AD$6+0,'FORÇA DE TRABALHO'!$E$14:$E$14+0,0)),
IF(
OR(_xlpm.Prod="",_xlpm.Prod=0),
IF(_xlpm.Status="ATIVO",0,_xlpm.Status),
_xlpm.Prod
)
),
"")</f>
        <v/>
      </c>
      <c r="AE62" s="41" t="str" cm="1">
        <f t="array" ref="AE62">IFERROR(
_xlfn.LET(
_xlpm.Prod,INDEX(Din!$J$4:$AR$1000,
MATCH($L62,Din!$I$4:$I$1000,0),
MATCH(AE$6,Din!$J$3:$AO$3,0)),
_xlpm.Status,INDEX('FORÇA DE TRABALHO'!$E$15:$E$999,
MATCH($L62,'FORÇA DE TRABALHO'!$C$15:$C$999,0),
MATCH(AE$6+0,'FORÇA DE TRABALHO'!$E$14:$E$14+0,0)),
IF(
OR(_xlpm.Prod="",_xlpm.Prod=0),
IF(_xlpm.Status="ATIVO",0,_xlpm.Status),
_xlpm.Prod
)
),
"")</f>
        <v/>
      </c>
      <c r="AF62" s="41" cm="1">
        <f t="array" ref="AF62">IFERROR(
_xlfn.LET(
_xlpm.Prod,INDEX(Din!$J$4:$AR$1000,
MATCH($L62,Din!$I$4:$I$1000,0),
MATCH(AF$6,Din!$J$3:$AO$3,0)),
_xlpm.Status,INDEX('FORÇA DE TRABALHO'!$E$15:$E$999,
MATCH($L62,'FORÇA DE TRABALHO'!$C$15:$C$999,0),
MATCH(AF$6+0,'FORÇA DE TRABALHO'!$E$14:$E$14+0,0)),
IF(
OR(_xlpm.Prod="",_xlpm.Prod=0),
IF(_xlpm.Status="ATIVO",0,_xlpm.Status),
_xlpm.Prod
)
),
"")</f>
        <v>1</v>
      </c>
      <c r="AG62" s="41" cm="1">
        <f t="array" ref="AG62">IFERROR(
_xlfn.LET(
_xlpm.Prod,INDEX(Din!$J$4:$AR$1000,
MATCH($L62,Din!$I$4:$I$1000,0),
MATCH(AG$6,Din!$J$3:$AO$3,0)),
_xlpm.Status,INDEX('FORÇA DE TRABALHO'!$E$15:$E$999,
MATCH($L62,'FORÇA DE TRABALHO'!$C$15:$C$999,0),
MATCH(AG$6+0,'FORÇA DE TRABALHO'!$E$14:$E$14+0,0)),
IF(
OR(_xlpm.Prod="",_xlpm.Prod=0),
IF(_xlpm.Status="ATIVO",0,_xlpm.Status),
_xlpm.Prod
)
),
"")</f>
        <v>2</v>
      </c>
      <c r="AH62" s="41" t="str" cm="1">
        <f t="array" ref="AH62">IFERROR(
_xlfn.LET(
_xlpm.Prod,INDEX(Din!$J$4:$AR$1000,
MATCH($L62,Din!$I$4:$I$1000,0),
MATCH(AH$6,Din!$J$3:$AO$3,0)),
_xlpm.Status,INDEX('FORÇA DE TRABALHO'!$E$15:$E$999,
MATCH($L62,'FORÇA DE TRABALHO'!$C$15:$C$999,0),
MATCH(AH$6+0,'FORÇA DE TRABALHO'!$E$14:$E$14+0,0)),
IF(
OR(_xlpm.Prod="",_xlpm.Prod=0),
IF(_xlpm.Status="ATIVO",0,_xlpm.Status),
_xlpm.Prod
)
),
"")</f>
        <v/>
      </c>
      <c r="AI62" s="41" t="str" cm="1">
        <f t="array" ref="AI62">IFERROR(
_xlfn.LET(
_xlpm.Prod,INDEX(Din!$J$4:$AR$1000,
MATCH($L62,Din!$I$4:$I$1000,0),
MATCH(AI$6,Din!$J$3:$AO$3,0)),
_xlpm.Status,INDEX('FORÇA DE TRABALHO'!$E$15:$E$999,
MATCH($L62,'FORÇA DE TRABALHO'!$C$15:$C$999,0),
MATCH(AI$6+0,'FORÇA DE TRABALHO'!$E$14:$E$14+0,0)),
IF(
OR(_xlpm.Prod="",_xlpm.Prod=0),
IF(_xlpm.Status="ATIVO",0,_xlpm.Status),
_xlpm.Prod
)
),
"")</f>
        <v/>
      </c>
      <c r="AJ62" s="41" cm="1">
        <f t="array" ref="AJ62">IFERROR(
_xlfn.LET(
_xlpm.Prod,INDEX(Din!$J$4:$AR$1000,
MATCH($L62,Din!$I$4:$I$1000,0),
MATCH(AJ$6,Din!$J$3:$AO$3,0)),
_xlpm.Status,INDEX('FORÇA DE TRABALHO'!$E$15:$E$999,
MATCH($L62,'FORÇA DE TRABALHO'!$C$15:$C$999,0),
MATCH(AJ$6+0,'FORÇA DE TRABALHO'!$E$14:$E$14+0,0)),
IF(
OR(_xlpm.Prod="",_xlpm.Prod=0),
IF(_xlpm.Status="ATIVO",0,_xlpm.Status),
_xlpm.Prod
)
),
"")</f>
        <v>1</v>
      </c>
      <c r="AK62" s="41" t="str" cm="1">
        <f t="array" ref="AK62">IFERROR(
_xlfn.LET(
_xlpm.Prod,INDEX(Din!$J$4:$AR$1000,
MATCH($L62,Din!$I$4:$I$1000,0),
MATCH(AK$6,Din!$J$3:$AO$3,0)),
_xlpm.Status,INDEX('FORÇA DE TRABALHO'!$E$15:$E$999,
MATCH($L62,'FORÇA DE TRABALHO'!$C$15:$C$999,0),
MATCH(AK$6+0,'FORÇA DE TRABALHO'!$E$14:$E$14+0,0)),
IF(
OR(_xlpm.Prod="",_xlpm.Prod=0),
IF(_xlpm.Status="ATIVO",0,_xlpm.Status),
_xlpm.Prod
)
),
"")</f>
        <v/>
      </c>
      <c r="AL62" s="41" cm="1">
        <f t="array" ref="AL62">IFERROR(
_xlfn.LET(
_xlpm.Prod,INDEX(Din!$J$4:$AR$1000,
MATCH($L62,Din!$I$4:$I$1000,0),
MATCH(AL$6,Din!$J$3:$AO$3,0)),
_xlpm.Status,INDEX('FORÇA DE TRABALHO'!$E$15:$E$999,
MATCH($L62,'FORÇA DE TRABALHO'!$C$15:$C$999,0),
MATCH(AL$6+0,'FORÇA DE TRABALHO'!$E$14:$E$14+0,0)),
IF(
OR(_xlpm.Prod="",_xlpm.Prod=0),
IF(_xlpm.Status="ATIVO",0,_xlpm.Status),
_xlpm.Prod
)
),
"")</f>
        <v>1</v>
      </c>
      <c r="AM62" s="41" t="str" cm="1">
        <f t="array" ref="AM62">IFERROR(
_xlfn.LET(
_xlpm.Prod,INDEX(Din!$J$4:$AR$1000,
MATCH($L62,Din!$I$4:$I$1000,0),
MATCH(AM$6,Din!$J$3:$AO$3,0)),
_xlpm.Status,INDEX('FORÇA DE TRABALHO'!$E$15:$E$999,
MATCH($L62,'FORÇA DE TRABALHO'!$C$15:$C$999,0),
MATCH(AM$6+0,'FORÇA DE TRABALHO'!$E$14:$E$14+0,0)),
IF(
OR(_xlpm.Prod="",_xlpm.Prod=0),
IF(_xlpm.Status="ATIVO",0,_xlpm.Status),
_xlpm.Prod
)
),
"")</f>
        <v/>
      </c>
      <c r="AN62" s="41" t="str" cm="1">
        <f t="array" ref="AN62">IFERROR(
_xlfn.LET(
_xlpm.Prod,INDEX(Din!$J$4:$AR$1000,
MATCH($L62,Din!$I$4:$I$1000,0),
MATCH(AN$6,Din!$J$3:$AO$3,0)),
_xlpm.Status,INDEX('FORÇA DE TRABALHO'!$E$15:$E$999,
MATCH($L62,'FORÇA DE TRABALHO'!$C$15:$C$999,0),
MATCH(AN$6+0,'FORÇA DE TRABALHO'!$E$14:$E$14+0,0)),
IF(
OR(_xlpm.Prod="",_xlpm.Prod=0),
IF(_xlpm.Status="ATIVO",0,_xlpm.Status),
_xlpm.Prod
)
),
"")</f>
        <v/>
      </c>
      <c r="AO62" s="41" t="str" cm="1">
        <f t="array" ref="AO62">IFERROR(
_xlfn.LET(
_xlpm.Prod,INDEX(Din!$J$4:$AR$1000,
MATCH($L62,Din!$I$4:$I$1000,0),
MATCH(AO$6,Din!$J$3:$AO$3,0)),
_xlpm.Status,INDEX('FORÇA DE TRABALHO'!$E$15:$E$999,
MATCH($L62,'FORÇA DE TRABALHO'!$C$15:$C$999,0),
MATCH(AO$6+0,'FORÇA DE TRABALHO'!$E$14:$E$14+0,0)),
IF(
OR(_xlpm.Prod="",_xlpm.Prod=0),
IF(_xlpm.Status="ATIVO",0,_xlpm.Status),
_xlpm.Prod
)
),
"")</f>
        <v/>
      </c>
      <c r="AP62" s="41" t="str" cm="1">
        <f t="array" ref="AP62">IFERROR(
_xlfn.LET(
_xlpm.Prod,INDEX(Din!$J$4:$AR$1000,
MATCH($L62,Din!$I$4:$I$1000,0),
MATCH(AP$6,Din!$J$3:$AO$3,0)),
_xlpm.Status,INDEX('FORÇA DE TRABALHO'!$E$15:$E$999,
MATCH($L62,'FORÇA DE TRABALHO'!$C$15:$C$999,0),
MATCH(AP$6+0,'FORÇA DE TRABALHO'!$E$14:$E$14+0,0)),
IF(
OR(_xlpm.Prod="",_xlpm.Prod=0),
IF(_xlpm.Status="ATIVO",0,_xlpm.Status),
_xlpm.Prod
)
),
"")</f>
        <v/>
      </c>
      <c r="AQ62" s="41" t="str" cm="1">
        <f t="array" ref="AQ62">IFERROR(
_xlfn.LET(
_xlpm.Prod,INDEX(Din!$J$4:$AR$1000,
MATCH($L62,Din!$I$4:$I$1000,0),
MATCH(AQ$6,Din!$J$3:$AO$3,0)),
_xlpm.Status,INDEX('FORÇA DE TRABALHO'!$E$15:$E$999,
MATCH($L62,'FORÇA DE TRABALHO'!$C$15:$C$999,0),
MATCH(AQ$6+0,'FORÇA DE TRABALHO'!$E$14:$E$14+0,0)),
IF(
OR(_xlpm.Prod="",_xlpm.Prod=0),
IF(_xlpm.Status="ATIVO",0,_xlpm.Status),
_xlpm.Prod
)
),
"")</f>
        <v/>
      </c>
      <c r="AR62"/>
    </row>
  </sheetData>
  <conditionalFormatting sqref="H13:H62">
    <cfRule type="colorScale" priority="1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3:I62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3:J62">
    <cfRule type="colorScale" priority="1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9:K62">
    <cfRule type="cellIs" dxfId="14" priority="30" operator="equal">
      <formula>"4Q"</formula>
    </cfRule>
    <cfRule type="cellIs" dxfId="13" priority="31" operator="equal">
      <formula>"3Q"</formula>
    </cfRule>
    <cfRule type="cellIs" dxfId="12" priority="32" operator="equal">
      <formula>"2Q"</formula>
    </cfRule>
    <cfRule type="cellIs" dxfId="11" priority="33" operator="equal">
      <formula>"1Q"</formula>
    </cfRule>
  </conditionalFormatting>
  <conditionalFormatting sqref="K13:M58 N13:AQ62">
    <cfRule type="cellIs" dxfId="10" priority="73" operator="equal">
      <formula>"4Q"</formula>
    </cfRule>
    <cfRule type="cellIs" dxfId="9" priority="74" operator="equal">
      <formula>"3Q"</formula>
    </cfRule>
    <cfRule type="cellIs" dxfId="8" priority="75" operator="equal">
      <formula>"2Q"</formula>
    </cfRule>
    <cfRule type="cellIs" dxfId="7" priority="76" operator="equal">
      <formula>"1Q"</formula>
    </cfRule>
  </conditionalFormatting>
  <conditionalFormatting sqref="L59:M62">
    <cfRule type="cellIs" dxfId="6" priority="1" operator="equal">
      <formula>"4Q"</formula>
    </cfRule>
    <cfRule type="cellIs" dxfId="5" priority="2" operator="equal">
      <formula>"3Q"</formula>
    </cfRule>
    <cfRule type="cellIs" dxfId="4" priority="3" operator="equal">
      <formula>"2Q"</formula>
    </cfRule>
    <cfRule type="cellIs" dxfId="3" priority="4" operator="equal">
      <formula>"1Q"</formula>
    </cfRule>
  </conditionalFormatting>
  <conditionalFormatting sqref="M13:AQ62">
    <cfRule type="expression" dxfId="2" priority="17">
      <formula>M13=0</formula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F9978-6391-46C1-876A-F5591A18E988}">
  <dimension ref="A1:BW2682"/>
  <sheetViews>
    <sheetView zoomScale="50" zoomScaleNormal="50" workbookViewId="0">
      <selection activeCell="J2" sqref="J2:BW2682"/>
    </sheetView>
  </sheetViews>
  <sheetFormatPr defaultRowHeight="14.5"/>
  <cols>
    <col min="1" max="1" width="8.81640625" bestFit="1" customWidth="1"/>
    <col min="2" max="2" width="21.7265625" bestFit="1" customWidth="1"/>
    <col min="3" max="3" width="14.453125" bestFit="1" customWidth="1"/>
    <col min="4" max="4" width="28.26953125" bestFit="1" customWidth="1"/>
    <col min="5" max="5" width="15.81640625" bestFit="1" customWidth="1"/>
    <col min="6" max="6" width="23.54296875" bestFit="1" customWidth="1"/>
    <col min="7" max="7" width="8.453125" bestFit="1" customWidth="1"/>
    <col min="8" max="8" width="22.26953125" bestFit="1" customWidth="1"/>
    <col min="9" max="9" width="22.26953125" customWidth="1"/>
    <col min="10" max="10" width="40.26953125" bestFit="1" customWidth="1"/>
    <col min="11" max="16" width="10" customWidth="1"/>
    <col min="17" max="17" width="43.7265625" bestFit="1" customWidth="1"/>
    <col min="18" max="18" width="26.54296875" bestFit="1" customWidth="1"/>
    <col min="19" max="19" width="20.81640625" bestFit="1" customWidth="1"/>
    <col min="20" max="20" width="20.7265625" bestFit="1" customWidth="1"/>
    <col min="21" max="21" width="38.81640625" bestFit="1" customWidth="1"/>
    <col min="22" max="22" width="109.26953125" bestFit="1" customWidth="1"/>
    <col min="23" max="23" width="120" bestFit="1" customWidth="1"/>
    <col min="24" max="24" width="71.7265625" bestFit="1" customWidth="1"/>
    <col min="25" max="25" width="49.453125" bestFit="1" customWidth="1"/>
    <col min="26" max="26" width="9.453125" bestFit="1" customWidth="1"/>
    <col min="27" max="27" width="24" bestFit="1" customWidth="1"/>
    <col min="28" max="28" width="23.81640625" bestFit="1" customWidth="1"/>
    <col min="29" max="29" width="32.81640625" bestFit="1" customWidth="1"/>
    <col min="30" max="31" width="8.26953125" bestFit="1" customWidth="1"/>
    <col min="32" max="32" width="10.7265625" bestFit="1" customWidth="1"/>
    <col min="33" max="34" width="15.81640625" bestFit="1" customWidth="1"/>
    <col min="35" max="35" width="40.453125" bestFit="1" customWidth="1"/>
    <col min="36" max="36" width="41.81640625" bestFit="1" customWidth="1"/>
    <col min="37" max="37" width="11.1796875" bestFit="1" customWidth="1"/>
    <col min="38" max="38" width="7.26953125" bestFit="1" customWidth="1"/>
    <col min="39" max="39" width="12.7265625" bestFit="1" customWidth="1"/>
    <col min="40" max="40" width="13.453125" bestFit="1" customWidth="1"/>
    <col min="41" max="41" width="28" bestFit="1" customWidth="1"/>
    <col min="42" max="42" width="29.26953125" bestFit="1" customWidth="1"/>
    <col min="43" max="43" width="22.1796875" bestFit="1" customWidth="1"/>
    <col min="44" max="44" width="17.26953125" bestFit="1" customWidth="1"/>
    <col min="45" max="45" width="16.7265625" bestFit="1" customWidth="1"/>
    <col min="46" max="46" width="69.1796875" bestFit="1" customWidth="1"/>
    <col min="47" max="47" width="19" bestFit="1" customWidth="1"/>
    <col min="48" max="48" width="31.7265625" bestFit="1" customWidth="1"/>
    <col min="49" max="49" width="69.1796875" bestFit="1" customWidth="1"/>
    <col min="50" max="50" width="16.7265625" bestFit="1" customWidth="1"/>
    <col min="51" max="51" width="19.54296875" bestFit="1" customWidth="1"/>
    <col min="52" max="52" width="20.1796875" bestFit="1" customWidth="1"/>
    <col min="53" max="53" width="25.26953125" bestFit="1" customWidth="1"/>
    <col min="54" max="54" width="33" bestFit="1" customWidth="1"/>
    <col min="55" max="55" width="22.1796875" bestFit="1" customWidth="1"/>
    <col min="56" max="56" width="27" bestFit="1" customWidth="1"/>
    <col min="57" max="57" width="27.81640625" bestFit="1" customWidth="1"/>
    <col min="58" max="58" width="27.453125" bestFit="1" customWidth="1"/>
    <col min="59" max="59" width="22.7265625" bestFit="1" customWidth="1"/>
    <col min="60" max="60" width="23.26953125" bestFit="1" customWidth="1"/>
    <col min="61" max="61" width="38.54296875" bestFit="1" customWidth="1"/>
    <col min="62" max="62" width="52.1796875" bestFit="1" customWidth="1"/>
    <col min="63" max="63" width="21.81640625" bestFit="1" customWidth="1"/>
    <col min="64" max="64" width="24.1796875" bestFit="1" customWidth="1"/>
    <col min="65" max="65" width="28" bestFit="1" customWidth="1"/>
    <col min="66" max="67" width="102.1796875" bestFit="1" customWidth="1"/>
    <col min="68" max="68" width="10.7265625" bestFit="1" customWidth="1"/>
    <col min="69" max="69" width="13.1796875" bestFit="1" customWidth="1"/>
    <col min="70" max="70" width="55.81640625" bestFit="1" customWidth="1"/>
    <col min="71" max="71" width="9.7265625" bestFit="1" customWidth="1"/>
    <col min="72" max="72" width="31.453125" bestFit="1" customWidth="1"/>
    <col min="73" max="73" width="30.453125" bestFit="1" customWidth="1"/>
    <col min="74" max="74" width="22.453125" bestFit="1" customWidth="1"/>
    <col min="75" max="75" width="22" bestFit="1" customWidth="1"/>
  </cols>
  <sheetData>
    <row r="1" spans="1:7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59" t="s">
        <v>116</v>
      </c>
      <c r="K1" s="59" t="s">
        <v>117</v>
      </c>
      <c r="L1" s="59" t="s">
        <v>118</v>
      </c>
      <c r="M1" s="59" t="s">
        <v>119</v>
      </c>
      <c r="N1" s="59" t="s">
        <v>120</v>
      </c>
      <c r="O1" s="59" t="s">
        <v>121</v>
      </c>
      <c r="P1" s="59" t="s">
        <v>122</v>
      </c>
      <c r="Q1" s="59" t="s">
        <v>123</v>
      </c>
      <c r="R1" s="59" t="s">
        <v>124</v>
      </c>
      <c r="S1" s="59" t="s">
        <v>125</v>
      </c>
      <c r="T1" s="59" t="s">
        <v>126</v>
      </c>
      <c r="U1" s="59" t="s">
        <v>127</v>
      </c>
      <c r="V1" s="59" t="s">
        <v>79</v>
      </c>
      <c r="W1" s="59" t="s">
        <v>128</v>
      </c>
      <c r="X1" s="59" t="s">
        <v>129</v>
      </c>
      <c r="Y1" s="59" t="s">
        <v>130</v>
      </c>
      <c r="Z1" s="59" t="s">
        <v>131</v>
      </c>
      <c r="AA1" s="59" t="s">
        <v>132</v>
      </c>
      <c r="AB1" s="59" t="s">
        <v>133</v>
      </c>
      <c r="AC1" s="59" t="s">
        <v>134</v>
      </c>
      <c r="AD1" s="59" t="s">
        <v>135</v>
      </c>
      <c r="AE1" s="59" t="s">
        <v>136</v>
      </c>
      <c r="AF1" s="59" t="s">
        <v>137</v>
      </c>
      <c r="AG1" s="59" t="s">
        <v>138</v>
      </c>
      <c r="AH1" s="59" t="s">
        <v>139</v>
      </c>
      <c r="AI1" s="59" t="s">
        <v>140</v>
      </c>
      <c r="AJ1" s="59" t="s">
        <v>141</v>
      </c>
      <c r="AK1" s="59" t="s">
        <v>142</v>
      </c>
      <c r="AL1" s="59" t="s">
        <v>143</v>
      </c>
      <c r="AM1" s="59" t="s">
        <v>144</v>
      </c>
      <c r="AN1" s="59" t="s">
        <v>145</v>
      </c>
      <c r="AO1" s="59" t="s">
        <v>146</v>
      </c>
      <c r="AP1" s="59" t="s">
        <v>147</v>
      </c>
      <c r="AQ1" s="59" t="s">
        <v>148</v>
      </c>
      <c r="AR1" s="59" t="s">
        <v>149</v>
      </c>
      <c r="AS1" s="59" t="s">
        <v>150</v>
      </c>
      <c r="AT1" s="59" t="s">
        <v>151</v>
      </c>
      <c r="AU1" s="59" t="s">
        <v>152</v>
      </c>
      <c r="AV1" s="59" t="s">
        <v>153</v>
      </c>
      <c r="AW1" s="59" t="s">
        <v>154</v>
      </c>
      <c r="AX1" s="59" t="s">
        <v>155</v>
      </c>
      <c r="AY1" s="59" t="s">
        <v>156</v>
      </c>
      <c r="AZ1" s="59" t="s">
        <v>157</v>
      </c>
      <c r="BA1" s="59" t="s">
        <v>158</v>
      </c>
      <c r="BB1" s="59" t="s">
        <v>159</v>
      </c>
      <c r="BC1" s="59" t="s">
        <v>160</v>
      </c>
      <c r="BD1" s="59" t="s">
        <v>161</v>
      </c>
      <c r="BE1" s="59" t="s">
        <v>162</v>
      </c>
      <c r="BF1" s="59" t="s">
        <v>163</v>
      </c>
      <c r="BG1" s="59" t="s">
        <v>164</v>
      </c>
      <c r="BH1" s="59" t="s">
        <v>165</v>
      </c>
      <c r="BI1" s="59" t="s">
        <v>166</v>
      </c>
      <c r="BJ1" s="59" t="s">
        <v>167</v>
      </c>
      <c r="BK1" s="59" t="s">
        <v>168</v>
      </c>
      <c r="BL1" s="59" t="s">
        <v>169</v>
      </c>
      <c r="BM1" s="59" t="s">
        <v>170</v>
      </c>
      <c r="BN1" s="59" t="s">
        <v>171</v>
      </c>
      <c r="BO1" s="59" t="s">
        <v>172</v>
      </c>
      <c r="BP1" s="59" t="s">
        <v>173</v>
      </c>
      <c r="BQ1" s="59" t="s">
        <v>174</v>
      </c>
      <c r="BR1" s="59" t="s">
        <v>175</v>
      </c>
      <c r="BS1" s="59" t="s">
        <v>176</v>
      </c>
      <c r="BT1" s="59" t="s">
        <v>177</v>
      </c>
      <c r="BU1" s="59" t="s">
        <v>178</v>
      </c>
      <c r="BV1" s="59" t="s">
        <v>179</v>
      </c>
      <c r="BW1" s="59" t="s">
        <v>180</v>
      </c>
    </row>
    <row r="2" spans="1:75">
      <c r="A2" s="19">
        <f>CONCATENATE(MONTH(Base[[#This Row],[Data_Padronizada]]),"/",YEAR(Base[[#This Row],[Data_Padronizada]]))*1</f>
        <v>1</v>
      </c>
      <c r="B2" s="20" cm="1">
        <f t="array" ref="B2">IF(ISTEXT(BP2), IFERROR(VALOR.DATA(TRIM(BP2)), VALUE(TRIM(BP2))), BP2)</f>
        <v>0</v>
      </c>
      <c r="C2" t="str">
        <f>TEXT(Base[[#This Row],[Data_Padronizada]],"DDD")</f>
        <v>sáb</v>
      </c>
      <c r="D2">
        <f>_xlfn.XLOOKUP(Base[[#This Row],[Recurso]],'DE-PARA'!$A$1:$A$1000,'DE-PARA'!$D$1:$D$1000)</f>
        <v>0</v>
      </c>
      <c r="E2" t="str">
        <f>_xlfn.XLOOKUP(Base[[#This Row],[Tipo]],'DE-PARA'!$K$2:$K$63,'DE-PARA'!$L$2:$L$63,"Fazer De-Para")</f>
        <v>Fazer De-Para</v>
      </c>
      <c r="F2" s="21">
        <f>Base[[#This Row],[Duração]]*24</f>
        <v>0</v>
      </c>
      <c r="G2" s="22">
        <f>HOUR(Base[[#This Row],[Tempo de atendimento]]/24)</f>
        <v>0</v>
      </c>
      <c r="H2">
        <f>_xlfn.XLOOKUP(Base[[#This Row],[Recurso]],'DE-PARA'!$A$1:$A$1000,'DE-PARA'!$E$1:$E$1000)</f>
        <v>0</v>
      </c>
      <c r="I2">
        <f>_xlfn.XLOOKUP(Base[[#This Row],[Recurso]],'DE-PARA'!$A$1:$A$1000,'DE-PARA'!$F$1:$F$1000)</f>
        <v>0</v>
      </c>
    </row>
    <row r="3" spans="1:75">
      <c r="A3" s="19">
        <f>CONCATENATE(MONTH(Base[[#This Row],[Data_Padronizada]]),"/",YEAR(Base[[#This Row],[Data_Padronizada]]))*1</f>
        <v>1</v>
      </c>
      <c r="B3" s="20" cm="1">
        <f t="array" ref="B3">IF(ISTEXT(BP3), IFERROR(VALOR.DATA(TRIM(BP3)), VALUE(TRIM(BP3))), BP3)</f>
        <v>0</v>
      </c>
      <c r="C3" t="str">
        <f>TEXT(Base[[#This Row],[Data_Padronizada]],"DDD")</f>
        <v>sáb</v>
      </c>
      <c r="D3">
        <f>_xlfn.XLOOKUP(Base[[#This Row],[Recurso]],'DE-PARA'!$A$1:$A$1000,'DE-PARA'!$D$1:$D$1000)</f>
        <v>0</v>
      </c>
      <c r="E3" t="str">
        <f>_xlfn.XLOOKUP(Base[[#This Row],[Tipo]],'DE-PARA'!$K$2:$K$63,'DE-PARA'!$L$2:$L$63,"Fazer De-Para")</f>
        <v>Fazer De-Para</v>
      </c>
      <c r="F3" s="21">
        <f>Base[[#This Row],[Duração]]*24</f>
        <v>0</v>
      </c>
      <c r="G3" s="22">
        <f>HOUR(Base[[#This Row],[Tempo de atendimento]]/24)</f>
        <v>0</v>
      </c>
      <c r="H3">
        <f>_xlfn.XLOOKUP(Base[[#This Row],[Recurso]],'DE-PARA'!$A$1:$A$1000,'DE-PARA'!$E$1:$E$1000)</f>
        <v>0</v>
      </c>
      <c r="I3">
        <f>_xlfn.XLOOKUP(Base[[#This Row],[Recurso]],'DE-PARA'!$A$1:$A$1000,'DE-PARA'!$F$1:$F$1000)</f>
        <v>0</v>
      </c>
    </row>
    <row r="4" spans="1:75">
      <c r="A4" s="19">
        <f>CONCATENATE(MONTH(Base[[#This Row],[Data_Padronizada]]),"/",YEAR(Base[[#This Row],[Data_Padronizada]]))*1</f>
        <v>1</v>
      </c>
      <c r="B4" s="20" cm="1">
        <f t="array" ref="B4">IF(ISTEXT(BP4), IFERROR(VALOR.DATA(TRIM(BP4)), VALUE(TRIM(BP4))), BP4)</f>
        <v>0</v>
      </c>
      <c r="C4" t="str">
        <f>TEXT(Base[[#This Row],[Data_Padronizada]],"DDD")</f>
        <v>sáb</v>
      </c>
      <c r="D4">
        <f>_xlfn.XLOOKUP(Base[[#This Row],[Recurso]],'DE-PARA'!$A$1:$A$1000,'DE-PARA'!$D$1:$D$1000)</f>
        <v>0</v>
      </c>
      <c r="E4" t="str">
        <f>_xlfn.XLOOKUP(Base[[#This Row],[Tipo]],'DE-PARA'!$K$2:$K$63,'DE-PARA'!$L$2:$L$63,"Fazer De-Para")</f>
        <v>Fazer De-Para</v>
      </c>
      <c r="F4" s="21">
        <f>Base[[#This Row],[Duração]]*24</f>
        <v>0</v>
      </c>
      <c r="G4" s="22">
        <f>HOUR(Base[[#This Row],[Tempo de atendimento]]/24)</f>
        <v>0</v>
      </c>
      <c r="H4">
        <f>_xlfn.XLOOKUP(Base[[#This Row],[Recurso]],'DE-PARA'!$A$1:$A$1000,'DE-PARA'!$E$1:$E$1000)</f>
        <v>0</v>
      </c>
      <c r="I4">
        <f>_xlfn.XLOOKUP(Base[[#This Row],[Recurso]],'DE-PARA'!$A$1:$A$1000,'DE-PARA'!$F$1:$F$1000)</f>
        <v>0</v>
      </c>
    </row>
    <row r="5" spans="1:75">
      <c r="A5" s="19">
        <f>CONCATENATE(MONTH(Base[[#This Row],[Data_Padronizada]]),"/",YEAR(Base[[#This Row],[Data_Padronizada]]))*1</f>
        <v>1</v>
      </c>
      <c r="B5" s="20" cm="1">
        <f t="array" ref="B5">IF(ISTEXT(BP5), IFERROR(VALOR.DATA(TRIM(BP5)), VALUE(TRIM(BP5))), BP5)</f>
        <v>0</v>
      </c>
      <c r="C5" t="str">
        <f>TEXT(Base[[#This Row],[Data_Padronizada]],"DDD")</f>
        <v>sáb</v>
      </c>
      <c r="D5">
        <f>_xlfn.XLOOKUP(Base[[#This Row],[Recurso]],'DE-PARA'!$A$1:$A$1000,'DE-PARA'!$D$1:$D$1000)</f>
        <v>0</v>
      </c>
      <c r="E5" t="str">
        <f>_xlfn.XLOOKUP(Base[[#This Row],[Tipo]],'DE-PARA'!$K$2:$K$63,'DE-PARA'!$L$2:$L$63,"Fazer De-Para")</f>
        <v>Fazer De-Para</v>
      </c>
      <c r="F5" s="21">
        <f>Base[[#This Row],[Duração]]*24</f>
        <v>0</v>
      </c>
      <c r="G5" s="22">
        <f>HOUR(Base[[#This Row],[Tempo de atendimento]]/24)</f>
        <v>0</v>
      </c>
      <c r="H5">
        <f>_xlfn.XLOOKUP(Base[[#This Row],[Recurso]],'DE-PARA'!$A$1:$A$1000,'DE-PARA'!$E$1:$E$1000)</f>
        <v>0</v>
      </c>
      <c r="I5">
        <f>_xlfn.XLOOKUP(Base[[#This Row],[Recurso]],'DE-PARA'!$A$1:$A$1000,'DE-PARA'!$F$1:$F$1000)</f>
        <v>0</v>
      </c>
    </row>
    <row r="6" spans="1:75">
      <c r="A6" s="19">
        <f>CONCATENATE(MONTH(Base[[#This Row],[Data_Padronizada]]),"/",YEAR(Base[[#This Row],[Data_Padronizada]]))*1</f>
        <v>1</v>
      </c>
      <c r="B6" s="20" cm="1">
        <f t="array" ref="B6">IF(ISTEXT(BP6), IFERROR(VALOR.DATA(TRIM(BP6)), VALUE(TRIM(BP6))), BP6)</f>
        <v>0</v>
      </c>
      <c r="C6" t="str">
        <f>TEXT(Base[[#This Row],[Data_Padronizada]],"DDD")</f>
        <v>sáb</v>
      </c>
      <c r="D6">
        <f>_xlfn.XLOOKUP(Base[[#This Row],[Recurso]],'DE-PARA'!$A$1:$A$1000,'DE-PARA'!$D$1:$D$1000)</f>
        <v>0</v>
      </c>
      <c r="E6" t="str">
        <f>_xlfn.XLOOKUP(Base[[#This Row],[Tipo]],'DE-PARA'!$K$2:$K$63,'DE-PARA'!$L$2:$L$63,"Fazer De-Para")</f>
        <v>Fazer De-Para</v>
      </c>
      <c r="F6" s="21">
        <f>Base[[#This Row],[Duração]]*24</f>
        <v>0</v>
      </c>
      <c r="G6" s="22">
        <f>HOUR(Base[[#This Row],[Tempo de atendimento]]/24)</f>
        <v>0</v>
      </c>
      <c r="H6">
        <f>_xlfn.XLOOKUP(Base[[#This Row],[Recurso]],'DE-PARA'!$A$1:$A$1000,'DE-PARA'!$E$1:$E$1000)</f>
        <v>0</v>
      </c>
      <c r="I6">
        <f>_xlfn.XLOOKUP(Base[[#This Row],[Recurso]],'DE-PARA'!$A$1:$A$1000,'DE-PARA'!$F$1:$F$1000)</f>
        <v>0</v>
      </c>
    </row>
    <row r="7" spans="1:75">
      <c r="A7" s="19">
        <f>CONCATENATE(MONTH(Base[[#This Row],[Data_Padronizada]]),"/",YEAR(Base[[#This Row],[Data_Padronizada]]))*1</f>
        <v>1</v>
      </c>
      <c r="B7" s="20" cm="1">
        <f t="array" ref="B7">IF(ISTEXT(BP7), IFERROR(VALOR.DATA(TRIM(BP7)), VALUE(TRIM(BP7))), BP7)</f>
        <v>0</v>
      </c>
      <c r="C7" t="str">
        <f>TEXT(Base[[#This Row],[Data_Padronizada]],"DDD")</f>
        <v>sáb</v>
      </c>
      <c r="D7">
        <f>_xlfn.XLOOKUP(Base[[#This Row],[Recurso]],'DE-PARA'!$A$1:$A$1000,'DE-PARA'!$D$1:$D$1000)</f>
        <v>0</v>
      </c>
      <c r="E7" t="str">
        <f>_xlfn.XLOOKUP(Base[[#This Row],[Tipo]],'DE-PARA'!$K$2:$K$63,'DE-PARA'!$L$2:$L$63,"Fazer De-Para")</f>
        <v>Fazer De-Para</v>
      </c>
      <c r="F7" s="21">
        <f>Base[[#This Row],[Duração]]*24</f>
        <v>0</v>
      </c>
      <c r="G7" s="22">
        <f>HOUR(Base[[#This Row],[Tempo de atendimento]]/24)</f>
        <v>0</v>
      </c>
      <c r="H7">
        <f>_xlfn.XLOOKUP(Base[[#This Row],[Recurso]],'DE-PARA'!$A$1:$A$1000,'DE-PARA'!$E$1:$E$1000)</f>
        <v>0</v>
      </c>
      <c r="I7">
        <f>_xlfn.XLOOKUP(Base[[#This Row],[Recurso]],'DE-PARA'!$A$1:$A$1000,'DE-PARA'!$F$1:$F$1000)</f>
        <v>0</v>
      </c>
    </row>
    <row r="8" spans="1:75">
      <c r="A8" s="19">
        <f>CONCATENATE(MONTH(Base[[#This Row],[Data_Padronizada]]),"/",YEAR(Base[[#This Row],[Data_Padronizada]]))*1</f>
        <v>1</v>
      </c>
      <c r="B8" s="20" cm="1">
        <f t="array" ref="B8">IF(ISTEXT(BP8), IFERROR(VALOR.DATA(TRIM(BP8)), VALUE(TRIM(BP8))), BP8)</f>
        <v>0</v>
      </c>
      <c r="C8" t="str">
        <f>TEXT(Base[[#This Row],[Data_Padronizada]],"DDD")</f>
        <v>sáb</v>
      </c>
      <c r="D8">
        <f>_xlfn.XLOOKUP(Base[[#This Row],[Recurso]],'DE-PARA'!$A$1:$A$1000,'DE-PARA'!$D$1:$D$1000)</f>
        <v>0</v>
      </c>
      <c r="E8" t="str">
        <f>_xlfn.XLOOKUP(Base[[#This Row],[Tipo]],'DE-PARA'!$K$2:$K$63,'DE-PARA'!$L$2:$L$63,"Fazer De-Para")</f>
        <v>Fazer De-Para</v>
      </c>
      <c r="F8" s="21">
        <f>Base[[#This Row],[Duração]]*24</f>
        <v>0</v>
      </c>
      <c r="G8" s="22">
        <f>HOUR(Base[[#This Row],[Tempo de atendimento]]/24)</f>
        <v>0</v>
      </c>
      <c r="H8">
        <f>_xlfn.XLOOKUP(Base[[#This Row],[Recurso]],'DE-PARA'!$A$1:$A$1000,'DE-PARA'!$E$1:$E$1000)</f>
        <v>0</v>
      </c>
      <c r="I8">
        <f>_xlfn.XLOOKUP(Base[[#This Row],[Recurso]],'DE-PARA'!$A$1:$A$1000,'DE-PARA'!$F$1:$F$1000)</f>
        <v>0</v>
      </c>
    </row>
    <row r="9" spans="1:75">
      <c r="A9" s="19">
        <f>CONCATENATE(MONTH(Base[[#This Row],[Data_Padronizada]]),"/",YEAR(Base[[#This Row],[Data_Padronizada]]))*1</f>
        <v>1</v>
      </c>
      <c r="B9" s="20" cm="1">
        <f t="array" ref="B9">IF(ISTEXT(BP9), IFERROR(VALOR.DATA(TRIM(BP9)), VALUE(TRIM(BP9))), BP9)</f>
        <v>0</v>
      </c>
      <c r="C9" t="str">
        <f>TEXT(Base[[#This Row],[Data_Padronizada]],"DDD")</f>
        <v>sáb</v>
      </c>
      <c r="D9">
        <f>_xlfn.XLOOKUP(Base[[#This Row],[Recurso]],'DE-PARA'!$A$1:$A$1000,'DE-PARA'!$D$1:$D$1000)</f>
        <v>0</v>
      </c>
      <c r="E9" t="str">
        <f>_xlfn.XLOOKUP(Base[[#This Row],[Tipo]],'DE-PARA'!$K$2:$K$63,'DE-PARA'!$L$2:$L$63,"Fazer De-Para")</f>
        <v>Fazer De-Para</v>
      </c>
      <c r="F9" s="21">
        <f>Base[[#This Row],[Duração]]*24</f>
        <v>0</v>
      </c>
      <c r="G9" s="22">
        <f>HOUR(Base[[#This Row],[Tempo de atendimento]]/24)</f>
        <v>0</v>
      </c>
      <c r="H9">
        <f>_xlfn.XLOOKUP(Base[[#This Row],[Recurso]],'DE-PARA'!$A$1:$A$1000,'DE-PARA'!$E$1:$E$1000)</f>
        <v>0</v>
      </c>
      <c r="I9">
        <f>_xlfn.XLOOKUP(Base[[#This Row],[Recurso]],'DE-PARA'!$A$1:$A$1000,'DE-PARA'!$F$1:$F$1000)</f>
        <v>0</v>
      </c>
    </row>
    <row r="10" spans="1:75">
      <c r="A10" s="19">
        <f>CONCATENATE(MONTH(Base[[#This Row],[Data_Padronizada]]),"/",YEAR(Base[[#This Row],[Data_Padronizada]]))*1</f>
        <v>1</v>
      </c>
      <c r="B10" s="20" cm="1">
        <f t="array" ref="B10">IF(ISTEXT(BP10), IFERROR(VALOR.DATA(TRIM(BP10)), VALUE(TRIM(BP10))), BP10)</f>
        <v>0</v>
      </c>
      <c r="C10" t="str">
        <f>TEXT(Base[[#This Row],[Data_Padronizada]],"DDD")</f>
        <v>sáb</v>
      </c>
      <c r="D10">
        <f>_xlfn.XLOOKUP(Base[[#This Row],[Recurso]],'DE-PARA'!$A$1:$A$1000,'DE-PARA'!$D$1:$D$1000)</f>
        <v>0</v>
      </c>
      <c r="E10" t="str">
        <f>_xlfn.XLOOKUP(Base[[#This Row],[Tipo]],'DE-PARA'!$K$2:$K$63,'DE-PARA'!$L$2:$L$63,"Fazer De-Para")</f>
        <v>Fazer De-Para</v>
      </c>
      <c r="F10" s="21">
        <f>Base[[#This Row],[Duração]]*24</f>
        <v>0</v>
      </c>
      <c r="G10" s="22">
        <f>HOUR(Base[[#This Row],[Tempo de atendimento]]/24)</f>
        <v>0</v>
      </c>
      <c r="H10">
        <f>_xlfn.XLOOKUP(Base[[#This Row],[Recurso]],'DE-PARA'!$A$1:$A$1000,'DE-PARA'!$E$1:$E$1000)</f>
        <v>0</v>
      </c>
      <c r="I10">
        <f>_xlfn.XLOOKUP(Base[[#This Row],[Recurso]],'DE-PARA'!$A$1:$A$1000,'DE-PARA'!$F$1:$F$1000)</f>
        <v>0</v>
      </c>
    </row>
    <row r="11" spans="1:75">
      <c r="A11" s="19">
        <f>CONCATENATE(MONTH(Base[[#This Row],[Data_Padronizada]]),"/",YEAR(Base[[#This Row],[Data_Padronizada]]))*1</f>
        <v>1</v>
      </c>
      <c r="B11" s="20" cm="1">
        <f t="array" ref="B11">IF(ISTEXT(BP11), IFERROR(VALOR.DATA(TRIM(BP11)), VALUE(TRIM(BP11))), BP11)</f>
        <v>0</v>
      </c>
      <c r="C11" t="str">
        <f>TEXT(Base[[#This Row],[Data_Padronizada]],"DDD")</f>
        <v>sáb</v>
      </c>
      <c r="D11">
        <f>_xlfn.XLOOKUP(Base[[#This Row],[Recurso]],'DE-PARA'!$A$1:$A$1000,'DE-PARA'!$D$1:$D$1000)</f>
        <v>0</v>
      </c>
      <c r="E11" t="str">
        <f>_xlfn.XLOOKUP(Base[[#This Row],[Tipo]],'DE-PARA'!$K$2:$K$63,'DE-PARA'!$L$2:$L$63,"Fazer De-Para")</f>
        <v>Fazer De-Para</v>
      </c>
      <c r="F11" s="21">
        <f>Base[[#This Row],[Duração]]*24</f>
        <v>0</v>
      </c>
      <c r="G11" s="22">
        <f>HOUR(Base[[#This Row],[Tempo de atendimento]]/24)</f>
        <v>0</v>
      </c>
      <c r="H11">
        <f>_xlfn.XLOOKUP(Base[[#This Row],[Recurso]],'DE-PARA'!$A$1:$A$1000,'DE-PARA'!$E$1:$E$1000)</f>
        <v>0</v>
      </c>
      <c r="I11">
        <f>_xlfn.XLOOKUP(Base[[#This Row],[Recurso]],'DE-PARA'!$A$1:$A$1000,'DE-PARA'!$F$1:$F$1000)</f>
        <v>0</v>
      </c>
    </row>
    <row r="12" spans="1:75">
      <c r="A12" s="19">
        <f>CONCATENATE(MONTH(Base[[#This Row],[Data_Padronizada]]),"/",YEAR(Base[[#This Row],[Data_Padronizada]]))*1</f>
        <v>1</v>
      </c>
      <c r="B12" s="20" cm="1">
        <f t="array" ref="B12">IF(ISTEXT(BP12), IFERROR(VALOR.DATA(TRIM(BP12)), VALUE(TRIM(BP12))), BP12)</f>
        <v>0</v>
      </c>
      <c r="C12" t="str">
        <f>TEXT(Base[[#This Row],[Data_Padronizada]],"DDD")</f>
        <v>sáb</v>
      </c>
      <c r="D12">
        <f>_xlfn.XLOOKUP(Base[[#This Row],[Recurso]],'DE-PARA'!$A$1:$A$1000,'DE-PARA'!$D$1:$D$1000)</f>
        <v>0</v>
      </c>
      <c r="E12" t="str">
        <f>_xlfn.XLOOKUP(Base[[#This Row],[Tipo]],'DE-PARA'!$K$2:$K$63,'DE-PARA'!$L$2:$L$63,"Fazer De-Para")</f>
        <v>Fazer De-Para</v>
      </c>
      <c r="F12" s="21">
        <f>Base[[#This Row],[Duração]]*24</f>
        <v>0</v>
      </c>
      <c r="G12" s="22">
        <f>HOUR(Base[[#This Row],[Tempo de atendimento]]/24)</f>
        <v>0</v>
      </c>
      <c r="H12">
        <f>_xlfn.XLOOKUP(Base[[#This Row],[Recurso]],'DE-PARA'!$A$1:$A$1000,'DE-PARA'!$E$1:$E$1000)</f>
        <v>0</v>
      </c>
      <c r="I12">
        <f>_xlfn.XLOOKUP(Base[[#This Row],[Recurso]],'DE-PARA'!$A$1:$A$1000,'DE-PARA'!$F$1:$F$1000)</f>
        <v>0</v>
      </c>
    </row>
    <row r="13" spans="1:75">
      <c r="A13" s="19">
        <f>CONCATENATE(MONTH(Base[[#This Row],[Data_Padronizada]]),"/",YEAR(Base[[#This Row],[Data_Padronizada]]))*1</f>
        <v>1</v>
      </c>
      <c r="B13" s="20" cm="1">
        <f t="array" ref="B13">IF(ISTEXT(BP13), IFERROR(VALOR.DATA(TRIM(BP13)), VALUE(TRIM(BP13))), BP13)</f>
        <v>0</v>
      </c>
      <c r="C13" t="str">
        <f>TEXT(Base[[#This Row],[Data_Padronizada]],"DDD")</f>
        <v>sáb</v>
      </c>
      <c r="D13">
        <f>_xlfn.XLOOKUP(Base[[#This Row],[Recurso]],'DE-PARA'!$A$1:$A$1000,'DE-PARA'!$D$1:$D$1000)</f>
        <v>0</v>
      </c>
      <c r="E13" t="str">
        <f>_xlfn.XLOOKUP(Base[[#This Row],[Tipo]],'DE-PARA'!$K$2:$K$63,'DE-PARA'!$L$2:$L$63,"Fazer De-Para")</f>
        <v>Fazer De-Para</v>
      </c>
      <c r="F13" s="21">
        <f>Base[[#This Row],[Duração]]*24</f>
        <v>0</v>
      </c>
      <c r="G13" s="22">
        <f>HOUR(Base[[#This Row],[Tempo de atendimento]]/24)</f>
        <v>0</v>
      </c>
      <c r="H13">
        <f>_xlfn.XLOOKUP(Base[[#This Row],[Recurso]],'DE-PARA'!$A$1:$A$1000,'DE-PARA'!$E$1:$E$1000)</f>
        <v>0</v>
      </c>
      <c r="I13">
        <f>_xlfn.XLOOKUP(Base[[#This Row],[Recurso]],'DE-PARA'!$A$1:$A$1000,'DE-PARA'!$F$1:$F$1000)</f>
        <v>0</v>
      </c>
    </row>
    <row r="14" spans="1:75">
      <c r="A14" s="19">
        <f>CONCATENATE(MONTH(Base[[#This Row],[Data_Padronizada]]),"/",YEAR(Base[[#This Row],[Data_Padronizada]]))*1</f>
        <v>1</v>
      </c>
      <c r="B14" s="20" cm="1">
        <f t="array" ref="B14">IF(ISTEXT(BP14), IFERROR(VALOR.DATA(TRIM(BP14)), VALUE(TRIM(BP14))), BP14)</f>
        <v>0</v>
      </c>
      <c r="C14" t="str">
        <f>TEXT(Base[[#This Row],[Data_Padronizada]],"DDD")</f>
        <v>sáb</v>
      </c>
      <c r="D14">
        <f>_xlfn.XLOOKUP(Base[[#This Row],[Recurso]],'DE-PARA'!$A$1:$A$1000,'DE-PARA'!$D$1:$D$1000)</f>
        <v>0</v>
      </c>
      <c r="E14" t="str">
        <f>_xlfn.XLOOKUP(Base[[#This Row],[Tipo]],'DE-PARA'!$K$2:$K$63,'DE-PARA'!$L$2:$L$63,"Fazer De-Para")</f>
        <v>Fazer De-Para</v>
      </c>
      <c r="F14" s="21">
        <f>Base[[#This Row],[Duração]]*24</f>
        <v>0</v>
      </c>
      <c r="G14" s="22">
        <f>HOUR(Base[[#This Row],[Tempo de atendimento]]/24)</f>
        <v>0</v>
      </c>
      <c r="H14">
        <f>_xlfn.XLOOKUP(Base[[#This Row],[Recurso]],'DE-PARA'!$A$1:$A$1000,'DE-PARA'!$E$1:$E$1000)</f>
        <v>0</v>
      </c>
      <c r="I14">
        <f>_xlfn.XLOOKUP(Base[[#This Row],[Recurso]],'DE-PARA'!$A$1:$A$1000,'DE-PARA'!$F$1:$F$1000)</f>
        <v>0</v>
      </c>
    </row>
    <row r="15" spans="1:75">
      <c r="A15" s="19">
        <f>CONCATENATE(MONTH(Base[[#This Row],[Data_Padronizada]]),"/",YEAR(Base[[#This Row],[Data_Padronizada]]))*1</f>
        <v>1</v>
      </c>
      <c r="B15" s="20" cm="1">
        <f t="array" ref="B15">IF(ISTEXT(BP15), IFERROR(VALOR.DATA(TRIM(BP15)), VALUE(TRIM(BP15))), BP15)</f>
        <v>0</v>
      </c>
      <c r="C15" t="str">
        <f>TEXT(Base[[#This Row],[Data_Padronizada]],"DDD")</f>
        <v>sáb</v>
      </c>
      <c r="D15">
        <f>_xlfn.XLOOKUP(Base[[#This Row],[Recurso]],'DE-PARA'!$A$1:$A$1000,'DE-PARA'!$D$1:$D$1000)</f>
        <v>0</v>
      </c>
      <c r="E15" t="str">
        <f>_xlfn.XLOOKUP(Base[[#This Row],[Tipo]],'DE-PARA'!$K$2:$K$63,'DE-PARA'!$L$2:$L$63,"Fazer De-Para")</f>
        <v>Fazer De-Para</v>
      </c>
      <c r="F15" s="21">
        <f>Base[[#This Row],[Duração]]*24</f>
        <v>0</v>
      </c>
      <c r="G15" s="22">
        <f>HOUR(Base[[#This Row],[Tempo de atendimento]]/24)</f>
        <v>0</v>
      </c>
      <c r="H15">
        <f>_xlfn.XLOOKUP(Base[[#This Row],[Recurso]],'DE-PARA'!$A$1:$A$1000,'DE-PARA'!$E$1:$E$1000)</f>
        <v>0</v>
      </c>
      <c r="I15">
        <f>_xlfn.XLOOKUP(Base[[#This Row],[Recurso]],'DE-PARA'!$A$1:$A$1000,'DE-PARA'!$F$1:$F$1000)</f>
        <v>0</v>
      </c>
    </row>
    <row r="16" spans="1:75">
      <c r="A16" s="19">
        <f>CONCATENATE(MONTH(Base[[#This Row],[Data_Padronizada]]),"/",YEAR(Base[[#This Row],[Data_Padronizada]]))*1</f>
        <v>1</v>
      </c>
      <c r="B16" s="20" cm="1">
        <f t="array" ref="B16">IF(ISTEXT(BP16), IFERROR(VALOR.DATA(TRIM(BP16)), VALUE(TRIM(BP16))), BP16)</f>
        <v>0</v>
      </c>
      <c r="C16" t="str">
        <f>TEXT(Base[[#This Row],[Data_Padronizada]],"DDD")</f>
        <v>sáb</v>
      </c>
      <c r="D16">
        <f>_xlfn.XLOOKUP(Base[[#This Row],[Recurso]],'DE-PARA'!$A$1:$A$1000,'DE-PARA'!$D$1:$D$1000)</f>
        <v>0</v>
      </c>
      <c r="E16" t="str">
        <f>_xlfn.XLOOKUP(Base[[#This Row],[Tipo]],'DE-PARA'!$K$2:$K$63,'DE-PARA'!$L$2:$L$63,"Fazer De-Para")</f>
        <v>Fazer De-Para</v>
      </c>
      <c r="F16" s="21">
        <f>Base[[#This Row],[Duração]]*24</f>
        <v>0</v>
      </c>
      <c r="G16" s="22">
        <f>HOUR(Base[[#This Row],[Tempo de atendimento]]/24)</f>
        <v>0</v>
      </c>
      <c r="H16">
        <f>_xlfn.XLOOKUP(Base[[#This Row],[Recurso]],'DE-PARA'!$A$1:$A$1000,'DE-PARA'!$E$1:$E$1000)</f>
        <v>0</v>
      </c>
      <c r="I16">
        <f>_xlfn.XLOOKUP(Base[[#This Row],[Recurso]],'DE-PARA'!$A$1:$A$1000,'DE-PARA'!$F$1:$F$1000)</f>
        <v>0</v>
      </c>
    </row>
    <row r="17" spans="1:68">
      <c r="A17" s="19">
        <f>CONCATENATE(MONTH(Base[[#This Row],[Data_Padronizada]]),"/",YEAR(Base[[#This Row],[Data_Padronizada]]))*1</f>
        <v>1</v>
      </c>
      <c r="B17" s="20" cm="1">
        <f t="array" ref="B17">IF(ISTEXT(BP17), IFERROR(VALOR.DATA(TRIM(BP17)), VALUE(TRIM(BP17))), BP17)</f>
        <v>0</v>
      </c>
      <c r="C17" t="str">
        <f>TEXT(Base[[#This Row],[Data_Padronizada]],"DDD")</f>
        <v>sáb</v>
      </c>
      <c r="D17">
        <f>_xlfn.XLOOKUP(Base[[#This Row],[Recurso]],'DE-PARA'!$A$1:$A$1000,'DE-PARA'!$D$1:$D$1000)</f>
        <v>0</v>
      </c>
      <c r="E17" t="str">
        <f>_xlfn.XLOOKUP(Base[[#This Row],[Tipo]],'DE-PARA'!$K$2:$K$63,'DE-PARA'!$L$2:$L$63,"Fazer De-Para")</f>
        <v>Fazer De-Para</v>
      </c>
      <c r="F17" s="21">
        <f>Base[[#This Row],[Duração]]*24</f>
        <v>0</v>
      </c>
      <c r="G17" s="22">
        <f>HOUR(Base[[#This Row],[Tempo de atendimento]]/24)</f>
        <v>0</v>
      </c>
      <c r="H17">
        <f>_xlfn.XLOOKUP(Base[[#This Row],[Recurso]],'DE-PARA'!$A$1:$A$1000,'DE-PARA'!$E$1:$E$1000)</f>
        <v>0</v>
      </c>
      <c r="I17">
        <f>_xlfn.XLOOKUP(Base[[#This Row],[Recurso]],'DE-PARA'!$A$1:$A$1000,'DE-PARA'!$F$1:$F$1000)</f>
        <v>0</v>
      </c>
    </row>
    <row r="18" spans="1:68">
      <c r="A18" s="19">
        <f>CONCATENATE(MONTH(Base[[#This Row],[Data_Padronizada]]),"/",YEAR(Base[[#This Row],[Data_Padronizada]]))*1</f>
        <v>1</v>
      </c>
      <c r="B18" s="20" cm="1">
        <f t="array" ref="B18">IF(ISTEXT(BP18), IFERROR(VALOR.DATA(TRIM(BP18)), VALUE(TRIM(BP18))), BP18)</f>
        <v>0</v>
      </c>
      <c r="C18" t="str">
        <f>TEXT(Base[[#This Row],[Data_Padronizada]],"DDD")</f>
        <v>sáb</v>
      </c>
      <c r="D18">
        <f>_xlfn.XLOOKUP(Base[[#This Row],[Recurso]],'DE-PARA'!$A$1:$A$1000,'DE-PARA'!$D$1:$D$1000)</f>
        <v>0</v>
      </c>
      <c r="E18" t="str">
        <f>_xlfn.XLOOKUP(Base[[#This Row],[Tipo]],'DE-PARA'!$K$2:$K$63,'DE-PARA'!$L$2:$L$63,"Fazer De-Para")</f>
        <v>Fazer De-Para</v>
      </c>
      <c r="F18" s="21">
        <f>Base[[#This Row],[Duração]]*24</f>
        <v>0</v>
      </c>
      <c r="G18" s="22">
        <f>HOUR(Base[[#This Row],[Tempo de atendimento]]/24)</f>
        <v>0</v>
      </c>
      <c r="H18">
        <f>_xlfn.XLOOKUP(Base[[#This Row],[Recurso]],'DE-PARA'!$A$1:$A$1000,'DE-PARA'!$E$1:$E$1000)</f>
        <v>0</v>
      </c>
      <c r="I18">
        <f>_xlfn.XLOOKUP(Base[[#This Row],[Recurso]],'DE-PARA'!$A$1:$A$1000,'DE-PARA'!$F$1:$F$1000)</f>
        <v>0</v>
      </c>
    </row>
    <row r="19" spans="1:68">
      <c r="A19" s="19">
        <f>CONCATENATE(MONTH(Base[[#This Row],[Data_Padronizada]]),"/",YEAR(Base[[#This Row],[Data_Padronizada]]))*1</f>
        <v>1</v>
      </c>
      <c r="B19" s="20" cm="1">
        <f t="array" ref="B19">IF(ISTEXT(BP19), IFERROR(VALOR.DATA(TRIM(BP19)), VALUE(TRIM(BP19))), BP19)</f>
        <v>0</v>
      </c>
      <c r="C19" t="str">
        <f>TEXT(Base[[#This Row],[Data_Padronizada]],"DDD")</f>
        <v>sáb</v>
      </c>
      <c r="D19">
        <f>_xlfn.XLOOKUP(Base[[#This Row],[Recurso]],'DE-PARA'!$A$1:$A$1000,'DE-PARA'!$D$1:$D$1000)</f>
        <v>0</v>
      </c>
      <c r="E19" t="str">
        <f>_xlfn.XLOOKUP(Base[[#This Row],[Tipo]],'DE-PARA'!$K$2:$K$63,'DE-PARA'!$L$2:$L$63,"Fazer De-Para")</f>
        <v>Fazer De-Para</v>
      </c>
      <c r="F19" s="21">
        <f>Base[[#This Row],[Duração]]*24</f>
        <v>0</v>
      </c>
      <c r="G19" s="22">
        <f>HOUR(Base[[#This Row],[Tempo de atendimento]]/24)</f>
        <v>0</v>
      </c>
      <c r="H19">
        <f>_xlfn.XLOOKUP(Base[[#This Row],[Recurso]],'DE-PARA'!$A$1:$A$1000,'DE-PARA'!$E$1:$E$1000)</f>
        <v>0</v>
      </c>
      <c r="I19">
        <f>_xlfn.XLOOKUP(Base[[#This Row],[Recurso]],'DE-PARA'!$A$1:$A$1000,'DE-PARA'!$F$1:$F$1000)</f>
        <v>0</v>
      </c>
    </row>
    <row r="20" spans="1:68">
      <c r="A20" s="19">
        <f>CONCATENATE(MONTH(Base[[#This Row],[Data_Padronizada]]),"/",YEAR(Base[[#This Row],[Data_Padronizada]]))*1</f>
        <v>1</v>
      </c>
      <c r="B20" s="20" cm="1">
        <f t="array" ref="B20">IF(ISTEXT(BP20), IFERROR(VALOR.DATA(TRIM(BP20)), VALUE(TRIM(BP20))), BP20)</f>
        <v>0</v>
      </c>
      <c r="C20" t="str">
        <f>TEXT(Base[[#This Row],[Data_Padronizada]],"DDD")</f>
        <v>sáb</v>
      </c>
      <c r="D20">
        <f>_xlfn.XLOOKUP(Base[[#This Row],[Recurso]],'DE-PARA'!$A$1:$A$1000,'DE-PARA'!$D$1:$D$1000)</f>
        <v>0</v>
      </c>
      <c r="E20" t="str">
        <f>_xlfn.XLOOKUP(Base[[#This Row],[Tipo]],'DE-PARA'!$K$2:$K$63,'DE-PARA'!$L$2:$L$63,"Fazer De-Para")</f>
        <v>Fazer De-Para</v>
      </c>
      <c r="F20" s="21">
        <f>Base[[#This Row],[Duração]]*24</f>
        <v>0</v>
      </c>
      <c r="G20" s="22">
        <f>HOUR(Base[[#This Row],[Tempo de atendimento]]/24)</f>
        <v>0</v>
      </c>
      <c r="H20">
        <f>_xlfn.XLOOKUP(Base[[#This Row],[Recurso]],'DE-PARA'!$A$1:$A$1000,'DE-PARA'!$E$1:$E$1000)</f>
        <v>0</v>
      </c>
      <c r="I20">
        <f>_xlfn.XLOOKUP(Base[[#This Row],[Recurso]],'DE-PARA'!$A$1:$A$1000,'DE-PARA'!$F$1:$F$1000)</f>
        <v>0</v>
      </c>
    </row>
    <row r="21" spans="1:68">
      <c r="A21" s="19">
        <f>CONCATENATE(MONTH(Base[[#This Row],[Data_Padronizada]]),"/",YEAR(Base[[#This Row],[Data_Padronizada]]))*1</f>
        <v>1</v>
      </c>
      <c r="B21" s="20" cm="1">
        <f t="array" ref="B21">IF(ISTEXT(BP21), IFERROR(VALOR.DATA(TRIM(BP21)), VALUE(TRIM(BP21))), BP21)</f>
        <v>0</v>
      </c>
      <c r="C21" t="str">
        <f>TEXT(Base[[#This Row],[Data_Padronizada]],"DDD")</f>
        <v>sáb</v>
      </c>
      <c r="D21">
        <f>_xlfn.XLOOKUP(Base[[#This Row],[Recurso]],'DE-PARA'!$A$1:$A$1000,'DE-PARA'!$D$1:$D$1000)</f>
        <v>0</v>
      </c>
      <c r="E21" t="str">
        <f>_xlfn.XLOOKUP(Base[[#This Row],[Tipo]],'DE-PARA'!$K$2:$K$63,'DE-PARA'!$L$2:$L$63,"Fazer De-Para")</f>
        <v>Fazer De-Para</v>
      </c>
      <c r="F21" s="21">
        <f>Base[[#This Row],[Duração]]*24</f>
        <v>0</v>
      </c>
      <c r="G21" s="22">
        <f>HOUR(Base[[#This Row],[Tempo de atendimento]]/24)</f>
        <v>0</v>
      </c>
      <c r="H21">
        <f>_xlfn.XLOOKUP(Base[[#This Row],[Recurso]],'DE-PARA'!$A$1:$A$1000,'DE-PARA'!$E$1:$E$1000)</f>
        <v>0</v>
      </c>
      <c r="I21">
        <f>_xlfn.XLOOKUP(Base[[#This Row],[Recurso]],'DE-PARA'!$A$1:$A$1000,'DE-PARA'!$F$1:$F$1000)</f>
        <v>0</v>
      </c>
    </row>
    <row r="22" spans="1:68">
      <c r="A22" s="19">
        <f>CONCATENATE(MONTH(Base[[#This Row],[Data_Padronizada]]),"/",YEAR(Base[[#This Row],[Data_Padronizada]]))*1</f>
        <v>1</v>
      </c>
      <c r="B22" s="20" cm="1">
        <f t="array" ref="B22">IF(ISTEXT(BP22), IFERROR(VALOR.DATA(TRIM(BP22)), VALUE(TRIM(BP22))), BP22)</f>
        <v>0</v>
      </c>
      <c r="C22" t="str">
        <f>TEXT(Base[[#This Row],[Data_Padronizada]],"DDD")</f>
        <v>sáb</v>
      </c>
      <c r="D22">
        <f>_xlfn.XLOOKUP(Base[[#This Row],[Recurso]],'DE-PARA'!$A$1:$A$1000,'DE-PARA'!$D$1:$D$1000)</f>
        <v>0</v>
      </c>
      <c r="E22" t="str">
        <f>_xlfn.XLOOKUP(Base[[#This Row],[Tipo]],'DE-PARA'!$K$2:$K$63,'DE-PARA'!$L$2:$L$63,"Fazer De-Para")</f>
        <v>Fazer De-Para</v>
      </c>
      <c r="F22" s="21">
        <f>Base[[#This Row],[Duração]]*24</f>
        <v>0</v>
      </c>
      <c r="G22" s="22">
        <f>HOUR(Base[[#This Row],[Tempo de atendimento]]/24)</f>
        <v>0</v>
      </c>
      <c r="H22">
        <f>_xlfn.XLOOKUP(Base[[#This Row],[Recurso]],'DE-PARA'!$A$1:$A$1000,'DE-PARA'!$E$1:$E$1000)</f>
        <v>0</v>
      </c>
      <c r="I22">
        <f>_xlfn.XLOOKUP(Base[[#This Row],[Recurso]],'DE-PARA'!$A$1:$A$1000,'DE-PARA'!$F$1:$F$1000)</f>
        <v>0</v>
      </c>
    </row>
    <row r="23" spans="1:68">
      <c r="A23" s="19">
        <f>CONCATENATE(MONTH(Base[[#This Row],[Data_Padronizada]]),"/",YEAR(Base[[#This Row],[Data_Padronizada]]))*1</f>
        <v>1</v>
      </c>
      <c r="B23" s="20" cm="1">
        <f t="array" ref="B23">IF(ISTEXT(BP23), IFERROR(VALOR.DATA(TRIM(BP23)), VALUE(TRIM(BP23))), BP23)</f>
        <v>0</v>
      </c>
      <c r="C23" t="str">
        <f>TEXT(Base[[#This Row],[Data_Padronizada]],"DDD")</f>
        <v>sáb</v>
      </c>
      <c r="D23">
        <f>_xlfn.XLOOKUP(Base[[#This Row],[Recurso]],'DE-PARA'!$A$1:$A$1000,'DE-PARA'!$D$1:$D$1000)</f>
        <v>0</v>
      </c>
      <c r="E23" t="str">
        <f>_xlfn.XLOOKUP(Base[[#This Row],[Tipo]],'DE-PARA'!$K$2:$K$63,'DE-PARA'!$L$2:$L$63,"Fazer De-Para")</f>
        <v>Fazer De-Para</v>
      </c>
      <c r="F23" s="21">
        <f>Base[[#This Row],[Duração]]*24</f>
        <v>0</v>
      </c>
      <c r="G23" s="22">
        <f>HOUR(Base[[#This Row],[Tempo de atendimento]]/24)</f>
        <v>0</v>
      </c>
      <c r="H23">
        <f>_xlfn.XLOOKUP(Base[[#This Row],[Recurso]],'DE-PARA'!$A$1:$A$1000,'DE-PARA'!$E$1:$E$1000)</f>
        <v>0</v>
      </c>
      <c r="I23">
        <f>_xlfn.XLOOKUP(Base[[#This Row],[Recurso]],'DE-PARA'!$A$1:$A$1000,'DE-PARA'!$F$1:$F$1000)</f>
        <v>0</v>
      </c>
    </row>
    <row r="24" spans="1:68">
      <c r="A24" s="19">
        <f>CONCATENATE(MONTH(Base[[#This Row],[Data_Padronizada]]),"/",YEAR(Base[[#This Row],[Data_Padronizada]]))*1</f>
        <v>1</v>
      </c>
      <c r="B24" s="20" cm="1">
        <f t="array" ref="B24">IF(ISTEXT(BP24), IFERROR(VALOR.DATA(TRIM(BP24)), VALUE(TRIM(BP24))), BP24)</f>
        <v>0</v>
      </c>
      <c r="C24" t="str">
        <f>TEXT(Base[[#This Row],[Data_Padronizada]],"DDD")</f>
        <v>sáb</v>
      </c>
      <c r="D24">
        <f>_xlfn.XLOOKUP(Base[[#This Row],[Recurso]],'DE-PARA'!$A$1:$A$1000,'DE-PARA'!$D$1:$D$1000)</f>
        <v>0</v>
      </c>
      <c r="E24" t="str">
        <f>_xlfn.XLOOKUP(Base[[#This Row],[Tipo]],'DE-PARA'!$K$2:$K$63,'DE-PARA'!$L$2:$L$63,"Fazer De-Para")</f>
        <v>Fazer De-Para</v>
      </c>
      <c r="F24" s="21">
        <f>Base[[#This Row],[Duração]]*24</f>
        <v>0</v>
      </c>
      <c r="G24" s="22">
        <f>HOUR(Base[[#This Row],[Tempo de atendimento]]/24)</f>
        <v>0</v>
      </c>
      <c r="H24">
        <f>_xlfn.XLOOKUP(Base[[#This Row],[Recurso]],'DE-PARA'!$A$1:$A$1000,'DE-PARA'!$E$1:$E$1000)</f>
        <v>0</v>
      </c>
      <c r="I24">
        <f>_xlfn.XLOOKUP(Base[[#This Row],[Recurso]],'DE-PARA'!$A$1:$A$1000,'DE-PARA'!$F$1:$F$1000)</f>
        <v>0</v>
      </c>
    </row>
    <row r="25" spans="1:68">
      <c r="A25" s="19">
        <f>CONCATENATE(MONTH(Base[[#This Row],[Data_Padronizada]]),"/",YEAR(Base[[#This Row],[Data_Padronizada]]))*1</f>
        <v>1</v>
      </c>
      <c r="B25" s="20" cm="1">
        <f t="array" ref="B25">IF(ISTEXT(BP25), IFERROR(VALOR.DATA(TRIM(BP25)), VALUE(TRIM(BP25))), BP25)</f>
        <v>0</v>
      </c>
      <c r="C25" t="str">
        <f>TEXT(Base[[#This Row],[Data_Padronizada]],"DDD")</f>
        <v>sáb</v>
      </c>
      <c r="D25">
        <f>_xlfn.XLOOKUP(Base[[#This Row],[Recurso]],'DE-PARA'!$A$1:$A$1000,'DE-PARA'!$D$1:$D$1000)</f>
        <v>0</v>
      </c>
      <c r="E25" t="str">
        <f>_xlfn.XLOOKUP(Base[[#This Row],[Tipo]],'DE-PARA'!$K$2:$K$63,'DE-PARA'!$L$2:$L$63,"Fazer De-Para")</f>
        <v>Fazer De-Para</v>
      </c>
      <c r="F25" s="21">
        <f>Base[[#This Row],[Duração]]*24</f>
        <v>0</v>
      </c>
      <c r="G25" s="22">
        <f>HOUR(Base[[#This Row],[Tempo de atendimento]]/24)</f>
        <v>0</v>
      </c>
      <c r="H25">
        <f>_xlfn.XLOOKUP(Base[[#This Row],[Recurso]],'DE-PARA'!$A$1:$A$1000,'DE-PARA'!$E$1:$E$1000)</f>
        <v>0</v>
      </c>
      <c r="I25">
        <f>_xlfn.XLOOKUP(Base[[#This Row],[Recurso]],'DE-PARA'!$A$1:$A$1000,'DE-PARA'!$F$1:$F$1000)</f>
        <v>0</v>
      </c>
    </row>
    <row r="26" spans="1:68">
      <c r="A26" s="19">
        <f>CONCATENATE(MONTH(Base[[#This Row],[Data_Padronizada]]),"/",YEAR(Base[[#This Row],[Data_Padronizada]]))*1</f>
        <v>1</v>
      </c>
      <c r="B26" s="20" cm="1">
        <f t="array" ref="B26">IF(ISTEXT(BP26), IFERROR(VALOR.DATA(TRIM(BP26)), VALUE(TRIM(BP26))), BP26)</f>
        <v>0</v>
      </c>
      <c r="C26" t="str">
        <f>TEXT(Base[[#This Row],[Data_Padronizada]],"DDD")</f>
        <v>sáb</v>
      </c>
      <c r="D26">
        <f>_xlfn.XLOOKUP(Base[[#This Row],[Recurso]],'DE-PARA'!$A$1:$A$1000,'DE-PARA'!$D$1:$D$1000)</f>
        <v>0</v>
      </c>
      <c r="E26" t="str">
        <f>_xlfn.XLOOKUP(Base[[#This Row],[Tipo]],'DE-PARA'!$K$2:$K$63,'DE-PARA'!$L$2:$L$63,"Fazer De-Para")</f>
        <v>Fazer De-Para</v>
      </c>
      <c r="F26" s="21">
        <f>Base[[#This Row],[Duração]]*24</f>
        <v>0</v>
      </c>
      <c r="G26" s="22">
        <f>HOUR(Base[[#This Row],[Tempo de atendimento]]/24)</f>
        <v>0</v>
      </c>
      <c r="H26">
        <f>_xlfn.XLOOKUP(Base[[#This Row],[Recurso]],'DE-PARA'!$A$1:$A$1000,'DE-PARA'!$E$1:$E$1000)</f>
        <v>0</v>
      </c>
      <c r="I26">
        <f>_xlfn.XLOOKUP(Base[[#This Row],[Recurso]],'DE-PARA'!$A$1:$A$1000,'DE-PARA'!$F$1:$F$1000)</f>
        <v>0</v>
      </c>
    </row>
    <row r="27" spans="1:68">
      <c r="A27" s="19">
        <f>CONCATENATE(MONTH(Base[[#This Row],[Data_Padronizada]]),"/",YEAR(Base[[#This Row],[Data_Padronizada]]))*1</f>
        <v>1</v>
      </c>
      <c r="B27" s="20" cm="1">
        <f t="array" ref="B27">IF(ISTEXT(BP27), IFERROR(VALOR.DATA(TRIM(BP27)), VALUE(TRIM(BP27))), BP27)</f>
        <v>0</v>
      </c>
      <c r="C27" t="str">
        <f>TEXT(Base[[#This Row],[Data_Padronizada]],"DDD")</f>
        <v>sáb</v>
      </c>
      <c r="D27">
        <f>_xlfn.XLOOKUP(Base[[#This Row],[Recurso]],'DE-PARA'!$A$1:$A$1000,'DE-PARA'!$D$1:$D$1000)</f>
        <v>0</v>
      </c>
      <c r="E27" t="str">
        <f>_xlfn.XLOOKUP(Base[[#This Row],[Tipo]],'DE-PARA'!$K$2:$K$63,'DE-PARA'!$L$2:$L$63,"Fazer De-Para")</f>
        <v>Fazer De-Para</v>
      </c>
      <c r="F27" s="21">
        <f>Base[[#This Row],[Duração]]*24</f>
        <v>0</v>
      </c>
      <c r="G27" s="22">
        <f>HOUR(Base[[#This Row],[Tempo de atendimento]]/24)</f>
        <v>0</v>
      </c>
      <c r="H27">
        <f>_xlfn.XLOOKUP(Base[[#This Row],[Recurso]],'DE-PARA'!$A$1:$A$1000,'DE-PARA'!$E$1:$E$1000)</f>
        <v>0</v>
      </c>
      <c r="I27">
        <f>_xlfn.XLOOKUP(Base[[#This Row],[Recurso]],'DE-PARA'!$A$1:$A$1000,'DE-PARA'!$F$1:$F$1000)</f>
        <v>0</v>
      </c>
    </row>
    <row r="28" spans="1:68">
      <c r="A28" s="19">
        <f>CONCATENATE(MONTH(Base[[#This Row],[Data_Padronizada]]),"/",YEAR(Base[[#This Row],[Data_Padronizada]]))*1</f>
        <v>1</v>
      </c>
      <c r="B28" s="20" cm="1">
        <f t="array" ref="B28">IF(ISTEXT(BP28), IFERROR(VALOR.DATA(TRIM(BP28)), VALUE(TRIM(BP28))), BP28)</f>
        <v>0</v>
      </c>
      <c r="C28" t="str">
        <f>TEXT(Base[[#This Row],[Data_Padronizada]],"DDD")</f>
        <v>sáb</v>
      </c>
      <c r="D28">
        <f>_xlfn.XLOOKUP(Base[[#This Row],[Recurso]],'DE-PARA'!$A$1:$A$1000,'DE-PARA'!$D$1:$D$1000)</f>
        <v>0</v>
      </c>
      <c r="E28" t="str">
        <f>_xlfn.XLOOKUP(Base[[#This Row],[Tipo]],'DE-PARA'!$K$2:$K$63,'DE-PARA'!$L$2:$L$63,"Fazer De-Para")</f>
        <v>Fazer De-Para</v>
      </c>
      <c r="F28" s="21">
        <f>Base[[#This Row],[Duração]]*24</f>
        <v>0</v>
      </c>
      <c r="G28" s="22">
        <f>HOUR(Base[[#This Row],[Tempo de atendimento]]/24)</f>
        <v>0</v>
      </c>
      <c r="H28">
        <f>_xlfn.XLOOKUP(Base[[#This Row],[Recurso]],'DE-PARA'!$A$1:$A$1000,'DE-PARA'!$E$1:$E$1000)</f>
        <v>0</v>
      </c>
      <c r="I28">
        <f>_xlfn.XLOOKUP(Base[[#This Row],[Recurso]],'DE-PARA'!$A$1:$A$1000,'DE-PARA'!$F$1:$F$1000)</f>
        <v>0</v>
      </c>
    </row>
    <row r="29" spans="1:68">
      <c r="A29" s="19">
        <f>CONCATENATE(MONTH(Base[[#This Row],[Data_Padronizada]]),"/",YEAR(Base[[#This Row],[Data_Padronizada]]))*1</f>
        <v>1</v>
      </c>
      <c r="B29" s="20" cm="1">
        <f t="array" ref="B29">IF(ISTEXT(BP29), IFERROR(VALOR.DATA(TRIM(BP29)), VALUE(TRIM(BP29))), BP29)</f>
        <v>0</v>
      </c>
      <c r="C29" t="str">
        <f>TEXT(Base[[#This Row],[Data_Padronizada]],"DDD")</f>
        <v>sáb</v>
      </c>
      <c r="D29">
        <f>_xlfn.XLOOKUP(Base[[#This Row],[Recurso]],'DE-PARA'!$A$1:$A$1000,'DE-PARA'!$D$1:$D$1000)</f>
        <v>0</v>
      </c>
      <c r="E29" t="str">
        <f>_xlfn.XLOOKUP(Base[[#This Row],[Tipo]],'DE-PARA'!$K$2:$K$63,'DE-PARA'!$L$2:$L$63,"Fazer De-Para")</f>
        <v>Fazer De-Para</v>
      </c>
      <c r="F29" s="21">
        <f>Base[[#This Row],[Duração]]*24</f>
        <v>0</v>
      </c>
      <c r="G29" s="22">
        <f>HOUR(Base[[#This Row],[Tempo de atendimento]]/24)</f>
        <v>0</v>
      </c>
      <c r="H29">
        <f>_xlfn.XLOOKUP(Base[[#This Row],[Recurso]],'DE-PARA'!$A$1:$A$1000,'DE-PARA'!$E$1:$E$1000)</f>
        <v>0</v>
      </c>
      <c r="I29">
        <f>_xlfn.XLOOKUP(Base[[#This Row],[Recurso]],'DE-PARA'!$A$1:$A$1000,'DE-PARA'!$F$1:$F$1000)</f>
        <v>0</v>
      </c>
    </row>
    <row r="30" spans="1:68">
      <c r="A30" s="19">
        <f>CONCATENATE(MONTH(Base[[#This Row],[Data_Padronizada]]),"/",YEAR(Base[[#This Row],[Data_Padronizada]]))*1</f>
        <v>1</v>
      </c>
      <c r="B30" s="20" cm="1">
        <f t="array" ref="B30">IF(ISTEXT(BP30), IFERROR(VALOR.DATA(TRIM(BP30)), VALUE(TRIM(BP30))), BP30)</f>
        <v>0</v>
      </c>
      <c r="C30" t="str">
        <f>TEXT(Base[[#This Row],[Data_Padronizada]],"DDD")</f>
        <v>sáb</v>
      </c>
      <c r="D30">
        <f>_xlfn.XLOOKUP(Base[[#This Row],[Recurso]],'DE-PARA'!$A$1:$A$1000,'DE-PARA'!$D$1:$D$1000)</f>
        <v>0</v>
      </c>
      <c r="E30" t="str">
        <f>_xlfn.XLOOKUP(Base[[#This Row],[Tipo]],'DE-PARA'!$K$2:$K$63,'DE-PARA'!$L$2:$L$63,"Fazer De-Para")</f>
        <v>Fazer De-Para</v>
      </c>
      <c r="F30" s="21">
        <f>Base[[#This Row],[Duração]]*24</f>
        <v>0</v>
      </c>
      <c r="G30" s="22">
        <f>HOUR(Base[[#This Row],[Tempo de atendimento]]/24)</f>
        <v>0</v>
      </c>
      <c r="H30">
        <f>_xlfn.XLOOKUP(Base[[#This Row],[Recurso]],'DE-PARA'!$A$1:$A$1000,'DE-PARA'!$E$1:$E$1000)</f>
        <v>0</v>
      </c>
      <c r="I30">
        <f>_xlfn.XLOOKUP(Base[[#This Row],[Recurso]],'DE-PARA'!$A$1:$A$1000,'DE-PARA'!$F$1:$F$1000)</f>
        <v>0</v>
      </c>
    </row>
    <row r="31" spans="1:68">
      <c r="A31" s="19">
        <f>CONCATENATE(MONTH(Base[[#This Row],[Data_Padronizada]]),"/",YEAR(Base[[#This Row],[Data_Padronizada]]))*1</f>
        <v>1</v>
      </c>
      <c r="B31" s="20" cm="1">
        <f t="array" ref="B31">IF(ISTEXT(BP31), IFERROR(VALOR.DATA(TRIM(BP31)), VALUE(TRIM(BP31))), BP31)</f>
        <v>0</v>
      </c>
      <c r="C31" t="str">
        <f>TEXT(Base[[#This Row],[Data_Padronizada]],"DDD")</f>
        <v>sáb</v>
      </c>
      <c r="D31">
        <f>_xlfn.XLOOKUP(Base[[#This Row],[Recurso]],'DE-PARA'!$A$1:$A$1000,'DE-PARA'!$D$1:$D$1000)</f>
        <v>0</v>
      </c>
      <c r="E31" t="str">
        <f>_xlfn.XLOOKUP(Base[[#This Row],[Tipo]],'DE-PARA'!$K$2:$K$63,'DE-PARA'!$L$2:$L$63,"Fazer De-Para")</f>
        <v>Fazer De-Para</v>
      </c>
      <c r="F31" s="21">
        <f>Base[[#This Row],[Duração]]*24</f>
        <v>0</v>
      </c>
      <c r="G31" s="22">
        <f>HOUR(Base[[#This Row],[Tempo de atendimento]]/24)</f>
        <v>0</v>
      </c>
      <c r="H31">
        <f>_xlfn.XLOOKUP(Base[[#This Row],[Recurso]],'DE-PARA'!$A$1:$A$1000,'DE-PARA'!$E$1:$E$1000)</f>
        <v>0</v>
      </c>
      <c r="I31">
        <f>_xlfn.XLOOKUP(Base[[#This Row],[Recurso]],'DE-PARA'!$A$1:$A$1000,'DE-PARA'!$F$1:$F$1000)</f>
        <v>0</v>
      </c>
    </row>
    <row r="32" spans="1:68">
      <c r="A32" s="19">
        <f>CONCATENATE(MONTH(Base[[#This Row],[Data_Padronizada]]),"/",YEAR(Base[[#This Row],[Data_Padronizada]]))*1</f>
        <v>1</v>
      </c>
      <c r="B32" s="20" cm="1">
        <f t="array" ref="B32">IF(ISTEXT(BP32), IFERROR(VALOR.DATA(TRIM(BP32)), VALUE(TRIM(BP32))), BP32)</f>
        <v>0</v>
      </c>
      <c r="C32" t="str">
        <f>TEXT(Base[[#This Row],[Data_Padronizada]],"DDD")</f>
        <v>sáb</v>
      </c>
      <c r="D32">
        <f>_xlfn.XLOOKUP(Base[[#This Row],[Recurso]],'DE-PARA'!$A$1:$A$1000,'DE-PARA'!$D$1:$D$1000)</f>
        <v>0</v>
      </c>
      <c r="E32" t="str">
        <f>_xlfn.XLOOKUP(Base[[#This Row],[Tipo]],'DE-PARA'!$K$2:$K$63,'DE-PARA'!$L$2:$L$63,"Fazer De-Para")</f>
        <v>Fazer De-Para</v>
      </c>
      <c r="F32" s="21">
        <f>Base[[#This Row],[Duração]]*24</f>
        <v>0</v>
      </c>
      <c r="G32" s="22">
        <f>HOUR(Base[[#This Row],[Tempo de atendimento]]/24)</f>
        <v>0</v>
      </c>
      <c r="H32">
        <f>_xlfn.XLOOKUP(Base[[#This Row],[Recurso]],'DE-PARA'!$A$1:$A$1000,'DE-PARA'!$E$1:$E$1000)</f>
        <v>0</v>
      </c>
      <c r="I32">
        <f>_xlfn.XLOOKUP(Base[[#This Row],[Recurso]],'DE-PARA'!$A$1:$A$1000,'DE-PARA'!$F$1:$F$1000)</f>
        <v>0</v>
      </c>
      <c r="AD32" s="64"/>
      <c r="AE32" s="64"/>
      <c r="AF32" s="64"/>
      <c r="AG32" s="65"/>
      <c r="AH32" s="65"/>
      <c r="BK32" s="65"/>
      <c r="BL32" s="65"/>
      <c r="BP32" s="20"/>
    </row>
    <row r="33" spans="1:75">
      <c r="A33" s="19">
        <f>CONCATENATE(MONTH(Base[[#This Row],[Data_Padronizada]]),"/",YEAR(Base[[#This Row],[Data_Padronizada]]))*1</f>
        <v>1</v>
      </c>
      <c r="B33" s="20" cm="1">
        <f t="array" ref="B33">IF(ISTEXT(BP33), IFERROR(VALOR.DATA(TRIM(BP33)), VALUE(TRIM(BP33))), BP33)</f>
        <v>0</v>
      </c>
      <c r="C33" t="str">
        <f>TEXT(Base[[#This Row],[Data_Padronizada]],"DDD")</f>
        <v>sáb</v>
      </c>
      <c r="D33">
        <f>_xlfn.XLOOKUP(Base[[#This Row],[Recurso]],'DE-PARA'!$A$1:$A$1000,'DE-PARA'!$D$1:$D$1000)</f>
        <v>0</v>
      </c>
      <c r="E33" t="str">
        <f>_xlfn.XLOOKUP(Base[[#This Row],[Tipo]],'DE-PARA'!$K$2:$K$63,'DE-PARA'!$L$2:$L$63,"Fazer De-Para")</f>
        <v>Fazer De-Para</v>
      </c>
      <c r="F33" s="21">
        <f>Base[[#This Row],[Duração]]*24</f>
        <v>0</v>
      </c>
      <c r="G33" s="22">
        <f>HOUR(Base[[#This Row],[Tempo de atendimento]]/24)</f>
        <v>0</v>
      </c>
      <c r="H33">
        <f>_xlfn.XLOOKUP(Base[[#This Row],[Recurso]],'DE-PARA'!$A$1:$A$1000,'DE-PARA'!$E$1:$E$1000)</f>
        <v>0</v>
      </c>
      <c r="I33">
        <f>_xlfn.XLOOKUP(Base[[#This Row],[Recurso]],'DE-PARA'!$A$1:$A$1000,'DE-PARA'!$F$1:$F$1000)</f>
        <v>0</v>
      </c>
      <c r="AD33" s="64"/>
      <c r="AE33" s="64"/>
      <c r="AF33" s="64"/>
      <c r="AG33" s="65"/>
      <c r="AH33" s="65"/>
      <c r="BK33" s="65"/>
      <c r="BL33" s="65"/>
      <c r="BP33" s="20"/>
    </row>
    <row r="34" spans="1:75">
      <c r="A34" s="19">
        <f>CONCATENATE(MONTH(Base[[#This Row],[Data_Padronizada]]),"/",YEAR(Base[[#This Row],[Data_Padronizada]]))*1</f>
        <v>1</v>
      </c>
      <c r="B34" s="20" cm="1">
        <f t="array" ref="B34">IF(ISTEXT(BP34), IFERROR(VALOR.DATA(TRIM(BP34)), VALUE(TRIM(BP34))), BP34)</f>
        <v>0</v>
      </c>
      <c r="C34" t="str">
        <f>TEXT(Base[[#This Row],[Data_Padronizada]],"DDD")</f>
        <v>sáb</v>
      </c>
      <c r="D34">
        <f>_xlfn.XLOOKUP(Base[[#This Row],[Recurso]],'DE-PARA'!$A$1:$A$1000,'DE-PARA'!$D$1:$D$1000)</f>
        <v>0</v>
      </c>
      <c r="E34" t="str">
        <f>_xlfn.XLOOKUP(Base[[#This Row],[Tipo]],'DE-PARA'!$K$2:$K$63,'DE-PARA'!$L$2:$L$63,"Fazer De-Para")</f>
        <v>Fazer De-Para</v>
      </c>
      <c r="F34" s="21">
        <f>Base[[#This Row],[Duração]]*24</f>
        <v>0</v>
      </c>
      <c r="G34" s="22">
        <f>HOUR(Base[[#This Row],[Tempo de atendimento]]/24)</f>
        <v>0</v>
      </c>
      <c r="H34">
        <f>_xlfn.XLOOKUP(Base[[#This Row],[Recurso]],'DE-PARA'!$A$1:$A$1000,'DE-PARA'!$E$1:$E$1000)</f>
        <v>0</v>
      </c>
      <c r="I34">
        <f>_xlfn.XLOOKUP(Base[[#This Row],[Recurso]],'DE-PARA'!$A$1:$A$1000,'DE-PARA'!$F$1:$F$1000)</f>
        <v>0</v>
      </c>
      <c r="AD34" s="64"/>
      <c r="AE34" s="64"/>
      <c r="AF34" s="64"/>
      <c r="AG34" s="65"/>
      <c r="AH34" s="65"/>
      <c r="BK34" s="65"/>
      <c r="BL34" s="65"/>
      <c r="BP34" s="20"/>
    </row>
    <row r="35" spans="1:75">
      <c r="A35" s="19">
        <f>CONCATENATE(MONTH(Base[[#This Row],[Data_Padronizada]]),"/",YEAR(Base[[#This Row],[Data_Padronizada]]))*1</f>
        <v>1</v>
      </c>
      <c r="B35" s="20" cm="1">
        <f t="array" ref="B35">IF(ISTEXT(BP35), IFERROR(VALOR.DATA(TRIM(BP35)), VALUE(TRIM(BP35))), BP35)</f>
        <v>0</v>
      </c>
      <c r="C35" t="str">
        <f>TEXT(Base[[#This Row],[Data_Padronizada]],"DDD")</f>
        <v>sáb</v>
      </c>
      <c r="D35">
        <f>_xlfn.XLOOKUP(Base[[#This Row],[Recurso]],'DE-PARA'!$A$1:$A$1000,'DE-PARA'!$D$1:$D$1000)</f>
        <v>0</v>
      </c>
      <c r="E35" t="str">
        <f>_xlfn.XLOOKUP(Base[[#This Row],[Tipo]],'DE-PARA'!$K$2:$K$63,'DE-PARA'!$L$2:$L$63,"Fazer De-Para")</f>
        <v>Fazer De-Para</v>
      </c>
      <c r="F35" s="21">
        <f>Base[[#This Row],[Duração]]*24</f>
        <v>0</v>
      </c>
      <c r="G35" s="22">
        <f>HOUR(Base[[#This Row],[Tempo de atendimento]]/24)</f>
        <v>0</v>
      </c>
      <c r="H35">
        <f>_xlfn.XLOOKUP(Base[[#This Row],[Recurso]],'DE-PARA'!$A$1:$A$1000,'DE-PARA'!$E$1:$E$1000)</f>
        <v>0</v>
      </c>
      <c r="I35">
        <f>_xlfn.XLOOKUP(Base[[#This Row],[Recurso]],'DE-PARA'!$A$1:$A$1000,'DE-PARA'!$F$1:$F$1000)</f>
        <v>0</v>
      </c>
      <c r="AD35" s="64"/>
      <c r="AE35" s="64"/>
      <c r="AF35" s="64"/>
      <c r="AG35" s="65"/>
      <c r="AH35" s="65"/>
      <c r="BK35" s="65"/>
      <c r="BL35" s="65"/>
      <c r="BP35" s="20"/>
    </row>
    <row r="36" spans="1:75">
      <c r="A36" s="19">
        <f>CONCATENATE(MONTH(Base[[#This Row],[Data_Padronizada]]),"/",YEAR(Base[[#This Row],[Data_Padronizada]]))*1</f>
        <v>1</v>
      </c>
      <c r="B36" s="20" cm="1">
        <f t="array" ref="B36">IF(ISTEXT(BP36), IFERROR(VALOR.DATA(TRIM(BP36)), VALUE(TRIM(BP36))), BP36)</f>
        <v>0</v>
      </c>
      <c r="C36" t="str">
        <f>TEXT(Base[[#This Row],[Data_Padronizada]],"DDD")</f>
        <v>sáb</v>
      </c>
      <c r="D36">
        <f>_xlfn.XLOOKUP(Base[[#This Row],[Recurso]],'DE-PARA'!$A$1:$A$1000,'DE-PARA'!$D$1:$D$1000)</f>
        <v>0</v>
      </c>
      <c r="E36" t="str">
        <f>_xlfn.XLOOKUP(Base[[#This Row],[Tipo]],'DE-PARA'!$K$2:$K$63,'DE-PARA'!$L$2:$L$63,"Fazer De-Para")</f>
        <v>Fazer De-Para</v>
      </c>
      <c r="F36" s="21">
        <f>Base[[#This Row],[Duração]]*24</f>
        <v>0</v>
      </c>
      <c r="G36" s="22">
        <f>HOUR(Base[[#This Row],[Tempo de atendimento]]/24)</f>
        <v>0</v>
      </c>
      <c r="H36">
        <f>_xlfn.XLOOKUP(Base[[#This Row],[Recurso]],'DE-PARA'!$A$1:$A$1000,'DE-PARA'!$E$1:$E$1000)</f>
        <v>0</v>
      </c>
      <c r="I36">
        <f>_xlfn.XLOOKUP(Base[[#This Row],[Recurso]],'DE-PARA'!$A$1:$A$1000,'DE-PARA'!$F$1:$F$1000)</f>
        <v>0</v>
      </c>
      <c r="AD36" s="64"/>
      <c r="AE36" s="64"/>
      <c r="AF36" s="64"/>
      <c r="AG36" s="65"/>
      <c r="AH36" s="65"/>
      <c r="BK36" s="65"/>
      <c r="BL36" s="65"/>
      <c r="BP36" s="20"/>
    </row>
    <row r="37" spans="1:75">
      <c r="A37" s="19">
        <f>CONCATENATE(MONTH(Base[[#This Row],[Data_Padronizada]]),"/",YEAR(Base[[#This Row],[Data_Padronizada]]))*1</f>
        <v>1</v>
      </c>
      <c r="B37" s="20" cm="1">
        <f t="array" ref="B37">IF(ISTEXT(BP37), IFERROR(VALOR.DATA(TRIM(BP37)), VALUE(TRIM(BP37))), BP37)</f>
        <v>0</v>
      </c>
      <c r="C37" t="str">
        <f>TEXT(Base[[#This Row],[Data_Padronizada]],"DDD")</f>
        <v>sáb</v>
      </c>
      <c r="D37">
        <f>_xlfn.XLOOKUP(Base[[#This Row],[Recurso]],'DE-PARA'!$A$1:$A$1000,'DE-PARA'!$D$1:$D$1000)</f>
        <v>0</v>
      </c>
      <c r="E37" t="str">
        <f>_xlfn.XLOOKUP(Base[[#This Row],[Tipo]],'DE-PARA'!$K$2:$K$63,'DE-PARA'!$L$2:$L$63,"Fazer De-Para")</f>
        <v>Fazer De-Para</v>
      </c>
      <c r="F37" s="21">
        <f>Base[[#This Row],[Duração]]*24</f>
        <v>0</v>
      </c>
      <c r="G37" s="22">
        <f>HOUR(Base[[#This Row],[Tempo de atendimento]]/24)</f>
        <v>0</v>
      </c>
      <c r="H37">
        <f>_xlfn.XLOOKUP(Base[[#This Row],[Recurso]],'DE-PARA'!$A$1:$A$1000,'DE-PARA'!$E$1:$E$1000)</f>
        <v>0</v>
      </c>
      <c r="I37">
        <f>_xlfn.XLOOKUP(Base[[#This Row],[Recurso]],'DE-PARA'!$A$1:$A$1000,'DE-PARA'!$F$1:$F$1000)</f>
        <v>0</v>
      </c>
      <c r="AD37" s="64"/>
      <c r="AE37" s="64"/>
      <c r="AF37" s="64"/>
      <c r="AG37" s="65"/>
      <c r="AH37" s="65"/>
      <c r="BK37" s="65"/>
      <c r="BL37" s="65"/>
      <c r="BP37" s="20"/>
    </row>
    <row r="38" spans="1:75">
      <c r="A38" s="19">
        <f>CONCATENATE(MONTH(Base[[#This Row],[Data_Padronizada]]),"/",YEAR(Base[[#This Row],[Data_Padronizada]]))*1</f>
        <v>1</v>
      </c>
      <c r="B38" s="20" cm="1">
        <f t="array" ref="B38">IF(ISTEXT(BP38), IFERROR(VALOR.DATA(TRIM(BP38)), VALUE(TRIM(BP38))), BP38)</f>
        <v>0</v>
      </c>
      <c r="C38" t="str">
        <f>TEXT(Base[[#This Row],[Data_Padronizada]],"DDD")</f>
        <v>sáb</v>
      </c>
      <c r="D38">
        <f>_xlfn.XLOOKUP(Base[[#This Row],[Recurso]],'DE-PARA'!$A$1:$A$1000,'DE-PARA'!$D$1:$D$1000)</f>
        <v>0</v>
      </c>
      <c r="E38" t="str">
        <f>_xlfn.XLOOKUP(Base[[#This Row],[Tipo]],'DE-PARA'!$K$2:$K$63,'DE-PARA'!$L$2:$L$63,"Fazer De-Para")</f>
        <v>Fazer De-Para</v>
      </c>
      <c r="F38" s="21">
        <f>Base[[#This Row],[Duração]]*24</f>
        <v>0</v>
      </c>
      <c r="G38" s="22">
        <f>HOUR(Base[[#This Row],[Tempo de atendimento]]/24)</f>
        <v>0</v>
      </c>
      <c r="H38">
        <f>_xlfn.XLOOKUP(Base[[#This Row],[Recurso]],'DE-PARA'!$A$1:$A$1000,'DE-PARA'!$E$1:$E$1000)</f>
        <v>0</v>
      </c>
      <c r="I38">
        <f>_xlfn.XLOOKUP(Base[[#This Row],[Recurso]],'DE-PARA'!$A$1:$A$1000,'DE-PARA'!$F$1:$F$1000)</f>
        <v>0</v>
      </c>
      <c r="AD38" s="64"/>
      <c r="AE38" s="64"/>
      <c r="AF38" s="64"/>
      <c r="AG38" s="65"/>
      <c r="AH38" s="65"/>
      <c r="BK38" s="65"/>
      <c r="BL38" s="65"/>
      <c r="BP38" s="20"/>
    </row>
    <row r="39" spans="1:75">
      <c r="A39" s="19">
        <f>CONCATENATE(MONTH(Base[[#This Row],[Data_Padronizada]]),"/",YEAR(Base[[#This Row],[Data_Padronizada]]))*1</f>
        <v>1</v>
      </c>
      <c r="B39" s="20" cm="1">
        <f t="array" ref="B39">IF(ISTEXT(BP39), IFERROR(VALOR.DATA(TRIM(BP39)), VALUE(TRIM(BP39))), BP39)</f>
        <v>0</v>
      </c>
      <c r="C39" t="str">
        <f>TEXT(Base[[#This Row],[Data_Padronizada]],"DDD")</f>
        <v>sáb</v>
      </c>
      <c r="D39">
        <f>_xlfn.XLOOKUP(Base[[#This Row],[Recurso]],'DE-PARA'!$A$1:$A$1000,'DE-PARA'!$D$1:$D$1000)</f>
        <v>0</v>
      </c>
      <c r="E39" t="str">
        <f>_xlfn.XLOOKUP(Base[[#This Row],[Tipo]],'DE-PARA'!$K$2:$K$63,'DE-PARA'!$L$2:$L$63,"Fazer De-Para")</f>
        <v>Fazer De-Para</v>
      </c>
      <c r="F39" s="21">
        <f>Base[[#This Row],[Duração]]*24</f>
        <v>0</v>
      </c>
      <c r="G39" s="22">
        <f>HOUR(Base[[#This Row],[Tempo de atendimento]]/24)</f>
        <v>0</v>
      </c>
      <c r="H39">
        <f>_xlfn.XLOOKUP(Base[[#This Row],[Recurso]],'DE-PARA'!$A$1:$A$1000,'DE-PARA'!$E$1:$E$1000)</f>
        <v>0</v>
      </c>
      <c r="I39">
        <f>_xlfn.XLOOKUP(Base[[#This Row],[Recurso]],'DE-PARA'!$A$1:$A$1000,'DE-PARA'!$F$1:$F$1000)</f>
        <v>0</v>
      </c>
      <c r="AD39" s="64"/>
      <c r="AE39" s="64"/>
      <c r="AF39" s="64"/>
      <c r="AG39" s="65"/>
      <c r="AH39" s="65"/>
      <c r="BK39" s="65"/>
      <c r="BL39" s="65"/>
      <c r="BP39" s="20"/>
    </row>
    <row r="40" spans="1:75">
      <c r="A40" s="19">
        <f>CONCATENATE(MONTH(Base[[#This Row],[Data_Padronizada]]),"/",YEAR(Base[[#This Row],[Data_Padronizada]]))*1</f>
        <v>1</v>
      </c>
      <c r="B40" s="20" cm="1">
        <f t="array" ref="B40">IF(ISTEXT(BP40), IFERROR(VALOR.DATA(TRIM(BP40)), VALUE(TRIM(BP40))), BP40)</f>
        <v>0</v>
      </c>
      <c r="C40" t="str">
        <f>TEXT(Base[[#This Row],[Data_Padronizada]],"DDD")</f>
        <v>sáb</v>
      </c>
      <c r="D40">
        <f>_xlfn.XLOOKUP(Base[[#This Row],[Recurso]],'DE-PARA'!$A$1:$A$1000,'DE-PARA'!$D$1:$D$1000)</f>
        <v>0</v>
      </c>
      <c r="E40" t="str">
        <f>_xlfn.XLOOKUP(Base[[#This Row],[Tipo]],'DE-PARA'!$K$2:$K$63,'DE-PARA'!$L$2:$L$63,"Fazer De-Para")</f>
        <v>Fazer De-Para</v>
      </c>
      <c r="F40" s="21">
        <f>Base[[#This Row],[Duração]]*24</f>
        <v>0</v>
      </c>
      <c r="G40" s="22">
        <f>HOUR(Base[[#This Row],[Tempo de atendimento]]/24)</f>
        <v>0</v>
      </c>
      <c r="H40">
        <f>_xlfn.XLOOKUP(Base[[#This Row],[Recurso]],'DE-PARA'!$A$1:$A$1000,'DE-PARA'!$E$1:$E$1000)</f>
        <v>0</v>
      </c>
      <c r="I40">
        <f>_xlfn.XLOOKUP(Base[[#This Row],[Recurso]],'DE-PARA'!$A$1:$A$1000,'DE-PARA'!$F$1:$F$1000)</f>
        <v>0</v>
      </c>
      <c r="AD40" s="64"/>
      <c r="AE40" s="64"/>
      <c r="AF40" s="64"/>
      <c r="AG40" s="65"/>
      <c r="AH40" s="65"/>
      <c r="BK40" s="65"/>
      <c r="BL40" s="65"/>
      <c r="BP40" s="20"/>
    </row>
    <row r="41" spans="1:75">
      <c r="A41" s="19">
        <f>CONCATENATE(MONTH(Base[[#This Row],[Data_Padronizada]]),"/",YEAR(Base[[#This Row],[Data_Padronizada]]))*1</f>
        <v>1</v>
      </c>
      <c r="B41" s="20" cm="1">
        <f t="array" ref="B41">IF(ISTEXT(BP41), IFERROR(VALOR.DATA(TRIM(BP41)), VALUE(TRIM(BP41))), BP41)</f>
        <v>0</v>
      </c>
      <c r="C41" t="str">
        <f>TEXT(Base[[#This Row],[Data_Padronizada]],"DDD")</f>
        <v>sáb</v>
      </c>
      <c r="D41">
        <f>_xlfn.XLOOKUP(Base[[#This Row],[Recurso]],'DE-PARA'!$A$1:$A$1000,'DE-PARA'!$D$1:$D$1000)</f>
        <v>0</v>
      </c>
      <c r="E41" t="str">
        <f>_xlfn.XLOOKUP(Base[[#This Row],[Tipo]],'DE-PARA'!$K$2:$K$63,'DE-PARA'!$L$2:$L$63,"Fazer De-Para")</f>
        <v>Fazer De-Para</v>
      </c>
      <c r="F41" s="21">
        <f>Base[[#This Row],[Duração]]*24</f>
        <v>0</v>
      </c>
      <c r="G41" s="22">
        <f>HOUR(Base[[#This Row],[Tempo de atendimento]]/24)</f>
        <v>0</v>
      </c>
      <c r="H41">
        <f>_xlfn.XLOOKUP(Base[[#This Row],[Recurso]],'DE-PARA'!$A$1:$A$1000,'DE-PARA'!$E$1:$E$1000)</f>
        <v>0</v>
      </c>
      <c r="I41">
        <f>_xlfn.XLOOKUP(Base[[#This Row],[Recurso]],'DE-PARA'!$A$1:$A$1000,'DE-PARA'!$F$1:$F$1000)</f>
        <v>0</v>
      </c>
      <c r="AD41" s="64"/>
      <c r="AE41" s="64"/>
      <c r="AF41" s="64"/>
      <c r="AG41" s="65"/>
      <c r="AH41" s="65"/>
      <c r="BK41" s="65"/>
      <c r="BL41" s="65"/>
      <c r="BP41" s="20"/>
    </row>
    <row r="42" spans="1:75">
      <c r="A42" s="19">
        <f>CONCATENATE(MONTH(Base[[#This Row],[Data_Padronizada]]),"/",YEAR(Base[[#This Row],[Data_Padronizada]]))*1</f>
        <v>1</v>
      </c>
      <c r="B42" s="20" cm="1">
        <f t="array" ref="B42">IF(ISTEXT(BP42), IFERROR(VALOR.DATA(TRIM(BP42)), VALUE(TRIM(BP42))), BP42)</f>
        <v>0</v>
      </c>
      <c r="C42" t="str">
        <f>TEXT(Base[[#This Row],[Data_Padronizada]],"DDD")</f>
        <v>sáb</v>
      </c>
      <c r="D42">
        <f>_xlfn.XLOOKUP(Base[[#This Row],[Recurso]],'DE-PARA'!$A$1:$A$1000,'DE-PARA'!$D$1:$D$1000)</f>
        <v>0</v>
      </c>
      <c r="E42" t="str">
        <f>_xlfn.XLOOKUP(Base[[#This Row],[Tipo]],'DE-PARA'!$K$2:$K$63,'DE-PARA'!$L$2:$L$63,"Fazer De-Para")</f>
        <v>Fazer De-Para</v>
      </c>
      <c r="F42" s="21">
        <f>Base[[#This Row],[Duração]]*24</f>
        <v>0</v>
      </c>
      <c r="G42" s="22">
        <f>HOUR(Base[[#This Row],[Tempo de atendimento]]/24)</f>
        <v>0</v>
      </c>
      <c r="H42">
        <f>_xlfn.XLOOKUP(Base[[#This Row],[Recurso]],'DE-PARA'!$A$1:$A$1000,'DE-PARA'!$E$1:$E$1000)</f>
        <v>0</v>
      </c>
      <c r="I42">
        <f>_xlfn.XLOOKUP(Base[[#This Row],[Recurso]],'DE-PARA'!$A$1:$A$1000,'DE-PARA'!$F$1:$F$1000)</f>
        <v>0</v>
      </c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7"/>
      <c r="AE42" s="67"/>
      <c r="AF42" s="67"/>
      <c r="AG42" s="68"/>
      <c r="AH42" s="68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66"/>
      <c r="BF42" s="66"/>
      <c r="BG42" s="66"/>
      <c r="BH42" s="66"/>
      <c r="BI42" s="66"/>
      <c r="BJ42" s="66"/>
      <c r="BK42" s="68"/>
      <c r="BL42" s="68"/>
      <c r="BM42" s="66"/>
      <c r="BN42" s="66"/>
      <c r="BO42" s="66"/>
      <c r="BP42" s="69"/>
      <c r="BQ42" s="66"/>
      <c r="BR42" s="66"/>
      <c r="BS42" s="66"/>
      <c r="BT42" s="66"/>
      <c r="BU42" s="66"/>
      <c r="BV42" s="66"/>
      <c r="BW42" s="66"/>
    </row>
    <row r="43" spans="1:75">
      <c r="A43" s="19">
        <f>CONCATENATE(MONTH(Base[[#This Row],[Data_Padronizada]]),"/",YEAR(Base[[#This Row],[Data_Padronizada]]))*1</f>
        <v>1</v>
      </c>
      <c r="B43" s="20" cm="1">
        <f t="array" ref="B43">IF(ISTEXT(BP43), IFERROR(VALOR.DATA(TRIM(BP43)), VALUE(TRIM(BP43))), BP43)</f>
        <v>0</v>
      </c>
      <c r="C43" t="str">
        <f>TEXT(Base[[#This Row],[Data_Padronizada]],"DDD")</f>
        <v>sáb</v>
      </c>
      <c r="D43">
        <f>_xlfn.XLOOKUP(Base[[#This Row],[Recurso]],'DE-PARA'!$A$1:$A$1000,'DE-PARA'!$D$1:$D$1000)</f>
        <v>0</v>
      </c>
      <c r="E43" t="str">
        <f>_xlfn.XLOOKUP(Base[[#This Row],[Tipo]],'DE-PARA'!$K$2:$K$63,'DE-PARA'!$L$2:$L$63,"Fazer De-Para")</f>
        <v>Fazer De-Para</v>
      </c>
      <c r="F43" s="21">
        <f>Base[[#This Row],[Duração]]*24</f>
        <v>0</v>
      </c>
      <c r="G43" s="22">
        <f>HOUR(Base[[#This Row],[Tempo de atendimento]]/24)</f>
        <v>0</v>
      </c>
      <c r="H43">
        <f>_xlfn.XLOOKUP(Base[[#This Row],[Recurso]],'DE-PARA'!$A$1:$A$1000,'DE-PARA'!$E$1:$E$1000)</f>
        <v>0</v>
      </c>
      <c r="I43">
        <f>_xlfn.XLOOKUP(Base[[#This Row],[Recurso]],'DE-PARA'!$A$1:$A$1000,'DE-PARA'!$F$1:$F$1000)</f>
        <v>0</v>
      </c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7"/>
      <c r="AE43" s="67"/>
      <c r="AF43" s="67"/>
      <c r="AG43" s="68"/>
      <c r="AH43" s="68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6"/>
      <c r="BG43" s="66"/>
      <c r="BH43" s="66"/>
      <c r="BI43" s="66"/>
      <c r="BJ43" s="66"/>
      <c r="BK43" s="68"/>
      <c r="BL43" s="68"/>
      <c r="BM43" s="66"/>
      <c r="BN43" s="66"/>
      <c r="BO43" s="66"/>
      <c r="BP43" s="69"/>
      <c r="BQ43" s="66"/>
      <c r="BR43" s="66"/>
      <c r="BS43" s="66"/>
      <c r="BT43" s="66"/>
      <c r="BU43" s="66"/>
      <c r="BV43" s="66"/>
      <c r="BW43" s="66"/>
    </row>
    <row r="44" spans="1:75">
      <c r="A44" s="19">
        <f>CONCATENATE(MONTH(Base[[#This Row],[Data_Padronizada]]),"/",YEAR(Base[[#This Row],[Data_Padronizada]]))*1</f>
        <v>1</v>
      </c>
      <c r="B44" s="20" cm="1">
        <f t="array" ref="B44">IF(ISTEXT(BP44), IFERROR(VALOR.DATA(TRIM(BP44)), VALUE(TRIM(BP44))), BP44)</f>
        <v>0</v>
      </c>
      <c r="C44" t="str">
        <f>TEXT(Base[[#This Row],[Data_Padronizada]],"DDD")</f>
        <v>sáb</v>
      </c>
      <c r="D44">
        <f>_xlfn.XLOOKUP(Base[[#This Row],[Recurso]],'DE-PARA'!$A$1:$A$1000,'DE-PARA'!$D$1:$D$1000)</f>
        <v>0</v>
      </c>
      <c r="E44" t="str">
        <f>_xlfn.XLOOKUP(Base[[#This Row],[Tipo]],'DE-PARA'!$K$2:$K$63,'DE-PARA'!$L$2:$L$63,"Fazer De-Para")</f>
        <v>Fazer De-Para</v>
      </c>
      <c r="F44" s="21">
        <f>Base[[#This Row],[Duração]]*24</f>
        <v>0</v>
      </c>
      <c r="G44" s="22">
        <f>HOUR(Base[[#This Row],[Tempo de atendimento]]/24)</f>
        <v>0</v>
      </c>
      <c r="H44">
        <f>_xlfn.XLOOKUP(Base[[#This Row],[Recurso]],'DE-PARA'!$A$1:$A$1000,'DE-PARA'!$E$1:$E$1000)</f>
        <v>0</v>
      </c>
      <c r="I44">
        <f>_xlfn.XLOOKUP(Base[[#This Row],[Recurso]],'DE-PARA'!$A$1:$A$1000,'DE-PARA'!$F$1:$F$1000)</f>
        <v>0</v>
      </c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7"/>
      <c r="AE44" s="67"/>
      <c r="AF44" s="67"/>
      <c r="AG44" s="68"/>
      <c r="AH44" s="68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6"/>
      <c r="BD44" s="66"/>
      <c r="BE44" s="66"/>
      <c r="BF44" s="66"/>
      <c r="BG44" s="66"/>
      <c r="BH44" s="66"/>
      <c r="BI44" s="66"/>
      <c r="BJ44" s="66"/>
      <c r="BK44" s="68"/>
      <c r="BL44" s="68"/>
      <c r="BM44" s="66"/>
      <c r="BN44" s="66"/>
      <c r="BO44" s="66"/>
      <c r="BP44" s="69"/>
      <c r="BQ44" s="66"/>
      <c r="BR44" s="66"/>
      <c r="BS44" s="66"/>
      <c r="BT44" s="66"/>
      <c r="BU44" s="66"/>
      <c r="BV44" s="66"/>
      <c r="BW44" s="66"/>
    </row>
    <row r="45" spans="1:75">
      <c r="A45" s="19">
        <f>CONCATENATE(MONTH(Base[[#This Row],[Data_Padronizada]]),"/",YEAR(Base[[#This Row],[Data_Padronizada]]))*1</f>
        <v>1</v>
      </c>
      <c r="B45" s="20" cm="1">
        <f t="array" ref="B45">IF(ISTEXT(BP45), IFERROR(VALOR.DATA(TRIM(BP45)), VALUE(TRIM(BP45))), BP45)</f>
        <v>0</v>
      </c>
      <c r="C45" t="str">
        <f>TEXT(Base[[#This Row],[Data_Padronizada]],"DDD")</f>
        <v>sáb</v>
      </c>
      <c r="D45">
        <f>_xlfn.XLOOKUP(Base[[#This Row],[Recurso]],'DE-PARA'!$A$1:$A$1000,'DE-PARA'!$D$1:$D$1000)</f>
        <v>0</v>
      </c>
      <c r="E45" t="str">
        <f>_xlfn.XLOOKUP(Base[[#This Row],[Tipo]],'DE-PARA'!$K$2:$K$63,'DE-PARA'!$L$2:$L$63,"Fazer De-Para")</f>
        <v>Fazer De-Para</v>
      </c>
      <c r="F45" s="21">
        <f>Base[[#This Row],[Duração]]*24</f>
        <v>0</v>
      </c>
      <c r="G45" s="22">
        <f>HOUR(Base[[#This Row],[Tempo de atendimento]]/24)</f>
        <v>0</v>
      </c>
      <c r="H45">
        <f>_xlfn.XLOOKUP(Base[[#This Row],[Recurso]],'DE-PARA'!$A$1:$A$1000,'DE-PARA'!$E$1:$E$1000)</f>
        <v>0</v>
      </c>
      <c r="I45">
        <f>_xlfn.XLOOKUP(Base[[#This Row],[Recurso]],'DE-PARA'!$A$1:$A$1000,'DE-PARA'!$F$1:$F$1000)</f>
        <v>0</v>
      </c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7"/>
      <c r="AE45" s="67"/>
      <c r="AF45" s="67"/>
      <c r="AG45" s="68"/>
      <c r="AH45" s="68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6"/>
      <c r="BD45" s="66"/>
      <c r="BE45" s="66"/>
      <c r="BF45" s="66"/>
      <c r="BG45" s="66"/>
      <c r="BH45" s="66"/>
      <c r="BI45" s="66"/>
      <c r="BJ45" s="66"/>
      <c r="BK45" s="68"/>
      <c r="BL45" s="68"/>
      <c r="BM45" s="66"/>
      <c r="BN45" s="66"/>
      <c r="BO45" s="66"/>
      <c r="BP45" s="69"/>
      <c r="BQ45" s="66"/>
      <c r="BR45" s="66"/>
      <c r="BS45" s="66"/>
      <c r="BT45" s="66"/>
      <c r="BU45" s="66"/>
      <c r="BV45" s="66"/>
      <c r="BW45" s="66"/>
    </row>
    <row r="46" spans="1:75">
      <c r="A46" s="19">
        <f>CONCATENATE(MONTH(Base[[#This Row],[Data_Padronizada]]),"/",YEAR(Base[[#This Row],[Data_Padronizada]]))*1</f>
        <v>1</v>
      </c>
      <c r="B46" s="20" cm="1">
        <f t="array" ref="B46">IF(ISTEXT(BP46), IFERROR(VALOR.DATA(TRIM(BP46)), VALUE(TRIM(BP46))), BP46)</f>
        <v>0</v>
      </c>
      <c r="C46" t="str">
        <f>TEXT(Base[[#This Row],[Data_Padronizada]],"DDD")</f>
        <v>sáb</v>
      </c>
      <c r="D46">
        <f>_xlfn.XLOOKUP(Base[[#This Row],[Recurso]],'DE-PARA'!$A$1:$A$1000,'DE-PARA'!$D$1:$D$1000)</f>
        <v>0</v>
      </c>
      <c r="E46" t="str">
        <f>_xlfn.XLOOKUP(Base[[#This Row],[Tipo]],'DE-PARA'!$K$2:$K$63,'DE-PARA'!$L$2:$L$63,"Fazer De-Para")</f>
        <v>Fazer De-Para</v>
      </c>
      <c r="F46" s="21">
        <f>Base[[#This Row],[Duração]]*24</f>
        <v>0</v>
      </c>
      <c r="G46" s="22">
        <f>HOUR(Base[[#This Row],[Tempo de atendimento]]/24)</f>
        <v>0</v>
      </c>
      <c r="H46">
        <f>_xlfn.XLOOKUP(Base[[#This Row],[Recurso]],'DE-PARA'!$A$1:$A$1000,'DE-PARA'!$E$1:$E$1000)</f>
        <v>0</v>
      </c>
      <c r="I46">
        <f>_xlfn.XLOOKUP(Base[[#This Row],[Recurso]],'DE-PARA'!$A$1:$A$1000,'DE-PARA'!$F$1:$F$1000)</f>
        <v>0</v>
      </c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7"/>
      <c r="AE46" s="67"/>
      <c r="AF46" s="67"/>
      <c r="AG46" s="68"/>
      <c r="AH46" s="68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66"/>
      <c r="BC46" s="66"/>
      <c r="BD46" s="66"/>
      <c r="BE46" s="66"/>
      <c r="BF46" s="66"/>
      <c r="BG46" s="66"/>
      <c r="BH46" s="66"/>
      <c r="BI46" s="66"/>
      <c r="BJ46" s="66"/>
      <c r="BK46" s="68"/>
      <c r="BL46" s="68"/>
      <c r="BM46" s="66"/>
      <c r="BN46" s="66"/>
      <c r="BO46" s="66"/>
      <c r="BP46" s="69"/>
      <c r="BQ46" s="66"/>
      <c r="BR46" s="66"/>
      <c r="BS46" s="66"/>
      <c r="BT46" s="66"/>
      <c r="BU46" s="66"/>
      <c r="BV46" s="66"/>
      <c r="BW46" s="66"/>
    </row>
    <row r="47" spans="1:75">
      <c r="A47" s="19">
        <f>CONCATENATE(MONTH(Base[[#This Row],[Data_Padronizada]]),"/",YEAR(Base[[#This Row],[Data_Padronizada]]))*1</f>
        <v>1</v>
      </c>
      <c r="B47" s="20" cm="1">
        <f t="array" ref="B47">IF(ISTEXT(BP47), IFERROR(VALOR.DATA(TRIM(BP47)), VALUE(TRIM(BP47))), BP47)</f>
        <v>0</v>
      </c>
      <c r="C47" t="str">
        <f>TEXT(Base[[#This Row],[Data_Padronizada]],"DDD")</f>
        <v>sáb</v>
      </c>
      <c r="D47">
        <f>_xlfn.XLOOKUP(Base[[#This Row],[Recurso]],'DE-PARA'!$A$1:$A$1000,'DE-PARA'!$D$1:$D$1000)</f>
        <v>0</v>
      </c>
      <c r="E47" t="str">
        <f>_xlfn.XLOOKUP(Base[[#This Row],[Tipo]],'DE-PARA'!$K$2:$K$63,'DE-PARA'!$L$2:$L$63,"Fazer De-Para")</f>
        <v>Fazer De-Para</v>
      </c>
      <c r="F47" s="21">
        <f>Base[[#This Row],[Duração]]*24</f>
        <v>0</v>
      </c>
      <c r="G47" s="22">
        <f>HOUR(Base[[#This Row],[Tempo de atendimento]]/24)</f>
        <v>0</v>
      </c>
      <c r="H47">
        <f>_xlfn.XLOOKUP(Base[[#This Row],[Recurso]],'DE-PARA'!$A$1:$A$1000,'DE-PARA'!$E$1:$E$1000)</f>
        <v>0</v>
      </c>
      <c r="I47">
        <f>_xlfn.XLOOKUP(Base[[#This Row],[Recurso]],'DE-PARA'!$A$1:$A$1000,'DE-PARA'!$F$1:$F$1000)</f>
        <v>0</v>
      </c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7"/>
      <c r="AE47" s="67"/>
      <c r="AF47" s="67"/>
      <c r="AG47" s="68"/>
      <c r="AH47" s="68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66"/>
      <c r="BF47" s="66"/>
      <c r="BG47" s="66"/>
      <c r="BH47" s="66"/>
      <c r="BI47" s="66"/>
      <c r="BJ47" s="66"/>
      <c r="BK47" s="68"/>
      <c r="BL47" s="68"/>
      <c r="BM47" s="66"/>
      <c r="BN47" s="66"/>
      <c r="BO47" s="66"/>
      <c r="BP47" s="69"/>
      <c r="BQ47" s="66"/>
      <c r="BR47" s="66"/>
      <c r="BS47" s="66"/>
      <c r="BT47" s="66"/>
      <c r="BU47" s="66"/>
      <c r="BV47" s="66"/>
      <c r="BW47" s="66"/>
    </row>
    <row r="48" spans="1:75">
      <c r="A48" s="19">
        <f>CONCATENATE(MONTH(Base[[#This Row],[Data_Padronizada]]),"/",YEAR(Base[[#This Row],[Data_Padronizada]]))*1</f>
        <v>1</v>
      </c>
      <c r="B48" s="20" cm="1">
        <f t="array" ref="B48">IF(ISTEXT(BP48), IFERROR(VALOR.DATA(TRIM(BP48)), VALUE(TRIM(BP48))), BP48)</f>
        <v>0</v>
      </c>
      <c r="C48" t="str">
        <f>TEXT(Base[[#This Row],[Data_Padronizada]],"DDD")</f>
        <v>sáb</v>
      </c>
      <c r="D48">
        <f>_xlfn.XLOOKUP(Base[[#This Row],[Recurso]],'DE-PARA'!$A$1:$A$1000,'DE-PARA'!$D$1:$D$1000)</f>
        <v>0</v>
      </c>
      <c r="E48" t="str">
        <f>_xlfn.XLOOKUP(Base[[#This Row],[Tipo]],'DE-PARA'!$K$2:$K$63,'DE-PARA'!$L$2:$L$63,"Fazer De-Para")</f>
        <v>Fazer De-Para</v>
      </c>
      <c r="F48" s="21">
        <f>Base[[#This Row],[Duração]]*24</f>
        <v>0</v>
      </c>
      <c r="G48" s="22">
        <f>HOUR(Base[[#This Row],[Tempo de atendimento]]/24)</f>
        <v>0</v>
      </c>
      <c r="H48">
        <f>_xlfn.XLOOKUP(Base[[#This Row],[Recurso]],'DE-PARA'!$A$1:$A$1000,'DE-PARA'!$E$1:$E$1000)</f>
        <v>0</v>
      </c>
      <c r="I48">
        <f>_xlfn.XLOOKUP(Base[[#This Row],[Recurso]],'DE-PARA'!$A$1:$A$1000,'DE-PARA'!$F$1:$F$1000)</f>
        <v>0</v>
      </c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7"/>
      <c r="AE48" s="67"/>
      <c r="AF48" s="67"/>
      <c r="AG48" s="68"/>
      <c r="AH48" s="68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66"/>
      <c r="BF48" s="66"/>
      <c r="BG48" s="66"/>
      <c r="BH48" s="66"/>
      <c r="BI48" s="66"/>
      <c r="BJ48" s="66"/>
      <c r="BK48" s="68"/>
      <c r="BL48" s="68"/>
      <c r="BM48" s="66"/>
      <c r="BN48" s="66"/>
      <c r="BO48" s="66"/>
      <c r="BP48" s="69"/>
      <c r="BQ48" s="66"/>
      <c r="BR48" s="66"/>
      <c r="BS48" s="66"/>
      <c r="BT48" s="66"/>
      <c r="BU48" s="66"/>
      <c r="BV48" s="66"/>
      <c r="BW48" s="66"/>
    </row>
    <row r="49" spans="1:75">
      <c r="A49" s="19">
        <f>CONCATENATE(MONTH(Base[[#This Row],[Data_Padronizada]]),"/",YEAR(Base[[#This Row],[Data_Padronizada]]))*1</f>
        <v>1</v>
      </c>
      <c r="B49" s="20" cm="1">
        <f t="array" ref="B49">IF(ISTEXT(BP49), IFERROR(VALOR.DATA(TRIM(BP49)), VALUE(TRIM(BP49))), BP49)</f>
        <v>0</v>
      </c>
      <c r="C49" t="str">
        <f>TEXT(Base[[#This Row],[Data_Padronizada]],"DDD")</f>
        <v>sáb</v>
      </c>
      <c r="D49">
        <f>_xlfn.XLOOKUP(Base[[#This Row],[Recurso]],'DE-PARA'!$A$1:$A$1000,'DE-PARA'!$D$1:$D$1000)</f>
        <v>0</v>
      </c>
      <c r="E49" t="str">
        <f>_xlfn.XLOOKUP(Base[[#This Row],[Tipo]],'DE-PARA'!$K$2:$K$63,'DE-PARA'!$L$2:$L$63,"Fazer De-Para")</f>
        <v>Fazer De-Para</v>
      </c>
      <c r="F49" s="21">
        <f>Base[[#This Row],[Duração]]*24</f>
        <v>0</v>
      </c>
      <c r="G49" s="22">
        <f>HOUR(Base[[#This Row],[Tempo de atendimento]]/24)</f>
        <v>0</v>
      </c>
      <c r="H49">
        <f>_xlfn.XLOOKUP(Base[[#This Row],[Recurso]],'DE-PARA'!$A$1:$A$1000,'DE-PARA'!$E$1:$E$1000)</f>
        <v>0</v>
      </c>
      <c r="I49">
        <f>_xlfn.XLOOKUP(Base[[#This Row],[Recurso]],'DE-PARA'!$A$1:$A$1000,'DE-PARA'!$F$1:$F$1000)</f>
        <v>0</v>
      </c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7"/>
      <c r="AE49" s="67"/>
      <c r="AF49" s="67"/>
      <c r="AG49" s="68"/>
      <c r="AH49" s="68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66"/>
      <c r="BC49" s="66"/>
      <c r="BD49" s="66"/>
      <c r="BE49" s="66"/>
      <c r="BF49" s="66"/>
      <c r="BG49" s="66"/>
      <c r="BH49" s="66"/>
      <c r="BI49" s="66"/>
      <c r="BJ49" s="66"/>
      <c r="BK49" s="68"/>
      <c r="BL49" s="68"/>
      <c r="BM49" s="66"/>
      <c r="BN49" s="66"/>
      <c r="BO49" s="66"/>
      <c r="BP49" s="69"/>
      <c r="BQ49" s="66"/>
      <c r="BR49" s="66"/>
      <c r="BS49" s="66"/>
      <c r="BT49" s="66"/>
      <c r="BU49" s="66"/>
      <c r="BV49" s="66"/>
      <c r="BW49" s="66"/>
    </row>
    <row r="50" spans="1:75">
      <c r="A50" s="19">
        <f>CONCATENATE(MONTH(Base[[#This Row],[Data_Padronizada]]),"/",YEAR(Base[[#This Row],[Data_Padronizada]]))*1</f>
        <v>1</v>
      </c>
      <c r="B50" s="20" cm="1">
        <f t="array" ref="B50">IF(ISTEXT(BP50), IFERROR(VALOR.DATA(TRIM(BP50)), VALUE(TRIM(BP50))), BP50)</f>
        <v>0</v>
      </c>
      <c r="C50" t="str">
        <f>TEXT(Base[[#This Row],[Data_Padronizada]],"DDD")</f>
        <v>sáb</v>
      </c>
      <c r="D50">
        <f>_xlfn.XLOOKUP(Base[[#This Row],[Recurso]],'DE-PARA'!$A$1:$A$1000,'DE-PARA'!$D$1:$D$1000)</f>
        <v>0</v>
      </c>
      <c r="E50" t="str">
        <f>_xlfn.XLOOKUP(Base[[#This Row],[Tipo]],'DE-PARA'!$K$2:$K$63,'DE-PARA'!$L$2:$L$63,"Fazer De-Para")</f>
        <v>Fazer De-Para</v>
      </c>
      <c r="F50" s="21">
        <f>Base[[#This Row],[Duração]]*24</f>
        <v>0</v>
      </c>
      <c r="G50" s="22">
        <f>HOUR(Base[[#This Row],[Tempo de atendimento]]/24)</f>
        <v>0</v>
      </c>
      <c r="H50">
        <f>_xlfn.XLOOKUP(Base[[#This Row],[Recurso]],'DE-PARA'!$A$1:$A$1000,'DE-PARA'!$E$1:$E$1000)</f>
        <v>0</v>
      </c>
      <c r="I50">
        <f>_xlfn.XLOOKUP(Base[[#This Row],[Recurso]],'DE-PARA'!$A$1:$A$1000,'DE-PARA'!$F$1:$F$1000)</f>
        <v>0</v>
      </c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7"/>
      <c r="AE50" s="67"/>
      <c r="AF50" s="67"/>
      <c r="AG50" s="68"/>
      <c r="AH50" s="68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6"/>
      <c r="BD50" s="66"/>
      <c r="BE50" s="66"/>
      <c r="BF50" s="66"/>
      <c r="BG50" s="66"/>
      <c r="BH50" s="66"/>
      <c r="BI50" s="66"/>
      <c r="BJ50" s="66"/>
      <c r="BK50" s="68"/>
      <c r="BL50" s="68"/>
      <c r="BM50" s="66"/>
      <c r="BN50" s="66"/>
      <c r="BO50" s="66"/>
      <c r="BP50" s="69"/>
      <c r="BQ50" s="66"/>
      <c r="BR50" s="66"/>
      <c r="BS50" s="66"/>
      <c r="BT50" s="66"/>
      <c r="BU50" s="66"/>
      <c r="BV50" s="66"/>
      <c r="BW50" s="66"/>
    </row>
    <row r="51" spans="1:75">
      <c r="A51" s="19">
        <f>CONCATENATE(MONTH(Base[[#This Row],[Data_Padronizada]]),"/",YEAR(Base[[#This Row],[Data_Padronizada]]))*1</f>
        <v>1</v>
      </c>
      <c r="B51" s="20" cm="1">
        <f t="array" ref="B51">IF(ISTEXT(BP51), IFERROR(VALOR.DATA(TRIM(BP51)), VALUE(TRIM(BP51))), BP51)</f>
        <v>0</v>
      </c>
      <c r="C51" t="str">
        <f>TEXT(Base[[#This Row],[Data_Padronizada]],"DDD")</f>
        <v>sáb</v>
      </c>
      <c r="D51">
        <f>_xlfn.XLOOKUP(Base[[#This Row],[Recurso]],'DE-PARA'!$A$1:$A$1000,'DE-PARA'!$D$1:$D$1000)</f>
        <v>0</v>
      </c>
      <c r="E51" t="str">
        <f>_xlfn.XLOOKUP(Base[[#This Row],[Tipo]],'DE-PARA'!$K$2:$K$63,'DE-PARA'!$L$2:$L$63,"Fazer De-Para")</f>
        <v>Fazer De-Para</v>
      </c>
      <c r="F51" s="21">
        <f>Base[[#This Row],[Duração]]*24</f>
        <v>0</v>
      </c>
      <c r="G51" s="22">
        <f>HOUR(Base[[#This Row],[Tempo de atendimento]]/24)</f>
        <v>0</v>
      </c>
      <c r="H51">
        <f>_xlfn.XLOOKUP(Base[[#This Row],[Recurso]],'DE-PARA'!$A$1:$A$1000,'DE-PARA'!$E$1:$E$1000)</f>
        <v>0</v>
      </c>
      <c r="I51">
        <f>_xlfn.XLOOKUP(Base[[#This Row],[Recurso]],'DE-PARA'!$A$1:$A$1000,'DE-PARA'!$F$1:$F$1000)</f>
        <v>0</v>
      </c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7"/>
      <c r="AE51" s="67"/>
      <c r="AF51" s="67"/>
      <c r="AG51" s="68"/>
      <c r="AH51" s="68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66"/>
      <c r="BC51" s="66"/>
      <c r="BD51" s="66"/>
      <c r="BE51" s="66"/>
      <c r="BF51" s="66"/>
      <c r="BG51" s="66"/>
      <c r="BH51" s="66"/>
      <c r="BI51" s="66"/>
      <c r="BJ51" s="66"/>
      <c r="BK51" s="68"/>
      <c r="BL51" s="68"/>
      <c r="BM51" s="66"/>
      <c r="BN51" s="66"/>
      <c r="BO51" s="66"/>
      <c r="BP51" s="69"/>
      <c r="BQ51" s="66"/>
      <c r="BR51" s="66"/>
      <c r="BS51" s="66"/>
      <c r="BT51" s="66"/>
      <c r="BU51" s="66"/>
      <c r="BV51" s="66"/>
      <c r="BW51" s="66"/>
    </row>
    <row r="52" spans="1:75">
      <c r="A52" s="19">
        <f>CONCATENATE(MONTH(Base[[#This Row],[Data_Padronizada]]),"/",YEAR(Base[[#This Row],[Data_Padronizada]]))*1</f>
        <v>1</v>
      </c>
      <c r="B52" s="20" cm="1">
        <f t="array" ref="B52">IF(ISTEXT(BP52), IFERROR(VALOR.DATA(TRIM(BP52)), VALUE(TRIM(BP52))), BP52)</f>
        <v>0</v>
      </c>
      <c r="C52" t="str">
        <f>TEXT(Base[[#This Row],[Data_Padronizada]],"DDD")</f>
        <v>sáb</v>
      </c>
      <c r="D52">
        <f>_xlfn.XLOOKUP(Base[[#This Row],[Recurso]],'DE-PARA'!$A$1:$A$1000,'DE-PARA'!$D$1:$D$1000)</f>
        <v>0</v>
      </c>
      <c r="E52" t="str">
        <f>_xlfn.XLOOKUP(Base[[#This Row],[Tipo]],'DE-PARA'!$K$2:$K$63,'DE-PARA'!$L$2:$L$63,"Fazer De-Para")</f>
        <v>Fazer De-Para</v>
      </c>
      <c r="F52" s="21">
        <f>Base[[#This Row],[Duração]]*24</f>
        <v>0</v>
      </c>
      <c r="G52" s="22">
        <f>HOUR(Base[[#This Row],[Tempo de atendimento]]/24)</f>
        <v>0</v>
      </c>
      <c r="H52">
        <f>_xlfn.XLOOKUP(Base[[#This Row],[Recurso]],'DE-PARA'!$A$1:$A$1000,'DE-PARA'!$E$1:$E$1000)</f>
        <v>0</v>
      </c>
      <c r="I52">
        <f>_xlfn.XLOOKUP(Base[[#This Row],[Recurso]],'DE-PARA'!$A$1:$A$1000,'DE-PARA'!$F$1:$F$1000)</f>
        <v>0</v>
      </c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7"/>
      <c r="AE52" s="67"/>
      <c r="AF52" s="67"/>
      <c r="AG52" s="68"/>
      <c r="AH52" s="68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66"/>
      <c r="BF52" s="66"/>
      <c r="BG52" s="66"/>
      <c r="BH52" s="66"/>
      <c r="BI52" s="66"/>
      <c r="BJ52" s="66"/>
      <c r="BK52" s="68"/>
      <c r="BL52" s="68"/>
      <c r="BM52" s="66"/>
      <c r="BN52" s="66"/>
      <c r="BO52" s="66"/>
      <c r="BP52" s="69"/>
      <c r="BQ52" s="66"/>
      <c r="BR52" s="66"/>
      <c r="BS52" s="66"/>
      <c r="BT52" s="66"/>
      <c r="BU52" s="66"/>
      <c r="BV52" s="66"/>
      <c r="BW52" s="66"/>
    </row>
    <row r="53" spans="1:75">
      <c r="A53" s="19">
        <f>CONCATENATE(MONTH(Base[[#This Row],[Data_Padronizada]]),"/",YEAR(Base[[#This Row],[Data_Padronizada]]))*1</f>
        <v>1</v>
      </c>
      <c r="B53" s="20" cm="1">
        <f t="array" ref="B53">IF(ISTEXT(BP53), IFERROR(VALOR.DATA(TRIM(BP53)), VALUE(TRIM(BP53))), BP53)</f>
        <v>0</v>
      </c>
      <c r="C53" t="str">
        <f>TEXT(Base[[#This Row],[Data_Padronizada]],"DDD")</f>
        <v>sáb</v>
      </c>
      <c r="D53">
        <f>_xlfn.XLOOKUP(Base[[#This Row],[Recurso]],'DE-PARA'!$A$1:$A$1000,'DE-PARA'!$D$1:$D$1000)</f>
        <v>0</v>
      </c>
      <c r="E53" t="str">
        <f>_xlfn.XLOOKUP(Base[[#This Row],[Tipo]],'DE-PARA'!$K$2:$K$63,'DE-PARA'!$L$2:$L$63,"Fazer De-Para")</f>
        <v>Fazer De-Para</v>
      </c>
      <c r="F53" s="21">
        <f>Base[[#This Row],[Duração]]*24</f>
        <v>0</v>
      </c>
      <c r="G53" s="22">
        <f>HOUR(Base[[#This Row],[Tempo de atendimento]]/24)</f>
        <v>0</v>
      </c>
      <c r="H53">
        <f>_xlfn.XLOOKUP(Base[[#This Row],[Recurso]],'DE-PARA'!$A$1:$A$1000,'DE-PARA'!$E$1:$E$1000)</f>
        <v>0</v>
      </c>
      <c r="I53">
        <f>_xlfn.XLOOKUP(Base[[#This Row],[Recurso]],'DE-PARA'!$A$1:$A$1000,'DE-PARA'!$F$1:$F$1000)</f>
        <v>0</v>
      </c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7"/>
      <c r="AE53" s="67"/>
      <c r="AF53" s="67"/>
      <c r="AG53" s="68"/>
      <c r="AH53" s="68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6"/>
      <c r="BD53" s="66"/>
      <c r="BE53" s="66"/>
      <c r="BF53" s="66"/>
      <c r="BG53" s="66"/>
      <c r="BH53" s="66"/>
      <c r="BI53" s="66"/>
      <c r="BJ53" s="66"/>
      <c r="BK53" s="68"/>
      <c r="BL53" s="68"/>
      <c r="BM53" s="66"/>
      <c r="BN53" s="66"/>
      <c r="BO53" s="66"/>
      <c r="BP53" s="69"/>
      <c r="BQ53" s="66"/>
      <c r="BR53" s="66"/>
      <c r="BS53" s="66"/>
      <c r="BT53" s="66"/>
      <c r="BU53" s="66"/>
      <c r="BV53" s="66"/>
      <c r="BW53" s="66"/>
    </row>
    <row r="54" spans="1:75">
      <c r="A54" s="19">
        <f>CONCATENATE(MONTH(Base[[#This Row],[Data_Padronizada]]),"/",YEAR(Base[[#This Row],[Data_Padronizada]]))*1</f>
        <v>1</v>
      </c>
      <c r="B54" s="20" cm="1">
        <f t="array" ref="B54">IF(ISTEXT(BP54), IFERROR(VALOR.DATA(TRIM(BP54)), VALUE(TRIM(BP54))), BP54)</f>
        <v>0</v>
      </c>
      <c r="C54" t="str">
        <f>TEXT(Base[[#This Row],[Data_Padronizada]],"DDD")</f>
        <v>sáb</v>
      </c>
      <c r="D54">
        <f>_xlfn.XLOOKUP(Base[[#This Row],[Recurso]],'DE-PARA'!$A$1:$A$1000,'DE-PARA'!$D$1:$D$1000)</f>
        <v>0</v>
      </c>
      <c r="E54" t="str">
        <f>_xlfn.XLOOKUP(Base[[#This Row],[Tipo]],'DE-PARA'!$K$2:$K$63,'DE-PARA'!$L$2:$L$63,"Fazer De-Para")</f>
        <v>Fazer De-Para</v>
      </c>
      <c r="F54" s="21">
        <f>Base[[#This Row],[Duração]]*24</f>
        <v>0</v>
      </c>
      <c r="G54" s="22">
        <f>HOUR(Base[[#This Row],[Tempo de atendimento]]/24)</f>
        <v>0</v>
      </c>
      <c r="H54">
        <f>_xlfn.XLOOKUP(Base[[#This Row],[Recurso]],'DE-PARA'!$A$1:$A$1000,'DE-PARA'!$E$1:$E$1000)</f>
        <v>0</v>
      </c>
      <c r="I54">
        <f>_xlfn.XLOOKUP(Base[[#This Row],[Recurso]],'DE-PARA'!$A$1:$A$1000,'DE-PARA'!$F$1:$F$1000)</f>
        <v>0</v>
      </c>
    </row>
    <row r="55" spans="1:75">
      <c r="A55" s="19">
        <f>CONCATENATE(MONTH(Base[[#This Row],[Data_Padronizada]]),"/",YEAR(Base[[#This Row],[Data_Padronizada]]))*1</f>
        <v>1</v>
      </c>
      <c r="B55" s="20" cm="1">
        <f t="array" ref="B55">IF(ISTEXT(BP55), IFERROR(VALOR.DATA(TRIM(BP55)), VALUE(TRIM(BP55))), BP55)</f>
        <v>0</v>
      </c>
      <c r="C55" t="str">
        <f>TEXT(Base[[#This Row],[Data_Padronizada]],"DDD")</f>
        <v>sáb</v>
      </c>
      <c r="D55">
        <f>_xlfn.XLOOKUP(Base[[#This Row],[Recurso]],'DE-PARA'!$A$1:$A$1000,'DE-PARA'!$D$1:$D$1000)</f>
        <v>0</v>
      </c>
      <c r="E55" t="str">
        <f>_xlfn.XLOOKUP(Base[[#This Row],[Tipo]],'DE-PARA'!$K$2:$K$63,'DE-PARA'!$L$2:$L$63,"Fazer De-Para")</f>
        <v>Fazer De-Para</v>
      </c>
      <c r="F55" s="21">
        <f>Base[[#This Row],[Duração]]*24</f>
        <v>0</v>
      </c>
      <c r="G55" s="22">
        <f>HOUR(Base[[#This Row],[Tempo de atendimento]]/24)</f>
        <v>0</v>
      </c>
      <c r="H55">
        <f>_xlfn.XLOOKUP(Base[[#This Row],[Recurso]],'DE-PARA'!$A$1:$A$1000,'DE-PARA'!$E$1:$E$1000)</f>
        <v>0</v>
      </c>
      <c r="I55">
        <f>_xlfn.XLOOKUP(Base[[#This Row],[Recurso]],'DE-PARA'!$A$1:$A$1000,'DE-PARA'!$F$1:$F$1000)</f>
        <v>0</v>
      </c>
    </row>
    <row r="56" spans="1:75">
      <c r="A56" s="19">
        <f>CONCATENATE(MONTH(Base[[#This Row],[Data_Padronizada]]),"/",YEAR(Base[[#This Row],[Data_Padronizada]]))*1</f>
        <v>1</v>
      </c>
      <c r="B56" s="20" cm="1">
        <f t="array" ref="B56">IF(ISTEXT(BP56), IFERROR(VALOR.DATA(TRIM(BP56)), VALUE(TRIM(BP56))), BP56)</f>
        <v>0</v>
      </c>
      <c r="C56" t="str">
        <f>TEXT(Base[[#This Row],[Data_Padronizada]],"DDD")</f>
        <v>sáb</v>
      </c>
      <c r="D56">
        <f>_xlfn.XLOOKUP(Base[[#This Row],[Recurso]],'DE-PARA'!$A$1:$A$1000,'DE-PARA'!$D$1:$D$1000)</f>
        <v>0</v>
      </c>
      <c r="E56" t="str">
        <f>_xlfn.XLOOKUP(Base[[#This Row],[Tipo]],'DE-PARA'!$K$2:$K$63,'DE-PARA'!$L$2:$L$63,"Fazer De-Para")</f>
        <v>Fazer De-Para</v>
      </c>
      <c r="F56" s="21">
        <f>Base[[#This Row],[Duração]]*24</f>
        <v>0</v>
      </c>
      <c r="G56" s="22">
        <f>HOUR(Base[[#This Row],[Tempo de atendimento]]/24)</f>
        <v>0</v>
      </c>
      <c r="H56">
        <f>_xlfn.XLOOKUP(Base[[#This Row],[Recurso]],'DE-PARA'!$A$1:$A$1000,'DE-PARA'!$E$1:$E$1000)</f>
        <v>0</v>
      </c>
      <c r="I56">
        <f>_xlfn.XLOOKUP(Base[[#This Row],[Recurso]],'DE-PARA'!$A$1:$A$1000,'DE-PARA'!$F$1:$F$1000)</f>
        <v>0</v>
      </c>
    </row>
    <row r="57" spans="1:75">
      <c r="A57" s="19">
        <f>CONCATENATE(MONTH(Base[[#This Row],[Data_Padronizada]]),"/",YEAR(Base[[#This Row],[Data_Padronizada]]))*1</f>
        <v>1</v>
      </c>
      <c r="B57" s="20" cm="1">
        <f t="array" ref="B57">IF(ISTEXT(BP57), IFERROR(VALOR.DATA(TRIM(BP57)), VALUE(TRIM(BP57))), BP57)</f>
        <v>0</v>
      </c>
      <c r="C57" t="str">
        <f>TEXT(Base[[#This Row],[Data_Padronizada]],"DDD")</f>
        <v>sáb</v>
      </c>
      <c r="D57">
        <f>_xlfn.XLOOKUP(Base[[#This Row],[Recurso]],'DE-PARA'!$A$1:$A$1000,'DE-PARA'!$D$1:$D$1000)</f>
        <v>0</v>
      </c>
      <c r="E57" t="str">
        <f>_xlfn.XLOOKUP(Base[[#This Row],[Tipo]],'DE-PARA'!$K$2:$K$63,'DE-PARA'!$L$2:$L$63,"Fazer De-Para")</f>
        <v>Fazer De-Para</v>
      </c>
      <c r="F57" s="21">
        <f>Base[[#This Row],[Duração]]*24</f>
        <v>0</v>
      </c>
      <c r="G57" s="22">
        <f>HOUR(Base[[#This Row],[Tempo de atendimento]]/24)</f>
        <v>0</v>
      </c>
      <c r="H57">
        <f>_xlfn.XLOOKUP(Base[[#This Row],[Recurso]],'DE-PARA'!$A$1:$A$1000,'DE-PARA'!$E$1:$E$1000)</f>
        <v>0</v>
      </c>
      <c r="I57">
        <f>_xlfn.XLOOKUP(Base[[#This Row],[Recurso]],'DE-PARA'!$A$1:$A$1000,'DE-PARA'!$F$1:$F$1000)</f>
        <v>0</v>
      </c>
      <c r="AD57" s="64"/>
      <c r="AE57" s="64"/>
      <c r="AF57" s="64"/>
      <c r="AG57" s="65"/>
      <c r="AH57" s="65"/>
      <c r="BK57" s="65"/>
      <c r="BL57" s="65"/>
      <c r="BP57" s="20"/>
    </row>
    <row r="58" spans="1:75">
      <c r="A58" s="19">
        <f>CONCATENATE(MONTH(Base[[#This Row],[Data_Padronizada]]),"/",YEAR(Base[[#This Row],[Data_Padronizada]]))*1</f>
        <v>1</v>
      </c>
      <c r="B58" s="20" cm="1">
        <f t="array" ref="B58">IF(ISTEXT(BP58), IFERROR(VALOR.DATA(TRIM(BP58)), VALUE(TRIM(BP58))), BP58)</f>
        <v>0</v>
      </c>
      <c r="C58" t="str">
        <f>TEXT(Base[[#This Row],[Data_Padronizada]],"DDD")</f>
        <v>sáb</v>
      </c>
      <c r="D58">
        <f>_xlfn.XLOOKUP(Base[[#This Row],[Recurso]],'DE-PARA'!$A$1:$A$1000,'DE-PARA'!$D$1:$D$1000)</f>
        <v>0</v>
      </c>
      <c r="E58" t="str">
        <f>_xlfn.XLOOKUP(Base[[#This Row],[Tipo]],'DE-PARA'!$K$2:$K$63,'DE-PARA'!$L$2:$L$63,"Fazer De-Para")</f>
        <v>Fazer De-Para</v>
      </c>
      <c r="F58" s="21">
        <f>Base[[#This Row],[Duração]]*24</f>
        <v>0</v>
      </c>
      <c r="G58" s="22">
        <f>HOUR(Base[[#This Row],[Tempo de atendimento]]/24)</f>
        <v>0</v>
      </c>
      <c r="H58">
        <f>_xlfn.XLOOKUP(Base[[#This Row],[Recurso]],'DE-PARA'!$A$1:$A$1000,'DE-PARA'!$E$1:$E$1000)</f>
        <v>0</v>
      </c>
      <c r="I58">
        <f>_xlfn.XLOOKUP(Base[[#This Row],[Recurso]],'DE-PARA'!$A$1:$A$1000,'DE-PARA'!$F$1:$F$1000)</f>
        <v>0</v>
      </c>
    </row>
    <row r="59" spans="1:75">
      <c r="A59" s="19">
        <f>CONCATENATE(MONTH(Base[[#This Row],[Data_Padronizada]]),"/",YEAR(Base[[#This Row],[Data_Padronizada]]))*1</f>
        <v>1</v>
      </c>
      <c r="B59" s="20" cm="1">
        <f t="array" ref="B59">IF(ISTEXT(BP59), IFERROR(VALOR.DATA(TRIM(BP59)), VALUE(TRIM(BP59))), BP59)</f>
        <v>0</v>
      </c>
      <c r="C59" t="str">
        <f>TEXT(Base[[#This Row],[Data_Padronizada]],"DDD")</f>
        <v>sáb</v>
      </c>
      <c r="D59">
        <f>_xlfn.XLOOKUP(Base[[#This Row],[Recurso]],'DE-PARA'!$A$1:$A$1000,'DE-PARA'!$D$1:$D$1000)</f>
        <v>0</v>
      </c>
      <c r="E59" t="str">
        <f>_xlfn.XLOOKUP(Base[[#This Row],[Tipo]],'DE-PARA'!$K$2:$K$63,'DE-PARA'!$L$2:$L$63,"Fazer De-Para")</f>
        <v>Fazer De-Para</v>
      </c>
      <c r="F59" s="21">
        <f>Base[[#This Row],[Duração]]*24</f>
        <v>0</v>
      </c>
      <c r="G59" s="22">
        <f>HOUR(Base[[#This Row],[Tempo de atendimento]]/24)</f>
        <v>0</v>
      </c>
      <c r="H59">
        <f>_xlfn.XLOOKUP(Base[[#This Row],[Recurso]],'DE-PARA'!$A$1:$A$1000,'DE-PARA'!$E$1:$E$1000)</f>
        <v>0</v>
      </c>
      <c r="I59">
        <f>_xlfn.XLOOKUP(Base[[#This Row],[Recurso]],'DE-PARA'!$A$1:$A$1000,'DE-PARA'!$F$1:$F$1000)</f>
        <v>0</v>
      </c>
    </row>
    <row r="60" spans="1:75">
      <c r="A60" s="19">
        <f>CONCATENATE(MONTH(Base[[#This Row],[Data_Padronizada]]),"/",YEAR(Base[[#This Row],[Data_Padronizada]]))*1</f>
        <v>1</v>
      </c>
      <c r="B60" s="20" cm="1">
        <f t="array" ref="B60">IF(ISTEXT(BP60), IFERROR(VALOR.DATA(TRIM(BP60)), VALUE(TRIM(BP60))), BP60)</f>
        <v>0</v>
      </c>
      <c r="C60" t="str">
        <f>TEXT(Base[[#This Row],[Data_Padronizada]],"DDD")</f>
        <v>sáb</v>
      </c>
      <c r="D60">
        <f>_xlfn.XLOOKUP(Base[[#This Row],[Recurso]],'DE-PARA'!$A$1:$A$1000,'DE-PARA'!$D$1:$D$1000)</f>
        <v>0</v>
      </c>
      <c r="E60" t="str">
        <f>_xlfn.XLOOKUP(Base[[#This Row],[Tipo]],'DE-PARA'!$K$2:$K$63,'DE-PARA'!$L$2:$L$63,"Fazer De-Para")</f>
        <v>Fazer De-Para</v>
      </c>
      <c r="F60" s="21">
        <f>Base[[#This Row],[Duração]]*24</f>
        <v>0</v>
      </c>
      <c r="G60" s="22">
        <f>HOUR(Base[[#This Row],[Tempo de atendimento]]/24)</f>
        <v>0</v>
      </c>
      <c r="H60">
        <f>_xlfn.XLOOKUP(Base[[#This Row],[Recurso]],'DE-PARA'!$A$1:$A$1000,'DE-PARA'!$E$1:$E$1000)</f>
        <v>0</v>
      </c>
      <c r="I60">
        <f>_xlfn.XLOOKUP(Base[[#This Row],[Recurso]],'DE-PARA'!$A$1:$A$1000,'DE-PARA'!$F$1:$F$1000)</f>
        <v>0</v>
      </c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7"/>
      <c r="AE60" s="67"/>
      <c r="AF60" s="67"/>
      <c r="AG60" s="68"/>
      <c r="AH60" s="68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6"/>
      <c r="AV60" s="66"/>
      <c r="AW60" s="66"/>
      <c r="AX60" s="66"/>
      <c r="AY60" s="66"/>
      <c r="AZ60" s="66"/>
      <c r="BA60" s="66"/>
      <c r="BB60" s="66"/>
      <c r="BC60" s="66"/>
      <c r="BD60" s="66"/>
      <c r="BE60" s="66"/>
      <c r="BF60" s="66"/>
      <c r="BG60" s="66"/>
      <c r="BH60" s="66"/>
      <c r="BI60" s="66"/>
      <c r="BJ60" s="66"/>
      <c r="BK60" s="68"/>
      <c r="BL60" s="68"/>
      <c r="BM60" s="66"/>
      <c r="BN60" s="66"/>
      <c r="BO60" s="66"/>
      <c r="BP60" s="69"/>
      <c r="BQ60" s="66"/>
      <c r="BR60" s="66"/>
      <c r="BS60" s="66"/>
      <c r="BT60" s="66"/>
      <c r="BU60" s="66"/>
      <c r="BV60" s="66"/>
      <c r="BW60" s="66"/>
    </row>
    <row r="61" spans="1:75">
      <c r="A61" s="19">
        <f>CONCATENATE(MONTH(Base[[#This Row],[Data_Padronizada]]),"/",YEAR(Base[[#This Row],[Data_Padronizada]]))*1</f>
        <v>1</v>
      </c>
      <c r="B61" s="20" cm="1">
        <f t="array" ref="B61">IF(ISTEXT(BP61), IFERROR(VALOR.DATA(TRIM(BP61)), VALUE(TRIM(BP61))), BP61)</f>
        <v>0</v>
      </c>
      <c r="C61" t="str">
        <f>TEXT(Base[[#This Row],[Data_Padronizada]],"DDD")</f>
        <v>sáb</v>
      </c>
      <c r="D61">
        <f>_xlfn.XLOOKUP(Base[[#This Row],[Recurso]],'DE-PARA'!$A$1:$A$1000,'DE-PARA'!$D$1:$D$1000)</f>
        <v>0</v>
      </c>
      <c r="E61" t="str">
        <f>_xlfn.XLOOKUP(Base[[#This Row],[Tipo]],'DE-PARA'!$K$2:$K$63,'DE-PARA'!$L$2:$L$63,"Fazer De-Para")</f>
        <v>Fazer De-Para</v>
      </c>
      <c r="F61" s="21">
        <f>Base[[#This Row],[Duração]]*24</f>
        <v>0</v>
      </c>
      <c r="G61" s="22">
        <f>HOUR(Base[[#This Row],[Tempo de atendimento]]/24)</f>
        <v>0</v>
      </c>
      <c r="H61">
        <f>_xlfn.XLOOKUP(Base[[#This Row],[Recurso]],'DE-PARA'!$A$1:$A$1000,'DE-PARA'!$E$1:$E$1000)</f>
        <v>0</v>
      </c>
      <c r="I61">
        <f>_xlfn.XLOOKUP(Base[[#This Row],[Recurso]],'DE-PARA'!$A$1:$A$1000,'DE-PARA'!$F$1:$F$1000)</f>
        <v>0</v>
      </c>
    </row>
    <row r="62" spans="1:75">
      <c r="A62" s="19">
        <f>CONCATENATE(MONTH(Base[[#This Row],[Data_Padronizada]]),"/",YEAR(Base[[#This Row],[Data_Padronizada]]))*1</f>
        <v>1</v>
      </c>
      <c r="B62" s="20" cm="1">
        <f t="array" ref="B62">IF(ISTEXT(BP62), IFERROR(VALOR.DATA(TRIM(BP62)), VALUE(TRIM(BP62))), BP62)</f>
        <v>0</v>
      </c>
      <c r="C62" t="str">
        <f>TEXT(Base[[#This Row],[Data_Padronizada]],"DDD")</f>
        <v>sáb</v>
      </c>
      <c r="D62">
        <f>_xlfn.XLOOKUP(Base[[#This Row],[Recurso]],'DE-PARA'!$A$1:$A$1000,'DE-PARA'!$D$1:$D$1000)</f>
        <v>0</v>
      </c>
      <c r="E62" t="str">
        <f>_xlfn.XLOOKUP(Base[[#This Row],[Tipo]],'DE-PARA'!$K$2:$K$63,'DE-PARA'!$L$2:$L$63,"Fazer De-Para")</f>
        <v>Fazer De-Para</v>
      </c>
      <c r="F62" s="21">
        <f>Base[[#This Row],[Duração]]*24</f>
        <v>0</v>
      </c>
      <c r="G62" s="22">
        <f>HOUR(Base[[#This Row],[Tempo de atendimento]]/24)</f>
        <v>0</v>
      </c>
      <c r="H62">
        <f>_xlfn.XLOOKUP(Base[[#This Row],[Recurso]],'DE-PARA'!$A$1:$A$1000,'DE-PARA'!$E$1:$E$1000)</f>
        <v>0</v>
      </c>
      <c r="I62">
        <f>_xlfn.XLOOKUP(Base[[#This Row],[Recurso]],'DE-PARA'!$A$1:$A$1000,'DE-PARA'!$F$1:$F$1000)</f>
        <v>0</v>
      </c>
    </row>
    <row r="63" spans="1:75">
      <c r="A63" s="19">
        <f>CONCATENATE(MONTH(Base[[#This Row],[Data_Padronizada]]),"/",YEAR(Base[[#This Row],[Data_Padronizada]]))*1</f>
        <v>1</v>
      </c>
      <c r="B63" s="20" cm="1">
        <f t="array" ref="B63">IF(ISTEXT(BP63), IFERROR(VALOR.DATA(TRIM(BP63)), VALUE(TRIM(BP63))), BP63)</f>
        <v>0</v>
      </c>
      <c r="C63" t="str">
        <f>TEXT(Base[[#This Row],[Data_Padronizada]],"DDD")</f>
        <v>sáb</v>
      </c>
      <c r="D63">
        <f>_xlfn.XLOOKUP(Base[[#This Row],[Recurso]],'DE-PARA'!$A$1:$A$1000,'DE-PARA'!$D$1:$D$1000)</f>
        <v>0</v>
      </c>
      <c r="E63" t="str">
        <f>_xlfn.XLOOKUP(Base[[#This Row],[Tipo]],'DE-PARA'!$K$2:$K$63,'DE-PARA'!$L$2:$L$63,"Fazer De-Para")</f>
        <v>Fazer De-Para</v>
      </c>
      <c r="F63" s="21">
        <f>Base[[#This Row],[Duração]]*24</f>
        <v>0</v>
      </c>
      <c r="G63" s="22">
        <f>HOUR(Base[[#This Row],[Tempo de atendimento]]/24)</f>
        <v>0</v>
      </c>
      <c r="H63">
        <f>_xlfn.XLOOKUP(Base[[#This Row],[Recurso]],'DE-PARA'!$A$1:$A$1000,'DE-PARA'!$E$1:$E$1000)</f>
        <v>0</v>
      </c>
      <c r="I63">
        <f>_xlfn.XLOOKUP(Base[[#This Row],[Recurso]],'DE-PARA'!$A$1:$A$1000,'DE-PARA'!$F$1:$F$1000)</f>
        <v>0</v>
      </c>
    </row>
    <row r="64" spans="1:75">
      <c r="A64" s="19">
        <f>CONCATENATE(MONTH(Base[[#This Row],[Data_Padronizada]]),"/",YEAR(Base[[#This Row],[Data_Padronizada]]))*1</f>
        <v>1</v>
      </c>
      <c r="B64" s="20" cm="1">
        <f t="array" ref="B64">IF(ISTEXT(BP64), IFERROR(VALOR.DATA(TRIM(BP64)), VALUE(TRIM(BP64))), BP64)</f>
        <v>0</v>
      </c>
      <c r="C64" t="str">
        <f>TEXT(Base[[#This Row],[Data_Padronizada]],"DDD")</f>
        <v>sáb</v>
      </c>
      <c r="D64">
        <f>_xlfn.XLOOKUP(Base[[#This Row],[Recurso]],'DE-PARA'!$A$1:$A$1000,'DE-PARA'!$D$1:$D$1000)</f>
        <v>0</v>
      </c>
      <c r="E64" t="str">
        <f>_xlfn.XLOOKUP(Base[[#This Row],[Tipo]],'DE-PARA'!$K$2:$K$63,'DE-PARA'!$L$2:$L$63,"Fazer De-Para")</f>
        <v>Fazer De-Para</v>
      </c>
      <c r="F64" s="21">
        <f>Base[[#This Row],[Duração]]*24</f>
        <v>0</v>
      </c>
      <c r="G64" s="22">
        <f>HOUR(Base[[#This Row],[Tempo de atendimento]]/24)</f>
        <v>0</v>
      </c>
      <c r="H64">
        <f>_xlfn.XLOOKUP(Base[[#This Row],[Recurso]],'DE-PARA'!$A$1:$A$1000,'DE-PARA'!$E$1:$E$1000)</f>
        <v>0</v>
      </c>
      <c r="I64">
        <f>_xlfn.XLOOKUP(Base[[#This Row],[Recurso]],'DE-PARA'!$A$1:$A$1000,'DE-PARA'!$F$1:$F$1000)</f>
        <v>0</v>
      </c>
    </row>
    <row r="65" spans="1:9">
      <c r="A65" s="19">
        <f>CONCATENATE(MONTH(Base[[#This Row],[Data_Padronizada]]),"/",YEAR(Base[[#This Row],[Data_Padronizada]]))*1</f>
        <v>1</v>
      </c>
      <c r="B65" s="20" cm="1">
        <f t="array" ref="B65">IF(ISTEXT(BP65), IFERROR(VALOR.DATA(TRIM(BP65)), VALUE(TRIM(BP65))), BP65)</f>
        <v>0</v>
      </c>
      <c r="C65" t="str">
        <f>TEXT(Base[[#This Row],[Data_Padronizada]],"DDD")</f>
        <v>sáb</v>
      </c>
      <c r="D65">
        <f>_xlfn.XLOOKUP(Base[[#This Row],[Recurso]],'DE-PARA'!$A$1:$A$1000,'DE-PARA'!$D$1:$D$1000)</f>
        <v>0</v>
      </c>
      <c r="E65" t="str">
        <f>_xlfn.XLOOKUP(Base[[#This Row],[Tipo]],'DE-PARA'!$K$2:$K$63,'DE-PARA'!$L$2:$L$63,"Fazer De-Para")</f>
        <v>Fazer De-Para</v>
      </c>
      <c r="F65" s="21">
        <f>Base[[#This Row],[Duração]]*24</f>
        <v>0</v>
      </c>
      <c r="G65" s="22">
        <f>HOUR(Base[[#This Row],[Tempo de atendimento]]/24)</f>
        <v>0</v>
      </c>
      <c r="H65">
        <f>_xlfn.XLOOKUP(Base[[#This Row],[Recurso]],'DE-PARA'!$A$1:$A$1000,'DE-PARA'!$E$1:$E$1000)</f>
        <v>0</v>
      </c>
      <c r="I65">
        <f>_xlfn.XLOOKUP(Base[[#This Row],[Recurso]],'DE-PARA'!$A$1:$A$1000,'DE-PARA'!$F$1:$F$1000)</f>
        <v>0</v>
      </c>
    </row>
    <row r="66" spans="1:9">
      <c r="A66" s="19">
        <f>CONCATENATE(MONTH(Base[[#This Row],[Data_Padronizada]]),"/",YEAR(Base[[#This Row],[Data_Padronizada]]))*1</f>
        <v>1</v>
      </c>
      <c r="B66" s="20" cm="1">
        <f t="array" ref="B66">IF(ISTEXT(BP66), IFERROR(VALOR.DATA(TRIM(BP66)), VALUE(TRIM(BP66))), BP66)</f>
        <v>0</v>
      </c>
      <c r="C66" t="str">
        <f>TEXT(Base[[#This Row],[Data_Padronizada]],"DDD")</f>
        <v>sáb</v>
      </c>
      <c r="D66">
        <f>_xlfn.XLOOKUP(Base[[#This Row],[Recurso]],'DE-PARA'!$A$1:$A$1000,'DE-PARA'!$D$1:$D$1000)</f>
        <v>0</v>
      </c>
      <c r="E66" t="str">
        <f>_xlfn.XLOOKUP(Base[[#This Row],[Tipo]],'DE-PARA'!$K$2:$K$63,'DE-PARA'!$L$2:$L$63,"Fazer De-Para")</f>
        <v>Fazer De-Para</v>
      </c>
      <c r="F66" s="21">
        <f>Base[[#This Row],[Duração]]*24</f>
        <v>0</v>
      </c>
      <c r="G66" s="22">
        <f>HOUR(Base[[#This Row],[Tempo de atendimento]]/24)</f>
        <v>0</v>
      </c>
      <c r="H66">
        <f>_xlfn.XLOOKUP(Base[[#This Row],[Recurso]],'DE-PARA'!$A$1:$A$1000,'DE-PARA'!$E$1:$E$1000)</f>
        <v>0</v>
      </c>
      <c r="I66">
        <f>_xlfn.XLOOKUP(Base[[#This Row],[Recurso]],'DE-PARA'!$A$1:$A$1000,'DE-PARA'!$F$1:$F$1000)</f>
        <v>0</v>
      </c>
    </row>
    <row r="67" spans="1:9">
      <c r="A67" s="19">
        <f>CONCATENATE(MONTH(Base[[#This Row],[Data_Padronizada]]),"/",YEAR(Base[[#This Row],[Data_Padronizada]]))*1</f>
        <v>1</v>
      </c>
      <c r="B67" s="20" cm="1">
        <f t="array" ref="B67">IF(ISTEXT(BP67), IFERROR(VALOR.DATA(TRIM(BP67)), VALUE(TRIM(BP67))), BP67)</f>
        <v>0</v>
      </c>
      <c r="C67" t="str">
        <f>TEXT(Base[[#This Row],[Data_Padronizada]],"DDD")</f>
        <v>sáb</v>
      </c>
      <c r="D67">
        <f>_xlfn.XLOOKUP(Base[[#This Row],[Recurso]],'DE-PARA'!$A$1:$A$1000,'DE-PARA'!$D$1:$D$1000)</f>
        <v>0</v>
      </c>
      <c r="E67" t="str">
        <f>_xlfn.XLOOKUP(Base[[#This Row],[Tipo]],'DE-PARA'!$K$2:$K$63,'DE-PARA'!$L$2:$L$63,"Fazer De-Para")</f>
        <v>Fazer De-Para</v>
      </c>
      <c r="F67" s="21">
        <f>Base[[#This Row],[Duração]]*24</f>
        <v>0</v>
      </c>
      <c r="G67" s="22">
        <f>HOUR(Base[[#This Row],[Tempo de atendimento]]/24)</f>
        <v>0</v>
      </c>
      <c r="H67">
        <f>_xlfn.XLOOKUP(Base[[#This Row],[Recurso]],'DE-PARA'!$A$1:$A$1000,'DE-PARA'!$E$1:$E$1000)</f>
        <v>0</v>
      </c>
      <c r="I67">
        <f>_xlfn.XLOOKUP(Base[[#This Row],[Recurso]],'DE-PARA'!$A$1:$A$1000,'DE-PARA'!$F$1:$F$1000)</f>
        <v>0</v>
      </c>
    </row>
    <row r="68" spans="1:9">
      <c r="A68" s="19">
        <f>CONCATENATE(MONTH(Base[[#This Row],[Data_Padronizada]]),"/",YEAR(Base[[#This Row],[Data_Padronizada]]))*1</f>
        <v>1</v>
      </c>
      <c r="B68" s="20" cm="1">
        <f t="array" ref="B68">IF(ISTEXT(BP68), IFERROR(VALOR.DATA(TRIM(BP68)), VALUE(TRIM(BP68))), BP68)</f>
        <v>0</v>
      </c>
      <c r="C68" t="str">
        <f>TEXT(Base[[#This Row],[Data_Padronizada]],"DDD")</f>
        <v>sáb</v>
      </c>
      <c r="D68">
        <f>_xlfn.XLOOKUP(Base[[#This Row],[Recurso]],'DE-PARA'!$A$1:$A$1000,'DE-PARA'!$D$1:$D$1000)</f>
        <v>0</v>
      </c>
      <c r="E68" t="str">
        <f>_xlfn.XLOOKUP(Base[[#This Row],[Tipo]],'DE-PARA'!$K$2:$K$63,'DE-PARA'!$L$2:$L$63,"Fazer De-Para")</f>
        <v>Fazer De-Para</v>
      </c>
      <c r="F68" s="21">
        <f>Base[[#This Row],[Duração]]*24</f>
        <v>0</v>
      </c>
      <c r="G68" s="22">
        <f>HOUR(Base[[#This Row],[Tempo de atendimento]]/24)</f>
        <v>0</v>
      </c>
      <c r="H68">
        <f>_xlfn.XLOOKUP(Base[[#This Row],[Recurso]],'DE-PARA'!$A$1:$A$1000,'DE-PARA'!$E$1:$E$1000)</f>
        <v>0</v>
      </c>
      <c r="I68">
        <f>_xlfn.XLOOKUP(Base[[#This Row],[Recurso]],'DE-PARA'!$A$1:$A$1000,'DE-PARA'!$F$1:$F$1000)</f>
        <v>0</v>
      </c>
    </row>
    <row r="69" spans="1:9">
      <c r="A69" s="19">
        <f>CONCATENATE(MONTH(Base[[#This Row],[Data_Padronizada]]),"/",YEAR(Base[[#This Row],[Data_Padronizada]]))*1</f>
        <v>1</v>
      </c>
      <c r="B69" s="20" cm="1">
        <f t="array" ref="B69">IF(ISTEXT(BP69), IFERROR(VALOR.DATA(TRIM(BP69)), VALUE(TRIM(BP69))), BP69)</f>
        <v>0</v>
      </c>
      <c r="C69" t="str">
        <f>TEXT(Base[[#This Row],[Data_Padronizada]],"DDD")</f>
        <v>sáb</v>
      </c>
      <c r="D69">
        <f>_xlfn.XLOOKUP(Base[[#This Row],[Recurso]],'DE-PARA'!$A$1:$A$1000,'DE-PARA'!$D$1:$D$1000)</f>
        <v>0</v>
      </c>
      <c r="E69" t="str">
        <f>_xlfn.XLOOKUP(Base[[#This Row],[Tipo]],'DE-PARA'!$K$2:$K$63,'DE-PARA'!$L$2:$L$63,"Fazer De-Para")</f>
        <v>Fazer De-Para</v>
      </c>
      <c r="F69" s="21">
        <f>Base[[#This Row],[Duração]]*24</f>
        <v>0</v>
      </c>
      <c r="G69" s="22">
        <f>HOUR(Base[[#This Row],[Tempo de atendimento]]/24)</f>
        <v>0</v>
      </c>
      <c r="H69">
        <f>_xlfn.XLOOKUP(Base[[#This Row],[Recurso]],'DE-PARA'!$A$1:$A$1000,'DE-PARA'!$E$1:$E$1000)</f>
        <v>0</v>
      </c>
      <c r="I69">
        <f>_xlfn.XLOOKUP(Base[[#This Row],[Recurso]],'DE-PARA'!$A$1:$A$1000,'DE-PARA'!$F$1:$F$1000)</f>
        <v>0</v>
      </c>
    </row>
    <row r="70" spans="1:9">
      <c r="A70" s="19">
        <f>CONCATENATE(MONTH(Base[[#This Row],[Data_Padronizada]]),"/",YEAR(Base[[#This Row],[Data_Padronizada]]))*1</f>
        <v>1</v>
      </c>
      <c r="B70" s="20" cm="1">
        <f t="array" ref="B70">IF(ISTEXT(BP70), IFERROR(VALOR.DATA(TRIM(BP70)), VALUE(TRIM(BP70))), BP70)</f>
        <v>0</v>
      </c>
      <c r="C70" t="str">
        <f>TEXT(Base[[#This Row],[Data_Padronizada]],"DDD")</f>
        <v>sáb</v>
      </c>
      <c r="D70">
        <f>_xlfn.XLOOKUP(Base[[#This Row],[Recurso]],'DE-PARA'!$A$1:$A$1000,'DE-PARA'!$D$1:$D$1000)</f>
        <v>0</v>
      </c>
      <c r="E70" t="str">
        <f>_xlfn.XLOOKUP(Base[[#This Row],[Tipo]],'DE-PARA'!$K$2:$K$63,'DE-PARA'!$L$2:$L$63,"Fazer De-Para")</f>
        <v>Fazer De-Para</v>
      </c>
      <c r="F70" s="21">
        <f>Base[[#This Row],[Duração]]*24</f>
        <v>0</v>
      </c>
      <c r="G70" s="22">
        <f>HOUR(Base[[#This Row],[Tempo de atendimento]]/24)</f>
        <v>0</v>
      </c>
      <c r="H70">
        <f>_xlfn.XLOOKUP(Base[[#This Row],[Recurso]],'DE-PARA'!$A$1:$A$1000,'DE-PARA'!$E$1:$E$1000)</f>
        <v>0</v>
      </c>
      <c r="I70">
        <f>_xlfn.XLOOKUP(Base[[#This Row],[Recurso]],'DE-PARA'!$A$1:$A$1000,'DE-PARA'!$F$1:$F$1000)</f>
        <v>0</v>
      </c>
    </row>
    <row r="71" spans="1:9">
      <c r="A71" s="19">
        <f>CONCATENATE(MONTH(Base[[#This Row],[Data_Padronizada]]),"/",YEAR(Base[[#This Row],[Data_Padronizada]]))*1</f>
        <v>1</v>
      </c>
      <c r="B71" s="20" cm="1">
        <f t="array" ref="B71">IF(ISTEXT(BP71), IFERROR(VALOR.DATA(TRIM(BP71)), VALUE(TRIM(BP71))), BP71)</f>
        <v>0</v>
      </c>
      <c r="C71" t="str">
        <f>TEXT(Base[[#This Row],[Data_Padronizada]],"DDD")</f>
        <v>sáb</v>
      </c>
      <c r="D71">
        <f>_xlfn.XLOOKUP(Base[[#This Row],[Recurso]],'DE-PARA'!$A$1:$A$1000,'DE-PARA'!$D$1:$D$1000)</f>
        <v>0</v>
      </c>
      <c r="E71" t="str">
        <f>_xlfn.XLOOKUP(Base[[#This Row],[Tipo]],'DE-PARA'!$K$2:$K$63,'DE-PARA'!$L$2:$L$63,"Fazer De-Para")</f>
        <v>Fazer De-Para</v>
      </c>
      <c r="F71" s="21">
        <f>Base[[#This Row],[Duração]]*24</f>
        <v>0</v>
      </c>
      <c r="G71" s="22">
        <f>HOUR(Base[[#This Row],[Tempo de atendimento]]/24)</f>
        <v>0</v>
      </c>
      <c r="H71">
        <f>_xlfn.XLOOKUP(Base[[#This Row],[Recurso]],'DE-PARA'!$A$1:$A$1000,'DE-PARA'!$E$1:$E$1000)</f>
        <v>0</v>
      </c>
      <c r="I71">
        <f>_xlfn.XLOOKUP(Base[[#This Row],[Recurso]],'DE-PARA'!$A$1:$A$1000,'DE-PARA'!$F$1:$F$1000)</f>
        <v>0</v>
      </c>
    </row>
    <row r="72" spans="1:9">
      <c r="A72" s="19">
        <f>CONCATENATE(MONTH(Base[[#This Row],[Data_Padronizada]]),"/",YEAR(Base[[#This Row],[Data_Padronizada]]))*1</f>
        <v>1</v>
      </c>
      <c r="B72" s="20" cm="1">
        <f t="array" ref="B72">IF(ISTEXT(BP72), IFERROR(VALOR.DATA(TRIM(BP72)), VALUE(TRIM(BP72))), BP72)</f>
        <v>0</v>
      </c>
      <c r="C72" t="str">
        <f>TEXT(Base[[#This Row],[Data_Padronizada]],"DDD")</f>
        <v>sáb</v>
      </c>
      <c r="D72">
        <f>_xlfn.XLOOKUP(Base[[#This Row],[Recurso]],'DE-PARA'!$A$1:$A$1000,'DE-PARA'!$D$1:$D$1000)</f>
        <v>0</v>
      </c>
      <c r="E72" t="str">
        <f>_xlfn.XLOOKUP(Base[[#This Row],[Tipo]],'DE-PARA'!$K$2:$K$63,'DE-PARA'!$L$2:$L$63,"Fazer De-Para")</f>
        <v>Fazer De-Para</v>
      </c>
      <c r="F72" s="21">
        <f>Base[[#This Row],[Duração]]*24</f>
        <v>0</v>
      </c>
      <c r="G72" s="22">
        <f>HOUR(Base[[#This Row],[Tempo de atendimento]]/24)</f>
        <v>0</v>
      </c>
      <c r="H72">
        <f>_xlfn.XLOOKUP(Base[[#This Row],[Recurso]],'DE-PARA'!$A$1:$A$1000,'DE-PARA'!$E$1:$E$1000)</f>
        <v>0</v>
      </c>
      <c r="I72">
        <f>_xlfn.XLOOKUP(Base[[#This Row],[Recurso]],'DE-PARA'!$A$1:$A$1000,'DE-PARA'!$F$1:$F$1000)</f>
        <v>0</v>
      </c>
    </row>
    <row r="73" spans="1:9">
      <c r="A73" s="19">
        <f>CONCATENATE(MONTH(Base[[#This Row],[Data_Padronizada]]),"/",YEAR(Base[[#This Row],[Data_Padronizada]]))*1</f>
        <v>1</v>
      </c>
      <c r="B73" s="20" cm="1">
        <f t="array" ref="B73">IF(ISTEXT(BP73), IFERROR(VALOR.DATA(TRIM(BP73)), VALUE(TRIM(BP73))), BP73)</f>
        <v>0</v>
      </c>
      <c r="C73" t="str">
        <f>TEXT(Base[[#This Row],[Data_Padronizada]],"DDD")</f>
        <v>sáb</v>
      </c>
      <c r="D73">
        <f>_xlfn.XLOOKUP(Base[[#This Row],[Recurso]],'DE-PARA'!$A$1:$A$1000,'DE-PARA'!$D$1:$D$1000)</f>
        <v>0</v>
      </c>
      <c r="E73" t="str">
        <f>_xlfn.XLOOKUP(Base[[#This Row],[Tipo]],'DE-PARA'!$K$2:$K$63,'DE-PARA'!$L$2:$L$63,"Fazer De-Para")</f>
        <v>Fazer De-Para</v>
      </c>
      <c r="F73" s="21">
        <f>Base[[#This Row],[Duração]]*24</f>
        <v>0</v>
      </c>
      <c r="G73" s="22">
        <f>HOUR(Base[[#This Row],[Tempo de atendimento]]/24)</f>
        <v>0</v>
      </c>
      <c r="H73">
        <f>_xlfn.XLOOKUP(Base[[#This Row],[Recurso]],'DE-PARA'!$A$1:$A$1000,'DE-PARA'!$E$1:$E$1000)</f>
        <v>0</v>
      </c>
      <c r="I73">
        <f>_xlfn.XLOOKUP(Base[[#This Row],[Recurso]],'DE-PARA'!$A$1:$A$1000,'DE-PARA'!$F$1:$F$1000)</f>
        <v>0</v>
      </c>
    </row>
    <row r="74" spans="1:9">
      <c r="A74" s="19">
        <f>CONCATENATE(MONTH(Base[[#This Row],[Data_Padronizada]]),"/",YEAR(Base[[#This Row],[Data_Padronizada]]))*1</f>
        <v>1</v>
      </c>
      <c r="B74" s="20" cm="1">
        <f t="array" ref="B74">IF(ISTEXT(BP74), IFERROR(VALOR.DATA(TRIM(BP74)), VALUE(TRIM(BP74))), BP74)</f>
        <v>0</v>
      </c>
      <c r="C74" t="str">
        <f>TEXT(Base[[#This Row],[Data_Padronizada]],"DDD")</f>
        <v>sáb</v>
      </c>
      <c r="D74">
        <f>_xlfn.XLOOKUP(Base[[#This Row],[Recurso]],'DE-PARA'!$A$1:$A$1000,'DE-PARA'!$D$1:$D$1000)</f>
        <v>0</v>
      </c>
      <c r="E74" t="str">
        <f>_xlfn.XLOOKUP(Base[[#This Row],[Tipo]],'DE-PARA'!$K$2:$K$63,'DE-PARA'!$L$2:$L$63,"Fazer De-Para")</f>
        <v>Fazer De-Para</v>
      </c>
      <c r="F74" s="21">
        <f>Base[[#This Row],[Duração]]*24</f>
        <v>0</v>
      </c>
      <c r="G74" s="22">
        <f>HOUR(Base[[#This Row],[Tempo de atendimento]]/24)</f>
        <v>0</v>
      </c>
      <c r="H74">
        <f>_xlfn.XLOOKUP(Base[[#This Row],[Recurso]],'DE-PARA'!$A$1:$A$1000,'DE-PARA'!$E$1:$E$1000)</f>
        <v>0</v>
      </c>
      <c r="I74">
        <f>_xlfn.XLOOKUP(Base[[#This Row],[Recurso]],'DE-PARA'!$A$1:$A$1000,'DE-PARA'!$F$1:$F$1000)</f>
        <v>0</v>
      </c>
    </row>
    <row r="75" spans="1:9">
      <c r="A75" s="19">
        <f>CONCATENATE(MONTH(Base[[#This Row],[Data_Padronizada]]),"/",YEAR(Base[[#This Row],[Data_Padronizada]]))*1</f>
        <v>1</v>
      </c>
      <c r="B75" s="20" cm="1">
        <f t="array" ref="B75">IF(ISTEXT(BP75), IFERROR(VALOR.DATA(TRIM(BP75)), VALUE(TRIM(BP75))), BP75)</f>
        <v>0</v>
      </c>
      <c r="C75" t="str">
        <f>TEXT(Base[[#This Row],[Data_Padronizada]],"DDD")</f>
        <v>sáb</v>
      </c>
      <c r="D75">
        <f>_xlfn.XLOOKUP(Base[[#This Row],[Recurso]],'DE-PARA'!$A$1:$A$1000,'DE-PARA'!$D$1:$D$1000)</f>
        <v>0</v>
      </c>
      <c r="E75" t="str">
        <f>_xlfn.XLOOKUP(Base[[#This Row],[Tipo]],'DE-PARA'!$K$2:$K$63,'DE-PARA'!$L$2:$L$63,"Fazer De-Para")</f>
        <v>Fazer De-Para</v>
      </c>
      <c r="F75" s="21">
        <f>Base[[#This Row],[Duração]]*24</f>
        <v>0</v>
      </c>
      <c r="G75" s="22">
        <f>HOUR(Base[[#This Row],[Tempo de atendimento]]/24)</f>
        <v>0</v>
      </c>
      <c r="H75">
        <f>_xlfn.XLOOKUP(Base[[#This Row],[Recurso]],'DE-PARA'!$A$1:$A$1000,'DE-PARA'!$E$1:$E$1000)</f>
        <v>0</v>
      </c>
      <c r="I75">
        <f>_xlfn.XLOOKUP(Base[[#This Row],[Recurso]],'DE-PARA'!$A$1:$A$1000,'DE-PARA'!$F$1:$F$1000)</f>
        <v>0</v>
      </c>
    </row>
    <row r="76" spans="1:9">
      <c r="A76" s="19">
        <f>CONCATENATE(MONTH(Base[[#This Row],[Data_Padronizada]]),"/",YEAR(Base[[#This Row],[Data_Padronizada]]))*1</f>
        <v>1</v>
      </c>
      <c r="B76" s="20" cm="1">
        <f t="array" ref="B76">IF(ISTEXT(BP76), IFERROR(VALOR.DATA(TRIM(BP76)), VALUE(TRIM(BP76))), BP76)</f>
        <v>0</v>
      </c>
      <c r="C76" t="str">
        <f>TEXT(Base[[#This Row],[Data_Padronizada]],"DDD")</f>
        <v>sáb</v>
      </c>
      <c r="D76">
        <f>_xlfn.XLOOKUP(Base[[#This Row],[Recurso]],'DE-PARA'!$A$1:$A$1000,'DE-PARA'!$D$1:$D$1000)</f>
        <v>0</v>
      </c>
      <c r="E76" t="str">
        <f>_xlfn.XLOOKUP(Base[[#This Row],[Tipo]],'DE-PARA'!$K$2:$K$63,'DE-PARA'!$L$2:$L$63,"Fazer De-Para")</f>
        <v>Fazer De-Para</v>
      </c>
      <c r="F76" s="21">
        <f>Base[[#This Row],[Duração]]*24</f>
        <v>0</v>
      </c>
      <c r="G76" s="22">
        <f>HOUR(Base[[#This Row],[Tempo de atendimento]]/24)</f>
        <v>0</v>
      </c>
      <c r="H76">
        <f>_xlfn.XLOOKUP(Base[[#This Row],[Recurso]],'DE-PARA'!$A$1:$A$1000,'DE-PARA'!$E$1:$E$1000)</f>
        <v>0</v>
      </c>
      <c r="I76">
        <f>_xlfn.XLOOKUP(Base[[#This Row],[Recurso]],'DE-PARA'!$A$1:$A$1000,'DE-PARA'!$F$1:$F$1000)</f>
        <v>0</v>
      </c>
    </row>
    <row r="77" spans="1:9">
      <c r="A77" s="19">
        <f>CONCATENATE(MONTH(Base[[#This Row],[Data_Padronizada]]),"/",YEAR(Base[[#This Row],[Data_Padronizada]]))*1</f>
        <v>1</v>
      </c>
      <c r="B77" s="20" cm="1">
        <f t="array" ref="B77">IF(ISTEXT(BP77), IFERROR(VALOR.DATA(TRIM(BP77)), VALUE(TRIM(BP77))), BP77)</f>
        <v>0</v>
      </c>
      <c r="C77" t="str">
        <f>TEXT(Base[[#This Row],[Data_Padronizada]],"DDD")</f>
        <v>sáb</v>
      </c>
      <c r="D77">
        <f>_xlfn.XLOOKUP(Base[[#This Row],[Recurso]],'DE-PARA'!$A$1:$A$1000,'DE-PARA'!$D$1:$D$1000)</f>
        <v>0</v>
      </c>
      <c r="E77" t="str">
        <f>_xlfn.XLOOKUP(Base[[#This Row],[Tipo]],'DE-PARA'!$K$2:$K$63,'DE-PARA'!$L$2:$L$63,"Fazer De-Para")</f>
        <v>Fazer De-Para</v>
      </c>
      <c r="F77" s="21">
        <f>Base[[#This Row],[Duração]]*24</f>
        <v>0</v>
      </c>
      <c r="G77" s="22">
        <f>HOUR(Base[[#This Row],[Tempo de atendimento]]/24)</f>
        <v>0</v>
      </c>
      <c r="H77">
        <f>_xlfn.XLOOKUP(Base[[#This Row],[Recurso]],'DE-PARA'!$A$1:$A$1000,'DE-PARA'!$E$1:$E$1000)</f>
        <v>0</v>
      </c>
      <c r="I77">
        <f>_xlfn.XLOOKUP(Base[[#This Row],[Recurso]],'DE-PARA'!$A$1:$A$1000,'DE-PARA'!$F$1:$F$1000)</f>
        <v>0</v>
      </c>
    </row>
    <row r="78" spans="1:9">
      <c r="A78" s="19">
        <f>CONCATENATE(MONTH(Base[[#This Row],[Data_Padronizada]]),"/",YEAR(Base[[#This Row],[Data_Padronizada]]))*1</f>
        <v>1</v>
      </c>
      <c r="B78" s="20" cm="1">
        <f t="array" ref="B78">IF(ISTEXT(BP78), IFERROR(VALOR.DATA(TRIM(BP78)), VALUE(TRIM(BP78))), BP78)</f>
        <v>0</v>
      </c>
      <c r="C78" t="str">
        <f>TEXT(Base[[#This Row],[Data_Padronizada]],"DDD")</f>
        <v>sáb</v>
      </c>
      <c r="D78">
        <f>_xlfn.XLOOKUP(Base[[#This Row],[Recurso]],'DE-PARA'!$A$1:$A$1000,'DE-PARA'!$D$1:$D$1000)</f>
        <v>0</v>
      </c>
      <c r="E78" t="str">
        <f>_xlfn.XLOOKUP(Base[[#This Row],[Tipo]],'DE-PARA'!$K$2:$K$63,'DE-PARA'!$L$2:$L$63,"Fazer De-Para")</f>
        <v>Fazer De-Para</v>
      </c>
      <c r="F78" s="21">
        <f>Base[[#This Row],[Duração]]*24</f>
        <v>0</v>
      </c>
      <c r="G78" s="22">
        <f>HOUR(Base[[#This Row],[Tempo de atendimento]]/24)</f>
        <v>0</v>
      </c>
      <c r="H78">
        <f>_xlfn.XLOOKUP(Base[[#This Row],[Recurso]],'DE-PARA'!$A$1:$A$1000,'DE-PARA'!$E$1:$E$1000)</f>
        <v>0</v>
      </c>
      <c r="I78">
        <f>_xlfn.XLOOKUP(Base[[#This Row],[Recurso]],'DE-PARA'!$A$1:$A$1000,'DE-PARA'!$F$1:$F$1000)</f>
        <v>0</v>
      </c>
    </row>
    <row r="79" spans="1:9">
      <c r="A79" s="19">
        <f>CONCATENATE(MONTH(Base[[#This Row],[Data_Padronizada]]),"/",YEAR(Base[[#This Row],[Data_Padronizada]]))*1</f>
        <v>1</v>
      </c>
      <c r="B79" s="20" cm="1">
        <f t="array" ref="B79">IF(ISTEXT(BP79), IFERROR(VALOR.DATA(TRIM(BP79)), VALUE(TRIM(BP79))), BP79)</f>
        <v>0</v>
      </c>
      <c r="C79" t="str">
        <f>TEXT(Base[[#This Row],[Data_Padronizada]],"DDD")</f>
        <v>sáb</v>
      </c>
      <c r="D79">
        <f>_xlfn.XLOOKUP(Base[[#This Row],[Recurso]],'DE-PARA'!$A$1:$A$1000,'DE-PARA'!$D$1:$D$1000)</f>
        <v>0</v>
      </c>
      <c r="E79" t="str">
        <f>_xlfn.XLOOKUP(Base[[#This Row],[Tipo]],'DE-PARA'!$K$2:$K$63,'DE-PARA'!$L$2:$L$63,"Fazer De-Para")</f>
        <v>Fazer De-Para</v>
      </c>
      <c r="F79" s="21">
        <f>Base[[#This Row],[Duração]]*24</f>
        <v>0</v>
      </c>
      <c r="G79" s="22">
        <f>HOUR(Base[[#This Row],[Tempo de atendimento]]/24)</f>
        <v>0</v>
      </c>
      <c r="H79">
        <f>_xlfn.XLOOKUP(Base[[#This Row],[Recurso]],'DE-PARA'!$A$1:$A$1000,'DE-PARA'!$E$1:$E$1000)</f>
        <v>0</v>
      </c>
      <c r="I79">
        <f>_xlfn.XLOOKUP(Base[[#This Row],[Recurso]],'DE-PARA'!$A$1:$A$1000,'DE-PARA'!$F$1:$F$1000)</f>
        <v>0</v>
      </c>
    </row>
    <row r="80" spans="1:9">
      <c r="A80" s="19">
        <f>CONCATENATE(MONTH(Base[[#This Row],[Data_Padronizada]]),"/",YEAR(Base[[#This Row],[Data_Padronizada]]))*1</f>
        <v>1</v>
      </c>
      <c r="B80" s="20" cm="1">
        <f t="array" ref="B80">IF(ISTEXT(BP80), IFERROR(VALOR.DATA(TRIM(BP80)), VALUE(TRIM(BP80))), BP80)</f>
        <v>0</v>
      </c>
      <c r="C80" t="str">
        <f>TEXT(Base[[#This Row],[Data_Padronizada]],"DDD")</f>
        <v>sáb</v>
      </c>
      <c r="D80">
        <f>_xlfn.XLOOKUP(Base[[#This Row],[Recurso]],'DE-PARA'!$A$1:$A$1000,'DE-PARA'!$D$1:$D$1000)</f>
        <v>0</v>
      </c>
      <c r="E80" t="str">
        <f>_xlfn.XLOOKUP(Base[[#This Row],[Tipo]],'DE-PARA'!$K$2:$K$63,'DE-PARA'!$L$2:$L$63,"Fazer De-Para")</f>
        <v>Fazer De-Para</v>
      </c>
      <c r="F80" s="21">
        <f>Base[[#This Row],[Duração]]*24</f>
        <v>0</v>
      </c>
      <c r="G80" s="22">
        <f>HOUR(Base[[#This Row],[Tempo de atendimento]]/24)</f>
        <v>0</v>
      </c>
      <c r="H80">
        <f>_xlfn.XLOOKUP(Base[[#This Row],[Recurso]],'DE-PARA'!$A$1:$A$1000,'DE-PARA'!$E$1:$E$1000)</f>
        <v>0</v>
      </c>
      <c r="I80">
        <f>_xlfn.XLOOKUP(Base[[#This Row],[Recurso]],'DE-PARA'!$A$1:$A$1000,'DE-PARA'!$F$1:$F$1000)</f>
        <v>0</v>
      </c>
    </row>
    <row r="81" spans="1:75">
      <c r="A81" s="19">
        <f>CONCATENATE(MONTH(Base[[#This Row],[Data_Padronizada]]),"/",YEAR(Base[[#This Row],[Data_Padronizada]]))*1</f>
        <v>1</v>
      </c>
      <c r="B81" s="20" cm="1">
        <f t="array" ref="B81">IF(ISTEXT(BP81), IFERROR(VALOR.DATA(TRIM(BP81)), VALUE(TRIM(BP81))), BP81)</f>
        <v>0</v>
      </c>
      <c r="C81" t="str">
        <f>TEXT(Base[[#This Row],[Data_Padronizada]],"DDD")</f>
        <v>sáb</v>
      </c>
      <c r="D81">
        <f>_xlfn.XLOOKUP(Base[[#This Row],[Recurso]],'DE-PARA'!$A$1:$A$1000,'DE-PARA'!$D$1:$D$1000)</f>
        <v>0</v>
      </c>
      <c r="E81" t="str">
        <f>_xlfn.XLOOKUP(Base[[#This Row],[Tipo]],'DE-PARA'!$K$2:$K$63,'DE-PARA'!$L$2:$L$63,"Fazer De-Para")</f>
        <v>Fazer De-Para</v>
      </c>
      <c r="F81" s="21">
        <f>Base[[#This Row],[Duração]]*24</f>
        <v>0</v>
      </c>
      <c r="G81" s="22">
        <f>HOUR(Base[[#This Row],[Tempo de atendimento]]/24)</f>
        <v>0</v>
      </c>
      <c r="H81">
        <f>_xlfn.XLOOKUP(Base[[#This Row],[Recurso]],'DE-PARA'!$A$1:$A$1000,'DE-PARA'!$E$1:$E$1000)</f>
        <v>0</v>
      </c>
      <c r="I81">
        <f>_xlfn.XLOOKUP(Base[[#This Row],[Recurso]],'DE-PARA'!$A$1:$A$1000,'DE-PARA'!$F$1:$F$1000)</f>
        <v>0</v>
      </c>
    </row>
    <row r="82" spans="1:75">
      <c r="A82" s="19">
        <f>CONCATENATE(MONTH(Base[[#This Row],[Data_Padronizada]]),"/",YEAR(Base[[#This Row],[Data_Padronizada]]))*1</f>
        <v>1</v>
      </c>
      <c r="B82" s="20" cm="1">
        <f t="array" ref="B82">IF(ISTEXT(BP82), IFERROR(VALOR.DATA(TRIM(BP82)), VALUE(TRIM(BP82))), BP82)</f>
        <v>0</v>
      </c>
      <c r="C82" t="str">
        <f>TEXT(Base[[#This Row],[Data_Padronizada]],"DDD")</f>
        <v>sáb</v>
      </c>
      <c r="D82">
        <f>_xlfn.XLOOKUP(Base[[#This Row],[Recurso]],'DE-PARA'!$A$1:$A$1000,'DE-PARA'!$D$1:$D$1000)</f>
        <v>0</v>
      </c>
      <c r="E82" t="str">
        <f>_xlfn.XLOOKUP(Base[[#This Row],[Tipo]],'DE-PARA'!$K$2:$K$63,'DE-PARA'!$L$2:$L$63,"Fazer De-Para")</f>
        <v>Fazer De-Para</v>
      </c>
      <c r="F82" s="21">
        <f>Base[[#This Row],[Duração]]*24</f>
        <v>0</v>
      </c>
      <c r="G82" s="22">
        <f>HOUR(Base[[#This Row],[Tempo de atendimento]]/24)</f>
        <v>0</v>
      </c>
      <c r="H82">
        <f>_xlfn.XLOOKUP(Base[[#This Row],[Recurso]],'DE-PARA'!$A$1:$A$1000,'DE-PARA'!$E$1:$E$1000)</f>
        <v>0</v>
      </c>
      <c r="I82">
        <f>_xlfn.XLOOKUP(Base[[#This Row],[Recurso]],'DE-PARA'!$A$1:$A$1000,'DE-PARA'!$F$1:$F$1000)</f>
        <v>0</v>
      </c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7"/>
      <c r="AE82" s="67"/>
      <c r="AF82" s="67"/>
      <c r="AG82" s="68"/>
      <c r="AH82" s="68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6"/>
      <c r="AV82" s="66"/>
      <c r="AW82" s="66"/>
      <c r="AX82" s="66"/>
      <c r="AY82" s="66"/>
      <c r="AZ82" s="66"/>
      <c r="BA82" s="66"/>
      <c r="BB82" s="66"/>
      <c r="BC82" s="66"/>
      <c r="BD82" s="66"/>
      <c r="BE82" s="66"/>
      <c r="BF82" s="66"/>
      <c r="BG82" s="66"/>
      <c r="BH82" s="66"/>
      <c r="BI82" s="66"/>
      <c r="BJ82" s="66"/>
      <c r="BK82" s="68"/>
      <c r="BL82" s="68"/>
      <c r="BM82" s="66"/>
      <c r="BN82" s="66"/>
      <c r="BO82" s="66"/>
      <c r="BP82" s="69"/>
      <c r="BQ82" s="66"/>
      <c r="BR82" s="66"/>
      <c r="BS82" s="66"/>
      <c r="BT82" s="66"/>
      <c r="BU82" s="66"/>
      <c r="BV82" s="66"/>
      <c r="BW82" s="66"/>
    </row>
    <row r="83" spans="1:75">
      <c r="A83" s="19">
        <f>CONCATENATE(MONTH(Base[[#This Row],[Data_Padronizada]]),"/",YEAR(Base[[#This Row],[Data_Padronizada]]))*1</f>
        <v>1</v>
      </c>
      <c r="B83" s="20" cm="1">
        <f t="array" ref="B83">IF(ISTEXT(BP83), IFERROR(VALOR.DATA(TRIM(BP83)), VALUE(TRIM(BP83))), BP83)</f>
        <v>0</v>
      </c>
      <c r="C83" t="str">
        <f>TEXT(Base[[#This Row],[Data_Padronizada]],"DDD")</f>
        <v>sáb</v>
      </c>
      <c r="D83">
        <f>_xlfn.XLOOKUP(Base[[#This Row],[Recurso]],'DE-PARA'!$A$1:$A$1000,'DE-PARA'!$D$1:$D$1000)</f>
        <v>0</v>
      </c>
      <c r="E83" t="str">
        <f>_xlfn.XLOOKUP(Base[[#This Row],[Tipo]],'DE-PARA'!$K$2:$K$63,'DE-PARA'!$L$2:$L$63,"Fazer De-Para")</f>
        <v>Fazer De-Para</v>
      </c>
      <c r="F83" s="21">
        <f>Base[[#This Row],[Duração]]*24</f>
        <v>0</v>
      </c>
      <c r="G83" s="22">
        <f>HOUR(Base[[#This Row],[Tempo de atendimento]]/24)</f>
        <v>0</v>
      </c>
      <c r="H83">
        <f>_xlfn.XLOOKUP(Base[[#This Row],[Recurso]],'DE-PARA'!$A$1:$A$1000,'DE-PARA'!$E$1:$E$1000)</f>
        <v>0</v>
      </c>
      <c r="I83">
        <f>_xlfn.XLOOKUP(Base[[#This Row],[Recurso]],'DE-PARA'!$A$1:$A$1000,'DE-PARA'!$F$1:$F$1000)</f>
        <v>0</v>
      </c>
      <c r="AD83" s="64"/>
      <c r="AE83" s="64"/>
      <c r="AF83" s="64"/>
      <c r="AG83" s="65"/>
      <c r="AH83" s="65"/>
      <c r="BK83" s="65"/>
      <c r="BL83" s="65"/>
      <c r="BP83" s="20"/>
    </row>
    <row r="84" spans="1:75">
      <c r="A84" s="19">
        <f>CONCATENATE(MONTH(Base[[#This Row],[Data_Padronizada]]),"/",YEAR(Base[[#This Row],[Data_Padronizada]]))*1</f>
        <v>1</v>
      </c>
      <c r="B84" s="20" cm="1">
        <f t="array" ref="B84">IF(ISTEXT(BP84), IFERROR(VALOR.DATA(TRIM(BP84)), VALUE(TRIM(BP84))), BP84)</f>
        <v>0</v>
      </c>
      <c r="C84" t="str">
        <f>TEXT(Base[[#This Row],[Data_Padronizada]],"DDD")</f>
        <v>sáb</v>
      </c>
      <c r="D84">
        <f>_xlfn.XLOOKUP(Base[[#This Row],[Recurso]],'DE-PARA'!$A$1:$A$1000,'DE-PARA'!$D$1:$D$1000)</f>
        <v>0</v>
      </c>
      <c r="E84" t="str">
        <f>_xlfn.XLOOKUP(Base[[#This Row],[Tipo]],'DE-PARA'!$K$2:$K$63,'DE-PARA'!$L$2:$L$63,"Fazer De-Para")</f>
        <v>Fazer De-Para</v>
      </c>
      <c r="F84" s="21">
        <f>Base[[#This Row],[Duração]]*24</f>
        <v>0</v>
      </c>
      <c r="G84" s="22">
        <f>HOUR(Base[[#This Row],[Tempo de atendimento]]/24)</f>
        <v>0</v>
      </c>
      <c r="H84">
        <f>_xlfn.XLOOKUP(Base[[#This Row],[Recurso]],'DE-PARA'!$A$1:$A$1000,'DE-PARA'!$E$1:$E$1000)</f>
        <v>0</v>
      </c>
      <c r="I84">
        <f>_xlfn.XLOOKUP(Base[[#This Row],[Recurso]],'DE-PARA'!$A$1:$A$1000,'DE-PARA'!$F$1:$F$1000)</f>
        <v>0</v>
      </c>
    </row>
    <row r="85" spans="1:75">
      <c r="A85" s="19">
        <f>CONCATENATE(MONTH(Base[[#This Row],[Data_Padronizada]]),"/",YEAR(Base[[#This Row],[Data_Padronizada]]))*1</f>
        <v>1</v>
      </c>
      <c r="B85" s="20" cm="1">
        <f t="array" ref="B85">IF(ISTEXT(BP85), IFERROR(VALOR.DATA(TRIM(BP85)), VALUE(TRIM(BP85))), BP85)</f>
        <v>0</v>
      </c>
      <c r="C85" t="str">
        <f>TEXT(Base[[#This Row],[Data_Padronizada]],"DDD")</f>
        <v>sáb</v>
      </c>
      <c r="D85">
        <f>_xlfn.XLOOKUP(Base[[#This Row],[Recurso]],'DE-PARA'!$A$1:$A$1000,'DE-PARA'!$D$1:$D$1000)</f>
        <v>0</v>
      </c>
      <c r="E85" t="str">
        <f>_xlfn.XLOOKUP(Base[[#This Row],[Tipo]],'DE-PARA'!$K$2:$K$63,'DE-PARA'!$L$2:$L$63,"Fazer De-Para")</f>
        <v>Fazer De-Para</v>
      </c>
      <c r="F85" s="21">
        <f>Base[[#This Row],[Duração]]*24</f>
        <v>0</v>
      </c>
      <c r="G85" s="22">
        <f>HOUR(Base[[#This Row],[Tempo de atendimento]]/24)</f>
        <v>0</v>
      </c>
      <c r="H85">
        <f>_xlfn.XLOOKUP(Base[[#This Row],[Recurso]],'DE-PARA'!$A$1:$A$1000,'DE-PARA'!$E$1:$E$1000)</f>
        <v>0</v>
      </c>
      <c r="I85">
        <f>_xlfn.XLOOKUP(Base[[#This Row],[Recurso]],'DE-PARA'!$A$1:$A$1000,'DE-PARA'!$F$1:$F$1000)</f>
        <v>0</v>
      </c>
      <c r="AD85" s="64"/>
      <c r="AE85" s="64"/>
      <c r="AF85" s="64"/>
      <c r="AG85" s="65"/>
      <c r="AH85" s="65"/>
      <c r="BK85" s="65"/>
      <c r="BL85" s="65"/>
      <c r="BP85" s="20"/>
    </row>
    <row r="86" spans="1:75">
      <c r="A86" s="19">
        <f>CONCATENATE(MONTH(Base[[#This Row],[Data_Padronizada]]),"/",YEAR(Base[[#This Row],[Data_Padronizada]]))*1</f>
        <v>1</v>
      </c>
      <c r="B86" s="20" cm="1">
        <f t="array" ref="B86">IF(ISTEXT(BP86), IFERROR(VALOR.DATA(TRIM(BP86)), VALUE(TRIM(BP86))), BP86)</f>
        <v>0</v>
      </c>
      <c r="C86" t="str">
        <f>TEXT(Base[[#This Row],[Data_Padronizada]],"DDD")</f>
        <v>sáb</v>
      </c>
      <c r="D86">
        <f>_xlfn.XLOOKUP(Base[[#This Row],[Recurso]],'DE-PARA'!$A$1:$A$1000,'DE-PARA'!$D$1:$D$1000)</f>
        <v>0</v>
      </c>
      <c r="E86" t="str">
        <f>_xlfn.XLOOKUP(Base[[#This Row],[Tipo]],'DE-PARA'!$K$2:$K$63,'DE-PARA'!$L$2:$L$63,"Fazer De-Para")</f>
        <v>Fazer De-Para</v>
      </c>
      <c r="F86" s="21">
        <f>Base[[#This Row],[Duração]]*24</f>
        <v>0</v>
      </c>
      <c r="G86" s="22">
        <f>HOUR(Base[[#This Row],[Tempo de atendimento]]/24)</f>
        <v>0</v>
      </c>
      <c r="H86">
        <f>_xlfn.XLOOKUP(Base[[#This Row],[Recurso]],'DE-PARA'!$A$1:$A$1000,'DE-PARA'!$E$1:$E$1000)</f>
        <v>0</v>
      </c>
      <c r="I86">
        <f>_xlfn.XLOOKUP(Base[[#This Row],[Recurso]],'DE-PARA'!$A$1:$A$1000,'DE-PARA'!$F$1:$F$1000)</f>
        <v>0</v>
      </c>
      <c r="AD86" s="64"/>
      <c r="AE86" s="64"/>
      <c r="AF86" s="64"/>
      <c r="AG86" s="65"/>
      <c r="AH86" s="65"/>
      <c r="BK86" s="65"/>
      <c r="BL86" s="65"/>
      <c r="BP86" s="20"/>
    </row>
    <row r="87" spans="1:75">
      <c r="A87" s="19">
        <f>CONCATENATE(MONTH(Base[[#This Row],[Data_Padronizada]]),"/",YEAR(Base[[#This Row],[Data_Padronizada]]))*1</f>
        <v>1</v>
      </c>
      <c r="B87" s="20" cm="1">
        <f t="array" ref="B87">IF(ISTEXT(BP87), IFERROR(VALOR.DATA(TRIM(BP87)), VALUE(TRIM(BP87))), BP87)</f>
        <v>0</v>
      </c>
      <c r="C87" t="str">
        <f>TEXT(Base[[#This Row],[Data_Padronizada]],"DDD")</f>
        <v>sáb</v>
      </c>
      <c r="D87">
        <f>_xlfn.XLOOKUP(Base[[#This Row],[Recurso]],'DE-PARA'!$A$1:$A$1000,'DE-PARA'!$D$1:$D$1000)</f>
        <v>0</v>
      </c>
      <c r="E87" t="str">
        <f>_xlfn.XLOOKUP(Base[[#This Row],[Tipo]],'DE-PARA'!$K$2:$K$63,'DE-PARA'!$L$2:$L$63,"Fazer De-Para")</f>
        <v>Fazer De-Para</v>
      </c>
      <c r="F87" s="21">
        <f>Base[[#This Row],[Duração]]*24</f>
        <v>0</v>
      </c>
      <c r="G87" s="22">
        <f>HOUR(Base[[#This Row],[Tempo de atendimento]]/24)</f>
        <v>0</v>
      </c>
      <c r="H87">
        <f>_xlfn.XLOOKUP(Base[[#This Row],[Recurso]],'DE-PARA'!$A$1:$A$1000,'DE-PARA'!$E$1:$E$1000)</f>
        <v>0</v>
      </c>
      <c r="I87">
        <f>_xlfn.XLOOKUP(Base[[#This Row],[Recurso]],'DE-PARA'!$A$1:$A$1000,'DE-PARA'!$F$1:$F$1000)</f>
        <v>0</v>
      </c>
    </row>
    <row r="88" spans="1:75">
      <c r="A88" s="19">
        <f>CONCATENATE(MONTH(Base[[#This Row],[Data_Padronizada]]),"/",YEAR(Base[[#This Row],[Data_Padronizada]]))*1</f>
        <v>1</v>
      </c>
      <c r="B88" s="20" cm="1">
        <f t="array" ref="B88">IF(ISTEXT(BP88), IFERROR(VALOR.DATA(TRIM(BP88)), VALUE(TRIM(BP88))), BP88)</f>
        <v>0</v>
      </c>
      <c r="C88" t="str">
        <f>TEXT(Base[[#This Row],[Data_Padronizada]],"DDD")</f>
        <v>sáb</v>
      </c>
      <c r="D88">
        <f>_xlfn.XLOOKUP(Base[[#This Row],[Recurso]],'DE-PARA'!$A$1:$A$1000,'DE-PARA'!$D$1:$D$1000)</f>
        <v>0</v>
      </c>
      <c r="E88" t="str">
        <f>_xlfn.XLOOKUP(Base[[#This Row],[Tipo]],'DE-PARA'!$K$2:$K$63,'DE-PARA'!$L$2:$L$63,"Fazer De-Para")</f>
        <v>Fazer De-Para</v>
      </c>
      <c r="F88" s="21">
        <f>Base[[#This Row],[Duração]]*24</f>
        <v>0</v>
      </c>
      <c r="G88" s="22">
        <f>HOUR(Base[[#This Row],[Tempo de atendimento]]/24)</f>
        <v>0</v>
      </c>
      <c r="H88">
        <f>_xlfn.XLOOKUP(Base[[#This Row],[Recurso]],'DE-PARA'!$A$1:$A$1000,'DE-PARA'!$E$1:$E$1000)</f>
        <v>0</v>
      </c>
      <c r="I88">
        <f>_xlfn.XLOOKUP(Base[[#This Row],[Recurso]],'DE-PARA'!$A$1:$A$1000,'DE-PARA'!$F$1:$F$1000)</f>
        <v>0</v>
      </c>
      <c r="AD88" s="64"/>
      <c r="AE88" s="64"/>
      <c r="AF88" s="64"/>
      <c r="AG88" s="65"/>
      <c r="AH88" s="65"/>
      <c r="BK88" s="65"/>
      <c r="BL88" s="65"/>
      <c r="BP88" s="20"/>
    </row>
    <row r="89" spans="1:75">
      <c r="A89" s="19">
        <f>CONCATENATE(MONTH(Base[[#This Row],[Data_Padronizada]]),"/",YEAR(Base[[#This Row],[Data_Padronizada]]))*1</f>
        <v>1</v>
      </c>
      <c r="B89" s="20" cm="1">
        <f t="array" ref="B89">IF(ISTEXT(BP89), IFERROR(VALOR.DATA(TRIM(BP89)), VALUE(TRIM(BP89))), BP89)</f>
        <v>0</v>
      </c>
      <c r="C89" t="str">
        <f>TEXT(Base[[#This Row],[Data_Padronizada]],"DDD")</f>
        <v>sáb</v>
      </c>
      <c r="D89">
        <f>_xlfn.XLOOKUP(Base[[#This Row],[Recurso]],'DE-PARA'!$A$1:$A$1000,'DE-PARA'!$D$1:$D$1000)</f>
        <v>0</v>
      </c>
      <c r="E89" t="str">
        <f>_xlfn.XLOOKUP(Base[[#This Row],[Tipo]],'DE-PARA'!$K$2:$K$63,'DE-PARA'!$L$2:$L$63,"Fazer De-Para")</f>
        <v>Fazer De-Para</v>
      </c>
      <c r="F89" s="21">
        <f>Base[[#This Row],[Duração]]*24</f>
        <v>0</v>
      </c>
      <c r="G89" s="22">
        <f>HOUR(Base[[#This Row],[Tempo de atendimento]]/24)</f>
        <v>0</v>
      </c>
      <c r="H89">
        <f>_xlfn.XLOOKUP(Base[[#This Row],[Recurso]],'DE-PARA'!$A$1:$A$1000,'DE-PARA'!$E$1:$E$1000)</f>
        <v>0</v>
      </c>
      <c r="I89">
        <f>_xlfn.XLOOKUP(Base[[#This Row],[Recurso]],'DE-PARA'!$A$1:$A$1000,'DE-PARA'!$F$1:$F$1000)</f>
        <v>0</v>
      </c>
    </row>
    <row r="90" spans="1:75">
      <c r="A90" s="19">
        <f>CONCATENATE(MONTH(Base[[#This Row],[Data_Padronizada]]),"/",YEAR(Base[[#This Row],[Data_Padronizada]]))*1</f>
        <v>1</v>
      </c>
      <c r="B90" s="20" cm="1">
        <f t="array" ref="B90">IF(ISTEXT(BP90), IFERROR(VALOR.DATA(TRIM(BP90)), VALUE(TRIM(BP90))), BP90)</f>
        <v>0</v>
      </c>
      <c r="C90" t="str">
        <f>TEXT(Base[[#This Row],[Data_Padronizada]],"DDD")</f>
        <v>sáb</v>
      </c>
      <c r="D90">
        <f>_xlfn.XLOOKUP(Base[[#This Row],[Recurso]],'DE-PARA'!$A$1:$A$1000,'DE-PARA'!$D$1:$D$1000)</f>
        <v>0</v>
      </c>
      <c r="E90" t="str">
        <f>_xlfn.XLOOKUP(Base[[#This Row],[Tipo]],'DE-PARA'!$K$2:$K$63,'DE-PARA'!$L$2:$L$63,"Fazer De-Para")</f>
        <v>Fazer De-Para</v>
      </c>
      <c r="F90" s="21">
        <f>Base[[#This Row],[Duração]]*24</f>
        <v>0</v>
      </c>
      <c r="G90" s="22">
        <f>HOUR(Base[[#This Row],[Tempo de atendimento]]/24)</f>
        <v>0</v>
      </c>
      <c r="H90">
        <f>_xlfn.XLOOKUP(Base[[#This Row],[Recurso]],'DE-PARA'!$A$1:$A$1000,'DE-PARA'!$E$1:$E$1000)</f>
        <v>0</v>
      </c>
      <c r="I90">
        <f>_xlfn.XLOOKUP(Base[[#This Row],[Recurso]],'DE-PARA'!$A$1:$A$1000,'DE-PARA'!$F$1:$F$1000)</f>
        <v>0</v>
      </c>
    </row>
    <row r="91" spans="1:75">
      <c r="A91" s="19">
        <f>CONCATENATE(MONTH(Base[[#This Row],[Data_Padronizada]]),"/",YEAR(Base[[#This Row],[Data_Padronizada]]))*1</f>
        <v>1</v>
      </c>
      <c r="B91" s="20" cm="1">
        <f t="array" ref="B91">IF(ISTEXT(BP91), IFERROR(VALOR.DATA(TRIM(BP91)), VALUE(TRIM(BP91))), BP91)</f>
        <v>0</v>
      </c>
      <c r="C91" t="str">
        <f>TEXT(Base[[#This Row],[Data_Padronizada]],"DDD")</f>
        <v>sáb</v>
      </c>
      <c r="D91">
        <f>_xlfn.XLOOKUP(Base[[#This Row],[Recurso]],'DE-PARA'!$A$1:$A$1000,'DE-PARA'!$D$1:$D$1000)</f>
        <v>0</v>
      </c>
      <c r="E91" t="str">
        <f>_xlfn.XLOOKUP(Base[[#This Row],[Tipo]],'DE-PARA'!$K$2:$K$63,'DE-PARA'!$L$2:$L$63,"Fazer De-Para")</f>
        <v>Fazer De-Para</v>
      </c>
      <c r="F91" s="21">
        <f>Base[[#This Row],[Duração]]*24</f>
        <v>0</v>
      </c>
      <c r="G91" s="22">
        <f>HOUR(Base[[#This Row],[Tempo de atendimento]]/24)</f>
        <v>0</v>
      </c>
      <c r="H91">
        <f>_xlfn.XLOOKUP(Base[[#This Row],[Recurso]],'DE-PARA'!$A$1:$A$1000,'DE-PARA'!$E$1:$E$1000)</f>
        <v>0</v>
      </c>
      <c r="I91">
        <f>_xlfn.XLOOKUP(Base[[#This Row],[Recurso]],'DE-PARA'!$A$1:$A$1000,'DE-PARA'!$F$1:$F$1000)</f>
        <v>0</v>
      </c>
    </row>
    <row r="92" spans="1:75">
      <c r="A92" s="19">
        <f>CONCATENATE(MONTH(Base[[#This Row],[Data_Padronizada]]),"/",YEAR(Base[[#This Row],[Data_Padronizada]]))*1</f>
        <v>1</v>
      </c>
      <c r="B92" s="20" cm="1">
        <f t="array" ref="B92">IF(ISTEXT(BP92), IFERROR(VALOR.DATA(TRIM(BP92)), VALUE(TRIM(BP92))), BP92)</f>
        <v>0</v>
      </c>
      <c r="C92" t="str">
        <f>TEXT(Base[[#This Row],[Data_Padronizada]],"DDD")</f>
        <v>sáb</v>
      </c>
      <c r="D92">
        <f>_xlfn.XLOOKUP(Base[[#This Row],[Recurso]],'DE-PARA'!$A$1:$A$1000,'DE-PARA'!$D$1:$D$1000)</f>
        <v>0</v>
      </c>
      <c r="E92" t="str">
        <f>_xlfn.XLOOKUP(Base[[#This Row],[Tipo]],'DE-PARA'!$K$2:$K$63,'DE-PARA'!$L$2:$L$63,"Fazer De-Para")</f>
        <v>Fazer De-Para</v>
      </c>
      <c r="F92" s="21">
        <f>Base[[#This Row],[Duração]]*24</f>
        <v>0</v>
      </c>
      <c r="G92" s="22">
        <f>HOUR(Base[[#This Row],[Tempo de atendimento]]/24)</f>
        <v>0</v>
      </c>
      <c r="H92">
        <f>_xlfn.XLOOKUP(Base[[#This Row],[Recurso]],'DE-PARA'!$A$1:$A$1000,'DE-PARA'!$E$1:$E$1000)</f>
        <v>0</v>
      </c>
      <c r="I92">
        <f>_xlfn.XLOOKUP(Base[[#This Row],[Recurso]],'DE-PARA'!$A$1:$A$1000,'DE-PARA'!$F$1:$F$1000)</f>
        <v>0</v>
      </c>
    </row>
    <row r="93" spans="1:75">
      <c r="A93" s="19">
        <f>CONCATENATE(MONTH(Base[[#This Row],[Data_Padronizada]]),"/",YEAR(Base[[#This Row],[Data_Padronizada]]))*1</f>
        <v>1</v>
      </c>
      <c r="B93" s="20" cm="1">
        <f t="array" ref="B93">IF(ISTEXT(BP93), IFERROR(VALOR.DATA(TRIM(BP93)), VALUE(TRIM(BP93))), BP93)</f>
        <v>0</v>
      </c>
      <c r="C93" t="str">
        <f>TEXT(Base[[#This Row],[Data_Padronizada]],"DDD")</f>
        <v>sáb</v>
      </c>
      <c r="D93">
        <f>_xlfn.XLOOKUP(Base[[#This Row],[Recurso]],'DE-PARA'!$A$1:$A$1000,'DE-PARA'!$D$1:$D$1000)</f>
        <v>0</v>
      </c>
      <c r="E93" t="str">
        <f>_xlfn.XLOOKUP(Base[[#This Row],[Tipo]],'DE-PARA'!$K$2:$K$63,'DE-PARA'!$L$2:$L$63,"Fazer De-Para")</f>
        <v>Fazer De-Para</v>
      </c>
      <c r="F93" s="21">
        <f>Base[[#This Row],[Duração]]*24</f>
        <v>0</v>
      </c>
      <c r="G93" s="22">
        <f>HOUR(Base[[#This Row],[Tempo de atendimento]]/24)</f>
        <v>0</v>
      </c>
      <c r="H93">
        <f>_xlfn.XLOOKUP(Base[[#This Row],[Recurso]],'DE-PARA'!$A$1:$A$1000,'DE-PARA'!$E$1:$E$1000)</f>
        <v>0</v>
      </c>
      <c r="I93">
        <f>_xlfn.XLOOKUP(Base[[#This Row],[Recurso]],'DE-PARA'!$A$1:$A$1000,'DE-PARA'!$F$1:$F$1000)</f>
        <v>0</v>
      </c>
    </row>
    <row r="94" spans="1:75">
      <c r="A94" s="19">
        <f>CONCATENATE(MONTH(Base[[#This Row],[Data_Padronizada]]),"/",YEAR(Base[[#This Row],[Data_Padronizada]]))*1</f>
        <v>1</v>
      </c>
      <c r="B94" s="20" cm="1">
        <f t="array" ref="B94">IF(ISTEXT(BP94), IFERROR(VALOR.DATA(TRIM(BP94)), VALUE(TRIM(BP94))), BP94)</f>
        <v>0</v>
      </c>
      <c r="C94" t="str">
        <f>TEXT(Base[[#This Row],[Data_Padronizada]],"DDD")</f>
        <v>sáb</v>
      </c>
      <c r="D94">
        <f>_xlfn.XLOOKUP(Base[[#This Row],[Recurso]],'DE-PARA'!$A$1:$A$1000,'DE-PARA'!$D$1:$D$1000)</f>
        <v>0</v>
      </c>
      <c r="E94" t="str">
        <f>_xlfn.XLOOKUP(Base[[#This Row],[Tipo]],'DE-PARA'!$K$2:$K$63,'DE-PARA'!$L$2:$L$63,"Fazer De-Para")</f>
        <v>Fazer De-Para</v>
      </c>
      <c r="F94" s="21">
        <f>Base[[#This Row],[Duração]]*24</f>
        <v>0</v>
      </c>
      <c r="G94" s="22">
        <f>HOUR(Base[[#This Row],[Tempo de atendimento]]/24)</f>
        <v>0</v>
      </c>
      <c r="H94">
        <f>_xlfn.XLOOKUP(Base[[#This Row],[Recurso]],'DE-PARA'!$A$1:$A$1000,'DE-PARA'!$E$1:$E$1000)</f>
        <v>0</v>
      </c>
      <c r="I94">
        <f>_xlfn.XLOOKUP(Base[[#This Row],[Recurso]],'DE-PARA'!$A$1:$A$1000,'DE-PARA'!$F$1:$F$1000)</f>
        <v>0</v>
      </c>
    </row>
    <row r="95" spans="1:75">
      <c r="A95" s="19">
        <f>CONCATENATE(MONTH(Base[[#This Row],[Data_Padronizada]]),"/",YEAR(Base[[#This Row],[Data_Padronizada]]))*1</f>
        <v>1</v>
      </c>
      <c r="B95" s="20" cm="1">
        <f t="array" ref="B95">IF(ISTEXT(BP95), IFERROR(VALOR.DATA(TRIM(BP95)), VALUE(TRIM(BP95))), BP95)</f>
        <v>0</v>
      </c>
      <c r="C95" t="str">
        <f>TEXT(Base[[#This Row],[Data_Padronizada]],"DDD")</f>
        <v>sáb</v>
      </c>
      <c r="D95">
        <f>_xlfn.XLOOKUP(Base[[#This Row],[Recurso]],'DE-PARA'!$A$1:$A$1000,'DE-PARA'!$D$1:$D$1000)</f>
        <v>0</v>
      </c>
      <c r="E95" t="str">
        <f>_xlfn.XLOOKUP(Base[[#This Row],[Tipo]],'DE-PARA'!$K$2:$K$63,'DE-PARA'!$L$2:$L$63,"Fazer De-Para")</f>
        <v>Fazer De-Para</v>
      </c>
      <c r="F95" s="21">
        <f>Base[[#This Row],[Duração]]*24</f>
        <v>0</v>
      </c>
      <c r="G95" s="22">
        <f>HOUR(Base[[#This Row],[Tempo de atendimento]]/24)</f>
        <v>0</v>
      </c>
      <c r="H95">
        <f>_xlfn.XLOOKUP(Base[[#This Row],[Recurso]],'DE-PARA'!$A$1:$A$1000,'DE-PARA'!$E$1:$E$1000)</f>
        <v>0</v>
      </c>
      <c r="I95">
        <f>_xlfn.XLOOKUP(Base[[#This Row],[Recurso]],'DE-PARA'!$A$1:$A$1000,'DE-PARA'!$F$1:$F$1000)</f>
        <v>0</v>
      </c>
    </row>
    <row r="96" spans="1:75">
      <c r="A96" s="19">
        <f>CONCATENATE(MONTH(Base[[#This Row],[Data_Padronizada]]),"/",YEAR(Base[[#This Row],[Data_Padronizada]]))*1</f>
        <v>1</v>
      </c>
      <c r="B96" s="20" cm="1">
        <f t="array" ref="B96">IF(ISTEXT(BP96), IFERROR(VALOR.DATA(TRIM(BP96)), VALUE(TRIM(BP96))), BP96)</f>
        <v>0</v>
      </c>
      <c r="C96" t="str">
        <f>TEXT(Base[[#This Row],[Data_Padronizada]],"DDD")</f>
        <v>sáb</v>
      </c>
      <c r="D96">
        <f>_xlfn.XLOOKUP(Base[[#This Row],[Recurso]],'DE-PARA'!$A$1:$A$1000,'DE-PARA'!$D$1:$D$1000)</f>
        <v>0</v>
      </c>
      <c r="E96" t="str">
        <f>_xlfn.XLOOKUP(Base[[#This Row],[Tipo]],'DE-PARA'!$K$2:$K$63,'DE-PARA'!$L$2:$L$63,"Fazer De-Para")</f>
        <v>Fazer De-Para</v>
      </c>
      <c r="F96" s="21">
        <f>Base[[#This Row],[Duração]]*24</f>
        <v>0</v>
      </c>
      <c r="G96" s="22">
        <f>HOUR(Base[[#This Row],[Tempo de atendimento]]/24)</f>
        <v>0</v>
      </c>
      <c r="H96">
        <f>_xlfn.XLOOKUP(Base[[#This Row],[Recurso]],'DE-PARA'!$A$1:$A$1000,'DE-PARA'!$E$1:$E$1000)</f>
        <v>0</v>
      </c>
      <c r="I96">
        <f>_xlfn.XLOOKUP(Base[[#This Row],[Recurso]],'DE-PARA'!$A$1:$A$1000,'DE-PARA'!$F$1:$F$1000)</f>
        <v>0</v>
      </c>
    </row>
    <row r="97" spans="1:75">
      <c r="A97" s="19">
        <f>CONCATENATE(MONTH(Base[[#This Row],[Data_Padronizada]]),"/",YEAR(Base[[#This Row],[Data_Padronizada]]))*1</f>
        <v>1</v>
      </c>
      <c r="B97" s="20" cm="1">
        <f t="array" ref="B97">IF(ISTEXT(BP97), IFERROR(VALOR.DATA(TRIM(BP97)), VALUE(TRIM(BP97))), BP97)</f>
        <v>0</v>
      </c>
      <c r="C97" t="str">
        <f>TEXT(Base[[#This Row],[Data_Padronizada]],"DDD")</f>
        <v>sáb</v>
      </c>
      <c r="D97">
        <f>_xlfn.XLOOKUP(Base[[#This Row],[Recurso]],'DE-PARA'!$A$1:$A$1000,'DE-PARA'!$D$1:$D$1000)</f>
        <v>0</v>
      </c>
      <c r="E97" t="str">
        <f>_xlfn.XLOOKUP(Base[[#This Row],[Tipo]],'DE-PARA'!$K$2:$K$63,'DE-PARA'!$L$2:$L$63,"Fazer De-Para")</f>
        <v>Fazer De-Para</v>
      </c>
      <c r="F97" s="21">
        <f>Base[[#This Row],[Duração]]*24</f>
        <v>0</v>
      </c>
      <c r="G97" s="22">
        <f>HOUR(Base[[#This Row],[Tempo de atendimento]]/24)</f>
        <v>0</v>
      </c>
      <c r="H97">
        <f>_xlfn.XLOOKUP(Base[[#This Row],[Recurso]],'DE-PARA'!$A$1:$A$1000,'DE-PARA'!$E$1:$E$1000)</f>
        <v>0</v>
      </c>
      <c r="I97">
        <f>_xlfn.XLOOKUP(Base[[#This Row],[Recurso]],'DE-PARA'!$A$1:$A$1000,'DE-PARA'!$F$1:$F$1000)</f>
        <v>0</v>
      </c>
    </row>
    <row r="98" spans="1:75">
      <c r="A98" s="19">
        <f>CONCATENATE(MONTH(Base[[#This Row],[Data_Padronizada]]),"/",YEAR(Base[[#This Row],[Data_Padronizada]]))*1</f>
        <v>1</v>
      </c>
      <c r="B98" s="20" cm="1">
        <f t="array" ref="B98">IF(ISTEXT(BP98), IFERROR(VALOR.DATA(TRIM(BP98)), VALUE(TRIM(BP98))), BP98)</f>
        <v>0</v>
      </c>
      <c r="C98" t="str">
        <f>TEXT(Base[[#This Row],[Data_Padronizada]],"DDD")</f>
        <v>sáb</v>
      </c>
      <c r="D98">
        <f>_xlfn.XLOOKUP(Base[[#This Row],[Recurso]],'DE-PARA'!$A$1:$A$1000,'DE-PARA'!$D$1:$D$1000)</f>
        <v>0</v>
      </c>
      <c r="E98" t="str">
        <f>_xlfn.XLOOKUP(Base[[#This Row],[Tipo]],'DE-PARA'!$K$2:$K$63,'DE-PARA'!$L$2:$L$63,"Fazer De-Para")</f>
        <v>Fazer De-Para</v>
      </c>
      <c r="F98" s="21">
        <f>Base[[#This Row],[Duração]]*24</f>
        <v>0</v>
      </c>
      <c r="G98" s="22">
        <f>HOUR(Base[[#This Row],[Tempo de atendimento]]/24)</f>
        <v>0</v>
      </c>
      <c r="H98">
        <f>_xlfn.XLOOKUP(Base[[#This Row],[Recurso]],'DE-PARA'!$A$1:$A$1000,'DE-PARA'!$E$1:$E$1000)</f>
        <v>0</v>
      </c>
      <c r="I98">
        <f>_xlfn.XLOOKUP(Base[[#This Row],[Recurso]],'DE-PARA'!$A$1:$A$1000,'DE-PARA'!$F$1:$F$1000)</f>
        <v>0</v>
      </c>
    </row>
    <row r="99" spans="1:75">
      <c r="A99" s="19">
        <f>CONCATENATE(MONTH(Base[[#This Row],[Data_Padronizada]]),"/",YEAR(Base[[#This Row],[Data_Padronizada]]))*1</f>
        <v>1</v>
      </c>
      <c r="B99" s="20" cm="1">
        <f t="array" ref="B99">IF(ISTEXT(BP99), IFERROR(VALOR.DATA(TRIM(BP99)), VALUE(TRIM(BP99))), BP99)</f>
        <v>0</v>
      </c>
      <c r="C99" t="str">
        <f>TEXT(Base[[#This Row],[Data_Padronizada]],"DDD")</f>
        <v>sáb</v>
      </c>
      <c r="D99">
        <f>_xlfn.XLOOKUP(Base[[#This Row],[Recurso]],'DE-PARA'!$A$1:$A$1000,'DE-PARA'!$D$1:$D$1000)</f>
        <v>0</v>
      </c>
      <c r="E99" t="str">
        <f>_xlfn.XLOOKUP(Base[[#This Row],[Tipo]],'DE-PARA'!$K$2:$K$63,'DE-PARA'!$L$2:$L$63,"Fazer De-Para")</f>
        <v>Fazer De-Para</v>
      </c>
      <c r="F99" s="21">
        <f>Base[[#This Row],[Duração]]*24</f>
        <v>0</v>
      </c>
      <c r="G99" s="22">
        <f>HOUR(Base[[#This Row],[Tempo de atendimento]]/24)</f>
        <v>0</v>
      </c>
      <c r="H99">
        <f>_xlfn.XLOOKUP(Base[[#This Row],[Recurso]],'DE-PARA'!$A$1:$A$1000,'DE-PARA'!$E$1:$E$1000)</f>
        <v>0</v>
      </c>
      <c r="I99">
        <f>_xlfn.XLOOKUP(Base[[#This Row],[Recurso]],'DE-PARA'!$A$1:$A$1000,'DE-PARA'!$F$1:$F$1000)</f>
        <v>0</v>
      </c>
    </row>
    <row r="100" spans="1:75">
      <c r="A100" s="19">
        <f>CONCATENATE(MONTH(Base[[#This Row],[Data_Padronizada]]),"/",YEAR(Base[[#This Row],[Data_Padronizada]]))*1</f>
        <v>1</v>
      </c>
      <c r="B100" s="20" cm="1">
        <f t="array" ref="B100">IF(ISTEXT(BP100), IFERROR(VALOR.DATA(TRIM(BP100)), VALUE(TRIM(BP100))), BP100)</f>
        <v>0</v>
      </c>
      <c r="C100" t="str">
        <f>TEXT(Base[[#This Row],[Data_Padronizada]],"DDD")</f>
        <v>sáb</v>
      </c>
      <c r="D100">
        <f>_xlfn.XLOOKUP(Base[[#This Row],[Recurso]],'DE-PARA'!$A$1:$A$1000,'DE-PARA'!$D$1:$D$1000)</f>
        <v>0</v>
      </c>
      <c r="E100" t="str">
        <f>_xlfn.XLOOKUP(Base[[#This Row],[Tipo]],'DE-PARA'!$K$2:$K$63,'DE-PARA'!$L$2:$L$63,"Fazer De-Para")</f>
        <v>Fazer De-Para</v>
      </c>
      <c r="F100" s="21">
        <f>Base[[#This Row],[Duração]]*24</f>
        <v>0</v>
      </c>
      <c r="G100" s="22">
        <f>HOUR(Base[[#This Row],[Tempo de atendimento]]/24)</f>
        <v>0</v>
      </c>
      <c r="H100">
        <f>_xlfn.XLOOKUP(Base[[#This Row],[Recurso]],'DE-PARA'!$A$1:$A$1000,'DE-PARA'!$E$1:$E$1000)</f>
        <v>0</v>
      </c>
      <c r="I100">
        <f>_xlfn.XLOOKUP(Base[[#This Row],[Recurso]],'DE-PARA'!$A$1:$A$1000,'DE-PARA'!$F$1:$F$1000)</f>
        <v>0</v>
      </c>
    </row>
    <row r="101" spans="1:75">
      <c r="A101" s="19">
        <f>CONCATENATE(MONTH(Base[[#This Row],[Data_Padronizada]]),"/",YEAR(Base[[#This Row],[Data_Padronizada]]))*1</f>
        <v>1</v>
      </c>
      <c r="B101" s="20" cm="1">
        <f t="array" ref="B101">IF(ISTEXT(BP101), IFERROR(VALOR.DATA(TRIM(BP101)), VALUE(TRIM(BP101))), BP101)</f>
        <v>0</v>
      </c>
      <c r="C101" t="str">
        <f>TEXT(Base[[#This Row],[Data_Padronizada]],"DDD")</f>
        <v>sáb</v>
      </c>
      <c r="D101">
        <f>_xlfn.XLOOKUP(Base[[#This Row],[Recurso]],'DE-PARA'!$A$1:$A$1000,'DE-PARA'!$D$1:$D$1000)</f>
        <v>0</v>
      </c>
      <c r="E101" t="str">
        <f>_xlfn.XLOOKUP(Base[[#This Row],[Tipo]],'DE-PARA'!$K$2:$K$63,'DE-PARA'!$L$2:$L$63,"Fazer De-Para")</f>
        <v>Fazer De-Para</v>
      </c>
      <c r="F101" s="21">
        <f>Base[[#This Row],[Duração]]*24</f>
        <v>0</v>
      </c>
      <c r="G101" s="22">
        <f>HOUR(Base[[#This Row],[Tempo de atendimento]]/24)</f>
        <v>0</v>
      </c>
      <c r="H101">
        <f>_xlfn.XLOOKUP(Base[[#This Row],[Recurso]],'DE-PARA'!$A$1:$A$1000,'DE-PARA'!$E$1:$E$1000)</f>
        <v>0</v>
      </c>
      <c r="I101">
        <f>_xlfn.XLOOKUP(Base[[#This Row],[Recurso]],'DE-PARA'!$A$1:$A$1000,'DE-PARA'!$F$1:$F$1000)</f>
        <v>0</v>
      </c>
    </row>
    <row r="102" spans="1:75">
      <c r="A102" s="19">
        <f>CONCATENATE(MONTH(Base[[#This Row],[Data_Padronizada]]),"/",YEAR(Base[[#This Row],[Data_Padronizada]]))*1</f>
        <v>1</v>
      </c>
      <c r="B102" s="20" cm="1">
        <f t="array" ref="B102">IF(ISTEXT(BP102), IFERROR(VALOR.DATA(TRIM(BP102)), VALUE(TRIM(BP102))), BP102)</f>
        <v>0</v>
      </c>
      <c r="C102" t="str">
        <f>TEXT(Base[[#This Row],[Data_Padronizada]],"DDD")</f>
        <v>sáb</v>
      </c>
      <c r="D102">
        <f>_xlfn.XLOOKUP(Base[[#This Row],[Recurso]],'DE-PARA'!$A$1:$A$1000,'DE-PARA'!$D$1:$D$1000)</f>
        <v>0</v>
      </c>
      <c r="E102" t="str">
        <f>_xlfn.XLOOKUP(Base[[#This Row],[Tipo]],'DE-PARA'!$K$2:$K$63,'DE-PARA'!$L$2:$L$63,"Fazer De-Para")</f>
        <v>Fazer De-Para</v>
      </c>
      <c r="F102" s="21">
        <f>Base[[#This Row],[Duração]]*24</f>
        <v>0</v>
      </c>
      <c r="G102" s="22">
        <f>HOUR(Base[[#This Row],[Tempo de atendimento]]/24)</f>
        <v>0</v>
      </c>
      <c r="H102">
        <f>_xlfn.XLOOKUP(Base[[#This Row],[Recurso]],'DE-PARA'!$A$1:$A$1000,'DE-PARA'!$E$1:$E$1000)</f>
        <v>0</v>
      </c>
      <c r="I102">
        <f>_xlfn.XLOOKUP(Base[[#This Row],[Recurso]],'DE-PARA'!$A$1:$A$1000,'DE-PARA'!$F$1:$F$1000)</f>
        <v>0</v>
      </c>
    </row>
    <row r="103" spans="1:75">
      <c r="A103" s="19">
        <f>CONCATENATE(MONTH(Base[[#This Row],[Data_Padronizada]]),"/",YEAR(Base[[#This Row],[Data_Padronizada]]))*1</f>
        <v>1</v>
      </c>
      <c r="B103" s="20" cm="1">
        <f t="array" ref="B103">IF(ISTEXT(BP103), IFERROR(VALOR.DATA(TRIM(BP103)), VALUE(TRIM(BP103))), BP103)</f>
        <v>0</v>
      </c>
      <c r="C103" t="str">
        <f>TEXT(Base[[#This Row],[Data_Padronizada]],"DDD")</f>
        <v>sáb</v>
      </c>
      <c r="D103">
        <f>_xlfn.XLOOKUP(Base[[#This Row],[Recurso]],'DE-PARA'!$A$1:$A$1000,'DE-PARA'!$D$1:$D$1000)</f>
        <v>0</v>
      </c>
      <c r="E103" t="str">
        <f>_xlfn.XLOOKUP(Base[[#This Row],[Tipo]],'DE-PARA'!$K$2:$K$63,'DE-PARA'!$L$2:$L$63,"Fazer De-Para")</f>
        <v>Fazer De-Para</v>
      </c>
      <c r="F103" s="21">
        <f>Base[[#This Row],[Duração]]*24</f>
        <v>0</v>
      </c>
      <c r="G103" s="22">
        <f>HOUR(Base[[#This Row],[Tempo de atendimento]]/24)</f>
        <v>0</v>
      </c>
      <c r="H103">
        <f>_xlfn.XLOOKUP(Base[[#This Row],[Recurso]],'DE-PARA'!$A$1:$A$1000,'DE-PARA'!$E$1:$E$1000)</f>
        <v>0</v>
      </c>
      <c r="I103">
        <f>_xlfn.XLOOKUP(Base[[#This Row],[Recurso]],'DE-PARA'!$A$1:$A$1000,'DE-PARA'!$F$1:$F$1000)</f>
        <v>0</v>
      </c>
    </row>
    <row r="104" spans="1:75">
      <c r="A104" s="19">
        <f>CONCATENATE(MONTH(Base[[#This Row],[Data_Padronizada]]),"/",YEAR(Base[[#This Row],[Data_Padronizada]]))*1</f>
        <v>1</v>
      </c>
      <c r="B104" s="20" cm="1">
        <f t="array" ref="B104">IF(ISTEXT(BP104), IFERROR(VALOR.DATA(TRIM(BP104)), VALUE(TRIM(BP104))), BP104)</f>
        <v>0</v>
      </c>
      <c r="C104" t="str">
        <f>TEXT(Base[[#This Row],[Data_Padronizada]],"DDD")</f>
        <v>sáb</v>
      </c>
      <c r="D104">
        <f>_xlfn.XLOOKUP(Base[[#This Row],[Recurso]],'DE-PARA'!$A$1:$A$1000,'DE-PARA'!$D$1:$D$1000)</f>
        <v>0</v>
      </c>
      <c r="E104" t="str">
        <f>_xlfn.XLOOKUP(Base[[#This Row],[Tipo]],'DE-PARA'!$K$2:$K$63,'DE-PARA'!$L$2:$L$63,"Fazer De-Para")</f>
        <v>Fazer De-Para</v>
      </c>
      <c r="F104" s="21">
        <f>Base[[#This Row],[Duração]]*24</f>
        <v>0</v>
      </c>
      <c r="G104" s="22">
        <f>HOUR(Base[[#This Row],[Tempo de atendimento]]/24)</f>
        <v>0</v>
      </c>
      <c r="H104">
        <f>_xlfn.XLOOKUP(Base[[#This Row],[Recurso]],'DE-PARA'!$A$1:$A$1000,'DE-PARA'!$E$1:$E$1000)</f>
        <v>0</v>
      </c>
      <c r="I104">
        <f>_xlfn.XLOOKUP(Base[[#This Row],[Recurso]],'DE-PARA'!$A$1:$A$1000,'DE-PARA'!$F$1:$F$1000)</f>
        <v>0</v>
      </c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7"/>
      <c r="AE104" s="67"/>
      <c r="AF104" s="67"/>
      <c r="AG104" s="68"/>
      <c r="AH104" s="68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66"/>
      <c r="AU104" s="66"/>
      <c r="AV104" s="66"/>
      <c r="AW104" s="66"/>
      <c r="AX104" s="66"/>
      <c r="AY104" s="66"/>
      <c r="AZ104" s="66"/>
      <c r="BA104" s="66"/>
      <c r="BB104" s="66"/>
      <c r="BC104" s="66"/>
      <c r="BD104" s="66"/>
      <c r="BE104" s="66"/>
      <c r="BF104" s="66"/>
      <c r="BG104" s="66"/>
      <c r="BH104" s="66"/>
      <c r="BI104" s="66"/>
      <c r="BJ104" s="66"/>
      <c r="BK104" s="68"/>
      <c r="BL104" s="68"/>
      <c r="BM104" s="66"/>
      <c r="BN104" s="66"/>
      <c r="BO104" s="66"/>
      <c r="BP104" s="69"/>
      <c r="BQ104" s="66"/>
      <c r="BR104" s="66"/>
      <c r="BS104" s="66"/>
      <c r="BT104" s="66"/>
      <c r="BU104" s="66"/>
      <c r="BV104" s="66"/>
      <c r="BW104" s="66"/>
    </row>
    <row r="105" spans="1:75">
      <c r="A105" s="19">
        <f>CONCATENATE(MONTH(Base[[#This Row],[Data_Padronizada]]),"/",YEAR(Base[[#This Row],[Data_Padronizada]]))*1</f>
        <v>1</v>
      </c>
      <c r="B105" s="20" cm="1">
        <f t="array" ref="B105">IF(ISTEXT(BP105), IFERROR(VALOR.DATA(TRIM(BP105)), VALUE(TRIM(BP105))), BP105)</f>
        <v>0</v>
      </c>
      <c r="C105" t="str">
        <f>TEXT(Base[[#This Row],[Data_Padronizada]],"DDD")</f>
        <v>sáb</v>
      </c>
      <c r="D105">
        <f>_xlfn.XLOOKUP(Base[[#This Row],[Recurso]],'DE-PARA'!$A$1:$A$1000,'DE-PARA'!$D$1:$D$1000)</f>
        <v>0</v>
      </c>
      <c r="E105" t="str">
        <f>_xlfn.XLOOKUP(Base[[#This Row],[Tipo]],'DE-PARA'!$K$2:$K$63,'DE-PARA'!$L$2:$L$63,"Fazer De-Para")</f>
        <v>Fazer De-Para</v>
      </c>
      <c r="F105" s="21">
        <f>Base[[#This Row],[Duração]]*24</f>
        <v>0</v>
      </c>
      <c r="G105" s="22">
        <f>HOUR(Base[[#This Row],[Tempo de atendimento]]/24)</f>
        <v>0</v>
      </c>
      <c r="H105">
        <f>_xlfn.XLOOKUP(Base[[#This Row],[Recurso]],'DE-PARA'!$A$1:$A$1000,'DE-PARA'!$E$1:$E$1000)</f>
        <v>0</v>
      </c>
      <c r="I105">
        <f>_xlfn.XLOOKUP(Base[[#This Row],[Recurso]],'DE-PARA'!$A$1:$A$1000,'DE-PARA'!$F$1:$F$1000)</f>
        <v>0</v>
      </c>
      <c r="AD105" s="64"/>
      <c r="AE105" s="64"/>
      <c r="AF105" s="64"/>
      <c r="AG105" s="65"/>
      <c r="AH105" s="65"/>
      <c r="BK105" s="65"/>
      <c r="BL105" s="65"/>
      <c r="BP105" s="20"/>
    </row>
    <row r="106" spans="1:75">
      <c r="A106" s="19">
        <f>CONCATENATE(MONTH(Base[[#This Row],[Data_Padronizada]]),"/",YEAR(Base[[#This Row],[Data_Padronizada]]))*1</f>
        <v>1</v>
      </c>
      <c r="B106" s="20" cm="1">
        <f t="array" ref="B106">IF(ISTEXT(BP106), IFERROR(VALOR.DATA(TRIM(BP106)), VALUE(TRIM(BP106))), BP106)</f>
        <v>0</v>
      </c>
      <c r="C106" t="str">
        <f>TEXT(Base[[#This Row],[Data_Padronizada]],"DDD")</f>
        <v>sáb</v>
      </c>
      <c r="D106">
        <f>_xlfn.XLOOKUP(Base[[#This Row],[Recurso]],'DE-PARA'!$A$1:$A$1000,'DE-PARA'!$D$1:$D$1000)</f>
        <v>0</v>
      </c>
      <c r="E106" t="str">
        <f>_xlfn.XLOOKUP(Base[[#This Row],[Tipo]],'DE-PARA'!$K$2:$K$63,'DE-PARA'!$L$2:$L$63,"Fazer De-Para")</f>
        <v>Fazer De-Para</v>
      </c>
      <c r="F106" s="21">
        <f>Base[[#This Row],[Duração]]*24</f>
        <v>0</v>
      </c>
      <c r="G106" s="22">
        <f>HOUR(Base[[#This Row],[Tempo de atendimento]]/24)</f>
        <v>0</v>
      </c>
      <c r="H106">
        <f>_xlfn.XLOOKUP(Base[[#This Row],[Recurso]],'DE-PARA'!$A$1:$A$1000,'DE-PARA'!$E$1:$E$1000)</f>
        <v>0</v>
      </c>
      <c r="I106">
        <f>_xlfn.XLOOKUP(Base[[#This Row],[Recurso]],'DE-PARA'!$A$1:$A$1000,'DE-PARA'!$F$1:$F$1000)</f>
        <v>0</v>
      </c>
    </row>
    <row r="107" spans="1:75">
      <c r="A107" s="19">
        <f>CONCATENATE(MONTH(Base[[#This Row],[Data_Padronizada]]),"/",YEAR(Base[[#This Row],[Data_Padronizada]]))*1</f>
        <v>1</v>
      </c>
      <c r="B107" s="20" cm="1">
        <f t="array" ref="B107">IF(ISTEXT(BP107), IFERROR(VALOR.DATA(TRIM(BP107)), VALUE(TRIM(BP107))), BP107)</f>
        <v>0</v>
      </c>
      <c r="C107" t="str">
        <f>TEXT(Base[[#This Row],[Data_Padronizada]],"DDD")</f>
        <v>sáb</v>
      </c>
      <c r="D107">
        <f>_xlfn.XLOOKUP(Base[[#This Row],[Recurso]],'DE-PARA'!$A$1:$A$1000,'DE-PARA'!$D$1:$D$1000)</f>
        <v>0</v>
      </c>
      <c r="E107" t="str">
        <f>_xlfn.XLOOKUP(Base[[#This Row],[Tipo]],'DE-PARA'!$K$2:$K$63,'DE-PARA'!$L$2:$L$63,"Fazer De-Para")</f>
        <v>Fazer De-Para</v>
      </c>
      <c r="F107" s="21">
        <f>Base[[#This Row],[Duração]]*24</f>
        <v>0</v>
      </c>
      <c r="G107" s="22">
        <f>HOUR(Base[[#This Row],[Tempo de atendimento]]/24)</f>
        <v>0</v>
      </c>
      <c r="H107">
        <f>_xlfn.XLOOKUP(Base[[#This Row],[Recurso]],'DE-PARA'!$A$1:$A$1000,'DE-PARA'!$E$1:$E$1000)</f>
        <v>0</v>
      </c>
      <c r="I107">
        <f>_xlfn.XLOOKUP(Base[[#This Row],[Recurso]],'DE-PARA'!$A$1:$A$1000,'DE-PARA'!$F$1:$F$1000)</f>
        <v>0</v>
      </c>
      <c r="AD107" s="64"/>
      <c r="AE107" s="64"/>
      <c r="AF107" s="64"/>
      <c r="AG107" s="65"/>
      <c r="AH107" s="65"/>
      <c r="BK107" s="65"/>
      <c r="BL107" s="65"/>
      <c r="BP107" s="20"/>
    </row>
    <row r="108" spans="1:75">
      <c r="A108" s="19">
        <f>CONCATENATE(MONTH(Base[[#This Row],[Data_Padronizada]]),"/",YEAR(Base[[#This Row],[Data_Padronizada]]))*1</f>
        <v>1</v>
      </c>
      <c r="B108" s="20" cm="1">
        <f t="array" ref="B108">IF(ISTEXT(BP108), IFERROR(VALOR.DATA(TRIM(BP108)), VALUE(TRIM(BP108))), BP108)</f>
        <v>0</v>
      </c>
      <c r="C108" t="str">
        <f>TEXT(Base[[#This Row],[Data_Padronizada]],"DDD")</f>
        <v>sáb</v>
      </c>
      <c r="D108">
        <f>_xlfn.XLOOKUP(Base[[#This Row],[Recurso]],'DE-PARA'!$A$1:$A$1000,'DE-PARA'!$D$1:$D$1000)</f>
        <v>0</v>
      </c>
      <c r="E108" t="str">
        <f>_xlfn.XLOOKUP(Base[[#This Row],[Tipo]],'DE-PARA'!$K$2:$K$63,'DE-PARA'!$L$2:$L$63,"Fazer De-Para")</f>
        <v>Fazer De-Para</v>
      </c>
      <c r="F108" s="21">
        <f>Base[[#This Row],[Duração]]*24</f>
        <v>0</v>
      </c>
      <c r="G108" s="22">
        <f>HOUR(Base[[#This Row],[Tempo de atendimento]]/24)</f>
        <v>0</v>
      </c>
      <c r="H108">
        <f>_xlfn.XLOOKUP(Base[[#This Row],[Recurso]],'DE-PARA'!$A$1:$A$1000,'DE-PARA'!$E$1:$E$1000)</f>
        <v>0</v>
      </c>
      <c r="I108">
        <f>_xlfn.XLOOKUP(Base[[#This Row],[Recurso]],'DE-PARA'!$A$1:$A$1000,'DE-PARA'!$F$1:$F$1000)</f>
        <v>0</v>
      </c>
    </row>
    <row r="109" spans="1:75">
      <c r="A109" s="19">
        <f>CONCATENATE(MONTH(Base[[#This Row],[Data_Padronizada]]),"/",YEAR(Base[[#This Row],[Data_Padronizada]]))*1</f>
        <v>1</v>
      </c>
      <c r="B109" s="20" cm="1">
        <f t="array" ref="B109">IF(ISTEXT(BP109), IFERROR(VALOR.DATA(TRIM(BP109)), VALUE(TRIM(BP109))), BP109)</f>
        <v>0</v>
      </c>
      <c r="C109" t="str">
        <f>TEXT(Base[[#This Row],[Data_Padronizada]],"DDD")</f>
        <v>sáb</v>
      </c>
      <c r="D109">
        <f>_xlfn.XLOOKUP(Base[[#This Row],[Recurso]],'DE-PARA'!$A$1:$A$1000,'DE-PARA'!$D$1:$D$1000)</f>
        <v>0</v>
      </c>
      <c r="E109" t="str">
        <f>_xlfn.XLOOKUP(Base[[#This Row],[Tipo]],'DE-PARA'!$K$2:$K$63,'DE-PARA'!$L$2:$L$63,"Fazer De-Para")</f>
        <v>Fazer De-Para</v>
      </c>
      <c r="F109" s="21">
        <f>Base[[#This Row],[Duração]]*24</f>
        <v>0</v>
      </c>
      <c r="G109" s="22">
        <f>HOUR(Base[[#This Row],[Tempo de atendimento]]/24)</f>
        <v>0</v>
      </c>
      <c r="H109">
        <f>_xlfn.XLOOKUP(Base[[#This Row],[Recurso]],'DE-PARA'!$A$1:$A$1000,'DE-PARA'!$E$1:$E$1000)</f>
        <v>0</v>
      </c>
      <c r="I109">
        <f>_xlfn.XLOOKUP(Base[[#This Row],[Recurso]],'DE-PARA'!$A$1:$A$1000,'DE-PARA'!$F$1:$F$1000)</f>
        <v>0</v>
      </c>
    </row>
    <row r="110" spans="1:75">
      <c r="A110" s="19">
        <f>CONCATENATE(MONTH(Base[[#This Row],[Data_Padronizada]]),"/",YEAR(Base[[#This Row],[Data_Padronizada]]))*1</f>
        <v>1</v>
      </c>
      <c r="B110" s="20" cm="1">
        <f t="array" ref="B110">IF(ISTEXT(BP110), IFERROR(VALOR.DATA(TRIM(BP110)), VALUE(TRIM(BP110))), BP110)</f>
        <v>0</v>
      </c>
      <c r="C110" t="str">
        <f>TEXT(Base[[#This Row],[Data_Padronizada]],"DDD")</f>
        <v>sáb</v>
      </c>
      <c r="D110">
        <f>_xlfn.XLOOKUP(Base[[#This Row],[Recurso]],'DE-PARA'!$A$1:$A$1000,'DE-PARA'!$D$1:$D$1000)</f>
        <v>0</v>
      </c>
      <c r="E110" t="str">
        <f>_xlfn.XLOOKUP(Base[[#This Row],[Tipo]],'DE-PARA'!$K$2:$K$63,'DE-PARA'!$L$2:$L$63,"Fazer De-Para")</f>
        <v>Fazer De-Para</v>
      </c>
      <c r="F110" s="21">
        <f>Base[[#This Row],[Duração]]*24</f>
        <v>0</v>
      </c>
      <c r="G110" s="22">
        <f>HOUR(Base[[#This Row],[Tempo de atendimento]]/24)</f>
        <v>0</v>
      </c>
      <c r="H110">
        <f>_xlfn.XLOOKUP(Base[[#This Row],[Recurso]],'DE-PARA'!$A$1:$A$1000,'DE-PARA'!$E$1:$E$1000)</f>
        <v>0</v>
      </c>
      <c r="I110">
        <f>_xlfn.XLOOKUP(Base[[#This Row],[Recurso]],'DE-PARA'!$A$1:$A$1000,'DE-PARA'!$F$1:$F$1000)</f>
        <v>0</v>
      </c>
    </row>
    <row r="111" spans="1:75">
      <c r="A111" s="19">
        <f>CONCATENATE(MONTH(Base[[#This Row],[Data_Padronizada]]),"/",YEAR(Base[[#This Row],[Data_Padronizada]]))*1</f>
        <v>1</v>
      </c>
      <c r="B111" s="20" cm="1">
        <f t="array" ref="B111">IF(ISTEXT(BP111), IFERROR(VALOR.DATA(TRIM(BP111)), VALUE(TRIM(BP111))), BP111)</f>
        <v>0</v>
      </c>
      <c r="C111" t="str">
        <f>TEXT(Base[[#This Row],[Data_Padronizada]],"DDD")</f>
        <v>sáb</v>
      </c>
      <c r="D111">
        <f>_xlfn.XLOOKUP(Base[[#This Row],[Recurso]],'DE-PARA'!$A$1:$A$1000,'DE-PARA'!$D$1:$D$1000)</f>
        <v>0</v>
      </c>
      <c r="E111" t="str">
        <f>_xlfn.XLOOKUP(Base[[#This Row],[Tipo]],'DE-PARA'!$K$2:$K$63,'DE-PARA'!$L$2:$L$63,"Fazer De-Para")</f>
        <v>Fazer De-Para</v>
      </c>
      <c r="F111" s="21">
        <f>Base[[#This Row],[Duração]]*24</f>
        <v>0</v>
      </c>
      <c r="G111" s="22">
        <f>HOUR(Base[[#This Row],[Tempo de atendimento]]/24)</f>
        <v>0</v>
      </c>
      <c r="H111">
        <f>_xlfn.XLOOKUP(Base[[#This Row],[Recurso]],'DE-PARA'!$A$1:$A$1000,'DE-PARA'!$E$1:$E$1000)</f>
        <v>0</v>
      </c>
      <c r="I111">
        <f>_xlfn.XLOOKUP(Base[[#This Row],[Recurso]],'DE-PARA'!$A$1:$A$1000,'DE-PARA'!$F$1:$F$1000)</f>
        <v>0</v>
      </c>
    </row>
    <row r="112" spans="1:75">
      <c r="A112" s="19">
        <f>CONCATENATE(MONTH(Base[[#This Row],[Data_Padronizada]]),"/",YEAR(Base[[#This Row],[Data_Padronizada]]))*1</f>
        <v>1</v>
      </c>
      <c r="B112" s="20" cm="1">
        <f t="array" ref="B112">IF(ISTEXT(BP112), IFERROR(VALOR.DATA(TRIM(BP112)), VALUE(TRIM(BP112))), BP112)</f>
        <v>0</v>
      </c>
      <c r="C112" t="str">
        <f>TEXT(Base[[#This Row],[Data_Padronizada]],"DDD")</f>
        <v>sáb</v>
      </c>
      <c r="D112">
        <f>_xlfn.XLOOKUP(Base[[#This Row],[Recurso]],'DE-PARA'!$A$1:$A$1000,'DE-PARA'!$D$1:$D$1000)</f>
        <v>0</v>
      </c>
      <c r="E112" t="str">
        <f>_xlfn.XLOOKUP(Base[[#This Row],[Tipo]],'DE-PARA'!$K$2:$K$63,'DE-PARA'!$L$2:$L$63,"Fazer De-Para")</f>
        <v>Fazer De-Para</v>
      </c>
      <c r="F112" s="21">
        <f>Base[[#This Row],[Duração]]*24</f>
        <v>0</v>
      </c>
      <c r="G112" s="22">
        <f>HOUR(Base[[#This Row],[Tempo de atendimento]]/24)</f>
        <v>0</v>
      </c>
      <c r="H112">
        <f>_xlfn.XLOOKUP(Base[[#This Row],[Recurso]],'DE-PARA'!$A$1:$A$1000,'DE-PARA'!$E$1:$E$1000)</f>
        <v>0</v>
      </c>
      <c r="I112">
        <f>_xlfn.XLOOKUP(Base[[#This Row],[Recurso]],'DE-PARA'!$A$1:$A$1000,'DE-PARA'!$F$1:$F$1000)</f>
        <v>0</v>
      </c>
    </row>
    <row r="113" spans="1:68">
      <c r="A113" s="19">
        <f>CONCATENATE(MONTH(Base[[#This Row],[Data_Padronizada]]),"/",YEAR(Base[[#This Row],[Data_Padronizada]]))*1</f>
        <v>1</v>
      </c>
      <c r="B113" s="20" cm="1">
        <f t="array" ref="B113">IF(ISTEXT(BP113), IFERROR(VALOR.DATA(TRIM(BP113)), VALUE(TRIM(BP113))), BP113)</f>
        <v>0</v>
      </c>
      <c r="C113" t="str">
        <f>TEXT(Base[[#This Row],[Data_Padronizada]],"DDD")</f>
        <v>sáb</v>
      </c>
      <c r="D113">
        <f>_xlfn.XLOOKUP(Base[[#This Row],[Recurso]],'DE-PARA'!$A$1:$A$1000,'DE-PARA'!$D$1:$D$1000)</f>
        <v>0</v>
      </c>
      <c r="E113" t="str">
        <f>_xlfn.XLOOKUP(Base[[#This Row],[Tipo]],'DE-PARA'!$K$2:$K$63,'DE-PARA'!$L$2:$L$63,"Fazer De-Para")</f>
        <v>Fazer De-Para</v>
      </c>
      <c r="F113" s="21">
        <f>Base[[#This Row],[Duração]]*24</f>
        <v>0</v>
      </c>
      <c r="G113" s="22">
        <f>HOUR(Base[[#This Row],[Tempo de atendimento]]/24)</f>
        <v>0</v>
      </c>
      <c r="H113">
        <f>_xlfn.XLOOKUP(Base[[#This Row],[Recurso]],'DE-PARA'!$A$1:$A$1000,'DE-PARA'!$E$1:$E$1000)</f>
        <v>0</v>
      </c>
      <c r="I113">
        <f>_xlfn.XLOOKUP(Base[[#This Row],[Recurso]],'DE-PARA'!$A$1:$A$1000,'DE-PARA'!$F$1:$F$1000)</f>
        <v>0</v>
      </c>
    </row>
    <row r="114" spans="1:68">
      <c r="A114" s="19">
        <f>CONCATENATE(MONTH(Base[[#This Row],[Data_Padronizada]]),"/",YEAR(Base[[#This Row],[Data_Padronizada]]))*1</f>
        <v>1</v>
      </c>
      <c r="B114" s="20" cm="1">
        <f t="array" ref="B114">IF(ISTEXT(BP114), IFERROR(VALOR.DATA(TRIM(BP114)), VALUE(TRIM(BP114))), BP114)</f>
        <v>0</v>
      </c>
      <c r="C114" t="str">
        <f>TEXT(Base[[#This Row],[Data_Padronizada]],"DDD")</f>
        <v>sáb</v>
      </c>
      <c r="D114">
        <f>_xlfn.XLOOKUP(Base[[#This Row],[Recurso]],'DE-PARA'!$A$1:$A$1000,'DE-PARA'!$D$1:$D$1000)</f>
        <v>0</v>
      </c>
      <c r="E114" t="str">
        <f>_xlfn.XLOOKUP(Base[[#This Row],[Tipo]],'DE-PARA'!$K$2:$K$63,'DE-PARA'!$L$2:$L$63,"Fazer De-Para")</f>
        <v>Fazer De-Para</v>
      </c>
      <c r="F114" s="21">
        <f>Base[[#This Row],[Duração]]*24</f>
        <v>0</v>
      </c>
      <c r="G114" s="22">
        <f>HOUR(Base[[#This Row],[Tempo de atendimento]]/24)</f>
        <v>0</v>
      </c>
      <c r="H114">
        <f>_xlfn.XLOOKUP(Base[[#This Row],[Recurso]],'DE-PARA'!$A$1:$A$1000,'DE-PARA'!$E$1:$E$1000)</f>
        <v>0</v>
      </c>
      <c r="I114">
        <f>_xlfn.XLOOKUP(Base[[#This Row],[Recurso]],'DE-PARA'!$A$1:$A$1000,'DE-PARA'!$F$1:$F$1000)</f>
        <v>0</v>
      </c>
    </row>
    <row r="115" spans="1:68">
      <c r="A115" s="19">
        <f>CONCATENATE(MONTH(Base[[#This Row],[Data_Padronizada]]),"/",YEAR(Base[[#This Row],[Data_Padronizada]]))*1</f>
        <v>1</v>
      </c>
      <c r="B115" s="20" cm="1">
        <f t="array" ref="B115">IF(ISTEXT(BP115), IFERROR(VALOR.DATA(TRIM(BP115)), VALUE(TRIM(BP115))), BP115)</f>
        <v>0</v>
      </c>
      <c r="C115" t="str">
        <f>TEXT(Base[[#This Row],[Data_Padronizada]],"DDD")</f>
        <v>sáb</v>
      </c>
      <c r="D115">
        <f>_xlfn.XLOOKUP(Base[[#This Row],[Recurso]],'DE-PARA'!$A$1:$A$1000,'DE-PARA'!$D$1:$D$1000)</f>
        <v>0</v>
      </c>
      <c r="E115" t="str">
        <f>_xlfn.XLOOKUP(Base[[#This Row],[Tipo]],'DE-PARA'!$K$2:$K$63,'DE-PARA'!$L$2:$L$63,"Fazer De-Para")</f>
        <v>Fazer De-Para</v>
      </c>
      <c r="F115" s="21">
        <f>Base[[#This Row],[Duração]]*24</f>
        <v>0</v>
      </c>
      <c r="G115" s="22">
        <f>HOUR(Base[[#This Row],[Tempo de atendimento]]/24)</f>
        <v>0</v>
      </c>
      <c r="H115">
        <f>_xlfn.XLOOKUP(Base[[#This Row],[Recurso]],'DE-PARA'!$A$1:$A$1000,'DE-PARA'!$E$1:$E$1000)</f>
        <v>0</v>
      </c>
      <c r="I115">
        <f>_xlfn.XLOOKUP(Base[[#This Row],[Recurso]],'DE-PARA'!$A$1:$A$1000,'DE-PARA'!$F$1:$F$1000)</f>
        <v>0</v>
      </c>
    </row>
    <row r="116" spans="1:68">
      <c r="A116" s="19">
        <f>CONCATENATE(MONTH(Base[[#This Row],[Data_Padronizada]]),"/",YEAR(Base[[#This Row],[Data_Padronizada]]))*1</f>
        <v>1</v>
      </c>
      <c r="B116" s="20" cm="1">
        <f t="array" ref="B116">IF(ISTEXT(BP116), IFERROR(VALOR.DATA(TRIM(BP116)), VALUE(TRIM(BP116))), BP116)</f>
        <v>0</v>
      </c>
      <c r="C116" t="str">
        <f>TEXT(Base[[#This Row],[Data_Padronizada]],"DDD")</f>
        <v>sáb</v>
      </c>
      <c r="D116">
        <f>_xlfn.XLOOKUP(Base[[#This Row],[Recurso]],'DE-PARA'!$A$1:$A$1000,'DE-PARA'!$D$1:$D$1000)</f>
        <v>0</v>
      </c>
      <c r="E116" t="str">
        <f>_xlfn.XLOOKUP(Base[[#This Row],[Tipo]],'DE-PARA'!$K$2:$K$63,'DE-PARA'!$L$2:$L$63,"Fazer De-Para")</f>
        <v>Fazer De-Para</v>
      </c>
      <c r="F116" s="21">
        <f>Base[[#This Row],[Duração]]*24</f>
        <v>0</v>
      </c>
      <c r="G116" s="22">
        <f>HOUR(Base[[#This Row],[Tempo de atendimento]]/24)</f>
        <v>0</v>
      </c>
      <c r="H116">
        <f>_xlfn.XLOOKUP(Base[[#This Row],[Recurso]],'DE-PARA'!$A$1:$A$1000,'DE-PARA'!$E$1:$E$1000)</f>
        <v>0</v>
      </c>
      <c r="I116">
        <f>_xlfn.XLOOKUP(Base[[#This Row],[Recurso]],'DE-PARA'!$A$1:$A$1000,'DE-PARA'!$F$1:$F$1000)</f>
        <v>0</v>
      </c>
    </row>
    <row r="117" spans="1:68">
      <c r="A117" s="19">
        <f>CONCATENATE(MONTH(Base[[#This Row],[Data_Padronizada]]),"/",YEAR(Base[[#This Row],[Data_Padronizada]]))*1</f>
        <v>1</v>
      </c>
      <c r="B117" s="20" cm="1">
        <f t="array" ref="B117">IF(ISTEXT(BP117), IFERROR(VALOR.DATA(TRIM(BP117)), VALUE(TRIM(BP117))), BP117)</f>
        <v>0</v>
      </c>
      <c r="C117" t="str">
        <f>TEXT(Base[[#This Row],[Data_Padronizada]],"DDD")</f>
        <v>sáb</v>
      </c>
      <c r="D117">
        <f>_xlfn.XLOOKUP(Base[[#This Row],[Recurso]],'DE-PARA'!$A$1:$A$1000,'DE-PARA'!$D$1:$D$1000)</f>
        <v>0</v>
      </c>
      <c r="E117" t="str">
        <f>_xlfn.XLOOKUP(Base[[#This Row],[Tipo]],'DE-PARA'!$K$2:$K$63,'DE-PARA'!$L$2:$L$63,"Fazer De-Para")</f>
        <v>Fazer De-Para</v>
      </c>
      <c r="F117" s="21">
        <f>Base[[#This Row],[Duração]]*24</f>
        <v>0</v>
      </c>
      <c r="G117" s="22">
        <f>HOUR(Base[[#This Row],[Tempo de atendimento]]/24)</f>
        <v>0</v>
      </c>
      <c r="H117">
        <f>_xlfn.XLOOKUP(Base[[#This Row],[Recurso]],'DE-PARA'!$A$1:$A$1000,'DE-PARA'!$E$1:$E$1000)</f>
        <v>0</v>
      </c>
      <c r="I117">
        <f>_xlfn.XLOOKUP(Base[[#This Row],[Recurso]],'DE-PARA'!$A$1:$A$1000,'DE-PARA'!$F$1:$F$1000)</f>
        <v>0</v>
      </c>
    </row>
    <row r="118" spans="1:68">
      <c r="A118" s="19">
        <f>CONCATENATE(MONTH(Base[[#This Row],[Data_Padronizada]]),"/",YEAR(Base[[#This Row],[Data_Padronizada]]))*1</f>
        <v>1</v>
      </c>
      <c r="B118" s="20" cm="1">
        <f t="array" ref="B118">IF(ISTEXT(BP118), IFERROR(VALOR.DATA(TRIM(BP118)), VALUE(TRIM(BP118))), BP118)</f>
        <v>0</v>
      </c>
      <c r="C118" t="str">
        <f>TEXT(Base[[#This Row],[Data_Padronizada]],"DDD")</f>
        <v>sáb</v>
      </c>
      <c r="D118">
        <f>_xlfn.XLOOKUP(Base[[#This Row],[Recurso]],'DE-PARA'!$A$1:$A$1000,'DE-PARA'!$D$1:$D$1000)</f>
        <v>0</v>
      </c>
      <c r="E118" t="str">
        <f>_xlfn.XLOOKUP(Base[[#This Row],[Tipo]],'DE-PARA'!$K$2:$K$63,'DE-PARA'!$L$2:$L$63,"Fazer De-Para")</f>
        <v>Fazer De-Para</v>
      </c>
      <c r="F118" s="21">
        <f>Base[[#This Row],[Duração]]*24</f>
        <v>0</v>
      </c>
      <c r="G118" s="22">
        <f>HOUR(Base[[#This Row],[Tempo de atendimento]]/24)</f>
        <v>0</v>
      </c>
      <c r="H118">
        <f>_xlfn.XLOOKUP(Base[[#This Row],[Recurso]],'DE-PARA'!$A$1:$A$1000,'DE-PARA'!$E$1:$E$1000)</f>
        <v>0</v>
      </c>
      <c r="I118">
        <f>_xlfn.XLOOKUP(Base[[#This Row],[Recurso]],'DE-PARA'!$A$1:$A$1000,'DE-PARA'!$F$1:$F$1000)</f>
        <v>0</v>
      </c>
      <c r="AD118" s="64"/>
      <c r="AE118" s="64"/>
      <c r="AF118" s="64"/>
      <c r="AG118" s="65"/>
      <c r="AH118" s="65"/>
      <c r="BK118" s="65"/>
      <c r="BL118" s="65"/>
      <c r="BP118" s="20"/>
    </row>
    <row r="119" spans="1:68">
      <c r="A119" s="19">
        <f>CONCATENATE(MONTH(Base[[#This Row],[Data_Padronizada]]),"/",YEAR(Base[[#This Row],[Data_Padronizada]]))*1</f>
        <v>1</v>
      </c>
      <c r="B119" s="20" cm="1">
        <f t="array" ref="B119">IF(ISTEXT(BP119), IFERROR(VALOR.DATA(TRIM(BP119)), VALUE(TRIM(BP119))), BP119)</f>
        <v>0</v>
      </c>
      <c r="C119" t="str">
        <f>TEXT(Base[[#This Row],[Data_Padronizada]],"DDD")</f>
        <v>sáb</v>
      </c>
      <c r="D119">
        <f>_xlfn.XLOOKUP(Base[[#This Row],[Recurso]],'DE-PARA'!$A$1:$A$1000,'DE-PARA'!$D$1:$D$1000)</f>
        <v>0</v>
      </c>
      <c r="E119" t="str">
        <f>_xlfn.XLOOKUP(Base[[#This Row],[Tipo]],'DE-PARA'!$K$2:$K$63,'DE-PARA'!$L$2:$L$63,"Fazer De-Para")</f>
        <v>Fazer De-Para</v>
      </c>
      <c r="F119" s="21">
        <f>Base[[#This Row],[Duração]]*24</f>
        <v>0</v>
      </c>
      <c r="G119" s="22">
        <f>HOUR(Base[[#This Row],[Tempo de atendimento]]/24)</f>
        <v>0</v>
      </c>
      <c r="H119">
        <f>_xlfn.XLOOKUP(Base[[#This Row],[Recurso]],'DE-PARA'!$A$1:$A$1000,'DE-PARA'!$E$1:$E$1000)</f>
        <v>0</v>
      </c>
      <c r="I119">
        <f>_xlfn.XLOOKUP(Base[[#This Row],[Recurso]],'DE-PARA'!$A$1:$A$1000,'DE-PARA'!$F$1:$F$1000)</f>
        <v>0</v>
      </c>
    </row>
    <row r="120" spans="1:68">
      <c r="A120" s="19">
        <f>CONCATENATE(MONTH(Base[[#This Row],[Data_Padronizada]]),"/",YEAR(Base[[#This Row],[Data_Padronizada]]))*1</f>
        <v>1</v>
      </c>
      <c r="B120" s="20" cm="1">
        <f t="array" ref="B120">IF(ISTEXT(BP120), IFERROR(VALOR.DATA(TRIM(BP120)), VALUE(TRIM(BP120))), BP120)</f>
        <v>0</v>
      </c>
      <c r="C120" t="str">
        <f>TEXT(Base[[#This Row],[Data_Padronizada]],"DDD")</f>
        <v>sáb</v>
      </c>
      <c r="D120">
        <f>_xlfn.XLOOKUP(Base[[#This Row],[Recurso]],'DE-PARA'!$A$1:$A$1000,'DE-PARA'!$D$1:$D$1000)</f>
        <v>0</v>
      </c>
      <c r="E120" t="str">
        <f>_xlfn.XLOOKUP(Base[[#This Row],[Tipo]],'DE-PARA'!$K$2:$K$63,'DE-PARA'!$L$2:$L$63,"Fazer De-Para")</f>
        <v>Fazer De-Para</v>
      </c>
      <c r="F120" s="21">
        <f>Base[[#This Row],[Duração]]*24</f>
        <v>0</v>
      </c>
      <c r="G120" s="22">
        <f>HOUR(Base[[#This Row],[Tempo de atendimento]]/24)</f>
        <v>0</v>
      </c>
      <c r="H120">
        <f>_xlfn.XLOOKUP(Base[[#This Row],[Recurso]],'DE-PARA'!$A$1:$A$1000,'DE-PARA'!$E$1:$E$1000)</f>
        <v>0</v>
      </c>
      <c r="I120">
        <f>_xlfn.XLOOKUP(Base[[#This Row],[Recurso]],'DE-PARA'!$A$1:$A$1000,'DE-PARA'!$F$1:$F$1000)</f>
        <v>0</v>
      </c>
    </row>
    <row r="121" spans="1:68">
      <c r="A121" s="19">
        <f>CONCATENATE(MONTH(Base[[#This Row],[Data_Padronizada]]),"/",YEAR(Base[[#This Row],[Data_Padronizada]]))*1</f>
        <v>1</v>
      </c>
      <c r="B121" s="20" cm="1">
        <f t="array" ref="B121">IF(ISTEXT(BP121), IFERROR(VALOR.DATA(TRIM(BP121)), VALUE(TRIM(BP121))), BP121)</f>
        <v>0</v>
      </c>
      <c r="C121" t="str">
        <f>TEXT(Base[[#This Row],[Data_Padronizada]],"DDD")</f>
        <v>sáb</v>
      </c>
      <c r="D121">
        <f>_xlfn.XLOOKUP(Base[[#This Row],[Recurso]],'DE-PARA'!$A$1:$A$1000,'DE-PARA'!$D$1:$D$1000)</f>
        <v>0</v>
      </c>
      <c r="E121" t="str">
        <f>_xlfn.XLOOKUP(Base[[#This Row],[Tipo]],'DE-PARA'!$K$2:$K$63,'DE-PARA'!$L$2:$L$63,"Fazer De-Para")</f>
        <v>Fazer De-Para</v>
      </c>
      <c r="F121" s="21">
        <f>Base[[#This Row],[Duração]]*24</f>
        <v>0</v>
      </c>
      <c r="G121" s="22">
        <f>HOUR(Base[[#This Row],[Tempo de atendimento]]/24)</f>
        <v>0</v>
      </c>
      <c r="H121">
        <f>_xlfn.XLOOKUP(Base[[#This Row],[Recurso]],'DE-PARA'!$A$1:$A$1000,'DE-PARA'!$E$1:$E$1000)</f>
        <v>0</v>
      </c>
      <c r="I121">
        <f>_xlfn.XLOOKUP(Base[[#This Row],[Recurso]],'DE-PARA'!$A$1:$A$1000,'DE-PARA'!$F$1:$F$1000)</f>
        <v>0</v>
      </c>
      <c r="AD121" s="64"/>
      <c r="AE121" s="64"/>
      <c r="AF121" s="64"/>
      <c r="AG121" s="65"/>
      <c r="AH121" s="65"/>
      <c r="BK121" s="65"/>
      <c r="BL121" s="65"/>
      <c r="BP121" s="20"/>
    </row>
    <row r="122" spans="1:68">
      <c r="A122" s="19">
        <f>CONCATENATE(MONTH(Base[[#This Row],[Data_Padronizada]]),"/",YEAR(Base[[#This Row],[Data_Padronizada]]))*1</f>
        <v>1</v>
      </c>
      <c r="B122" s="20" cm="1">
        <f t="array" ref="B122">IF(ISTEXT(BP122), IFERROR(VALOR.DATA(TRIM(BP122)), VALUE(TRIM(BP122))), BP122)</f>
        <v>0</v>
      </c>
      <c r="C122" t="str">
        <f>TEXT(Base[[#This Row],[Data_Padronizada]],"DDD")</f>
        <v>sáb</v>
      </c>
      <c r="D122">
        <f>_xlfn.XLOOKUP(Base[[#This Row],[Recurso]],'DE-PARA'!$A$1:$A$1000,'DE-PARA'!$D$1:$D$1000)</f>
        <v>0</v>
      </c>
      <c r="E122" t="str">
        <f>_xlfn.XLOOKUP(Base[[#This Row],[Tipo]],'DE-PARA'!$K$2:$K$63,'DE-PARA'!$L$2:$L$63,"Fazer De-Para")</f>
        <v>Fazer De-Para</v>
      </c>
      <c r="F122" s="21">
        <f>Base[[#This Row],[Duração]]*24</f>
        <v>0</v>
      </c>
      <c r="G122" s="22">
        <f>HOUR(Base[[#This Row],[Tempo de atendimento]]/24)</f>
        <v>0</v>
      </c>
      <c r="H122">
        <f>_xlfn.XLOOKUP(Base[[#This Row],[Recurso]],'DE-PARA'!$A$1:$A$1000,'DE-PARA'!$E$1:$E$1000)</f>
        <v>0</v>
      </c>
      <c r="I122">
        <f>_xlfn.XLOOKUP(Base[[#This Row],[Recurso]],'DE-PARA'!$A$1:$A$1000,'DE-PARA'!$F$1:$F$1000)</f>
        <v>0</v>
      </c>
      <c r="AD122" s="64"/>
      <c r="AE122" s="64"/>
      <c r="AF122" s="64"/>
      <c r="AG122" s="65"/>
      <c r="AH122" s="65"/>
      <c r="BK122" s="65"/>
      <c r="BL122" s="65"/>
      <c r="BP122" s="20"/>
    </row>
    <row r="123" spans="1:68">
      <c r="A123" s="19">
        <f>CONCATENATE(MONTH(Base[[#This Row],[Data_Padronizada]]),"/",YEAR(Base[[#This Row],[Data_Padronizada]]))*1</f>
        <v>1</v>
      </c>
      <c r="B123" s="20" cm="1">
        <f t="array" ref="B123">IF(ISTEXT(BP123), IFERROR(VALOR.DATA(TRIM(BP123)), VALUE(TRIM(BP123))), BP123)</f>
        <v>0</v>
      </c>
      <c r="C123" t="str">
        <f>TEXT(Base[[#This Row],[Data_Padronizada]],"DDD")</f>
        <v>sáb</v>
      </c>
      <c r="D123">
        <f>_xlfn.XLOOKUP(Base[[#This Row],[Recurso]],'DE-PARA'!$A$1:$A$1000,'DE-PARA'!$D$1:$D$1000)</f>
        <v>0</v>
      </c>
      <c r="E123" t="str">
        <f>_xlfn.XLOOKUP(Base[[#This Row],[Tipo]],'DE-PARA'!$K$2:$K$63,'DE-PARA'!$L$2:$L$63,"Fazer De-Para")</f>
        <v>Fazer De-Para</v>
      </c>
      <c r="F123" s="21">
        <f>Base[[#This Row],[Duração]]*24</f>
        <v>0</v>
      </c>
      <c r="G123" s="22">
        <f>HOUR(Base[[#This Row],[Tempo de atendimento]]/24)</f>
        <v>0</v>
      </c>
      <c r="H123">
        <f>_xlfn.XLOOKUP(Base[[#This Row],[Recurso]],'DE-PARA'!$A$1:$A$1000,'DE-PARA'!$E$1:$E$1000)</f>
        <v>0</v>
      </c>
      <c r="I123">
        <f>_xlfn.XLOOKUP(Base[[#This Row],[Recurso]],'DE-PARA'!$A$1:$A$1000,'DE-PARA'!$F$1:$F$1000)</f>
        <v>0</v>
      </c>
      <c r="AD123" s="64"/>
      <c r="AE123" s="64"/>
      <c r="AF123" s="64"/>
      <c r="AG123" s="65"/>
      <c r="AH123" s="65"/>
      <c r="BK123" s="65"/>
      <c r="BL123" s="65"/>
      <c r="BP123" s="20"/>
    </row>
    <row r="124" spans="1:68">
      <c r="A124" s="19">
        <f>CONCATENATE(MONTH(Base[[#This Row],[Data_Padronizada]]),"/",YEAR(Base[[#This Row],[Data_Padronizada]]))*1</f>
        <v>1</v>
      </c>
      <c r="B124" s="20" cm="1">
        <f t="array" ref="B124">IF(ISTEXT(BP124), IFERROR(VALOR.DATA(TRIM(BP124)), VALUE(TRIM(BP124))), BP124)</f>
        <v>0</v>
      </c>
      <c r="C124" t="str">
        <f>TEXT(Base[[#This Row],[Data_Padronizada]],"DDD")</f>
        <v>sáb</v>
      </c>
      <c r="D124">
        <f>_xlfn.XLOOKUP(Base[[#This Row],[Recurso]],'DE-PARA'!$A$1:$A$1000,'DE-PARA'!$D$1:$D$1000)</f>
        <v>0</v>
      </c>
      <c r="E124" t="str">
        <f>_xlfn.XLOOKUP(Base[[#This Row],[Tipo]],'DE-PARA'!$K$2:$K$63,'DE-PARA'!$L$2:$L$63,"Fazer De-Para")</f>
        <v>Fazer De-Para</v>
      </c>
      <c r="F124" s="21">
        <f>Base[[#This Row],[Duração]]*24</f>
        <v>0</v>
      </c>
      <c r="G124" s="22">
        <f>HOUR(Base[[#This Row],[Tempo de atendimento]]/24)</f>
        <v>0</v>
      </c>
      <c r="H124">
        <f>_xlfn.XLOOKUP(Base[[#This Row],[Recurso]],'DE-PARA'!$A$1:$A$1000,'DE-PARA'!$E$1:$E$1000)</f>
        <v>0</v>
      </c>
      <c r="I124">
        <f>_xlfn.XLOOKUP(Base[[#This Row],[Recurso]],'DE-PARA'!$A$1:$A$1000,'DE-PARA'!$F$1:$F$1000)</f>
        <v>0</v>
      </c>
    </row>
    <row r="125" spans="1:68">
      <c r="A125" s="19">
        <f>CONCATENATE(MONTH(Base[[#This Row],[Data_Padronizada]]),"/",YEAR(Base[[#This Row],[Data_Padronizada]]))*1</f>
        <v>1</v>
      </c>
      <c r="B125" s="20" cm="1">
        <f t="array" ref="B125">IF(ISTEXT(BP125), IFERROR(VALOR.DATA(TRIM(BP125)), VALUE(TRIM(BP125))), BP125)</f>
        <v>0</v>
      </c>
      <c r="C125" t="str">
        <f>TEXT(Base[[#This Row],[Data_Padronizada]],"DDD")</f>
        <v>sáb</v>
      </c>
      <c r="D125">
        <f>_xlfn.XLOOKUP(Base[[#This Row],[Recurso]],'DE-PARA'!$A$1:$A$1000,'DE-PARA'!$D$1:$D$1000)</f>
        <v>0</v>
      </c>
      <c r="E125" t="str">
        <f>_xlfn.XLOOKUP(Base[[#This Row],[Tipo]],'DE-PARA'!$K$2:$K$63,'DE-PARA'!$L$2:$L$63,"Fazer De-Para")</f>
        <v>Fazer De-Para</v>
      </c>
      <c r="F125" s="21">
        <f>Base[[#This Row],[Duração]]*24</f>
        <v>0</v>
      </c>
      <c r="G125" s="22">
        <f>HOUR(Base[[#This Row],[Tempo de atendimento]]/24)</f>
        <v>0</v>
      </c>
      <c r="H125">
        <f>_xlfn.XLOOKUP(Base[[#This Row],[Recurso]],'DE-PARA'!$A$1:$A$1000,'DE-PARA'!$E$1:$E$1000)</f>
        <v>0</v>
      </c>
      <c r="I125">
        <f>_xlfn.XLOOKUP(Base[[#This Row],[Recurso]],'DE-PARA'!$A$1:$A$1000,'DE-PARA'!$F$1:$F$1000)</f>
        <v>0</v>
      </c>
      <c r="AD125" s="64"/>
      <c r="AE125" s="64"/>
      <c r="AF125" s="64"/>
      <c r="AG125" s="65"/>
      <c r="AH125" s="65"/>
      <c r="BK125" s="65"/>
      <c r="BL125" s="65"/>
      <c r="BP125" s="20"/>
    </row>
    <row r="126" spans="1:68">
      <c r="A126" s="19">
        <f>CONCATENATE(MONTH(Base[[#This Row],[Data_Padronizada]]),"/",YEAR(Base[[#This Row],[Data_Padronizada]]))*1</f>
        <v>1</v>
      </c>
      <c r="B126" s="20" cm="1">
        <f t="array" ref="B126">IF(ISTEXT(BP126), IFERROR(VALOR.DATA(TRIM(BP126)), VALUE(TRIM(BP126))), BP126)</f>
        <v>0</v>
      </c>
      <c r="C126" t="str">
        <f>TEXT(Base[[#This Row],[Data_Padronizada]],"DDD")</f>
        <v>sáb</v>
      </c>
      <c r="D126">
        <f>_xlfn.XLOOKUP(Base[[#This Row],[Recurso]],'DE-PARA'!$A$1:$A$1000,'DE-PARA'!$D$1:$D$1000)</f>
        <v>0</v>
      </c>
      <c r="E126" t="str">
        <f>_xlfn.XLOOKUP(Base[[#This Row],[Tipo]],'DE-PARA'!$K$2:$K$63,'DE-PARA'!$L$2:$L$63,"Fazer De-Para")</f>
        <v>Fazer De-Para</v>
      </c>
      <c r="F126" s="21">
        <f>Base[[#This Row],[Duração]]*24</f>
        <v>0</v>
      </c>
      <c r="G126" s="22">
        <f>HOUR(Base[[#This Row],[Tempo de atendimento]]/24)</f>
        <v>0</v>
      </c>
      <c r="H126">
        <f>_xlfn.XLOOKUP(Base[[#This Row],[Recurso]],'DE-PARA'!$A$1:$A$1000,'DE-PARA'!$E$1:$E$1000)</f>
        <v>0</v>
      </c>
      <c r="I126">
        <f>_xlfn.XLOOKUP(Base[[#This Row],[Recurso]],'DE-PARA'!$A$1:$A$1000,'DE-PARA'!$F$1:$F$1000)</f>
        <v>0</v>
      </c>
    </row>
    <row r="127" spans="1:68">
      <c r="A127" s="19">
        <f>CONCATENATE(MONTH(Base[[#This Row],[Data_Padronizada]]),"/",YEAR(Base[[#This Row],[Data_Padronizada]]))*1</f>
        <v>1</v>
      </c>
      <c r="B127" s="20" cm="1">
        <f t="array" ref="B127">IF(ISTEXT(BP127), IFERROR(VALOR.DATA(TRIM(BP127)), VALUE(TRIM(BP127))), BP127)</f>
        <v>0</v>
      </c>
      <c r="C127" t="str">
        <f>TEXT(Base[[#This Row],[Data_Padronizada]],"DDD")</f>
        <v>sáb</v>
      </c>
      <c r="D127">
        <f>_xlfn.XLOOKUP(Base[[#This Row],[Recurso]],'DE-PARA'!$A$1:$A$1000,'DE-PARA'!$D$1:$D$1000)</f>
        <v>0</v>
      </c>
      <c r="E127" t="str">
        <f>_xlfn.XLOOKUP(Base[[#This Row],[Tipo]],'DE-PARA'!$K$2:$K$63,'DE-PARA'!$L$2:$L$63,"Fazer De-Para")</f>
        <v>Fazer De-Para</v>
      </c>
      <c r="F127" s="21">
        <f>Base[[#This Row],[Duração]]*24</f>
        <v>0</v>
      </c>
      <c r="G127" s="22">
        <f>HOUR(Base[[#This Row],[Tempo de atendimento]]/24)</f>
        <v>0</v>
      </c>
      <c r="H127">
        <f>_xlfn.XLOOKUP(Base[[#This Row],[Recurso]],'DE-PARA'!$A$1:$A$1000,'DE-PARA'!$E$1:$E$1000)</f>
        <v>0</v>
      </c>
      <c r="I127">
        <f>_xlfn.XLOOKUP(Base[[#This Row],[Recurso]],'DE-PARA'!$A$1:$A$1000,'DE-PARA'!$F$1:$F$1000)</f>
        <v>0</v>
      </c>
      <c r="AD127" s="64"/>
      <c r="AE127" s="64"/>
      <c r="AF127" s="64"/>
      <c r="AG127" s="65"/>
      <c r="AH127" s="65"/>
      <c r="BK127" s="65"/>
      <c r="BL127" s="65"/>
      <c r="BP127" s="20"/>
    </row>
    <row r="128" spans="1:68">
      <c r="A128" s="19">
        <f>CONCATENATE(MONTH(Base[[#This Row],[Data_Padronizada]]),"/",YEAR(Base[[#This Row],[Data_Padronizada]]))*1</f>
        <v>1</v>
      </c>
      <c r="B128" s="20" cm="1">
        <f t="array" ref="B128">IF(ISTEXT(BP128), IFERROR(VALOR.DATA(TRIM(BP128)), VALUE(TRIM(BP128))), BP128)</f>
        <v>0</v>
      </c>
      <c r="C128" t="str">
        <f>TEXT(Base[[#This Row],[Data_Padronizada]],"DDD")</f>
        <v>sáb</v>
      </c>
      <c r="D128">
        <f>_xlfn.XLOOKUP(Base[[#This Row],[Recurso]],'DE-PARA'!$A$1:$A$1000,'DE-PARA'!$D$1:$D$1000)</f>
        <v>0</v>
      </c>
      <c r="E128" t="str">
        <f>_xlfn.XLOOKUP(Base[[#This Row],[Tipo]],'DE-PARA'!$K$2:$K$63,'DE-PARA'!$L$2:$L$63,"Fazer De-Para")</f>
        <v>Fazer De-Para</v>
      </c>
      <c r="F128" s="21">
        <f>Base[[#This Row],[Duração]]*24</f>
        <v>0</v>
      </c>
      <c r="G128" s="22">
        <f>HOUR(Base[[#This Row],[Tempo de atendimento]]/24)</f>
        <v>0</v>
      </c>
      <c r="H128">
        <f>_xlfn.XLOOKUP(Base[[#This Row],[Recurso]],'DE-PARA'!$A$1:$A$1000,'DE-PARA'!$E$1:$E$1000)</f>
        <v>0</v>
      </c>
      <c r="I128">
        <f>_xlfn.XLOOKUP(Base[[#This Row],[Recurso]],'DE-PARA'!$A$1:$A$1000,'DE-PARA'!$F$1:$F$1000)</f>
        <v>0</v>
      </c>
      <c r="AD128" s="64"/>
      <c r="AE128" s="64"/>
      <c r="AF128" s="64"/>
      <c r="AG128" s="65"/>
      <c r="AH128" s="65"/>
      <c r="BK128" s="65"/>
      <c r="BL128" s="65"/>
      <c r="BP128" s="20"/>
    </row>
    <row r="129" spans="1:75">
      <c r="A129" s="19">
        <f>CONCATENATE(MONTH(Base[[#This Row],[Data_Padronizada]]),"/",YEAR(Base[[#This Row],[Data_Padronizada]]))*1</f>
        <v>1</v>
      </c>
      <c r="B129" s="20" cm="1">
        <f t="array" ref="B129">IF(ISTEXT(BP129), IFERROR(VALOR.DATA(TRIM(BP129)), VALUE(TRIM(BP129))), BP129)</f>
        <v>0</v>
      </c>
      <c r="C129" t="str">
        <f>TEXT(Base[[#This Row],[Data_Padronizada]],"DDD")</f>
        <v>sáb</v>
      </c>
      <c r="D129">
        <f>_xlfn.XLOOKUP(Base[[#This Row],[Recurso]],'DE-PARA'!$A$1:$A$1000,'DE-PARA'!$D$1:$D$1000)</f>
        <v>0</v>
      </c>
      <c r="E129" t="str">
        <f>_xlfn.XLOOKUP(Base[[#This Row],[Tipo]],'DE-PARA'!$K$2:$K$63,'DE-PARA'!$L$2:$L$63,"Fazer De-Para")</f>
        <v>Fazer De-Para</v>
      </c>
      <c r="F129" s="21">
        <f>Base[[#This Row],[Duração]]*24</f>
        <v>0</v>
      </c>
      <c r="G129" s="22">
        <f>HOUR(Base[[#This Row],[Tempo de atendimento]]/24)</f>
        <v>0</v>
      </c>
      <c r="H129">
        <f>_xlfn.XLOOKUP(Base[[#This Row],[Recurso]],'DE-PARA'!$A$1:$A$1000,'DE-PARA'!$E$1:$E$1000)</f>
        <v>0</v>
      </c>
      <c r="I129">
        <f>_xlfn.XLOOKUP(Base[[#This Row],[Recurso]],'DE-PARA'!$A$1:$A$1000,'DE-PARA'!$F$1:$F$1000)</f>
        <v>0</v>
      </c>
      <c r="AD129" s="64"/>
      <c r="AE129" s="64"/>
      <c r="AF129" s="64"/>
      <c r="AG129" s="65"/>
      <c r="AH129" s="65"/>
      <c r="BK129" s="65"/>
      <c r="BL129" s="65"/>
      <c r="BP129" s="20"/>
    </row>
    <row r="130" spans="1:75">
      <c r="A130" s="19">
        <f>CONCATENATE(MONTH(Base[[#This Row],[Data_Padronizada]]),"/",YEAR(Base[[#This Row],[Data_Padronizada]]))*1</f>
        <v>1</v>
      </c>
      <c r="B130" s="20" cm="1">
        <f t="array" ref="B130">IF(ISTEXT(BP130), IFERROR(VALOR.DATA(TRIM(BP130)), VALUE(TRIM(BP130))), BP130)</f>
        <v>0</v>
      </c>
      <c r="C130" t="str">
        <f>TEXT(Base[[#This Row],[Data_Padronizada]],"DDD")</f>
        <v>sáb</v>
      </c>
      <c r="D130">
        <f>_xlfn.XLOOKUP(Base[[#This Row],[Recurso]],'DE-PARA'!$A$1:$A$1000,'DE-PARA'!$D$1:$D$1000)</f>
        <v>0</v>
      </c>
      <c r="E130" t="str">
        <f>_xlfn.XLOOKUP(Base[[#This Row],[Tipo]],'DE-PARA'!$K$2:$K$63,'DE-PARA'!$L$2:$L$63,"Fazer De-Para")</f>
        <v>Fazer De-Para</v>
      </c>
      <c r="F130" s="21">
        <f>Base[[#This Row],[Duração]]*24</f>
        <v>0</v>
      </c>
      <c r="G130" s="22">
        <f>HOUR(Base[[#This Row],[Tempo de atendimento]]/24)</f>
        <v>0</v>
      </c>
      <c r="H130">
        <f>_xlfn.XLOOKUP(Base[[#This Row],[Recurso]],'DE-PARA'!$A$1:$A$1000,'DE-PARA'!$E$1:$E$1000)</f>
        <v>0</v>
      </c>
      <c r="I130">
        <f>_xlfn.XLOOKUP(Base[[#This Row],[Recurso]],'DE-PARA'!$A$1:$A$1000,'DE-PARA'!$F$1:$F$1000)</f>
        <v>0</v>
      </c>
      <c r="AD130" s="64"/>
      <c r="AE130" s="64"/>
      <c r="AF130" s="64"/>
      <c r="AG130" s="65"/>
      <c r="AH130" s="65"/>
      <c r="BK130" s="65"/>
      <c r="BL130" s="65"/>
      <c r="BP130" s="20"/>
    </row>
    <row r="131" spans="1:75">
      <c r="A131" s="19">
        <f>CONCATENATE(MONTH(Base[[#This Row],[Data_Padronizada]]),"/",YEAR(Base[[#This Row],[Data_Padronizada]]))*1</f>
        <v>1</v>
      </c>
      <c r="B131" s="20" cm="1">
        <f t="array" ref="B131">IF(ISTEXT(BP131), IFERROR(VALOR.DATA(TRIM(BP131)), VALUE(TRIM(BP131))), BP131)</f>
        <v>0</v>
      </c>
      <c r="C131" t="str">
        <f>TEXT(Base[[#This Row],[Data_Padronizada]],"DDD")</f>
        <v>sáb</v>
      </c>
      <c r="D131">
        <f>_xlfn.XLOOKUP(Base[[#This Row],[Recurso]],'DE-PARA'!$A$1:$A$1000,'DE-PARA'!$D$1:$D$1000)</f>
        <v>0</v>
      </c>
      <c r="E131" t="str">
        <f>_xlfn.XLOOKUP(Base[[#This Row],[Tipo]],'DE-PARA'!$K$2:$K$63,'DE-PARA'!$L$2:$L$63,"Fazer De-Para")</f>
        <v>Fazer De-Para</v>
      </c>
      <c r="F131" s="21">
        <f>Base[[#This Row],[Duração]]*24</f>
        <v>0</v>
      </c>
      <c r="G131" s="22">
        <f>HOUR(Base[[#This Row],[Tempo de atendimento]]/24)</f>
        <v>0</v>
      </c>
      <c r="H131">
        <f>_xlfn.XLOOKUP(Base[[#This Row],[Recurso]],'DE-PARA'!$A$1:$A$1000,'DE-PARA'!$E$1:$E$1000)</f>
        <v>0</v>
      </c>
      <c r="I131">
        <f>_xlfn.XLOOKUP(Base[[#This Row],[Recurso]],'DE-PARA'!$A$1:$A$1000,'DE-PARA'!$F$1:$F$1000)</f>
        <v>0</v>
      </c>
      <c r="AD131" s="64"/>
      <c r="AE131" s="64"/>
      <c r="AF131" s="64"/>
      <c r="AG131" s="65"/>
      <c r="AH131" s="65"/>
      <c r="BK131" s="65"/>
      <c r="BL131" s="65"/>
      <c r="BP131" s="20"/>
    </row>
    <row r="132" spans="1:75">
      <c r="A132" s="19">
        <f>CONCATENATE(MONTH(Base[[#This Row],[Data_Padronizada]]),"/",YEAR(Base[[#This Row],[Data_Padronizada]]))*1</f>
        <v>1</v>
      </c>
      <c r="B132" s="20" cm="1">
        <f t="array" ref="B132">IF(ISTEXT(BP132), IFERROR(VALOR.DATA(TRIM(BP132)), VALUE(TRIM(BP132))), BP132)</f>
        <v>0</v>
      </c>
      <c r="C132" t="str">
        <f>TEXT(Base[[#This Row],[Data_Padronizada]],"DDD")</f>
        <v>sáb</v>
      </c>
      <c r="D132">
        <f>_xlfn.XLOOKUP(Base[[#This Row],[Recurso]],'DE-PARA'!$A$1:$A$1000,'DE-PARA'!$D$1:$D$1000)</f>
        <v>0</v>
      </c>
      <c r="E132" t="str">
        <f>_xlfn.XLOOKUP(Base[[#This Row],[Tipo]],'DE-PARA'!$K$2:$K$63,'DE-PARA'!$L$2:$L$63,"Fazer De-Para")</f>
        <v>Fazer De-Para</v>
      </c>
      <c r="F132" s="21">
        <f>Base[[#This Row],[Duração]]*24</f>
        <v>0</v>
      </c>
      <c r="G132" s="22">
        <f>HOUR(Base[[#This Row],[Tempo de atendimento]]/24)</f>
        <v>0</v>
      </c>
      <c r="H132">
        <f>_xlfn.XLOOKUP(Base[[#This Row],[Recurso]],'DE-PARA'!$A$1:$A$1000,'DE-PARA'!$E$1:$E$1000)</f>
        <v>0</v>
      </c>
      <c r="I132">
        <f>_xlfn.XLOOKUP(Base[[#This Row],[Recurso]],'DE-PARA'!$A$1:$A$1000,'DE-PARA'!$F$1:$F$1000)</f>
        <v>0</v>
      </c>
      <c r="AD132" s="64"/>
      <c r="AE132" s="64"/>
      <c r="AF132" s="64"/>
      <c r="AG132" s="65"/>
      <c r="AH132" s="65"/>
      <c r="BK132" s="65"/>
      <c r="BL132" s="65"/>
      <c r="BP132" s="20"/>
    </row>
    <row r="133" spans="1:75">
      <c r="A133" s="19">
        <f>CONCATENATE(MONTH(Base[[#This Row],[Data_Padronizada]]),"/",YEAR(Base[[#This Row],[Data_Padronizada]]))*1</f>
        <v>1</v>
      </c>
      <c r="B133" s="20" cm="1">
        <f t="array" ref="B133">IF(ISTEXT(BP133), IFERROR(VALOR.DATA(TRIM(BP133)), VALUE(TRIM(BP133))), BP133)</f>
        <v>0</v>
      </c>
      <c r="C133" t="str">
        <f>TEXT(Base[[#This Row],[Data_Padronizada]],"DDD")</f>
        <v>sáb</v>
      </c>
      <c r="D133">
        <f>_xlfn.XLOOKUP(Base[[#This Row],[Recurso]],'DE-PARA'!$A$1:$A$1000,'DE-PARA'!$D$1:$D$1000)</f>
        <v>0</v>
      </c>
      <c r="E133" t="str">
        <f>_xlfn.XLOOKUP(Base[[#This Row],[Tipo]],'DE-PARA'!$K$2:$K$63,'DE-PARA'!$L$2:$L$63,"Fazer De-Para")</f>
        <v>Fazer De-Para</v>
      </c>
      <c r="F133" s="21">
        <f>Base[[#This Row],[Duração]]*24</f>
        <v>0</v>
      </c>
      <c r="G133" s="22">
        <f>HOUR(Base[[#This Row],[Tempo de atendimento]]/24)</f>
        <v>0</v>
      </c>
      <c r="H133">
        <f>_xlfn.XLOOKUP(Base[[#This Row],[Recurso]],'DE-PARA'!$A$1:$A$1000,'DE-PARA'!$E$1:$E$1000)</f>
        <v>0</v>
      </c>
      <c r="I133">
        <f>_xlfn.XLOOKUP(Base[[#This Row],[Recurso]],'DE-PARA'!$A$1:$A$1000,'DE-PARA'!$F$1:$F$1000)</f>
        <v>0</v>
      </c>
      <c r="AD133" s="64"/>
      <c r="AE133" s="64"/>
      <c r="AF133" s="64"/>
      <c r="AG133" s="65"/>
      <c r="AH133" s="65"/>
      <c r="BK133" s="65"/>
      <c r="BL133" s="65"/>
      <c r="BP133" s="20"/>
    </row>
    <row r="134" spans="1:75">
      <c r="A134" s="19">
        <f>CONCATENATE(MONTH(Base[[#This Row],[Data_Padronizada]]),"/",YEAR(Base[[#This Row],[Data_Padronizada]]))*1</f>
        <v>1</v>
      </c>
      <c r="B134" s="20" cm="1">
        <f t="array" ref="B134">IF(ISTEXT(BP134), IFERROR(VALOR.DATA(TRIM(BP134)), VALUE(TRIM(BP134))), BP134)</f>
        <v>0</v>
      </c>
      <c r="C134" t="str">
        <f>TEXT(Base[[#This Row],[Data_Padronizada]],"DDD")</f>
        <v>sáb</v>
      </c>
      <c r="D134">
        <f>_xlfn.XLOOKUP(Base[[#This Row],[Recurso]],'DE-PARA'!$A$1:$A$1000,'DE-PARA'!$D$1:$D$1000)</f>
        <v>0</v>
      </c>
      <c r="E134" t="str">
        <f>_xlfn.XLOOKUP(Base[[#This Row],[Tipo]],'DE-PARA'!$K$2:$K$63,'DE-PARA'!$L$2:$L$63,"Fazer De-Para")</f>
        <v>Fazer De-Para</v>
      </c>
      <c r="F134" s="21">
        <f>Base[[#This Row],[Duração]]*24</f>
        <v>0</v>
      </c>
      <c r="G134" s="22">
        <f>HOUR(Base[[#This Row],[Tempo de atendimento]]/24)</f>
        <v>0</v>
      </c>
      <c r="H134">
        <f>_xlfn.XLOOKUP(Base[[#This Row],[Recurso]],'DE-PARA'!$A$1:$A$1000,'DE-PARA'!$E$1:$E$1000)</f>
        <v>0</v>
      </c>
      <c r="I134">
        <f>_xlfn.XLOOKUP(Base[[#This Row],[Recurso]],'DE-PARA'!$A$1:$A$1000,'DE-PARA'!$F$1:$F$1000)</f>
        <v>0</v>
      </c>
      <c r="AD134" s="64"/>
      <c r="AE134" s="64"/>
      <c r="AF134" s="64"/>
      <c r="AG134" s="65"/>
      <c r="AH134" s="65"/>
      <c r="BK134" s="65"/>
      <c r="BL134" s="65"/>
      <c r="BP134" s="20"/>
    </row>
    <row r="135" spans="1:75">
      <c r="A135" s="19">
        <f>CONCATENATE(MONTH(Base[[#This Row],[Data_Padronizada]]),"/",YEAR(Base[[#This Row],[Data_Padronizada]]))*1</f>
        <v>1</v>
      </c>
      <c r="B135" s="20" cm="1">
        <f t="array" ref="B135">IF(ISTEXT(BP135), IFERROR(VALOR.DATA(TRIM(BP135)), VALUE(TRIM(BP135))), BP135)</f>
        <v>0</v>
      </c>
      <c r="C135" t="str">
        <f>TEXT(Base[[#This Row],[Data_Padronizada]],"DDD")</f>
        <v>sáb</v>
      </c>
      <c r="D135">
        <f>_xlfn.XLOOKUP(Base[[#This Row],[Recurso]],'DE-PARA'!$A$1:$A$1000,'DE-PARA'!$D$1:$D$1000)</f>
        <v>0</v>
      </c>
      <c r="E135" t="str">
        <f>_xlfn.XLOOKUP(Base[[#This Row],[Tipo]],'DE-PARA'!$K$2:$K$63,'DE-PARA'!$L$2:$L$63,"Fazer De-Para")</f>
        <v>Fazer De-Para</v>
      </c>
      <c r="F135" s="21">
        <f>Base[[#This Row],[Duração]]*24</f>
        <v>0</v>
      </c>
      <c r="G135" s="22">
        <f>HOUR(Base[[#This Row],[Tempo de atendimento]]/24)</f>
        <v>0</v>
      </c>
      <c r="H135">
        <f>_xlfn.XLOOKUP(Base[[#This Row],[Recurso]],'DE-PARA'!$A$1:$A$1000,'DE-PARA'!$E$1:$E$1000)</f>
        <v>0</v>
      </c>
      <c r="I135">
        <f>_xlfn.XLOOKUP(Base[[#This Row],[Recurso]],'DE-PARA'!$A$1:$A$1000,'DE-PARA'!$F$1:$F$1000)</f>
        <v>0</v>
      </c>
    </row>
    <row r="136" spans="1:75">
      <c r="A136" s="19">
        <f>CONCATENATE(MONTH(Base[[#This Row],[Data_Padronizada]]),"/",YEAR(Base[[#This Row],[Data_Padronizada]]))*1</f>
        <v>1</v>
      </c>
      <c r="B136" s="20" cm="1">
        <f t="array" ref="B136">IF(ISTEXT(BP136), IFERROR(VALOR.DATA(TRIM(BP136)), VALUE(TRIM(BP136))), BP136)</f>
        <v>0</v>
      </c>
      <c r="C136" t="str">
        <f>TEXT(Base[[#This Row],[Data_Padronizada]],"DDD")</f>
        <v>sáb</v>
      </c>
      <c r="D136">
        <f>_xlfn.XLOOKUP(Base[[#This Row],[Recurso]],'DE-PARA'!$A$1:$A$1000,'DE-PARA'!$D$1:$D$1000)</f>
        <v>0</v>
      </c>
      <c r="E136" t="str">
        <f>_xlfn.XLOOKUP(Base[[#This Row],[Tipo]],'DE-PARA'!$K$2:$K$63,'DE-PARA'!$L$2:$L$63,"Fazer De-Para")</f>
        <v>Fazer De-Para</v>
      </c>
      <c r="F136" s="21">
        <f>Base[[#This Row],[Duração]]*24</f>
        <v>0</v>
      </c>
      <c r="G136" s="22">
        <f>HOUR(Base[[#This Row],[Tempo de atendimento]]/24)</f>
        <v>0</v>
      </c>
      <c r="H136">
        <f>_xlfn.XLOOKUP(Base[[#This Row],[Recurso]],'DE-PARA'!$A$1:$A$1000,'DE-PARA'!$E$1:$E$1000)</f>
        <v>0</v>
      </c>
      <c r="I136">
        <f>_xlfn.XLOOKUP(Base[[#This Row],[Recurso]],'DE-PARA'!$A$1:$A$1000,'DE-PARA'!$F$1:$F$1000)</f>
        <v>0</v>
      </c>
      <c r="AD136" s="64"/>
      <c r="AE136" s="64"/>
      <c r="AF136" s="64"/>
      <c r="AG136" s="65"/>
      <c r="AH136" s="65"/>
      <c r="BK136" s="65"/>
      <c r="BL136" s="65"/>
      <c r="BP136" s="20"/>
    </row>
    <row r="137" spans="1:75">
      <c r="A137" s="19">
        <f>CONCATENATE(MONTH(Base[[#This Row],[Data_Padronizada]]),"/",YEAR(Base[[#This Row],[Data_Padronizada]]))*1</f>
        <v>1</v>
      </c>
      <c r="B137" s="20" cm="1">
        <f t="array" ref="B137">IF(ISTEXT(BP137), IFERROR(VALOR.DATA(TRIM(BP137)), VALUE(TRIM(BP137))), BP137)</f>
        <v>0</v>
      </c>
      <c r="C137" t="str">
        <f>TEXT(Base[[#This Row],[Data_Padronizada]],"DDD")</f>
        <v>sáb</v>
      </c>
      <c r="D137">
        <f>_xlfn.XLOOKUP(Base[[#This Row],[Recurso]],'DE-PARA'!$A$1:$A$1000,'DE-PARA'!$D$1:$D$1000)</f>
        <v>0</v>
      </c>
      <c r="E137" t="str">
        <f>_xlfn.XLOOKUP(Base[[#This Row],[Tipo]],'DE-PARA'!$K$2:$K$63,'DE-PARA'!$L$2:$L$63,"Fazer De-Para")</f>
        <v>Fazer De-Para</v>
      </c>
      <c r="F137" s="21">
        <f>Base[[#This Row],[Duração]]*24</f>
        <v>0</v>
      </c>
      <c r="G137" s="22">
        <f>HOUR(Base[[#This Row],[Tempo de atendimento]]/24)</f>
        <v>0</v>
      </c>
      <c r="H137">
        <f>_xlfn.XLOOKUP(Base[[#This Row],[Recurso]],'DE-PARA'!$A$1:$A$1000,'DE-PARA'!$E$1:$E$1000)</f>
        <v>0</v>
      </c>
      <c r="I137">
        <f>_xlfn.XLOOKUP(Base[[#This Row],[Recurso]],'DE-PARA'!$A$1:$A$1000,'DE-PARA'!$F$1:$F$1000)</f>
        <v>0</v>
      </c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7"/>
      <c r="AE137" s="67"/>
      <c r="AF137" s="67"/>
      <c r="AG137" s="68"/>
      <c r="AH137" s="68"/>
      <c r="AI137" s="66"/>
      <c r="AJ137" s="66"/>
      <c r="AK137" s="66"/>
      <c r="AL137" s="66"/>
      <c r="AM137" s="66"/>
      <c r="AN137" s="66"/>
      <c r="AO137" s="66"/>
      <c r="AP137" s="66"/>
      <c r="AQ137" s="66"/>
      <c r="AR137" s="66"/>
      <c r="AS137" s="66"/>
      <c r="AT137" s="66"/>
      <c r="AU137" s="66"/>
      <c r="AV137" s="66"/>
      <c r="AW137" s="66"/>
      <c r="AX137" s="66"/>
      <c r="AY137" s="66"/>
      <c r="AZ137" s="66"/>
      <c r="BA137" s="66"/>
      <c r="BB137" s="66"/>
      <c r="BC137" s="66"/>
      <c r="BD137" s="66"/>
      <c r="BE137" s="66"/>
      <c r="BF137" s="66"/>
      <c r="BG137" s="66"/>
      <c r="BH137" s="66"/>
      <c r="BI137" s="66"/>
      <c r="BJ137" s="66"/>
      <c r="BK137" s="68"/>
      <c r="BL137" s="68"/>
      <c r="BM137" s="66"/>
      <c r="BN137" s="66"/>
      <c r="BO137" s="66"/>
      <c r="BP137" s="69"/>
      <c r="BQ137" s="66"/>
      <c r="BR137" s="66"/>
      <c r="BS137" s="66"/>
      <c r="BT137" s="66"/>
      <c r="BU137" s="66"/>
      <c r="BV137" s="66"/>
      <c r="BW137" s="66"/>
    </row>
    <row r="138" spans="1:75">
      <c r="A138" s="19">
        <f>CONCATENATE(MONTH(Base[[#This Row],[Data_Padronizada]]),"/",YEAR(Base[[#This Row],[Data_Padronizada]]))*1</f>
        <v>1</v>
      </c>
      <c r="B138" s="20" cm="1">
        <f t="array" ref="B138">IF(ISTEXT(BP138), IFERROR(VALOR.DATA(TRIM(BP138)), VALUE(TRIM(BP138))), BP138)</f>
        <v>0</v>
      </c>
      <c r="C138" t="str">
        <f>TEXT(Base[[#This Row],[Data_Padronizada]],"DDD")</f>
        <v>sáb</v>
      </c>
      <c r="D138">
        <f>_xlfn.XLOOKUP(Base[[#This Row],[Recurso]],'DE-PARA'!$A$1:$A$1000,'DE-PARA'!$D$1:$D$1000)</f>
        <v>0</v>
      </c>
      <c r="E138" t="str">
        <f>_xlfn.XLOOKUP(Base[[#This Row],[Tipo]],'DE-PARA'!$K$2:$K$63,'DE-PARA'!$L$2:$L$63,"Fazer De-Para")</f>
        <v>Fazer De-Para</v>
      </c>
      <c r="F138" s="21">
        <f>Base[[#This Row],[Duração]]*24</f>
        <v>0</v>
      </c>
      <c r="G138" s="22">
        <f>HOUR(Base[[#This Row],[Tempo de atendimento]]/24)</f>
        <v>0</v>
      </c>
      <c r="H138">
        <f>_xlfn.XLOOKUP(Base[[#This Row],[Recurso]],'DE-PARA'!$A$1:$A$1000,'DE-PARA'!$E$1:$E$1000)</f>
        <v>0</v>
      </c>
      <c r="I138">
        <f>_xlfn.XLOOKUP(Base[[#This Row],[Recurso]],'DE-PARA'!$A$1:$A$1000,'DE-PARA'!$F$1:$F$1000)</f>
        <v>0</v>
      </c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7"/>
      <c r="AE138" s="67"/>
      <c r="AF138" s="67"/>
      <c r="AG138" s="68"/>
      <c r="AH138" s="68"/>
      <c r="AI138" s="66"/>
      <c r="AJ138" s="66"/>
      <c r="AK138" s="66"/>
      <c r="AL138" s="66"/>
      <c r="AM138" s="66"/>
      <c r="AN138" s="66"/>
      <c r="AO138" s="66"/>
      <c r="AP138" s="66"/>
      <c r="AQ138" s="66"/>
      <c r="AR138" s="66"/>
      <c r="AS138" s="66"/>
      <c r="AT138" s="66"/>
      <c r="AU138" s="66"/>
      <c r="AV138" s="66"/>
      <c r="AW138" s="66"/>
      <c r="AX138" s="66"/>
      <c r="AY138" s="66"/>
      <c r="AZ138" s="66"/>
      <c r="BA138" s="66"/>
      <c r="BB138" s="66"/>
      <c r="BC138" s="66"/>
      <c r="BD138" s="66"/>
      <c r="BE138" s="66"/>
      <c r="BF138" s="66"/>
      <c r="BG138" s="66"/>
      <c r="BH138" s="66"/>
      <c r="BI138" s="66"/>
      <c r="BJ138" s="66"/>
      <c r="BK138" s="68"/>
      <c r="BL138" s="68"/>
      <c r="BM138" s="66"/>
      <c r="BN138" s="66"/>
      <c r="BO138" s="66"/>
      <c r="BP138" s="69"/>
      <c r="BQ138" s="66"/>
      <c r="BR138" s="66"/>
      <c r="BS138" s="66"/>
      <c r="BT138" s="66"/>
      <c r="BU138" s="66"/>
      <c r="BV138" s="66"/>
      <c r="BW138" s="66"/>
    </row>
    <row r="139" spans="1:75">
      <c r="A139" s="19">
        <f>CONCATENATE(MONTH(Base[[#This Row],[Data_Padronizada]]),"/",YEAR(Base[[#This Row],[Data_Padronizada]]))*1</f>
        <v>1</v>
      </c>
      <c r="B139" s="20" cm="1">
        <f t="array" ref="B139">IF(ISTEXT(BP139), IFERROR(VALOR.DATA(TRIM(BP139)), VALUE(TRIM(BP139))), BP139)</f>
        <v>0</v>
      </c>
      <c r="C139" t="str">
        <f>TEXT(Base[[#This Row],[Data_Padronizada]],"DDD")</f>
        <v>sáb</v>
      </c>
      <c r="D139">
        <f>_xlfn.XLOOKUP(Base[[#This Row],[Recurso]],'DE-PARA'!$A$1:$A$1000,'DE-PARA'!$D$1:$D$1000)</f>
        <v>0</v>
      </c>
      <c r="E139" t="str">
        <f>_xlfn.XLOOKUP(Base[[#This Row],[Tipo]],'DE-PARA'!$K$2:$K$63,'DE-PARA'!$L$2:$L$63,"Fazer De-Para")</f>
        <v>Fazer De-Para</v>
      </c>
      <c r="F139" s="21">
        <f>Base[[#This Row],[Duração]]*24</f>
        <v>0</v>
      </c>
      <c r="G139" s="22">
        <f>HOUR(Base[[#This Row],[Tempo de atendimento]]/24)</f>
        <v>0</v>
      </c>
      <c r="H139">
        <f>_xlfn.XLOOKUP(Base[[#This Row],[Recurso]],'DE-PARA'!$A$1:$A$1000,'DE-PARA'!$E$1:$E$1000)</f>
        <v>0</v>
      </c>
      <c r="I139">
        <f>_xlfn.XLOOKUP(Base[[#This Row],[Recurso]],'DE-PARA'!$A$1:$A$1000,'DE-PARA'!$F$1:$F$1000)</f>
        <v>0</v>
      </c>
      <c r="AD139" s="64"/>
      <c r="AE139" s="64"/>
      <c r="AF139" s="64"/>
      <c r="AG139" s="65"/>
      <c r="AH139" s="65"/>
      <c r="BK139" s="65"/>
      <c r="BL139" s="65"/>
      <c r="BP139" s="20"/>
    </row>
    <row r="140" spans="1:75">
      <c r="A140" s="19">
        <f>CONCATENATE(MONTH(Base[[#This Row],[Data_Padronizada]]),"/",YEAR(Base[[#This Row],[Data_Padronizada]]))*1</f>
        <v>1</v>
      </c>
      <c r="B140" s="20" cm="1">
        <f t="array" ref="B140">IF(ISTEXT(BP140), IFERROR(VALOR.DATA(TRIM(BP140)), VALUE(TRIM(BP140))), BP140)</f>
        <v>0</v>
      </c>
      <c r="C140" t="str">
        <f>TEXT(Base[[#This Row],[Data_Padronizada]],"DDD")</f>
        <v>sáb</v>
      </c>
      <c r="D140">
        <f>_xlfn.XLOOKUP(Base[[#This Row],[Recurso]],'DE-PARA'!$A$1:$A$1000,'DE-PARA'!$D$1:$D$1000)</f>
        <v>0</v>
      </c>
      <c r="E140" t="str">
        <f>_xlfn.XLOOKUP(Base[[#This Row],[Tipo]],'DE-PARA'!$K$2:$K$63,'DE-PARA'!$L$2:$L$63,"Fazer De-Para")</f>
        <v>Fazer De-Para</v>
      </c>
      <c r="F140" s="21">
        <f>Base[[#This Row],[Duração]]*24</f>
        <v>0</v>
      </c>
      <c r="G140" s="22">
        <f>HOUR(Base[[#This Row],[Tempo de atendimento]]/24)</f>
        <v>0</v>
      </c>
      <c r="H140">
        <f>_xlfn.XLOOKUP(Base[[#This Row],[Recurso]],'DE-PARA'!$A$1:$A$1000,'DE-PARA'!$E$1:$E$1000)</f>
        <v>0</v>
      </c>
      <c r="I140">
        <f>_xlfn.XLOOKUP(Base[[#This Row],[Recurso]],'DE-PARA'!$A$1:$A$1000,'DE-PARA'!$F$1:$F$1000)</f>
        <v>0</v>
      </c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7"/>
      <c r="AE140" s="67"/>
      <c r="AF140" s="67"/>
      <c r="AG140" s="68"/>
      <c r="AH140" s="68"/>
      <c r="AI140" s="66"/>
      <c r="AJ140" s="66"/>
      <c r="AK140" s="66"/>
      <c r="AL140" s="66"/>
      <c r="AM140" s="66"/>
      <c r="AN140" s="66"/>
      <c r="AO140" s="66"/>
      <c r="AP140" s="66"/>
      <c r="AQ140" s="66"/>
      <c r="AR140" s="66"/>
      <c r="AS140" s="66"/>
      <c r="AT140" s="66"/>
      <c r="AU140" s="66"/>
      <c r="AV140" s="66"/>
      <c r="AW140" s="66"/>
      <c r="AX140" s="66"/>
      <c r="AY140" s="66"/>
      <c r="AZ140" s="66"/>
      <c r="BA140" s="66"/>
      <c r="BB140" s="66"/>
      <c r="BC140" s="66"/>
      <c r="BD140" s="66"/>
      <c r="BE140" s="66"/>
      <c r="BF140" s="66"/>
      <c r="BG140" s="66"/>
      <c r="BH140" s="66"/>
      <c r="BI140" s="66"/>
      <c r="BJ140" s="66"/>
      <c r="BK140" s="68"/>
      <c r="BL140" s="68"/>
      <c r="BM140" s="66"/>
      <c r="BN140" s="66"/>
      <c r="BO140" s="66"/>
      <c r="BP140" s="69"/>
      <c r="BQ140" s="66"/>
      <c r="BR140" s="66"/>
      <c r="BS140" s="66"/>
      <c r="BT140" s="66"/>
      <c r="BU140" s="66"/>
      <c r="BV140" s="66"/>
      <c r="BW140" s="66"/>
    </row>
    <row r="141" spans="1:75">
      <c r="A141" s="19">
        <f>CONCATENATE(MONTH(Base[[#This Row],[Data_Padronizada]]),"/",YEAR(Base[[#This Row],[Data_Padronizada]]))*1</f>
        <v>1</v>
      </c>
      <c r="B141" s="20" cm="1">
        <f t="array" ref="B141">IF(ISTEXT(BP141), IFERROR(VALOR.DATA(TRIM(BP141)), VALUE(TRIM(BP141))), BP141)</f>
        <v>0</v>
      </c>
      <c r="C141" t="str">
        <f>TEXT(Base[[#This Row],[Data_Padronizada]],"DDD")</f>
        <v>sáb</v>
      </c>
      <c r="D141">
        <f>_xlfn.XLOOKUP(Base[[#This Row],[Recurso]],'DE-PARA'!$A$1:$A$1000,'DE-PARA'!$D$1:$D$1000)</f>
        <v>0</v>
      </c>
      <c r="E141" t="str">
        <f>_xlfn.XLOOKUP(Base[[#This Row],[Tipo]],'DE-PARA'!$K$2:$K$63,'DE-PARA'!$L$2:$L$63,"Fazer De-Para")</f>
        <v>Fazer De-Para</v>
      </c>
      <c r="F141" s="21">
        <f>Base[[#This Row],[Duração]]*24</f>
        <v>0</v>
      </c>
      <c r="G141" s="22">
        <f>HOUR(Base[[#This Row],[Tempo de atendimento]]/24)</f>
        <v>0</v>
      </c>
      <c r="H141">
        <f>_xlfn.XLOOKUP(Base[[#This Row],[Recurso]],'DE-PARA'!$A$1:$A$1000,'DE-PARA'!$E$1:$E$1000)</f>
        <v>0</v>
      </c>
      <c r="I141">
        <f>_xlfn.XLOOKUP(Base[[#This Row],[Recurso]],'DE-PARA'!$A$1:$A$1000,'DE-PARA'!$F$1:$F$1000)</f>
        <v>0</v>
      </c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7"/>
      <c r="AE141" s="67"/>
      <c r="AF141" s="67"/>
      <c r="AG141" s="68"/>
      <c r="AH141" s="68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6"/>
      <c r="AT141" s="66"/>
      <c r="AU141" s="66"/>
      <c r="AV141" s="66"/>
      <c r="AW141" s="66"/>
      <c r="AX141" s="66"/>
      <c r="AY141" s="66"/>
      <c r="AZ141" s="66"/>
      <c r="BA141" s="66"/>
      <c r="BB141" s="66"/>
      <c r="BC141" s="66"/>
      <c r="BD141" s="66"/>
      <c r="BE141" s="66"/>
      <c r="BF141" s="66"/>
      <c r="BG141" s="66"/>
      <c r="BH141" s="66"/>
      <c r="BI141" s="66"/>
      <c r="BJ141" s="66"/>
      <c r="BK141" s="68"/>
      <c r="BL141" s="68"/>
      <c r="BM141" s="66"/>
      <c r="BN141" s="66"/>
      <c r="BO141" s="66"/>
      <c r="BP141" s="69"/>
      <c r="BQ141" s="66"/>
      <c r="BR141" s="66"/>
      <c r="BS141" s="66"/>
      <c r="BT141" s="66"/>
      <c r="BU141" s="66"/>
      <c r="BV141" s="66"/>
      <c r="BW141" s="66"/>
    </row>
    <row r="142" spans="1:75">
      <c r="A142" s="19">
        <f>CONCATENATE(MONTH(Base[[#This Row],[Data_Padronizada]]),"/",YEAR(Base[[#This Row],[Data_Padronizada]]))*1</f>
        <v>1</v>
      </c>
      <c r="B142" s="20" cm="1">
        <f t="array" ref="B142">IF(ISTEXT(BP142), IFERROR(VALOR.DATA(TRIM(BP142)), VALUE(TRIM(BP142))), BP142)</f>
        <v>0</v>
      </c>
      <c r="C142" t="str">
        <f>TEXT(Base[[#This Row],[Data_Padronizada]],"DDD")</f>
        <v>sáb</v>
      </c>
      <c r="D142">
        <f>_xlfn.XLOOKUP(Base[[#This Row],[Recurso]],'DE-PARA'!$A$1:$A$1000,'DE-PARA'!$D$1:$D$1000)</f>
        <v>0</v>
      </c>
      <c r="E142" t="str">
        <f>_xlfn.XLOOKUP(Base[[#This Row],[Tipo]],'DE-PARA'!$K$2:$K$63,'DE-PARA'!$L$2:$L$63,"Fazer De-Para")</f>
        <v>Fazer De-Para</v>
      </c>
      <c r="F142" s="21">
        <f>Base[[#This Row],[Duração]]*24</f>
        <v>0</v>
      </c>
      <c r="G142" s="22">
        <f>HOUR(Base[[#This Row],[Tempo de atendimento]]/24)</f>
        <v>0</v>
      </c>
      <c r="H142">
        <f>_xlfn.XLOOKUP(Base[[#This Row],[Recurso]],'DE-PARA'!$A$1:$A$1000,'DE-PARA'!$E$1:$E$1000)</f>
        <v>0</v>
      </c>
      <c r="I142">
        <f>_xlfn.XLOOKUP(Base[[#This Row],[Recurso]],'DE-PARA'!$A$1:$A$1000,'DE-PARA'!$F$1:$F$1000)</f>
        <v>0</v>
      </c>
    </row>
    <row r="143" spans="1:75">
      <c r="A143" s="19">
        <f>CONCATENATE(MONTH(Base[[#This Row],[Data_Padronizada]]),"/",YEAR(Base[[#This Row],[Data_Padronizada]]))*1</f>
        <v>1</v>
      </c>
      <c r="B143" s="20" cm="1">
        <f t="array" ref="B143">IF(ISTEXT(BP143), IFERROR(VALOR.DATA(TRIM(BP143)), VALUE(TRIM(BP143))), BP143)</f>
        <v>0</v>
      </c>
      <c r="C143" t="str">
        <f>TEXT(Base[[#This Row],[Data_Padronizada]],"DDD")</f>
        <v>sáb</v>
      </c>
      <c r="D143">
        <f>_xlfn.XLOOKUP(Base[[#This Row],[Recurso]],'DE-PARA'!$A$1:$A$1000,'DE-PARA'!$D$1:$D$1000)</f>
        <v>0</v>
      </c>
      <c r="E143" t="str">
        <f>_xlfn.XLOOKUP(Base[[#This Row],[Tipo]],'DE-PARA'!$K$2:$K$63,'DE-PARA'!$L$2:$L$63,"Fazer De-Para")</f>
        <v>Fazer De-Para</v>
      </c>
      <c r="F143" s="21">
        <f>Base[[#This Row],[Duração]]*24</f>
        <v>0</v>
      </c>
      <c r="G143" s="22">
        <f>HOUR(Base[[#This Row],[Tempo de atendimento]]/24)</f>
        <v>0</v>
      </c>
      <c r="H143">
        <f>_xlfn.XLOOKUP(Base[[#This Row],[Recurso]],'DE-PARA'!$A$1:$A$1000,'DE-PARA'!$E$1:$E$1000)</f>
        <v>0</v>
      </c>
      <c r="I143">
        <f>_xlfn.XLOOKUP(Base[[#This Row],[Recurso]],'DE-PARA'!$A$1:$A$1000,'DE-PARA'!$F$1:$F$1000)</f>
        <v>0</v>
      </c>
      <c r="AD143" s="64"/>
      <c r="AE143" s="64"/>
      <c r="AF143" s="64"/>
      <c r="AG143" s="65"/>
      <c r="AH143" s="65"/>
      <c r="BK143" s="65"/>
      <c r="BL143" s="65"/>
      <c r="BP143" s="20"/>
    </row>
    <row r="144" spans="1:75">
      <c r="A144" s="19">
        <f>CONCATENATE(MONTH(Base[[#This Row],[Data_Padronizada]]),"/",YEAR(Base[[#This Row],[Data_Padronizada]]))*1</f>
        <v>1</v>
      </c>
      <c r="B144" s="20" cm="1">
        <f t="array" ref="B144">IF(ISTEXT(BP144), IFERROR(VALOR.DATA(TRIM(BP144)), VALUE(TRIM(BP144))), BP144)</f>
        <v>0</v>
      </c>
      <c r="C144" t="str">
        <f>TEXT(Base[[#This Row],[Data_Padronizada]],"DDD")</f>
        <v>sáb</v>
      </c>
      <c r="D144">
        <f>_xlfn.XLOOKUP(Base[[#This Row],[Recurso]],'DE-PARA'!$A$1:$A$1000,'DE-PARA'!$D$1:$D$1000)</f>
        <v>0</v>
      </c>
      <c r="E144" t="str">
        <f>_xlfn.XLOOKUP(Base[[#This Row],[Tipo]],'DE-PARA'!$K$2:$K$63,'DE-PARA'!$L$2:$L$63,"Fazer De-Para")</f>
        <v>Fazer De-Para</v>
      </c>
      <c r="F144" s="21">
        <f>Base[[#This Row],[Duração]]*24</f>
        <v>0</v>
      </c>
      <c r="G144" s="22">
        <f>HOUR(Base[[#This Row],[Tempo de atendimento]]/24)</f>
        <v>0</v>
      </c>
      <c r="H144">
        <f>_xlfn.XLOOKUP(Base[[#This Row],[Recurso]],'DE-PARA'!$A$1:$A$1000,'DE-PARA'!$E$1:$E$1000)</f>
        <v>0</v>
      </c>
      <c r="I144">
        <f>_xlfn.XLOOKUP(Base[[#This Row],[Recurso]],'DE-PARA'!$A$1:$A$1000,'DE-PARA'!$F$1:$F$1000)</f>
        <v>0</v>
      </c>
      <c r="AD144" s="64"/>
      <c r="AE144" s="64"/>
      <c r="AF144" s="64"/>
      <c r="AG144" s="65"/>
      <c r="AH144" s="65"/>
      <c r="BK144" s="65"/>
      <c r="BL144" s="65"/>
      <c r="BP144" s="20"/>
    </row>
    <row r="145" spans="1:75">
      <c r="A145" s="19">
        <f>CONCATENATE(MONTH(Base[[#This Row],[Data_Padronizada]]),"/",YEAR(Base[[#This Row],[Data_Padronizada]]))*1</f>
        <v>1</v>
      </c>
      <c r="B145" s="20" cm="1">
        <f t="array" ref="B145">IF(ISTEXT(BP145), IFERROR(VALOR.DATA(TRIM(BP145)), VALUE(TRIM(BP145))), BP145)</f>
        <v>0</v>
      </c>
      <c r="C145" t="str">
        <f>TEXT(Base[[#This Row],[Data_Padronizada]],"DDD")</f>
        <v>sáb</v>
      </c>
      <c r="D145">
        <f>_xlfn.XLOOKUP(Base[[#This Row],[Recurso]],'DE-PARA'!$A$1:$A$1000,'DE-PARA'!$D$1:$D$1000)</f>
        <v>0</v>
      </c>
      <c r="E145" t="str">
        <f>_xlfn.XLOOKUP(Base[[#This Row],[Tipo]],'DE-PARA'!$K$2:$K$63,'DE-PARA'!$L$2:$L$63,"Fazer De-Para")</f>
        <v>Fazer De-Para</v>
      </c>
      <c r="F145" s="21">
        <f>Base[[#This Row],[Duração]]*24</f>
        <v>0</v>
      </c>
      <c r="G145" s="22">
        <f>HOUR(Base[[#This Row],[Tempo de atendimento]]/24)</f>
        <v>0</v>
      </c>
      <c r="H145">
        <f>_xlfn.XLOOKUP(Base[[#This Row],[Recurso]],'DE-PARA'!$A$1:$A$1000,'DE-PARA'!$E$1:$E$1000)</f>
        <v>0</v>
      </c>
      <c r="I145">
        <f>_xlfn.XLOOKUP(Base[[#This Row],[Recurso]],'DE-PARA'!$A$1:$A$1000,'DE-PARA'!$F$1:$F$1000)</f>
        <v>0</v>
      </c>
      <c r="AD145" s="64"/>
      <c r="AE145" s="64"/>
      <c r="AF145" s="64"/>
      <c r="AG145" s="65"/>
      <c r="AH145" s="65"/>
      <c r="BK145" s="65"/>
      <c r="BL145" s="65"/>
      <c r="BP145" s="20"/>
    </row>
    <row r="146" spans="1:75">
      <c r="A146" s="19">
        <f>CONCATENATE(MONTH(Base[[#This Row],[Data_Padronizada]]),"/",YEAR(Base[[#This Row],[Data_Padronizada]]))*1</f>
        <v>1</v>
      </c>
      <c r="B146" s="20" cm="1">
        <f t="array" ref="B146">IF(ISTEXT(BP146), IFERROR(VALOR.DATA(TRIM(BP146)), VALUE(TRIM(BP146))), BP146)</f>
        <v>0</v>
      </c>
      <c r="C146" t="str">
        <f>TEXT(Base[[#This Row],[Data_Padronizada]],"DDD")</f>
        <v>sáb</v>
      </c>
      <c r="D146">
        <f>_xlfn.XLOOKUP(Base[[#This Row],[Recurso]],'DE-PARA'!$A$1:$A$1000,'DE-PARA'!$D$1:$D$1000)</f>
        <v>0</v>
      </c>
      <c r="E146" t="str">
        <f>_xlfn.XLOOKUP(Base[[#This Row],[Tipo]],'DE-PARA'!$K$2:$K$63,'DE-PARA'!$L$2:$L$63,"Fazer De-Para")</f>
        <v>Fazer De-Para</v>
      </c>
      <c r="F146" s="21">
        <f>Base[[#This Row],[Duração]]*24</f>
        <v>0</v>
      </c>
      <c r="G146" s="22">
        <f>HOUR(Base[[#This Row],[Tempo de atendimento]]/24)</f>
        <v>0</v>
      </c>
      <c r="H146">
        <f>_xlfn.XLOOKUP(Base[[#This Row],[Recurso]],'DE-PARA'!$A$1:$A$1000,'DE-PARA'!$E$1:$E$1000)</f>
        <v>0</v>
      </c>
      <c r="I146">
        <f>_xlfn.XLOOKUP(Base[[#This Row],[Recurso]],'DE-PARA'!$A$1:$A$1000,'DE-PARA'!$F$1:$F$1000)</f>
        <v>0</v>
      </c>
      <c r="AD146" s="64"/>
      <c r="AE146" s="64"/>
      <c r="AF146" s="64"/>
      <c r="AG146" s="65"/>
      <c r="AH146" s="65"/>
      <c r="BK146" s="65"/>
      <c r="BL146" s="65"/>
      <c r="BP146" s="20"/>
    </row>
    <row r="147" spans="1:75">
      <c r="A147" s="19">
        <f>CONCATENATE(MONTH(Base[[#This Row],[Data_Padronizada]]),"/",YEAR(Base[[#This Row],[Data_Padronizada]]))*1</f>
        <v>1</v>
      </c>
      <c r="B147" s="20" cm="1">
        <f t="array" ref="B147">IF(ISTEXT(BP147), IFERROR(VALOR.DATA(TRIM(BP147)), VALUE(TRIM(BP147))), BP147)</f>
        <v>0</v>
      </c>
      <c r="C147" t="str">
        <f>TEXT(Base[[#This Row],[Data_Padronizada]],"DDD")</f>
        <v>sáb</v>
      </c>
      <c r="D147">
        <f>_xlfn.XLOOKUP(Base[[#This Row],[Recurso]],'DE-PARA'!$A$1:$A$1000,'DE-PARA'!$D$1:$D$1000)</f>
        <v>0</v>
      </c>
      <c r="E147" t="str">
        <f>_xlfn.XLOOKUP(Base[[#This Row],[Tipo]],'DE-PARA'!$K$2:$K$63,'DE-PARA'!$L$2:$L$63,"Fazer De-Para")</f>
        <v>Fazer De-Para</v>
      </c>
      <c r="F147" s="21">
        <f>Base[[#This Row],[Duração]]*24</f>
        <v>0</v>
      </c>
      <c r="G147" s="22">
        <f>HOUR(Base[[#This Row],[Tempo de atendimento]]/24)</f>
        <v>0</v>
      </c>
      <c r="H147">
        <f>_xlfn.XLOOKUP(Base[[#This Row],[Recurso]],'DE-PARA'!$A$1:$A$1000,'DE-PARA'!$E$1:$E$1000)</f>
        <v>0</v>
      </c>
      <c r="I147">
        <f>_xlfn.XLOOKUP(Base[[#This Row],[Recurso]],'DE-PARA'!$A$1:$A$1000,'DE-PARA'!$F$1:$F$1000)</f>
        <v>0</v>
      </c>
      <c r="AD147" s="64"/>
      <c r="AE147" s="64"/>
      <c r="AF147" s="64"/>
      <c r="AG147" s="65"/>
      <c r="AH147" s="65"/>
      <c r="BK147" s="65"/>
      <c r="BL147" s="65"/>
      <c r="BP147" s="20"/>
    </row>
    <row r="148" spans="1:75">
      <c r="A148" s="19">
        <f>CONCATENATE(MONTH(Base[[#This Row],[Data_Padronizada]]),"/",YEAR(Base[[#This Row],[Data_Padronizada]]))*1</f>
        <v>1</v>
      </c>
      <c r="B148" s="20" cm="1">
        <f t="array" ref="B148">IF(ISTEXT(BP148), IFERROR(VALOR.DATA(TRIM(BP148)), VALUE(TRIM(BP148))), BP148)</f>
        <v>0</v>
      </c>
      <c r="C148" t="str">
        <f>TEXT(Base[[#This Row],[Data_Padronizada]],"DDD")</f>
        <v>sáb</v>
      </c>
      <c r="D148">
        <f>_xlfn.XLOOKUP(Base[[#This Row],[Recurso]],'DE-PARA'!$A$1:$A$1000,'DE-PARA'!$D$1:$D$1000)</f>
        <v>0</v>
      </c>
      <c r="E148" t="str">
        <f>_xlfn.XLOOKUP(Base[[#This Row],[Tipo]],'DE-PARA'!$K$2:$K$63,'DE-PARA'!$L$2:$L$63,"Fazer De-Para")</f>
        <v>Fazer De-Para</v>
      </c>
      <c r="F148" s="21">
        <f>Base[[#This Row],[Duração]]*24</f>
        <v>0</v>
      </c>
      <c r="G148" s="22">
        <f>HOUR(Base[[#This Row],[Tempo de atendimento]]/24)</f>
        <v>0</v>
      </c>
      <c r="H148">
        <f>_xlfn.XLOOKUP(Base[[#This Row],[Recurso]],'DE-PARA'!$A$1:$A$1000,'DE-PARA'!$E$1:$E$1000)</f>
        <v>0</v>
      </c>
      <c r="I148">
        <f>_xlfn.XLOOKUP(Base[[#This Row],[Recurso]],'DE-PARA'!$A$1:$A$1000,'DE-PARA'!$F$1:$F$1000)</f>
        <v>0</v>
      </c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7"/>
      <c r="AE148" s="67"/>
      <c r="AF148" s="67"/>
      <c r="AG148" s="68"/>
      <c r="AH148" s="68"/>
      <c r="AI148" s="66"/>
      <c r="AJ148" s="66"/>
      <c r="AK148" s="66"/>
      <c r="AL148" s="66"/>
      <c r="AM148" s="66"/>
      <c r="AN148" s="66"/>
      <c r="AO148" s="66"/>
      <c r="AP148" s="66"/>
      <c r="AQ148" s="66"/>
      <c r="AR148" s="66"/>
      <c r="AS148" s="66"/>
      <c r="AT148" s="66"/>
      <c r="AU148" s="66"/>
      <c r="AV148" s="66"/>
      <c r="AW148" s="66"/>
      <c r="AX148" s="66"/>
      <c r="AY148" s="66"/>
      <c r="AZ148" s="66"/>
      <c r="BA148" s="66"/>
      <c r="BB148" s="66"/>
      <c r="BC148" s="66"/>
      <c r="BD148" s="66"/>
      <c r="BE148" s="66"/>
      <c r="BF148" s="66"/>
      <c r="BG148" s="66"/>
      <c r="BH148" s="66"/>
      <c r="BI148" s="66"/>
      <c r="BJ148" s="66"/>
      <c r="BK148" s="68"/>
      <c r="BL148" s="68"/>
      <c r="BM148" s="66"/>
      <c r="BN148" s="66"/>
      <c r="BO148" s="66"/>
      <c r="BP148" s="69"/>
      <c r="BQ148" s="66"/>
      <c r="BR148" s="66"/>
      <c r="BS148" s="66"/>
      <c r="BT148" s="66"/>
      <c r="BU148" s="66"/>
      <c r="BV148" s="66"/>
      <c r="BW148" s="66"/>
    </row>
    <row r="149" spans="1:75">
      <c r="A149" s="19">
        <f>CONCATENATE(MONTH(Base[[#This Row],[Data_Padronizada]]),"/",YEAR(Base[[#This Row],[Data_Padronizada]]))*1</f>
        <v>1</v>
      </c>
      <c r="B149" s="20" cm="1">
        <f t="array" ref="B149">IF(ISTEXT(BP149), IFERROR(VALOR.DATA(TRIM(BP149)), VALUE(TRIM(BP149))), BP149)</f>
        <v>0</v>
      </c>
      <c r="C149" t="str">
        <f>TEXT(Base[[#This Row],[Data_Padronizada]],"DDD")</f>
        <v>sáb</v>
      </c>
      <c r="D149">
        <f>_xlfn.XLOOKUP(Base[[#This Row],[Recurso]],'DE-PARA'!$A$1:$A$1000,'DE-PARA'!$D$1:$D$1000)</f>
        <v>0</v>
      </c>
      <c r="E149" t="str">
        <f>_xlfn.XLOOKUP(Base[[#This Row],[Tipo]],'DE-PARA'!$K$2:$K$63,'DE-PARA'!$L$2:$L$63,"Fazer De-Para")</f>
        <v>Fazer De-Para</v>
      </c>
      <c r="F149" s="21">
        <f>Base[[#This Row],[Duração]]*24</f>
        <v>0</v>
      </c>
      <c r="G149" s="22">
        <f>HOUR(Base[[#This Row],[Tempo de atendimento]]/24)</f>
        <v>0</v>
      </c>
      <c r="H149">
        <f>_xlfn.XLOOKUP(Base[[#This Row],[Recurso]],'DE-PARA'!$A$1:$A$1000,'DE-PARA'!$E$1:$E$1000)</f>
        <v>0</v>
      </c>
      <c r="I149">
        <f>_xlfn.XLOOKUP(Base[[#This Row],[Recurso]],'DE-PARA'!$A$1:$A$1000,'DE-PARA'!$F$1:$F$1000)</f>
        <v>0</v>
      </c>
      <c r="AD149" s="64"/>
      <c r="AE149" s="64"/>
      <c r="AF149" s="64"/>
      <c r="AG149" s="65"/>
      <c r="AH149" s="65"/>
      <c r="BK149" s="65"/>
      <c r="BL149" s="65"/>
      <c r="BP149" s="20"/>
    </row>
    <row r="150" spans="1:75">
      <c r="A150" s="19">
        <f>CONCATENATE(MONTH(Base[[#This Row],[Data_Padronizada]]),"/",YEAR(Base[[#This Row],[Data_Padronizada]]))*1</f>
        <v>1</v>
      </c>
      <c r="B150" s="20" cm="1">
        <f t="array" ref="B150">IF(ISTEXT(BP150), IFERROR(VALOR.DATA(TRIM(BP150)), VALUE(TRIM(BP150))), BP150)</f>
        <v>0</v>
      </c>
      <c r="C150" t="str">
        <f>TEXT(Base[[#This Row],[Data_Padronizada]],"DDD")</f>
        <v>sáb</v>
      </c>
      <c r="D150">
        <f>_xlfn.XLOOKUP(Base[[#This Row],[Recurso]],'DE-PARA'!$A$1:$A$1000,'DE-PARA'!$D$1:$D$1000)</f>
        <v>0</v>
      </c>
      <c r="E150" t="str">
        <f>_xlfn.XLOOKUP(Base[[#This Row],[Tipo]],'DE-PARA'!$K$2:$K$63,'DE-PARA'!$L$2:$L$63,"Fazer De-Para")</f>
        <v>Fazer De-Para</v>
      </c>
      <c r="F150" s="21">
        <f>Base[[#This Row],[Duração]]*24</f>
        <v>0</v>
      </c>
      <c r="G150" s="22">
        <f>HOUR(Base[[#This Row],[Tempo de atendimento]]/24)</f>
        <v>0</v>
      </c>
      <c r="H150">
        <f>_xlfn.XLOOKUP(Base[[#This Row],[Recurso]],'DE-PARA'!$A$1:$A$1000,'DE-PARA'!$E$1:$E$1000)</f>
        <v>0</v>
      </c>
      <c r="I150">
        <f>_xlfn.XLOOKUP(Base[[#This Row],[Recurso]],'DE-PARA'!$A$1:$A$1000,'DE-PARA'!$F$1:$F$1000)</f>
        <v>0</v>
      </c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7"/>
      <c r="AE150" s="67"/>
      <c r="AF150" s="67"/>
      <c r="AG150" s="68"/>
      <c r="AH150" s="68"/>
      <c r="AI150" s="66"/>
      <c r="AJ150" s="66"/>
      <c r="AK150" s="66"/>
      <c r="AL150" s="66"/>
      <c r="AM150" s="66"/>
      <c r="AN150" s="66"/>
      <c r="AO150" s="66"/>
      <c r="AP150" s="66"/>
      <c r="AQ150" s="66"/>
      <c r="AR150" s="66"/>
      <c r="AS150" s="66"/>
      <c r="AT150" s="66"/>
      <c r="AU150" s="66"/>
      <c r="AV150" s="66"/>
      <c r="AW150" s="66"/>
      <c r="AX150" s="66"/>
      <c r="AY150" s="66"/>
      <c r="AZ150" s="66"/>
      <c r="BA150" s="66"/>
      <c r="BB150" s="66"/>
      <c r="BC150" s="66"/>
      <c r="BD150" s="66"/>
      <c r="BE150" s="66"/>
      <c r="BF150" s="66"/>
      <c r="BG150" s="66"/>
      <c r="BH150" s="66"/>
      <c r="BI150" s="66"/>
      <c r="BJ150" s="66"/>
      <c r="BK150" s="68"/>
      <c r="BL150" s="68"/>
      <c r="BM150" s="66"/>
      <c r="BN150" s="66"/>
      <c r="BO150" s="66"/>
      <c r="BP150" s="69"/>
      <c r="BQ150" s="66"/>
      <c r="BR150" s="66"/>
      <c r="BS150" s="66"/>
      <c r="BT150" s="66"/>
      <c r="BU150" s="66"/>
      <c r="BV150" s="66"/>
      <c r="BW150" s="66"/>
    </row>
    <row r="151" spans="1:75">
      <c r="A151" s="19">
        <f>CONCATENATE(MONTH(Base[[#This Row],[Data_Padronizada]]),"/",YEAR(Base[[#This Row],[Data_Padronizada]]))*1</f>
        <v>1</v>
      </c>
      <c r="B151" s="20" cm="1">
        <f t="array" ref="B151">IF(ISTEXT(BP151), IFERROR(VALOR.DATA(TRIM(BP151)), VALUE(TRIM(BP151))), BP151)</f>
        <v>0</v>
      </c>
      <c r="C151" t="str">
        <f>TEXT(Base[[#This Row],[Data_Padronizada]],"DDD")</f>
        <v>sáb</v>
      </c>
      <c r="D151">
        <f>_xlfn.XLOOKUP(Base[[#This Row],[Recurso]],'DE-PARA'!$A$1:$A$1000,'DE-PARA'!$D$1:$D$1000)</f>
        <v>0</v>
      </c>
      <c r="E151" t="str">
        <f>_xlfn.XLOOKUP(Base[[#This Row],[Tipo]],'DE-PARA'!$K$2:$K$63,'DE-PARA'!$L$2:$L$63,"Fazer De-Para")</f>
        <v>Fazer De-Para</v>
      </c>
      <c r="F151" s="21">
        <f>Base[[#This Row],[Duração]]*24</f>
        <v>0</v>
      </c>
      <c r="G151" s="22">
        <f>HOUR(Base[[#This Row],[Tempo de atendimento]]/24)</f>
        <v>0</v>
      </c>
      <c r="H151">
        <f>_xlfn.XLOOKUP(Base[[#This Row],[Recurso]],'DE-PARA'!$A$1:$A$1000,'DE-PARA'!$E$1:$E$1000)</f>
        <v>0</v>
      </c>
      <c r="I151">
        <f>_xlfn.XLOOKUP(Base[[#This Row],[Recurso]],'DE-PARA'!$A$1:$A$1000,'DE-PARA'!$F$1:$F$1000)</f>
        <v>0</v>
      </c>
    </row>
    <row r="152" spans="1:75">
      <c r="A152" s="19">
        <f>CONCATENATE(MONTH(Base[[#This Row],[Data_Padronizada]]),"/",YEAR(Base[[#This Row],[Data_Padronizada]]))*1</f>
        <v>1</v>
      </c>
      <c r="B152" s="20" cm="1">
        <f t="array" ref="B152">IF(ISTEXT(BP152), IFERROR(VALOR.DATA(TRIM(BP152)), VALUE(TRIM(BP152))), BP152)</f>
        <v>0</v>
      </c>
      <c r="C152" t="str">
        <f>TEXT(Base[[#This Row],[Data_Padronizada]],"DDD")</f>
        <v>sáb</v>
      </c>
      <c r="D152">
        <f>_xlfn.XLOOKUP(Base[[#This Row],[Recurso]],'DE-PARA'!$A$1:$A$1000,'DE-PARA'!$D$1:$D$1000)</f>
        <v>0</v>
      </c>
      <c r="E152" t="str">
        <f>_xlfn.XLOOKUP(Base[[#This Row],[Tipo]],'DE-PARA'!$K$2:$K$63,'DE-PARA'!$L$2:$L$63,"Fazer De-Para")</f>
        <v>Fazer De-Para</v>
      </c>
      <c r="F152" s="21">
        <f>Base[[#This Row],[Duração]]*24</f>
        <v>0</v>
      </c>
      <c r="G152" s="22">
        <f>HOUR(Base[[#This Row],[Tempo de atendimento]]/24)</f>
        <v>0</v>
      </c>
      <c r="H152">
        <f>_xlfn.XLOOKUP(Base[[#This Row],[Recurso]],'DE-PARA'!$A$1:$A$1000,'DE-PARA'!$E$1:$E$1000)</f>
        <v>0</v>
      </c>
      <c r="I152">
        <f>_xlfn.XLOOKUP(Base[[#This Row],[Recurso]],'DE-PARA'!$A$1:$A$1000,'DE-PARA'!$F$1:$F$1000)</f>
        <v>0</v>
      </c>
      <c r="AD152" s="64"/>
      <c r="AE152" s="64"/>
      <c r="AF152" s="64"/>
      <c r="AG152" s="65"/>
      <c r="AH152" s="65"/>
      <c r="BK152" s="65"/>
      <c r="BL152" s="65"/>
      <c r="BP152" s="20"/>
    </row>
    <row r="153" spans="1:75">
      <c r="A153" s="19">
        <f>CONCATENATE(MONTH(Base[[#This Row],[Data_Padronizada]]),"/",YEAR(Base[[#This Row],[Data_Padronizada]]))*1</f>
        <v>1</v>
      </c>
      <c r="B153" s="20" cm="1">
        <f t="array" ref="B153">IF(ISTEXT(BP153), IFERROR(VALOR.DATA(TRIM(BP153)), VALUE(TRIM(BP153))), BP153)</f>
        <v>0</v>
      </c>
      <c r="C153" t="str">
        <f>TEXT(Base[[#This Row],[Data_Padronizada]],"DDD")</f>
        <v>sáb</v>
      </c>
      <c r="D153">
        <f>_xlfn.XLOOKUP(Base[[#This Row],[Recurso]],'DE-PARA'!$A$1:$A$1000,'DE-PARA'!$D$1:$D$1000)</f>
        <v>0</v>
      </c>
      <c r="E153" t="str">
        <f>_xlfn.XLOOKUP(Base[[#This Row],[Tipo]],'DE-PARA'!$K$2:$K$63,'DE-PARA'!$L$2:$L$63,"Fazer De-Para")</f>
        <v>Fazer De-Para</v>
      </c>
      <c r="F153" s="21">
        <f>Base[[#This Row],[Duração]]*24</f>
        <v>0</v>
      </c>
      <c r="G153" s="22">
        <f>HOUR(Base[[#This Row],[Tempo de atendimento]]/24)</f>
        <v>0</v>
      </c>
      <c r="H153">
        <f>_xlfn.XLOOKUP(Base[[#This Row],[Recurso]],'DE-PARA'!$A$1:$A$1000,'DE-PARA'!$E$1:$E$1000)</f>
        <v>0</v>
      </c>
      <c r="I153">
        <f>_xlfn.XLOOKUP(Base[[#This Row],[Recurso]],'DE-PARA'!$A$1:$A$1000,'DE-PARA'!$F$1:$F$1000)</f>
        <v>0</v>
      </c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7"/>
      <c r="AE153" s="67"/>
      <c r="AF153" s="67"/>
      <c r="AG153" s="68"/>
      <c r="AH153" s="68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6"/>
      <c r="AT153" s="66"/>
      <c r="AU153" s="66"/>
      <c r="AV153" s="66"/>
      <c r="AW153" s="66"/>
      <c r="AX153" s="66"/>
      <c r="AY153" s="66"/>
      <c r="AZ153" s="66"/>
      <c r="BA153" s="66"/>
      <c r="BB153" s="66"/>
      <c r="BC153" s="66"/>
      <c r="BD153" s="66"/>
      <c r="BE153" s="66"/>
      <c r="BF153" s="66"/>
      <c r="BG153" s="66"/>
      <c r="BH153" s="66"/>
      <c r="BI153" s="66"/>
      <c r="BJ153" s="66"/>
      <c r="BK153" s="68"/>
      <c r="BL153" s="68"/>
      <c r="BM153" s="66"/>
      <c r="BN153" s="66"/>
      <c r="BO153" s="66"/>
      <c r="BP153" s="69"/>
      <c r="BQ153" s="66"/>
      <c r="BR153" s="66"/>
      <c r="BS153" s="66"/>
      <c r="BT153" s="66"/>
      <c r="BU153" s="66"/>
      <c r="BV153" s="66"/>
      <c r="BW153" s="66"/>
    </row>
    <row r="154" spans="1:75">
      <c r="A154" s="19">
        <f>CONCATENATE(MONTH(Base[[#This Row],[Data_Padronizada]]),"/",YEAR(Base[[#This Row],[Data_Padronizada]]))*1</f>
        <v>1</v>
      </c>
      <c r="B154" s="20" cm="1">
        <f t="array" ref="B154">IF(ISTEXT(BP154), IFERROR(VALOR.DATA(TRIM(BP154)), VALUE(TRIM(BP154))), BP154)</f>
        <v>0</v>
      </c>
      <c r="C154" t="str">
        <f>TEXT(Base[[#This Row],[Data_Padronizada]],"DDD")</f>
        <v>sáb</v>
      </c>
      <c r="D154">
        <f>_xlfn.XLOOKUP(Base[[#This Row],[Recurso]],'DE-PARA'!$A$1:$A$1000,'DE-PARA'!$D$1:$D$1000)</f>
        <v>0</v>
      </c>
      <c r="E154" t="str">
        <f>_xlfn.XLOOKUP(Base[[#This Row],[Tipo]],'DE-PARA'!$K$2:$K$63,'DE-PARA'!$L$2:$L$63,"Fazer De-Para")</f>
        <v>Fazer De-Para</v>
      </c>
      <c r="F154" s="21">
        <f>Base[[#This Row],[Duração]]*24</f>
        <v>0</v>
      </c>
      <c r="G154" s="22">
        <f>HOUR(Base[[#This Row],[Tempo de atendimento]]/24)</f>
        <v>0</v>
      </c>
      <c r="H154">
        <f>_xlfn.XLOOKUP(Base[[#This Row],[Recurso]],'DE-PARA'!$A$1:$A$1000,'DE-PARA'!$E$1:$E$1000)</f>
        <v>0</v>
      </c>
      <c r="I154">
        <f>_xlfn.XLOOKUP(Base[[#This Row],[Recurso]],'DE-PARA'!$A$1:$A$1000,'DE-PARA'!$F$1:$F$1000)</f>
        <v>0</v>
      </c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7"/>
      <c r="AE154" s="67"/>
      <c r="AF154" s="67"/>
      <c r="AG154" s="68"/>
      <c r="AH154" s="68"/>
      <c r="AI154" s="66"/>
      <c r="AJ154" s="66"/>
      <c r="AK154" s="66"/>
      <c r="AL154" s="66"/>
      <c r="AM154" s="66"/>
      <c r="AN154" s="66"/>
      <c r="AO154" s="66"/>
      <c r="AP154" s="66"/>
      <c r="AQ154" s="66"/>
      <c r="AR154" s="66"/>
      <c r="AS154" s="66"/>
      <c r="AT154" s="66"/>
      <c r="AU154" s="66"/>
      <c r="AV154" s="66"/>
      <c r="AW154" s="66"/>
      <c r="AX154" s="66"/>
      <c r="AY154" s="66"/>
      <c r="AZ154" s="66"/>
      <c r="BA154" s="66"/>
      <c r="BB154" s="66"/>
      <c r="BC154" s="66"/>
      <c r="BD154" s="66"/>
      <c r="BE154" s="66"/>
      <c r="BF154" s="66"/>
      <c r="BG154" s="66"/>
      <c r="BH154" s="66"/>
      <c r="BI154" s="66"/>
      <c r="BJ154" s="66"/>
      <c r="BK154" s="68"/>
      <c r="BL154" s="68"/>
      <c r="BM154" s="66"/>
      <c r="BN154" s="66"/>
      <c r="BO154" s="66"/>
      <c r="BP154" s="69"/>
      <c r="BQ154" s="66"/>
      <c r="BR154" s="66"/>
      <c r="BS154" s="66"/>
      <c r="BT154" s="66"/>
      <c r="BU154" s="66"/>
      <c r="BV154" s="66"/>
      <c r="BW154" s="66"/>
    </row>
    <row r="155" spans="1:75">
      <c r="A155" s="19">
        <f>CONCATENATE(MONTH(Base[[#This Row],[Data_Padronizada]]),"/",YEAR(Base[[#This Row],[Data_Padronizada]]))*1</f>
        <v>1</v>
      </c>
      <c r="B155" s="20" cm="1">
        <f t="array" ref="B155">IF(ISTEXT(BP155), IFERROR(VALOR.DATA(TRIM(BP155)), VALUE(TRIM(BP155))), BP155)</f>
        <v>0</v>
      </c>
      <c r="C155" t="str">
        <f>TEXT(Base[[#This Row],[Data_Padronizada]],"DDD")</f>
        <v>sáb</v>
      </c>
      <c r="D155">
        <f>_xlfn.XLOOKUP(Base[[#This Row],[Recurso]],'DE-PARA'!$A$1:$A$1000,'DE-PARA'!$D$1:$D$1000)</f>
        <v>0</v>
      </c>
      <c r="E155" t="str">
        <f>_xlfn.XLOOKUP(Base[[#This Row],[Tipo]],'DE-PARA'!$K$2:$K$63,'DE-PARA'!$L$2:$L$63,"Fazer De-Para")</f>
        <v>Fazer De-Para</v>
      </c>
      <c r="F155" s="21">
        <f>Base[[#This Row],[Duração]]*24</f>
        <v>0</v>
      </c>
      <c r="G155" s="22">
        <f>HOUR(Base[[#This Row],[Tempo de atendimento]]/24)</f>
        <v>0</v>
      </c>
      <c r="H155">
        <f>_xlfn.XLOOKUP(Base[[#This Row],[Recurso]],'DE-PARA'!$A$1:$A$1000,'DE-PARA'!$E$1:$E$1000)</f>
        <v>0</v>
      </c>
      <c r="I155">
        <f>_xlfn.XLOOKUP(Base[[#This Row],[Recurso]],'DE-PARA'!$A$1:$A$1000,'DE-PARA'!$F$1:$F$1000)</f>
        <v>0</v>
      </c>
      <c r="AD155" s="64"/>
      <c r="AE155" s="64"/>
      <c r="AF155" s="64"/>
      <c r="AG155" s="65"/>
      <c r="AH155" s="65"/>
      <c r="BK155" s="65"/>
      <c r="BL155" s="65"/>
      <c r="BP155" s="20"/>
    </row>
    <row r="156" spans="1:75">
      <c r="A156" s="19">
        <f>CONCATENATE(MONTH(Base[[#This Row],[Data_Padronizada]]),"/",YEAR(Base[[#This Row],[Data_Padronizada]]))*1</f>
        <v>1</v>
      </c>
      <c r="B156" s="20" cm="1">
        <f t="array" ref="B156">IF(ISTEXT(BP156), IFERROR(VALOR.DATA(TRIM(BP156)), VALUE(TRIM(BP156))), BP156)</f>
        <v>0</v>
      </c>
      <c r="C156" t="str">
        <f>TEXT(Base[[#This Row],[Data_Padronizada]],"DDD")</f>
        <v>sáb</v>
      </c>
      <c r="D156">
        <f>_xlfn.XLOOKUP(Base[[#This Row],[Recurso]],'DE-PARA'!$A$1:$A$1000,'DE-PARA'!$D$1:$D$1000)</f>
        <v>0</v>
      </c>
      <c r="E156" t="str">
        <f>_xlfn.XLOOKUP(Base[[#This Row],[Tipo]],'DE-PARA'!$K$2:$K$63,'DE-PARA'!$L$2:$L$63,"Fazer De-Para")</f>
        <v>Fazer De-Para</v>
      </c>
      <c r="F156" s="21">
        <f>Base[[#This Row],[Duração]]*24</f>
        <v>0</v>
      </c>
      <c r="G156" s="22">
        <f>HOUR(Base[[#This Row],[Tempo de atendimento]]/24)</f>
        <v>0</v>
      </c>
      <c r="H156">
        <f>_xlfn.XLOOKUP(Base[[#This Row],[Recurso]],'DE-PARA'!$A$1:$A$1000,'DE-PARA'!$E$1:$E$1000)</f>
        <v>0</v>
      </c>
      <c r="I156">
        <f>_xlfn.XLOOKUP(Base[[#This Row],[Recurso]],'DE-PARA'!$A$1:$A$1000,'DE-PARA'!$F$1:$F$1000)</f>
        <v>0</v>
      </c>
      <c r="AD156" s="64"/>
      <c r="AE156" s="64"/>
      <c r="AF156" s="64"/>
      <c r="AG156" s="65"/>
      <c r="AH156" s="65"/>
      <c r="BK156" s="65"/>
      <c r="BL156" s="65"/>
      <c r="BP156" s="20"/>
    </row>
    <row r="157" spans="1:75">
      <c r="A157" s="19">
        <f>CONCATENATE(MONTH(Base[[#This Row],[Data_Padronizada]]),"/",YEAR(Base[[#This Row],[Data_Padronizada]]))*1</f>
        <v>1</v>
      </c>
      <c r="B157" s="20" cm="1">
        <f t="array" ref="B157">IF(ISTEXT(BP157), IFERROR(VALOR.DATA(TRIM(BP157)), VALUE(TRIM(BP157))), BP157)</f>
        <v>0</v>
      </c>
      <c r="C157" t="str">
        <f>TEXT(Base[[#This Row],[Data_Padronizada]],"DDD")</f>
        <v>sáb</v>
      </c>
      <c r="D157">
        <f>_xlfn.XLOOKUP(Base[[#This Row],[Recurso]],'DE-PARA'!$A$1:$A$1000,'DE-PARA'!$D$1:$D$1000)</f>
        <v>0</v>
      </c>
      <c r="E157" t="str">
        <f>_xlfn.XLOOKUP(Base[[#This Row],[Tipo]],'DE-PARA'!$K$2:$K$63,'DE-PARA'!$L$2:$L$63,"Fazer De-Para")</f>
        <v>Fazer De-Para</v>
      </c>
      <c r="F157" s="21">
        <f>Base[[#This Row],[Duração]]*24</f>
        <v>0</v>
      </c>
      <c r="G157" s="22">
        <f>HOUR(Base[[#This Row],[Tempo de atendimento]]/24)</f>
        <v>0</v>
      </c>
      <c r="H157">
        <f>_xlfn.XLOOKUP(Base[[#This Row],[Recurso]],'DE-PARA'!$A$1:$A$1000,'DE-PARA'!$E$1:$E$1000)</f>
        <v>0</v>
      </c>
      <c r="I157">
        <f>_xlfn.XLOOKUP(Base[[#This Row],[Recurso]],'DE-PARA'!$A$1:$A$1000,'DE-PARA'!$F$1:$F$1000)</f>
        <v>0</v>
      </c>
      <c r="AD157" s="64"/>
      <c r="AE157" s="64"/>
      <c r="AF157" s="64"/>
      <c r="AG157" s="65"/>
      <c r="AH157" s="65"/>
      <c r="BK157" s="65"/>
      <c r="BL157" s="65"/>
      <c r="BP157" s="20"/>
    </row>
    <row r="158" spans="1:75">
      <c r="A158" s="19">
        <f>CONCATENATE(MONTH(Base[[#This Row],[Data_Padronizada]]),"/",YEAR(Base[[#This Row],[Data_Padronizada]]))*1</f>
        <v>1</v>
      </c>
      <c r="B158" s="20" cm="1">
        <f t="array" ref="B158">IF(ISTEXT(BP158), IFERROR(VALOR.DATA(TRIM(BP158)), VALUE(TRIM(BP158))), BP158)</f>
        <v>0</v>
      </c>
      <c r="C158" t="str">
        <f>TEXT(Base[[#This Row],[Data_Padronizada]],"DDD")</f>
        <v>sáb</v>
      </c>
      <c r="D158">
        <f>_xlfn.XLOOKUP(Base[[#This Row],[Recurso]],'DE-PARA'!$A$1:$A$1000,'DE-PARA'!$D$1:$D$1000)</f>
        <v>0</v>
      </c>
      <c r="E158" t="str">
        <f>_xlfn.XLOOKUP(Base[[#This Row],[Tipo]],'DE-PARA'!$K$2:$K$63,'DE-PARA'!$L$2:$L$63,"Fazer De-Para")</f>
        <v>Fazer De-Para</v>
      </c>
      <c r="F158" s="21">
        <f>Base[[#This Row],[Duração]]*24</f>
        <v>0</v>
      </c>
      <c r="G158" s="22">
        <f>HOUR(Base[[#This Row],[Tempo de atendimento]]/24)</f>
        <v>0</v>
      </c>
      <c r="H158">
        <f>_xlfn.XLOOKUP(Base[[#This Row],[Recurso]],'DE-PARA'!$A$1:$A$1000,'DE-PARA'!$E$1:$E$1000)</f>
        <v>0</v>
      </c>
      <c r="I158">
        <f>_xlfn.XLOOKUP(Base[[#This Row],[Recurso]],'DE-PARA'!$A$1:$A$1000,'DE-PARA'!$F$1:$F$1000)</f>
        <v>0</v>
      </c>
      <c r="AD158" s="64"/>
      <c r="AE158" s="64"/>
      <c r="AF158" s="64"/>
      <c r="AG158" s="65"/>
      <c r="AH158" s="65"/>
      <c r="BK158" s="65"/>
      <c r="BL158" s="65"/>
      <c r="BP158" s="20"/>
    </row>
    <row r="159" spans="1:75">
      <c r="A159" s="19">
        <f>CONCATENATE(MONTH(Base[[#This Row],[Data_Padronizada]]),"/",YEAR(Base[[#This Row],[Data_Padronizada]]))*1</f>
        <v>1</v>
      </c>
      <c r="B159" s="20" cm="1">
        <f t="array" ref="B159">IF(ISTEXT(BP159), IFERROR(VALOR.DATA(TRIM(BP159)), VALUE(TRIM(BP159))), BP159)</f>
        <v>0</v>
      </c>
      <c r="C159" t="str">
        <f>TEXT(Base[[#This Row],[Data_Padronizada]],"DDD")</f>
        <v>sáb</v>
      </c>
      <c r="D159">
        <f>_xlfn.XLOOKUP(Base[[#This Row],[Recurso]],'DE-PARA'!$A$1:$A$1000,'DE-PARA'!$D$1:$D$1000)</f>
        <v>0</v>
      </c>
      <c r="E159" t="str">
        <f>_xlfn.XLOOKUP(Base[[#This Row],[Tipo]],'DE-PARA'!$K$2:$K$63,'DE-PARA'!$L$2:$L$63,"Fazer De-Para")</f>
        <v>Fazer De-Para</v>
      </c>
      <c r="F159" s="21">
        <f>Base[[#This Row],[Duração]]*24</f>
        <v>0</v>
      </c>
      <c r="G159" s="22">
        <f>HOUR(Base[[#This Row],[Tempo de atendimento]]/24)</f>
        <v>0</v>
      </c>
      <c r="H159">
        <f>_xlfn.XLOOKUP(Base[[#This Row],[Recurso]],'DE-PARA'!$A$1:$A$1000,'DE-PARA'!$E$1:$E$1000)</f>
        <v>0</v>
      </c>
      <c r="I159">
        <f>_xlfn.XLOOKUP(Base[[#This Row],[Recurso]],'DE-PARA'!$A$1:$A$1000,'DE-PARA'!$F$1:$F$1000)</f>
        <v>0</v>
      </c>
      <c r="AD159" s="64"/>
      <c r="AE159" s="64"/>
      <c r="AF159" s="64"/>
      <c r="AG159" s="65"/>
      <c r="AH159" s="65"/>
      <c r="BK159" s="65"/>
      <c r="BL159" s="65"/>
      <c r="BP159" s="20"/>
    </row>
    <row r="160" spans="1:75">
      <c r="A160" s="19">
        <f>CONCATENATE(MONTH(Base[[#This Row],[Data_Padronizada]]),"/",YEAR(Base[[#This Row],[Data_Padronizada]]))*1</f>
        <v>1</v>
      </c>
      <c r="B160" s="20" cm="1">
        <f t="array" ref="B160">IF(ISTEXT(BP160), IFERROR(VALOR.DATA(TRIM(BP160)), VALUE(TRIM(BP160))), BP160)</f>
        <v>0</v>
      </c>
      <c r="C160" t="str">
        <f>TEXT(Base[[#This Row],[Data_Padronizada]],"DDD")</f>
        <v>sáb</v>
      </c>
      <c r="D160">
        <f>_xlfn.XLOOKUP(Base[[#This Row],[Recurso]],'DE-PARA'!$A$1:$A$1000,'DE-PARA'!$D$1:$D$1000)</f>
        <v>0</v>
      </c>
      <c r="E160" t="str">
        <f>_xlfn.XLOOKUP(Base[[#This Row],[Tipo]],'DE-PARA'!$K$2:$K$63,'DE-PARA'!$L$2:$L$63,"Fazer De-Para")</f>
        <v>Fazer De-Para</v>
      </c>
      <c r="F160" s="21">
        <f>Base[[#This Row],[Duração]]*24</f>
        <v>0</v>
      </c>
      <c r="G160" s="22">
        <f>HOUR(Base[[#This Row],[Tempo de atendimento]]/24)</f>
        <v>0</v>
      </c>
      <c r="H160">
        <f>_xlfn.XLOOKUP(Base[[#This Row],[Recurso]],'DE-PARA'!$A$1:$A$1000,'DE-PARA'!$E$1:$E$1000)</f>
        <v>0</v>
      </c>
      <c r="I160">
        <f>_xlfn.XLOOKUP(Base[[#This Row],[Recurso]],'DE-PARA'!$A$1:$A$1000,'DE-PARA'!$F$1:$F$1000)</f>
        <v>0</v>
      </c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7"/>
      <c r="AE160" s="67"/>
      <c r="AF160" s="67"/>
      <c r="AG160" s="68"/>
      <c r="AH160" s="68"/>
      <c r="AI160" s="66"/>
      <c r="AJ160" s="66"/>
      <c r="AK160" s="66"/>
      <c r="AL160" s="66"/>
      <c r="AM160" s="66"/>
      <c r="AN160" s="66"/>
      <c r="AO160" s="66"/>
      <c r="AP160" s="66"/>
      <c r="AQ160" s="66"/>
      <c r="AR160" s="66"/>
      <c r="AS160" s="66"/>
      <c r="AT160" s="66"/>
      <c r="AU160" s="66"/>
      <c r="AV160" s="66"/>
      <c r="AW160" s="66"/>
      <c r="AX160" s="66"/>
      <c r="AY160" s="66"/>
      <c r="AZ160" s="66"/>
      <c r="BA160" s="66"/>
      <c r="BB160" s="66"/>
      <c r="BC160" s="66"/>
      <c r="BD160" s="66"/>
      <c r="BE160" s="66"/>
      <c r="BF160" s="66"/>
      <c r="BG160" s="66"/>
      <c r="BH160" s="66"/>
      <c r="BI160" s="66"/>
      <c r="BJ160" s="66"/>
      <c r="BK160" s="68"/>
      <c r="BL160" s="68"/>
      <c r="BM160" s="66"/>
      <c r="BN160" s="66"/>
      <c r="BO160" s="66"/>
      <c r="BP160" s="69"/>
      <c r="BQ160" s="66"/>
      <c r="BR160" s="66"/>
      <c r="BS160" s="66"/>
      <c r="BT160" s="66"/>
      <c r="BU160" s="66"/>
      <c r="BV160" s="66"/>
      <c r="BW160" s="66"/>
    </row>
    <row r="161" spans="1:75">
      <c r="A161" s="19">
        <f>CONCATENATE(MONTH(Base[[#This Row],[Data_Padronizada]]),"/",YEAR(Base[[#This Row],[Data_Padronizada]]))*1</f>
        <v>1</v>
      </c>
      <c r="B161" s="20" cm="1">
        <f t="array" ref="B161">IF(ISTEXT(BP161), IFERROR(VALOR.DATA(TRIM(BP161)), VALUE(TRIM(BP161))), BP161)</f>
        <v>0</v>
      </c>
      <c r="C161" t="str">
        <f>TEXT(Base[[#This Row],[Data_Padronizada]],"DDD")</f>
        <v>sáb</v>
      </c>
      <c r="D161">
        <f>_xlfn.XLOOKUP(Base[[#This Row],[Recurso]],'DE-PARA'!$A$1:$A$1000,'DE-PARA'!$D$1:$D$1000)</f>
        <v>0</v>
      </c>
      <c r="E161" t="str">
        <f>_xlfn.XLOOKUP(Base[[#This Row],[Tipo]],'DE-PARA'!$K$2:$K$63,'DE-PARA'!$L$2:$L$63,"Fazer De-Para")</f>
        <v>Fazer De-Para</v>
      </c>
      <c r="F161" s="21">
        <f>Base[[#This Row],[Duração]]*24</f>
        <v>0</v>
      </c>
      <c r="G161" s="22">
        <f>HOUR(Base[[#This Row],[Tempo de atendimento]]/24)</f>
        <v>0</v>
      </c>
      <c r="H161">
        <f>_xlfn.XLOOKUP(Base[[#This Row],[Recurso]],'DE-PARA'!$A$1:$A$1000,'DE-PARA'!$E$1:$E$1000)</f>
        <v>0</v>
      </c>
      <c r="I161">
        <f>_xlfn.XLOOKUP(Base[[#This Row],[Recurso]],'DE-PARA'!$A$1:$A$1000,'DE-PARA'!$F$1:$F$1000)</f>
        <v>0</v>
      </c>
      <c r="AD161" s="64"/>
      <c r="AE161" s="64"/>
      <c r="AF161" s="64"/>
      <c r="AG161" s="65"/>
      <c r="AH161" s="65"/>
      <c r="BK161" s="65"/>
      <c r="BL161" s="65"/>
      <c r="BP161" s="20"/>
    </row>
    <row r="162" spans="1:75">
      <c r="A162" s="19">
        <f>CONCATENATE(MONTH(Base[[#This Row],[Data_Padronizada]]),"/",YEAR(Base[[#This Row],[Data_Padronizada]]))*1</f>
        <v>1</v>
      </c>
      <c r="B162" s="20" cm="1">
        <f t="array" ref="B162">IF(ISTEXT(BP162), IFERROR(VALOR.DATA(TRIM(BP162)), VALUE(TRIM(BP162))), BP162)</f>
        <v>0</v>
      </c>
      <c r="C162" t="str">
        <f>TEXT(Base[[#This Row],[Data_Padronizada]],"DDD")</f>
        <v>sáb</v>
      </c>
      <c r="D162">
        <f>_xlfn.XLOOKUP(Base[[#This Row],[Recurso]],'DE-PARA'!$A$1:$A$1000,'DE-PARA'!$D$1:$D$1000)</f>
        <v>0</v>
      </c>
      <c r="E162" t="str">
        <f>_xlfn.XLOOKUP(Base[[#This Row],[Tipo]],'DE-PARA'!$K$2:$K$63,'DE-PARA'!$L$2:$L$63,"Fazer De-Para")</f>
        <v>Fazer De-Para</v>
      </c>
      <c r="F162" s="21">
        <f>Base[[#This Row],[Duração]]*24</f>
        <v>0</v>
      </c>
      <c r="G162" s="22">
        <f>HOUR(Base[[#This Row],[Tempo de atendimento]]/24)</f>
        <v>0</v>
      </c>
      <c r="H162">
        <f>_xlfn.XLOOKUP(Base[[#This Row],[Recurso]],'DE-PARA'!$A$1:$A$1000,'DE-PARA'!$E$1:$E$1000)</f>
        <v>0</v>
      </c>
      <c r="I162">
        <f>_xlfn.XLOOKUP(Base[[#This Row],[Recurso]],'DE-PARA'!$A$1:$A$1000,'DE-PARA'!$F$1:$F$1000)</f>
        <v>0</v>
      </c>
      <c r="AD162" s="64"/>
      <c r="AE162" s="64"/>
      <c r="AF162" s="64"/>
      <c r="AG162" s="65"/>
      <c r="AH162" s="65"/>
      <c r="BK162" s="65"/>
      <c r="BL162" s="65"/>
      <c r="BP162" s="20"/>
    </row>
    <row r="163" spans="1:75">
      <c r="A163" s="19">
        <f>CONCATENATE(MONTH(Base[[#This Row],[Data_Padronizada]]),"/",YEAR(Base[[#This Row],[Data_Padronizada]]))*1</f>
        <v>1</v>
      </c>
      <c r="B163" s="20" cm="1">
        <f t="array" ref="B163">IF(ISTEXT(BP163), IFERROR(VALOR.DATA(TRIM(BP163)), VALUE(TRIM(BP163))), BP163)</f>
        <v>0</v>
      </c>
      <c r="C163" t="str">
        <f>TEXT(Base[[#This Row],[Data_Padronizada]],"DDD")</f>
        <v>sáb</v>
      </c>
      <c r="D163">
        <f>_xlfn.XLOOKUP(Base[[#This Row],[Recurso]],'DE-PARA'!$A$1:$A$1000,'DE-PARA'!$D$1:$D$1000)</f>
        <v>0</v>
      </c>
      <c r="E163" t="str">
        <f>_xlfn.XLOOKUP(Base[[#This Row],[Tipo]],'DE-PARA'!$K$2:$K$63,'DE-PARA'!$L$2:$L$63,"Fazer De-Para")</f>
        <v>Fazer De-Para</v>
      </c>
      <c r="F163" s="21">
        <f>Base[[#This Row],[Duração]]*24</f>
        <v>0</v>
      </c>
      <c r="G163" s="22">
        <f>HOUR(Base[[#This Row],[Tempo de atendimento]]/24)</f>
        <v>0</v>
      </c>
      <c r="H163">
        <f>_xlfn.XLOOKUP(Base[[#This Row],[Recurso]],'DE-PARA'!$A$1:$A$1000,'DE-PARA'!$E$1:$E$1000)</f>
        <v>0</v>
      </c>
      <c r="I163">
        <f>_xlfn.XLOOKUP(Base[[#This Row],[Recurso]],'DE-PARA'!$A$1:$A$1000,'DE-PARA'!$F$1:$F$1000)</f>
        <v>0</v>
      </c>
      <c r="AD163" s="64"/>
      <c r="AE163" s="64"/>
      <c r="AF163" s="64"/>
      <c r="AG163" s="65"/>
      <c r="AH163" s="65"/>
      <c r="BK163" s="65"/>
      <c r="BL163" s="65"/>
      <c r="BP163" s="20"/>
    </row>
    <row r="164" spans="1:75">
      <c r="A164" s="19">
        <f>CONCATENATE(MONTH(Base[[#This Row],[Data_Padronizada]]),"/",YEAR(Base[[#This Row],[Data_Padronizada]]))*1</f>
        <v>1</v>
      </c>
      <c r="B164" s="20" cm="1">
        <f t="array" ref="B164">IF(ISTEXT(BP164), IFERROR(VALOR.DATA(TRIM(BP164)), VALUE(TRIM(BP164))), BP164)</f>
        <v>0</v>
      </c>
      <c r="C164" t="str">
        <f>TEXT(Base[[#This Row],[Data_Padronizada]],"DDD")</f>
        <v>sáb</v>
      </c>
      <c r="D164">
        <f>_xlfn.XLOOKUP(Base[[#This Row],[Recurso]],'DE-PARA'!$A$1:$A$1000,'DE-PARA'!$D$1:$D$1000)</f>
        <v>0</v>
      </c>
      <c r="E164" t="str">
        <f>_xlfn.XLOOKUP(Base[[#This Row],[Tipo]],'DE-PARA'!$K$2:$K$63,'DE-PARA'!$L$2:$L$63,"Fazer De-Para")</f>
        <v>Fazer De-Para</v>
      </c>
      <c r="F164" s="21">
        <f>Base[[#This Row],[Duração]]*24</f>
        <v>0</v>
      </c>
      <c r="G164" s="22">
        <f>HOUR(Base[[#This Row],[Tempo de atendimento]]/24)</f>
        <v>0</v>
      </c>
      <c r="H164">
        <f>_xlfn.XLOOKUP(Base[[#This Row],[Recurso]],'DE-PARA'!$A$1:$A$1000,'DE-PARA'!$E$1:$E$1000)</f>
        <v>0</v>
      </c>
      <c r="I164">
        <f>_xlfn.XLOOKUP(Base[[#This Row],[Recurso]],'DE-PARA'!$A$1:$A$1000,'DE-PARA'!$F$1:$F$1000)</f>
        <v>0</v>
      </c>
      <c r="AD164" s="64"/>
      <c r="AE164" s="64"/>
      <c r="AF164" s="64"/>
      <c r="AG164" s="65"/>
      <c r="AH164" s="65"/>
      <c r="BK164" s="65"/>
      <c r="BL164" s="65"/>
      <c r="BP164" s="20"/>
    </row>
    <row r="165" spans="1:75">
      <c r="A165" s="19">
        <f>CONCATENATE(MONTH(Base[[#This Row],[Data_Padronizada]]),"/",YEAR(Base[[#This Row],[Data_Padronizada]]))*1</f>
        <v>1</v>
      </c>
      <c r="B165" s="20" cm="1">
        <f t="array" ref="B165">IF(ISTEXT(BP165), IFERROR(VALOR.DATA(TRIM(BP165)), VALUE(TRIM(BP165))), BP165)</f>
        <v>0</v>
      </c>
      <c r="C165" t="str">
        <f>TEXT(Base[[#This Row],[Data_Padronizada]],"DDD")</f>
        <v>sáb</v>
      </c>
      <c r="D165">
        <f>_xlfn.XLOOKUP(Base[[#This Row],[Recurso]],'DE-PARA'!$A$1:$A$1000,'DE-PARA'!$D$1:$D$1000)</f>
        <v>0</v>
      </c>
      <c r="E165" t="str">
        <f>_xlfn.XLOOKUP(Base[[#This Row],[Tipo]],'DE-PARA'!$K$2:$K$63,'DE-PARA'!$L$2:$L$63,"Fazer De-Para")</f>
        <v>Fazer De-Para</v>
      </c>
      <c r="F165" s="21">
        <f>Base[[#This Row],[Duração]]*24</f>
        <v>0</v>
      </c>
      <c r="G165" s="22">
        <f>HOUR(Base[[#This Row],[Tempo de atendimento]]/24)</f>
        <v>0</v>
      </c>
      <c r="H165">
        <f>_xlfn.XLOOKUP(Base[[#This Row],[Recurso]],'DE-PARA'!$A$1:$A$1000,'DE-PARA'!$E$1:$E$1000)</f>
        <v>0</v>
      </c>
      <c r="I165">
        <f>_xlfn.XLOOKUP(Base[[#This Row],[Recurso]],'DE-PARA'!$A$1:$A$1000,'DE-PARA'!$F$1:$F$1000)</f>
        <v>0</v>
      </c>
    </row>
    <row r="166" spans="1:75">
      <c r="A166" s="19">
        <f>CONCATENATE(MONTH(Base[[#This Row],[Data_Padronizada]]),"/",YEAR(Base[[#This Row],[Data_Padronizada]]))*1</f>
        <v>1</v>
      </c>
      <c r="B166" s="20" cm="1">
        <f t="array" ref="B166">IF(ISTEXT(BP166), IFERROR(VALOR.DATA(TRIM(BP166)), VALUE(TRIM(BP166))), BP166)</f>
        <v>0</v>
      </c>
      <c r="C166" t="str">
        <f>TEXT(Base[[#This Row],[Data_Padronizada]],"DDD")</f>
        <v>sáb</v>
      </c>
      <c r="D166">
        <f>_xlfn.XLOOKUP(Base[[#This Row],[Recurso]],'DE-PARA'!$A$1:$A$1000,'DE-PARA'!$D$1:$D$1000)</f>
        <v>0</v>
      </c>
      <c r="E166" t="str">
        <f>_xlfn.XLOOKUP(Base[[#This Row],[Tipo]],'DE-PARA'!$K$2:$K$63,'DE-PARA'!$L$2:$L$63,"Fazer De-Para")</f>
        <v>Fazer De-Para</v>
      </c>
      <c r="F166" s="21">
        <f>Base[[#This Row],[Duração]]*24</f>
        <v>0</v>
      </c>
      <c r="G166" s="22">
        <f>HOUR(Base[[#This Row],[Tempo de atendimento]]/24)</f>
        <v>0</v>
      </c>
      <c r="H166">
        <f>_xlfn.XLOOKUP(Base[[#This Row],[Recurso]],'DE-PARA'!$A$1:$A$1000,'DE-PARA'!$E$1:$E$1000)</f>
        <v>0</v>
      </c>
      <c r="I166">
        <f>_xlfn.XLOOKUP(Base[[#This Row],[Recurso]],'DE-PARA'!$A$1:$A$1000,'DE-PARA'!$F$1:$F$1000)</f>
        <v>0</v>
      </c>
      <c r="AD166" s="64"/>
      <c r="AE166" s="64"/>
      <c r="AF166" s="64"/>
      <c r="AG166" s="65"/>
      <c r="AH166" s="65"/>
      <c r="BK166" s="65"/>
      <c r="BL166" s="65"/>
      <c r="BP166" s="20"/>
    </row>
    <row r="167" spans="1:75">
      <c r="A167" s="19">
        <f>CONCATENATE(MONTH(Base[[#This Row],[Data_Padronizada]]),"/",YEAR(Base[[#This Row],[Data_Padronizada]]))*1</f>
        <v>1</v>
      </c>
      <c r="B167" s="20" cm="1">
        <f t="array" ref="B167">IF(ISTEXT(BP167), IFERROR(VALOR.DATA(TRIM(BP167)), VALUE(TRIM(BP167))), BP167)</f>
        <v>0</v>
      </c>
      <c r="C167" t="str">
        <f>TEXT(Base[[#This Row],[Data_Padronizada]],"DDD")</f>
        <v>sáb</v>
      </c>
      <c r="D167">
        <f>_xlfn.XLOOKUP(Base[[#This Row],[Recurso]],'DE-PARA'!$A$1:$A$1000,'DE-PARA'!$D$1:$D$1000)</f>
        <v>0</v>
      </c>
      <c r="E167" t="str">
        <f>_xlfn.XLOOKUP(Base[[#This Row],[Tipo]],'DE-PARA'!$K$2:$K$63,'DE-PARA'!$L$2:$L$63,"Fazer De-Para")</f>
        <v>Fazer De-Para</v>
      </c>
      <c r="F167" s="21">
        <f>Base[[#This Row],[Duração]]*24</f>
        <v>0</v>
      </c>
      <c r="G167" s="22">
        <f>HOUR(Base[[#This Row],[Tempo de atendimento]]/24)</f>
        <v>0</v>
      </c>
      <c r="H167">
        <f>_xlfn.XLOOKUP(Base[[#This Row],[Recurso]],'DE-PARA'!$A$1:$A$1000,'DE-PARA'!$E$1:$E$1000)</f>
        <v>0</v>
      </c>
      <c r="I167">
        <f>_xlfn.XLOOKUP(Base[[#This Row],[Recurso]],'DE-PARA'!$A$1:$A$1000,'DE-PARA'!$F$1:$F$1000)</f>
        <v>0</v>
      </c>
    </row>
    <row r="168" spans="1:75">
      <c r="A168" s="19">
        <f>CONCATENATE(MONTH(Base[[#This Row],[Data_Padronizada]]),"/",YEAR(Base[[#This Row],[Data_Padronizada]]))*1</f>
        <v>1</v>
      </c>
      <c r="B168" s="20" cm="1">
        <f t="array" ref="B168">IF(ISTEXT(BP168), IFERROR(VALOR.DATA(TRIM(BP168)), VALUE(TRIM(BP168))), BP168)</f>
        <v>0</v>
      </c>
      <c r="C168" t="str">
        <f>TEXT(Base[[#This Row],[Data_Padronizada]],"DDD")</f>
        <v>sáb</v>
      </c>
      <c r="D168">
        <f>_xlfn.XLOOKUP(Base[[#This Row],[Recurso]],'DE-PARA'!$A$1:$A$1000,'DE-PARA'!$D$1:$D$1000)</f>
        <v>0</v>
      </c>
      <c r="E168" t="str">
        <f>_xlfn.XLOOKUP(Base[[#This Row],[Tipo]],'DE-PARA'!$K$2:$K$63,'DE-PARA'!$L$2:$L$63,"Fazer De-Para")</f>
        <v>Fazer De-Para</v>
      </c>
      <c r="F168" s="21">
        <f>Base[[#This Row],[Duração]]*24</f>
        <v>0</v>
      </c>
      <c r="G168" s="22">
        <f>HOUR(Base[[#This Row],[Tempo de atendimento]]/24)</f>
        <v>0</v>
      </c>
      <c r="H168">
        <f>_xlfn.XLOOKUP(Base[[#This Row],[Recurso]],'DE-PARA'!$A$1:$A$1000,'DE-PARA'!$E$1:$E$1000)</f>
        <v>0</v>
      </c>
      <c r="I168">
        <f>_xlfn.XLOOKUP(Base[[#This Row],[Recurso]],'DE-PARA'!$A$1:$A$1000,'DE-PARA'!$F$1:$F$1000)</f>
        <v>0</v>
      </c>
    </row>
    <row r="169" spans="1:75">
      <c r="A169" s="19">
        <f>CONCATENATE(MONTH(Base[[#This Row],[Data_Padronizada]]),"/",YEAR(Base[[#This Row],[Data_Padronizada]]))*1</f>
        <v>1</v>
      </c>
      <c r="B169" s="20" cm="1">
        <f t="array" ref="B169">IF(ISTEXT(BP169), IFERROR(VALOR.DATA(TRIM(BP169)), VALUE(TRIM(BP169))), BP169)</f>
        <v>0</v>
      </c>
      <c r="C169" t="str">
        <f>TEXT(Base[[#This Row],[Data_Padronizada]],"DDD")</f>
        <v>sáb</v>
      </c>
      <c r="D169">
        <f>_xlfn.XLOOKUP(Base[[#This Row],[Recurso]],'DE-PARA'!$A$1:$A$1000,'DE-PARA'!$D$1:$D$1000)</f>
        <v>0</v>
      </c>
      <c r="E169" t="str">
        <f>_xlfn.XLOOKUP(Base[[#This Row],[Tipo]],'DE-PARA'!$K$2:$K$63,'DE-PARA'!$L$2:$L$63,"Fazer De-Para")</f>
        <v>Fazer De-Para</v>
      </c>
      <c r="F169" s="21">
        <f>Base[[#This Row],[Duração]]*24</f>
        <v>0</v>
      </c>
      <c r="G169" s="22">
        <f>HOUR(Base[[#This Row],[Tempo de atendimento]]/24)</f>
        <v>0</v>
      </c>
      <c r="H169">
        <f>_xlfn.XLOOKUP(Base[[#This Row],[Recurso]],'DE-PARA'!$A$1:$A$1000,'DE-PARA'!$E$1:$E$1000)</f>
        <v>0</v>
      </c>
      <c r="I169">
        <f>_xlfn.XLOOKUP(Base[[#This Row],[Recurso]],'DE-PARA'!$A$1:$A$1000,'DE-PARA'!$F$1:$F$1000)</f>
        <v>0</v>
      </c>
    </row>
    <row r="170" spans="1:75">
      <c r="A170" s="19">
        <f>CONCATENATE(MONTH(Base[[#This Row],[Data_Padronizada]]),"/",YEAR(Base[[#This Row],[Data_Padronizada]]))*1</f>
        <v>1</v>
      </c>
      <c r="B170" s="20" cm="1">
        <f t="array" ref="B170">IF(ISTEXT(BP170), IFERROR(VALOR.DATA(TRIM(BP170)), VALUE(TRIM(BP170))), BP170)</f>
        <v>0</v>
      </c>
      <c r="C170" t="str">
        <f>TEXT(Base[[#This Row],[Data_Padronizada]],"DDD")</f>
        <v>sáb</v>
      </c>
      <c r="D170">
        <f>_xlfn.XLOOKUP(Base[[#This Row],[Recurso]],'DE-PARA'!$A$1:$A$1000,'DE-PARA'!$D$1:$D$1000)</f>
        <v>0</v>
      </c>
      <c r="E170" t="str">
        <f>_xlfn.XLOOKUP(Base[[#This Row],[Tipo]],'DE-PARA'!$K$2:$K$63,'DE-PARA'!$L$2:$L$63,"Fazer De-Para")</f>
        <v>Fazer De-Para</v>
      </c>
      <c r="F170" s="21">
        <f>Base[[#This Row],[Duração]]*24</f>
        <v>0</v>
      </c>
      <c r="G170" s="22">
        <f>HOUR(Base[[#This Row],[Tempo de atendimento]]/24)</f>
        <v>0</v>
      </c>
      <c r="H170">
        <f>_xlfn.XLOOKUP(Base[[#This Row],[Recurso]],'DE-PARA'!$A$1:$A$1000,'DE-PARA'!$E$1:$E$1000)</f>
        <v>0</v>
      </c>
      <c r="I170">
        <f>_xlfn.XLOOKUP(Base[[#This Row],[Recurso]],'DE-PARA'!$A$1:$A$1000,'DE-PARA'!$F$1:$F$1000)</f>
        <v>0</v>
      </c>
    </row>
    <row r="171" spans="1:75">
      <c r="A171" s="19">
        <f>CONCATENATE(MONTH(Base[[#This Row],[Data_Padronizada]]),"/",YEAR(Base[[#This Row],[Data_Padronizada]]))*1</f>
        <v>1</v>
      </c>
      <c r="B171" s="20" cm="1">
        <f t="array" ref="B171">IF(ISTEXT(BP171), IFERROR(VALOR.DATA(TRIM(BP171)), VALUE(TRIM(BP171))), BP171)</f>
        <v>0</v>
      </c>
      <c r="C171" t="str">
        <f>TEXT(Base[[#This Row],[Data_Padronizada]],"DDD")</f>
        <v>sáb</v>
      </c>
      <c r="D171">
        <f>_xlfn.XLOOKUP(Base[[#This Row],[Recurso]],'DE-PARA'!$A$1:$A$1000,'DE-PARA'!$D$1:$D$1000)</f>
        <v>0</v>
      </c>
      <c r="E171" t="str">
        <f>_xlfn.XLOOKUP(Base[[#This Row],[Tipo]],'DE-PARA'!$K$2:$K$63,'DE-PARA'!$L$2:$L$63,"Fazer De-Para")</f>
        <v>Fazer De-Para</v>
      </c>
      <c r="F171" s="21">
        <f>Base[[#This Row],[Duração]]*24</f>
        <v>0</v>
      </c>
      <c r="G171" s="22">
        <f>HOUR(Base[[#This Row],[Tempo de atendimento]]/24)</f>
        <v>0</v>
      </c>
      <c r="H171">
        <f>_xlfn.XLOOKUP(Base[[#This Row],[Recurso]],'DE-PARA'!$A$1:$A$1000,'DE-PARA'!$E$1:$E$1000)</f>
        <v>0</v>
      </c>
      <c r="I171">
        <f>_xlfn.XLOOKUP(Base[[#This Row],[Recurso]],'DE-PARA'!$A$1:$A$1000,'DE-PARA'!$F$1:$F$1000)</f>
        <v>0</v>
      </c>
    </row>
    <row r="172" spans="1:75">
      <c r="A172" s="19">
        <f>CONCATENATE(MONTH(Base[[#This Row],[Data_Padronizada]]),"/",YEAR(Base[[#This Row],[Data_Padronizada]]))*1</f>
        <v>1</v>
      </c>
      <c r="B172" s="20" cm="1">
        <f t="array" ref="B172">IF(ISTEXT(BP172), IFERROR(VALOR.DATA(TRIM(BP172)), VALUE(TRIM(BP172))), BP172)</f>
        <v>0</v>
      </c>
      <c r="C172" t="str">
        <f>TEXT(Base[[#This Row],[Data_Padronizada]],"DDD")</f>
        <v>sáb</v>
      </c>
      <c r="D172">
        <f>_xlfn.XLOOKUP(Base[[#This Row],[Recurso]],'DE-PARA'!$A$1:$A$1000,'DE-PARA'!$D$1:$D$1000)</f>
        <v>0</v>
      </c>
      <c r="E172" t="str">
        <f>_xlfn.XLOOKUP(Base[[#This Row],[Tipo]],'DE-PARA'!$K$2:$K$63,'DE-PARA'!$L$2:$L$63,"Fazer De-Para")</f>
        <v>Fazer De-Para</v>
      </c>
      <c r="F172" s="21">
        <f>Base[[#This Row],[Duração]]*24</f>
        <v>0</v>
      </c>
      <c r="G172" s="22">
        <f>HOUR(Base[[#This Row],[Tempo de atendimento]]/24)</f>
        <v>0</v>
      </c>
      <c r="H172">
        <f>_xlfn.XLOOKUP(Base[[#This Row],[Recurso]],'DE-PARA'!$A$1:$A$1000,'DE-PARA'!$E$1:$E$1000)</f>
        <v>0</v>
      </c>
      <c r="I172">
        <f>_xlfn.XLOOKUP(Base[[#This Row],[Recurso]],'DE-PARA'!$A$1:$A$1000,'DE-PARA'!$F$1:$F$1000)</f>
        <v>0</v>
      </c>
    </row>
    <row r="173" spans="1:75">
      <c r="A173" s="19">
        <f>CONCATENATE(MONTH(Base[[#This Row],[Data_Padronizada]]),"/",YEAR(Base[[#This Row],[Data_Padronizada]]))*1</f>
        <v>1</v>
      </c>
      <c r="B173" s="20" cm="1">
        <f t="array" ref="B173">IF(ISTEXT(BP173), IFERROR(VALOR.DATA(TRIM(BP173)), VALUE(TRIM(BP173))), BP173)</f>
        <v>0</v>
      </c>
      <c r="C173" t="str">
        <f>TEXT(Base[[#This Row],[Data_Padronizada]],"DDD")</f>
        <v>sáb</v>
      </c>
      <c r="D173">
        <f>_xlfn.XLOOKUP(Base[[#This Row],[Recurso]],'DE-PARA'!$A$1:$A$1000,'DE-PARA'!$D$1:$D$1000)</f>
        <v>0</v>
      </c>
      <c r="E173" t="str">
        <f>_xlfn.XLOOKUP(Base[[#This Row],[Tipo]],'DE-PARA'!$K$2:$K$63,'DE-PARA'!$L$2:$L$63,"Fazer De-Para")</f>
        <v>Fazer De-Para</v>
      </c>
      <c r="F173" s="21">
        <f>Base[[#This Row],[Duração]]*24</f>
        <v>0</v>
      </c>
      <c r="G173" s="22">
        <f>HOUR(Base[[#This Row],[Tempo de atendimento]]/24)</f>
        <v>0</v>
      </c>
      <c r="H173">
        <f>_xlfn.XLOOKUP(Base[[#This Row],[Recurso]],'DE-PARA'!$A$1:$A$1000,'DE-PARA'!$E$1:$E$1000)</f>
        <v>0</v>
      </c>
      <c r="I173">
        <f>_xlfn.XLOOKUP(Base[[#This Row],[Recurso]],'DE-PARA'!$A$1:$A$1000,'DE-PARA'!$F$1:$F$1000)</f>
        <v>0</v>
      </c>
      <c r="AD173" s="64"/>
      <c r="AE173" s="64"/>
      <c r="AF173" s="64"/>
      <c r="AG173" s="65"/>
      <c r="AH173" s="65"/>
      <c r="BK173" s="65"/>
      <c r="BL173" s="65"/>
      <c r="BP173" s="20"/>
    </row>
    <row r="174" spans="1:75">
      <c r="A174" s="19">
        <f>CONCATENATE(MONTH(Base[[#This Row],[Data_Padronizada]]),"/",YEAR(Base[[#This Row],[Data_Padronizada]]))*1</f>
        <v>1</v>
      </c>
      <c r="B174" s="20" cm="1">
        <f t="array" ref="B174">IF(ISTEXT(BP174), IFERROR(VALOR.DATA(TRIM(BP174)), VALUE(TRIM(BP174))), BP174)</f>
        <v>0</v>
      </c>
      <c r="C174" t="str">
        <f>TEXT(Base[[#This Row],[Data_Padronizada]],"DDD")</f>
        <v>sáb</v>
      </c>
      <c r="D174">
        <f>_xlfn.XLOOKUP(Base[[#This Row],[Recurso]],'DE-PARA'!$A$1:$A$1000,'DE-PARA'!$D$1:$D$1000)</f>
        <v>0</v>
      </c>
      <c r="E174" t="str">
        <f>_xlfn.XLOOKUP(Base[[#This Row],[Tipo]],'DE-PARA'!$K$2:$K$63,'DE-PARA'!$L$2:$L$63,"Fazer De-Para")</f>
        <v>Fazer De-Para</v>
      </c>
      <c r="F174" s="21">
        <f>Base[[#This Row],[Duração]]*24</f>
        <v>0</v>
      </c>
      <c r="G174" s="22">
        <f>HOUR(Base[[#This Row],[Tempo de atendimento]]/24)</f>
        <v>0</v>
      </c>
      <c r="H174">
        <f>_xlfn.XLOOKUP(Base[[#This Row],[Recurso]],'DE-PARA'!$A$1:$A$1000,'DE-PARA'!$E$1:$E$1000)</f>
        <v>0</v>
      </c>
      <c r="I174">
        <f>_xlfn.XLOOKUP(Base[[#This Row],[Recurso]],'DE-PARA'!$A$1:$A$1000,'DE-PARA'!$F$1:$F$1000)</f>
        <v>0</v>
      </c>
      <c r="AD174" s="64"/>
      <c r="AE174" s="64"/>
      <c r="AF174" s="64"/>
      <c r="AG174" s="65"/>
      <c r="AH174" s="65"/>
      <c r="BK174" s="65"/>
      <c r="BL174" s="65"/>
      <c r="BP174" s="20"/>
    </row>
    <row r="175" spans="1:75">
      <c r="A175" s="19">
        <f>CONCATENATE(MONTH(Base[[#This Row],[Data_Padronizada]]),"/",YEAR(Base[[#This Row],[Data_Padronizada]]))*1</f>
        <v>1</v>
      </c>
      <c r="B175" s="20" cm="1">
        <f t="array" ref="B175">IF(ISTEXT(BP175), IFERROR(VALOR.DATA(TRIM(BP175)), VALUE(TRIM(BP175))), BP175)</f>
        <v>0</v>
      </c>
      <c r="C175" t="str">
        <f>TEXT(Base[[#This Row],[Data_Padronizada]],"DDD")</f>
        <v>sáb</v>
      </c>
      <c r="D175">
        <f>_xlfn.XLOOKUP(Base[[#This Row],[Recurso]],'DE-PARA'!$A$1:$A$1000,'DE-PARA'!$D$1:$D$1000)</f>
        <v>0</v>
      </c>
      <c r="E175" t="str">
        <f>_xlfn.XLOOKUP(Base[[#This Row],[Tipo]],'DE-PARA'!$K$2:$K$63,'DE-PARA'!$L$2:$L$63,"Fazer De-Para")</f>
        <v>Fazer De-Para</v>
      </c>
      <c r="F175" s="21">
        <f>Base[[#This Row],[Duração]]*24</f>
        <v>0</v>
      </c>
      <c r="G175" s="22">
        <f>HOUR(Base[[#This Row],[Tempo de atendimento]]/24)</f>
        <v>0</v>
      </c>
      <c r="H175">
        <f>_xlfn.XLOOKUP(Base[[#This Row],[Recurso]],'DE-PARA'!$A$1:$A$1000,'DE-PARA'!$E$1:$E$1000)</f>
        <v>0</v>
      </c>
      <c r="I175">
        <f>_xlfn.XLOOKUP(Base[[#This Row],[Recurso]],'DE-PARA'!$A$1:$A$1000,'DE-PARA'!$F$1:$F$1000)</f>
        <v>0</v>
      </c>
      <c r="AD175" s="64"/>
      <c r="AE175" s="64"/>
      <c r="AF175" s="64"/>
      <c r="AG175" s="65"/>
      <c r="AH175" s="65"/>
      <c r="BK175" s="65"/>
      <c r="BL175" s="65"/>
      <c r="BP175" s="20"/>
    </row>
    <row r="176" spans="1:75">
      <c r="A176" s="19">
        <f>CONCATENATE(MONTH(Base[[#This Row],[Data_Padronizada]]),"/",YEAR(Base[[#This Row],[Data_Padronizada]]))*1</f>
        <v>1</v>
      </c>
      <c r="B176" s="20" cm="1">
        <f t="array" ref="B176">IF(ISTEXT(BP176), IFERROR(VALOR.DATA(TRIM(BP176)), VALUE(TRIM(BP176))), BP176)</f>
        <v>0</v>
      </c>
      <c r="C176" t="str">
        <f>TEXT(Base[[#This Row],[Data_Padronizada]],"DDD")</f>
        <v>sáb</v>
      </c>
      <c r="D176">
        <f>_xlfn.XLOOKUP(Base[[#This Row],[Recurso]],'DE-PARA'!$A$1:$A$1000,'DE-PARA'!$D$1:$D$1000)</f>
        <v>0</v>
      </c>
      <c r="E176" t="str">
        <f>_xlfn.XLOOKUP(Base[[#This Row],[Tipo]],'DE-PARA'!$K$2:$K$63,'DE-PARA'!$L$2:$L$63,"Fazer De-Para")</f>
        <v>Fazer De-Para</v>
      </c>
      <c r="F176" s="21">
        <f>Base[[#This Row],[Duração]]*24</f>
        <v>0</v>
      </c>
      <c r="G176" s="22">
        <f>HOUR(Base[[#This Row],[Tempo de atendimento]]/24)</f>
        <v>0</v>
      </c>
      <c r="H176">
        <f>_xlfn.XLOOKUP(Base[[#This Row],[Recurso]],'DE-PARA'!$A$1:$A$1000,'DE-PARA'!$E$1:$E$1000)</f>
        <v>0</v>
      </c>
      <c r="I176">
        <f>_xlfn.XLOOKUP(Base[[#This Row],[Recurso]],'DE-PARA'!$A$1:$A$1000,'DE-PARA'!$F$1:$F$1000)</f>
        <v>0</v>
      </c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7"/>
      <c r="AE176" s="67"/>
      <c r="AF176" s="67"/>
      <c r="AG176" s="68"/>
      <c r="AH176" s="68"/>
      <c r="AI176" s="66"/>
      <c r="AJ176" s="66"/>
      <c r="AK176" s="66"/>
      <c r="AL176" s="66"/>
      <c r="AM176" s="66"/>
      <c r="AN176" s="66"/>
      <c r="AO176" s="66"/>
      <c r="AP176" s="66"/>
      <c r="AQ176" s="66"/>
      <c r="AR176" s="66"/>
      <c r="AS176" s="66"/>
      <c r="AT176" s="66"/>
      <c r="AU176" s="66"/>
      <c r="AV176" s="66"/>
      <c r="AW176" s="66"/>
      <c r="AX176" s="66"/>
      <c r="AY176" s="66"/>
      <c r="AZ176" s="66"/>
      <c r="BA176" s="66"/>
      <c r="BB176" s="66"/>
      <c r="BC176" s="66"/>
      <c r="BD176" s="66"/>
      <c r="BE176" s="66"/>
      <c r="BF176" s="66"/>
      <c r="BG176" s="66"/>
      <c r="BH176" s="66"/>
      <c r="BI176" s="66"/>
      <c r="BJ176" s="66"/>
      <c r="BK176" s="68"/>
      <c r="BL176" s="68"/>
      <c r="BM176" s="66"/>
      <c r="BN176" s="66"/>
      <c r="BO176" s="66"/>
      <c r="BP176" s="69"/>
      <c r="BQ176" s="66"/>
      <c r="BR176" s="66"/>
      <c r="BS176" s="66"/>
      <c r="BT176" s="66"/>
      <c r="BU176" s="66"/>
      <c r="BV176" s="66"/>
      <c r="BW176" s="66"/>
    </row>
    <row r="177" spans="1:75">
      <c r="A177" s="19">
        <f>CONCATENATE(MONTH(Base[[#This Row],[Data_Padronizada]]),"/",YEAR(Base[[#This Row],[Data_Padronizada]]))*1</f>
        <v>1</v>
      </c>
      <c r="B177" s="20" cm="1">
        <f t="array" ref="B177">IF(ISTEXT(BP177), IFERROR(VALOR.DATA(TRIM(BP177)), VALUE(TRIM(BP177))), BP177)</f>
        <v>0</v>
      </c>
      <c r="C177" t="str">
        <f>TEXT(Base[[#This Row],[Data_Padronizada]],"DDD")</f>
        <v>sáb</v>
      </c>
      <c r="D177">
        <f>_xlfn.XLOOKUP(Base[[#This Row],[Recurso]],'DE-PARA'!$A$1:$A$1000,'DE-PARA'!$D$1:$D$1000)</f>
        <v>0</v>
      </c>
      <c r="E177" t="str">
        <f>_xlfn.XLOOKUP(Base[[#This Row],[Tipo]],'DE-PARA'!$K$2:$K$63,'DE-PARA'!$L$2:$L$63,"Fazer De-Para")</f>
        <v>Fazer De-Para</v>
      </c>
      <c r="F177" s="21">
        <f>Base[[#This Row],[Duração]]*24</f>
        <v>0</v>
      </c>
      <c r="G177" s="22">
        <f>HOUR(Base[[#This Row],[Tempo de atendimento]]/24)</f>
        <v>0</v>
      </c>
      <c r="H177">
        <f>_xlfn.XLOOKUP(Base[[#This Row],[Recurso]],'DE-PARA'!$A$1:$A$1000,'DE-PARA'!$E$1:$E$1000)</f>
        <v>0</v>
      </c>
      <c r="I177">
        <f>_xlfn.XLOOKUP(Base[[#This Row],[Recurso]],'DE-PARA'!$A$1:$A$1000,'DE-PARA'!$F$1:$F$1000)</f>
        <v>0</v>
      </c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7"/>
      <c r="AE177" s="67"/>
      <c r="AF177" s="67"/>
      <c r="AG177" s="68"/>
      <c r="AH177" s="68"/>
      <c r="AI177" s="66"/>
      <c r="AJ177" s="66"/>
      <c r="AK177" s="66"/>
      <c r="AL177" s="66"/>
      <c r="AM177" s="66"/>
      <c r="AN177" s="66"/>
      <c r="AO177" s="66"/>
      <c r="AP177" s="66"/>
      <c r="AQ177" s="66"/>
      <c r="AR177" s="66"/>
      <c r="AS177" s="66"/>
      <c r="AT177" s="66"/>
      <c r="AU177" s="66"/>
      <c r="AV177" s="66"/>
      <c r="AW177" s="66"/>
      <c r="AX177" s="66"/>
      <c r="AY177" s="66"/>
      <c r="AZ177" s="66"/>
      <c r="BA177" s="66"/>
      <c r="BB177" s="66"/>
      <c r="BC177" s="66"/>
      <c r="BD177" s="66"/>
      <c r="BE177" s="66"/>
      <c r="BF177" s="66"/>
      <c r="BG177" s="66"/>
      <c r="BH177" s="66"/>
      <c r="BI177" s="66"/>
      <c r="BJ177" s="66"/>
      <c r="BK177" s="68"/>
      <c r="BL177" s="68"/>
      <c r="BM177" s="66"/>
      <c r="BN177" s="66"/>
      <c r="BO177" s="66"/>
      <c r="BP177" s="69"/>
      <c r="BQ177" s="66"/>
      <c r="BR177" s="66"/>
      <c r="BS177" s="66"/>
      <c r="BT177" s="66"/>
      <c r="BU177" s="66"/>
      <c r="BV177" s="66"/>
      <c r="BW177" s="66"/>
    </row>
    <row r="178" spans="1:75">
      <c r="A178" s="19">
        <f>CONCATENATE(MONTH(Base[[#This Row],[Data_Padronizada]]),"/",YEAR(Base[[#This Row],[Data_Padronizada]]))*1</f>
        <v>1</v>
      </c>
      <c r="B178" s="20" cm="1">
        <f t="array" ref="B178">IF(ISTEXT(BP178), IFERROR(VALOR.DATA(TRIM(BP178)), VALUE(TRIM(BP178))), BP178)</f>
        <v>0</v>
      </c>
      <c r="C178" t="str">
        <f>TEXT(Base[[#This Row],[Data_Padronizada]],"DDD")</f>
        <v>sáb</v>
      </c>
      <c r="D178">
        <f>_xlfn.XLOOKUP(Base[[#This Row],[Recurso]],'DE-PARA'!$A$1:$A$1000,'DE-PARA'!$D$1:$D$1000)</f>
        <v>0</v>
      </c>
      <c r="E178" t="str">
        <f>_xlfn.XLOOKUP(Base[[#This Row],[Tipo]],'DE-PARA'!$K$2:$K$63,'DE-PARA'!$L$2:$L$63,"Fazer De-Para")</f>
        <v>Fazer De-Para</v>
      </c>
      <c r="F178" s="21">
        <f>Base[[#This Row],[Duração]]*24</f>
        <v>0</v>
      </c>
      <c r="G178" s="22">
        <f>HOUR(Base[[#This Row],[Tempo de atendimento]]/24)</f>
        <v>0</v>
      </c>
      <c r="H178">
        <f>_xlfn.XLOOKUP(Base[[#This Row],[Recurso]],'DE-PARA'!$A$1:$A$1000,'DE-PARA'!$E$1:$E$1000)</f>
        <v>0</v>
      </c>
      <c r="I178">
        <f>_xlfn.XLOOKUP(Base[[#This Row],[Recurso]],'DE-PARA'!$A$1:$A$1000,'DE-PARA'!$F$1:$F$1000)</f>
        <v>0</v>
      </c>
      <c r="AD178" s="64"/>
      <c r="AE178" s="64"/>
      <c r="AF178" s="64"/>
      <c r="AG178" s="65"/>
      <c r="AH178" s="65"/>
      <c r="BK178" s="65"/>
      <c r="BL178" s="65"/>
      <c r="BP178" s="20"/>
    </row>
    <row r="179" spans="1:75">
      <c r="A179" s="19">
        <f>CONCATENATE(MONTH(Base[[#This Row],[Data_Padronizada]]),"/",YEAR(Base[[#This Row],[Data_Padronizada]]))*1</f>
        <v>1</v>
      </c>
      <c r="B179" s="20" cm="1">
        <f t="array" ref="B179">IF(ISTEXT(BP179), IFERROR(VALOR.DATA(TRIM(BP179)), VALUE(TRIM(BP179))), BP179)</f>
        <v>0</v>
      </c>
      <c r="C179" t="str">
        <f>TEXT(Base[[#This Row],[Data_Padronizada]],"DDD")</f>
        <v>sáb</v>
      </c>
      <c r="D179">
        <f>_xlfn.XLOOKUP(Base[[#This Row],[Recurso]],'DE-PARA'!$A$1:$A$1000,'DE-PARA'!$D$1:$D$1000)</f>
        <v>0</v>
      </c>
      <c r="E179" t="str">
        <f>_xlfn.XLOOKUP(Base[[#This Row],[Tipo]],'DE-PARA'!$K$2:$K$63,'DE-PARA'!$L$2:$L$63,"Fazer De-Para")</f>
        <v>Fazer De-Para</v>
      </c>
      <c r="F179" s="21">
        <f>Base[[#This Row],[Duração]]*24</f>
        <v>0</v>
      </c>
      <c r="G179" s="22">
        <f>HOUR(Base[[#This Row],[Tempo de atendimento]]/24)</f>
        <v>0</v>
      </c>
      <c r="H179">
        <f>_xlfn.XLOOKUP(Base[[#This Row],[Recurso]],'DE-PARA'!$A$1:$A$1000,'DE-PARA'!$E$1:$E$1000)</f>
        <v>0</v>
      </c>
      <c r="I179">
        <f>_xlfn.XLOOKUP(Base[[#This Row],[Recurso]],'DE-PARA'!$A$1:$A$1000,'DE-PARA'!$F$1:$F$1000)</f>
        <v>0</v>
      </c>
      <c r="AD179" s="64"/>
      <c r="AE179" s="64"/>
      <c r="AF179" s="64"/>
      <c r="AG179" s="65"/>
      <c r="AH179" s="65"/>
      <c r="BK179" s="65"/>
      <c r="BL179" s="65"/>
      <c r="BP179" s="20"/>
    </row>
    <row r="180" spans="1:75">
      <c r="A180" s="19">
        <f>CONCATENATE(MONTH(Base[[#This Row],[Data_Padronizada]]),"/",YEAR(Base[[#This Row],[Data_Padronizada]]))*1</f>
        <v>1</v>
      </c>
      <c r="B180" s="20" cm="1">
        <f t="array" ref="B180">IF(ISTEXT(BP180), IFERROR(VALOR.DATA(TRIM(BP180)), VALUE(TRIM(BP180))), BP180)</f>
        <v>0</v>
      </c>
      <c r="C180" t="str">
        <f>TEXT(Base[[#This Row],[Data_Padronizada]],"DDD")</f>
        <v>sáb</v>
      </c>
      <c r="D180">
        <f>_xlfn.XLOOKUP(Base[[#This Row],[Recurso]],'DE-PARA'!$A$1:$A$1000,'DE-PARA'!$D$1:$D$1000)</f>
        <v>0</v>
      </c>
      <c r="E180" t="str">
        <f>_xlfn.XLOOKUP(Base[[#This Row],[Tipo]],'DE-PARA'!$K$2:$K$63,'DE-PARA'!$L$2:$L$63,"Fazer De-Para")</f>
        <v>Fazer De-Para</v>
      </c>
      <c r="F180" s="21">
        <f>Base[[#This Row],[Duração]]*24</f>
        <v>0</v>
      </c>
      <c r="G180" s="22">
        <f>HOUR(Base[[#This Row],[Tempo de atendimento]]/24)</f>
        <v>0</v>
      </c>
      <c r="H180">
        <f>_xlfn.XLOOKUP(Base[[#This Row],[Recurso]],'DE-PARA'!$A$1:$A$1000,'DE-PARA'!$E$1:$E$1000)</f>
        <v>0</v>
      </c>
      <c r="I180">
        <f>_xlfn.XLOOKUP(Base[[#This Row],[Recurso]],'DE-PARA'!$A$1:$A$1000,'DE-PARA'!$F$1:$F$1000)</f>
        <v>0</v>
      </c>
      <c r="AD180" s="64"/>
      <c r="AE180" s="64"/>
      <c r="AF180" s="64"/>
      <c r="AG180" s="65"/>
      <c r="AH180" s="65"/>
      <c r="BK180" s="65"/>
      <c r="BL180" s="65"/>
      <c r="BP180" s="20"/>
    </row>
    <row r="181" spans="1:75">
      <c r="A181" s="19">
        <f>CONCATENATE(MONTH(Base[[#This Row],[Data_Padronizada]]),"/",YEAR(Base[[#This Row],[Data_Padronizada]]))*1</f>
        <v>1</v>
      </c>
      <c r="B181" s="20" cm="1">
        <f t="array" ref="B181">IF(ISTEXT(BP181), IFERROR(VALOR.DATA(TRIM(BP181)), VALUE(TRIM(BP181))), BP181)</f>
        <v>0</v>
      </c>
      <c r="C181" t="str">
        <f>TEXT(Base[[#This Row],[Data_Padronizada]],"DDD")</f>
        <v>sáb</v>
      </c>
      <c r="D181">
        <f>_xlfn.XLOOKUP(Base[[#This Row],[Recurso]],'DE-PARA'!$A$1:$A$1000,'DE-PARA'!$D$1:$D$1000)</f>
        <v>0</v>
      </c>
      <c r="E181" t="str">
        <f>_xlfn.XLOOKUP(Base[[#This Row],[Tipo]],'DE-PARA'!$K$2:$K$63,'DE-PARA'!$L$2:$L$63,"Fazer De-Para")</f>
        <v>Fazer De-Para</v>
      </c>
      <c r="F181" s="21">
        <f>Base[[#This Row],[Duração]]*24</f>
        <v>0</v>
      </c>
      <c r="G181" s="22">
        <f>HOUR(Base[[#This Row],[Tempo de atendimento]]/24)</f>
        <v>0</v>
      </c>
      <c r="H181">
        <f>_xlfn.XLOOKUP(Base[[#This Row],[Recurso]],'DE-PARA'!$A$1:$A$1000,'DE-PARA'!$E$1:$E$1000)</f>
        <v>0</v>
      </c>
      <c r="I181">
        <f>_xlfn.XLOOKUP(Base[[#This Row],[Recurso]],'DE-PARA'!$A$1:$A$1000,'DE-PARA'!$F$1:$F$1000)</f>
        <v>0</v>
      </c>
      <c r="AD181" s="64"/>
      <c r="AE181" s="64"/>
      <c r="AF181" s="64"/>
      <c r="AG181" s="65"/>
      <c r="AH181" s="65"/>
      <c r="BK181" s="65"/>
      <c r="BL181" s="65"/>
      <c r="BP181" s="20"/>
    </row>
    <row r="182" spans="1:75">
      <c r="A182" s="19">
        <f>CONCATENATE(MONTH(Base[[#This Row],[Data_Padronizada]]),"/",YEAR(Base[[#This Row],[Data_Padronizada]]))*1</f>
        <v>1</v>
      </c>
      <c r="B182" s="20" cm="1">
        <f t="array" ref="B182">IF(ISTEXT(BP182), IFERROR(VALOR.DATA(TRIM(BP182)), VALUE(TRIM(BP182))), BP182)</f>
        <v>0</v>
      </c>
      <c r="C182" t="str">
        <f>TEXT(Base[[#This Row],[Data_Padronizada]],"DDD")</f>
        <v>sáb</v>
      </c>
      <c r="D182">
        <f>_xlfn.XLOOKUP(Base[[#This Row],[Recurso]],'DE-PARA'!$A$1:$A$1000,'DE-PARA'!$D$1:$D$1000)</f>
        <v>0</v>
      </c>
      <c r="E182" t="str">
        <f>_xlfn.XLOOKUP(Base[[#This Row],[Tipo]],'DE-PARA'!$K$2:$K$63,'DE-PARA'!$L$2:$L$63,"Fazer De-Para")</f>
        <v>Fazer De-Para</v>
      </c>
      <c r="F182" s="21">
        <f>Base[[#This Row],[Duração]]*24</f>
        <v>0</v>
      </c>
      <c r="G182" s="22">
        <f>HOUR(Base[[#This Row],[Tempo de atendimento]]/24)</f>
        <v>0</v>
      </c>
      <c r="H182">
        <f>_xlfn.XLOOKUP(Base[[#This Row],[Recurso]],'DE-PARA'!$A$1:$A$1000,'DE-PARA'!$E$1:$E$1000)</f>
        <v>0</v>
      </c>
      <c r="I182">
        <f>_xlfn.XLOOKUP(Base[[#This Row],[Recurso]],'DE-PARA'!$A$1:$A$1000,'DE-PARA'!$F$1:$F$1000)</f>
        <v>0</v>
      </c>
      <c r="AD182" s="64"/>
      <c r="AE182" s="64"/>
      <c r="AF182" s="64"/>
      <c r="AG182" s="65"/>
      <c r="AH182" s="65"/>
      <c r="BK182" s="65"/>
      <c r="BL182" s="65"/>
      <c r="BP182" s="20"/>
    </row>
    <row r="183" spans="1:75">
      <c r="A183" s="19">
        <f>CONCATENATE(MONTH(Base[[#This Row],[Data_Padronizada]]),"/",YEAR(Base[[#This Row],[Data_Padronizada]]))*1</f>
        <v>1</v>
      </c>
      <c r="B183" s="20" cm="1">
        <f t="array" ref="B183">IF(ISTEXT(BP183), IFERROR(VALOR.DATA(TRIM(BP183)), VALUE(TRIM(BP183))), BP183)</f>
        <v>0</v>
      </c>
      <c r="C183" t="str">
        <f>TEXT(Base[[#This Row],[Data_Padronizada]],"DDD")</f>
        <v>sáb</v>
      </c>
      <c r="D183">
        <f>_xlfn.XLOOKUP(Base[[#This Row],[Recurso]],'DE-PARA'!$A$1:$A$1000,'DE-PARA'!$D$1:$D$1000)</f>
        <v>0</v>
      </c>
      <c r="E183" t="str">
        <f>_xlfn.XLOOKUP(Base[[#This Row],[Tipo]],'DE-PARA'!$K$2:$K$63,'DE-PARA'!$L$2:$L$63,"Fazer De-Para")</f>
        <v>Fazer De-Para</v>
      </c>
      <c r="F183" s="21">
        <f>Base[[#This Row],[Duração]]*24</f>
        <v>0</v>
      </c>
      <c r="G183" s="22">
        <f>HOUR(Base[[#This Row],[Tempo de atendimento]]/24)</f>
        <v>0</v>
      </c>
      <c r="H183">
        <f>_xlfn.XLOOKUP(Base[[#This Row],[Recurso]],'DE-PARA'!$A$1:$A$1000,'DE-PARA'!$E$1:$E$1000)</f>
        <v>0</v>
      </c>
      <c r="I183">
        <f>_xlfn.XLOOKUP(Base[[#This Row],[Recurso]],'DE-PARA'!$A$1:$A$1000,'DE-PARA'!$F$1:$F$1000)</f>
        <v>0</v>
      </c>
      <c r="AD183" s="64"/>
      <c r="AE183" s="64"/>
      <c r="AF183" s="64"/>
      <c r="AG183" s="65"/>
      <c r="AH183" s="65"/>
      <c r="BK183" s="65"/>
      <c r="BL183" s="65"/>
      <c r="BP183" s="20"/>
    </row>
    <row r="184" spans="1:75">
      <c r="A184" s="19">
        <f>CONCATENATE(MONTH(Base[[#This Row],[Data_Padronizada]]),"/",YEAR(Base[[#This Row],[Data_Padronizada]]))*1</f>
        <v>1</v>
      </c>
      <c r="B184" s="20" cm="1">
        <f t="array" ref="B184">IF(ISTEXT(BP184), IFERROR(VALOR.DATA(TRIM(BP184)), VALUE(TRIM(BP184))), BP184)</f>
        <v>0</v>
      </c>
      <c r="C184" t="str">
        <f>TEXT(Base[[#This Row],[Data_Padronizada]],"DDD")</f>
        <v>sáb</v>
      </c>
      <c r="D184">
        <f>_xlfn.XLOOKUP(Base[[#This Row],[Recurso]],'DE-PARA'!$A$1:$A$1000,'DE-PARA'!$D$1:$D$1000)</f>
        <v>0</v>
      </c>
      <c r="E184" t="str">
        <f>_xlfn.XLOOKUP(Base[[#This Row],[Tipo]],'DE-PARA'!$K$2:$K$63,'DE-PARA'!$L$2:$L$63,"Fazer De-Para")</f>
        <v>Fazer De-Para</v>
      </c>
      <c r="F184" s="21">
        <f>Base[[#This Row],[Duração]]*24</f>
        <v>0</v>
      </c>
      <c r="G184" s="22">
        <f>HOUR(Base[[#This Row],[Tempo de atendimento]]/24)</f>
        <v>0</v>
      </c>
      <c r="H184">
        <f>_xlfn.XLOOKUP(Base[[#This Row],[Recurso]],'DE-PARA'!$A$1:$A$1000,'DE-PARA'!$E$1:$E$1000)</f>
        <v>0</v>
      </c>
      <c r="I184">
        <f>_xlfn.XLOOKUP(Base[[#This Row],[Recurso]],'DE-PARA'!$A$1:$A$1000,'DE-PARA'!$F$1:$F$1000)</f>
        <v>0</v>
      </c>
      <c r="AD184" s="64"/>
      <c r="AE184" s="64"/>
      <c r="AF184" s="64"/>
      <c r="AG184" s="65"/>
      <c r="AH184" s="65"/>
      <c r="BK184" s="65"/>
      <c r="BL184" s="65"/>
      <c r="BP184" s="20"/>
    </row>
    <row r="185" spans="1:75">
      <c r="A185" s="19">
        <f>CONCATENATE(MONTH(Base[[#This Row],[Data_Padronizada]]),"/",YEAR(Base[[#This Row],[Data_Padronizada]]))*1</f>
        <v>1</v>
      </c>
      <c r="B185" s="20" cm="1">
        <f t="array" ref="B185">IF(ISTEXT(BP185), IFERROR(VALOR.DATA(TRIM(BP185)), VALUE(TRIM(BP185))), BP185)</f>
        <v>0</v>
      </c>
      <c r="C185" t="str">
        <f>TEXT(Base[[#This Row],[Data_Padronizada]],"DDD")</f>
        <v>sáb</v>
      </c>
      <c r="D185">
        <f>_xlfn.XLOOKUP(Base[[#This Row],[Recurso]],'DE-PARA'!$A$1:$A$1000,'DE-PARA'!$D$1:$D$1000)</f>
        <v>0</v>
      </c>
      <c r="E185" t="str">
        <f>_xlfn.XLOOKUP(Base[[#This Row],[Tipo]],'DE-PARA'!$K$2:$K$63,'DE-PARA'!$L$2:$L$63,"Fazer De-Para")</f>
        <v>Fazer De-Para</v>
      </c>
      <c r="F185" s="21">
        <f>Base[[#This Row],[Duração]]*24</f>
        <v>0</v>
      </c>
      <c r="G185" s="22">
        <f>HOUR(Base[[#This Row],[Tempo de atendimento]]/24)</f>
        <v>0</v>
      </c>
      <c r="H185">
        <f>_xlfn.XLOOKUP(Base[[#This Row],[Recurso]],'DE-PARA'!$A$1:$A$1000,'DE-PARA'!$E$1:$E$1000)</f>
        <v>0</v>
      </c>
      <c r="I185">
        <f>_xlfn.XLOOKUP(Base[[#This Row],[Recurso]],'DE-PARA'!$A$1:$A$1000,'DE-PARA'!$F$1:$F$1000)</f>
        <v>0</v>
      </c>
      <c r="AD185" s="64"/>
      <c r="AE185" s="64"/>
      <c r="AF185" s="64"/>
      <c r="AG185" s="65"/>
      <c r="AH185" s="65"/>
      <c r="BK185" s="65"/>
      <c r="BL185" s="65"/>
      <c r="BP185" s="20"/>
    </row>
    <row r="186" spans="1:75">
      <c r="A186" s="19">
        <f>CONCATENATE(MONTH(Base[[#This Row],[Data_Padronizada]]),"/",YEAR(Base[[#This Row],[Data_Padronizada]]))*1</f>
        <v>1</v>
      </c>
      <c r="B186" s="20" cm="1">
        <f t="array" ref="B186">IF(ISTEXT(BP186), IFERROR(VALOR.DATA(TRIM(BP186)), VALUE(TRIM(BP186))), BP186)</f>
        <v>0</v>
      </c>
      <c r="C186" t="str">
        <f>TEXT(Base[[#This Row],[Data_Padronizada]],"DDD")</f>
        <v>sáb</v>
      </c>
      <c r="D186">
        <f>_xlfn.XLOOKUP(Base[[#This Row],[Recurso]],'DE-PARA'!$A$1:$A$1000,'DE-PARA'!$D$1:$D$1000)</f>
        <v>0</v>
      </c>
      <c r="E186" t="str">
        <f>_xlfn.XLOOKUP(Base[[#This Row],[Tipo]],'DE-PARA'!$K$2:$K$63,'DE-PARA'!$L$2:$L$63,"Fazer De-Para")</f>
        <v>Fazer De-Para</v>
      </c>
      <c r="F186" s="21">
        <f>Base[[#This Row],[Duração]]*24</f>
        <v>0</v>
      </c>
      <c r="G186" s="22">
        <f>HOUR(Base[[#This Row],[Tempo de atendimento]]/24)</f>
        <v>0</v>
      </c>
      <c r="H186">
        <f>_xlfn.XLOOKUP(Base[[#This Row],[Recurso]],'DE-PARA'!$A$1:$A$1000,'DE-PARA'!$E$1:$E$1000)</f>
        <v>0</v>
      </c>
      <c r="I186">
        <f>_xlfn.XLOOKUP(Base[[#This Row],[Recurso]],'DE-PARA'!$A$1:$A$1000,'DE-PARA'!$F$1:$F$1000)</f>
        <v>0</v>
      </c>
    </row>
    <row r="187" spans="1:75">
      <c r="A187" s="19">
        <f>CONCATENATE(MONTH(Base[[#This Row],[Data_Padronizada]]),"/",YEAR(Base[[#This Row],[Data_Padronizada]]))*1</f>
        <v>1</v>
      </c>
      <c r="B187" s="20" cm="1">
        <f t="array" ref="B187">IF(ISTEXT(BP187), IFERROR(VALOR.DATA(TRIM(BP187)), VALUE(TRIM(BP187))), BP187)</f>
        <v>0</v>
      </c>
      <c r="C187" t="str">
        <f>TEXT(Base[[#This Row],[Data_Padronizada]],"DDD")</f>
        <v>sáb</v>
      </c>
      <c r="D187">
        <f>_xlfn.XLOOKUP(Base[[#This Row],[Recurso]],'DE-PARA'!$A$1:$A$1000,'DE-PARA'!$D$1:$D$1000)</f>
        <v>0</v>
      </c>
      <c r="E187" t="str">
        <f>_xlfn.XLOOKUP(Base[[#This Row],[Tipo]],'DE-PARA'!$K$2:$K$63,'DE-PARA'!$L$2:$L$63,"Fazer De-Para")</f>
        <v>Fazer De-Para</v>
      </c>
      <c r="F187" s="21">
        <f>Base[[#This Row],[Duração]]*24</f>
        <v>0</v>
      </c>
      <c r="G187" s="22">
        <f>HOUR(Base[[#This Row],[Tempo de atendimento]]/24)</f>
        <v>0</v>
      </c>
      <c r="H187">
        <f>_xlfn.XLOOKUP(Base[[#This Row],[Recurso]],'DE-PARA'!$A$1:$A$1000,'DE-PARA'!$E$1:$E$1000)</f>
        <v>0</v>
      </c>
      <c r="I187">
        <f>_xlfn.XLOOKUP(Base[[#This Row],[Recurso]],'DE-PARA'!$A$1:$A$1000,'DE-PARA'!$F$1:$F$1000)</f>
        <v>0</v>
      </c>
    </row>
    <row r="188" spans="1:75">
      <c r="A188" s="19">
        <f>CONCATENATE(MONTH(Base[[#This Row],[Data_Padronizada]]),"/",YEAR(Base[[#This Row],[Data_Padronizada]]))*1</f>
        <v>1</v>
      </c>
      <c r="B188" s="20" cm="1">
        <f t="array" ref="B188">IF(ISTEXT(BP188), IFERROR(VALOR.DATA(TRIM(BP188)), VALUE(TRIM(BP188))), BP188)</f>
        <v>0</v>
      </c>
      <c r="C188" t="str">
        <f>TEXT(Base[[#This Row],[Data_Padronizada]],"DDD")</f>
        <v>sáb</v>
      </c>
      <c r="D188">
        <f>_xlfn.XLOOKUP(Base[[#This Row],[Recurso]],'DE-PARA'!$A$1:$A$1000,'DE-PARA'!$D$1:$D$1000)</f>
        <v>0</v>
      </c>
      <c r="E188" t="str">
        <f>_xlfn.XLOOKUP(Base[[#This Row],[Tipo]],'DE-PARA'!$K$2:$K$63,'DE-PARA'!$L$2:$L$63,"Fazer De-Para")</f>
        <v>Fazer De-Para</v>
      </c>
      <c r="F188" s="21">
        <f>Base[[#This Row],[Duração]]*24</f>
        <v>0</v>
      </c>
      <c r="G188" s="22">
        <f>HOUR(Base[[#This Row],[Tempo de atendimento]]/24)</f>
        <v>0</v>
      </c>
      <c r="H188">
        <f>_xlfn.XLOOKUP(Base[[#This Row],[Recurso]],'DE-PARA'!$A$1:$A$1000,'DE-PARA'!$E$1:$E$1000)</f>
        <v>0</v>
      </c>
      <c r="I188">
        <f>_xlfn.XLOOKUP(Base[[#This Row],[Recurso]],'DE-PARA'!$A$1:$A$1000,'DE-PARA'!$F$1:$F$1000)</f>
        <v>0</v>
      </c>
    </row>
    <row r="189" spans="1:75">
      <c r="A189" s="19">
        <f>CONCATENATE(MONTH(Base[[#This Row],[Data_Padronizada]]),"/",YEAR(Base[[#This Row],[Data_Padronizada]]))*1</f>
        <v>1</v>
      </c>
      <c r="B189" s="20" cm="1">
        <f t="array" ref="B189">IF(ISTEXT(BP189), IFERROR(VALOR.DATA(TRIM(BP189)), VALUE(TRIM(BP189))), BP189)</f>
        <v>0</v>
      </c>
      <c r="C189" t="str">
        <f>TEXT(Base[[#This Row],[Data_Padronizada]],"DDD")</f>
        <v>sáb</v>
      </c>
      <c r="D189">
        <f>_xlfn.XLOOKUP(Base[[#This Row],[Recurso]],'DE-PARA'!$A$1:$A$1000,'DE-PARA'!$D$1:$D$1000)</f>
        <v>0</v>
      </c>
      <c r="E189" t="str">
        <f>_xlfn.XLOOKUP(Base[[#This Row],[Tipo]],'DE-PARA'!$K$2:$K$63,'DE-PARA'!$L$2:$L$63,"Fazer De-Para")</f>
        <v>Fazer De-Para</v>
      </c>
      <c r="F189" s="21">
        <f>Base[[#This Row],[Duração]]*24</f>
        <v>0</v>
      </c>
      <c r="G189" s="22">
        <f>HOUR(Base[[#This Row],[Tempo de atendimento]]/24)</f>
        <v>0</v>
      </c>
      <c r="H189">
        <f>_xlfn.XLOOKUP(Base[[#This Row],[Recurso]],'DE-PARA'!$A$1:$A$1000,'DE-PARA'!$E$1:$E$1000)</f>
        <v>0</v>
      </c>
      <c r="I189">
        <f>_xlfn.XLOOKUP(Base[[#This Row],[Recurso]],'DE-PARA'!$A$1:$A$1000,'DE-PARA'!$F$1:$F$1000)</f>
        <v>0</v>
      </c>
      <c r="AD189" s="64"/>
      <c r="AE189" s="64"/>
      <c r="AF189" s="64"/>
      <c r="AG189" s="65"/>
      <c r="AH189" s="65"/>
      <c r="BK189" s="65"/>
      <c r="BL189" s="65"/>
      <c r="BP189" s="20"/>
    </row>
    <row r="190" spans="1:75">
      <c r="A190" s="19">
        <f>CONCATENATE(MONTH(Base[[#This Row],[Data_Padronizada]]),"/",YEAR(Base[[#This Row],[Data_Padronizada]]))*1</f>
        <v>1</v>
      </c>
      <c r="B190" s="20" cm="1">
        <f t="array" ref="B190">IF(ISTEXT(BP190), IFERROR(VALOR.DATA(TRIM(BP190)), VALUE(TRIM(BP190))), BP190)</f>
        <v>0</v>
      </c>
      <c r="C190" t="str">
        <f>TEXT(Base[[#This Row],[Data_Padronizada]],"DDD")</f>
        <v>sáb</v>
      </c>
      <c r="D190">
        <f>_xlfn.XLOOKUP(Base[[#This Row],[Recurso]],'DE-PARA'!$A$1:$A$1000,'DE-PARA'!$D$1:$D$1000)</f>
        <v>0</v>
      </c>
      <c r="E190" t="str">
        <f>_xlfn.XLOOKUP(Base[[#This Row],[Tipo]],'DE-PARA'!$K$2:$K$63,'DE-PARA'!$L$2:$L$63,"Fazer De-Para")</f>
        <v>Fazer De-Para</v>
      </c>
      <c r="F190" s="21">
        <f>Base[[#This Row],[Duração]]*24</f>
        <v>0</v>
      </c>
      <c r="G190" s="22">
        <f>HOUR(Base[[#This Row],[Tempo de atendimento]]/24)</f>
        <v>0</v>
      </c>
      <c r="H190">
        <f>_xlfn.XLOOKUP(Base[[#This Row],[Recurso]],'DE-PARA'!$A$1:$A$1000,'DE-PARA'!$E$1:$E$1000)</f>
        <v>0</v>
      </c>
      <c r="I190">
        <f>_xlfn.XLOOKUP(Base[[#This Row],[Recurso]],'DE-PARA'!$A$1:$A$1000,'DE-PARA'!$F$1:$F$1000)</f>
        <v>0</v>
      </c>
    </row>
    <row r="191" spans="1:75">
      <c r="A191" s="19">
        <f>CONCATENATE(MONTH(Base[[#This Row],[Data_Padronizada]]),"/",YEAR(Base[[#This Row],[Data_Padronizada]]))*1</f>
        <v>1</v>
      </c>
      <c r="B191" s="20" cm="1">
        <f t="array" ref="B191">IF(ISTEXT(BP191), IFERROR(VALOR.DATA(TRIM(BP191)), VALUE(TRIM(BP191))), BP191)</f>
        <v>0</v>
      </c>
      <c r="C191" t="str">
        <f>TEXT(Base[[#This Row],[Data_Padronizada]],"DDD")</f>
        <v>sáb</v>
      </c>
      <c r="D191">
        <f>_xlfn.XLOOKUP(Base[[#This Row],[Recurso]],'DE-PARA'!$A$1:$A$1000,'DE-PARA'!$D$1:$D$1000)</f>
        <v>0</v>
      </c>
      <c r="E191" t="str">
        <f>_xlfn.XLOOKUP(Base[[#This Row],[Tipo]],'DE-PARA'!$K$2:$K$63,'DE-PARA'!$L$2:$L$63,"Fazer De-Para")</f>
        <v>Fazer De-Para</v>
      </c>
      <c r="F191" s="21">
        <f>Base[[#This Row],[Duração]]*24</f>
        <v>0</v>
      </c>
      <c r="G191" s="22">
        <f>HOUR(Base[[#This Row],[Tempo de atendimento]]/24)</f>
        <v>0</v>
      </c>
      <c r="H191">
        <f>_xlfn.XLOOKUP(Base[[#This Row],[Recurso]],'DE-PARA'!$A$1:$A$1000,'DE-PARA'!$E$1:$E$1000)</f>
        <v>0</v>
      </c>
      <c r="I191">
        <f>_xlfn.XLOOKUP(Base[[#This Row],[Recurso]],'DE-PARA'!$A$1:$A$1000,'DE-PARA'!$F$1:$F$1000)</f>
        <v>0</v>
      </c>
      <c r="AD191" s="64"/>
      <c r="AE191" s="64"/>
      <c r="AF191" s="64"/>
      <c r="AG191" s="65"/>
      <c r="AH191" s="65"/>
      <c r="BK191" s="65"/>
      <c r="BL191" s="65"/>
      <c r="BP191" s="20"/>
    </row>
    <row r="192" spans="1:75">
      <c r="A192" s="19">
        <f>CONCATENATE(MONTH(Base[[#This Row],[Data_Padronizada]]),"/",YEAR(Base[[#This Row],[Data_Padronizada]]))*1</f>
        <v>1</v>
      </c>
      <c r="B192" s="20" cm="1">
        <f t="array" ref="B192">IF(ISTEXT(BP192), IFERROR(VALOR.DATA(TRIM(BP192)), VALUE(TRIM(BP192))), BP192)</f>
        <v>0</v>
      </c>
      <c r="C192" t="str">
        <f>TEXT(Base[[#This Row],[Data_Padronizada]],"DDD")</f>
        <v>sáb</v>
      </c>
      <c r="D192">
        <f>_xlfn.XLOOKUP(Base[[#This Row],[Recurso]],'DE-PARA'!$A$1:$A$1000,'DE-PARA'!$D$1:$D$1000)</f>
        <v>0</v>
      </c>
      <c r="E192" t="str">
        <f>_xlfn.XLOOKUP(Base[[#This Row],[Tipo]],'DE-PARA'!$K$2:$K$63,'DE-PARA'!$L$2:$L$63,"Fazer De-Para")</f>
        <v>Fazer De-Para</v>
      </c>
      <c r="F192" s="21">
        <f>Base[[#This Row],[Duração]]*24</f>
        <v>0</v>
      </c>
      <c r="G192" s="22">
        <f>HOUR(Base[[#This Row],[Tempo de atendimento]]/24)</f>
        <v>0</v>
      </c>
      <c r="H192">
        <f>_xlfn.XLOOKUP(Base[[#This Row],[Recurso]],'DE-PARA'!$A$1:$A$1000,'DE-PARA'!$E$1:$E$1000)</f>
        <v>0</v>
      </c>
      <c r="I192">
        <f>_xlfn.XLOOKUP(Base[[#This Row],[Recurso]],'DE-PARA'!$A$1:$A$1000,'DE-PARA'!$F$1:$F$1000)</f>
        <v>0</v>
      </c>
      <c r="AD192" s="64"/>
      <c r="AE192" s="64"/>
      <c r="AF192" s="64"/>
      <c r="AG192" s="65"/>
      <c r="AH192" s="65"/>
      <c r="BK192" s="65"/>
      <c r="BL192" s="65"/>
      <c r="BP192" s="20"/>
    </row>
    <row r="193" spans="1:75">
      <c r="A193" s="19">
        <f>CONCATENATE(MONTH(Base[[#This Row],[Data_Padronizada]]),"/",YEAR(Base[[#This Row],[Data_Padronizada]]))*1</f>
        <v>1</v>
      </c>
      <c r="B193" s="20" cm="1">
        <f t="array" ref="B193">IF(ISTEXT(BP193), IFERROR(VALOR.DATA(TRIM(BP193)), VALUE(TRIM(BP193))), BP193)</f>
        <v>0</v>
      </c>
      <c r="C193" t="str">
        <f>TEXT(Base[[#This Row],[Data_Padronizada]],"DDD")</f>
        <v>sáb</v>
      </c>
      <c r="D193">
        <f>_xlfn.XLOOKUP(Base[[#This Row],[Recurso]],'DE-PARA'!$A$1:$A$1000,'DE-PARA'!$D$1:$D$1000)</f>
        <v>0</v>
      </c>
      <c r="E193" t="str">
        <f>_xlfn.XLOOKUP(Base[[#This Row],[Tipo]],'DE-PARA'!$K$2:$K$63,'DE-PARA'!$L$2:$L$63,"Fazer De-Para")</f>
        <v>Fazer De-Para</v>
      </c>
      <c r="F193" s="21">
        <f>Base[[#This Row],[Duração]]*24</f>
        <v>0</v>
      </c>
      <c r="G193" s="22">
        <f>HOUR(Base[[#This Row],[Tempo de atendimento]]/24)</f>
        <v>0</v>
      </c>
      <c r="H193">
        <f>_xlfn.XLOOKUP(Base[[#This Row],[Recurso]],'DE-PARA'!$A$1:$A$1000,'DE-PARA'!$E$1:$E$1000)</f>
        <v>0</v>
      </c>
      <c r="I193">
        <f>_xlfn.XLOOKUP(Base[[#This Row],[Recurso]],'DE-PARA'!$A$1:$A$1000,'DE-PARA'!$F$1:$F$1000)</f>
        <v>0</v>
      </c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7"/>
      <c r="AE193" s="67"/>
      <c r="AF193" s="67"/>
      <c r="AG193" s="68"/>
      <c r="AH193" s="68"/>
      <c r="AI193" s="66"/>
      <c r="AJ193" s="66"/>
      <c r="AK193" s="66"/>
      <c r="AL193" s="66"/>
      <c r="AM193" s="66"/>
      <c r="AN193" s="66"/>
      <c r="AO193" s="66"/>
      <c r="AP193" s="66"/>
      <c r="AQ193" s="66"/>
      <c r="AR193" s="66"/>
      <c r="AS193" s="66"/>
      <c r="AT193" s="66"/>
      <c r="AU193" s="66"/>
      <c r="AV193" s="66"/>
      <c r="AW193" s="66"/>
      <c r="AX193" s="66"/>
      <c r="AY193" s="66"/>
      <c r="AZ193" s="66"/>
      <c r="BA193" s="66"/>
      <c r="BB193" s="66"/>
      <c r="BC193" s="66"/>
      <c r="BD193" s="66"/>
      <c r="BE193" s="66"/>
      <c r="BF193" s="66"/>
      <c r="BG193" s="66"/>
      <c r="BH193" s="66"/>
      <c r="BI193" s="66"/>
      <c r="BJ193" s="66"/>
      <c r="BK193" s="68"/>
      <c r="BL193" s="68"/>
      <c r="BM193" s="66"/>
      <c r="BN193" s="66"/>
      <c r="BO193" s="66"/>
      <c r="BP193" s="69"/>
      <c r="BQ193" s="66"/>
      <c r="BR193" s="66"/>
      <c r="BS193" s="66"/>
      <c r="BT193" s="66"/>
      <c r="BU193" s="66"/>
      <c r="BV193" s="66"/>
      <c r="BW193" s="66"/>
    </row>
    <row r="194" spans="1:75">
      <c r="A194" s="19">
        <f>CONCATENATE(MONTH(Base[[#This Row],[Data_Padronizada]]),"/",YEAR(Base[[#This Row],[Data_Padronizada]]))*1</f>
        <v>1</v>
      </c>
      <c r="B194" s="20" cm="1">
        <f t="array" ref="B194">IF(ISTEXT(BP194), IFERROR(VALOR.DATA(TRIM(BP194)), VALUE(TRIM(BP194))), BP194)</f>
        <v>0</v>
      </c>
      <c r="C194" t="str">
        <f>TEXT(Base[[#This Row],[Data_Padronizada]],"DDD")</f>
        <v>sáb</v>
      </c>
      <c r="D194">
        <f>_xlfn.XLOOKUP(Base[[#This Row],[Recurso]],'DE-PARA'!$A$1:$A$1000,'DE-PARA'!$D$1:$D$1000)</f>
        <v>0</v>
      </c>
      <c r="E194" t="str">
        <f>_xlfn.XLOOKUP(Base[[#This Row],[Tipo]],'DE-PARA'!$K$2:$K$63,'DE-PARA'!$L$2:$L$63,"Fazer De-Para")</f>
        <v>Fazer De-Para</v>
      </c>
      <c r="F194" s="21">
        <f>Base[[#This Row],[Duração]]*24</f>
        <v>0</v>
      </c>
      <c r="G194" s="22">
        <f>HOUR(Base[[#This Row],[Tempo de atendimento]]/24)</f>
        <v>0</v>
      </c>
      <c r="H194">
        <f>_xlfn.XLOOKUP(Base[[#This Row],[Recurso]],'DE-PARA'!$A$1:$A$1000,'DE-PARA'!$E$1:$E$1000)</f>
        <v>0</v>
      </c>
      <c r="I194">
        <f>_xlfn.XLOOKUP(Base[[#This Row],[Recurso]],'DE-PARA'!$A$1:$A$1000,'DE-PARA'!$F$1:$F$1000)</f>
        <v>0</v>
      </c>
      <c r="AD194" s="64"/>
      <c r="AE194" s="64"/>
      <c r="AF194" s="64"/>
      <c r="AG194" s="65"/>
      <c r="AH194" s="65"/>
      <c r="BK194" s="65"/>
      <c r="BL194" s="65"/>
      <c r="BP194" s="20"/>
    </row>
    <row r="195" spans="1:75">
      <c r="A195" s="19">
        <f>CONCATENATE(MONTH(Base[[#This Row],[Data_Padronizada]]),"/",YEAR(Base[[#This Row],[Data_Padronizada]]))*1</f>
        <v>1</v>
      </c>
      <c r="B195" s="20" cm="1">
        <f t="array" ref="B195">IF(ISTEXT(BP195), IFERROR(VALOR.DATA(TRIM(BP195)), VALUE(TRIM(BP195))), BP195)</f>
        <v>0</v>
      </c>
      <c r="C195" t="str">
        <f>TEXT(Base[[#This Row],[Data_Padronizada]],"DDD")</f>
        <v>sáb</v>
      </c>
      <c r="D195">
        <f>_xlfn.XLOOKUP(Base[[#This Row],[Recurso]],'DE-PARA'!$A$1:$A$1000,'DE-PARA'!$D$1:$D$1000)</f>
        <v>0</v>
      </c>
      <c r="E195" t="str">
        <f>_xlfn.XLOOKUP(Base[[#This Row],[Tipo]],'DE-PARA'!$K$2:$K$63,'DE-PARA'!$L$2:$L$63,"Fazer De-Para")</f>
        <v>Fazer De-Para</v>
      </c>
      <c r="F195" s="21">
        <f>Base[[#This Row],[Duração]]*24</f>
        <v>0</v>
      </c>
      <c r="G195" s="22">
        <f>HOUR(Base[[#This Row],[Tempo de atendimento]]/24)</f>
        <v>0</v>
      </c>
      <c r="H195">
        <f>_xlfn.XLOOKUP(Base[[#This Row],[Recurso]],'DE-PARA'!$A$1:$A$1000,'DE-PARA'!$E$1:$E$1000)</f>
        <v>0</v>
      </c>
      <c r="I195">
        <f>_xlfn.XLOOKUP(Base[[#This Row],[Recurso]],'DE-PARA'!$A$1:$A$1000,'DE-PARA'!$F$1:$F$1000)</f>
        <v>0</v>
      </c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7"/>
      <c r="AE195" s="67"/>
      <c r="AF195" s="67"/>
      <c r="AG195" s="68"/>
      <c r="AH195" s="68"/>
      <c r="AI195" s="66"/>
      <c r="AJ195" s="66"/>
      <c r="AK195" s="66"/>
      <c r="AL195" s="66"/>
      <c r="AM195" s="66"/>
      <c r="AN195" s="66"/>
      <c r="AO195" s="66"/>
      <c r="AP195" s="66"/>
      <c r="AQ195" s="66"/>
      <c r="AR195" s="66"/>
      <c r="AS195" s="66"/>
      <c r="AT195" s="66"/>
      <c r="AU195" s="66"/>
      <c r="AV195" s="66"/>
      <c r="AW195" s="66"/>
      <c r="AX195" s="66"/>
      <c r="AY195" s="66"/>
      <c r="AZ195" s="66"/>
      <c r="BA195" s="66"/>
      <c r="BB195" s="66"/>
      <c r="BC195" s="66"/>
      <c r="BD195" s="66"/>
      <c r="BE195" s="66"/>
      <c r="BF195" s="66"/>
      <c r="BG195" s="66"/>
      <c r="BH195" s="66"/>
      <c r="BI195" s="66"/>
      <c r="BJ195" s="66"/>
      <c r="BK195" s="68"/>
      <c r="BL195" s="68"/>
      <c r="BM195" s="66"/>
      <c r="BN195" s="66"/>
      <c r="BO195" s="66"/>
      <c r="BP195" s="69"/>
      <c r="BQ195" s="66"/>
      <c r="BR195" s="66"/>
      <c r="BS195" s="66"/>
      <c r="BT195" s="66"/>
      <c r="BU195" s="66"/>
      <c r="BV195" s="66"/>
      <c r="BW195" s="66"/>
    </row>
    <row r="196" spans="1:75">
      <c r="A196" s="19">
        <f>CONCATENATE(MONTH(Base[[#This Row],[Data_Padronizada]]),"/",YEAR(Base[[#This Row],[Data_Padronizada]]))*1</f>
        <v>1</v>
      </c>
      <c r="B196" s="20" cm="1">
        <f t="array" ref="B196">IF(ISTEXT(BP196), IFERROR(VALOR.DATA(TRIM(BP196)), VALUE(TRIM(BP196))), BP196)</f>
        <v>0</v>
      </c>
      <c r="C196" t="str">
        <f>TEXT(Base[[#This Row],[Data_Padronizada]],"DDD")</f>
        <v>sáb</v>
      </c>
      <c r="D196">
        <f>_xlfn.XLOOKUP(Base[[#This Row],[Recurso]],'DE-PARA'!$A$1:$A$1000,'DE-PARA'!$D$1:$D$1000)</f>
        <v>0</v>
      </c>
      <c r="E196" t="str">
        <f>_xlfn.XLOOKUP(Base[[#This Row],[Tipo]],'DE-PARA'!$K$2:$K$63,'DE-PARA'!$L$2:$L$63,"Fazer De-Para")</f>
        <v>Fazer De-Para</v>
      </c>
      <c r="F196" s="21">
        <f>Base[[#This Row],[Duração]]*24</f>
        <v>0</v>
      </c>
      <c r="G196" s="22">
        <f>HOUR(Base[[#This Row],[Tempo de atendimento]]/24)</f>
        <v>0</v>
      </c>
      <c r="H196">
        <f>_xlfn.XLOOKUP(Base[[#This Row],[Recurso]],'DE-PARA'!$A$1:$A$1000,'DE-PARA'!$E$1:$E$1000)</f>
        <v>0</v>
      </c>
      <c r="I196">
        <f>_xlfn.XLOOKUP(Base[[#This Row],[Recurso]],'DE-PARA'!$A$1:$A$1000,'DE-PARA'!$F$1:$F$1000)</f>
        <v>0</v>
      </c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7"/>
      <c r="AE196" s="67"/>
      <c r="AF196" s="67"/>
      <c r="AG196" s="68"/>
      <c r="AH196" s="68"/>
      <c r="AI196" s="66"/>
      <c r="AJ196" s="66"/>
      <c r="AK196" s="66"/>
      <c r="AL196" s="66"/>
      <c r="AM196" s="66"/>
      <c r="AN196" s="66"/>
      <c r="AO196" s="66"/>
      <c r="AP196" s="66"/>
      <c r="AQ196" s="66"/>
      <c r="AR196" s="66"/>
      <c r="AS196" s="66"/>
      <c r="AT196" s="66"/>
      <c r="AU196" s="66"/>
      <c r="AV196" s="66"/>
      <c r="AW196" s="66"/>
      <c r="AX196" s="66"/>
      <c r="AY196" s="66"/>
      <c r="AZ196" s="66"/>
      <c r="BA196" s="66"/>
      <c r="BB196" s="66"/>
      <c r="BC196" s="66"/>
      <c r="BD196" s="66"/>
      <c r="BE196" s="66"/>
      <c r="BF196" s="66"/>
      <c r="BG196" s="66"/>
      <c r="BH196" s="66"/>
      <c r="BI196" s="66"/>
      <c r="BJ196" s="66"/>
      <c r="BK196" s="68"/>
      <c r="BL196" s="68"/>
      <c r="BM196" s="66"/>
      <c r="BN196" s="66"/>
      <c r="BO196" s="66"/>
      <c r="BP196" s="69"/>
      <c r="BQ196" s="66"/>
      <c r="BR196" s="66"/>
      <c r="BS196" s="66"/>
      <c r="BT196" s="66"/>
      <c r="BU196" s="66"/>
      <c r="BV196" s="66"/>
      <c r="BW196" s="66"/>
    </row>
    <row r="197" spans="1:75">
      <c r="A197" s="19">
        <f>CONCATENATE(MONTH(Base[[#This Row],[Data_Padronizada]]),"/",YEAR(Base[[#This Row],[Data_Padronizada]]))*1</f>
        <v>1</v>
      </c>
      <c r="B197" s="20" cm="1">
        <f t="array" ref="B197">IF(ISTEXT(BP197), IFERROR(VALOR.DATA(TRIM(BP197)), VALUE(TRIM(BP197))), BP197)</f>
        <v>0</v>
      </c>
      <c r="C197" t="str">
        <f>TEXT(Base[[#This Row],[Data_Padronizada]],"DDD")</f>
        <v>sáb</v>
      </c>
      <c r="D197">
        <f>_xlfn.XLOOKUP(Base[[#This Row],[Recurso]],'DE-PARA'!$A$1:$A$1000,'DE-PARA'!$D$1:$D$1000)</f>
        <v>0</v>
      </c>
      <c r="E197" t="str">
        <f>_xlfn.XLOOKUP(Base[[#This Row],[Tipo]],'DE-PARA'!$K$2:$K$63,'DE-PARA'!$L$2:$L$63,"Fazer De-Para")</f>
        <v>Fazer De-Para</v>
      </c>
      <c r="F197" s="21">
        <f>Base[[#This Row],[Duração]]*24</f>
        <v>0</v>
      </c>
      <c r="G197" s="22">
        <f>HOUR(Base[[#This Row],[Tempo de atendimento]]/24)</f>
        <v>0</v>
      </c>
      <c r="H197">
        <f>_xlfn.XLOOKUP(Base[[#This Row],[Recurso]],'DE-PARA'!$A$1:$A$1000,'DE-PARA'!$E$1:$E$1000)</f>
        <v>0</v>
      </c>
      <c r="I197">
        <f>_xlfn.XLOOKUP(Base[[#This Row],[Recurso]],'DE-PARA'!$A$1:$A$1000,'DE-PARA'!$F$1:$F$1000)</f>
        <v>0</v>
      </c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7"/>
      <c r="AE197" s="67"/>
      <c r="AF197" s="67"/>
      <c r="AG197" s="68"/>
      <c r="AH197" s="68"/>
      <c r="AI197" s="66"/>
      <c r="AJ197" s="66"/>
      <c r="AK197" s="66"/>
      <c r="AL197" s="66"/>
      <c r="AM197" s="66"/>
      <c r="AN197" s="66"/>
      <c r="AO197" s="66"/>
      <c r="AP197" s="66"/>
      <c r="AQ197" s="66"/>
      <c r="AR197" s="66"/>
      <c r="AS197" s="66"/>
      <c r="AT197" s="66"/>
      <c r="AU197" s="66"/>
      <c r="AV197" s="66"/>
      <c r="AW197" s="66"/>
      <c r="AX197" s="66"/>
      <c r="AY197" s="66"/>
      <c r="AZ197" s="66"/>
      <c r="BA197" s="66"/>
      <c r="BB197" s="66"/>
      <c r="BC197" s="66"/>
      <c r="BD197" s="66"/>
      <c r="BE197" s="66"/>
      <c r="BF197" s="66"/>
      <c r="BG197" s="66"/>
      <c r="BH197" s="66"/>
      <c r="BI197" s="66"/>
      <c r="BJ197" s="66"/>
      <c r="BK197" s="68"/>
      <c r="BL197" s="68"/>
      <c r="BM197" s="66"/>
      <c r="BN197" s="66"/>
      <c r="BO197" s="66"/>
      <c r="BP197" s="69"/>
      <c r="BQ197" s="66"/>
      <c r="BR197" s="66"/>
      <c r="BS197" s="66"/>
      <c r="BT197" s="66"/>
      <c r="BU197" s="66"/>
      <c r="BV197" s="66"/>
      <c r="BW197" s="66"/>
    </row>
    <row r="198" spans="1:75">
      <c r="A198" s="19">
        <f>CONCATENATE(MONTH(Base[[#This Row],[Data_Padronizada]]),"/",YEAR(Base[[#This Row],[Data_Padronizada]]))*1</f>
        <v>1</v>
      </c>
      <c r="B198" s="20" cm="1">
        <f t="array" ref="B198">IF(ISTEXT(BP198), IFERROR(VALOR.DATA(TRIM(BP198)), VALUE(TRIM(BP198))), BP198)</f>
        <v>0</v>
      </c>
      <c r="C198" t="str">
        <f>TEXT(Base[[#This Row],[Data_Padronizada]],"DDD")</f>
        <v>sáb</v>
      </c>
      <c r="D198">
        <f>_xlfn.XLOOKUP(Base[[#This Row],[Recurso]],'DE-PARA'!$A$1:$A$1000,'DE-PARA'!$D$1:$D$1000)</f>
        <v>0</v>
      </c>
      <c r="E198" t="str">
        <f>_xlfn.XLOOKUP(Base[[#This Row],[Tipo]],'DE-PARA'!$K$2:$K$63,'DE-PARA'!$L$2:$L$63,"Fazer De-Para")</f>
        <v>Fazer De-Para</v>
      </c>
      <c r="F198" s="21">
        <f>Base[[#This Row],[Duração]]*24</f>
        <v>0</v>
      </c>
      <c r="G198" s="22">
        <f>HOUR(Base[[#This Row],[Tempo de atendimento]]/24)</f>
        <v>0</v>
      </c>
      <c r="H198">
        <f>_xlfn.XLOOKUP(Base[[#This Row],[Recurso]],'DE-PARA'!$A$1:$A$1000,'DE-PARA'!$E$1:$E$1000)</f>
        <v>0</v>
      </c>
      <c r="I198">
        <f>_xlfn.XLOOKUP(Base[[#This Row],[Recurso]],'DE-PARA'!$A$1:$A$1000,'DE-PARA'!$F$1:$F$1000)</f>
        <v>0</v>
      </c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7"/>
      <c r="AE198" s="67"/>
      <c r="AF198" s="67"/>
      <c r="AG198" s="68"/>
      <c r="AH198" s="68"/>
      <c r="AI198" s="66"/>
      <c r="AJ198" s="66"/>
      <c r="AK198" s="66"/>
      <c r="AL198" s="66"/>
      <c r="AM198" s="66"/>
      <c r="AN198" s="66"/>
      <c r="AO198" s="66"/>
      <c r="AP198" s="66"/>
      <c r="AQ198" s="66"/>
      <c r="AR198" s="66"/>
      <c r="AS198" s="66"/>
      <c r="AT198" s="66"/>
      <c r="AU198" s="66"/>
      <c r="AV198" s="66"/>
      <c r="AW198" s="66"/>
      <c r="AX198" s="66"/>
      <c r="AY198" s="66"/>
      <c r="AZ198" s="66"/>
      <c r="BA198" s="66"/>
      <c r="BB198" s="66"/>
      <c r="BC198" s="66"/>
      <c r="BD198" s="66"/>
      <c r="BE198" s="66"/>
      <c r="BF198" s="66"/>
      <c r="BG198" s="66"/>
      <c r="BH198" s="66"/>
      <c r="BI198" s="66"/>
      <c r="BJ198" s="66"/>
      <c r="BK198" s="68"/>
      <c r="BL198" s="68"/>
      <c r="BM198" s="66"/>
      <c r="BN198" s="66"/>
      <c r="BO198" s="66"/>
      <c r="BP198" s="69"/>
      <c r="BQ198" s="66"/>
      <c r="BR198" s="66"/>
      <c r="BS198" s="66"/>
      <c r="BT198" s="66"/>
      <c r="BU198" s="66"/>
      <c r="BV198" s="66"/>
      <c r="BW198" s="66"/>
    </row>
    <row r="199" spans="1:75">
      <c r="A199" s="19">
        <f>CONCATENATE(MONTH(Base[[#This Row],[Data_Padronizada]]),"/",YEAR(Base[[#This Row],[Data_Padronizada]]))*1</f>
        <v>1</v>
      </c>
      <c r="B199" s="20" cm="1">
        <f t="array" ref="B199">IF(ISTEXT(BP199), IFERROR(VALOR.DATA(TRIM(BP199)), VALUE(TRIM(BP199))), BP199)</f>
        <v>0</v>
      </c>
      <c r="C199" t="str">
        <f>TEXT(Base[[#This Row],[Data_Padronizada]],"DDD")</f>
        <v>sáb</v>
      </c>
      <c r="D199">
        <f>_xlfn.XLOOKUP(Base[[#This Row],[Recurso]],'DE-PARA'!$A$1:$A$1000,'DE-PARA'!$D$1:$D$1000)</f>
        <v>0</v>
      </c>
      <c r="E199" t="str">
        <f>_xlfn.XLOOKUP(Base[[#This Row],[Tipo]],'DE-PARA'!$K$2:$K$63,'DE-PARA'!$L$2:$L$63,"Fazer De-Para")</f>
        <v>Fazer De-Para</v>
      </c>
      <c r="F199" s="21">
        <f>Base[[#This Row],[Duração]]*24</f>
        <v>0</v>
      </c>
      <c r="G199" s="22">
        <f>HOUR(Base[[#This Row],[Tempo de atendimento]]/24)</f>
        <v>0</v>
      </c>
      <c r="H199">
        <f>_xlfn.XLOOKUP(Base[[#This Row],[Recurso]],'DE-PARA'!$A$1:$A$1000,'DE-PARA'!$E$1:$E$1000)</f>
        <v>0</v>
      </c>
      <c r="I199">
        <f>_xlfn.XLOOKUP(Base[[#This Row],[Recurso]],'DE-PARA'!$A$1:$A$1000,'DE-PARA'!$F$1:$F$1000)</f>
        <v>0</v>
      </c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7"/>
      <c r="AE199" s="67"/>
      <c r="AF199" s="67"/>
      <c r="AG199" s="68"/>
      <c r="AH199" s="68"/>
      <c r="AI199" s="66"/>
      <c r="AJ199" s="66"/>
      <c r="AK199" s="66"/>
      <c r="AL199" s="66"/>
      <c r="AM199" s="66"/>
      <c r="AN199" s="66"/>
      <c r="AO199" s="66"/>
      <c r="AP199" s="66"/>
      <c r="AQ199" s="66"/>
      <c r="AR199" s="66"/>
      <c r="AS199" s="66"/>
      <c r="AT199" s="66"/>
      <c r="AU199" s="66"/>
      <c r="AV199" s="66"/>
      <c r="AW199" s="66"/>
      <c r="AX199" s="66"/>
      <c r="AY199" s="66"/>
      <c r="AZ199" s="66"/>
      <c r="BA199" s="66"/>
      <c r="BB199" s="66"/>
      <c r="BC199" s="66"/>
      <c r="BD199" s="66"/>
      <c r="BE199" s="66"/>
      <c r="BF199" s="66"/>
      <c r="BG199" s="66"/>
      <c r="BH199" s="66"/>
      <c r="BI199" s="66"/>
      <c r="BJ199" s="66"/>
      <c r="BK199" s="68"/>
      <c r="BL199" s="68"/>
      <c r="BM199" s="66"/>
      <c r="BN199" s="66"/>
      <c r="BO199" s="66"/>
      <c r="BP199" s="69"/>
      <c r="BQ199" s="66"/>
      <c r="BR199" s="66"/>
      <c r="BS199" s="66"/>
      <c r="BT199" s="66"/>
      <c r="BU199" s="66"/>
      <c r="BV199" s="66"/>
      <c r="BW199" s="66"/>
    </row>
    <row r="200" spans="1:75">
      <c r="A200" s="19">
        <f>CONCATENATE(MONTH(Base[[#This Row],[Data_Padronizada]]),"/",YEAR(Base[[#This Row],[Data_Padronizada]]))*1</f>
        <v>1</v>
      </c>
      <c r="B200" s="20" cm="1">
        <f t="array" ref="B200">IF(ISTEXT(BP200), IFERROR(VALOR.DATA(TRIM(BP200)), VALUE(TRIM(BP200))), BP200)</f>
        <v>0</v>
      </c>
      <c r="C200" t="str">
        <f>TEXT(Base[[#This Row],[Data_Padronizada]],"DDD")</f>
        <v>sáb</v>
      </c>
      <c r="D200">
        <f>_xlfn.XLOOKUP(Base[[#This Row],[Recurso]],'DE-PARA'!$A$1:$A$1000,'DE-PARA'!$D$1:$D$1000)</f>
        <v>0</v>
      </c>
      <c r="E200" t="str">
        <f>_xlfn.XLOOKUP(Base[[#This Row],[Tipo]],'DE-PARA'!$K$2:$K$63,'DE-PARA'!$L$2:$L$63,"Fazer De-Para")</f>
        <v>Fazer De-Para</v>
      </c>
      <c r="F200" s="21">
        <f>Base[[#This Row],[Duração]]*24</f>
        <v>0</v>
      </c>
      <c r="G200" s="22">
        <f>HOUR(Base[[#This Row],[Tempo de atendimento]]/24)</f>
        <v>0</v>
      </c>
      <c r="H200">
        <f>_xlfn.XLOOKUP(Base[[#This Row],[Recurso]],'DE-PARA'!$A$1:$A$1000,'DE-PARA'!$E$1:$E$1000)</f>
        <v>0</v>
      </c>
      <c r="I200">
        <f>_xlfn.XLOOKUP(Base[[#This Row],[Recurso]],'DE-PARA'!$A$1:$A$1000,'DE-PARA'!$F$1:$F$1000)</f>
        <v>0</v>
      </c>
      <c r="AD200" s="64"/>
      <c r="AE200" s="64"/>
      <c r="AF200" s="64"/>
      <c r="AG200" s="65"/>
      <c r="AH200" s="65"/>
      <c r="BK200" s="65"/>
      <c r="BL200" s="65"/>
      <c r="BP200" s="20"/>
    </row>
    <row r="201" spans="1:75">
      <c r="A201" s="19">
        <f>CONCATENATE(MONTH(Base[[#This Row],[Data_Padronizada]]),"/",YEAR(Base[[#This Row],[Data_Padronizada]]))*1</f>
        <v>1</v>
      </c>
      <c r="B201" s="20" cm="1">
        <f t="array" ref="B201">IF(ISTEXT(BP201), IFERROR(VALOR.DATA(TRIM(BP201)), VALUE(TRIM(BP201))), BP201)</f>
        <v>0</v>
      </c>
      <c r="C201" t="str">
        <f>TEXT(Base[[#This Row],[Data_Padronizada]],"DDD")</f>
        <v>sáb</v>
      </c>
      <c r="D201">
        <f>_xlfn.XLOOKUP(Base[[#This Row],[Recurso]],'DE-PARA'!$A$1:$A$1000,'DE-PARA'!$D$1:$D$1000)</f>
        <v>0</v>
      </c>
      <c r="E201" t="str">
        <f>_xlfn.XLOOKUP(Base[[#This Row],[Tipo]],'DE-PARA'!$K$2:$K$63,'DE-PARA'!$L$2:$L$63,"Fazer De-Para")</f>
        <v>Fazer De-Para</v>
      </c>
      <c r="F201" s="21">
        <f>Base[[#This Row],[Duração]]*24</f>
        <v>0</v>
      </c>
      <c r="G201" s="22">
        <f>HOUR(Base[[#This Row],[Tempo de atendimento]]/24)</f>
        <v>0</v>
      </c>
      <c r="H201">
        <f>_xlfn.XLOOKUP(Base[[#This Row],[Recurso]],'DE-PARA'!$A$1:$A$1000,'DE-PARA'!$E$1:$E$1000)</f>
        <v>0</v>
      </c>
      <c r="I201">
        <f>_xlfn.XLOOKUP(Base[[#This Row],[Recurso]],'DE-PARA'!$A$1:$A$1000,'DE-PARA'!$F$1:$F$1000)</f>
        <v>0</v>
      </c>
      <c r="AD201" s="64"/>
      <c r="AE201" s="64"/>
      <c r="AF201" s="64"/>
      <c r="AG201" s="65"/>
      <c r="AH201" s="65"/>
      <c r="BK201" s="65"/>
      <c r="BL201" s="65"/>
      <c r="BP201" s="20"/>
    </row>
    <row r="202" spans="1:75">
      <c r="A202" s="19">
        <f>CONCATENATE(MONTH(Base[[#This Row],[Data_Padronizada]]),"/",YEAR(Base[[#This Row],[Data_Padronizada]]))*1</f>
        <v>1</v>
      </c>
      <c r="B202" s="20" cm="1">
        <f t="array" ref="B202">IF(ISTEXT(BP202), IFERROR(VALOR.DATA(TRIM(BP202)), VALUE(TRIM(BP202))), BP202)</f>
        <v>0</v>
      </c>
      <c r="C202" t="str">
        <f>TEXT(Base[[#This Row],[Data_Padronizada]],"DDD")</f>
        <v>sáb</v>
      </c>
      <c r="D202">
        <f>_xlfn.XLOOKUP(Base[[#This Row],[Recurso]],'DE-PARA'!$A$1:$A$1000,'DE-PARA'!$D$1:$D$1000)</f>
        <v>0</v>
      </c>
      <c r="E202" t="str">
        <f>_xlfn.XLOOKUP(Base[[#This Row],[Tipo]],'DE-PARA'!$K$2:$K$63,'DE-PARA'!$L$2:$L$63,"Fazer De-Para")</f>
        <v>Fazer De-Para</v>
      </c>
      <c r="F202" s="21">
        <f>Base[[#This Row],[Duração]]*24</f>
        <v>0</v>
      </c>
      <c r="G202" s="22">
        <f>HOUR(Base[[#This Row],[Tempo de atendimento]]/24)</f>
        <v>0</v>
      </c>
      <c r="H202">
        <f>_xlfn.XLOOKUP(Base[[#This Row],[Recurso]],'DE-PARA'!$A$1:$A$1000,'DE-PARA'!$E$1:$E$1000)</f>
        <v>0</v>
      </c>
      <c r="I202">
        <f>_xlfn.XLOOKUP(Base[[#This Row],[Recurso]],'DE-PARA'!$A$1:$A$1000,'DE-PARA'!$F$1:$F$1000)</f>
        <v>0</v>
      </c>
      <c r="AD202" s="64"/>
      <c r="AE202" s="64"/>
      <c r="AF202" s="64"/>
      <c r="AG202" s="65"/>
      <c r="AH202" s="65"/>
      <c r="BK202" s="65"/>
      <c r="BL202" s="65"/>
      <c r="BP202" s="20"/>
    </row>
    <row r="203" spans="1:75">
      <c r="A203" s="19">
        <f>CONCATENATE(MONTH(Base[[#This Row],[Data_Padronizada]]),"/",YEAR(Base[[#This Row],[Data_Padronizada]]))*1</f>
        <v>1</v>
      </c>
      <c r="B203" s="20" cm="1">
        <f t="array" ref="B203">IF(ISTEXT(BP203), IFERROR(VALOR.DATA(TRIM(BP203)), VALUE(TRIM(BP203))), BP203)</f>
        <v>0</v>
      </c>
      <c r="C203" t="str">
        <f>TEXT(Base[[#This Row],[Data_Padronizada]],"DDD")</f>
        <v>sáb</v>
      </c>
      <c r="D203">
        <f>_xlfn.XLOOKUP(Base[[#This Row],[Recurso]],'DE-PARA'!$A$1:$A$1000,'DE-PARA'!$D$1:$D$1000)</f>
        <v>0</v>
      </c>
      <c r="E203" t="str">
        <f>_xlfn.XLOOKUP(Base[[#This Row],[Tipo]],'DE-PARA'!$K$2:$K$63,'DE-PARA'!$L$2:$L$63,"Fazer De-Para")</f>
        <v>Fazer De-Para</v>
      </c>
      <c r="F203" s="21">
        <f>Base[[#This Row],[Duração]]*24</f>
        <v>0</v>
      </c>
      <c r="G203" s="22">
        <f>HOUR(Base[[#This Row],[Tempo de atendimento]]/24)</f>
        <v>0</v>
      </c>
      <c r="H203">
        <f>_xlfn.XLOOKUP(Base[[#This Row],[Recurso]],'DE-PARA'!$A$1:$A$1000,'DE-PARA'!$E$1:$E$1000)</f>
        <v>0</v>
      </c>
      <c r="I203">
        <f>_xlfn.XLOOKUP(Base[[#This Row],[Recurso]],'DE-PARA'!$A$1:$A$1000,'DE-PARA'!$F$1:$F$1000)</f>
        <v>0</v>
      </c>
      <c r="AD203" s="64"/>
      <c r="AE203" s="64"/>
      <c r="AF203" s="64"/>
      <c r="AG203" s="65"/>
      <c r="AH203" s="65"/>
      <c r="BK203" s="65"/>
      <c r="BL203" s="65"/>
      <c r="BP203" s="20"/>
    </row>
    <row r="204" spans="1:75">
      <c r="A204" s="19">
        <f>CONCATENATE(MONTH(Base[[#This Row],[Data_Padronizada]]),"/",YEAR(Base[[#This Row],[Data_Padronizada]]))*1</f>
        <v>1</v>
      </c>
      <c r="B204" s="20" cm="1">
        <f t="array" ref="B204">IF(ISTEXT(BP204), IFERROR(VALOR.DATA(TRIM(BP204)), VALUE(TRIM(BP204))), BP204)</f>
        <v>0</v>
      </c>
      <c r="C204" t="str">
        <f>TEXT(Base[[#This Row],[Data_Padronizada]],"DDD")</f>
        <v>sáb</v>
      </c>
      <c r="D204">
        <f>_xlfn.XLOOKUP(Base[[#This Row],[Recurso]],'DE-PARA'!$A$1:$A$1000,'DE-PARA'!$D$1:$D$1000)</f>
        <v>0</v>
      </c>
      <c r="E204" t="str">
        <f>_xlfn.XLOOKUP(Base[[#This Row],[Tipo]],'DE-PARA'!$K$2:$K$63,'DE-PARA'!$L$2:$L$63,"Fazer De-Para")</f>
        <v>Fazer De-Para</v>
      </c>
      <c r="F204" s="21">
        <f>Base[[#This Row],[Duração]]*24</f>
        <v>0</v>
      </c>
      <c r="G204" s="22">
        <f>HOUR(Base[[#This Row],[Tempo de atendimento]]/24)</f>
        <v>0</v>
      </c>
      <c r="H204">
        <f>_xlfn.XLOOKUP(Base[[#This Row],[Recurso]],'DE-PARA'!$A$1:$A$1000,'DE-PARA'!$E$1:$E$1000)</f>
        <v>0</v>
      </c>
      <c r="I204">
        <f>_xlfn.XLOOKUP(Base[[#This Row],[Recurso]],'DE-PARA'!$A$1:$A$1000,'DE-PARA'!$F$1:$F$1000)</f>
        <v>0</v>
      </c>
      <c r="AD204" s="64"/>
      <c r="AE204" s="64"/>
      <c r="AF204" s="64"/>
      <c r="AG204" s="65"/>
      <c r="AH204" s="65"/>
      <c r="BK204" s="65"/>
      <c r="BL204" s="65"/>
      <c r="BP204" s="20"/>
    </row>
    <row r="205" spans="1:75">
      <c r="A205" s="19">
        <f>CONCATENATE(MONTH(Base[[#This Row],[Data_Padronizada]]),"/",YEAR(Base[[#This Row],[Data_Padronizada]]))*1</f>
        <v>1</v>
      </c>
      <c r="B205" s="20" cm="1">
        <f t="array" ref="B205">IF(ISTEXT(BP205), IFERROR(VALOR.DATA(TRIM(BP205)), VALUE(TRIM(BP205))), BP205)</f>
        <v>0</v>
      </c>
      <c r="C205" t="str">
        <f>TEXT(Base[[#This Row],[Data_Padronizada]],"DDD")</f>
        <v>sáb</v>
      </c>
      <c r="D205">
        <f>_xlfn.XLOOKUP(Base[[#This Row],[Recurso]],'DE-PARA'!$A$1:$A$1000,'DE-PARA'!$D$1:$D$1000)</f>
        <v>0</v>
      </c>
      <c r="E205" t="str">
        <f>_xlfn.XLOOKUP(Base[[#This Row],[Tipo]],'DE-PARA'!$K$2:$K$63,'DE-PARA'!$L$2:$L$63,"Fazer De-Para")</f>
        <v>Fazer De-Para</v>
      </c>
      <c r="F205" s="21">
        <f>Base[[#This Row],[Duração]]*24</f>
        <v>0</v>
      </c>
      <c r="G205" s="22">
        <f>HOUR(Base[[#This Row],[Tempo de atendimento]]/24)</f>
        <v>0</v>
      </c>
      <c r="H205">
        <f>_xlfn.XLOOKUP(Base[[#This Row],[Recurso]],'DE-PARA'!$A$1:$A$1000,'DE-PARA'!$E$1:$E$1000)</f>
        <v>0</v>
      </c>
      <c r="I205">
        <f>_xlfn.XLOOKUP(Base[[#This Row],[Recurso]],'DE-PARA'!$A$1:$A$1000,'DE-PARA'!$F$1:$F$1000)</f>
        <v>0</v>
      </c>
      <c r="AD205" s="64"/>
      <c r="AE205" s="64"/>
      <c r="AF205" s="64"/>
      <c r="AG205" s="65"/>
      <c r="AH205" s="65"/>
      <c r="BK205" s="65"/>
      <c r="BL205" s="65"/>
      <c r="BP205" s="20"/>
    </row>
    <row r="206" spans="1:75">
      <c r="A206" s="19">
        <f>CONCATENATE(MONTH(Base[[#This Row],[Data_Padronizada]]),"/",YEAR(Base[[#This Row],[Data_Padronizada]]))*1</f>
        <v>1</v>
      </c>
      <c r="B206" s="20" cm="1">
        <f t="array" ref="B206">IF(ISTEXT(BP206), IFERROR(VALOR.DATA(TRIM(BP206)), VALUE(TRIM(BP206))), BP206)</f>
        <v>0</v>
      </c>
      <c r="C206" t="str">
        <f>TEXT(Base[[#This Row],[Data_Padronizada]],"DDD")</f>
        <v>sáb</v>
      </c>
      <c r="D206">
        <f>_xlfn.XLOOKUP(Base[[#This Row],[Recurso]],'DE-PARA'!$A$1:$A$1000,'DE-PARA'!$D$1:$D$1000)</f>
        <v>0</v>
      </c>
      <c r="E206" t="str">
        <f>_xlfn.XLOOKUP(Base[[#This Row],[Tipo]],'DE-PARA'!$K$2:$K$63,'DE-PARA'!$L$2:$L$63,"Fazer De-Para")</f>
        <v>Fazer De-Para</v>
      </c>
      <c r="F206" s="21">
        <f>Base[[#This Row],[Duração]]*24</f>
        <v>0</v>
      </c>
      <c r="G206" s="22">
        <f>HOUR(Base[[#This Row],[Tempo de atendimento]]/24)</f>
        <v>0</v>
      </c>
      <c r="H206">
        <f>_xlfn.XLOOKUP(Base[[#This Row],[Recurso]],'DE-PARA'!$A$1:$A$1000,'DE-PARA'!$E$1:$E$1000)</f>
        <v>0</v>
      </c>
      <c r="I206">
        <f>_xlfn.XLOOKUP(Base[[#This Row],[Recurso]],'DE-PARA'!$A$1:$A$1000,'DE-PARA'!$F$1:$F$1000)</f>
        <v>0</v>
      </c>
      <c r="AD206" s="64"/>
      <c r="AE206" s="64"/>
      <c r="AF206" s="64"/>
      <c r="AG206" s="65"/>
      <c r="AH206" s="65"/>
      <c r="BK206" s="65"/>
      <c r="BL206" s="65"/>
      <c r="BP206" s="20"/>
    </row>
    <row r="207" spans="1:75">
      <c r="A207" s="19">
        <f>CONCATENATE(MONTH(Base[[#This Row],[Data_Padronizada]]),"/",YEAR(Base[[#This Row],[Data_Padronizada]]))*1</f>
        <v>1</v>
      </c>
      <c r="B207" s="20" cm="1">
        <f t="array" ref="B207">IF(ISTEXT(BP207), IFERROR(VALOR.DATA(TRIM(BP207)), VALUE(TRIM(BP207))), BP207)</f>
        <v>0</v>
      </c>
      <c r="C207" t="str">
        <f>TEXT(Base[[#This Row],[Data_Padronizada]],"DDD")</f>
        <v>sáb</v>
      </c>
      <c r="D207">
        <f>_xlfn.XLOOKUP(Base[[#This Row],[Recurso]],'DE-PARA'!$A$1:$A$1000,'DE-PARA'!$D$1:$D$1000)</f>
        <v>0</v>
      </c>
      <c r="E207" t="str">
        <f>_xlfn.XLOOKUP(Base[[#This Row],[Tipo]],'DE-PARA'!$K$2:$K$63,'DE-PARA'!$L$2:$L$63,"Fazer De-Para")</f>
        <v>Fazer De-Para</v>
      </c>
      <c r="F207" s="21">
        <f>Base[[#This Row],[Duração]]*24</f>
        <v>0</v>
      </c>
      <c r="G207" s="22">
        <f>HOUR(Base[[#This Row],[Tempo de atendimento]]/24)</f>
        <v>0</v>
      </c>
      <c r="H207">
        <f>_xlfn.XLOOKUP(Base[[#This Row],[Recurso]],'DE-PARA'!$A$1:$A$1000,'DE-PARA'!$E$1:$E$1000)</f>
        <v>0</v>
      </c>
      <c r="I207">
        <f>_xlfn.XLOOKUP(Base[[#This Row],[Recurso]],'DE-PARA'!$A$1:$A$1000,'DE-PARA'!$F$1:$F$1000)</f>
        <v>0</v>
      </c>
      <c r="AD207" s="64"/>
      <c r="AE207" s="64"/>
      <c r="AF207" s="64"/>
      <c r="AG207" s="65"/>
      <c r="AH207" s="65"/>
      <c r="BK207" s="65"/>
      <c r="BL207" s="65"/>
      <c r="BP207" s="20"/>
    </row>
    <row r="208" spans="1:75">
      <c r="A208" s="19">
        <f>CONCATENATE(MONTH(Base[[#This Row],[Data_Padronizada]]),"/",YEAR(Base[[#This Row],[Data_Padronizada]]))*1</f>
        <v>1</v>
      </c>
      <c r="B208" s="20" cm="1">
        <f t="array" ref="B208">IF(ISTEXT(BP208), IFERROR(VALOR.DATA(TRIM(BP208)), VALUE(TRIM(BP208))), BP208)</f>
        <v>0</v>
      </c>
      <c r="C208" t="str">
        <f>TEXT(Base[[#This Row],[Data_Padronizada]],"DDD")</f>
        <v>sáb</v>
      </c>
      <c r="D208">
        <f>_xlfn.XLOOKUP(Base[[#This Row],[Recurso]],'DE-PARA'!$A$1:$A$1000,'DE-PARA'!$D$1:$D$1000)</f>
        <v>0</v>
      </c>
      <c r="E208" t="str">
        <f>_xlfn.XLOOKUP(Base[[#This Row],[Tipo]],'DE-PARA'!$K$2:$K$63,'DE-PARA'!$L$2:$L$63,"Fazer De-Para")</f>
        <v>Fazer De-Para</v>
      </c>
      <c r="F208" s="21">
        <f>Base[[#This Row],[Duração]]*24</f>
        <v>0</v>
      </c>
      <c r="G208" s="22">
        <f>HOUR(Base[[#This Row],[Tempo de atendimento]]/24)</f>
        <v>0</v>
      </c>
      <c r="H208">
        <f>_xlfn.XLOOKUP(Base[[#This Row],[Recurso]],'DE-PARA'!$A$1:$A$1000,'DE-PARA'!$E$1:$E$1000)</f>
        <v>0</v>
      </c>
      <c r="I208">
        <f>_xlfn.XLOOKUP(Base[[#This Row],[Recurso]],'DE-PARA'!$A$1:$A$1000,'DE-PARA'!$F$1:$F$1000)</f>
        <v>0</v>
      </c>
      <c r="AD208" s="64"/>
      <c r="AE208" s="64"/>
      <c r="AF208" s="64"/>
      <c r="AG208" s="65"/>
      <c r="AH208" s="65"/>
      <c r="BK208" s="65"/>
      <c r="BL208" s="65"/>
      <c r="BP208" s="20"/>
    </row>
    <row r="209" spans="1:75">
      <c r="A209" s="19">
        <f>CONCATENATE(MONTH(Base[[#This Row],[Data_Padronizada]]),"/",YEAR(Base[[#This Row],[Data_Padronizada]]))*1</f>
        <v>1</v>
      </c>
      <c r="B209" s="20" cm="1">
        <f t="array" ref="B209">IF(ISTEXT(BP209), IFERROR(VALOR.DATA(TRIM(BP209)), VALUE(TRIM(BP209))), BP209)</f>
        <v>0</v>
      </c>
      <c r="C209" t="str">
        <f>TEXT(Base[[#This Row],[Data_Padronizada]],"DDD")</f>
        <v>sáb</v>
      </c>
      <c r="D209">
        <f>_xlfn.XLOOKUP(Base[[#This Row],[Recurso]],'DE-PARA'!$A$1:$A$1000,'DE-PARA'!$D$1:$D$1000)</f>
        <v>0</v>
      </c>
      <c r="E209" t="str">
        <f>_xlfn.XLOOKUP(Base[[#This Row],[Tipo]],'DE-PARA'!$K$2:$K$63,'DE-PARA'!$L$2:$L$63,"Fazer De-Para")</f>
        <v>Fazer De-Para</v>
      </c>
      <c r="F209" s="21">
        <f>Base[[#This Row],[Duração]]*24</f>
        <v>0</v>
      </c>
      <c r="G209" s="22">
        <f>HOUR(Base[[#This Row],[Tempo de atendimento]]/24)</f>
        <v>0</v>
      </c>
      <c r="H209">
        <f>_xlfn.XLOOKUP(Base[[#This Row],[Recurso]],'DE-PARA'!$A$1:$A$1000,'DE-PARA'!$E$1:$E$1000)</f>
        <v>0</v>
      </c>
      <c r="I209">
        <f>_xlfn.XLOOKUP(Base[[#This Row],[Recurso]],'DE-PARA'!$A$1:$A$1000,'DE-PARA'!$F$1:$F$1000)</f>
        <v>0</v>
      </c>
      <c r="AD209" s="64"/>
      <c r="AE209" s="64"/>
      <c r="AF209" s="64"/>
      <c r="AG209" s="65"/>
      <c r="AH209" s="65"/>
      <c r="BK209" s="65"/>
      <c r="BL209" s="65"/>
      <c r="BP209" s="20"/>
    </row>
    <row r="210" spans="1:75">
      <c r="A210" s="19">
        <f>CONCATENATE(MONTH(Base[[#This Row],[Data_Padronizada]]),"/",YEAR(Base[[#This Row],[Data_Padronizada]]))*1</f>
        <v>1</v>
      </c>
      <c r="B210" s="20" cm="1">
        <f t="array" ref="B210">IF(ISTEXT(BP210), IFERROR(VALOR.DATA(TRIM(BP210)), VALUE(TRIM(BP210))), BP210)</f>
        <v>0</v>
      </c>
      <c r="C210" t="str">
        <f>TEXT(Base[[#This Row],[Data_Padronizada]],"DDD")</f>
        <v>sáb</v>
      </c>
      <c r="D210">
        <f>_xlfn.XLOOKUP(Base[[#This Row],[Recurso]],'DE-PARA'!$A$1:$A$1000,'DE-PARA'!$D$1:$D$1000)</f>
        <v>0</v>
      </c>
      <c r="E210" t="str">
        <f>_xlfn.XLOOKUP(Base[[#This Row],[Tipo]],'DE-PARA'!$K$2:$K$63,'DE-PARA'!$L$2:$L$63,"Fazer De-Para")</f>
        <v>Fazer De-Para</v>
      </c>
      <c r="F210" s="21">
        <f>Base[[#This Row],[Duração]]*24</f>
        <v>0</v>
      </c>
      <c r="G210" s="22">
        <f>HOUR(Base[[#This Row],[Tempo de atendimento]]/24)</f>
        <v>0</v>
      </c>
      <c r="H210">
        <f>_xlfn.XLOOKUP(Base[[#This Row],[Recurso]],'DE-PARA'!$A$1:$A$1000,'DE-PARA'!$E$1:$E$1000)</f>
        <v>0</v>
      </c>
      <c r="I210">
        <f>_xlfn.XLOOKUP(Base[[#This Row],[Recurso]],'DE-PARA'!$A$1:$A$1000,'DE-PARA'!$F$1:$F$1000)</f>
        <v>0</v>
      </c>
      <c r="AD210" s="64"/>
      <c r="AE210" s="64"/>
      <c r="AF210" s="64"/>
      <c r="AG210" s="65"/>
      <c r="AH210" s="65"/>
      <c r="BK210" s="65"/>
      <c r="BL210" s="65"/>
      <c r="BP210" s="20"/>
    </row>
    <row r="211" spans="1:75">
      <c r="A211" s="19">
        <f>CONCATENATE(MONTH(Base[[#This Row],[Data_Padronizada]]),"/",YEAR(Base[[#This Row],[Data_Padronizada]]))*1</f>
        <v>1</v>
      </c>
      <c r="B211" s="20" cm="1">
        <f t="array" ref="B211">IF(ISTEXT(BP211), IFERROR(VALOR.DATA(TRIM(BP211)), VALUE(TRIM(BP211))), BP211)</f>
        <v>0</v>
      </c>
      <c r="C211" t="str">
        <f>TEXT(Base[[#This Row],[Data_Padronizada]],"DDD")</f>
        <v>sáb</v>
      </c>
      <c r="D211">
        <f>_xlfn.XLOOKUP(Base[[#This Row],[Recurso]],'DE-PARA'!$A$1:$A$1000,'DE-PARA'!$D$1:$D$1000)</f>
        <v>0</v>
      </c>
      <c r="E211" t="str">
        <f>_xlfn.XLOOKUP(Base[[#This Row],[Tipo]],'DE-PARA'!$K$2:$K$63,'DE-PARA'!$L$2:$L$63,"Fazer De-Para")</f>
        <v>Fazer De-Para</v>
      </c>
      <c r="F211" s="21">
        <f>Base[[#This Row],[Duração]]*24</f>
        <v>0</v>
      </c>
      <c r="G211" s="22">
        <f>HOUR(Base[[#This Row],[Tempo de atendimento]]/24)</f>
        <v>0</v>
      </c>
      <c r="H211">
        <f>_xlfn.XLOOKUP(Base[[#This Row],[Recurso]],'DE-PARA'!$A$1:$A$1000,'DE-PARA'!$E$1:$E$1000)</f>
        <v>0</v>
      </c>
      <c r="I211">
        <f>_xlfn.XLOOKUP(Base[[#This Row],[Recurso]],'DE-PARA'!$A$1:$A$1000,'DE-PARA'!$F$1:$F$1000)</f>
        <v>0</v>
      </c>
      <c r="AD211" s="64"/>
      <c r="AE211" s="64"/>
      <c r="AF211" s="64"/>
      <c r="AG211" s="65"/>
      <c r="AH211" s="65"/>
      <c r="BK211" s="65"/>
      <c r="BL211" s="65"/>
      <c r="BP211" s="20"/>
    </row>
    <row r="212" spans="1:75">
      <c r="A212" s="19">
        <f>CONCATENATE(MONTH(Base[[#This Row],[Data_Padronizada]]),"/",YEAR(Base[[#This Row],[Data_Padronizada]]))*1</f>
        <v>1</v>
      </c>
      <c r="B212" s="20" cm="1">
        <f t="array" ref="B212">IF(ISTEXT(BP212), IFERROR(VALOR.DATA(TRIM(BP212)), VALUE(TRIM(BP212))), BP212)</f>
        <v>0</v>
      </c>
      <c r="C212" t="str">
        <f>TEXT(Base[[#This Row],[Data_Padronizada]],"DDD")</f>
        <v>sáb</v>
      </c>
      <c r="D212">
        <f>_xlfn.XLOOKUP(Base[[#This Row],[Recurso]],'DE-PARA'!$A$1:$A$1000,'DE-PARA'!$D$1:$D$1000)</f>
        <v>0</v>
      </c>
      <c r="E212" t="str">
        <f>_xlfn.XLOOKUP(Base[[#This Row],[Tipo]],'DE-PARA'!$K$2:$K$63,'DE-PARA'!$L$2:$L$63,"Fazer De-Para")</f>
        <v>Fazer De-Para</v>
      </c>
      <c r="F212" s="21">
        <f>Base[[#This Row],[Duração]]*24</f>
        <v>0</v>
      </c>
      <c r="G212" s="22">
        <f>HOUR(Base[[#This Row],[Tempo de atendimento]]/24)</f>
        <v>0</v>
      </c>
      <c r="H212">
        <f>_xlfn.XLOOKUP(Base[[#This Row],[Recurso]],'DE-PARA'!$A$1:$A$1000,'DE-PARA'!$E$1:$E$1000)</f>
        <v>0</v>
      </c>
      <c r="I212">
        <f>_xlfn.XLOOKUP(Base[[#This Row],[Recurso]],'DE-PARA'!$A$1:$A$1000,'DE-PARA'!$F$1:$F$1000)</f>
        <v>0</v>
      </c>
      <c r="AD212" s="64"/>
      <c r="AE212" s="64"/>
      <c r="AF212" s="64"/>
      <c r="AG212" s="65"/>
      <c r="AH212" s="65"/>
      <c r="BK212" s="65"/>
      <c r="BL212" s="65"/>
      <c r="BP212" s="20"/>
    </row>
    <row r="213" spans="1:75">
      <c r="A213" s="19">
        <f>CONCATENATE(MONTH(Base[[#This Row],[Data_Padronizada]]),"/",YEAR(Base[[#This Row],[Data_Padronizada]]))*1</f>
        <v>1</v>
      </c>
      <c r="B213" s="20" cm="1">
        <f t="array" ref="B213">IF(ISTEXT(BP213), IFERROR(VALOR.DATA(TRIM(BP213)), VALUE(TRIM(BP213))), BP213)</f>
        <v>0</v>
      </c>
      <c r="C213" t="str">
        <f>TEXT(Base[[#This Row],[Data_Padronizada]],"DDD")</f>
        <v>sáb</v>
      </c>
      <c r="D213">
        <f>_xlfn.XLOOKUP(Base[[#This Row],[Recurso]],'DE-PARA'!$A$1:$A$1000,'DE-PARA'!$D$1:$D$1000)</f>
        <v>0</v>
      </c>
      <c r="E213" t="str">
        <f>_xlfn.XLOOKUP(Base[[#This Row],[Tipo]],'DE-PARA'!$K$2:$K$63,'DE-PARA'!$L$2:$L$63,"Fazer De-Para")</f>
        <v>Fazer De-Para</v>
      </c>
      <c r="F213" s="21">
        <f>Base[[#This Row],[Duração]]*24</f>
        <v>0</v>
      </c>
      <c r="G213" s="22">
        <f>HOUR(Base[[#This Row],[Tempo de atendimento]]/24)</f>
        <v>0</v>
      </c>
      <c r="H213">
        <f>_xlfn.XLOOKUP(Base[[#This Row],[Recurso]],'DE-PARA'!$A$1:$A$1000,'DE-PARA'!$E$1:$E$1000)</f>
        <v>0</v>
      </c>
      <c r="I213">
        <f>_xlfn.XLOOKUP(Base[[#This Row],[Recurso]],'DE-PARA'!$A$1:$A$1000,'DE-PARA'!$F$1:$F$1000)</f>
        <v>0</v>
      </c>
      <c r="AD213" s="64"/>
      <c r="AE213" s="64"/>
      <c r="AF213" s="64"/>
      <c r="AG213" s="65"/>
      <c r="AH213" s="65"/>
      <c r="BK213" s="65"/>
      <c r="BL213" s="65"/>
      <c r="BP213" s="20"/>
    </row>
    <row r="214" spans="1:75">
      <c r="A214" s="19">
        <f>CONCATENATE(MONTH(Base[[#This Row],[Data_Padronizada]]),"/",YEAR(Base[[#This Row],[Data_Padronizada]]))*1</f>
        <v>1</v>
      </c>
      <c r="B214" s="20" cm="1">
        <f t="array" ref="B214">IF(ISTEXT(BP214), IFERROR(VALOR.DATA(TRIM(BP214)), VALUE(TRIM(BP214))), BP214)</f>
        <v>0</v>
      </c>
      <c r="C214" t="str">
        <f>TEXT(Base[[#This Row],[Data_Padronizada]],"DDD")</f>
        <v>sáb</v>
      </c>
      <c r="D214">
        <f>_xlfn.XLOOKUP(Base[[#This Row],[Recurso]],'DE-PARA'!$A$1:$A$1000,'DE-PARA'!$D$1:$D$1000)</f>
        <v>0</v>
      </c>
      <c r="E214" t="str">
        <f>_xlfn.XLOOKUP(Base[[#This Row],[Tipo]],'DE-PARA'!$K$2:$K$63,'DE-PARA'!$L$2:$L$63,"Fazer De-Para")</f>
        <v>Fazer De-Para</v>
      </c>
      <c r="F214" s="21">
        <f>Base[[#This Row],[Duração]]*24</f>
        <v>0</v>
      </c>
      <c r="G214" s="22">
        <f>HOUR(Base[[#This Row],[Tempo de atendimento]]/24)</f>
        <v>0</v>
      </c>
      <c r="H214">
        <f>_xlfn.XLOOKUP(Base[[#This Row],[Recurso]],'DE-PARA'!$A$1:$A$1000,'DE-PARA'!$E$1:$E$1000)</f>
        <v>0</v>
      </c>
      <c r="I214">
        <f>_xlfn.XLOOKUP(Base[[#This Row],[Recurso]],'DE-PARA'!$A$1:$A$1000,'DE-PARA'!$F$1:$F$1000)</f>
        <v>0</v>
      </c>
      <c r="AD214" s="64"/>
      <c r="AE214" s="64"/>
      <c r="AF214" s="64"/>
      <c r="AG214" s="65"/>
      <c r="AH214" s="65"/>
      <c r="BK214" s="65"/>
      <c r="BL214" s="65"/>
      <c r="BP214" s="20"/>
    </row>
    <row r="215" spans="1:75">
      <c r="A215" s="19">
        <f>CONCATENATE(MONTH(Base[[#This Row],[Data_Padronizada]]),"/",YEAR(Base[[#This Row],[Data_Padronizada]]))*1</f>
        <v>1</v>
      </c>
      <c r="B215" s="20" cm="1">
        <f t="array" ref="B215">IF(ISTEXT(BP215), IFERROR(VALOR.DATA(TRIM(BP215)), VALUE(TRIM(BP215))), BP215)</f>
        <v>0</v>
      </c>
      <c r="C215" t="str">
        <f>TEXT(Base[[#This Row],[Data_Padronizada]],"DDD")</f>
        <v>sáb</v>
      </c>
      <c r="D215">
        <f>_xlfn.XLOOKUP(Base[[#This Row],[Recurso]],'DE-PARA'!$A$1:$A$1000,'DE-PARA'!$D$1:$D$1000)</f>
        <v>0</v>
      </c>
      <c r="E215" t="str">
        <f>_xlfn.XLOOKUP(Base[[#This Row],[Tipo]],'DE-PARA'!$K$2:$K$63,'DE-PARA'!$L$2:$L$63,"Fazer De-Para")</f>
        <v>Fazer De-Para</v>
      </c>
      <c r="F215" s="21">
        <f>Base[[#This Row],[Duração]]*24</f>
        <v>0</v>
      </c>
      <c r="G215" s="22">
        <f>HOUR(Base[[#This Row],[Tempo de atendimento]]/24)</f>
        <v>0</v>
      </c>
      <c r="H215">
        <f>_xlfn.XLOOKUP(Base[[#This Row],[Recurso]],'DE-PARA'!$A$1:$A$1000,'DE-PARA'!$E$1:$E$1000)</f>
        <v>0</v>
      </c>
      <c r="I215">
        <f>_xlfn.XLOOKUP(Base[[#This Row],[Recurso]],'DE-PARA'!$A$1:$A$1000,'DE-PARA'!$F$1:$F$1000)</f>
        <v>0</v>
      </c>
      <c r="AD215" s="64"/>
      <c r="AE215" s="64"/>
      <c r="AF215" s="64"/>
      <c r="AG215" s="65"/>
      <c r="AH215" s="65"/>
      <c r="BK215" s="65"/>
      <c r="BL215" s="65"/>
      <c r="BP215" s="20"/>
    </row>
    <row r="216" spans="1:75">
      <c r="A216" s="19">
        <f>CONCATENATE(MONTH(Base[[#This Row],[Data_Padronizada]]),"/",YEAR(Base[[#This Row],[Data_Padronizada]]))*1</f>
        <v>1</v>
      </c>
      <c r="B216" s="20" cm="1">
        <f t="array" ref="B216">IF(ISTEXT(BP216), IFERROR(VALOR.DATA(TRIM(BP216)), VALUE(TRIM(BP216))), BP216)</f>
        <v>0</v>
      </c>
      <c r="C216" t="str">
        <f>TEXT(Base[[#This Row],[Data_Padronizada]],"DDD")</f>
        <v>sáb</v>
      </c>
      <c r="D216">
        <f>_xlfn.XLOOKUP(Base[[#This Row],[Recurso]],'DE-PARA'!$A$1:$A$1000,'DE-PARA'!$D$1:$D$1000)</f>
        <v>0</v>
      </c>
      <c r="E216" t="str">
        <f>_xlfn.XLOOKUP(Base[[#This Row],[Tipo]],'DE-PARA'!$K$2:$K$63,'DE-PARA'!$L$2:$L$63,"Fazer De-Para")</f>
        <v>Fazer De-Para</v>
      </c>
      <c r="F216" s="21">
        <f>Base[[#This Row],[Duração]]*24</f>
        <v>0</v>
      </c>
      <c r="G216" s="22">
        <f>HOUR(Base[[#This Row],[Tempo de atendimento]]/24)</f>
        <v>0</v>
      </c>
      <c r="H216">
        <f>_xlfn.XLOOKUP(Base[[#This Row],[Recurso]],'DE-PARA'!$A$1:$A$1000,'DE-PARA'!$E$1:$E$1000)</f>
        <v>0</v>
      </c>
      <c r="I216">
        <f>_xlfn.XLOOKUP(Base[[#This Row],[Recurso]],'DE-PARA'!$A$1:$A$1000,'DE-PARA'!$F$1:$F$1000)</f>
        <v>0</v>
      </c>
      <c r="AD216" s="64"/>
      <c r="AE216" s="64"/>
      <c r="AF216" s="64"/>
      <c r="AG216" s="65"/>
      <c r="AH216" s="65"/>
      <c r="BK216" s="65"/>
      <c r="BL216" s="65"/>
      <c r="BP216" s="20"/>
    </row>
    <row r="217" spans="1:75">
      <c r="A217" s="19">
        <f>CONCATENATE(MONTH(Base[[#This Row],[Data_Padronizada]]),"/",YEAR(Base[[#This Row],[Data_Padronizada]]))*1</f>
        <v>1</v>
      </c>
      <c r="B217" s="20" cm="1">
        <f t="array" ref="B217">IF(ISTEXT(BP217), IFERROR(VALOR.DATA(TRIM(BP217)), VALUE(TRIM(BP217))), BP217)</f>
        <v>0</v>
      </c>
      <c r="C217" t="str">
        <f>TEXT(Base[[#This Row],[Data_Padronizada]],"DDD")</f>
        <v>sáb</v>
      </c>
      <c r="D217">
        <f>_xlfn.XLOOKUP(Base[[#This Row],[Recurso]],'DE-PARA'!$A$1:$A$1000,'DE-PARA'!$D$1:$D$1000)</f>
        <v>0</v>
      </c>
      <c r="E217" t="str">
        <f>_xlfn.XLOOKUP(Base[[#This Row],[Tipo]],'DE-PARA'!$K$2:$K$63,'DE-PARA'!$L$2:$L$63,"Fazer De-Para")</f>
        <v>Fazer De-Para</v>
      </c>
      <c r="F217" s="21">
        <f>Base[[#This Row],[Duração]]*24</f>
        <v>0</v>
      </c>
      <c r="G217" s="22">
        <f>HOUR(Base[[#This Row],[Tempo de atendimento]]/24)</f>
        <v>0</v>
      </c>
      <c r="H217">
        <f>_xlfn.XLOOKUP(Base[[#This Row],[Recurso]],'DE-PARA'!$A$1:$A$1000,'DE-PARA'!$E$1:$E$1000)</f>
        <v>0</v>
      </c>
      <c r="I217">
        <f>_xlfn.XLOOKUP(Base[[#This Row],[Recurso]],'DE-PARA'!$A$1:$A$1000,'DE-PARA'!$F$1:$F$1000)</f>
        <v>0</v>
      </c>
      <c r="AD217" s="64"/>
      <c r="AE217" s="64"/>
      <c r="AF217" s="64"/>
      <c r="AG217" s="65"/>
      <c r="AH217" s="65"/>
      <c r="BK217" s="65"/>
      <c r="BL217" s="65"/>
      <c r="BP217" s="20"/>
    </row>
    <row r="218" spans="1:75">
      <c r="A218" s="19">
        <f>CONCATENATE(MONTH(Base[[#This Row],[Data_Padronizada]]),"/",YEAR(Base[[#This Row],[Data_Padronizada]]))*1</f>
        <v>1</v>
      </c>
      <c r="B218" s="20" cm="1">
        <f t="array" ref="B218">IF(ISTEXT(BP218), IFERROR(VALOR.DATA(TRIM(BP218)), VALUE(TRIM(BP218))), BP218)</f>
        <v>0</v>
      </c>
      <c r="C218" t="str">
        <f>TEXT(Base[[#This Row],[Data_Padronizada]],"DDD")</f>
        <v>sáb</v>
      </c>
      <c r="D218">
        <f>_xlfn.XLOOKUP(Base[[#This Row],[Recurso]],'DE-PARA'!$A$1:$A$1000,'DE-PARA'!$D$1:$D$1000)</f>
        <v>0</v>
      </c>
      <c r="E218" t="str">
        <f>_xlfn.XLOOKUP(Base[[#This Row],[Tipo]],'DE-PARA'!$K$2:$K$63,'DE-PARA'!$L$2:$L$63,"Fazer De-Para")</f>
        <v>Fazer De-Para</v>
      </c>
      <c r="F218" s="21">
        <f>Base[[#This Row],[Duração]]*24</f>
        <v>0</v>
      </c>
      <c r="G218" s="22">
        <f>HOUR(Base[[#This Row],[Tempo de atendimento]]/24)</f>
        <v>0</v>
      </c>
      <c r="H218">
        <f>_xlfn.XLOOKUP(Base[[#This Row],[Recurso]],'DE-PARA'!$A$1:$A$1000,'DE-PARA'!$E$1:$E$1000)</f>
        <v>0</v>
      </c>
      <c r="I218">
        <f>_xlfn.XLOOKUP(Base[[#This Row],[Recurso]],'DE-PARA'!$A$1:$A$1000,'DE-PARA'!$F$1:$F$1000)</f>
        <v>0</v>
      </c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7"/>
      <c r="AE218" s="67"/>
      <c r="AF218" s="67"/>
      <c r="AG218" s="68"/>
      <c r="AH218" s="68"/>
      <c r="AI218" s="66"/>
      <c r="AJ218" s="66"/>
      <c r="AK218" s="66"/>
      <c r="AL218" s="66"/>
      <c r="AM218" s="66"/>
      <c r="AN218" s="66"/>
      <c r="AO218" s="66"/>
      <c r="AP218" s="66"/>
      <c r="AQ218" s="66"/>
      <c r="AR218" s="66"/>
      <c r="AS218" s="66"/>
      <c r="AT218" s="66"/>
      <c r="AU218" s="66"/>
      <c r="AV218" s="66"/>
      <c r="AW218" s="66"/>
      <c r="AX218" s="66"/>
      <c r="AY218" s="66"/>
      <c r="AZ218" s="66"/>
      <c r="BA218" s="66"/>
      <c r="BB218" s="66"/>
      <c r="BC218" s="66"/>
      <c r="BD218" s="66"/>
      <c r="BE218" s="66"/>
      <c r="BF218" s="66"/>
      <c r="BG218" s="66"/>
      <c r="BH218" s="66"/>
      <c r="BI218" s="66"/>
      <c r="BJ218" s="66"/>
      <c r="BK218" s="68"/>
      <c r="BL218" s="68"/>
      <c r="BM218" s="66"/>
      <c r="BN218" s="66"/>
      <c r="BO218" s="66"/>
      <c r="BP218" s="69"/>
      <c r="BQ218" s="66"/>
      <c r="BR218" s="66"/>
      <c r="BS218" s="66"/>
      <c r="BT218" s="66"/>
      <c r="BU218" s="66"/>
      <c r="BV218" s="66"/>
      <c r="BW218" s="66"/>
    </row>
    <row r="219" spans="1:75">
      <c r="A219" s="19">
        <f>CONCATENATE(MONTH(Base[[#This Row],[Data_Padronizada]]),"/",YEAR(Base[[#This Row],[Data_Padronizada]]))*1</f>
        <v>1</v>
      </c>
      <c r="B219" s="20" cm="1">
        <f t="array" ref="B219">IF(ISTEXT(BP219), IFERROR(VALOR.DATA(TRIM(BP219)), VALUE(TRIM(BP219))), BP219)</f>
        <v>0</v>
      </c>
      <c r="C219" t="str">
        <f>TEXT(Base[[#This Row],[Data_Padronizada]],"DDD")</f>
        <v>sáb</v>
      </c>
      <c r="D219">
        <f>_xlfn.XLOOKUP(Base[[#This Row],[Recurso]],'DE-PARA'!$A$1:$A$1000,'DE-PARA'!$D$1:$D$1000)</f>
        <v>0</v>
      </c>
      <c r="E219" t="str">
        <f>_xlfn.XLOOKUP(Base[[#This Row],[Tipo]],'DE-PARA'!$K$2:$K$63,'DE-PARA'!$L$2:$L$63,"Fazer De-Para")</f>
        <v>Fazer De-Para</v>
      </c>
      <c r="F219" s="21">
        <f>Base[[#This Row],[Duração]]*24</f>
        <v>0</v>
      </c>
      <c r="G219" s="22">
        <f>HOUR(Base[[#This Row],[Tempo de atendimento]]/24)</f>
        <v>0</v>
      </c>
      <c r="H219">
        <f>_xlfn.XLOOKUP(Base[[#This Row],[Recurso]],'DE-PARA'!$A$1:$A$1000,'DE-PARA'!$E$1:$E$1000)</f>
        <v>0</v>
      </c>
      <c r="I219">
        <f>_xlfn.XLOOKUP(Base[[#This Row],[Recurso]],'DE-PARA'!$A$1:$A$1000,'DE-PARA'!$F$1:$F$1000)</f>
        <v>0</v>
      </c>
      <c r="AD219" s="64"/>
      <c r="AE219" s="64"/>
      <c r="AF219" s="64"/>
      <c r="AG219" s="65"/>
      <c r="AH219" s="65"/>
      <c r="BK219" s="65"/>
      <c r="BL219" s="65"/>
      <c r="BP219" s="20"/>
    </row>
    <row r="220" spans="1:75">
      <c r="A220" s="19">
        <f>CONCATENATE(MONTH(Base[[#This Row],[Data_Padronizada]]),"/",YEAR(Base[[#This Row],[Data_Padronizada]]))*1</f>
        <v>1</v>
      </c>
      <c r="B220" s="20" cm="1">
        <f t="array" ref="B220">IF(ISTEXT(BP220), IFERROR(VALOR.DATA(TRIM(BP220)), VALUE(TRIM(BP220))), BP220)</f>
        <v>0</v>
      </c>
      <c r="C220" t="str">
        <f>TEXT(Base[[#This Row],[Data_Padronizada]],"DDD")</f>
        <v>sáb</v>
      </c>
      <c r="D220">
        <f>_xlfn.XLOOKUP(Base[[#This Row],[Recurso]],'DE-PARA'!$A$1:$A$1000,'DE-PARA'!$D$1:$D$1000)</f>
        <v>0</v>
      </c>
      <c r="E220" t="str">
        <f>_xlfn.XLOOKUP(Base[[#This Row],[Tipo]],'DE-PARA'!$K$2:$K$63,'DE-PARA'!$L$2:$L$63,"Fazer De-Para")</f>
        <v>Fazer De-Para</v>
      </c>
      <c r="F220" s="21">
        <f>Base[[#This Row],[Duração]]*24</f>
        <v>0</v>
      </c>
      <c r="G220" s="22">
        <f>HOUR(Base[[#This Row],[Tempo de atendimento]]/24)</f>
        <v>0</v>
      </c>
      <c r="H220">
        <f>_xlfn.XLOOKUP(Base[[#This Row],[Recurso]],'DE-PARA'!$A$1:$A$1000,'DE-PARA'!$E$1:$E$1000)</f>
        <v>0</v>
      </c>
      <c r="I220">
        <f>_xlfn.XLOOKUP(Base[[#This Row],[Recurso]],'DE-PARA'!$A$1:$A$1000,'DE-PARA'!$F$1:$F$1000)</f>
        <v>0</v>
      </c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7"/>
      <c r="AE220" s="67"/>
      <c r="AF220" s="67"/>
      <c r="AG220" s="68"/>
      <c r="AH220" s="68"/>
      <c r="AI220" s="66"/>
      <c r="AJ220" s="66"/>
      <c r="AK220" s="66"/>
      <c r="AL220" s="66"/>
      <c r="AM220" s="66"/>
      <c r="AN220" s="66"/>
      <c r="AO220" s="66"/>
      <c r="AP220" s="66"/>
      <c r="AQ220" s="66"/>
      <c r="AR220" s="66"/>
      <c r="AS220" s="66"/>
      <c r="AT220" s="66"/>
      <c r="AU220" s="66"/>
      <c r="AV220" s="66"/>
      <c r="AW220" s="66"/>
      <c r="AX220" s="66"/>
      <c r="AY220" s="66"/>
      <c r="AZ220" s="66"/>
      <c r="BA220" s="66"/>
      <c r="BB220" s="66"/>
      <c r="BC220" s="66"/>
      <c r="BD220" s="66"/>
      <c r="BE220" s="66"/>
      <c r="BF220" s="66"/>
      <c r="BG220" s="66"/>
      <c r="BH220" s="66"/>
      <c r="BI220" s="66"/>
      <c r="BJ220" s="66"/>
      <c r="BK220" s="68"/>
      <c r="BL220" s="68"/>
      <c r="BM220" s="66"/>
      <c r="BN220" s="66"/>
      <c r="BO220" s="66"/>
      <c r="BP220" s="69"/>
      <c r="BQ220" s="66"/>
      <c r="BR220" s="66"/>
      <c r="BS220" s="66"/>
      <c r="BT220" s="66"/>
      <c r="BU220" s="66"/>
      <c r="BV220" s="66"/>
      <c r="BW220" s="66"/>
    </row>
    <row r="221" spans="1:75">
      <c r="A221" s="19">
        <f>CONCATENATE(MONTH(Base[[#This Row],[Data_Padronizada]]),"/",YEAR(Base[[#This Row],[Data_Padronizada]]))*1</f>
        <v>1</v>
      </c>
      <c r="B221" s="20" cm="1">
        <f t="array" ref="B221">IF(ISTEXT(BP221), IFERROR(VALOR.DATA(TRIM(BP221)), VALUE(TRIM(BP221))), BP221)</f>
        <v>0</v>
      </c>
      <c r="C221" t="str">
        <f>TEXT(Base[[#This Row],[Data_Padronizada]],"DDD")</f>
        <v>sáb</v>
      </c>
      <c r="D221">
        <f>_xlfn.XLOOKUP(Base[[#This Row],[Recurso]],'DE-PARA'!$A$1:$A$1000,'DE-PARA'!$D$1:$D$1000)</f>
        <v>0</v>
      </c>
      <c r="E221" t="str">
        <f>_xlfn.XLOOKUP(Base[[#This Row],[Tipo]],'DE-PARA'!$K$2:$K$63,'DE-PARA'!$L$2:$L$63,"Fazer De-Para")</f>
        <v>Fazer De-Para</v>
      </c>
      <c r="F221" s="21">
        <f>Base[[#This Row],[Duração]]*24</f>
        <v>0</v>
      </c>
      <c r="G221" s="22">
        <f>HOUR(Base[[#This Row],[Tempo de atendimento]]/24)</f>
        <v>0</v>
      </c>
      <c r="H221">
        <f>_xlfn.XLOOKUP(Base[[#This Row],[Recurso]],'DE-PARA'!$A$1:$A$1000,'DE-PARA'!$E$1:$E$1000)</f>
        <v>0</v>
      </c>
      <c r="I221">
        <f>_xlfn.XLOOKUP(Base[[#This Row],[Recurso]],'DE-PARA'!$A$1:$A$1000,'DE-PARA'!$F$1:$F$1000)</f>
        <v>0</v>
      </c>
      <c r="AD221" s="64"/>
      <c r="AE221" s="64"/>
      <c r="AF221" s="64"/>
      <c r="AG221" s="65"/>
      <c r="AH221" s="65"/>
      <c r="BK221" s="65"/>
      <c r="BL221" s="65"/>
      <c r="BP221" s="20"/>
    </row>
    <row r="222" spans="1:75">
      <c r="A222" s="19">
        <f>CONCATENATE(MONTH(Base[[#This Row],[Data_Padronizada]]),"/",YEAR(Base[[#This Row],[Data_Padronizada]]))*1</f>
        <v>1</v>
      </c>
      <c r="B222" s="20" cm="1">
        <f t="array" ref="B222">IF(ISTEXT(BP222), IFERROR(VALOR.DATA(TRIM(BP222)), VALUE(TRIM(BP222))), BP222)</f>
        <v>0</v>
      </c>
      <c r="C222" t="str">
        <f>TEXT(Base[[#This Row],[Data_Padronizada]],"DDD")</f>
        <v>sáb</v>
      </c>
      <c r="D222">
        <f>_xlfn.XLOOKUP(Base[[#This Row],[Recurso]],'DE-PARA'!$A$1:$A$1000,'DE-PARA'!$D$1:$D$1000)</f>
        <v>0</v>
      </c>
      <c r="E222" t="str">
        <f>_xlfn.XLOOKUP(Base[[#This Row],[Tipo]],'DE-PARA'!$K$2:$K$63,'DE-PARA'!$L$2:$L$63,"Fazer De-Para")</f>
        <v>Fazer De-Para</v>
      </c>
      <c r="F222" s="21">
        <f>Base[[#This Row],[Duração]]*24</f>
        <v>0</v>
      </c>
      <c r="G222" s="22">
        <f>HOUR(Base[[#This Row],[Tempo de atendimento]]/24)</f>
        <v>0</v>
      </c>
      <c r="H222">
        <f>_xlfn.XLOOKUP(Base[[#This Row],[Recurso]],'DE-PARA'!$A$1:$A$1000,'DE-PARA'!$E$1:$E$1000)</f>
        <v>0</v>
      </c>
      <c r="I222">
        <f>_xlfn.XLOOKUP(Base[[#This Row],[Recurso]],'DE-PARA'!$A$1:$A$1000,'DE-PARA'!$F$1:$F$1000)</f>
        <v>0</v>
      </c>
      <c r="AD222" s="64"/>
      <c r="AE222" s="64"/>
      <c r="AF222" s="64"/>
      <c r="AG222" s="65"/>
      <c r="AH222" s="65"/>
      <c r="BK222" s="65"/>
      <c r="BL222" s="65"/>
      <c r="BP222" s="20"/>
    </row>
    <row r="223" spans="1:75">
      <c r="A223" s="19">
        <f>CONCATENATE(MONTH(Base[[#This Row],[Data_Padronizada]]),"/",YEAR(Base[[#This Row],[Data_Padronizada]]))*1</f>
        <v>1</v>
      </c>
      <c r="B223" s="20" cm="1">
        <f t="array" ref="B223">IF(ISTEXT(BP223), IFERROR(VALOR.DATA(TRIM(BP223)), VALUE(TRIM(BP223))), BP223)</f>
        <v>0</v>
      </c>
      <c r="C223" t="str">
        <f>TEXT(Base[[#This Row],[Data_Padronizada]],"DDD")</f>
        <v>sáb</v>
      </c>
      <c r="D223">
        <f>_xlfn.XLOOKUP(Base[[#This Row],[Recurso]],'DE-PARA'!$A$1:$A$1000,'DE-PARA'!$D$1:$D$1000)</f>
        <v>0</v>
      </c>
      <c r="E223" t="str">
        <f>_xlfn.XLOOKUP(Base[[#This Row],[Tipo]],'DE-PARA'!$K$2:$K$63,'DE-PARA'!$L$2:$L$63,"Fazer De-Para")</f>
        <v>Fazer De-Para</v>
      </c>
      <c r="F223" s="21">
        <f>Base[[#This Row],[Duração]]*24</f>
        <v>0</v>
      </c>
      <c r="G223" s="22">
        <f>HOUR(Base[[#This Row],[Tempo de atendimento]]/24)</f>
        <v>0</v>
      </c>
      <c r="H223">
        <f>_xlfn.XLOOKUP(Base[[#This Row],[Recurso]],'DE-PARA'!$A$1:$A$1000,'DE-PARA'!$E$1:$E$1000)</f>
        <v>0</v>
      </c>
      <c r="I223">
        <f>_xlfn.XLOOKUP(Base[[#This Row],[Recurso]],'DE-PARA'!$A$1:$A$1000,'DE-PARA'!$F$1:$F$1000)</f>
        <v>0</v>
      </c>
      <c r="AD223" s="64"/>
      <c r="AE223" s="64"/>
      <c r="AF223" s="64"/>
      <c r="AG223" s="65"/>
      <c r="AH223" s="65"/>
      <c r="BK223" s="65"/>
      <c r="BL223" s="65"/>
      <c r="BP223" s="20"/>
    </row>
    <row r="224" spans="1:75">
      <c r="A224" s="19">
        <f>CONCATENATE(MONTH(Base[[#This Row],[Data_Padronizada]]),"/",YEAR(Base[[#This Row],[Data_Padronizada]]))*1</f>
        <v>1</v>
      </c>
      <c r="B224" s="20" cm="1">
        <f t="array" ref="B224">IF(ISTEXT(BP224), IFERROR(VALOR.DATA(TRIM(BP224)), VALUE(TRIM(BP224))), BP224)</f>
        <v>0</v>
      </c>
      <c r="C224" t="str">
        <f>TEXT(Base[[#This Row],[Data_Padronizada]],"DDD")</f>
        <v>sáb</v>
      </c>
      <c r="D224">
        <f>_xlfn.XLOOKUP(Base[[#This Row],[Recurso]],'DE-PARA'!$A$1:$A$1000,'DE-PARA'!$D$1:$D$1000)</f>
        <v>0</v>
      </c>
      <c r="E224" t="str">
        <f>_xlfn.XLOOKUP(Base[[#This Row],[Tipo]],'DE-PARA'!$K$2:$K$63,'DE-PARA'!$L$2:$L$63,"Fazer De-Para")</f>
        <v>Fazer De-Para</v>
      </c>
      <c r="F224" s="21">
        <f>Base[[#This Row],[Duração]]*24</f>
        <v>0</v>
      </c>
      <c r="G224" s="22">
        <f>HOUR(Base[[#This Row],[Tempo de atendimento]]/24)</f>
        <v>0</v>
      </c>
      <c r="H224">
        <f>_xlfn.XLOOKUP(Base[[#This Row],[Recurso]],'DE-PARA'!$A$1:$A$1000,'DE-PARA'!$E$1:$E$1000)</f>
        <v>0</v>
      </c>
      <c r="I224">
        <f>_xlfn.XLOOKUP(Base[[#This Row],[Recurso]],'DE-PARA'!$A$1:$A$1000,'DE-PARA'!$F$1:$F$1000)</f>
        <v>0</v>
      </c>
      <c r="AD224" s="64"/>
      <c r="AE224" s="64"/>
      <c r="AF224" s="64"/>
      <c r="AG224" s="65"/>
      <c r="AH224" s="65"/>
      <c r="BK224" s="65"/>
      <c r="BL224" s="65"/>
      <c r="BP224" s="20"/>
    </row>
    <row r="225" spans="1:75">
      <c r="A225" s="19">
        <f>CONCATENATE(MONTH(Base[[#This Row],[Data_Padronizada]]),"/",YEAR(Base[[#This Row],[Data_Padronizada]]))*1</f>
        <v>1</v>
      </c>
      <c r="B225" s="20" cm="1">
        <f t="array" ref="B225">IF(ISTEXT(BP225), IFERROR(VALOR.DATA(TRIM(BP225)), VALUE(TRIM(BP225))), BP225)</f>
        <v>0</v>
      </c>
      <c r="C225" t="str">
        <f>TEXT(Base[[#This Row],[Data_Padronizada]],"DDD")</f>
        <v>sáb</v>
      </c>
      <c r="D225">
        <f>_xlfn.XLOOKUP(Base[[#This Row],[Recurso]],'DE-PARA'!$A$1:$A$1000,'DE-PARA'!$D$1:$D$1000)</f>
        <v>0</v>
      </c>
      <c r="E225" t="str">
        <f>_xlfn.XLOOKUP(Base[[#This Row],[Tipo]],'DE-PARA'!$K$2:$K$63,'DE-PARA'!$L$2:$L$63,"Fazer De-Para")</f>
        <v>Fazer De-Para</v>
      </c>
      <c r="F225" s="21">
        <f>Base[[#This Row],[Duração]]*24</f>
        <v>0</v>
      </c>
      <c r="G225" s="22">
        <f>HOUR(Base[[#This Row],[Tempo de atendimento]]/24)</f>
        <v>0</v>
      </c>
      <c r="H225">
        <f>_xlfn.XLOOKUP(Base[[#This Row],[Recurso]],'DE-PARA'!$A$1:$A$1000,'DE-PARA'!$E$1:$E$1000)</f>
        <v>0</v>
      </c>
      <c r="I225">
        <f>_xlfn.XLOOKUP(Base[[#This Row],[Recurso]],'DE-PARA'!$A$1:$A$1000,'DE-PARA'!$F$1:$F$1000)</f>
        <v>0</v>
      </c>
      <c r="AD225" s="64"/>
      <c r="AE225" s="64"/>
      <c r="AF225" s="64"/>
      <c r="AG225" s="65"/>
      <c r="AH225" s="65"/>
      <c r="BK225" s="65"/>
      <c r="BL225" s="65"/>
      <c r="BP225" s="20"/>
    </row>
    <row r="226" spans="1:75">
      <c r="A226" s="19">
        <f>CONCATENATE(MONTH(Base[[#This Row],[Data_Padronizada]]),"/",YEAR(Base[[#This Row],[Data_Padronizada]]))*1</f>
        <v>1</v>
      </c>
      <c r="B226" s="20" cm="1">
        <f t="array" ref="B226">IF(ISTEXT(BP226), IFERROR(VALOR.DATA(TRIM(BP226)), VALUE(TRIM(BP226))), BP226)</f>
        <v>0</v>
      </c>
      <c r="C226" t="str">
        <f>TEXT(Base[[#This Row],[Data_Padronizada]],"DDD")</f>
        <v>sáb</v>
      </c>
      <c r="D226">
        <f>_xlfn.XLOOKUP(Base[[#This Row],[Recurso]],'DE-PARA'!$A$1:$A$1000,'DE-PARA'!$D$1:$D$1000)</f>
        <v>0</v>
      </c>
      <c r="E226" t="str">
        <f>_xlfn.XLOOKUP(Base[[#This Row],[Tipo]],'DE-PARA'!$K$2:$K$63,'DE-PARA'!$L$2:$L$63,"Fazer De-Para")</f>
        <v>Fazer De-Para</v>
      </c>
      <c r="F226" s="21">
        <f>Base[[#This Row],[Duração]]*24</f>
        <v>0</v>
      </c>
      <c r="G226" s="22">
        <f>HOUR(Base[[#This Row],[Tempo de atendimento]]/24)</f>
        <v>0</v>
      </c>
      <c r="H226">
        <f>_xlfn.XLOOKUP(Base[[#This Row],[Recurso]],'DE-PARA'!$A$1:$A$1000,'DE-PARA'!$E$1:$E$1000)</f>
        <v>0</v>
      </c>
      <c r="I226">
        <f>_xlfn.XLOOKUP(Base[[#This Row],[Recurso]],'DE-PARA'!$A$1:$A$1000,'DE-PARA'!$F$1:$F$1000)</f>
        <v>0</v>
      </c>
      <c r="AD226" s="64"/>
      <c r="AE226" s="64"/>
      <c r="AF226" s="64"/>
      <c r="AG226" s="65"/>
      <c r="AH226" s="65"/>
      <c r="BK226" s="65"/>
      <c r="BL226" s="65"/>
      <c r="BP226" s="20"/>
    </row>
    <row r="227" spans="1:75">
      <c r="A227" s="19">
        <f>CONCATENATE(MONTH(Base[[#This Row],[Data_Padronizada]]),"/",YEAR(Base[[#This Row],[Data_Padronizada]]))*1</f>
        <v>1</v>
      </c>
      <c r="B227" s="20" cm="1">
        <f t="array" ref="B227">IF(ISTEXT(BP227), IFERROR(VALOR.DATA(TRIM(BP227)), VALUE(TRIM(BP227))), BP227)</f>
        <v>0</v>
      </c>
      <c r="C227" t="str">
        <f>TEXT(Base[[#This Row],[Data_Padronizada]],"DDD")</f>
        <v>sáb</v>
      </c>
      <c r="D227">
        <f>_xlfn.XLOOKUP(Base[[#This Row],[Recurso]],'DE-PARA'!$A$1:$A$1000,'DE-PARA'!$D$1:$D$1000)</f>
        <v>0</v>
      </c>
      <c r="E227" t="str">
        <f>_xlfn.XLOOKUP(Base[[#This Row],[Tipo]],'DE-PARA'!$K$2:$K$63,'DE-PARA'!$L$2:$L$63,"Fazer De-Para")</f>
        <v>Fazer De-Para</v>
      </c>
      <c r="F227" s="21">
        <f>Base[[#This Row],[Duração]]*24</f>
        <v>0</v>
      </c>
      <c r="G227" s="22">
        <f>HOUR(Base[[#This Row],[Tempo de atendimento]]/24)</f>
        <v>0</v>
      </c>
      <c r="H227">
        <f>_xlfn.XLOOKUP(Base[[#This Row],[Recurso]],'DE-PARA'!$A$1:$A$1000,'DE-PARA'!$E$1:$E$1000)</f>
        <v>0</v>
      </c>
      <c r="I227">
        <f>_xlfn.XLOOKUP(Base[[#This Row],[Recurso]],'DE-PARA'!$A$1:$A$1000,'DE-PARA'!$F$1:$F$1000)</f>
        <v>0</v>
      </c>
      <c r="AD227" s="64"/>
      <c r="AE227" s="64"/>
      <c r="AF227" s="64"/>
      <c r="AG227" s="65"/>
      <c r="AH227" s="65"/>
      <c r="BK227" s="65"/>
      <c r="BL227" s="65"/>
      <c r="BP227" s="20"/>
    </row>
    <row r="228" spans="1:75">
      <c r="A228" s="19">
        <f>CONCATENATE(MONTH(Base[[#This Row],[Data_Padronizada]]),"/",YEAR(Base[[#This Row],[Data_Padronizada]]))*1</f>
        <v>1</v>
      </c>
      <c r="B228" s="20" cm="1">
        <f t="array" ref="B228">IF(ISTEXT(BP228), IFERROR(VALOR.DATA(TRIM(BP228)), VALUE(TRIM(BP228))), BP228)</f>
        <v>0</v>
      </c>
      <c r="C228" t="str">
        <f>TEXT(Base[[#This Row],[Data_Padronizada]],"DDD")</f>
        <v>sáb</v>
      </c>
      <c r="D228">
        <f>_xlfn.XLOOKUP(Base[[#This Row],[Recurso]],'DE-PARA'!$A$1:$A$1000,'DE-PARA'!$D$1:$D$1000)</f>
        <v>0</v>
      </c>
      <c r="E228" t="str">
        <f>_xlfn.XLOOKUP(Base[[#This Row],[Tipo]],'DE-PARA'!$K$2:$K$63,'DE-PARA'!$L$2:$L$63,"Fazer De-Para")</f>
        <v>Fazer De-Para</v>
      </c>
      <c r="F228" s="21">
        <f>Base[[#This Row],[Duração]]*24</f>
        <v>0</v>
      </c>
      <c r="G228" s="22">
        <f>HOUR(Base[[#This Row],[Tempo de atendimento]]/24)</f>
        <v>0</v>
      </c>
      <c r="H228">
        <f>_xlfn.XLOOKUP(Base[[#This Row],[Recurso]],'DE-PARA'!$A$1:$A$1000,'DE-PARA'!$E$1:$E$1000)</f>
        <v>0</v>
      </c>
      <c r="I228">
        <f>_xlfn.XLOOKUP(Base[[#This Row],[Recurso]],'DE-PARA'!$A$1:$A$1000,'DE-PARA'!$F$1:$F$1000)</f>
        <v>0</v>
      </c>
      <c r="AD228" s="64"/>
      <c r="AE228" s="64"/>
      <c r="AF228" s="64"/>
      <c r="AG228" s="65"/>
      <c r="AH228" s="65"/>
      <c r="BK228" s="65"/>
      <c r="BL228" s="65"/>
      <c r="BP228" s="20"/>
    </row>
    <row r="229" spans="1:75">
      <c r="A229" s="19">
        <f>CONCATENATE(MONTH(Base[[#This Row],[Data_Padronizada]]),"/",YEAR(Base[[#This Row],[Data_Padronizada]]))*1</f>
        <v>1</v>
      </c>
      <c r="B229" s="20" cm="1">
        <f t="array" ref="B229">IF(ISTEXT(BP229), IFERROR(VALOR.DATA(TRIM(BP229)), VALUE(TRIM(BP229))), BP229)</f>
        <v>0</v>
      </c>
      <c r="C229" t="str">
        <f>TEXT(Base[[#This Row],[Data_Padronizada]],"DDD")</f>
        <v>sáb</v>
      </c>
      <c r="D229">
        <f>_xlfn.XLOOKUP(Base[[#This Row],[Recurso]],'DE-PARA'!$A$1:$A$1000,'DE-PARA'!$D$1:$D$1000)</f>
        <v>0</v>
      </c>
      <c r="E229" t="str">
        <f>_xlfn.XLOOKUP(Base[[#This Row],[Tipo]],'DE-PARA'!$K$2:$K$63,'DE-PARA'!$L$2:$L$63,"Fazer De-Para")</f>
        <v>Fazer De-Para</v>
      </c>
      <c r="F229" s="21">
        <f>Base[[#This Row],[Duração]]*24</f>
        <v>0</v>
      </c>
      <c r="G229" s="22">
        <f>HOUR(Base[[#This Row],[Tempo de atendimento]]/24)</f>
        <v>0</v>
      </c>
      <c r="H229">
        <f>_xlfn.XLOOKUP(Base[[#This Row],[Recurso]],'DE-PARA'!$A$1:$A$1000,'DE-PARA'!$E$1:$E$1000)</f>
        <v>0</v>
      </c>
      <c r="I229">
        <f>_xlfn.XLOOKUP(Base[[#This Row],[Recurso]],'DE-PARA'!$A$1:$A$1000,'DE-PARA'!$F$1:$F$1000)</f>
        <v>0</v>
      </c>
      <c r="AD229" s="64"/>
      <c r="AE229" s="64"/>
      <c r="AF229" s="64"/>
      <c r="AG229" s="65"/>
      <c r="AH229" s="65"/>
      <c r="BK229" s="65"/>
      <c r="BL229" s="65"/>
      <c r="BP229" s="20"/>
    </row>
    <row r="230" spans="1:75">
      <c r="A230" s="19">
        <f>CONCATENATE(MONTH(Base[[#This Row],[Data_Padronizada]]),"/",YEAR(Base[[#This Row],[Data_Padronizada]]))*1</f>
        <v>1</v>
      </c>
      <c r="B230" s="20" cm="1">
        <f t="array" ref="B230">IF(ISTEXT(BP230), IFERROR(VALOR.DATA(TRIM(BP230)), VALUE(TRIM(BP230))), BP230)</f>
        <v>0</v>
      </c>
      <c r="C230" t="str">
        <f>TEXT(Base[[#This Row],[Data_Padronizada]],"DDD")</f>
        <v>sáb</v>
      </c>
      <c r="D230">
        <f>_xlfn.XLOOKUP(Base[[#This Row],[Recurso]],'DE-PARA'!$A$1:$A$1000,'DE-PARA'!$D$1:$D$1000)</f>
        <v>0</v>
      </c>
      <c r="E230" t="str">
        <f>_xlfn.XLOOKUP(Base[[#This Row],[Tipo]],'DE-PARA'!$K$2:$K$63,'DE-PARA'!$L$2:$L$63,"Fazer De-Para")</f>
        <v>Fazer De-Para</v>
      </c>
      <c r="F230" s="21">
        <f>Base[[#This Row],[Duração]]*24</f>
        <v>0</v>
      </c>
      <c r="G230" s="22">
        <f>HOUR(Base[[#This Row],[Tempo de atendimento]]/24)</f>
        <v>0</v>
      </c>
      <c r="H230">
        <f>_xlfn.XLOOKUP(Base[[#This Row],[Recurso]],'DE-PARA'!$A$1:$A$1000,'DE-PARA'!$E$1:$E$1000)</f>
        <v>0</v>
      </c>
      <c r="I230">
        <f>_xlfn.XLOOKUP(Base[[#This Row],[Recurso]],'DE-PARA'!$A$1:$A$1000,'DE-PARA'!$F$1:$F$1000)</f>
        <v>0</v>
      </c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7"/>
      <c r="AE230" s="67"/>
      <c r="AF230" s="67"/>
      <c r="AG230" s="68"/>
      <c r="AH230" s="68"/>
      <c r="AI230" s="66"/>
      <c r="AJ230" s="66"/>
      <c r="AK230" s="66"/>
      <c r="AL230" s="66"/>
      <c r="AM230" s="66"/>
      <c r="AN230" s="66"/>
      <c r="AO230" s="66"/>
      <c r="AP230" s="66"/>
      <c r="AQ230" s="66"/>
      <c r="AR230" s="66"/>
      <c r="AS230" s="66"/>
      <c r="AT230" s="66"/>
      <c r="AU230" s="66"/>
      <c r="AV230" s="66"/>
      <c r="AW230" s="66"/>
      <c r="AX230" s="66"/>
      <c r="AY230" s="66"/>
      <c r="AZ230" s="66"/>
      <c r="BA230" s="66"/>
      <c r="BB230" s="66"/>
      <c r="BC230" s="66"/>
      <c r="BD230" s="66"/>
      <c r="BE230" s="66"/>
      <c r="BF230" s="66"/>
      <c r="BG230" s="66"/>
      <c r="BH230" s="66"/>
      <c r="BI230" s="66"/>
      <c r="BJ230" s="66"/>
      <c r="BK230" s="68"/>
      <c r="BL230" s="68"/>
      <c r="BM230" s="66"/>
      <c r="BN230" s="66"/>
      <c r="BO230" s="66"/>
      <c r="BP230" s="69"/>
      <c r="BQ230" s="66"/>
      <c r="BR230" s="66"/>
      <c r="BS230" s="66"/>
      <c r="BT230" s="66"/>
      <c r="BU230" s="66"/>
      <c r="BV230" s="66"/>
      <c r="BW230" s="66"/>
    </row>
    <row r="231" spans="1:75">
      <c r="A231" s="19">
        <f>CONCATENATE(MONTH(Base[[#This Row],[Data_Padronizada]]),"/",YEAR(Base[[#This Row],[Data_Padronizada]]))*1</f>
        <v>1</v>
      </c>
      <c r="B231" s="20" cm="1">
        <f t="array" ref="B231">IF(ISTEXT(BP231), IFERROR(VALOR.DATA(TRIM(BP231)), VALUE(TRIM(BP231))), BP231)</f>
        <v>0</v>
      </c>
      <c r="C231" t="str">
        <f>TEXT(Base[[#This Row],[Data_Padronizada]],"DDD")</f>
        <v>sáb</v>
      </c>
      <c r="D231">
        <f>_xlfn.XLOOKUP(Base[[#This Row],[Recurso]],'DE-PARA'!$A$1:$A$1000,'DE-PARA'!$D$1:$D$1000)</f>
        <v>0</v>
      </c>
      <c r="E231" t="str">
        <f>_xlfn.XLOOKUP(Base[[#This Row],[Tipo]],'DE-PARA'!$K$2:$K$63,'DE-PARA'!$L$2:$L$63,"Fazer De-Para")</f>
        <v>Fazer De-Para</v>
      </c>
      <c r="F231" s="21">
        <f>Base[[#This Row],[Duração]]*24</f>
        <v>0</v>
      </c>
      <c r="G231" s="22">
        <f>HOUR(Base[[#This Row],[Tempo de atendimento]]/24)</f>
        <v>0</v>
      </c>
      <c r="H231">
        <f>_xlfn.XLOOKUP(Base[[#This Row],[Recurso]],'DE-PARA'!$A$1:$A$1000,'DE-PARA'!$E$1:$E$1000)</f>
        <v>0</v>
      </c>
      <c r="I231">
        <f>_xlfn.XLOOKUP(Base[[#This Row],[Recurso]],'DE-PARA'!$A$1:$A$1000,'DE-PARA'!$F$1:$F$1000)</f>
        <v>0</v>
      </c>
      <c r="AD231" s="64"/>
      <c r="AE231" s="64"/>
      <c r="AF231" s="64"/>
      <c r="AG231" s="65"/>
      <c r="AH231" s="65"/>
      <c r="BK231" s="65"/>
      <c r="BL231" s="65"/>
      <c r="BP231" s="20"/>
    </row>
    <row r="232" spans="1:75">
      <c r="A232" s="19">
        <f>CONCATENATE(MONTH(Base[[#This Row],[Data_Padronizada]]),"/",YEAR(Base[[#This Row],[Data_Padronizada]]))*1</f>
        <v>1</v>
      </c>
      <c r="B232" s="20" cm="1">
        <f t="array" ref="B232">IF(ISTEXT(BP232), IFERROR(VALOR.DATA(TRIM(BP232)), VALUE(TRIM(BP232))), BP232)</f>
        <v>0</v>
      </c>
      <c r="C232" t="str">
        <f>TEXT(Base[[#This Row],[Data_Padronizada]],"DDD")</f>
        <v>sáb</v>
      </c>
      <c r="D232">
        <f>_xlfn.XLOOKUP(Base[[#This Row],[Recurso]],'DE-PARA'!$A$1:$A$1000,'DE-PARA'!$D$1:$D$1000)</f>
        <v>0</v>
      </c>
      <c r="E232" t="str">
        <f>_xlfn.XLOOKUP(Base[[#This Row],[Tipo]],'DE-PARA'!$K$2:$K$63,'DE-PARA'!$L$2:$L$63,"Fazer De-Para")</f>
        <v>Fazer De-Para</v>
      </c>
      <c r="F232" s="21">
        <f>Base[[#This Row],[Duração]]*24</f>
        <v>0</v>
      </c>
      <c r="G232" s="22">
        <f>HOUR(Base[[#This Row],[Tempo de atendimento]]/24)</f>
        <v>0</v>
      </c>
      <c r="H232">
        <f>_xlfn.XLOOKUP(Base[[#This Row],[Recurso]],'DE-PARA'!$A$1:$A$1000,'DE-PARA'!$E$1:$E$1000)</f>
        <v>0</v>
      </c>
      <c r="I232">
        <f>_xlfn.XLOOKUP(Base[[#This Row],[Recurso]],'DE-PARA'!$A$1:$A$1000,'DE-PARA'!$F$1:$F$1000)</f>
        <v>0</v>
      </c>
      <c r="AD232" s="64"/>
      <c r="AE232" s="64"/>
      <c r="AF232" s="64"/>
      <c r="AG232" s="65"/>
      <c r="AH232" s="65"/>
      <c r="BK232" s="65"/>
      <c r="BL232" s="65"/>
      <c r="BP232" s="20"/>
    </row>
    <row r="233" spans="1:75">
      <c r="A233" s="19">
        <f>CONCATENATE(MONTH(Base[[#This Row],[Data_Padronizada]]),"/",YEAR(Base[[#This Row],[Data_Padronizada]]))*1</f>
        <v>1</v>
      </c>
      <c r="B233" s="20" cm="1">
        <f t="array" ref="B233">IF(ISTEXT(BP233), IFERROR(VALOR.DATA(TRIM(BP233)), VALUE(TRIM(BP233))), BP233)</f>
        <v>0</v>
      </c>
      <c r="C233" t="str">
        <f>TEXT(Base[[#This Row],[Data_Padronizada]],"DDD")</f>
        <v>sáb</v>
      </c>
      <c r="D233">
        <f>_xlfn.XLOOKUP(Base[[#This Row],[Recurso]],'DE-PARA'!$A$1:$A$1000,'DE-PARA'!$D$1:$D$1000)</f>
        <v>0</v>
      </c>
      <c r="E233" t="str">
        <f>_xlfn.XLOOKUP(Base[[#This Row],[Tipo]],'DE-PARA'!$K$2:$K$63,'DE-PARA'!$L$2:$L$63,"Fazer De-Para")</f>
        <v>Fazer De-Para</v>
      </c>
      <c r="F233" s="21">
        <f>Base[[#This Row],[Duração]]*24</f>
        <v>0</v>
      </c>
      <c r="G233" s="22">
        <f>HOUR(Base[[#This Row],[Tempo de atendimento]]/24)</f>
        <v>0</v>
      </c>
      <c r="H233">
        <f>_xlfn.XLOOKUP(Base[[#This Row],[Recurso]],'DE-PARA'!$A$1:$A$1000,'DE-PARA'!$E$1:$E$1000)</f>
        <v>0</v>
      </c>
      <c r="I233">
        <f>_xlfn.XLOOKUP(Base[[#This Row],[Recurso]],'DE-PARA'!$A$1:$A$1000,'DE-PARA'!$F$1:$F$1000)</f>
        <v>0</v>
      </c>
      <c r="AD233" s="64"/>
      <c r="AE233" s="64"/>
      <c r="AF233" s="64"/>
      <c r="AG233" s="65"/>
      <c r="AH233" s="65"/>
      <c r="BK233" s="65"/>
      <c r="BL233" s="65"/>
      <c r="BP233" s="20"/>
    </row>
    <row r="234" spans="1:75">
      <c r="A234" s="19">
        <f>CONCATENATE(MONTH(Base[[#This Row],[Data_Padronizada]]),"/",YEAR(Base[[#This Row],[Data_Padronizada]]))*1</f>
        <v>1</v>
      </c>
      <c r="B234" s="20" cm="1">
        <f t="array" ref="B234">IF(ISTEXT(BP234), IFERROR(VALOR.DATA(TRIM(BP234)), VALUE(TRIM(BP234))), BP234)</f>
        <v>0</v>
      </c>
      <c r="C234" t="str">
        <f>TEXT(Base[[#This Row],[Data_Padronizada]],"DDD")</f>
        <v>sáb</v>
      </c>
      <c r="D234">
        <f>_xlfn.XLOOKUP(Base[[#This Row],[Recurso]],'DE-PARA'!$A$1:$A$1000,'DE-PARA'!$D$1:$D$1000)</f>
        <v>0</v>
      </c>
      <c r="E234" t="str">
        <f>_xlfn.XLOOKUP(Base[[#This Row],[Tipo]],'DE-PARA'!$K$2:$K$63,'DE-PARA'!$L$2:$L$63,"Fazer De-Para")</f>
        <v>Fazer De-Para</v>
      </c>
      <c r="F234" s="21">
        <f>Base[[#This Row],[Duração]]*24</f>
        <v>0</v>
      </c>
      <c r="G234" s="22">
        <f>HOUR(Base[[#This Row],[Tempo de atendimento]]/24)</f>
        <v>0</v>
      </c>
      <c r="H234">
        <f>_xlfn.XLOOKUP(Base[[#This Row],[Recurso]],'DE-PARA'!$A$1:$A$1000,'DE-PARA'!$E$1:$E$1000)</f>
        <v>0</v>
      </c>
      <c r="I234">
        <f>_xlfn.XLOOKUP(Base[[#This Row],[Recurso]],'DE-PARA'!$A$1:$A$1000,'DE-PARA'!$F$1:$F$1000)</f>
        <v>0</v>
      </c>
      <c r="AD234" s="64"/>
      <c r="AE234" s="64"/>
      <c r="AF234" s="64"/>
      <c r="AG234" s="65"/>
      <c r="AH234" s="65"/>
      <c r="BK234" s="65"/>
      <c r="BL234" s="65"/>
      <c r="BP234" s="20"/>
    </row>
    <row r="235" spans="1:75">
      <c r="A235" s="19">
        <f>CONCATENATE(MONTH(Base[[#This Row],[Data_Padronizada]]),"/",YEAR(Base[[#This Row],[Data_Padronizada]]))*1</f>
        <v>1</v>
      </c>
      <c r="B235" s="20" cm="1">
        <f t="array" ref="B235">IF(ISTEXT(BP235), IFERROR(VALOR.DATA(TRIM(BP235)), VALUE(TRIM(BP235))), BP235)</f>
        <v>0</v>
      </c>
      <c r="C235" t="str">
        <f>TEXT(Base[[#This Row],[Data_Padronizada]],"DDD")</f>
        <v>sáb</v>
      </c>
      <c r="D235">
        <f>_xlfn.XLOOKUP(Base[[#This Row],[Recurso]],'DE-PARA'!$A$1:$A$1000,'DE-PARA'!$D$1:$D$1000)</f>
        <v>0</v>
      </c>
      <c r="E235" t="str">
        <f>_xlfn.XLOOKUP(Base[[#This Row],[Tipo]],'DE-PARA'!$K$2:$K$63,'DE-PARA'!$L$2:$L$63,"Fazer De-Para")</f>
        <v>Fazer De-Para</v>
      </c>
      <c r="F235" s="21">
        <f>Base[[#This Row],[Duração]]*24</f>
        <v>0</v>
      </c>
      <c r="G235" s="22">
        <f>HOUR(Base[[#This Row],[Tempo de atendimento]]/24)</f>
        <v>0</v>
      </c>
      <c r="H235">
        <f>_xlfn.XLOOKUP(Base[[#This Row],[Recurso]],'DE-PARA'!$A$1:$A$1000,'DE-PARA'!$E$1:$E$1000)</f>
        <v>0</v>
      </c>
      <c r="I235">
        <f>_xlfn.XLOOKUP(Base[[#This Row],[Recurso]],'DE-PARA'!$A$1:$A$1000,'DE-PARA'!$F$1:$F$1000)</f>
        <v>0</v>
      </c>
      <c r="AD235" s="64"/>
      <c r="AE235" s="64"/>
      <c r="AF235" s="64"/>
      <c r="AG235" s="65"/>
      <c r="AH235" s="65"/>
      <c r="BK235" s="65"/>
      <c r="BL235" s="65"/>
      <c r="BP235" s="20"/>
    </row>
    <row r="236" spans="1:75">
      <c r="A236" s="19">
        <f>CONCATENATE(MONTH(Base[[#This Row],[Data_Padronizada]]),"/",YEAR(Base[[#This Row],[Data_Padronizada]]))*1</f>
        <v>1</v>
      </c>
      <c r="B236" s="20" cm="1">
        <f t="array" ref="B236">IF(ISTEXT(BP236), IFERROR(VALOR.DATA(TRIM(BP236)), VALUE(TRIM(BP236))), BP236)</f>
        <v>0</v>
      </c>
      <c r="C236" t="str">
        <f>TEXT(Base[[#This Row],[Data_Padronizada]],"DDD")</f>
        <v>sáb</v>
      </c>
      <c r="D236">
        <f>_xlfn.XLOOKUP(Base[[#This Row],[Recurso]],'DE-PARA'!$A$1:$A$1000,'DE-PARA'!$D$1:$D$1000)</f>
        <v>0</v>
      </c>
      <c r="E236" t="str">
        <f>_xlfn.XLOOKUP(Base[[#This Row],[Tipo]],'DE-PARA'!$K$2:$K$63,'DE-PARA'!$L$2:$L$63,"Fazer De-Para")</f>
        <v>Fazer De-Para</v>
      </c>
      <c r="F236" s="21">
        <f>Base[[#This Row],[Duração]]*24</f>
        <v>0</v>
      </c>
      <c r="G236" s="22">
        <f>HOUR(Base[[#This Row],[Tempo de atendimento]]/24)</f>
        <v>0</v>
      </c>
      <c r="H236">
        <f>_xlfn.XLOOKUP(Base[[#This Row],[Recurso]],'DE-PARA'!$A$1:$A$1000,'DE-PARA'!$E$1:$E$1000)</f>
        <v>0</v>
      </c>
      <c r="I236">
        <f>_xlfn.XLOOKUP(Base[[#This Row],[Recurso]],'DE-PARA'!$A$1:$A$1000,'DE-PARA'!$F$1:$F$1000)</f>
        <v>0</v>
      </c>
      <c r="AD236" s="64"/>
      <c r="AE236" s="64"/>
      <c r="AF236" s="64"/>
      <c r="AG236" s="65"/>
      <c r="AH236" s="65"/>
      <c r="BK236" s="65"/>
      <c r="BL236" s="65"/>
      <c r="BP236" s="20"/>
    </row>
    <row r="237" spans="1:75">
      <c r="A237" s="19">
        <f>CONCATENATE(MONTH(Base[[#This Row],[Data_Padronizada]]),"/",YEAR(Base[[#This Row],[Data_Padronizada]]))*1</f>
        <v>1</v>
      </c>
      <c r="B237" s="20" cm="1">
        <f t="array" ref="B237">IF(ISTEXT(BP237), IFERROR(VALOR.DATA(TRIM(BP237)), VALUE(TRIM(BP237))), BP237)</f>
        <v>0</v>
      </c>
      <c r="C237" t="str">
        <f>TEXT(Base[[#This Row],[Data_Padronizada]],"DDD")</f>
        <v>sáb</v>
      </c>
      <c r="D237">
        <f>_xlfn.XLOOKUP(Base[[#This Row],[Recurso]],'DE-PARA'!$A$1:$A$1000,'DE-PARA'!$D$1:$D$1000)</f>
        <v>0</v>
      </c>
      <c r="E237" t="str">
        <f>_xlfn.XLOOKUP(Base[[#This Row],[Tipo]],'DE-PARA'!$K$2:$K$63,'DE-PARA'!$L$2:$L$63,"Fazer De-Para")</f>
        <v>Fazer De-Para</v>
      </c>
      <c r="F237" s="21">
        <f>Base[[#This Row],[Duração]]*24</f>
        <v>0</v>
      </c>
      <c r="G237" s="22">
        <f>HOUR(Base[[#This Row],[Tempo de atendimento]]/24)</f>
        <v>0</v>
      </c>
      <c r="H237">
        <f>_xlfn.XLOOKUP(Base[[#This Row],[Recurso]],'DE-PARA'!$A$1:$A$1000,'DE-PARA'!$E$1:$E$1000)</f>
        <v>0</v>
      </c>
      <c r="I237">
        <f>_xlfn.XLOOKUP(Base[[#This Row],[Recurso]],'DE-PARA'!$A$1:$A$1000,'DE-PARA'!$F$1:$F$1000)</f>
        <v>0</v>
      </c>
      <c r="AD237" s="64"/>
      <c r="AE237" s="64"/>
      <c r="AF237" s="64"/>
      <c r="AG237" s="65"/>
      <c r="AH237" s="65"/>
      <c r="BK237" s="65"/>
      <c r="BL237" s="65"/>
      <c r="BP237" s="20"/>
    </row>
    <row r="238" spans="1:75">
      <c r="A238" s="19">
        <f>CONCATENATE(MONTH(Base[[#This Row],[Data_Padronizada]]),"/",YEAR(Base[[#This Row],[Data_Padronizada]]))*1</f>
        <v>1</v>
      </c>
      <c r="B238" s="20" cm="1">
        <f t="array" ref="B238">IF(ISTEXT(BP238), IFERROR(VALOR.DATA(TRIM(BP238)), VALUE(TRIM(BP238))), BP238)</f>
        <v>0</v>
      </c>
      <c r="C238" t="str">
        <f>TEXT(Base[[#This Row],[Data_Padronizada]],"DDD")</f>
        <v>sáb</v>
      </c>
      <c r="D238">
        <f>_xlfn.XLOOKUP(Base[[#This Row],[Recurso]],'DE-PARA'!$A$1:$A$1000,'DE-PARA'!$D$1:$D$1000)</f>
        <v>0</v>
      </c>
      <c r="E238" t="str">
        <f>_xlfn.XLOOKUP(Base[[#This Row],[Tipo]],'DE-PARA'!$K$2:$K$63,'DE-PARA'!$L$2:$L$63,"Fazer De-Para")</f>
        <v>Fazer De-Para</v>
      </c>
      <c r="F238" s="21">
        <f>Base[[#This Row],[Duração]]*24</f>
        <v>0</v>
      </c>
      <c r="G238" s="22">
        <f>HOUR(Base[[#This Row],[Tempo de atendimento]]/24)</f>
        <v>0</v>
      </c>
      <c r="H238">
        <f>_xlfn.XLOOKUP(Base[[#This Row],[Recurso]],'DE-PARA'!$A$1:$A$1000,'DE-PARA'!$E$1:$E$1000)</f>
        <v>0</v>
      </c>
      <c r="I238">
        <f>_xlfn.XLOOKUP(Base[[#This Row],[Recurso]],'DE-PARA'!$A$1:$A$1000,'DE-PARA'!$F$1:$F$1000)</f>
        <v>0</v>
      </c>
      <c r="AD238" s="64"/>
      <c r="AE238" s="64"/>
      <c r="AF238" s="64"/>
      <c r="AG238" s="65"/>
      <c r="AH238" s="65"/>
      <c r="BK238" s="65"/>
      <c r="BL238" s="65"/>
      <c r="BP238" s="20"/>
    </row>
    <row r="239" spans="1:75">
      <c r="A239" s="19">
        <f>CONCATENATE(MONTH(Base[[#This Row],[Data_Padronizada]]),"/",YEAR(Base[[#This Row],[Data_Padronizada]]))*1</f>
        <v>1</v>
      </c>
      <c r="B239" s="20" cm="1">
        <f t="array" ref="B239">IF(ISTEXT(BP239), IFERROR(VALOR.DATA(TRIM(BP239)), VALUE(TRIM(BP239))), BP239)</f>
        <v>0</v>
      </c>
      <c r="C239" t="str">
        <f>TEXT(Base[[#This Row],[Data_Padronizada]],"DDD")</f>
        <v>sáb</v>
      </c>
      <c r="D239">
        <f>_xlfn.XLOOKUP(Base[[#This Row],[Recurso]],'DE-PARA'!$A$1:$A$1000,'DE-PARA'!$D$1:$D$1000)</f>
        <v>0</v>
      </c>
      <c r="E239" t="str">
        <f>_xlfn.XLOOKUP(Base[[#This Row],[Tipo]],'DE-PARA'!$K$2:$K$63,'DE-PARA'!$L$2:$L$63,"Fazer De-Para")</f>
        <v>Fazer De-Para</v>
      </c>
      <c r="F239" s="21">
        <f>Base[[#This Row],[Duração]]*24</f>
        <v>0</v>
      </c>
      <c r="G239" s="22">
        <f>HOUR(Base[[#This Row],[Tempo de atendimento]]/24)</f>
        <v>0</v>
      </c>
      <c r="H239">
        <f>_xlfn.XLOOKUP(Base[[#This Row],[Recurso]],'DE-PARA'!$A$1:$A$1000,'DE-PARA'!$E$1:$E$1000)</f>
        <v>0</v>
      </c>
      <c r="I239">
        <f>_xlfn.XLOOKUP(Base[[#This Row],[Recurso]],'DE-PARA'!$A$1:$A$1000,'DE-PARA'!$F$1:$F$1000)</f>
        <v>0</v>
      </c>
      <c r="AD239" s="64"/>
      <c r="AE239" s="64"/>
      <c r="AF239" s="64"/>
      <c r="AG239" s="65"/>
      <c r="AH239" s="65"/>
      <c r="BK239" s="65"/>
      <c r="BL239" s="65"/>
      <c r="BP239" s="20"/>
    </row>
    <row r="240" spans="1:75">
      <c r="A240" s="19">
        <f>CONCATENATE(MONTH(Base[[#This Row],[Data_Padronizada]]),"/",YEAR(Base[[#This Row],[Data_Padronizada]]))*1</f>
        <v>1</v>
      </c>
      <c r="B240" s="20" cm="1">
        <f t="array" ref="B240">IF(ISTEXT(BP240), IFERROR(VALOR.DATA(TRIM(BP240)), VALUE(TRIM(BP240))), BP240)</f>
        <v>0</v>
      </c>
      <c r="C240" t="str">
        <f>TEXT(Base[[#This Row],[Data_Padronizada]],"DDD")</f>
        <v>sáb</v>
      </c>
      <c r="D240">
        <f>_xlfn.XLOOKUP(Base[[#This Row],[Recurso]],'DE-PARA'!$A$1:$A$1000,'DE-PARA'!$D$1:$D$1000)</f>
        <v>0</v>
      </c>
      <c r="E240" t="str">
        <f>_xlfn.XLOOKUP(Base[[#This Row],[Tipo]],'DE-PARA'!$K$2:$K$63,'DE-PARA'!$L$2:$L$63,"Fazer De-Para")</f>
        <v>Fazer De-Para</v>
      </c>
      <c r="F240" s="21">
        <f>Base[[#This Row],[Duração]]*24</f>
        <v>0</v>
      </c>
      <c r="G240" s="22">
        <f>HOUR(Base[[#This Row],[Tempo de atendimento]]/24)</f>
        <v>0</v>
      </c>
      <c r="H240">
        <f>_xlfn.XLOOKUP(Base[[#This Row],[Recurso]],'DE-PARA'!$A$1:$A$1000,'DE-PARA'!$E$1:$E$1000)</f>
        <v>0</v>
      </c>
      <c r="I240">
        <f>_xlfn.XLOOKUP(Base[[#This Row],[Recurso]],'DE-PARA'!$A$1:$A$1000,'DE-PARA'!$F$1:$F$1000)</f>
        <v>0</v>
      </c>
      <c r="AD240" s="64"/>
      <c r="AE240" s="64"/>
      <c r="AF240" s="64"/>
      <c r="AG240" s="65"/>
      <c r="AH240" s="65"/>
      <c r="BK240" s="65"/>
      <c r="BL240" s="65"/>
      <c r="BP240" s="20"/>
    </row>
    <row r="241" spans="1:68">
      <c r="A241" s="19">
        <f>CONCATENATE(MONTH(Base[[#This Row],[Data_Padronizada]]),"/",YEAR(Base[[#This Row],[Data_Padronizada]]))*1</f>
        <v>1</v>
      </c>
      <c r="B241" s="20" cm="1">
        <f t="array" ref="B241">IF(ISTEXT(BP241), IFERROR(VALOR.DATA(TRIM(BP241)), VALUE(TRIM(BP241))), BP241)</f>
        <v>0</v>
      </c>
      <c r="C241" t="str">
        <f>TEXT(Base[[#This Row],[Data_Padronizada]],"DDD")</f>
        <v>sáb</v>
      </c>
      <c r="D241">
        <f>_xlfn.XLOOKUP(Base[[#This Row],[Recurso]],'DE-PARA'!$A$1:$A$1000,'DE-PARA'!$D$1:$D$1000)</f>
        <v>0</v>
      </c>
      <c r="E241" t="str">
        <f>_xlfn.XLOOKUP(Base[[#This Row],[Tipo]],'DE-PARA'!$K$2:$K$63,'DE-PARA'!$L$2:$L$63,"Fazer De-Para")</f>
        <v>Fazer De-Para</v>
      </c>
      <c r="F241" s="21">
        <f>Base[[#This Row],[Duração]]*24</f>
        <v>0</v>
      </c>
      <c r="G241" s="22">
        <f>HOUR(Base[[#This Row],[Tempo de atendimento]]/24)</f>
        <v>0</v>
      </c>
      <c r="H241">
        <f>_xlfn.XLOOKUP(Base[[#This Row],[Recurso]],'DE-PARA'!$A$1:$A$1000,'DE-PARA'!$E$1:$E$1000)</f>
        <v>0</v>
      </c>
      <c r="I241">
        <f>_xlfn.XLOOKUP(Base[[#This Row],[Recurso]],'DE-PARA'!$A$1:$A$1000,'DE-PARA'!$F$1:$F$1000)</f>
        <v>0</v>
      </c>
      <c r="AD241" s="64"/>
      <c r="AE241" s="64"/>
      <c r="AF241" s="64"/>
      <c r="AG241" s="65"/>
      <c r="AH241" s="65"/>
      <c r="BK241" s="65"/>
      <c r="BL241" s="65"/>
      <c r="BP241" s="20"/>
    </row>
    <row r="242" spans="1:68">
      <c r="A242" s="19">
        <f>CONCATENATE(MONTH(Base[[#This Row],[Data_Padronizada]]),"/",YEAR(Base[[#This Row],[Data_Padronizada]]))*1</f>
        <v>1</v>
      </c>
      <c r="B242" s="20" cm="1">
        <f t="array" ref="B242">IF(ISTEXT(BP242), IFERROR(VALOR.DATA(TRIM(BP242)), VALUE(TRIM(BP242))), BP242)</f>
        <v>0</v>
      </c>
      <c r="C242" t="str">
        <f>TEXT(Base[[#This Row],[Data_Padronizada]],"DDD")</f>
        <v>sáb</v>
      </c>
      <c r="D242">
        <f>_xlfn.XLOOKUP(Base[[#This Row],[Recurso]],'DE-PARA'!$A$1:$A$1000,'DE-PARA'!$D$1:$D$1000)</f>
        <v>0</v>
      </c>
      <c r="E242" t="str">
        <f>_xlfn.XLOOKUP(Base[[#This Row],[Tipo]],'DE-PARA'!$K$2:$K$63,'DE-PARA'!$L$2:$L$63,"Fazer De-Para")</f>
        <v>Fazer De-Para</v>
      </c>
      <c r="F242" s="21">
        <f>Base[[#This Row],[Duração]]*24</f>
        <v>0</v>
      </c>
      <c r="G242" s="22">
        <f>HOUR(Base[[#This Row],[Tempo de atendimento]]/24)</f>
        <v>0</v>
      </c>
      <c r="H242">
        <f>_xlfn.XLOOKUP(Base[[#This Row],[Recurso]],'DE-PARA'!$A$1:$A$1000,'DE-PARA'!$E$1:$E$1000)</f>
        <v>0</v>
      </c>
      <c r="I242">
        <f>_xlfn.XLOOKUP(Base[[#This Row],[Recurso]],'DE-PARA'!$A$1:$A$1000,'DE-PARA'!$F$1:$F$1000)</f>
        <v>0</v>
      </c>
      <c r="AD242" s="64"/>
      <c r="AE242" s="64"/>
      <c r="AF242" s="64"/>
      <c r="AG242" s="65"/>
      <c r="AH242" s="65"/>
      <c r="BK242" s="65"/>
      <c r="BL242" s="65"/>
      <c r="BP242" s="20"/>
    </row>
    <row r="243" spans="1:68">
      <c r="A243" s="19">
        <f>CONCATENATE(MONTH(Base[[#This Row],[Data_Padronizada]]),"/",YEAR(Base[[#This Row],[Data_Padronizada]]))*1</f>
        <v>1</v>
      </c>
      <c r="B243" s="20" cm="1">
        <f t="array" ref="B243">IF(ISTEXT(BP243), IFERROR(VALOR.DATA(TRIM(BP243)), VALUE(TRIM(BP243))), BP243)</f>
        <v>0</v>
      </c>
      <c r="C243" t="str">
        <f>TEXT(Base[[#This Row],[Data_Padronizada]],"DDD")</f>
        <v>sáb</v>
      </c>
      <c r="D243">
        <f>_xlfn.XLOOKUP(Base[[#This Row],[Recurso]],'DE-PARA'!$A$1:$A$1000,'DE-PARA'!$D$1:$D$1000)</f>
        <v>0</v>
      </c>
      <c r="E243" t="str">
        <f>_xlfn.XLOOKUP(Base[[#This Row],[Tipo]],'DE-PARA'!$K$2:$K$63,'DE-PARA'!$L$2:$L$63,"Fazer De-Para")</f>
        <v>Fazer De-Para</v>
      </c>
      <c r="F243" s="21">
        <f>Base[[#This Row],[Duração]]*24</f>
        <v>0</v>
      </c>
      <c r="G243" s="22">
        <f>HOUR(Base[[#This Row],[Tempo de atendimento]]/24)</f>
        <v>0</v>
      </c>
      <c r="H243">
        <f>_xlfn.XLOOKUP(Base[[#This Row],[Recurso]],'DE-PARA'!$A$1:$A$1000,'DE-PARA'!$E$1:$E$1000)</f>
        <v>0</v>
      </c>
      <c r="I243">
        <f>_xlfn.XLOOKUP(Base[[#This Row],[Recurso]],'DE-PARA'!$A$1:$A$1000,'DE-PARA'!$F$1:$F$1000)</f>
        <v>0</v>
      </c>
      <c r="AD243" s="64"/>
      <c r="AE243" s="64"/>
      <c r="AF243" s="64"/>
      <c r="AG243" s="65"/>
      <c r="AH243" s="65"/>
      <c r="BK243" s="65"/>
      <c r="BL243" s="65"/>
      <c r="BP243" s="20"/>
    </row>
    <row r="244" spans="1:68">
      <c r="A244" s="19">
        <f>CONCATENATE(MONTH(Base[[#This Row],[Data_Padronizada]]),"/",YEAR(Base[[#This Row],[Data_Padronizada]]))*1</f>
        <v>1</v>
      </c>
      <c r="B244" s="20" cm="1">
        <f t="array" ref="B244">IF(ISTEXT(BP244), IFERROR(VALOR.DATA(TRIM(BP244)), VALUE(TRIM(BP244))), BP244)</f>
        <v>0</v>
      </c>
      <c r="C244" t="str">
        <f>TEXT(Base[[#This Row],[Data_Padronizada]],"DDD")</f>
        <v>sáb</v>
      </c>
      <c r="D244">
        <f>_xlfn.XLOOKUP(Base[[#This Row],[Recurso]],'DE-PARA'!$A$1:$A$1000,'DE-PARA'!$D$1:$D$1000)</f>
        <v>0</v>
      </c>
      <c r="E244" t="str">
        <f>_xlfn.XLOOKUP(Base[[#This Row],[Tipo]],'DE-PARA'!$K$2:$K$63,'DE-PARA'!$L$2:$L$63,"Fazer De-Para")</f>
        <v>Fazer De-Para</v>
      </c>
      <c r="F244" s="21">
        <f>Base[[#This Row],[Duração]]*24</f>
        <v>0</v>
      </c>
      <c r="G244" s="22">
        <f>HOUR(Base[[#This Row],[Tempo de atendimento]]/24)</f>
        <v>0</v>
      </c>
      <c r="H244">
        <f>_xlfn.XLOOKUP(Base[[#This Row],[Recurso]],'DE-PARA'!$A$1:$A$1000,'DE-PARA'!$E$1:$E$1000)</f>
        <v>0</v>
      </c>
      <c r="I244">
        <f>_xlfn.XLOOKUP(Base[[#This Row],[Recurso]],'DE-PARA'!$A$1:$A$1000,'DE-PARA'!$F$1:$F$1000)</f>
        <v>0</v>
      </c>
      <c r="AD244" s="64"/>
      <c r="AE244" s="64"/>
      <c r="AF244" s="64"/>
      <c r="AG244" s="65"/>
      <c r="AH244" s="65"/>
      <c r="BK244" s="65"/>
      <c r="BL244" s="65"/>
      <c r="BP244" s="20"/>
    </row>
    <row r="245" spans="1:68">
      <c r="A245" s="19">
        <f>CONCATENATE(MONTH(Base[[#This Row],[Data_Padronizada]]),"/",YEAR(Base[[#This Row],[Data_Padronizada]]))*1</f>
        <v>1</v>
      </c>
      <c r="B245" s="20" cm="1">
        <f t="array" ref="B245">IF(ISTEXT(BP245), IFERROR(VALOR.DATA(TRIM(BP245)), VALUE(TRIM(BP245))), BP245)</f>
        <v>0</v>
      </c>
      <c r="C245" t="str">
        <f>TEXT(Base[[#This Row],[Data_Padronizada]],"DDD")</f>
        <v>sáb</v>
      </c>
      <c r="D245">
        <f>_xlfn.XLOOKUP(Base[[#This Row],[Recurso]],'DE-PARA'!$A$1:$A$1000,'DE-PARA'!$D$1:$D$1000)</f>
        <v>0</v>
      </c>
      <c r="E245" t="str">
        <f>_xlfn.XLOOKUP(Base[[#This Row],[Tipo]],'DE-PARA'!$K$2:$K$63,'DE-PARA'!$L$2:$L$63,"Fazer De-Para")</f>
        <v>Fazer De-Para</v>
      </c>
      <c r="F245" s="21">
        <f>Base[[#This Row],[Duração]]*24</f>
        <v>0</v>
      </c>
      <c r="G245" s="22">
        <f>HOUR(Base[[#This Row],[Tempo de atendimento]]/24)</f>
        <v>0</v>
      </c>
      <c r="H245">
        <f>_xlfn.XLOOKUP(Base[[#This Row],[Recurso]],'DE-PARA'!$A$1:$A$1000,'DE-PARA'!$E$1:$E$1000)</f>
        <v>0</v>
      </c>
      <c r="I245">
        <f>_xlfn.XLOOKUP(Base[[#This Row],[Recurso]],'DE-PARA'!$A$1:$A$1000,'DE-PARA'!$F$1:$F$1000)</f>
        <v>0</v>
      </c>
      <c r="AD245" s="64"/>
      <c r="AE245" s="64"/>
      <c r="AF245" s="64"/>
      <c r="AG245" s="65"/>
      <c r="AH245" s="65"/>
      <c r="BK245" s="65"/>
      <c r="BL245" s="65"/>
      <c r="BP245" s="20"/>
    </row>
    <row r="246" spans="1:68">
      <c r="A246" s="19">
        <f>CONCATENATE(MONTH(Base[[#This Row],[Data_Padronizada]]),"/",YEAR(Base[[#This Row],[Data_Padronizada]]))*1</f>
        <v>1</v>
      </c>
      <c r="B246" s="20" cm="1">
        <f t="array" ref="B246">IF(ISTEXT(BP246), IFERROR(VALOR.DATA(TRIM(BP246)), VALUE(TRIM(BP246))), BP246)</f>
        <v>0</v>
      </c>
      <c r="C246" t="str">
        <f>TEXT(Base[[#This Row],[Data_Padronizada]],"DDD")</f>
        <v>sáb</v>
      </c>
      <c r="D246">
        <f>_xlfn.XLOOKUP(Base[[#This Row],[Recurso]],'DE-PARA'!$A$1:$A$1000,'DE-PARA'!$D$1:$D$1000)</f>
        <v>0</v>
      </c>
      <c r="E246" t="str">
        <f>_xlfn.XLOOKUP(Base[[#This Row],[Tipo]],'DE-PARA'!$K$2:$K$63,'DE-PARA'!$L$2:$L$63,"Fazer De-Para")</f>
        <v>Fazer De-Para</v>
      </c>
      <c r="F246" s="21">
        <f>Base[[#This Row],[Duração]]*24</f>
        <v>0</v>
      </c>
      <c r="G246" s="22">
        <f>HOUR(Base[[#This Row],[Tempo de atendimento]]/24)</f>
        <v>0</v>
      </c>
      <c r="H246">
        <f>_xlfn.XLOOKUP(Base[[#This Row],[Recurso]],'DE-PARA'!$A$1:$A$1000,'DE-PARA'!$E$1:$E$1000)</f>
        <v>0</v>
      </c>
      <c r="I246">
        <f>_xlfn.XLOOKUP(Base[[#This Row],[Recurso]],'DE-PARA'!$A$1:$A$1000,'DE-PARA'!$F$1:$F$1000)</f>
        <v>0</v>
      </c>
      <c r="AD246" s="64"/>
      <c r="AE246" s="64"/>
      <c r="AF246" s="64"/>
      <c r="AG246" s="65"/>
      <c r="AH246" s="65"/>
      <c r="BK246" s="65"/>
      <c r="BL246" s="65"/>
      <c r="BP246" s="20"/>
    </row>
    <row r="247" spans="1:68">
      <c r="A247" s="19">
        <f>CONCATENATE(MONTH(Base[[#This Row],[Data_Padronizada]]),"/",YEAR(Base[[#This Row],[Data_Padronizada]]))*1</f>
        <v>1</v>
      </c>
      <c r="B247" s="20" cm="1">
        <f t="array" ref="B247">IF(ISTEXT(BP247), IFERROR(VALOR.DATA(TRIM(BP247)), VALUE(TRIM(BP247))), BP247)</f>
        <v>0</v>
      </c>
      <c r="C247" t="str">
        <f>TEXT(Base[[#This Row],[Data_Padronizada]],"DDD")</f>
        <v>sáb</v>
      </c>
      <c r="D247">
        <f>_xlfn.XLOOKUP(Base[[#This Row],[Recurso]],'DE-PARA'!$A$1:$A$1000,'DE-PARA'!$D$1:$D$1000)</f>
        <v>0</v>
      </c>
      <c r="E247" t="str">
        <f>_xlfn.XLOOKUP(Base[[#This Row],[Tipo]],'DE-PARA'!$K$2:$K$63,'DE-PARA'!$L$2:$L$63,"Fazer De-Para")</f>
        <v>Fazer De-Para</v>
      </c>
      <c r="F247" s="21">
        <f>Base[[#This Row],[Duração]]*24</f>
        <v>0</v>
      </c>
      <c r="G247" s="22">
        <f>HOUR(Base[[#This Row],[Tempo de atendimento]]/24)</f>
        <v>0</v>
      </c>
      <c r="H247">
        <f>_xlfn.XLOOKUP(Base[[#This Row],[Recurso]],'DE-PARA'!$A$1:$A$1000,'DE-PARA'!$E$1:$E$1000)</f>
        <v>0</v>
      </c>
      <c r="I247">
        <f>_xlfn.XLOOKUP(Base[[#This Row],[Recurso]],'DE-PARA'!$A$1:$A$1000,'DE-PARA'!$F$1:$F$1000)</f>
        <v>0</v>
      </c>
      <c r="AD247" s="64"/>
      <c r="AE247" s="64"/>
      <c r="AF247" s="64"/>
      <c r="AG247" s="65"/>
      <c r="AH247" s="65"/>
      <c r="BK247" s="65"/>
      <c r="BL247" s="65"/>
      <c r="BP247" s="20"/>
    </row>
    <row r="248" spans="1:68">
      <c r="A248" s="19">
        <f>CONCATENATE(MONTH(Base[[#This Row],[Data_Padronizada]]),"/",YEAR(Base[[#This Row],[Data_Padronizada]]))*1</f>
        <v>1</v>
      </c>
      <c r="B248" s="20" cm="1">
        <f t="array" ref="B248">IF(ISTEXT(BP248), IFERROR(VALOR.DATA(TRIM(BP248)), VALUE(TRIM(BP248))), BP248)</f>
        <v>0</v>
      </c>
      <c r="C248" t="str">
        <f>TEXT(Base[[#This Row],[Data_Padronizada]],"DDD")</f>
        <v>sáb</v>
      </c>
      <c r="D248">
        <f>_xlfn.XLOOKUP(Base[[#This Row],[Recurso]],'DE-PARA'!$A$1:$A$1000,'DE-PARA'!$D$1:$D$1000)</f>
        <v>0</v>
      </c>
      <c r="E248" t="str">
        <f>_xlfn.XLOOKUP(Base[[#This Row],[Tipo]],'DE-PARA'!$K$2:$K$63,'DE-PARA'!$L$2:$L$63,"Fazer De-Para")</f>
        <v>Fazer De-Para</v>
      </c>
      <c r="F248" s="21">
        <f>Base[[#This Row],[Duração]]*24</f>
        <v>0</v>
      </c>
      <c r="G248" s="22">
        <f>HOUR(Base[[#This Row],[Tempo de atendimento]]/24)</f>
        <v>0</v>
      </c>
      <c r="H248">
        <f>_xlfn.XLOOKUP(Base[[#This Row],[Recurso]],'DE-PARA'!$A$1:$A$1000,'DE-PARA'!$E$1:$E$1000)</f>
        <v>0</v>
      </c>
      <c r="I248">
        <f>_xlfn.XLOOKUP(Base[[#This Row],[Recurso]],'DE-PARA'!$A$1:$A$1000,'DE-PARA'!$F$1:$F$1000)</f>
        <v>0</v>
      </c>
      <c r="AD248" s="64"/>
      <c r="AE248" s="64"/>
      <c r="AF248" s="64"/>
      <c r="AG248" s="65"/>
      <c r="AH248" s="65"/>
      <c r="BK248" s="65"/>
      <c r="BL248" s="65"/>
      <c r="BP248" s="20"/>
    </row>
    <row r="249" spans="1:68">
      <c r="A249" s="19">
        <f>CONCATENATE(MONTH(Base[[#This Row],[Data_Padronizada]]),"/",YEAR(Base[[#This Row],[Data_Padronizada]]))*1</f>
        <v>1</v>
      </c>
      <c r="B249" s="20" cm="1">
        <f t="array" ref="B249">IF(ISTEXT(BP249), IFERROR(VALOR.DATA(TRIM(BP249)), VALUE(TRIM(BP249))), BP249)</f>
        <v>0</v>
      </c>
      <c r="C249" t="str">
        <f>TEXT(Base[[#This Row],[Data_Padronizada]],"DDD")</f>
        <v>sáb</v>
      </c>
      <c r="D249">
        <f>_xlfn.XLOOKUP(Base[[#This Row],[Recurso]],'DE-PARA'!$A$1:$A$1000,'DE-PARA'!$D$1:$D$1000)</f>
        <v>0</v>
      </c>
      <c r="E249" t="str">
        <f>_xlfn.XLOOKUP(Base[[#This Row],[Tipo]],'DE-PARA'!$K$2:$K$63,'DE-PARA'!$L$2:$L$63,"Fazer De-Para")</f>
        <v>Fazer De-Para</v>
      </c>
      <c r="F249" s="21">
        <f>Base[[#This Row],[Duração]]*24</f>
        <v>0</v>
      </c>
      <c r="G249" s="22">
        <f>HOUR(Base[[#This Row],[Tempo de atendimento]]/24)</f>
        <v>0</v>
      </c>
      <c r="H249">
        <f>_xlfn.XLOOKUP(Base[[#This Row],[Recurso]],'DE-PARA'!$A$1:$A$1000,'DE-PARA'!$E$1:$E$1000)</f>
        <v>0</v>
      </c>
      <c r="I249">
        <f>_xlfn.XLOOKUP(Base[[#This Row],[Recurso]],'DE-PARA'!$A$1:$A$1000,'DE-PARA'!$F$1:$F$1000)</f>
        <v>0</v>
      </c>
      <c r="AD249" s="64"/>
      <c r="AE249" s="64"/>
      <c r="AF249" s="64"/>
      <c r="AG249" s="65"/>
      <c r="AH249" s="65"/>
      <c r="BK249" s="65"/>
      <c r="BL249" s="65"/>
      <c r="BP249" s="20"/>
    </row>
    <row r="250" spans="1:68">
      <c r="A250" s="19">
        <f>CONCATENATE(MONTH(Base[[#This Row],[Data_Padronizada]]),"/",YEAR(Base[[#This Row],[Data_Padronizada]]))*1</f>
        <v>1</v>
      </c>
      <c r="B250" s="20" cm="1">
        <f t="array" ref="B250">IF(ISTEXT(BP250), IFERROR(VALOR.DATA(TRIM(BP250)), VALUE(TRIM(BP250))), BP250)</f>
        <v>0</v>
      </c>
      <c r="C250" t="str">
        <f>TEXT(Base[[#This Row],[Data_Padronizada]],"DDD")</f>
        <v>sáb</v>
      </c>
      <c r="D250">
        <f>_xlfn.XLOOKUP(Base[[#This Row],[Recurso]],'DE-PARA'!$A$1:$A$1000,'DE-PARA'!$D$1:$D$1000)</f>
        <v>0</v>
      </c>
      <c r="E250" t="str">
        <f>_xlfn.XLOOKUP(Base[[#This Row],[Tipo]],'DE-PARA'!$K$2:$K$63,'DE-PARA'!$L$2:$L$63,"Fazer De-Para")</f>
        <v>Fazer De-Para</v>
      </c>
      <c r="F250" s="21">
        <f>Base[[#This Row],[Duração]]*24</f>
        <v>0</v>
      </c>
      <c r="G250" s="22">
        <f>HOUR(Base[[#This Row],[Tempo de atendimento]]/24)</f>
        <v>0</v>
      </c>
      <c r="H250">
        <f>_xlfn.XLOOKUP(Base[[#This Row],[Recurso]],'DE-PARA'!$A$1:$A$1000,'DE-PARA'!$E$1:$E$1000)</f>
        <v>0</v>
      </c>
      <c r="I250">
        <f>_xlfn.XLOOKUP(Base[[#This Row],[Recurso]],'DE-PARA'!$A$1:$A$1000,'DE-PARA'!$F$1:$F$1000)</f>
        <v>0</v>
      </c>
      <c r="AD250" s="64"/>
      <c r="AE250" s="64"/>
      <c r="AF250" s="64"/>
      <c r="AG250" s="65"/>
      <c r="AH250" s="65"/>
      <c r="BK250" s="65"/>
      <c r="BL250" s="65"/>
      <c r="BP250" s="20"/>
    </row>
    <row r="251" spans="1:68">
      <c r="A251" s="19">
        <f>CONCATENATE(MONTH(Base[[#This Row],[Data_Padronizada]]),"/",YEAR(Base[[#This Row],[Data_Padronizada]]))*1</f>
        <v>1</v>
      </c>
      <c r="B251" s="20" cm="1">
        <f t="array" ref="B251">IF(ISTEXT(BP251), IFERROR(VALOR.DATA(TRIM(BP251)), VALUE(TRIM(BP251))), BP251)</f>
        <v>0</v>
      </c>
      <c r="C251" t="str">
        <f>TEXT(Base[[#This Row],[Data_Padronizada]],"DDD")</f>
        <v>sáb</v>
      </c>
      <c r="D251">
        <f>_xlfn.XLOOKUP(Base[[#This Row],[Recurso]],'DE-PARA'!$A$1:$A$1000,'DE-PARA'!$D$1:$D$1000)</f>
        <v>0</v>
      </c>
      <c r="E251" t="str">
        <f>_xlfn.XLOOKUP(Base[[#This Row],[Tipo]],'DE-PARA'!$K$2:$K$63,'DE-PARA'!$L$2:$L$63,"Fazer De-Para")</f>
        <v>Fazer De-Para</v>
      </c>
      <c r="F251" s="21">
        <f>Base[[#This Row],[Duração]]*24</f>
        <v>0</v>
      </c>
      <c r="G251" s="22">
        <f>HOUR(Base[[#This Row],[Tempo de atendimento]]/24)</f>
        <v>0</v>
      </c>
      <c r="H251">
        <f>_xlfn.XLOOKUP(Base[[#This Row],[Recurso]],'DE-PARA'!$A$1:$A$1000,'DE-PARA'!$E$1:$E$1000)</f>
        <v>0</v>
      </c>
      <c r="I251">
        <f>_xlfn.XLOOKUP(Base[[#This Row],[Recurso]],'DE-PARA'!$A$1:$A$1000,'DE-PARA'!$F$1:$F$1000)</f>
        <v>0</v>
      </c>
      <c r="AD251" s="64"/>
      <c r="AE251" s="64"/>
      <c r="AF251" s="64"/>
      <c r="AG251" s="65"/>
      <c r="AH251" s="65"/>
      <c r="BK251" s="65"/>
      <c r="BL251" s="65"/>
      <c r="BP251" s="20"/>
    </row>
    <row r="252" spans="1:68">
      <c r="A252" s="19">
        <f>CONCATENATE(MONTH(Base[[#This Row],[Data_Padronizada]]),"/",YEAR(Base[[#This Row],[Data_Padronizada]]))*1</f>
        <v>1</v>
      </c>
      <c r="B252" s="20" cm="1">
        <f t="array" ref="B252">IF(ISTEXT(BP252), IFERROR(VALOR.DATA(TRIM(BP252)), VALUE(TRIM(BP252))), BP252)</f>
        <v>0</v>
      </c>
      <c r="C252" t="str">
        <f>TEXT(Base[[#This Row],[Data_Padronizada]],"DDD")</f>
        <v>sáb</v>
      </c>
      <c r="D252">
        <f>_xlfn.XLOOKUP(Base[[#This Row],[Recurso]],'DE-PARA'!$A$1:$A$1000,'DE-PARA'!$D$1:$D$1000)</f>
        <v>0</v>
      </c>
      <c r="E252" t="str">
        <f>_xlfn.XLOOKUP(Base[[#This Row],[Tipo]],'DE-PARA'!$K$2:$K$63,'DE-PARA'!$L$2:$L$63,"Fazer De-Para")</f>
        <v>Fazer De-Para</v>
      </c>
      <c r="F252" s="21">
        <f>Base[[#This Row],[Duração]]*24</f>
        <v>0</v>
      </c>
      <c r="G252" s="22">
        <f>HOUR(Base[[#This Row],[Tempo de atendimento]]/24)</f>
        <v>0</v>
      </c>
      <c r="H252">
        <f>_xlfn.XLOOKUP(Base[[#This Row],[Recurso]],'DE-PARA'!$A$1:$A$1000,'DE-PARA'!$E$1:$E$1000)</f>
        <v>0</v>
      </c>
      <c r="I252">
        <f>_xlfn.XLOOKUP(Base[[#This Row],[Recurso]],'DE-PARA'!$A$1:$A$1000,'DE-PARA'!$F$1:$F$1000)</f>
        <v>0</v>
      </c>
      <c r="AD252" s="64"/>
      <c r="AE252" s="64"/>
      <c r="AF252" s="64"/>
      <c r="AG252" s="65"/>
      <c r="AH252" s="65"/>
      <c r="BK252" s="65"/>
      <c r="BL252" s="65"/>
      <c r="BP252" s="20"/>
    </row>
    <row r="253" spans="1:68">
      <c r="A253" s="19">
        <f>CONCATENATE(MONTH(Base[[#This Row],[Data_Padronizada]]),"/",YEAR(Base[[#This Row],[Data_Padronizada]]))*1</f>
        <v>1</v>
      </c>
      <c r="B253" s="20" cm="1">
        <f t="array" ref="B253">IF(ISTEXT(BP253), IFERROR(VALOR.DATA(TRIM(BP253)), VALUE(TRIM(BP253))), BP253)</f>
        <v>0</v>
      </c>
      <c r="C253" t="str">
        <f>TEXT(Base[[#This Row],[Data_Padronizada]],"DDD")</f>
        <v>sáb</v>
      </c>
      <c r="D253">
        <f>_xlfn.XLOOKUP(Base[[#This Row],[Recurso]],'DE-PARA'!$A$1:$A$1000,'DE-PARA'!$D$1:$D$1000)</f>
        <v>0</v>
      </c>
      <c r="E253" t="str">
        <f>_xlfn.XLOOKUP(Base[[#This Row],[Tipo]],'DE-PARA'!$K$2:$K$63,'DE-PARA'!$L$2:$L$63,"Fazer De-Para")</f>
        <v>Fazer De-Para</v>
      </c>
      <c r="F253" s="21">
        <f>Base[[#This Row],[Duração]]*24</f>
        <v>0</v>
      </c>
      <c r="G253" s="22">
        <f>HOUR(Base[[#This Row],[Tempo de atendimento]]/24)</f>
        <v>0</v>
      </c>
      <c r="H253">
        <f>_xlfn.XLOOKUP(Base[[#This Row],[Recurso]],'DE-PARA'!$A$1:$A$1000,'DE-PARA'!$E$1:$E$1000)</f>
        <v>0</v>
      </c>
      <c r="I253">
        <f>_xlfn.XLOOKUP(Base[[#This Row],[Recurso]],'DE-PARA'!$A$1:$A$1000,'DE-PARA'!$F$1:$F$1000)</f>
        <v>0</v>
      </c>
      <c r="AD253" s="64"/>
      <c r="AE253" s="64"/>
      <c r="AF253" s="64"/>
      <c r="AG253" s="65"/>
      <c r="AH253" s="65"/>
      <c r="BK253" s="65"/>
      <c r="BL253" s="65"/>
      <c r="BP253" s="20"/>
    </row>
    <row r="254" spans="1:68">
      <c r="A254" s="19">
        <f>CONCATENATE(MONTH(Base[[#This Row],[Data_Padronizada]]),"/",YEAR(Base[[#This Row],[Data_Padronizada]]))*1</f>
        <v>1</v>
      </c>
      <c r="B254" s="20" cm="1">
        <f t="array" ref="B254">IF(ISTEXT(BP254), IFERROR(VALOR.DATA(TRIM(BP254)), VALUE(TRIM(BP254))), BP254)</f>
        <v>0</v>
      </c>
      <c r="C254" t="str">
        <f>TEXT(Base[[#This Row],[Data_Padronizada]],"DDD")</f>
        <v>sáb</v>
      </c>
      <c r="D254">
        <f>_xlfn.XLOOKUP(Base[[#This Row],[Recurso]],'DE-PARA'!$A$1:$A$1000,'DE-PARA'!$D$1:$D$1000)</f>
        <v>0</v>
      </c>
      <c r="E254" t="str">
        <f>_xlfn.XLOOKUP(Base[[#This Row],[Tipo]],'DE-PARA'!$K$2:$K$63,'DE-PARA'!$L$2:$L$63,"Fazer De-Para")</f>
        <v>Fazer De-Para</v>
      </c>
      <c r="F254" s="21">
        <f>Base[[#This Row],[Duração]]*24</f>
        <v>0</v>
      </c>
      <c r="G254" s="22">
        <f>HOUR(Base[[#This Row],[Tempo de atendimento]]/24)</f>
        <v>0</v>
      </c>
      <c r="H254">
        <f>_xlfn.XLOOKUP(Base[[#This Row],[Recurso]],'DE-PARA'!$A$1:$A$1000,'DE-PARA'!$E$1:$E$1000)</f>
        <v>0</v>
      </c>
      <c r="I254">
        <f>_xlfn.XLOOKUP(Base[[#This Row],[Recurso]],'DE-PARA'!$A$1:$A$1000,'DE-PARA'!$F$1:$F$1000)</f>
        <v>0</v>
      </c>
      <c r="AD254" s="64"/>
      <c r="AE254" s="64"/>
      <c r="AF254" s="64"/>
      <c r="AG254" s="65"/>
      <c r="AH254" s="65"/>
      <c r="BK254" s="65"/>
      <c r="BL254" s="65"/>
      <c r="BP254" s="20"/>
    </row>
    <row r="255" spans="1:68">
      <c r="A255" s="19">
        <f>CONCATENATE(MONTH(Base[[#This Row],[Data_Padronizada]]),"/",YEAR(Base[[#This Row],[Data_Padronizada]]))*1</f>
        <v>1</v>
      </c>
      <c r="B255" s="20" cm="1">
        <f t="array" ref="B255">IF(ISTEXT(BP255), IFERROR(VALOR.DATA(TRIM(BP255)), VALUE(TRIM(BP255))), BP255)</f>
        <v>0</v>
      </c>
      <c r="C255" t="str">
        <f>TEXT(Base[[#This Row],[Data_Padronizada]],"DDD")</f>
        <v>sáb</v>
      </c>
      <c r="D255">
        <f>_xlfn.XLOOKUP(Base[[#This Row],[Recurso]],'DE-PARA'!$A$1:$A$1000,'DE-PARA'!$D$1:$D$1000)</f>
        <v>0</v>
      </c>
      <c r="E255" t="str">
        <f>_xlfn.XLOOKUP(Base[[#This Row],[Tipo]],'DE-PARA'!$K$2:$K$63,'DE-PARA'!$L$2:$L$63,"Fazer De-Para")</f>
        <v>Fazer De-Para</v>
      </c>
      <c r="F255" s="21">
        <f>Base[[#This Row],[Duração]]*24</f>
        <v>0</v>
      </c>
      <c r="G255" s="22">
        <f>HOUR(Base[[#This Row],[Tempo de atendimento]]/24)</f>
        <v>0</v>
      </c>
      <c r="H255">
        <f>_xlfn.XLOOKUP(Base[[#This Row],[Recurso]],'DE-PARA'!$A$1:$A$1000,'DE-PARA'!$E$1:$E$1000)</f>
        <v>0</v>
      </c>
      <c r="I255">
        <f>_xlfn.XLOOKUP(Base[[#This Row],[Recurso]],'DE-PARA'!$A$1:$A$1000,'DE-PARA'!$F$1:$F$1000)</f>
        <v>0</v>
      </c>
      <c r="AD255" s="64"/>
      <c r="AE255" s="64"/>
      <c r="AF255" s="64"/>
      <c r="AG255" s="65"/>
      <c r="AH255" s="65"/>
      <c r="BK255" s="65"/>
      <c r="BL255" s="65"/>
      <c r="BP255" s="20"/>
    </row>
    <row r="256" spans="1:68">
      <c r="A256" s="19">
        <f>CONCATENATE(MONTH(Base[[#This Row],[Data_Padronizada]]),"/",YEAR(Base[[#This Row],[Data_Padronizada]]))*1</f>
        <v>1</v>
      </c>
      <c r="B256" s="20" cm="1">
        <f t="array" ref="B256">IF(ISTEXT(BP256), IFERROR(VALOR.DATA(TRIM(BP256)), VALUE(TRIM(BP256))), BP256)</f>
        <v>0</v>
      </c>
      <c r="C256" t="str">
        <f>TEXT(Base[[#This Row],[Data_Padronizada]],"DDD")</f>
        <v>sáb</v>
      </c>
      <c r="D256">
        <f>_xlfn.XLOOKUP(Base[[#This Row],[Recurso]],'DE-PARA'!$A$1:$A$1000,'DE-PARA'!$D$1:$D$1000)</f>
        <v>0</v>
      </c>
      <c r="E256" t="str">
        <f>_xlfn.XLOOKUP(Base[[#This Row],[Tipo]],'DE-PARA'!$K$2:$K$63,'DE-PARA'!$L$2:$L$63,"Fazer De-Para")</f>
        <v>Fazer De-Para</v>
      </c>
      <c r="F256" s="21">
        <f>Base[[#This Row],[Duração]]*24</f>
        <v>0</v>
      </c>
      <c r="G256" s="22">
        <f>HOUR(Base[[#This Row],[Tempo de atendimento]]/24)</f>
        <v>0</v>
      </c>
      <c r="H256">
        <f>_xlfn.XLOOKUP(Base[[#This Row],[Recurso]],'DE-PARA'!$A$1:$A$1000,'DE-PARA'!$E$1:$E$1000)</f>
        <v>0</v>
      </c>
      <c r="I256">
        <f>_xlfn.XLOOKUP(Base[[#This Row],[Recurso]],'DE-PARA'!$A$1:$A$1000,'DE-PARA'!$F$1:$F$1000)</f>
        <v>0</v>
      </c>
      <c r="AD256" s="64"/>
      <c r="AE256" s="64"/>
      <c r="AF256" s="64"/>
      <c r="AG256" s="65"/>
      <c r="AH256" s="65"/>
      <c r="BK256" s="65"/>
      <c r="BL256" s="65"/>
      <c r="BP256" s="20"/>
    </row>
    <row r="257" spans="1:68">
      <c r="A257" s="19">
        <f>CONCATENATE(MONTH(Base[[#This Row],[Data_Padronizada]]),"/",YEAR(Base[[#This Row],[Data_Padronizada]]))*1</f>
        <v>1</v>
      </c>
      <c r="B257" s="20" cm="1">
        <f t="array" ref="B257">IF(ISTEXT(BP257), IFERROR(VALOR.DATA(TRIM(BP257)), VALUE(TRIM(BP257))), BP257)</f>
        <v>0</v>
      </c>
      <c r="C257" t="str">
        <f>TEXT(Base[[#This Row],[Data_Padronizada]],"DDD")</f>
        <v>sáb</v>
      </c>
      <c r="D257">
        <f>_xlfn.XLOOKUP(Base[[#This Row],[Recurso]],'DE-PARA'!$A$1:$A$1000,'DE-PARA'!$D$1:$D$1000)</f>
        <v>0</v>
      </c>
      <c r="E257" t="str">
        <f>_xlfn.XLOOKUP(Base[[#This Row],[Tipo]],'DE-PARA'!$K$2:$K$63,'DE-PARA'!$L$2:$L$63,"Fazer De-Para")</f>
        <v>Fazer De-Para</v>
      </c>
      <c r="F257" s="21">
        <f>Base[[#This Row],[Duração]]*24</f>
        <v>0</v>
      </c>
      <c r="G257" s="22">
        <f>HOUR(Base[[#This Row],[Tempo de atendimento]]/24)</f>
        <v>0</v>
      </c>
      <c r="H257">
        <f>_xlfn.XLOOKUP(Base[[#This Row],[Recurso]],'DE-PARA'!$A$1:$A$1000,'DE-PARA'!$E$1:$E$1000)</f>
        <v>0</v>
      </c>
      <c r="I257">
        <f>_xlfn.XLOOKUP(Base[[#This Row],[Recurso]],'DE-PARA'!$A$1:$A$1000,'DE-PARA'!$F$1:$F$1000)</f>
        <v>0</v>
      </c>
      <c r="AD257" s="64"/>
      <c r="AE257" s="64"/>
      <c r="AF257" s="64"/>
      <c r="AG257" s="65"/>
      <c r="AH257" s="65"/>
      <c r="BK257" s="65"/>
      <c r="BL257" s="65"/>
      <c r="BP257" s="20"/>
    </row>
    <row r="258" spans="1:68">
      <c r="A258" s="19">
        <f>CONCATENATE(MONTH(Base[[#This Row],[Data_Padronizada]]),"/",YEAR(Base[[#This Row],[Data_Padronizada]]))*1</f>
        <v>1</v>
      </c>
      <c r="B258" s="20" cm="1">
        <f t="array" ref="B258">IF(ISTEXT(BP258), IFERROR(VALOR.DATA(TRIM(BP258)), VALUE(TRIM(BP258))), BP258)</f>
        <v>0</v>
      </c>
      <c r="C258" t="str">
        <f>TEXT(Base[[#This Row],[Data_Padronizada]],"DDD")</f>
        <v>sáb</v>
      </c>
      <c r="D258">
        <f>_xlfn.XLOOKUP(Base[[#This Row],[Recurso]],'DE-PARA'!$A$1:$A$1000,'DE-PARA'!$D$1:$D$1000)</f>
        <v>0</v>
      </c>
      <c r="E258" t="str">
        <f>_xlfn.XLOOKUP(Base[[#This Row],[Tipo]],'DE-PARA'!$K$2:$K$63,'DE-PARA'!$L$2:$L$63,"Fazer De-Para")</f>
        <v>Fazer De-Para</v>
      </c>
      <c r="F258" s="21">
        <f>Base[[#This Row],[Duração]]*24</f>
        <v>0</v>
      </c>
      <c r="G258" s="22">
        <f>HOUR(Base[[#This Row],[Tempo de atendimento]]/24)</f>
        <v>0</v>
      </c>
      <c r="H258">
        <f>_xlfn.XLOOKUP(Base[[#This Row],[Recurso]],'DE-PARA'!$A$1:$A$1000,'DE-PARA'!$E$1:$E$1000)</f>
        <v>0</v>
      </c>
      <c r="I258">
        <f>_xlfn.XLOOKUP(Base[[#This Row],[Recurso]],'DE-PARA'!$A$1:$A$1000,'DE-PARA'!$F$1:$F$1000)</f>
        <v>0</v>
      </c>
      <c r="AD258" s="64"/>
      <c r="AE258" s="64"/>
      <c r="AF258" s="64"/>
      <c r="AG258" s="65"/>
      <c r="AH258" s="65"/>
      <c r="BK258" s="65"/>
      <c r="BL258" s="65"/>
      <c r="BP258" s="20"/>
    </row>
    <row r="259" spans="1:68">
      <c r="A259" s="19">
        <f>CONCATENATE(MONTH(Base[[#This Row],[Data_Padronizada]]),"/",YEAR(Base[[#This Row],[Data_Padronizada]]))*1</f>
        <v>1</v>
      </c>
      <c r="B259" s="20" cm="1">
        <f t="array" ref="B259">IF(ISTEXT(BP259), IFERROR(VALOR.DATA(TRIM(BP259)), VALUE(TRIM(BP259))), BP259)</f>
        <v>0</v>
      </c>
      <c r="C259" t="str">
        <f>TEXT(Base[[#This Row],[Data_Padronizada]],"DDD")</f>
        <v>sáb</v>
      </c>
      <c r="D259">
        <f>_xlfn.XLOOKUP(Base[[#This Row],[Recurso]],'DE-PARA'!$A$1:$A$1000,'DE-PARA'!$D$1:$D$1000)</f>
        <v>0</v>
      </c>
      <c r="E259" t="str">
        <f>_xlfn.XLOOKUP(Base[[#This Row],[Tipo]],'DE-PARA'!$K$2:$K$63,'DE-PARA'!$L$2:$L$63,"Fazer De-Para")</f>
        <v>Fazer De-Para</v>
      </c>
      <c r="F259" s="21">
        <f>Base[[#This Row],[Duração]]*24</f>
        <v>0</v>
      </c>
      <c r="G259" s="22">
        <f>HOUR(Base[[#This Row],[Tempo de atendimento]]/24)</f>
        <v>0</v>
      </c>
      <c r="H259">
        <f>_xlfn.XLOOKUP(Base[[#This Row],[Recurso]],'DE-PARA'!$A$1:$A$1000,'DE-PARA'!$E$1:$E$1000)</f>
        <v>0</v>
      </c>
      <c r="I259">
        <f>_xlfn.XLOOKUP(Base[[#This Row],[Recurso]],'DE-PARA'!$A$1:$A$1000,'DE-PARA'!$F$1:$F$1000)</f>
        <v>0</v>
      </c>
      <c r="AD259" s="64"/>
      <c r="AE259" s="64"/>
      <c r="AF259" s="64"/>
      <c r="AG259" s="65"/>
      <c r="AH259" s="65"/>
      <c r="BK259" s="65"/>
      <c r="BL259" s="65"/>
      <c r="BP259" s="20"/>
    </row>
    <row r="260" spans="1:68">
      <c r="A260" s="19">
        <f>CONCATENATE(MONTH(Base[[#This Row],[Data_Padronizada]]),"/",YEAR(Base[[#This Row],[Data_Padronizada]]))*1</f>
        <v>1</v>
      </c>
      <c r="B260" s="20" cm="1">
        <f t="array" ref="B260">IF(ISTEXT(BP260), IFERROR(VALOR.DATA(TRIM(BP260)), VALUE(TRIM(BP260))), BP260)</f>
        <v>0</v>
      </c>
      <c r="C260" t="str">
        <f>TEXT(Base[[#This Row],[Data_Padronizada]],"DDD")</f>
        <v>sáb</v>
      </c>
      <c r="D260">
        <f>_xlfn.XLOOKUP(Base[[#This Row],[Recurso]],'DE-PARA'!$A$1:$A$1000,'DE-PARA'!$D$1:$D$1000)</f>
        <v>0</v>
      </c>
      <c r="E260" t="str">
        <f>_xlfn.XLOOKUP(Base[[#This Row],[Tipo]],'DE-PARA'!$K$2:$K$63,'DE-PARA'!$L$2:$L$63,"Fazer De-Para")</f>
        <v>Fazer De-Para</v>
      </c>
      <c r="F260" s="21">
        <f>Base[[#This Row],[Duração]]*24</f>
        <v>0</v>
      </c>
      <c r="G260" s="22">
        <f>HOUR(Base[[#This Row],[Tempo de atendimento]]/24)</f>
        <v>0</v>
      </c>
      <c r="H260">
        <f>_xlfn.XLOOKUP(Base[[#This Row],[Recurso]],'DE-PARA'!$A$1:$A$1000,'DE-PARA'!$E$1:$E$1000)</f>
        <v>0</v>
      </c>
      <c r="I260">
        <f>_xlfn.XLOOKUP(Base[[#This Row],[Recurso]],'DE-PARA'!$A$1:$A$1000,'DE-PARA'!$F$1:$F$1000)</f>
        <v>0</v>
      </c>
      <c r="AD260" s="64"/>
      <c r="AE260" s="64"/>
      <c r="AF260" s="64"/>
      <c r="AG260" s="65"/>
      <c r="AH260" s="65"/>
      <c r="BK260" s="65"/>
      <c r="BL260" s="65"/>
      <c r="BP260" s="20"/>
    </row>
    <row r="261" spans="1:68">
      <c r="A261" s="19">
        <f>CONCATENATE(MONTH(Base[[#This Row],[Data_Padronizada]]),"/",YEAR(Base[[#This Row],[Data_Padronizada]]))*1</f>
        <v>1</v>
      </c>
      <c r="B261" s="20" cm="1">
        <f t="array" ref="B261">IF(ISTEXT(BP261), IFERROR(VALOR.DATA(TRIM(BP261)), VALUE(TRIM(BP261))), BP261)</f>
        <v>0</v>
      </c>
      <c r="C261" t="str">
        <f>TEXT(Base[[#This Row],[Data_Padronizada]],"DDD")</f>
        <v>sáb</v>
      </c>
      <c r="D261">
        <f>_xlfn.XLOOKUP(Base[[#This Row],[Recurso]],'DE-PARA'!$A$1:$A$1000,'DE-PARA'!$D$1:$D$1000)</f>
        <v>0</v>
      </c>
      <c r="E261" t="str">
        <f>_xlfn.XLOOKUP(Base[[#This Row],[Tipo]],'DE-PARA'!$K$2:$K$63,'DE-PARA'!$L$2:$L$63,"Fazer De-Para")</f>
        <v>Fazer De-Para</v>
      </c>
      <c r="F261" s="21">
        <f>Base[[#This Row],[Duração]]*24</f>
        <v>0</v>
      </c>
      <c r="G261" s="22">
        <f>HOUR(Base[[#This Row],[Tempo de atendimento]]/24)</f>
        <v>0</v>
      </c>
      <c r="H261">
        <f>_xlfn.XLOOKUP(Base[[#This Row],[Recurso]],'DE-PARA'!$A$1:$A$1000,'DE-PARA'!$E$1:$E$1000)</f>
        <v>0</v>
      </c>
      <c r="I261">
        <f>_xlfn.XLOOKUP(Base[[#This Row],[Recurso]],'DE-PARA'!$A$1:$A$1000,'DE-PARA'!$F$1:$F$1000)</f>
        <v>0</v>
      </c>
      <c r="AD261" s="64"/>
      <c r="AE261" s="64"/>
      <c r="AF261" s="64"/>
      <c r="AG261" s="65"/>
      <c r="AH261" s="65"/>
      <c r="BK261" s="65"/>
      <c r="BL261" s="65"/>
      <c r="BP261" s="20"/>
    </row>
    <row r="262" spans="1:68">
      <c r="A262" s="19">
        <f>CONCATENATE(MONTH(Base[[#This Row],[Data_Padronizada]]),"/",YEAR(Base[[#This Row],[Data_Padronizada]]))*1</f>
        <v>1</v>
      </c>
      <c r="B262" s="20" cm="1">
        <f t="array" ref="B262">IF(ISTEXT(BP262), IFERROR(VALOR.DATA(TRIM(BP262)), VALUE(TRIM(BP262))), BP262)</f>
        <v>0</v>
      </c>
      <c r="C262" t="str">
        <f>TEXT(Base[[#This Row],[Data_Padronizada]],"DDD")</f>
        <v>sáb</v>
      </c>
      <c r="D262">
        <f>_xlfn.XLOOKUP(Base[[#This Row],[Recurso]],'DE-PARA'!$A$1:$A$1000,'DE-PARA'!$D$1:$D$1000)</f>
        <v>0</v>
      </c>
      <c r="E262" t="str">
        <f>_xlfn.XLOOKUP(Base[[#This Row],[Tipo]],'DE-PARA'!$K$2:$K$63,'DE-PARA'!$L$2:$L$63,"Fazer De-Para")</f>
        <v>Fazer De-Para</v>
      </c>
      <c r="F262" s="21">
        <f>Base[[#This Row],[Duração]]*24</f>
        <v>0</v>
      </c>
      <c r="G262" s="22">
        <f>HOUR(Base[[#This Row],[Tempo de atendimento]]/24)</f>
        <v>0</v>
      </c>
      <c r="H262">
        <f>_xlfn.XLOOKUP(Base[[#This Row],[Recurso]],'DE-PARA'!$A$1:$A$1000,'DE-PARA'!$E$1:$E$1000)</f>
        <v>0</v>
      </c>
      <c r="I262">
        <f>_xlfn.XLOOKUP(Base[[#This Row],[Recurso]],'DE-PARA'!$A$1:$A$1000,'DE-PARA'!$F$1:$F$1000)</f>
        <v>0</v>
      </c>
      <c r="AD262" s="64"/>
      <c r="AE262" s="64"/>
      <c r="AF262" s="64"/>
      <c r="AG262" s="65"/>
      <c r="AH262" s="65"/>
      <c r="BK262" s="65"/>
      <c r="BL262" s="65"/>
      <c r="BP262" s="20"/>
    </row>
    <row r="263" spans="1:68">
      <c r="A263" s="19">
        <f>CONCATENATE(MONTH(Base[[#This Row],[Data_Padronizada]]),"/",YEAR(Base[[#This Row],[Data_Padronizada]]))*1</f>
        <v>1</v>
      </c>
      <c r="B263" s="20" cm="1">
        <f t="array" ref="B263">IF(ISTEXT(BP263), IFERROR(VALOR.DATA(TRIM(BP263)), VALUE(TRIM(BP263))), BP263)</f>
        <v>0</v>
      </c>
      <c r="C263" t="str">
        <f>TEXT(Base[[#This Row],[Data_Padronizada]],"DDD")</f>
        <v>sáb</v>
      </c>
      <c r="D263">
        <f>_xlfn.XLOOKUP(Base[[#This Row],[Recurso]],'DE-PARA'!$A$1:$A$1000,'DE-PARA'!$D$1:$D$1000)</f>
        <v>0</v>
      </c>
      <c r="E263" t="str">
        <f>_xlfn.XLOOKUP(Base[[#This Row],[Tipo]],'DE-PARA'!$K$2:$K$63,'DE-PARA'!$L$2:$L$63,"Fazer De-Para")</f>
        <v>Fazer De-Para</v>
      </c>
      <c r="F263" s="21">
        <f>Base[[#This Row],[Duração]]*24</f>
        <v>0</v>
      </c>
      <c r="G263" s="22">
        <f>HOUR(Base[[#This Row],[Tempo de atendimento]]/24)</f>
        <v>0</v>
      </c>
      <c r="H263">
        <f>_xlfn.XLOOKUP(Base[[#This Row],[Recurso]],'DE-PARA'!$A$1:$A$1000,'DE-PARA'!$E$1:$E$1000)</f>
        <v>0</v>
      </c>
      <c r="I263">
        <f>_xlfn.XLOOKUP(Base[[#This Row],[Recurso]],'DE-PARA'!$A$1:$A$1000,'DE-PARA'!$F$1:$F$1000)</f>
        <v>0</v>
      </c>
      <c r="AD263" s="64"/>
      <c r="AE263" s="64"/>
      <c r="AF263" s="64"/>
      <c r="AG263" s="65"/>
      <c r="AH263" s="65"/>
      <c r="BK263" s="65"/>
      <c r="BL263" s="65"/>
      <c r="BP263" s="20"/>
    </row>
    <row r="264" spans="1:68">
      <c r="A264" s="19">
        <f>CONCATENATE(MONTH(Base[[#This Row],[Data_Padronizada]]),"/",YEAR(Base[[#This Row],[Data_Padronizada]]))*1</f>
        <v>1</v>
      </c>
      <c r="B264" s="20" cm="1">
        <f t="array" ref="B264">IF(ISTEXT(BP264), IFERROR(VALOR.DATA(TRIM(BP264)), VALUE(TRIM(BP264))), BP264)</f>
        <v>0</v>
      </c>
      <c r="C264" t="str">
        <f>TEXT(Base[[#This Row],[Data_Padronizada]],"DDD")</f>
        <v>sáb</v>
      </c>
      <c r="D264">
        <f>_xlfn.XLOOKUP(Base[[#This Row],[Recurso]],'DE-PARA'!$A$1:$A$1000,'DE-PARA'!$D$1:$D$1000)</f>
        <v>0</v>
      </c>
      <c r="E264" t="str">
        <f>_xlfn.XLOOKUP(Base[[#This Row],[Tipo]],'DE-PARA'!$K$2:$K$63,'DE-PARA'!$L$2:$L$63,"Fazer De-Para")</f>
        <v>Fazer De-Para</v>
      </c>
      <c r="F264" s="21">
        <f>Base[[#This Row],[Duração]]*24</f>
        <v>0</v>
      </c>
      <c r="G264" s="22">
        <f>HOUR(Base[[#This Row],[Tempo de atendimento]]/24)</f>
        <v>0</v>
      </c>
      <c r="H264">
        <f>_xlfn.XLOOKUP(Base[[#This Row],[Recurso]],'DE-PARA'!$A$1:$A$1000,'DE-PARA'!$E$1:$E$1000)</f>
        <v>0</v>
      </c>
      <c r="I264">
        <f>_xlfn.XLOOKUP(Base[[#This Row],[Recurso]],'DE-PARA'!$A$1:$A$1000,'DE-PARA'!$F$1:$F$1000)</f>
        <v>0</v>
      </c>
      <c r="AD264" s="64"/>
      <c r="AE264" s="64"/>
      <c r="AF264" s="64"/>
      <c r="AG264" s="65"/>
      <c r="AH264" s="65"/>
      <c r="BK264" s="65"/>
      <c r="BL264" s="65"/>
      <c r="BP264" s="20"/>
    </row>
    <row r="265" spans="1:68">
      <c r="A265" s="19">
        <f>CONCATENATE(MONTH(Base[[#This Row],[Data_Padronizada]]),"/",YEAR(Base[[#This Row],[Data_Padronizada]]))*1</f>
        <v>1</v>
      </c>
      <c r="B265" s="20" cm="1">
        <f t="array" ref="B265">IF(ISTEXT(BP265), IFERROR(VALOR.DATA(TRIM(BP265)), VALUE(TRIM(BP265))), BP265)</f>
        <v>0</v>
      </c>
      <c r="C265" t="str">
        <f>TEXT(Base[[#This Row],[Data_Padronizada]],"DDD")</f>
        <v>sáb</v>
      </c>
      <c r="D265">
        <f>_xlfn.XLOOKUP(Base[[#This Row],[Recurso]],'DE-PARA'!$A$1:$A$1000,'DE-PARA'!$D$1:$D$1000)</f>
        <v>0</v>
      </c>
      <c r="E265" t="str">
        <f>_xlfn.XLOOKUP(Base[[#This Row],[Tipo]],'DE-PARA'!$K$2:$K$63,'DE-PARA'!$L$2:$L$63,"Fazer De-Para")</f>
        <v>Fazer De-Para</v>
      </c>
      <c r="F265" s="21">
        <f>Base[[#This Row],[Duração]]*24</f>
        <v>0</v>
      </c>
      <c r="G265" s="22">
        <f>HOUR(Base[[#This Row],[Tempo de atendimento]]/24)</f>
        <v>0</v>
      </c>
      <c r="H265">
        <f>_xlfn.XLOOKUP(Base[[#This Row],[Recurso]],'DE-PARA'!$A$1:$A$1000,'DE-PARA'!$E$1:$E$1000)</f>
        <v>0</v>
      </c>
      <c r="I265">
        <f>_xlfn.XLOOKUP(Base[[#This Row],[Recurso]],'DE-PARA'!$A$1:$A$1000,'DE-PARA'!$F$1:$F$1000)</f>
        <v>0</v>
      </c>
      <c r="AD265" s="64"/>
      <c r="AE265" s="64"/>
      <c r="AF265" s="64"/>
      <c r="AG265" s="65"/>
      <c r="AH265" s="65"/>
      <c r="BK265" s="65"/>
      <c r="BL265" s="65"/>
      <c r="BP265" s="20"/>
    </row>
    <row r="266" spans="1:68">
      <c r="A266" s="19">
        <f>CONCATENATE(MONTH(Base[[#This Row],[Data_Padronizada]]),"/",YEAR(Base[[#This Row],[Data_Padronizada]]))*1</f>
        <v>1</v>
      </c>
      <c r="B266" s="20" cm="1">
        <f t="array" ref="B266">IF(ISTEXT(BP266), IFERROR(VALOR.DATA(TRIM(BP266)), VALUE(TRIM(BP266))), BP266)</f>
        <v>0</v>
      </c>
      <c r="C266" t="str">
        <f>TEXT(Base[[#This Row],[Data_Padronizada]],"DDD")</f>
        <v>sáb</v>
      </c>
      <c r="D266">
        <f>_xlfn.XLOOKUP(Base[[#This Row],[Recurso]],'DE-PARA'!$A$1:$A$1000,'DE-PARA'!$D$1:$D$1000)</f>
        <v>0</v>
      </c>
      <c r="E266" t="str">
        <f>_xlfn.XLOOKUP(Base[[#This Row],[Tipo]],'DE-PARA'!$K$2:$K$63,'DE-PARA'!$L$2:$L$63,"Fazer De-Para")</f>
        <v>Fazer De-Para</v>
      </c>
      <c r="F266" s="21">
        <f>Base[[#This Row],[Duração]]*24</f>
        <v>0</v>
      </c>
      <c r="G266" s="22">
        <f>HOUR(Base[[#This Row],[Tempo de atendimento]]/24)</f>
        <v>0</v>
      </c>
      <c r="H266">
        <f>_xlfn.XLOOKUP(Base[[#This Row],[Recurso]],'DE-PARA'!$A$1:$A$1000,'DE-PARA'!$E$1:$E$1000)</f>
        <v>0</v>
      </c>
      <c r="I266">
        <f>_xlfn.XLOOKUP(Base[[#This Row],[Recurso]],'DE-PARA'!$A$1:$A$1000,'DE-PARA'!$F$1:$F$1000)</f>
        <v>0</v>
      </c>
      <c r="AD266" s="64"/>
      <c r="AE266" s="64"/>
      <c r="AF266" s="64"/>
      <c r="AG266" s="65"/>
      <c r="AH266" s="65"/>
      <c r="BK266" s="65"/>
      <c r="BL266" s="65"/>
      <c r="BP266" s="20"/>
    </row>
    <row r="267" spans="1:68">
      <c r="A267" s="19">
        <f>CONCATENATE(MONTH(Base[[#This Row],[Data_Padronizada]]),"/",YEAR(Base[[#This Row],[Data_Padronizada]]))*1</f>
        <v>1</v>
      </c>
      <c r="B267" s="20" cm="1">
        <f t="array" ref="B267">IF(ISTEXT(BP267), IFERROR(VALOR.DATA(TRIM(BP267)), VALUE(TRIM(BP267))), BP267)</f>
        <v>0</v>
      </c>
      <c r="C267" t="str">
        <f>TEXT(Base[[#This Row],[Data_Padronizada]],"DDD")</f>
        <v>sáb</v>
      </c>
      <c r="D267">
        <f>_xlfn.XLOOKUP(Base[[#This Row],[Recurso]],'DE-PARA'!$A$1:$A$1000,'DE-PARA'!$D$1:$D$1000)</f>
        <v>0</v>
      </c>
      <c r="E267" t="str">
        <f>_xlfn.XLOOKUP(Base[[#This Row],[Tipo]],'DE-PARA'!$K$2:$K$63,'DE-PARA'!$L$2:$L$63,"Fazer De-Para")</f>
        <v>Fazer De-Para</v>
      </c>
      <c r="F267" s="21">
        <f>Base[[#This Row],[Duração]]*24</f>
        <v>0</v>
      </c>
      <c r="G267" s="22">
        <f>HOUR(Base[[#This Row],[Tempo de atendimento]]/24)</f>
        <v>0</v>
      </c>
      <c r="H267">
        <f>_xlfn.XLOOKUP(Base[[#This Row],[Recurso]],'DE-PARA'!$A$1:$A$1000,'DE-PARA'!$E$1:$E$1000)</f>
        <v>0</v>
      </c>
      <c r="I267">
        <f>_xlfn.XLOOKUP(Base[[#This Row],[Recurso]],'DE-PARA'!$A$1:$A$1000,'DE-PARA'!$F$1:$F$1000)</f>
        <v>0</v>
      </c>
      <c r="AD267" s="64"/>
      <c r="AE267" s="64"/>
      <c r="AF267" s="64"/>
      <c r="AG267" s="65"/>
      <c r="AH267" s="65"/>
      <c r="BK267" s="65"/>
      <c r="BL267" s="65"/>
      <c r="BP267" s="20"/>
    </row>
    <row r="268" spans="1:68">
      <c r="A268" s="19">
        <f>CONCATENATE(MONTH(Base[[#This Row],[Data_Padronizada]]),"/",YEAR(Base[[#This Row],[Data_Padronizada]]))*1</f>
        <v>1</v>
      </c>
      <c r="B268" s="20" cm="1">
        <f t="array" ref="B268">IF(ISTEXT(BP268), IFERROR(VALOR.DATA(TRIM(BP268)), VALUE(TRIM(BP268))), BP268)</f>
        <v>0</v>
      </c>
      <c r="C268" t="str">
        <f>TEXT(Base[[#This Row],[Data_Padronizada]],"DDD")</f>
        <v>sáb</v>
      </c>
      <c r="D268">
        <f>_xlfn.XLOOKUP(Base[[#This Row],[Recurso]],'DE-PARA'!$A$1:$A$1000,'DE-PARA'!$D$1:$D$1000)</f>
        <v>0</v>
      </c>
      <c r="E268" t="str">
        <f>_xlfn.XLOOKUP(Base[[#This Row],[Tipo]],'DE-PARA'!$K$2:$K$63,'DE-PARA'!$L$2:$L$63,"Fazer De-Para")</f>
        <v>Fazer De-Para</v>
      </c>
      <c r="F268" s="21">
        <f>Base[[#This Row],[Duração]]*24</f>
        <v>0</v>
      </c>
      <c r="G268" s="22">
        <f>HOUR(Base[[#This Row],[Tempo de atendimento]]/24)</f>
        <v>0</v>
      </c>
      <c r="H268">
        <f>_xlfn.XLOOKUP(Base[[#This Row],[Recurso]],'DE-PARA'!$A$1:$A$1000,'DE-PARA'!$E$1:$E$1000)</f>
        <v>0</v>
      </c>
      <c r="I268">
        <f>_xlfn.XLOOKUP(Base[[#This Row],[Recurso]],'DE-PARA'!$A$1:$A$1000,'DE-PARA'!$F$1:$F$1000)</f>
        <v>0</v>
      </c>
      <c r="AD268" s="64"/>
      <c r="AE268" s="64"/>
      <c r="AF268" s="64"/>
      <c r="AG268" s="65"/>
      <c r="AH268" s="65"/>
      <c r="BK268" s="65"/>
      <c r="BL268" s="65"/>
      <c r="BP268" s="20"/>
    </row>
    <row r="269" spans="1:68">
      <c r="A269" s="19">
        <f>CONCATENATE(MONTH(Base[[#This Row],[Data_Padronizada]]),"/",YEAR(Base[[#This Row],[Data_Padronizada]]))*1</f>
        <v>1</v>
      </c>
      <c r="B269" s="20" cm="1">
        <f t="array" ref="B269">IF(ISTEXT(BP269), IFERROR(VALOR.DATA(TRIM(BP269)), VALUE(TRIM(BP269))), BP269)</f>
        <v>0</v>
      </c>
      <c r="C269" t="str">
        <f>TEXT(Base[[#This Row],[Data_Padronizada]],"DDD")</f>
        <v>sáb</v>
      </c>
      <c r="D269">
        <f>_xlfn.XLOOKUP(Base[[#This Row],[Recurso]],'DE-PARA'!$A$1:$A$1000,'DE-PARA'!$D$1:$D$1000)</f>
        <v>0</v>
      </c>
      <c r="E269" t="str">
        <f>_xlfn.XLOOKUP(Base[[#This Row],[Tipo]],'DE-PARA'!$K$2:$K$63,'DE-PARA'!$L$2:$L$63,"Fazer De-Para")</f>
        <v>Fazer De-Para</v>
      </c>
      <c r="F269" s="21">
        <f>Base[[#This Row],[Duração]]*24</f>
        <v>0</v>
      </c>
      <c r="G269" s="22">
        <f>HOUR(Base[[#This Row],[Tempo de atendimento]]/24)</f>
        <v>0</v>
      </c>
      <c r="H269">
        <f>_xlfn.XLOOKUP(Base[[#This Row],[Recurso]],'DE-PARA'!$A$1:$A$1000,'DE-PARA'!$E$1:$E$1000)</f>
        <v>0</v>
      </c>
      <c r="I269">
        <f>_xlfn.XLOOKUP(Base[[#This Row],[Recurso]],'DE-PARA'!$A$1:$A$1000,'DE-PARA'!$F$1:$F$1000)</f>
        <v>0</v>
      </c>
      <c r="AD269" s="64"/>
      <c r="AE269" s="64"/>
      <c r="AF269" s="64"/>
      <c r="AG269" s="65"/>
      <c r="AH269" s="65"/>
      <c r="BK269" s="65"/>
      <c r="BL269" s="65"/>
      <c r="BP269" s="20"/>
    </row>
    <row r="270" spans="1:68">
      <c r="A270" s="19">
        <f>CONCATENATE(MONTH(Base[[#This Row],[Data_Padronizada]]),"/",YEAR(Base[[#This Row],[Data_Padronizada]]))*1</f>
        <v>1</v>
      </c>
      <c r="B270" s="20" cm="1">
        <f t="array" ref="B270">IF(ISTEXT(BP270), IFERROR(VALOR.DATA(TRIM(BP270)), VALUE(TRIM(BP270))), BP270)</f>
        <v>0</v>
      </c>
      <c r="C270" t="str">
        <f>TEXT(Base[[#This Row],[Data_Padronizada]],"DDD")</f>
        <v>sáb</v>
      </c>
      <c r="D270">
        <f>_xlfn.XLOOKUP(Base[[#This Row],[Recurso]],'DE-PARA'!$A$1:$A$1000,'DE-PARA'!$D$1:$D$1000)</f>
        <v>0</v>
      </c>
      <c r="E270" t="str">
        <f>_xlfn.XLOOKUP(Base[[#This Row],[Tipo]],'DE-PARA'!$K$2:$K$63,'DE-PARA'!$L$2:$L$63,"Fazer De-Para")</f>
        <v>Fazer De-Para</v>
      </c>
      <c r="F270" s="21">
        <f>Base[[#This Row],[Duração]]*24</f>
        <v>0</v>
      </c>
      <c r="G270" s="22">
        <f>HOUR(Base[[#This Row],[Tempo de atendimento]]/24)</f>
        <v>0</v>
      </c>
      <c r="H270">
        <f>_xlfn.XLOOKUP(Base[[#This Row],[Recurso]],'DE-PARA'!$A$1:$A$1000,'DE-PARA'!$E$1:$E$1000)</f>
        <v>0</v>
      </c>
      <c r="I270">
        <f>_xlfn.XLOOKUP(Base[[#This Row],[Recurso]],'DE-PARA'!$A$1:$A$1000,'DE-PARA'!$F$1:$F$1000)</f>
        <v>0</v>
      </c>
      <c r="AD270" s="64"/>
      <c r="AE270" s="64"/>
      <c r="AF270" s="64"/>
      <c r="AG270" s="65"/>
      <c r="AH270" s="65"/>
      <c r="BK270" s="65"/>
      <c r="BL270" s="65"/>
      <c r="BP270" s="20"/>
    </row>
    <row r="271" spans="1:68">
      <c r="A271" s="19">
        <f>CONCATENATE(MONTH(Base[[#This Row],[Data_Padronizada]]),"/",YEAR(Base[[#This Row],[Data_Padronizada]]))*1</f>
        <v>1</v>
      </c>
      <c r="B271" s="20" cm="1">
        <f t="array" ref="B271">IF(ISTEXT(BP271), IFERROR(VALOR.DATA(TRIM(BP271)), VALUE(TRIM(BP271))), BP271)</f>
        <v>0</v>
      </c>
      <c r="C271" t="str">
        <f>TEXT(Base[[#This Row],[Data_Padronizada]],"DDD")</f>
        <v>sáb</v>
      </c>
      <c r="D271">
        <f>_xlfn.XLOOKUP(Base[[#This Row],[Recurso]],'DE-PARA'!$A$1:$A$1000,'DE-PARA'!$D$1:$D$1000)</f>
        <v>0</v>
      </c>
      <c r="E271" t="str">
        <f>_xlfn.XLOOKUP(Base[[#This Row],[Tipo]],'DE-PARA'!$K$2:$K$63,'DE-PARA'!$L$2:$L$63,"Fazer De-Para")</f>
        <v>Fazer De-Para</v>
      </c>
      <c r="F271" s="21">
        <f>Base[[#This Row],[Duração]]*24</f>
        <v>0</v>
      </c>
      <c r="G271" s="22">
        <f>HOUR(Base[[#This Row],[Tempo de atendimento]]/24)</f>
        <v>0</v>
      </c>
      <c r="H271">
        <f>_xlfn.XLOOKUP(Base[[#This Row],[Recurso]],'DE-PARA'!$A$1:$A$1000,'DE-PARA'!$E$1:$E$1000)</f>
        <v>0</v>
      </c>
      <c r="I271">
        <f>_xlfn.XLOOKUP(Base[[#This Row],[Recurso]],'DE-PARA'!$A$1:$A$1000,'DE-PARA'!$F$1:$F$1000)</f>
        <v>0</v>
      </c>
      <c r="AD271" s="64"/>
      <c r="AE271" s="64"/>
      <c r="AF271" s="64"/>
      <c r="AG271" s="65"/>
      <c r="AH271" s="65"/>
      <c r="BK271" s="65"/>
      <c r="BL271" s="65"/>
      <c r="BP271" s="20"/>
    </row>
    <row r="272" spans="1:68">
      <c r="A272" s="19">
        <f>CONCATENATE(MONTH(Base[[#This Row],[Data_Padronizada]]),"/",YEAR(Base[[#This Row],[Data_Padronizada]]))*1</f>
        <v>1</v>
      </c>
      <c r="B272" s="20" cm="1">
        <f t="array" ref="B272">IF(ISTEXT(BP272), IFERROR(VALOR.DATA(TRIM(BP272)), VALUE(TRIM(BP272))), BP272)</f>
        <v>0</v>
      </c>
      <c r="C272" t="str">
        <f>TEXT(Base[[#This Row],[Data_Padronizada]],"DDD")</f>
        <v>sáb</v>
      </c>
      <c r="D272">
        <f>_xlfn.XLOOKUP(Base[[#This Row],[Recurso]],'DE-PARA'!$A$1:$A$1000,'DE-PARA'!$D$1:$D$1000)</f>
        <v>0</v>
      </c>
      <c r="E272" t="str">
        <f>_xlfn.XLOOKUP(Base[[#This Row],[Tipo]],'DE-PARA'!$K$2:$K$63,'DE-PARA'!$L$2:$L$63,"Fazer De-Para")</f>
        <v>Fazer De-Para</v>
      </c>
      <c r="F272" s="21">
        <f>Base[[#This Row],[Duração]]*24</f>
        <v>0</v>
      </c>
      <c r="G272" s="22">
        <f>HOUR(Base[[#This Row],[Tempo de atendimento]]/24)</f>
        <v>0</v>
      </c>
      <c r="H272">
        <f>_xlfn.XLOOKUP(Base[[#This Row],[Recurso]],'DE-PARA'!$A$1:$A$1000,'DE-PARA'!$E$1:$E$1000)</f>
        <v>0</v>
      </c>
      <c r="I272">
        <f>_xlfn.XLOOKUP(Base[[#This Row],[Recurso]],'DE-PARA'!$A$1:$A$1000,'DE-PARA'!$F$1:$F$1000)</f>
        <v>0</v>
      </c>
    </row>
    <row r="273" spans="1:68">
      <c r="A273" s="19">
        <f>CONCATENATE(MONTH(Base[[#This Row],[Data_Padronizada]]),"/",YEAR(Base[[#This Row],[Data_Padronizada]]))*1</f>
        <v>1</v>
      </c>
      <c r="B273" s="20" cm="1">
        <f t="array" ref="B273">IF(ISTEXT(BP273), IFERROR(VALOR.DATA(TRIM(BP273)), VALUE(TRIM(BP273))), BP273)</f>
        <v>0</v>
      </c>
      <c r="C273" t="str">
        <f>TEXT(Base[[#This Row],[Data_Padronizada]],"DDD")</f>
        <v>sáb</v>
      </c>
      <c r="D273">
        <f>_xlfn.XLOOKUP(Base[[#This Row],[Recurso]],'DE-PARA'!$A$1:$A$1000,'DE-PARA'!$D$1:$D$1000)</f>
        <v>0</v>
      </c>
      <c r="E273" t="str">
        <f>_xlfn.XLOOKUP(Base[[#This Row],[Tipo]],'DE-PARA'!$K$2:$K$63,'DE-PARA'!$L$2:$L$63,"Fazer De-Para")</f>
        <v>Fazer De-Para</v>
      </c>
      <c r="F273" s="21">
        <f>Base[[#This Row],[Duração]]*24</f>
        <v>0</v>
      </c>
      <c r="G273" s="22">
        <f>HOUR(Base[[#This Row],[Tempo de atendimento]]/24)</f>
        <v>0</v>
      </c>
      <c r="H273">
        <f>_xlfn.XLOOKUP(Base[[#This Row],[Recurso]],'DE-PARA'!$A$1:$A$1000,'DE-PARA'!$E$1:$E$1000)</f>
        <v>0</v>
      </c>
      <c r="I273">
        <f>_xlfn.XLOOKUP(Base[[#This Row],[Recurso]],'DE-PARA'!$A$1:$A$1000,'DE-PARA'!$F$1:$F$1000)</f>
        <v>0</v>
      </c>
      <c r="AD273" s="64"/>
      <c r="AE273" s="64"/>
      <c r="AF273" s="64"/>
      <c r="AG273" s="65"/>
      <c r="AH273" s="65"/>
      <c r="BK273" s="65"/>
      <c r="BL273" s="65"/>
      <c r="BP273" s="20"/>
    </row>
    <row r="274" spans="1:68">
      <c r="A274" s="19">
        <f>CONCATENATE(MONTH(Base[[#This Row],[Data_Padronizada]]),"/",YEAR(Base[[#This Row],[Data_Padronizada]]))*1</f>
        <v>1</v>
      </c>
      <c r="B274" s="20" cm="1">
        <f t="array" ref="B274">IF(ISTEXT(BP274), IFERROR(VALOR.DATA(TRIM(BP274)), VALUE(TRIM(BP274))), BP274)</f>
        <v>0</v>
      </c>
      <c r="C274" t="str">
        <f>TEXT(Base[[#This Row],[Data_Padronizada]],"DDD")</f>
        <v>sáb</v>
      </c>
      <c r="D274">
        <f>_xlfn.XLOOKUP(Base[[#This Row],[Recurso]],'DE-PARA'!$A$1:$A$1000,'DE-PARA'!$D$1:$D$1000)</f>
        <v>0</v>
      </c>
      <c r="E274" t="str">
        <f>_xlfn.XLOOKUP(Base[[#This Row],[Tipo]],'DE-PARA'!$K$2:$K$63,'DE-PARA'!$L$2:$L$63,"Fazer De-Para")</f>
        <v>Fazer De-Para</v>
      </c>
      <c r="F274" s="21">
        <f>Base[[#This Row],[Duração]]*24</f>
        <v>0</v>
      </c>
      <c r="G274" s="22">
        <f>HOUR(Base[[#This Row],[Tempo de atendimento]]/24)</f>
        <v>0</v>
      </c>
      <c r="H274">
        <f>_xlfn.XLOOKUP(Base[[#This Row],[Recurso]],'DE-PARA'!$A$1:$A$1000,'DE-PARA'!$E$1:$E$1000)</f>
        <v>0</v>
      </c>
      <c r="I274">
        <f>_xlfn.XLOOKUP(Base[[#This Row],[Recurso]],'DE-PARA'!$A$1:$A$1000,'DE-PARA'!$F$1:$F$1000)</f>
        <v>0</v>
      </c>
      <c r="AD274" s="64"/>
      <c r="AE274" s="64"/>
      <c r="AF274" s="64"/>
      <c r="AG274" s="65"/>
      <c r="AH274" s="65"/>
      <c r="BK274" s="65"/>
      <c r="BL274" s="65"/>
      <c r="BP274" s="20"/>
    </row>
    <row r="275" spans="1:68">
      <c r="A275" s="19">
        <f>CONCATENATE(MONTH(Base[[#This Row],[Data_Padronizada]]),"/",YEAR(Base[[#This Row],[Data_Padronizada]]))*1</f>
        <v>1</v>
      </c>
      <c r="B275" s="20" cm="1">
        <f t="array" ref="B275">IF(ISTEXT(BP275), IFERROR(VALOR.DATA(TRIM(BP275)), VALUE(TRIM(BP275))), BP275)</f>
        <v>0</v>
      </c>
      <c r="C275" t="str">
        <f>TEXT(Base[[#This Row],[Data_Padronizada]],"DDD")</f>
        <v>sáb</v>
      </c>
      <c r="D275">
        <f>_xlfn.XLOOKUP(Base[[#This Row],[Recurso]],'DE-PARA'!$A$1:$A$1000,'DE-PARA'!$D$1:$D$1000)</f>
        <v>0</v>
      </c>
      <c r="E275" t="str">
        <f>_xlfn.XLOOKUP(Base[[#This Row],[Tipo]],'DE-PARA'!$K$2:$K$63,'DE-PARA'!$L$2:$L$63,"Fazer De-Para")</f>
        <v>Fazer De-Para</v>
      </c>
      <c r="F275" s="21">
        <f>Base[[#This Row],[Duração]]*24</f>
        <v>0</v>
      </c>
      <c r="G275" s="22">
        <f>HOUR(Base[[#This Row],[Tempo de atendimento]]/24)</f>
        <v>0</v>
      </c>
      <c r="H275">
        <f>_xlfn.XLOOKUP(Base[[#This Row],[Recurso]],'DE-PARA'!$A$1:$A$1000,'DE-PARA'!$E$1:$E$1000)</f>
        <v>0</v>
      </c>
      <c r="I275">
        <f>_xlfn.XLOOKUP(Base[[#This Row],[Recurso]],'DE-PARA'!$A$1:$A$1000,'DE-PARA'!$F$1:$F$1000)</f>
        <v>0</v>
      </c>
      <c r="AD275" s="64"/>
      <c r="AE275" s="64"/>
      <c r="AF275" s="64"/>
      <c r="AG275" s="65"/>
      <c r="AH275" s="65"/>
      <c r="BK275" s="65"/>
      <c r="BL275" s="65"/>
      <c r="BP275" s="20"/>
    </row>
    <row r="276" spans="1:68">
      <c r="A276" s="19">
        <f>CONCATENATE(MONTH(Base[[#This Row],[Data_Padronizada]]),"/",YEAR(Base[[#This Row],[Data_Padronizada]]))*1</f>
        <v>1</v>
      </c>
      <c r="B276" s="20" cm="1">
        <f t="array" ref="B276">IF(ISTEXT(BP276), IFERROR(VALOR.DATA(TRIM(BP276)), VALUE(TRIM(BP276))), BP276)</f>
        <v>0</v>
      </c>
      <c r="C276" t="str">
        <f>TEXT(Base[[#This Row],[Data_Padronizada]],"DDD")</f>
        <v>sáb</v>
      </c>
      <c r="D276">
        <f>_xlfn.XLOOKUP(Base[[#This Row],[Recurso]],'DE-PARA'!$A$1:$A$1000,'DE-PARA'!$D$1:$D$1000)</f>
        <v>0</v>
      </c>
      <c r="E276" t="str">
        <f>_xlfn.XLOOKUP(Base[[#This Row],[Tipo]],'DE-PARA'!$K$2:$K$63,'DE-PARA'!$L$2:$L$63,"Fazer De-Para")</f>
        <v>Fazer De-Para</v>
      </c>
      <c r="F276" s="21">
        <f>Base[[#This Row],[Duração]]*24</f>
        <v>0</v>
      </c>
      <c r="G276" s="22">
        <f>HOUR(Base[[#This Row],[Tempo de atendimento]]/24)</f>
        <v>0</v>
      </c>
      <c r="H276">
        <f>_xlfn.XLOOKUP(Base[[#This Row],[Recurso]],'DE-PARA'!$A$1:$A$1000,'DE-PARA'!$E$1:$E$1000)</f>
        <v>0</v>
      </c>
      <c r="I276">
        <f>_xlfn.XLOOKUP(Base[[#This Row],[Recurso]],'DE-PARA'!$A$1:$A$1000,'DE-PARA'!$F$1:$F$1000)</f>
        <v>0</v>
      </c>
      <c r="AD276" s="64"/>
      <c r="AE276" s="64"/>
      <c r="AF276" s="64"/>
      <c r="AG276" s="65"/>
      <c r="AH276" s="65"/>
      <c r="BK276" s="65"/>
      <c r="BL276" s="65"/>
      <c r="BP276" s="20"/>
    </row>
    <row r="277" spans="1:68">
      <c r="A277" s="19">
        <f>CONCATENATE(MONTH(Base[[#This Row],[Data_Padronizada]]),"/",YEAR(Base[[#This Row],[Data_Padronizada]]))*1</f>
        <v>1</v>
      </c>
      <c r="B277" s="20" cm="1">
        <f t="array" ref="B277">IF(ISTEXT(BP277), IFERROR(VALOR.DATA(TRIM(BP277)), VALUE(TRIM(BP277))), BP277)</f>
        <v>0</v>
      </c>
      <c r="C277" t="str">
        <f>TEXT(Base[[#This Row],[Data_Padronizada]],"DDD")</f>
        <v>sáb</v>
      </c>
      <c r="D277">
        <f>_xlfn.XLOOKUP(Base[[#This Row],[Recurso]],'DE-PARA'!$A$1:$A$1000,'DE-PARA'!$D$1:$D$1000)</f>
        <v>0</v>
      </c>
      <c r="E277" t="str">
        <f>_xlfn.XLOOKUP(Base[[#This Row],[Tipo]],'DE-PARA'!$K$2:$K$63,'DE-PARA'!$L$2:$L$63,"Fazer De-Para")</f>
        <v>Fazer De-Para</v>
      </c>
      <c r="F277" s="21">
        <f>Base[[#This Row],[Duração]]*24</f>
        <v>0</v>
      </c>
      <c r="G277" s="22">
        <f>HOUR(Base[[#This Row],[Tempo de atendimento]]/24)</f>
        <v>0</v>
      </c>
      <c r="H277">
        <f>_xlfn.XLOOKUP(Base[[#This Row],[Recurso]],'DE-PARA'!$A$1:$A$1000,'DE-PARA'!$E$1:$E$1000)</f>
        <v>0</v>
      </c>
      <c r="I277">
        <f>_xlfn.XLOOKUP(Base[[#This Row],[Recurso]],'DE-PARA'!$A$1:$A$1000,'DE-PARA'!$F$1:$F$1000)</f>
        <v>0</v>
      </c>
      <c r="AD277" s="64"/>
      <c r="AE277" s="64"/>
      <c r="AF277" s="64"/>
      <c r="AG277" s="65"/>
      <c r="AH277" s="65"/>
      <c r="BK277" s="65"/>
      <c r="BL277" s="65"/>
      <c r="BP277" s="20"/>
    </row>
    <row r="278" spans="1:68">
      <c r="A278" s="19">
        <f>CONCATENATE(MONTH(Base[[#This Row],[Data_Padronizada]]),"/",YEAR(Base[[#This Row],[Data_Padronizada]]))*1</f>
        <v>1</v>
      </c>
      <c r="B278" s="20" cm="1">
        <f t="array" ref="B278">IF(ISTEXT(BP278), IFERROR(VALOR.DATA(TRIM(BP278)), VALUE(TRIM(BP278))), BP278)</f>
        <v>0</v>
      </c>
      <c r="C278" t="str">
        <f>TEXT(Base[[#This Row],[Data_Padronizada]],"DDD")</f>
        <v>sáb</v>
      </c>
      <c r="D278">
        <f>_xlfn.XLOOKUP(Base[[#This Row],[Recurso]],'DE-PARA'!$A$1:$A$1000,'DE-PARA'!$D$1:$D$1000)</f>
        <v>0</v>
      </c>
      <c r="E278" t="str">
        <f>_xlfn.XLOOKUP(Base[[#This Row],[Tipo]],'DE-PARA'!$K$2:$K$63,'DE-PARA'!$L$2:$L$63,"Fazer De-Para")</f>
        <v>Fazer De-Para</v>
      </c>
      <c r="F278" s="21">
        <f>Base[[#This Row],[Duração]]*24</f>
        <v>0</v>
      </c>
      <c r="G278" s="22">
        <f>HOUR(Base[[#This Row],[Tempo de atendimento]]/24)</f>
        <v>0</v>
      </c>
      <c r="H278">
        <f>_xlfn.XLOOKUP(Base[[#This Row],[Recurso]],'DE-PARA'!$A$1:$A$1000,'DE-PARA'!$E$1:$E$1000)</f>
        <v>0</v>
      </c>
      <c r="I278">
        <f>_xlfn.XLOOKUP(Base[[#This Row],[Recurso]],'DE-PARA'!$A$1:$A$1000,'DE-PARA'!$F$1:$F$1000)</f>
        <v>0</v>
      </c>
      <c r="AD278" s="64"/>
      <c r="AE278" s="64"/>
      <c r="AF278" s="64"/>
      <c r="AG278" s="65"/>
      <c r="AH278" s="65"/>
      <c r="BK278" s="65"/>
      <c r="BL278" s="65"/>
      <c r="BP278" s="20"/>
    </row>
    <row r="279" spans="1:68">
      <c r="A279" s="19">
        <f>CONCATENATE(MONTH(Base[[#This Row],[Data_Padronizada]]),"/",YEAR(Base[[#This Row],[Data_Padronizada]]))*1</f>
        <v>1</v>
      </c>
      <c r="B279" s="20" cm="1">
        <f t="array" ref="B279">IF(ISTEXT(BP279), IFERROR(VALOR.DATA(TRIM(BP279)), VALUE(TRIM(BP279))), BP279)</f>
        <v>0</v>
      </c>
      <c r="C279" t="str">
        <f>TEXT(Base[[#This Row],[Data_Padronizada]],"DDD")</f>
        <v>sáb</v>
      </c>
      <c r="D279">
        <f>_xlfn.XLOOKUP(Base[[#This Row],[Recurso]],'DE-PARA'!$A$1:$A$1000,'DE-PARA'!$D$1:$D$1000)</f>
        <v>0</v>
      </c>
      <c r="E279" t="str">
        <f>_xlfn.XLOOKUP(Base[[#This Row],[Tipo]],'DE-PARA'!$K$2:$K$63,'DE-PARA'!$L$2:$L$63,"Fazer De-Para")</f>
        <v>Fazer De-Para</v>
      </c>
      <c r="F279" s="21">
        <f>Base[[#This Row],[Duração]]*24</f>
        <v>0</v>
      </c>
      <c r="G279" s="22">
        <f>HOUR(Base[[#This Row],[Tempo de atendimento]]/24)</f>
        <v>0</v>
      </c>
      <c r="H279">
        <f>_xlfn.XLOOKUP(Base[[#This Row],[Recurso]],'DE-PARA'!$A$1:$A$1000,'DE-PARA'!$E$1:$E$1000)</f>
        <v>0</v>
      </c>
      <c r="I279">
        <f>_xlfn.XLOOKUP(Base[[#This Row],[Recurso]],'DE-PARA'!$A$1:$A$1000,'DE-PARA'!$F$1:$F$1000)</f>
        <v>0</v>
      </c>
    </row>
    <row r="280" spans="1:68">
      <c r="A280" s="19">
        <f>CONCATENATE(MONTH(Base[[#This Row],[Data_Padronizada]]),"/",YEAR(Base[[#This Row],[Data_Padronizada]]))*1</f>
        <v>1</v>
      </c>
      <c r="B280" s="20" cm="1">
        <f t="array" ref="B280">IF(ISTEXT(BP280), IFERROR(VALOR.DATA(TRIM(BP280)), VALUE(TRIM(BP280))), BP280)</f>
        <v>0</v>
      </c>
      <c r="C280" t="str">
        <f>TEXT(Base[[#This Row],[Data_Padronizada]],"DDD")</f>
        <v>sáb</v>
      </c>
      <c r="D280">
        <f>_xlfn.XLOOKUP(Base[[#This Row],[Recurso]],'DE-PARA'!$A$1:$A$1000,'DE-PARA'!$D$1:$D$1000)</f>
        <v>0</v>
      </c>
      <c r="E280" t="str">
        <f>_xlfn.XLOOKUP(Base[[#This Row],[Tipo]],'DE-PARA'!$K$2:$K$63,'DE-PARA'!$L$2:$L$63,"Fazer De-Para")</f>
        <v>Fazer De-Para</v>
      </c>
      <c r="F280" s="21">
        <f>Base[[#This Row],[Duração]]*24</f>
        <v>0</v>
      </c>
      <c r="G280" s="22">
        <f>HOUR(Base[[#This Row],[Tempo de atendimento]]/24)</f>
        <v>0</v>
      </c>
      <c r="H280">
        <f>_xlfn.XLOOKUP(Base[[#This Row],[Recurso]],'DE-PARA'!$A$1:$A$1000,'DE-PARA'!$E$1:$E$1000)</f>
        <v>0</v>
      </c>
      <c r="I280">
        <f>_xlfn.XLOOKUP(Base[[#This Row],[Recurso]],'DE-PARA'!$A$1:$A$1000,'DE-PARA'!$F$1:$F$1000)</f>
        <v>0</v>
      </c>
      <c r="AD280" s="64"/>
      <c r="AE280" s="64"/>
      <c r="AF280" s="64"/>
      <c r="AG280" s="65"/>
      <c r="AH280" s="65"/>
      <c r="BK280" s="65"/>
      <c r="BL280" s="65"/>
      <c r="BP280" s="20"/>
    </row>
    <row r="281" spans="1:68">
      <c r="A281" s="19">
        <f>CONCATENATE(MONTH(Base[[#This Row],[Data_Padronizada]]),"/",YEAR(Base[[#This Row],[Data_Padronizada]]))*1</f>
        <v>1</v>
      </c>
      <c r="B281" s="20" cm="1">
        <f t="array" ref="B281">IF(ISTEXT(BP281), IFERROR(VALOR.DATA(TRIM(BP281)), VALUE(TRIM(BP281))), BP281)</f>
        <v>0</v>
      </c>
      <c r="C281" t="str">
        <f>TEXT(Base[[#This Row],[Data_Padronizada]],"DDD")</f>
        <v>sáb</v>
      </c>
      <c r="D281">
        <f>_xlfn.XLOOKUP(Base[[#This Row],[Recurso]],'DE-PARA'!$A$1:$A$1000,'DE-PARA'!$D$1:$D$1000)</f>
        <v>0</v>
      </c>
      <c r="E281" t="str">
        <f>_xlfn.XLOOKUP(Base[[#This Row],[Tipo]],'DE-PARA'!$K$2:$K$63,'DE-PARA'!$L$2:$L$63,"Fazer De-Para")</f>
        <v>Fazer De-Para</v>
      </c>
      <c r="F281" s="21">
        <f>Base[[#This Row],[Duração]]*24</f>
        <v>0</v>
      </c>
      <c r="G281" s="22">
        <f>HOUR(Base[[#This Row],[Tempo de atendimento]]/24)</f>
        <v>0</v>
      </c>
      <c r="H281">
        <f>_xlfn.XLOOKUP(Base[[#This Row],[Recurso]],'DE-PARA'!$A$1:$A$1000,'DE-PARA'!$E$1:$E$1000)</f>
        <v>0</v>
      </c>
      <c r="I281">
        <f>_xlfn.XLOOKUP(Base[[#This Row],[Recurso]],'DE-PARA'!$A$1:$A$1000,'DE-PARA'!$F$1:$F$1000)</f>
        <v>0</v>
      </c>
      <c r="AD281" s="64"/>
      <c r="AE281" s="64"/>
      <c r="AF281" s="64"/>
      <c r="AG281" s="65"/>
      <c r="AH281" s="65"/>
      <c r="BK281" s="65"/>
      <c r="BL281" s="65"/>
      <c r="BP281" s="20"/>
    </row>
    <row r="282" spans="1:68">
      <c r="A282" s="19">
        <f>CONCATENATE(MONTH(Base[[#This Row],[Data_Padronizada]]),"/",YEAR(Base[[#This Row],[Data_Padronizada]]))*1</f>
        <v>1</v>
      </c>
      <c r="B282" s="20" cm="1">
        <f t="array" ref="B282">IF(ISTEXT(BP282), IFERROR(VALOR.DATA(TRIM(BP282)), VALUE(TRIM(BP282))), BP282)</f>
        <v>0</v>
      </c>
      <c r="C282" t="str">
        <f>TEXT(Base[[#This Row],[Data_Padronizada]],"DDD")</f>
        <v>sáb</v>
      </c>
      <c r="D282">
        <f>_xlfn.XLOOKUP(Base[[#This Row],[Recurso]],'DE-PARA'!$A$1:$A$1000,'DE-PARA'!$D$1:$D$1000)</f>
        <v>0</v>
      </c>
      <c r="E282" t="str">
        <f>_xlfn.XLOOKUP(Base[[#This Row],[Tipo]],'DE-PARA'!$K$2:$K$63,'DE-PARA'!$L$2:$L$63,"Fazer De-Para")</f>
        <v>Fazer De-Para</v>
      </c>
      <c r="F282" s="21">
        <f>Base[[#This Row],[Duração]]*24</f>
        <v>0</v>
      </c>
      <c r="G282" s="22">
        <f>HOUR(Base[[#This Row],[Tempo de atendimento]]/24)</f>
        <v>0</v>
      </c>
      <c r="H282">
        <f>_xlfn.XLOOKUP(Base[[#This Row],[Recurso]],'DE-PARA'!$A$1:$A$1000,'DE-PARA'!$E$1:$E$1000)</f>
        <v>0</v>
      </c>
      <c r="I282">
        <f>_xlfn.XLOOKUP(Base[[#This Row],[Recurso]],'DE-PARA'!$A$1:$A$1000,'DE-PARA'!$F$1:$F$1000)</f>
        <v>0</v>
      </c>
    </row>
    <row r="283" spans="1:68">
      <c r="A283" s="19">
        <f>CONCATENATE(MONTH(Base[[#This Row],[Data_Padronizada]]),"/",YEAR(Base[[#This Row],[Data_Padronizada]]))*1</f>
        <v>1</v>
      </c>
      <c r="B283" s="20" cm="1">
        <f t="array" ref="B283">IF(ISTEXT(BP283), IFERROR(VALOR.DATA(TRIM(BP283)), VALUE(TRIM(BP283))), BP283)</f>
        <v>0</v>
      </c>
      <c r="C283" t="str">
        <f>TEXT(Base[[#This Row],[Data_Padronizada]],"DDD")</f>
        <v>sáb</v>
      </c>
      <c r="D283">
        <f>_xlfn.XLOOKUP(Base[[#This Row],[Recurso]],'DE-PARA'!$A$1:$A$1000,'DE-PARA'!$D$1:$D$1000)</f>
        <v>0</v>
      </c>
      <c r="E283" t="str">
        <f>_xlfn.XLOOKUP(Base[[#This Row],[Tipo]],'DE-PARA'!$K$2:$K$63,'DE-PARA'!$L$2:$L$63,"Fazer De-Para")</f>
        <v>Fazer De-Para</v>
      </c>
      <c r="F283" s="21">
        <f>Base[[#This Row],[Duração]]*24</f>
        <v>0</v>
      </c>
      <c r="G283" s="22">
        <f>HOUR(Base[[#This Row],[Tempo de atendimento]]/24)</f>
        <v>0</v>
      </c>
      <c r="H283">
        <f>_xlfn.XLOOKUP(Base[[#This Row],[Recurso]],'DE-PARA'!$A$1:$A$1000,'DE-PARA'!$E$1:$E$1000)</f>
        <v>0</v>
      </c>
      <c r="I283">
        <f>_xlfn.XLOOKUP(Base[[#This Row],[Recurso]],'DE-PARA'!$A$1:$A$1000,'DE-PARA'!$F$1:$F$1000)</f>
        <v>0</v>
      </c>
      <c r="AD283" s="64"/>
      <c r="AE283" s="64"/>
      <c r="AF283" s="64"/>
      <c r="AG283" s="65"/>
      <c r="AH283" s="65"/>
      <c r="BK283" s="65"/>
      <c r="BL283" s="65"/>
      <c r="BP283" s="20"/>
    </row>
    <row r="284" spans="1:68">
      <c r="A284" s="19">
        <f>CONCATENATE(MONTH(Base[[#This Row],[Data_Padronizada]]),"/",YEAR(Base[[#This Row],[Data_Padronizada]]))*1</f>
        <v>1</v>
      </c>
      <c r="B284" s="20" cm="1">
        <f t="array" ref="B284">IF(ISTEXT(BP284), IFERROR(VALOR.DATA(TRIM(BP284)), VALUE(TRIM(BP284))), BP284)</f>
        <v>0</v>
      </c>
      <c r="C284" t="str">
        <f>TEXT(Base[[#This Row],[Data_Padronizada]],"DDD")</f>
        <v>sáb</v>
      </c>
      <c r="D284">
        <f>_xlfn.XLOOKUP(Base[[#This Row],[Recurso]],'DE-PARA'!$A$1:$A$1000,'DE-PARA'!$D$1:$D$1000)</f>
        <v>0</v>
      </c>
      <c r="E284" t="str">
        <f>_xlfn.XLOOKUP(Base[[#This Row],[Tipo]],'DE-PARA'!$K$2:$K$63,'DE-PARA'!$L$2:$L$63,"Fazer De-Para")</f>
        <v>Fazer De-Para</v>
      </c>
      <c r="F284" s="21">
        <f>Base[[#This Row],[Duração]]*24</f>
        <v>0</v>
      </c>
      <c r="G284" s="22">
        <f>HOUR(Base[[#This Row],[Tempo de atendimento]]/24)</f>
        <v>0</v>
      </c>
      <c r="H284">
        <f>_xlfn.XLOOKUP(Base[[#This Row],[Recurso]],'DE-PARA'!$A$1:$A$1000,'DE-PARA'!$E$1:$E$1000)</f>
        <v>0</v>
      </c>
      <c r="I284">
        <f>_xlfn.XLOOKUP(Base[[#This Row],[Recurso]],'DE-PARA'!$A$1:$A$1000,'DE-PARA'!$F$1:$F$1000)</f>
        <v>0</v>
      </c>
    </row>
    <row r="285" spans="1:68">
      <c r="A285" s="19">
        <f>CONCATENATE(MONTH(Base[[#This Row],[Data_Padronizada]]),"/",YEAR(Base[[#This Row],[Data_Padronizada]]))*1</f>
        <v>1</v>
      </c>
      <c r="B285" s="20" cm="1">
        <f t="array" ref="B285">IF(ISTEXT(BP285), IFERROR(VALOR.DATA(TRIM(BP285)), VALUE(TRIM(BP285))), BP285)</f>
        <v>0</v>
      </c>
      <c r="C285" t="str">
        <f>TEXT(Base[[#This Row],[Data_Padronizada]],"DDD")</f>
        <v>sáb</v>
      </c>
      <c r="D285">
        <f>_xlfn.XLOOKUP(Base[[#This Row],[Recurso]],'DE-PARA'!$A$1:$A$1000,'DE-PARA'!$D$1:$D$1000)</f>
        <v>0</v>
      </c>
      <c r="E285" t="str">
        <f>_xlfn.XLOOKUP(Base[[#This Row],[Tipo]],'DE-PARA'!$K$2:$K$63,'DE-PARA'!$L$2:$L$63,"Fazer De-Para")</f>
        <v>Fazer De-Para</v>
      </c>
      <c r="F285" s="21">
        <f>Base[[#This Row],[Duração]]*24</f>
        <v>0</v>
      </c>
      <c r="G285" s="22">
        <f>HOUR(Base[[#This Row],[Tempo de atendimento]]/24)</f>
        <v>0</v>
      </c>
      <c r="H285">
        <f>_xlfn.XLOOKUP(Base[[#This Row],[Recurso]],'DE-PARA'!$A$1:$A$1000,'DE-PARA'!$E$1:$E$1000)</f>
        <v>0</v>
      </c>
      <c r="I285">
        <f>_xlfn.XLOOKUP(Base[[#This Row],[Recurso]],'DE-PARA'!$A$1:$A$1000,'DE-PARA'!$F$1:$F$1000)</f>
        <v>0</v>
      </c>
      <c r="AD285" s="64"/>
      <c r="AE285" s="64"/>
      <c r="AF285" s="64"/>
      <c r="AG285" s="65"/>
      <c r="AH285" s="65"/>
      <c r="BK285" s="65"/>
      <c r="BL285" s="65"/>
      <c r="BP285" s="20"/>
    </row>
    <row r="286" spans="1:68">
      <c r="A286" s="19">
        <f>CONCATENATE(MONTH(Base[[#This Row],[Data_Padronizada]]),"/",YEAR(Base[[#This Row],[Data_Padronizada]]))*1</f>
        <v>1</v>
      </c>
      <c r="B286" s="20" cm="1">
        <f t="array" ref="B286">IF(ISTEXT(BP286), IFERROR(VALOR.DATA(TRIM(BP286)), VALUE(TRIM(BP286))), BP286)</f>
        <v>0</v>
      </c>
      <c r="C286" t="str">
        <f>TEXT(Base[[#This Row],[Data_Padronizada]],"DDD")</f>
        <v>sáb</v>
      </c>
      <c r="D286">
        <f>_xlfn.XLOOKUP(Base[[#This Row],[Recurso]],'DE-PARA'!$A$1:$A$1000,'DE-PARA'!$D$1:$D$1000)</f>
        <v>0</v>
      </c>
      <c r="E286" t="str">
        <f>_xlfn.XLOOKUP(Base[[#This Row],[Tipo]],'DE-PARA'!$K$2:$K$63,'DE-PARA'!$L$2:$L$63,"Fazer De-Para")</f>
        <v>Fazer De-Para</v>
      </c>
      <c r="F286" s="21">
        <f>Base[[#This Row],[Duração]]*24</f>
        <v>0</v>
      </c>
      <c r="G286" s="22">
        <f>HOUR(Base[[#This Row],[Tempo de atendimento]]/24)</f>
        <v>0</v>
      </c>
      <c r="H286">
        <f>_xlfn.XLOOKUP(Base[[#This Row],[Recurso]],'DE-PARA'!$A$1:$A$1000,'DE-PARA'!$E$1:$E$1000)</f>
        <v>0</v>
      </c>
      <c r="I286">
        <f>_xlfn.XLOOKUP(Base[[#This Row],[Recurso]],'DE-PARA'!$A$1:$A$1000,'DE-PARA'!$F$1:$F$1000)</f>
        <v>0</v>
      </c>
      <c r="AD286" s="64"/>
      <c r="AE286" s="64"/>
      <c r="AF286" s="64"/>
      <c r="AG286" s="65"/>
      <c r="AH286" s="65"/>
      <c r="BK286" s="65"/>
      <c r="BL286" s="65"/>
      <c r="BP286" s="20"/>
    </row>
    <row r="287" spans="1:68">
      <c r="A287" s="19">
        <f>CONCATENATE(MONTH(Base[[#This Row],[Data_Padronizada]]),"/",YEAR(Base[[#This Row],[Data_Padronizada]]))*1</f>
        <v>1</v>
      </c>
      <c r="B287" s="20" cm="1">
        <f t="array" ref="B287">IF(ISTEXT(BP287), IFERROR(VALOR.DATA(TRIM(BP287)), VALUE(TRIM(BP287))), BP287)</f>
        <v>0</v>
      </c>
      <c r="C287" t="str">
        <f>TEXT(Base[[#This Row],[Data_Padronizada]],"DDD")</f>
        <v>sáb</v>
      </c>
      <c r="D287">
        <f>_xlfn.XLOOKUP(Base[[#This Row],[Recurso]],'DE-PARA'!$A$1:$A$1000,'DE-PARA'!$D$1:$D$1000)</f>
        <v>0</v>
      </c>
      <c r="E287" t="str">
        <f>_xlfn.XLOOKUP(Base[[#This Row],[Tipo]],'DE-PARA'!$K$2:$K$63,'DE-PARA'!$L$2:$L$63,"Fazer De-Para")</f>
        <v>Fazer De-Para</v>
      </c>
      <c r="F287" s="21">
        <f>Base[[#This Row],[Duração]]*24</f>
        <v>0</v>
      </c>
      <c r="G287" s="22">
        <f>HOUR(Base[[#This Row],[Tempo de atendimento]]/24)</f>
        <v>0</v>
      </c>
      <c r="H287">
        <f>_xlfn.XLOOKUP(Base[[#This Row],[Recurso]],'DE-PARA'!$A$1:$A$1000,'DE-PARA'!$E$1:$E$1000)</f>
        <v>0</v>
      </c>
      <c r="I287">
        <f>_xlfn.XLOOKUP(Base[[#This Row],[Recurso]],'DE-PARA'!$A$1:$A$1000,'DE-PARA'!$F$1:$F$1000)</f>
        <v>0</v>
      </c>
      <c r="AD287" s="64"/>
      <c r="AE287" s="64"/>
      <c r="AF287" s="64"/>
      <c r="AG287" s="65"/>
      <c r="AH287" s="65"/>
      <c r="BK287" s="65"/>
      <c r="BL287" s="65"/>
      <c r="BP287" s="20"/>
    </row>
    <row r="288" spans="1:68">
      <c r="A288" s="19">
        <f>CONCATENATE(MONTH(Base[[#This Row],[Data_Padronizada]]),"/",YEAR(Base[[#This Row],[Data_Padronizada]]))*1</f>
        <v>1</v>
      </c>
      <c r="B288" s="20" cm="1">
        <f t="array" ref="B288">IF(ISTEXT(BP288), IFERROR(VALOR.DATA(TRIM(BP288)), VALUE(TRIM(BP288))), BP288)</f>
        <v>0</v>
      </c>
      <c r="C288" t="str">
        <f>TEXT(Base[[#This Row],[Data_Padronizada]],"DDD")</f>
        <v>sáb</v>
      </c>
      <c r="D288">
        <f>_xlfn.XLOOKUP(Base[[#This Row],[Recurso]],'DE-PARA'!$A$1:$A$1000,'DE-PARA'!$D$1:$D$1000)</f>
        <v>0</v>
      </c>
      <c r="E288" t="str">
        <f>_xlfn.XLOOKUP(Base[[#This Row],[Tipo]],'DE-PARA'!$K$2:$K$63,'DE-PARA'!$L$2:$L$63,"Fazer De-Para")</f>
        <v>Fazer De-Para</v>
      </c>
      <c r="F288" s="21">
        <f>Base[[#This Row],[Duração]]*24</f>
        <v>0</v>
      </c>
      <c r="G288" s="22">
        <f>HOUR(Base[[#This Row],[Tempo de atendimento]]/24)</f>
        <v>0</v>
      </c>
      <c r="H288">
        <f>_xlfn.XLOOKUP(Base[[#This Row],[Recurso]],'DE-PARA'!$A$1:$A$1000,'DE-PARA'!$E$1:$E$1000)</f>
        <v>0</v>
      </c>
      <c r="I288">
        <f>_xlfn.XLOOKUP(Base[[#This Row],[Recurso]],'DE-PARA'!$A$1:$A$1000,'DE-PARA'!$F$1:$F$1000)</f>
        <v>0</v>
      </c>
      <c r="AD288" s="64"/>
      <c r="AE288" s="64"/>
      <c r="AF288" s="64"/>
      <c r="AG288" s="65"/>
      <c r="AH288" s="65"/>
      <c r="BK288" s="65"/>
      <c r="BL288" s="65"/>
      <c r="BP288" s="20"/>
    </row>
    <row r="289" spans="1:68">
      <c r="A289" s="19">
        <f>CONCATENATE(MONTH(Base[[#This Row],[Data_Padronizada]]),"/",YEAR(Base[[#This Row],[Data_Padronizada]]))*1</f>
        <v>1</v>
      </c>
      <c r="B289" s="20" cm="1">
        <f t="array" ref="B289">IF(ISTEXT(BP289), IFERROR(VALOR.DATA(TRIM(BP289)), VALUE(TRIM(BP289))), BP289)</f>
        <v>0</v>
      </c>
      <c r="C289" t="str">
        <f>TEXT(Base[[#This Row],[Data_Padronizada]],"DDD")</f>
        <v>sáb</v>
      </c>
      <c r="D289">
        <f>_xlfn.XLOOKUP(Base[[#This Row],[Recurso]],'DE-PARA'!$A$1:$A$1000,'DE-PARA'!$D$1:$D$1000)</f>
        <v>0</v>
      </c>
      <c r="E289" t="str">
        <f>_xlfn.XLOOKUP(Base[[#This Row],[Tipo]],'DE-PARA'!$K$2:$K$63,'DE-PARA'!$L$2:$L$63,"Fazer De-Para")</f>
        <v>Fazer De-Para</v>
      </c>
      <c r="F289" s="21">
        <f>Base[[#This Row],[Duração]]*24</f>
        <v>0</v>
      </c>
      <c r="G289" s="22">
        <f>HOUR(Base[[#This Row],[Tempo de atendimento]]/24)</f>
        <v>0</v>
      </c>
      <c r="H289">
        <f>_xlfn.XLOOKUP(Base[[#This Row],[Recurso]],'DE-PARA'!$A$1:$A$1000,'DE-PARA'!$E$1:$E$1000)</f>
        <v>0</v>
      </c>
      <c r="I289">
        <f>_xlfn.XLOOKUP(Base[[#This Row],[Recurso]],'DE-PARA'!$A$1:$A$1000,'DE-PARA'!$F$1:$F$1000)</f>
        <v>0</v>
      </c>
      <c r="AD289" s="64"/>
      <c r="AE289" s="64"/>
      <c r="AF289" s="64"/>
      <c r="AG289" s="65"/>
      <c r="AH289" s="65"/>
      <c r="BK289" s="65"/>
      <c r="BL289" s="65"/>
      <c r="BP289" s="20"/>
    </row>
    <row r="290" spans="1:68">
      <c r="A290" s="19">
        <f>CONCATENATE(MONTH(Base[[#This Row],[Data_Padronizada]]),"/",YEAR(Base[[#This Row],[Data_Padronizada]]))*1</f>
        <v>1</v>
      </c>
      <c r="B290" s="20" cm="1">
        <f t="array" ref="B290">IF(ISTEXT(BP290), IFERROR(VALOR.DATA(TRIM(BP290)), VALUE(TRIM(BP290))), BP290)</f>
        <v>0</v>
      </c>
      <c r="C290" t="str">
        <f>TEXT(Base[[#This Row],[Data_Padronizada]],"DDD")</f>
        <v>sáb</v>
      </c>
      <c r="D290">
        <f>_xlfn.XLOOKUP(Base[[#This Row],[Recurso]],'DE-PARA'!$A$1:$A$1000,'DE-PARA'!$D$1:$D$1000)</f>
        <v>0</v>
      </c>
      <c r="E290" t="str">
        <f>_xlfn.XLOOKUP(Base[[#This Row],[Tipo]],'DE-PARA'!$K$2:$K$63,'DE-PARA'!$L$2:$L$63,"Fazer De-Para")</f>
        <v>Fazer De-Para</v>
      </c>
      <c r="F290" s="21">
        <f>Base[[#This Row],[Duração]]*24</f>
        <v>0</v>
      </c>
      <c r="G290" s="22">
        <f>HOUR(Base[[#This Row],[Tempo de atendimento]]/24)</f>
        <v>0</v>
      </c>
      <c r="H290">
        <f>_xlfn.XLOOKUP(Base[[#This Row],[Recurso]],'DE-PARA'!$A$1:$A$1000,'DE-PARA'!$E$1:$E$1000)</f>
        <v>0</v>
      </c>
      <c r="I290">
        <f>_xlfn.XLOOKUP(Base[[#This Row],[Recurso]],'DE-PARA'!$A$1:$A$1000,'DE-PARA'!$F$1:$F$1000)</f>
        <v>0</v>
      </c>
      <c r="AD290" s="64"/>
      <c r="AE290" s="64"/>
      <c r="AF290" s="64"/>
      <c r="AG290" s="65"/>
      <c r="AH290" s="65"/>
      <c r="BK290" s="65"/>
      <c r="BL290" s="65"/>
      <c r="BP290" s="20"/>
    </row>
    <row r="291" spans="1:68">
      <c r="A291" s="19">
        <f>CONCATENATE(MONTH(Base[[#This Row],[Data_Padronizada]]),"/",YEAR(Base[[#This Row],[Data_Padronizada]]))*1</f>
        <v>1</v>
      </c>
      <c r="B291" s="20" cm="1">
        <f t="array" ref="B291">IF(ISTEXT(BP291), IFERROR(VALOR.DATA(TRIM(BP291)), VALUE(TRIM(BP291))), BP291)</f>
        <v>0</v>
      </c>
      <c r="C291" t="str">
        <f>TEXT(Base[[#This Row],[Data_Padronizada]],"DDD")</f>
        <v>sáb</v>
      </c>
      <c r="D291">
        <f>_xlfn.XLOOKUP(Base[[#This Row],[Recurso]],'DE-PARA'!$A$1:$A$1000,'DE-PARA'!$D$1:$D$1000)</f>
        <v>0</v>
      </c>
      <c r="E291" t="str">
        <f>_xlfn.XLOOKUP(Base[[#This Row],[Tipo]],'DE-PARA'!$K$2:$K$63,'DE-PARA'!$L$2:$L$63,"Fazer De-Para")</f>
        <v>Fazer De-Para</v>
      </c>
      <c r="F291" s="21">
        <f>Base[[#This Row],[Duração]]*24</f>
        <v>0</v>
      </c>
      <c r="G291" s="22">
        <f>HOUR(Base[[#This Row],[Tempo de atendimento]]/24)</f>
        <v>0</v>
      </c>
      <c r="H291">
        <f>_xlfn.XLOOKUP(Base[[#This Row],[Recurso]],'DE-PARA'!$A$1:$A$1000,'DE-PARA'!$E$1:$E$1000)</f>
        <v>0</v>
      </c>
      <c r="I291">
        <f>_xlfn.XLOOKUP(Base[[#This Row],[Recurso]],'DE-PARA'!$A$1:$A$1000,'DE-PARA'!$F$1:$F$1000)</f>
        <v>0</v>
      </c>
      <c r="AD291" s="64"/>
      <c r="AE291" s="64"/>
      <c r="AF291" s="64"/>
      <c r="AG291" s="65"/>
      <c r="AH291" s="65"/>
      <c r="BK291" s="65"/>
      <c r="BL291" s="65"/>
      <c r="BP291" s="20"/>
    </row>
    <row r="292" spans="1:68">
      <c r="A292" s="19">
        <f>CONCATENATE(MONTH(Base[[#This Row],[Data_Padronizada]]),"/",YEAR(Base[[#This Row],[Data_Padronizada]]))*1</f>
        <v>1</v>
      </c>
      <c r="B292" s="20" cm="1">
        <f t="array" ref="B292">IF(ISTEXT(BP292), IFERROR(VALOR.DATA(TRIM(BP292)), VALUE(TRIM(BP292))), BP292)</f>
        <v>0</v>
      </c>
      <c r="C292" t="str">
        <f>TEXT(Base[[#This Row],[Data_Padronizada]],"DDD")</f>
        <v>sáb</v>
      </c>
      <c r="D292">
        <f>_xlfn.XLOOKUP(Base[[#This Row],[Recurso]],'DE-PARA'!$A$1:$A$1000,'DE-PARA'!$D$1:$D$1000)</f>
        <v>0</v>
      </c>
      <c r="E292" t="str">
        <f>_xlfn.XLOOKUP(Base[[#This Row],[Tipo]],'DE-PARA'!$K$2:$K$63,'DE-PARA'!$L$2:$L$63,"Fazer De-Para")</f>
        <v>Fazer De-Para</v>
      </c>
      <c r="F292" s="21">
        <f>Base[[#This Row],[Duração]]*24</f>
        <v>0</v>
      </c>
      <c r="G292" s="22">
        <f>HOUR(Base[[#This Row],[Tempo de atendimento]]/24)</f>
        <v>0</v>
      </c>
      <c r="H292">
        <f>_xlfn.XLOOKUP(Base[[#This Row],[Recurso]],'DE-PARA'!$A$1:$A$1000,'DE-PARA'!$E$1:$E$1000)</f>
        <v>0</v>
      </c>
      <c r="I292">
        <f>_xlfn.XLOOKUP(Base[[#This Row],[Recurso]],'DE-PARA'!$A$1:$A$1000,'DE-PARA'!$F$1:$F$1000)</f>
        <v>0</v>
      </c>
      <c r="AD292" s="64"/>
      <c r="AE292" s="64"/>
      <c r="AF292" s="64"/>
      <c r="AG292" s="65"/>
      <c r="AH292" s="65"/>
      <c r="BK292" s="65"/>
      <c r="BL292" s="65"/>
      <c r="BP292" s="20"/>
    </row>
    <row r="293" spans="1:68">
      <c r="A293" s="19">
        <f>CONCATENATE(MONTH(Base[[#This Row],[Data_Padronizada]]),"/",YEAR(Base[[#This Row],[Data_Padronizada]]))*1</f>
        <v>1</v>
      </c>
      <c r="B293" s="20" cm="1">
        <f t="array" ref="B293">IF(ISTEXT(BP293), IFERROR(VALOR.DATA(TRIM(BP293)), VALUE(TRIM(BP293))), BP293)</f>
        <v>0</v>
      </c>
      <c r="C293" t="str">
        <f>TEXT(Base[[#This Row],[Data_Padronizada]],"DDD")</f>
        <v>sáb</v>
      </c>
      <c r="D293">
        <f>_xlfn.XLOOKUP(Base[[#This Row],[Recurso]],'DE-PARA'!$A$1:$A$1000,'DE-PARA'!$D$1:$D$1000)</f>
        <v>0</v>
      </c>
      <c r="E293" t="str">
        <f>_xlfn.XLOOKUP(Base[[#This Row],[Tipo]],'DE-PARA'!$K$2:$K$63,'DE-PARA'!$L$2:$L$63,"Fazer De-Para")</f>
        <v>Fazer De-Para</v>
      </c>
      <c r="F293" s="21">
        <f>Base[[#This Row],[Duração]]*24</f>
        <v>0</v>
      </c>
      <c r="G293" s="22">
        <f>HOUR(Base[[#This Row],[Tempo de atendimento]]/24)</f>
        <v>0</v>
      </c>
      <c r="H293">
        <f>_xlfn.XLOOKUP(Base[[#This Row],[Recurso]],'DE-PARA'!$A$1:$A$1000,'DE-PARA'!$E$1:$E$1000)</f>
        <v>0</v>
      </c>
      <c r="I293">
        <f>_xlfn.XLOOKUP(Base[[#This Row],[Recurso]],'DE-PARA'!$A$1:$A$1000,'DE-PARA'!$F$1:$F$1000)</f>
        <v>0</v>
      </c>
      <c r="AD293" s="64"/>
      <c r="AE293" s="64"/>
      <c r="AF293" s="64"/>
      <c r="AG293" s="65"/>
      <c r="AH293" s="65"/>
      <c r="BK293" s="65"/>
      <c r="BL293" s="65"/>
      <c r="BP293" s="20"/>
    </row>
    <row r="294" spans="1:68">
      <c r="A294" s="19">
        <f>CONCATENATE(MONTH(Base[[#This Row],[Data_Padronizada]]),"/",YEAR(Base[[#This Row],[Data_Padronizada]]))*1</f>
        <v>1</v>
      </c>
      <c r="B294" s="20" cm="1">
        <f t="array" ref="B294">IF(ISTEXT(BP294), IFERROR(VALOR.DATA(TRIM(BP294)), VALUE(TRIM(BP294))), BP294)</f>
        <v>0</v>
      </c>
      <c r="C294" t="str">
        <f>TEXT(Base[[#This Row],[Data_Padronizada]],"DDD")</f>
        <v>sáb</v>
      </c>
      <c r="D294">
        <f>_xlfn.XLOOKUP(Base[[#This Row],[Recurso]],'DE-PARA'!$A$1:$A$1000,'DE-PARA'!$D$1:$D$1000)</f>
        <v>0</v>
      </c>
      <c r="E294" t="str">
        <f>_xlfn.XLOOKUP(Base[[#This Row],[Tipo]],'DE-PARA'!$K$2:$K$63,'DE-PARA'!$L$2:$L$63,"Fazer De-Para")</f>
        <v>Fazer De-Para</v>
      </c>
      <c r="F294" s="21">
        <f>Base[[#This Row],[Duração]]*24</f>
        <v>0</v>
      </c>
      <c r="G294" s="22">
        <f>HOUR(Base[[#This Row],[Tempo de atendimento]]/24)</f>
        <v>0</v>
      </c>
      <c r="H294">
        <f>_xlfn.XLOOKUP(Base[[#This Row],[Recurso]],'DE-PARA'!$A$1:$A$1000,'DE-PARA'!$E$1:$E$1000)</f>
        <v>0</v>
      </c>
      <c r="I294">
        <f>_xlfn.XLOOKUP(Base[[#This Row],[Recurso]],'DE-PARA'!$A$1:$A$1000,'DE-PARA'!$F$1:$F$1000)</f>
        <v>0</v>
      </c>
      <c r="AD294" s="64"/>
      <c r="AE294" s="64"/>
      <c r="AF294" s="64"/>
      <c r="AG294" s="65"/>
      <c r="AH294" s="65"/>
      <c r="BK294" s="65"/>
      <c r="BL294" s="65"/>
      <c r="BP294" s="20"/>
    </row>
    <row r="295" spans="1:68">
      <c r="A295" s="19">
        <f>CONCATENATE(MONTH(Base[[#This Row],[Data_Padronizada]]),"/",YEAR(Base[[#This Row],[Data_Padronizada]]))*1</f>
        <v>1</v>
      </c>
      <c r="B295" s="20" cm="1">
        <f t="array" ref="B295">IF(ISTEXT(BP295), IFERROR(VALOR.DATA(TRIM(BP295)), VALUE(TRIM(BP295))), BP295)</f>
        <v>0</v>
      </c>
      <c r="C295" t="str">
        <f>TEXT(Base[[#This Row],[Data_Padronizada]],"DDD")</f>
        <v>sáb</v>
      </c>
      <c r="D295">
        <f>_xlfn.XLOOKUP(Base[[#This Row],[Recurso]],'DE-PARA'!$A$1:$A$1000,'DE-PARA'!$D$1:$D$1000)</f>
        <v>0</v>
      </c>
      <c r="E295" t="str">
        <f>_xlfn.XLOOKUP(Base[[#This Row],[Tipo]],'DE-PARA'!$K$2:$K$63,'DE-PARA'!$L$2:$L$63,"Fazer De-Para")</f>
        <v>Fazer De-Para</v>
      </c>
      <c r="F295" s="21">
        <f>Base[[#This Row],[Duração]]*24</f>
        <v>0</v>
      </c>
      <c r="G295" s="22">
        <f>HOUR(Base[[#This Row],[Tempo de atendimento]]/24)</f>
        <v>0</v>
      </c>
      <c r="H295">
        <f>_xlfn.XLOOKUP(Base[[#This Row],[Recurso]],'DE-PARA'!$A$1:$A$1000,'DE-PARA'!$E$1:$E$1000)</f>
        <v>0</v>
      </c>
      <c r="I295">
        <f>_xlfn.XLOOKUP(Base[[#This Row],[Recurso]],'DE-PARA'!$A$1:$A$1000,'DE-PARA'!$F$1:$F$1000)</f>
        <v>0</v>
      </c>
      <c r="AD295" s="64"/>
      <c r="AE295" s="64"/>
      <c r="AF295" s="64"/>
      <c r="AG295" s="65"/>
      <c r="AH295" s="65"/>
      <c r="BK295" s="65"/>
      <c r="BL295" s="65"/>
      <c r="BP295" s="20"/>
    </row>
    <row r="296" spans="1:68">
      <c r="A296" s="19">
        <f>CONCATENATE(MONTH(Base[[#This Row],[Data_Padronizada]]),"/",YEAR(Base[[#This Row],[Data_Padronizada]]))*1</f>
        <v>1</v>
      </c>
      <c r="B296" s="20" cm="1">
        <f t="array" ref="B296">IF(ISTEXT(BP296), IFERROR(VALOR.DATA(TRIM(BP296)), VALUE(TRIM(BP296))), BP296)</f>
        <v>0</v>
      </c>
      <c r="C296" t="str">
        <f>TEXT(Base[[#This Row],[Data_Padronizada]],"DDD")</f>
        <v>sáb</v>
      </c>
      <c r="D296">
        <f>_xlfn.XLOOKUP(Base[[#This Row],[Recurso]],'DE-PARA'!$A$1:$A$1000,'DE-PARA'!$D$1:$D$1000)</f>
        <v>0</v>
      </c>
      <c r="E296" t="str">
        <f>_xlfn.XLOOKUP(Base[[#This Row],[Tipo]],'DE-PARA'!$K$2:$K$63,'DE-PARA'!$L$2:$L$63,"Fazer De-Para")</f>
        <v>Fazer De-Para</v>
      </c>
      <c r="F296" s="21">
        <f>Base[[#This Row],[Duração]]*24</f>
        <v>0</v>
      </c>
      <c r="G296" s="22">
        <f>HOUR(Base[[#This Row],[Tempo de atendimento]]/24)</f>
        <v>0</v>
      </c>
      <c r="H296">
        <f>_xlfn.XLOOKUP(Base[[#This Row],[Recurso]],'DE-PARA'!$A$1:$A$1000,'DE-PARA'!$E$1:$E$1000)</f>
        <v>0</v>
      </c>
      <c r="I296">
        <f>_xlfn.XLOOKUP(Base[[#This Row],[Recurso]],'DE-PARA'!$A$1:$A$1000,'DE-PARA'!$F$1:$F$1000)</f>
        <v>0</v>
      </c>
      <c r="AD296" s="64"/>
      <c r="AE296" s="64"/>
      <c r="AF296" s="64"/>
      <c r="AG296" s="65"/>
      <c r="AH296" s="65"/>
      <c r="BK296" s="65"/>
      <c r="BL296" s="65"/>
      <c r="BP296" s="20"/>
    </row>
    <row r="297" spans="1:68">
      <c r="A297" s="19">
        <f>CONCATENATE(MONTH(Base[[#This Row],[Data_Padronizada]]),"/",YEAR(Base[[#This Row],[Data_Padronizada]]))*1</f>
        <v>1</v>
      </c>
      <c r="B297" s="20" cm="1">
        <f t="array" ref="B297">IF(ISTEXT(BP297), IFERROR(VALOR.DATA(TRIM(BP297)), VALUE(TRIM(BP297))), BP297)</f>
        <v>0</v>
      </c>
      <c r="C297" t="str">
        <f>TEXT(Base[[#This Row],[Data_Padronizada]],"DDD")</f>
        <v>sáb</v>
      </c>
      <c r="D297">
        <f>_xlfn.XLOOKUP(Base[[#This Row],[Recurso]],'DE-PARA'!$A$1:$A$1000,'DE-PARA'!$D$1:$D$1000)</f>
        <v>0</v>
      </c>
      <c r="E297" t="str">
        <f>_xlfn.XLOOKUP(Base[[#This Row],[Tipo]],'DE-PARA'!$K$2:$K$63,'DE-PARA'!$L$2:$L$63,"Fazer De-Para")</f>
        <v>Fazer De-Para</v>
      </c>
      <c r="F297" s="21">
        <f>Base[[#This Row],[Duração]]*24</f>
        <v>0</v>
      </c>
      <c r="G297" s="22">
        <f>HOUR(Base[[#This Row],[Tempo de atendimento]]/24)</f>
        <v>0</v>
      </c>
      <c r="H297">
        <f>_xlfn.XLOOKUP(Base[[#This Row],[Recurso]],'DE-PARA'!$A$1:$A$1000,'DE-PARA'!$E$1:$E$1000)</f>
        <v>0</v>
      </c>
      <c r="I297">
        <f>_xlfn.XLOOKUP(Base[[#This Row],[Recurso]],'DE-PARA'!$A$1:$A$1000,'DE-PARA'!$F$1:$F$1000)</f>
        <v>0</v>
      </c>
      <c r="AD297" s="64"/>
      <c r="AE297" s="64"/>
      <c r="AF297" s="64"/>
      <c r="AG297" s="65"/>
      <c r="AH297" s="65"/>
      <c r="BK297" s="65"/>
      <c r="BL297" s="65"/>
      <c r="BP297" s="20"/>
    </row>
    <row r="298" spans="1:68">
      <c r="A298" s="19">
        <f>CONCATENATE(MONTH(Base[[#This Row],[Data_Padronizada]]),"/",YEAR(Base[[#This Row],[Data_Padronizada]]))*1</f>
        <v>1</v>
      </c>
      <c r="B298" s="20" cm="1">
        <f t="array" ref="B298">IF(ISTEXT(BP298), IFERROR(VALOR.DATA(TRIM(BP298)), VALUE(TRIM(BP298))), BP298)</f>
        <v>0</v>
      </c>
      <c r="C298" t="str">
        <f>TEXT(Base[[#This Row],[Data_Padronizada]],"DDD")</f>
        <v>sáb</v>
      </c>
      <c r="D298">
        <f>_xlfn.XLOOKUP(Base[[#This Row],[Recurso]],'DE-PARA'!$A$1:$A$1000,'DE-PARA'!$D$1:$D$1000)</f>
        <v>0</v>
      </c>
      <c r="E298" t="str">
        <f>_xlfn.XLOOKUP(Base[[#This Row],[Tipo]],'DE-PARA'!$K$2:$K$63,'DE-PARA'!$L$2:$L$63,"Fazer De-Para")</f>
        <v>Fazer De-Para</v>
      </c>
      <c r="F298" s="21">
        <f>Base[[#This Row],[Duração]]*24</f>
        <v>0</v>
      </c>
      <c r="G298" s="22">
        <f>HOUR(Base[[#This Row],[Tempo de atendimento]]/24)</f>
        <v>0</v>
      </c>
      <c r="H298">
        <f>_xlfn.XLOOKUP(Base[[#This Row],[Recurso]],'DE-PARA'!$A$1:$A$1000,'DE-PARA'!$E$1:$E$1000)</f>
        <v>0</v>
      </c>
      <c r="I298">
        <f>_xlfn.XLOOKUP(Base[[#This Row],[Recurso]],'DE-PARA'!$A$1:$A$1000,'DE-PARA'!$F$1:$F$1000)</f>
        <v>0</v>
      </c>
      <c r="AD298" s="64"/>
      <c r="AE298" s="64"/>
      <c r="AF298" s="64"/>
      <c r="AG298" s="65"/>
      <c r="AH298" s="65"/>
      <c r="BK298" s="65"/>
      <c r="BL298" s="65"/>
      <c r="BP298" s="20"/>
    </row>
    <row r="299" spans="1:68">
      <c r="A299" s="19">
        <f>CONCATENATE(MONTH(Base[[#This Row],[Data_Padronizada]]),"/",YEAR(Base[[#This Row],[Data_Padronizada]]))*1</f>
        <v>1</v>
      </c>
      <c r="B299" s="20" cm="1">
        <f t="array" ref="B299">IF(ISTEXT(BP299), IFERROR(VALOR.DATA(TRIM(BP299)), VALUE(TRIM(BP299))), BP299)</f>
        <v>0</v>
      </c>
      <c r="C299" t="str">
        <f>TEXT(Base[[#This Row],[Data_Padronizada]],"DDD")</f>
        <v>sáb</v>
      </c>
      <c r="D299">
        <f>_xlfn.XLOOKUP(Base[[#This Row],[Recurso]],'DE-PARA'!$A$1:$A$1000,'DE-PARA'!$D$1:$D$1000)</f>
        <v>0</v>
      </c>
      <c r="E299" t="str">
        <f>_xlfn.XLOOKUP(Base[[#This Row],[Tipo]],'DE-PARA'!$K$2:$K$63,'DE-PARA'!$L$2:$L$63,"Fazer De-Para")</f>
        <v>Fazer De-Para</v>
      </c>
      <c r="F299" s="21">
        <f>Base[[#This Row],[Duração]]*24</f>
        <v>0</v>
      </c>
      <c r="G299" s="22">
        <f>HOUR(Base[[#This Row],[Tempo de atendimento]]/24)</f>
        <v>0</v>
      </c>
      <c r="H299">
        <f>_xlfn.XLOOKUP(Base[[#This Row],[Recurso]],'DE-PARA'!$A$1:$A$1000,'DE-PARA'!$E$1:$E$1000)</f>
        <v>0</v>
      </c>
      <c r="I299">
        <f>_xlfn.XLOOKUP(Base[[#This Row],[Recurso]],'DE-PARA'!$A$1:$A$1000,'DE-PARA'!$F$1:$F$1000)</f>
        <v>0</v>
      </c>
      <c r="AD299" s="64"/>
      <c r="AE299" s="64"/>
      <c r="AF299" s="64"/>
      <c r="AG299" s="65"/>
      <c r="AH299" s="65"/>
      <c r="BK299" s="65"/>
      <c r="BL299" s="65"/>
      <c r="BP299" s="20"/>
    </row>
    <row r="300" spans="1:68">
      <c r="A300" s="19">
        <f>CONCATENATE(MONTH(Base[[#This Row],[Data_Padronizada]]),"/",YEAR(Base[[#This Row],[Data_Padronizada]]))*1</f>
        <v>1</v>
      </c>
      <c r="B300" s="20" cm="1">
        <f t="array" ref="B300">IF(ISTEXT(BP300), IFERROR(VALOR.DATA(TRIM(BP300)), VALUE(TRIM(BP300))), BP300)</f>
        <v>0</v>
      </c>
      <c r="C300" t="str">
        <f>TEXT(Base[[#This Row],[Data_Padronizada]],"DDD")</f>
        <v>sáb</v>
      </c>
      <c r="D300">
        <f>_xlfn.XLOOKUP(Base[[#This Row],[Recurso]],'DE-PARA'!$A$1:$A$1000,'DE-PARA'!$D$1:$D$1000)</f>
        <v>0</v>
      </c>
      <c r="E300" t="str">
        <f>_xlfn.XLOOKUP(Base[[#This Row],[Tipo]],'DE-PARA'!$K$2:$K$63,'DE-PARA'!$L$2:$L$63,"Fazer De-Para")</f>
        <v>Fazer De-Para</v>
      </c>
      <c r="F300" s="21">
        <f>Base[[#This Row],[Duração]]*24</f>
        <v>0</v>
      </c>
      <c r="G300" s="22">
        <f>HOUR(Base[[#This Row],[Tempo de atendimento]]/24)</f>
        <v>0</v>
      </c>
      <c r="H300">
        <f>_xlfn.XLOOKUP(Base[[#This Row],[Recurso]],'DE-PARA'!$A$1:$A$1000,'DE-PARA'!$E$1:$E$1000)</f>
        <v>0</v>
      </c>
      <c r="I300">
        <f>_xlfn.XLOOKUP(Base[[#This Row],[Recurso]],'DE-PARA'!$A$1:$A$1000,'DE-PARA'!$F$1:$F$1000)</f>
        <v>0</v>
      </c>
      <c r="AD300" s="64"/>
      <c r="AE300" s="64"/>
      <c r="AF300" s="64"/>
      <c r="AG300" s="65"/>
      <c r="AH300" s="65"/>
      <c r="BK300" s="65"/>
      <c r="BL300" s="65"/>
      <c r="BP300" s="20"/>
    </row>
    <row r="301" spans="1:68">
      <c r="A301" s="19">
        <f>CONCATENATE(MONTH(Base[[#This Row],[Data_Padronizada]]),"/",YEAR(Base[[#This Row],[Data_Padronizada]]))*1</f>
        <v>1</v>
      </c>
      <c r="B301" s="20" cm="1">
        <f t="array" ref="B301">IF(ISTEXT(BP301), IFERROR(VALOR.DATA(TRIM(BP301)), VALUE(TRIM(BP301))), BP301)</f>
        <v>0</v>
      </c>
      <c r="C301" t="str">
        <f>TEXT(Base[[#This Row],[Data_Padronizada]],"DDD")</f>
        <v>sáb</v>
      </c>
      <c r="D301">
        <f>_xlfn.XLOOKUP(Base[[#This Row],[Recurso]],'DE-PARA'!$A$1:$A$1000,'DE-PARA'!$D$1:$D$1000)</f>
        <v>0</v>
      </c>
      <c r="E301" t="str">
        <f>_xlfn.XLOOKUP(Base[[#This Row],[Tipo]],'DE-PARA'!$K$2:$K$63,'DE-PARA'!$L$2:$L$63,"Fazer De-Para")</f>
        <v>Fazer De-Para</v>
      </c>
      <c r="F301" s="21">
        <f>Base[[#This Row],[Duração]]*24</f>
        <v>0</v>
      </c>
      <c r="G301" s="22">
        <f>HOUR(Base[[#This Row],[Tempo de atendimento]]/24)</f>
        <v>0</v>
      </c>
      <c r="H301">
        <f>_xlfn.XLOOKUP(Base[[#This Row],[Recurso]],'DE-PARA'!$A$1:$A$1000,'DE-PARA'!$E$1:$E$1000)</f>
        <v>0</v>
      </c>
      <c r="I301">
        <f>_xlfn.XLOOKUP(Base[[#This Row],[Recurso]],'DE-PARA'!$A$1:$A$1000,'DE-PARA'!$F$1:$F$1000)</f>
        <v>0</v>
      </c>
    </row>
    <row r="302" spans="1:68">
      <c r="A302" s="19">
        <f>CONCATENATE(MONTH(Base[[#This Row],[Data_Padronizada]]),"/",YEAR(Base[[#This Row],[Data_Padronizada]]))*1</f>
        <v>1</v>
      </c>
      <c r="B302" s="20" cm="1">
        <f t="array" ref="B302">IF(ISTEXT(BP302), IFERROR(VALOR.DATA(TRIM(BP302)), VALUE(TRIM(BP302))), BP302)</f>
        <v>0</v>
      </c>
      <c r="C302" t="str">
        <f>TEXT(Base[[#This Row],[Data_Padronizada]],"DDD")</f>
        <v>sáb</v>
      </c>
      <c r="D302">
        <f>_xlfn.XLOOKUP(Base[[#This Row],[Recurso]],'DE-PARA'!$A$1:$A$1000,'DE-PARA'!$D$1:$D$1000)</f>
        <v>0</v>
      </c>
      <c r="E302" t="str">
        <f>_xlfn.XLOOKUP(Base[[#This Row],[Tipo]],'DE-PARA'!$K$2:$K$63,'DE-PARA'!$L$2:$L$63,"Fazer De-Para")</f>
        <v>Fazer De-Para</v>
      </c>
      <c r="F302" s="21">
        <f>Base[[#This Row],[Duração]]*24</f>
        <v>0</v>
      </c>
      <c r="G302" s="22">
        <f>HOUR(Base[[#This Row],[Tempo de atendimento]]/24)</f>
        <v>0</v>
      </c>
      <c r="H302">
        <f>_xlfn.XLOOKUP(Base[[#This Row],[Recurso]],'DE-PARA'!$A$1:$A$1000,'DE-PARA'!$E$1:$E$1000)</f>
        <v>0</v>
      </c>
      <c r="I302">
        <f>_xlfn.XLOOKUP(Base[[#This Row],[Recurso]],'DE-PARA'!$A$1:$A$1000,'DE-PARA'!$F$1:$F$1000)</f>
        <v>0</v>
      </c>
      <c r="AD302" s="64"/>
      <c r="AE302" s="64"/>
      <c r="AF302" s="64"/>
      <c r="AG302" s="65"/>
      <c r="AH302" s="65"/>
      <c r="BK302" s="65"/>
      <c r="BL302" s="65"/>
      <c r="BP302" s="20"/>
    </row>
    <row r="303" spans="1:68">
      <c r="A303" s="19">
        <f>CONCATENATE(MONTH(Base[[#This Row],[Data_Padronizada]]),"/",YEAR(Base[[#This Row],[Data_Padronizada]]))*1</f>
        <v>1</v>
      </c>
      <c r="B303" s="20" cm="1">
        <f t="array" ref="B303">IF(ISTEXT(BP303), IFERROR(VALOR.DATA(TRIM(BP303)), VALUE(TRIM(BP303))), BP303)</f>
        <v>0</v>
      </c>
      <c r="C303" t="str">
        <f>TEXT(Base[[#This Row],[Data_Padronizada]],"DDD")</f>
        <v>sáb</v>
      </c>
      <c r="D303">
        <f>_xlfn.XLOOKUP(Base[[#This Row],[Recurso]],'DE-PARA'!$A$1:$A$1000,'DE-PARA'!$D$1:$D$1000)</f>
        <v>0</v>
      </c>
      <c r="E303" t="str">
        <f>_xlfn.XLOOKUP(Base[[#This Row],[Tipo]],'DE-PARA'!$K$2:$K$63,'DE-PARA'!$L$2:$L$63,"Fazer De-Para")</f>
        <v>Fazer De-Para</v>
      </c>
      <c r="F303" s="21">
        <f>Base[[#This Row],[Duração]]*24</f>
        <v>0</v>
      </c>
      <c r="G303" s="22">
        <f>HOUR(Base[[#This Row],[Tempo de atendimento]]/24)</f>
        <v>0</v>
      </c>
      <c r="H303">
        <f>_xlfn.XLOOKUP(Base[[#This Row],[Recurso]],'DE-PARA'!$A$1:$A$1000,'DE-PARA'!$E$1:$E$1000)</f>
        <v>0</v>
      </c>
      <c r="I303">
        <f>_xlfn.XLOOKUP(Base[[#This Row],[Recurso]],'DE-PARA'!$A$1:$A$1000,'DE-PARA'!$F$1:$F$1000)</f>
        <v>0</v>
      </c>
      <c r="AD303" s="64"/>
      <c r="AE303" s="64"/>
      <c r="AF303" s="64"/>
      <c r="AG303" s="65"/>
      <c r="AH303" s="65"/>
      <c r="BK303" s="65"/>
      <c r="BL303" s="65"/>
      <c r="BP303" s="20"/>
    </row>
    <row r="304" spans="1:68">
      <c r="A304" s="19">
        <f>CONCATENATE(MONTH(Base[[#This Row],[Data_Padronizada]]),"/",YEAR(Base[[#This Row],[Data_Padronizada]]))*1</f>
        <v>1</v>
      </c>
      <c r="B304" s="20" cm="1">
        <f t="array" ref="B304">IF(ISTEXT(BP304), IFERROR(VALOR.DATA(TRIM(BP304)), VALUE(TRIM(BP304))), BP304)</f>
        <v>0</v>
      </c>
      <c r="C304" t="str">
        <f>TEXT(Base[[#This Row],[Data_Padronizada]],"DDD")</f>
        <v>sáb</v>
      </c>
      <c r="D304">
        <f>_xlfn.XLOOKUP(Base[[#This Row],[Recurso]],'DE-PARA'!$A$1:$A$1000,'DE-PARA'!$D$1:$D$1000)</f>
        <v>0</v>
      </c>
      <c r="E304" t="str">
        <f>_xlfn.XLOOKUP(Base[[#This Row],[Tipo]],'DE-PARA'!$K$2:$K$63,'DE-PARA'!$L$2:$L$63,"Fazer De-Para")</f>
        <v>Fazer De-Para</v>
      </c>
      <c r="F304" s="21">
        <f>Base[[#This Row],[Duração]]*24</f>
        <v>0</v>
      </c>
      <c r="G304" s="22">
        <f>HOUR(Base[[#This Row],[Tempo de atendimento]]/24)</f>
        <v>0</v>
      </c>
      <c r="H304">
        <f>_xlfn.XLOOKUP(Base[[#This Row],[Recurso]],'DE-PARA'!$A$1:$A$1000,'DE-PARA'!$E$1:$E$1000)</f>
        <v>0</v>
      </c>
      <c r="I304">
        <f>_xlfn.XLOOKUP(Base[[#This Row],[Recurso]],'DE-PARA'!$A$1:$A$1000,'DE-PARA'!$F$1:$F$1000)</f>
        <v>0</v>
      </c>
      <c r="AD304" s="64"/>
      <c r="AE304" s="64"/>
      <c r="AF304" s="64"/>
      <c r="AG304" s="65"/>
      <c r="AH304" s="65"/>
      <c r="BK304" s="65"/>
      <c r="BL304" s="65"/>
      <c r="BP304" s="20"/>
    </row>
    <row r="305" spans="1:68">
      <c r="A305" s="19">
        <f>CONCATENATE(MONTH(Base[[#This Row],[Data_Padronizada]]),"/",YEAR(Base[[#This Row],[Data_Padronizada]]))*1</f>
        <v>1</v>
      </c>
      <c r="B305" s="20" cm="1">
        <f t="array" ref="B305">IF(ISTEXT(BP305), IFERROR(VALOR.DATA(TRIM(BP305)), VALUE(TRIM(BP305))), BP305)</f>
        <v>0</v>
      </c>
      <c r="C305" t="str">
        <f>TEXT(Base[[#This Row],[Data_Padronizada]],"DDD")</f>
        <v>sáb</v>
      </c>
      <c r="D305">
        <f>_xlfn.XLOOKUP(Base[[#This Row],[Recurso]],'DE-PARA'!$A$1:$A$1000,'DE-PARA'!$D$1:$D$1000)</f>
        <v>0</v>
      </c>
      <c r="E305" t="str">
        <f>_xlfn.XLOOKUP(Base[[#This Row],[Tipo]],'DE-PARA'!$K$2:$K$63,'DE-PARA'!$L$2:$L$63,"Fazer De-Para")</f>
        <v>Fazer De-Para</v>
      </c>
      <c r="F305" s="21">
        <f>Base[[#This Row],[Duração]]*24</f>
        <v>0</v>
      </c>
      <c r="G305" s="22">
        <f>HOUR(Base[[#This Row],[Tempo de atendimento]]/24)</f>
        <v>0</v>
      </c>
      <c r="H305">
        <f>_xlfn.XLOOKUP(Base[[#This Row],[Recurso]],'DE-PARA'!$A$1:$A$1000,'DE-PARA'!$E$1:$E$1000)</f>
        <v>0</v>
      </c>
      <c r="I305">
        <f>_xlfn.XLOOKUP(Base[[#This Row],[Recurso]],'DE-PARA'!$A$1:$A$1000,'DE-PARA'!$F$1:$F$1000)</f>
        <v>0</v>
      </c>
      <c r="AD305" s="64"/>
      <c r="AE305" s="64"/>
      <c r="AF305" s="64"/>
      <c r="AG305" s="65"/>
      <c r="AH305" s="65"/>
      <c r="BK305" s="65"/>
      <c r="BL305" s="65"/>
      <c r="BP305" s="20"/>
    </row>
    <row r="306" spans="1:68">
      <c r="A306" s="19">
        <f>CONCATENATE(MONTH(Base[[#This Row],[Data_Padronizada]]),"/",YEAR(Base[[#This Row],[Data_Padronizada]]))*1</f>
        <v>1</v>
      </c>
      <c r="B306" s="20" cm="1">
        <f t="array" ref="B306">IF(ISTEXT(BP306), IFERROR(VALOR.DATA(TRIM(BP306)), VALUE(TRIM(BP306))), BP306)</f>
        <v>0</v>
      </c>
      <c r="C306" t="str">
        <f>TEXT(Base[[#This Row],[Data_Padronizada]],"DDD")</f>
        <v>sáb</v>
      </c>
      <c r="D306">
        <f>_xlfn.XLOOKUP(Base[[#This Row],[Recurso]],'DE-PARA'!$A$1:$A$1000,'DE-PARA'!$D$1:$D$1000)</f>
        <v>0</v>
      </c>
      <c r="E306" t="str">
        <f>_xlfn.XLOOKUP(Base[[#This Row],[Tipo]],'DE-PARA'!$K$2:$K$63,'DE-PARA'!$L$2:$L$63,"Fazer De-Para")</f>
        <v>Fazer De-Para</v>
      </c>
      <c r="F306" s="21">
        <f>Base[[#This Row],[Duração]]*24</f>
        <v>0</v>
      </c>
      <c r="G306" s="22">
        <f>HOUR(Base[[#This Row],[Tempo de atendimento]]/24)</f>
        <v>0</v>
      </c>
      <c r="H306">
        <f>_xlfn.XLOOKUP(Base[[#This Row],[Recurso]],'DE-PARA'!$A$1:$A$1000,'DE-PARA'!$E$1:$E$1000)</f>
        <v>0</v>
      </c>
      <c r="I306">
        <f>_xlfn.XLOOKUP(Base[[#This Row],[Recurso]],'DE-PARA'!$A$1:$A$1000,'DE-PARA'!$F$1:$F$1000)</f>
        <v>0</v>
      </c>
      <c r="AD306" s="64"/>
      <c r="AE306" s="64"/>
      <c r="AF306" s="64"/>
      <c r="AG306" s="65"/>
      <c r="AH306" s="65"/>
      <c r="BK306" s="65"/>
      <c r="BL306" s="65"/>
      <c r="BP306" s="20"/>
    </row>
    <row r="307" spans="1:68">
      <c r="A307" s="19">
        <f>CONCATENATE(MONTH(Base[[#This Row],[Data_Padronizada]]),"/",YEAR(Base[[#This Row],[Data_Padronizada]]))*1</f>
        <v>1</v>
      </c>
      <c r="B307" s="20" cm="1">
        <f t="array" ref="B307">IF(ISTEXT(BP307), IFERROR(VALOR.DATA(TRIM(BP307)), VALUE(TRIM(BP307))), BP307)</f>
        <v>0</v>
      </c>
      <c r="C307" t="str">
        <f>TEXT(Base[[#This Row],[Data_Padronizada]],"DDD")</f>
        <v>sáb</v>
      </c>
      <c r="D307">
        <f>_xlfn.XLOOKUP(Base[[#This Row],[Recurso]],'DE-PARA'!$A$1:$A$1000,'DE-PARA'!$D$1:$D$1000)</f>
        <v>0</v>
      </c>
      <c r="E307" t="str">
        <f>_xlfn.XLOOKUP(Base[[#This Row],[Tipo]],'DE-PARA'!$K$2:$K$63,'DE-PARA'!$L$2:$L$63,"Fazer De-Para")</f>
        <v>Fazer De-Para</v>
      </c>
      <c r="F307" s="21">
        <f>Base[[#This Row],[Duração]]*24</f>
        <v>0</v>
      </c>
      <c r="G307" s="22">
        <f>HOUR(Base[[#This Row],[Tempo de atendimento]]/24)</f>
        <v>0</v>
      </c>
      <c r="H307">
        <f>_xlfn.XLOOKUP(Base[[#This Row],[Recurso]],'DE-PARA'!$A$1:$A$1000,'DE-PARA'!$E$1:$E$1000)</f>
        <v>0</v>
      </c>
      <c r="I307">
        <f>_xlfn.XLOOKUP(Base[[#This Row],[Recurso]],'DE-PARA'!$A$1:$A$1000,'DE-PARA'!$F$1:$F$1000)</f>
        <v>0</v>
      </c>
      <c r="AD307" s="64"/>
      <c r="AE307" s="64"/>
      <c r="AF307" s="64"/>
      <c r="AG307" s="65"/>
      <c r="AH307" s="65"/>
      <c r="BK307" s="65"/>
      <c r="BL307" s="65"/>
      <c r="BP307" s="20"/>
    </row>
    <row r="308" spans="1:68">
      <c r="A308" s="19">
        <f>CONCATENATE(MONTH(Base[[#This Row],[Data_Padronizada]]),"/",YEAR(Base[[#This Row],[Data_Padronizada]]))*1</f>
        <v>1</v>
      </c>
      <c r="B308" s="20" cm="1">
        <f t="array" ref="B308">IF(ISTEXT(BP308), IFERROR(VALOR.DATA(TRIM(BP308)), VALUE(TRIM(BP308))), BP308)</f>
        <v>0</v>
      </c>
      <c r="C308" t="str">
        <f>TEXT(Base[[#This Row],[Data_Padronizada]],"DDD")</f>
        <v>sáb</v>
      </c>
      <c r="D308">
        <f>_xlfn.XLOOKUP(Base[[#This Row],[Recurso]],'DE-PARA'!$A$1:$A$1000,'DE-PARA'!$D$1:$D$1000)</f>
        <v>0</v>
      </c>
      <c r="E308" t="str">
        <f>_xlfn.XLOOKUP(Base[[#This Row],[Tipo]],'DE-PARA'!$K$2:$K$63,'DE-PARA'!$L$2:$L$63,"Fazer De-Para")</f>
        <v>Fazer De-Para</v>
      </c>
      <c r="F308" s="21">
        <f>Base[[#This Row],[Duração]]*24</f>
        <v>0</v>
      </c>
      <c r="G308" s="22">
        <f>HOUR(Base[[#This Row],[Tempo de atendimento]]/24)</f>
        <v>0</v>
      </c>
      <c r="H308">
        <f>_xlfn.XLOOKUP(Base[[#This Row],[Recurso]],'DE-PARA'!$A$1:$A$1000,'DE-PARA'!$E$1:$E$1000)</f>
        <v>0</v>
      </c>
      <c r="I308">
        <f>_xlfn.XLOOKUP(Base[[#This Row],[Recurso]],'DE-PARA'!$A$1:$A$1000,'DE-PARA'!$F$1:$F$1000)</f>
        <v>0</v>
      </c>
      <c r="AD308" s="64"/>
      <c r="AE308" s="64"/>
      <c r="AF308" s="64"/>
      <c r="AG308" s="65"/>
      <c r="AH308" s="65"/>
      <c r="BK308" s="65"/>
      <c r="BL308" s="65"/>
      <c r="BP308" s="20"/>
    </row>
    <row r="309" spans="1:68">
      <c r="A309" s="19">
        <f>CONCATENATE(MONTH(Base[[#This Row],[Data_Padronizada]]),"/",YEAR(Base[[#This Row],[Data_Padronizada]]))*1</f>
        <v>1</v>
      </c>
      <c r="B309" s="20" cm="1">
        <f t="array" ref="B309">IF(ISTEXT(BP309), IFERROR(VALOR.DATA(TRIM(BP309)), VALUE(TRIM(BP309))), BP309)</f>
        <v>0</v>
      </c>
      <c r="C309" t="str">
        <f>TEXT(Base[[#This Row],[Data_Padronizada]],"DDD")</f>
        <v>sáb</v>
      </c>
      <c r="D309">
        <f>_xlfn.XLOOKUP(Base[[#This Row],[Recurso]],'DE-PARA'!$A$1:$A$1000,'DE-PARA'!$D$1:$D$1000)</f>
        <v>0</v>
      </c>
      <c r="E309" t="str">
        <f>_xlfn.XLOOKUP(Base[[#This Row],[Tipo]],'DE-PARA'!$K$2:$K$63,'DE-PARA'!$L$2:$L$63,"Fazer De-Para")</f>
        <v>Fazer De-Para</v>
      </c>
      <c r="F309" s="21">
        <f>Base[[#This Row],[Duração]]*24</f>
        <v>0</v>
      </c>
      <c r="G309" s="22">
        <f>HOUR(Base[[#This Row],[Tempo de atendimento]]/24)</f>
        <v>0</v>
      </c>
      <c r="H309">
        <f>_xlfn.XLOOKUP(Base[[#This Row],[Recurso]],'DE-PARA'!$A$1:$A$1000,'DE-PARA'!$E$1:$E$1000)</f>
        <v>0</v>
      </c>
      <c r="I309">
        <f>_xlfn.XLOOKUP(Base[[#This Row],[Recurso]],'DE-PARA'!$A$1:$A$1000,'DE-PARA'!$F$1:$F$1000)</f>
        <v>0</v>
      </c>
      <c r="AD309" s="64"/>
      <c r="AE309" s="64"/>
      <c r="AF309" s="64"/>
      <c r="AG309" s="65"/>
      <c r="AH309" s="65"/>
      <c r="BK309" s="65"/>
      <c r="BL309" s="65"/>
      <c r="BP309" s="20"/>
    </row>
    <row r="310" spans="1:68">
      <c r="A310" s="19">
        <f>CONCATENATE(MONTH(Base[[#This Row],[Data_Padronizada]]),"/",YEAR(Base[[#This Row],[Data_Padronizada]]))*1</f>
        <v>1</v>
      </c>
      <c r="B310" s="20" cm="1">
        <f t="array" ref="B310">IF(ISTEXT(BP310), IFERROR(VALOR.DATA(TRIM(BP310)), VALUE(TRIM(BP310))), BP310)</f>
        <v>0</v>
      </c>
      <c r="C310" t="str">
        <f>TEXT(Base[[#This Row],[Data_Padronizada]],"DDD")</f>
        <v>sáb</v>
      </c>
      <c r="D310">
        <f>_xlfn.XLOOKUP(Base[[#This Row],[Recurso]],'DE-PARA'!$A$1:$A$1000,'DE-PARA'!$D$1:$D$1000)</f>
        <v>0</v>
      </c>
      <c r="E310" t="str">
        <f>_xlfn.XLOOKUP(Base[[#This Row],[Tipo]],'DE-PARA'!$K$2:$K$63,'DE-PARA'!$L$2:$L$63,"Fazer De-Para")</f>
        <v>Fazer De-Para</v>
      </c>
      <c r="F310" s="21">
        <f>Base[[#This Row],[Duração]]*24</f>
        <v>0</v>
      </c>
      <c r="G310" s="22">
        <f>HOUR(Base[[#This Row],[Tempo de atendimento]]/24)</f>
        <v>0</v>
      </c>
      <c r="H310">
        <f>_xlfn.XLOOKUP(Base[[#This Row],[Recurso]],'DE-PARA'!$A$1:$A$1000,'DE-PARA'!$E$1:$E$1000)</f>
        <v>0</v>
      </c>
      <c r="I310">
        <f>_xlfn.XLOOKUP(Base[[#This Row],[Recurso]],'DE-PARA'!$A$1:$A$1000,'DE-PARA'!$F$1:$F$1000)</f>
        <v>0</v>
      </c>
      <c r="AD310" s="64"/>
      <c r="AE310" s="64"/>
      <c r="AF310" s="64"/>
      <c r="AG310" s="65"/>
      <c r="AH310" s="65"/>
      <c r="BK310" s="65"/>
      <c r="BL310" s="65"/>
      <c r="BP310" s="20"/>
    </row>
    <row r="311" spans="1:68">
      <c r="A311" s="19">
        <f>CONCATENATE(MONTH(Base[[#This Row],[Data_Padronizada]]),"/",YEAR(Base[[#This Row],[Data_Padronizada]]))*1</f>
        <v>1</v>
      </c>
      <c r="B311" s="20" cm="1">
        <f t="array" ref="B311">IF(ISTEXT(BP311), IFERROR(VALOR.DATA(TRIM(BP311)), VALUE(TRIM(BP311))), BP311)</f>
        <v>0</v>
      </c>
      <c r="C311" t="str">
        <f>TEXT(Base[[#This Row],[Data_Padronizada]],"DDD")</f>
        <v>sáb</v>
      </c>
      <c r="D311">
        <f>_xlfn.XLOOKUP(Base[[#This Row],[Recurso]],'DE-PARA'!$A$1:$A$1000,'DE-PARA'!$D$1:$D$1000)</f>
        <v>0</v>
      </c>
      <c r="E311" t="str">
        <f>_xlfn.XLOOKUP(Base[[#This Row],[Tipo]],'DE-PARA'!$K$2:$K$63,'DE-PARA'!$L$2:$L$63,"Fazer De-Para")</f>
        <v>Fazer De-Para</v>
      </c>
      <c r="F311" s="21">
        <f>Base[[#This Row],[Duração]]*24</f>
        <v>0</v>
      </c>
      <c r="G311" s="22">
        <f>HOUR(Base[[#This Row],[Tempo de atendimento]]/24)</f>
        <v>0</v>
      </c>
      <c r="H311">
        <f>_xlfn.XLOOKUP(Base[[#This Row],[Recurso]],'DE-PARA'!$A$1:$A$1000,'DE-PARA'!$E$1:$E$1000)</f>
        <v>0</v>
      </c>
      <c r="I311">
        <f>_xlfn.XLOOKUP(Base[[#This Row],[Recurso]],'DE-PARA'!$A$1:$A$1000,'DE-PARA'!$F$1:$F$1000)</f>
        <v>0</v>
      </c>
      <c r="AD311" s="64"/>
      <c r="AE311" s="64"/>
      <c r="AF311" s="64"/>
      <c r="AG311" s="65"/>
      <c r="AH311" s="65"/>
      <c r="BK311" s="65"/>
      <c r="BL311" s="65"/>
      <c r="BP311" s="20"/>
    </row>
    <row r="312" spans="1:68">
      <c r="A312" s="19">
        <f>CONCATENATE(MONTH(Base[[#This Row],[Data_Padronizada]]),"/",YEAR(Base[[#This Row],[Data_Padronizada]]))*1</f>
        <v>1</v>
      </c>
      <c r="B312" s="20" cm="1">
        <f t="array" ref="B312">IF(ISTEXT(BP312), IFERROR(VALOR.DATA(TRIM(BP312)), VALUE(TRIM(BP312))), BP312)</f>
        <v>0</v>
      </c>
      <c r="C312" t="str">
        <f>TEXT(Base[[#This Row],[Data_Padronizada]],"DDD")</f>
        <v>sáb</v>
      </c>
      <c r="D312">
        <f>_xlfn.XLOOKUP(Base[[#This Row],[Recurso]],'DE-PARA'!$A$1:$A$1000,'DE-PARA'!$D$1:$D$1000)</f>
        <v>0</v>
      </c>
      <c r="E312" t="str">
        <f>_xlfn.XLOOKUP(Base[[#This Row],[Tipo]],'DE-PARA'!$K$2:$K$63,'DE-PARA'!$L$2:$L$63,"Fazer De-Para")</f>
        <v>Fazer De-Para</v>
      </c>
      <c r="F312" s="21">
        <f>Base[[#This Row],[Duração]]*24</f>
        <v>0</v>
      </c>
      <c r="G312" s="22">
        <f>HOUR(Base[[#This Row],[Tempo de atendimento]]/24)</f>
        <v>0</v>
      </c>
      <c r="H312">
        <f>_xlfn.XLOOKUP(Base[[#This Row],[Recurso]],'DE-PARA'!$A$1:$A$1000,'DE-PARA'!$E$1:$E$1000)</f>
        <v>0</v>
      </c>
      <c r="I312">
        <f>_xlfn.XLOOKUP(Base[[#This Row],[Recurso]],'DE-PARA'!$A$1:$A$1000,'DE-PARA'!$F$1:$F$1000)</f>
        <v>0</v>
      </c>
      <c r="AD312" s="64"/>
      <c r="AE312" s="64"/>
      <c r="AF312" s="64"/>
      <c r="AG312" s="65"/>
      <c r="AH312" s="65"/>
      <c r="BK312" s="65"/>
      <c r="BL312" s="65"/>
      <c r="BP312" s="20"/>
    </row>
    <row r="313" spans="1:68">
      <c r="A313" s="19">
        <f>CONCATENATE(MONTH(Base[[#This Row],[Data_Padronizada]]),"/",YEAR(Base[[#This Row],[Data_Padronizada]]))*1</f>
        <v>1</v>
      </c>
      <c r="B313" s="20" cm="1">
        <f t="array" ref="B313">IF(ISTEXT(BP313), IFERROR(VALOR.DATA(TRIM(BP313)), VALUE(TRIM(BP313))), BP313)</f>
        <v>0</v>
      </c>
      <c r="C313" t="str">
        <f>TEXT(Base[[#This Row],[Data_Padronizada]],"DDD")</f>
        <v>sáb</v>
      </c>
      <c r="D313">
        <f>_xlfn.XLOOKUP(Base[[#This Row],[Recurso]],'DE-PARA'!$A$1:$A$1000,'DE-PARA'!$D$1:$D$1000)</f>
        <v>0</v>
      </c>
      <c r="E313" t="str">
        <f>_xlfn.XLOOKUP(Base[[#This Row],[Tipo]],'DE-PARA'!$K$2:$K$63,'DE-PARA'!$L$2:$L$63,"Fazer De-Para")</f>
        <v>Fazer De-Para</v>
      </c>
      <c r="F313" s="21">
        <f>Base[[#This Row],[Duração]]*24</f>
        <v>0</v>
      </c>
      <c r="G313" s="22">
        <f>HOUR(Base[[#This Row],[Tempo de atendimento]]/24)</f>
        <v>0</v>
      </c>
      <c r="H313">
        <f>_xlfn.XLOOKUP(Base[[#This Row],[Recurso]],'DE-PARA'!$A$1:$A$1000,'DE-PARA'!$E$1:$E$1000)</f>
        <v>0</v>
      </c>
      <c r="I313">
        <f>_xlfn.XLOOKUP(Base[[#This Row],[Recurso]],'DE-PARA'!$A$1:$A$1000,'DE-PARA'!$F$1:$F$1000)</f>
        <v>0</v>
      </c>
      <c r="AD313" s="64"/>
      <c r="AE313" s="64"/>
      <c r="AF313" s="64"/>
      <c r="AG313" s="65"/>
      <c r="AH313" s="65"/>
      <c r="BK313" s="65"/>
      <c r="BL313" s="65"/>
      <c r="BP313" s="20"/>
    </row>
    <row r="314" spans="1:68">
      <c r="A314" s="19">
        <f>CONCATENATE(MONTH(Base[[#This Row],[Data_Padronizada]]),"/",YEAR(Base[[#This Row],[Data_Padronizada]]))*1</f>
        <v>1</v>
      </c>
      <c r="B314" s="20" cm="1">
        <f t="array" ref="B314">IF(ISTEXT(BP314), IFERROR(VALOR.DATA(TRIM(BP314)), VALUE(TRIM(BP314))), BP314)</f>
        <v>0</v>
      </c>
      <c r="C314" t="str">
        <f>TEXT(Base[[#This Row],[Data_Padronizada]],"DDD")</f>
        <v>sáb</v>
      </c>
      <c r="D314">
        <f>_xlfn.XLOOKUP(Base[[#This Row],[Recurso]],'DE-PARA'!$A$1:$A$1000,'DE-PARA'!$D$1:$D$1000)</f>
        <v>0</v>
      </c>
      <c r="E314" t="str">
        <f>_xlfn.XLOOKUP(Base[[#This Row],[Tipo]],'DE-PARA'!$K$2:$K$63,'DE-PARA'!$L$2:$L$63,"Fazer De-Para")</f>
        <v>Fazer De-Para</v>
      </c>
      <c r="F314" s="21">
        <f>Base[[#This Row],[Duração]]*24</f>
        <v>0</v>
      </c>
      <c r="G314" s="22">
        <f>HOUR(Base[[#This Row],[Tempo de atendimento]]/24)</f>
        <v>0</v>
      </c>
      <c r="H314">
        <f>_xlfn.XLOOKUP(Base[[#This Row],[Recurso]],'DE-PARA'!$A$1:$A$1000,'DE-PARA'!$E$1:$E$1000)</f>
        <v>0</v>
      </c>
      <c r="I314">
        <f>_xlfn.XLOOKUP(Base[[#This Row],[Recurso]],'DE-PARA'!$A$1:$A$1000,'DE-PARA'!$F$1:$F$1000)</f>
        <v>0</v>
      </c>
      <c r="AD314" s="64"/>
      <c r="AE314" s="64"/>
      <c r="AF314" s="64"/>
      <c r="AG314" s="65"/>
      <c r="AH314" s="65"/>
      <c r="BK314" s="65"/>
      <c r="BL314" s="65"/>
      <c r="BP314" s="20"/>
    </row>
    <row r="315" spans="1:68">
      <c r="A315" s="19">
        <f>CONCATENATE(MONTH(Base[[#This Row],[Data_Padronizada]]),"/",YEAR(Base[[#This Row],[Data_Padronizada]]))*1</f>
        <v>1</v>
      </c>
      <c r="B315" s="20" cm="1">
        <f t="array" ref="B315">IF(ISTEXT(BP315), IFERROR(VALOR.DATA(TRIM(BP315)), VALUE(TRIM(BP315))), BP315)</f>
        <v>0</v>
      </c>
      <c r="C315" t="str">
        <f>TEXT(Base[[#This Row],[Data_Padronizada]],"DDD")</f>
        <v>sáb</v>
      </c>
      <c r="D315">
        <f>_xlfn.XLOOKUP(Base[[#This Row],[Recurso]],'DE-PARA'!$A$1:$A$1000,'DE-PARA'!$D$1:$D$1000)</f>
        <v>0</v>
      </c>
      <c r="E315" t="str">
        <f>_xlfn.XLOOKUP(Base[[#This Row],[Tipo]],'DE-PARA'!$K$2:$K$63,'DE-PARA'!$L$2:$L$63,"Fazer De-Para")</f>
        <v>Fazer De-Para</v>
      </c>
      <c r="F315" s="21">
        <f>Base[[#This Row],[Duração]]*24</f>
        <v>0</v>
      </c>
      <c r="G315" s="22">
        <f>HOUR(Base[[#This Row],[Tempo de atendimento]]/24)</f>
        <v>0</v>
      </c>
      <c r="H315">
        <f>_xlfn.XLOOKUP(Base[[#This Row],[Recurso]],'DE-PARA'!$A$1:$A$1000,'DE-PARA'!$E$1:$E$1000)</f>
        <v>0</v>
      </c>
      <c r="I315">
        <f>_xlfn.XLOOKUP(Base[[#This Row],[Recurso]],'DE-PARA'!$A$1:$A$1000,'DE-PARA'!$F$1:$F$1000)</f>
        <v>0</v>
      </c>
      <c r="AD315" s="64"/>
      <c r="AE315" s="64"/>
      <c r="AF315" s="64"/>
      <c r="AG315" s="65"/>
      <c r="AH315" s="65"/>
      <c r="BK315" s="65"/>
      <c r="BL315" s="65"/>
      <c r="BP315" s="20"/>
    </row>
    <row r="316" spans="1:68">
      <c r="A316" s="19">
        <f>CONCATENATE(MONTH(Base[[#This Row],[Data_Padronizada]]),"/",YEAR(Base[[#This Row],[Data_Padronizada]]))*1</f>
        <v>1</v>
      </c>
      <c r="B316" s="20" cm="1">
        <f t="array" ref="B316">IF(ISTEXT(BP316), IFERROR(VALOR.DATA(TRIM(BP316)), VALUE(TRIM(BP316))), BP316)</f>
        <v>0</v>
      </c>
      <c r="C316" t="str">
        <f>TEXT(Base[[#This Row],[Data_Padronizada]],"DDD")</f>
        <v>sáb</v>
      </c>
      <c r="D316">
        <f>_xlfn.XLOOKUP(Base[[#This Row],[Recurso]],'DE-PARA'!$A$1:$A$1000,'DE-PARA'!$D$1:$D$1000)</f>
        <v>0</v>
      </c>
      <c r="E316" t="str">
        <f>_xlfn.XLOOKUP(Base[[#This Row],[Tipo]],'DE-PARA'!$K$2:$K$63,'DE-PARA'!$L$2:$L$63,"Fazer De-Para")</f>
        <v>Fazer De-Para</v>
      </c>
      <c r="F316" s="21">
        <f>Base[[#This Row],[Duração]]*24</f>
        <v>0</v>
      </c>
      <c r="G316" s="22">
        <f>HOUR(Base[[#This Row],[Tempo de atendimento]]/24)</f>
        <v>0</v>
      </c>
      <c r="H316">
        <f>_xlfn.XLOOKUP(Base[[#This Row],[Recurso]],'DE-PARA'!$A$1:$A$1000,'DE-PARA'!$E$1:$E$1000)</f>
        <v>0</v>
      </c>
      <c r="I316">
        <f>_xlfn.XLOOKUP(Base[[#This Row],[Recurso]],'DE-PARA'!$A$1:$A$1000,'DE-PARA'!$F$1:$F$1000)</f>
        <v>0</v>
      </c>
      <c r="AD316" s="64"/>
      <c r="AE316" s="64"/>
      <c r="AF316" s="64"/>
      <c r="AG316" s="65"/>
      <c r="AH316" s="65"/>
      <c r="BK316" s="65"/>
      <c r="BL316" s="65"/>
      <c r="BP316" s="20"/>
    </row>
    <row r="317" spans="1:68">
      <c r="A317" s="19">
        <f>CONCATENATE(MONTH(Base[[#This Row],[Data_Padronizada]]),"/",YEAR(Base[[#This Row],[Data_Padronizada]]))*1</f>
        <v>1</v>
      </c>
      <c r="B317" s="20" cm="1">
        <f t="array" ref="B317">IF(ISTEXT(BP317), IFERROR(VALOR.DATA(TRIM(BP317)), VALUE(TRIM(BP317))), BP317)</f>
        <v>0</v>
      </c>
      <c r="C317" t="str">
        <f>TEXT(Base[[#This Row],[Data_Padronizada]],"DDD")</f>
        <v>sáb</v>
      </c>
      <c r="D317">
        <f>_xlfn.XLOOKUP(Base[[#This Row],[Recurso]],'DE-PARA'!$A$1:$A$1000,'DE-PARA'!$D$1:$D$1000)</f>
        <v>0</v>
      </c>
      <c r="E317" t="str">
        <f>_xlfn.XLOOKUP(Base[[#This Row],[Tipo]],'DE-PARA'!$K$2:$K$63,'DE-PARA'!$L$2:$L$63,"Fazer De-Para")</f>
        <v>Fazer De-Para</v>
      </c>
      <c r="F317" s="21">
        <f>Base[[#This Row],[Duração]]*24</f>
        <v>0</v>
      </c>
      <c r="G317" s="22">
        <f>HOUR(Base[[#This Row],[Tempo de atendimento]]/24)</f>
        <v>0</v>
      </c>
      <c r="H317">
        <f>_xlfn.XLOOKUP(Base[[#This Row],[Recurso]],'DE-PARA'!$A$1:$A$1000,'DE-PARA'!$E$1:$E$1000)</f>
        <v>0</v>
      </c>
      <c r="I317">
        <f>_xlfn.XLOOKUP(Base[[#This Row],[Recurso]],'DE-PARA'!$A$1:$A$1000,'DE-PARA'!$F$1:$F$1000)</f>
        <v>0</v>
      </c>
      <c r="AD317" s="64"/>
      <c r="AE317" s="64"/>
      <c r="AF317" s="64"/>
      <c r="AG317" s="65"/>
      <c r="AH317" s="65"/>
      <c r="BK317" s="65"/>
      <c r="BL317" s="65"/>
      <c r="BP317" s="20"/>
    </row>
    <row r="318" spans="1:68">
      <c r="A318" s="19">
        <f>CONCATENATE(MONTH(Base[[#This Row],[Data_Padronizada]]),"/",YEAR(Base[[#This Row],[Data_Padronizada]]))*1</f>
        <v>1</v>
      </c>
      <c r="B318" s="20" cm="1">
        <f t="array" ref="B318">IF(ISTEXT(BP318), IFERROR(VALOR.DATA(TRIM(BP318)), VALUE(TRIM(BP318))), BP318)</f>
        <v>0</v>
      </c>
      <c r="C318" t="str">
        <f>TEXT(Base[[#This Row],[Data_Padronizada]],"DDD")</f>
        <v>sáb</v>
      </c>
      <c r="D318">
        <f>_xlfn.XLOOKUP(Base[[#This Row],[Recurso]],'DE-PARA'!$A$1:$A$1000,'DE-PARA'!$D$1:$D$1000)</f>
        <v>0</v>
      </c>
      <c r="E318" t="str">
        <f>_xlfn.XLOOKUP(Base[[#This Row],[Tipo]],'DE-PARA'!$K$2:$K$63,'DE-PARA'!$L$2:$L$63,"Fazer De-Para")</f>
        <v>Fazer De-Para</v>
      </c>
      <c r="F318" s="21">
        <f>Base[[#This Row],[Duração]]*24</f>
        <v>0</v>
      </c>
      <c r="G318" s="22">
        <f>HOUR(Base[[#This Row],[Tempo de atendimento]]/24)</f>
        <v>0</v>
      </c>
      <c r="H318">
        <f>_xlfn.XLOOKUP(Base[[#This Row],[Recurso]],'DE-PARA'!$A$1:$A$1000,'DE-PARA'!$E$1:$E$1000)</f>
        <v>0</v>
      </c>
      <c r="I318">
        <f>_xlfn.XLOOKUP(Base[[#This Row],[Recurso]],'DE-PARA'!$A$1:$A$1000,'DE-PARA'!$F$1:$F$1000)</f>
        <v>0</v>
      </c>
      <c r="AD318" s="64"/>
      <c r="AE318" s="64"/>
      <c r="AF318" s="64"/>
      <c r="AG318" s="65"/>
      <c r="AH318" s="65"/>
      <c r="BK318" s="65"/>
      <c r="BL318" s="65"/>
      <c r="BP318" s="20"/>
    </row>
    <row r="319" spans="1:68">
      <c r="A319" s="19">
        <f>CONCATENATE(MONTH(Base[[#This Row],[Data_Padronizada]]),"/",YEAR(Base[[#This Row],[Data_Padronizada]]))*1</f>
        <v>1</v>
      </c>
      <c r="B319" s="20" cm="1">
        <f t="array" ref="B319">IF(ISTEXT(BP319), IFERROR(VALOR.DATA(TRIM(BP319)), VALUE(TRIM(BP319))), BP319)</f>
        <v>0</v>
      </c>
      <c r="C319" t="str">
        <f>TEXT(Base[[#This Row],[Data_Padronizada]],"DDD")</f>
        <v>sáb</v>
      </c>
      <c r="D319">
        <f>_xlfn.XLOOKUP(Base[[#This Row],[Recurso]],'DE-PARA'!$A$1:$A$1000,'DE-PARA'!$D$1:$D$1000)</f>
        <v>0</v>
      </c>
      <c r="E319" t="str">
        <f>_xlfn.XLOOKUP(Base[[#This Row],[Tipo]],'DE-PARA'!$K$2:$K$63,'DE-PARA'!$L$2:$L$63,"Fazer De-Para")</f>
        <v>Fazer De-Para</v>
      </c>
      <c r="F319" s="21">
        <f>Base[[#This Row],[Duração]]*24</f>
        <v>0</v>
      </c>
      <c r="G319" s="22">
        <f>HOUR(Base[[#This Row],[Tempo de atendimento]]/24)</f>
        <v>0</v>
      </c>
      <c r="H319">
        <f>_xlfn.XLOOKUP(Base[[#This Row],[Recurso]],'DE-PARA'!$A$1:$A$1000,'DE-PARA'!$E$1:$E$1000)</f>
        <v>0</v>
      </c>
      <c r="I319">
        <f>_xlfn.XLOOKUP(Base[[#This Row],[Recurso]],'DE-PARA'!$A$1:$A$1000,'DE-PARA'!$F$1:$F$1000)</f>
        <v>0</v>
      </c>
      <c r="AD319" s="64"/>
      <c r="AE319" s="64"/>
      <c r="AF319" s="64"/>
      <c r="AG319" s="65"/>
      <c r="AH319" s="65"/>
      <c r="BK319" s="65"/>
      <c r="BL319" s="65"/>
      <c r="BP319" s="20"/>
    </row>
    <row r="320" spans="1:68">
      <c r="A320" s="19">
        <f>CONCATENATE(MONTH(Base[[#This Row],[Data_Padronizada]]),"/",YEAR(Base[[#This Row],[Data_Padronizada]]))*1</f>
        <v>1</v>
      </c>
      <c r="B320" s="20" cm="1">
        <f t="array" ref="B320">IF(ISTEXT(BP320), IFERROR(VALOR.DATA(TRIM(BP320)), VALUE(TRIM(BP320))), BP320)</f>
        <v>0</v>
      </c>
      <c r="C320" t="str">
        <f>TEXT(Base[[#This Row],[Data_Padronizada]],"DDD")</f>
        <v>sáb</v>
      </c>
      <c r="D320">
        <f>_xlfn.XLOOKUP(Base[[#This Row],[Recurso]],'DE-PARA'!$A$1:$A$1000,'DE-PARA'!$D$1:$D$1000)</f>
        <v>0</v>
      </c>
      <c r="E320" t="str">
        <f>_xlfn.XLOOKUP(Base[[#This Row],[Tipo]],'DE-PARA'!$K$2:$K$63,'DE-PARA'!$L$2:$L$63,"Fazer De-Para")</f>
        <v>Fazer De-Para</v>
      </c>
      <c r="F320" s="21">
        <f>Base[[#This Row],[Duração]]*24</f>
        <v>0</v>
      </c>
      <c r="G320" s="22">
        <f>HOUR(Base[[#This Row],[Tempo de atendimento]]/24)</f>
        <v>0</v>
      </c>
      <c r="H320">
        <f>_xlfn.XLOOKUP(Base[[#This Row],[Recurso]],'DE-PARA'!$A$1:$A$1000,'DE-PARA'!$E$1:$E$1000)</f>
        <v>0</v>
      </c>
      <c r="I320">
        <f>_xlfn.XLOOKUP(Base[[#This Row],[Recurso]],'DE-PARA'!$A$1:$A$1000,'DE-PARA'!$F$1:$F$1000)</f>
        <v>0</v>
      </c>
      <c r="AD320" s="64"/>
      <c r="AE320" s="64"/>
      <c r="AF320" s="64"/>
      <c r="AG320" s="65"/>
      <c r="AH320" s="65"/>
      <c r="BK320" s="65"/>
      <c r="BL320" s="65"/>
      <c r="BP320" s="20"/>
    </row>
    <row r="321" spans="1:68">
      <c r="A321" s="19">
        <f>CONCATENATE(MONTH(Base[[#This Row],[Data_Padronizada]]),"/",YEAR(Base[[#This Row],[Data_Padronizada]]))*1</f>
        <v>1</v>
      </c>
      <c r="B321" s="20" cm="1">
        <f t="array" ref="B321">IF(ISTEXT(BP321), IFERROR(VALOR.DATA(TRIM(BP321)), VALUE(TRIM(BP321))), BP321)</f>
        <v>0</v>
      </c>
      <c r="C321" t="str">
        <f>TEXT(Base[[#This Row],[Data_Padronizada]],"DDD")</f>
        <v>sáb</v>
      </c>
      <c r="D321">
        <f>_xlfn.XLOOKUP(Base[[#This Row],[Recurso]],'DE-PARA'!$A$1:$A$1000,'DE-PARA'!$D$1:$D$1000)</f>
        <v>0</v>
      </c>
      <c r="E321" t="str">
        <f>_xlfn.XLOOKUP(Base[[#This Row],[Tipo]],'DE-PARA'!$K$2:$K$63,'DE-PARA'!$L$2:$L$63,"Fazer De-Para")</f>
        <v>Fazer De-Para</v>
      </c>
      <c r="F321" s="21">
        <f>Base[[#This Row],[Duração]]*24</f>
        <v>0</v>
      </c>
      <c r="G321" s="22">
        <f>HOUR(Base[[#This Row],[Tempo de atendimento]]/24)</f>
        <v>0</v>
      </c>
      <c r="H321">
        <f>_xlfn.XLOOKUP(Base[[#This Row],[Recurso]],'DE-PARA'!$A$1:$A$1000,'DE-PARA'!$E$1:$E$1000)</f>
        <v>0</v>
      </c>
      <c r="I321">
        <f>_xlfn.XLOOKUP(Base[[#This Row],[Recurso]],'DE-PARA'!$A$1:$A$1000,'DE-PARA'!$F$1:$F$1000)</f>
        <v>0</v>
      </c>
      <c r="AD321" s="64"/>
      <c r="AE321" s="64"/>
      <c r="AF321" s="64"/>
      <c r="AG321" s="65"/>
      <c r="AH321" s="65"/>
      <c r="BK321" s="65"/>
      <c r="BL321" s="65"/>
      <c r="BP321" s="20"/>
    </row>
    <row r="322" spans="1:68">
      <c r="A322" s="19">
        <f>CONCATENATE(MONTH(Base[[#This Row],[Data_Padronizada]]),"/",YEAR(Base[[#This Row],[Data_Padronizada]]))*1</f>
        <v>1</v>
      </c>
      <c r="B322" s="20" cm="1">
        <f t="array" ref="B322">IF(ISTEXT(BP322), IFERROR(VALOR.DATA(TRIM(BP322)), VALUE(TRIM(BP322))), BP322)</f>
        <v>0</v>
      </c>
      <c r="C322" t="str">
        <f>TEXT(Base[[#This Row],[Data_Padronizada]],"DDD")</f>
        <v>sáb</v>
      </c>
      <c r="D322">
        <f>_xlfn.XLOOKUP(Base[[#This Row],[Recurso]],'DE-PARA'!$A$1:$A$1000,'DE-PARA'!$D$1:$D$1000)</f>
        <v>0</v>
      </c>
      <c r="E322" t="str">
        <f>_xlfn.XLOOKUP(Base[[#This Row],[Tipo]],'DE-PARA'!$K$2:$K$63,'DE-PARA'!$L$2:$L$63,"Fazer De-Para")</f>
        <v>Fazer De-Para</v>
      </c>
      <c r="F322" s="21">
        <f>Base[[#This Row],[Duração]]*24</f>
        <v>0</v>
      </c>
      <c r="G322" s="22">
        <f>HOUR(Base[[#This Row],[Tempo de atendimento]]/24)</f>
        <v>0</v>
      </c>
      <c r="H322">
        <f>_xlfn.XLOOKUP(Base[[#This Row],[Recurso]],'DE-PARA'!$A$1:$A$1000,'DE-PARA'!$E$1:$E$1000)</f>
        <v>0</v>
      </c>
      <c r="I322">
        <f>_xlfn.XLOOKUP(Base[[#This Row],[Recurso]],'DE-PARA'!$A$1:$A$1000,'DE-PARA'!$F$1:$F$1000)</f>
        <v>0</v>
      </c>
      <c r="AD322" s="64"/>
      <c r="AE322" s="64"/>
      <c r="AF322" s="64"/>
      <c r="AG322" s="65"/>
      <c r="AH322" s="65"/>
      <c r="BK322" s="65"/>
      <c r="BL322" s="65"/>
      <c r="BP322" s="20"/>
    </row>
    <row r="323" spans="1:68">
      <c r="A323" s="19">
        <f>CONCATENATE(MONTH(Base[[#This Row],[Data_Padronizada]]),"/",YEAR(Base[[#This Row],[Data_Padronizada]]))*1</f>
        <v>1</v>
      </c>
      <c r="B323" s="20" cm="1">
        <f t="array" ref="B323">IF(ISTEXT(BP323), IFERROR(VALOR.DATA(TRIM(BP323)), VALUE(TRIM(BP323))), BP323)</f>
        <v>0</v>
      </c>
      <c r="C323" t="str">
        <f>TEXT(Base[[#This Row],[Data_Padronizada]],"DDD")</f>
        <v>sáb</v>
      </c>
      <c r="D323">
        <f>_xlfn.XLOOKUP(Base[[#This Row],[Recurso]],'DE-PARA'!$A$1:$A$1000,'DE-PARA'!$D$1:$D$1000)</f>
        <v>0</v>
      </c>
      <c r="E323" t="str">
        <f>_xlfn.XLOOKUP(Base[[#This Row],[Tipo]],'DE-PARA'!$K$2:$K$63,'DE-PARA'!$L$2:$L$63,"Fazer De-Para")</f>
        <v>Fazer De-Para</v>
      </c>
      <c r="F323" s="21">
        <f>Base[[#This Row],[Duração]]*24</f>
        <v>0</v>
      </c>
      <c r="G323" s="22">
        <f>HOUR(Base[[#This Row],[Tempo de atendimento]]/24)</f>
        <v>0</v>
      </c>
      <c r="H323">
        <f>_xlfn.XLOOKUP(Base[[#This Row],[Recurso]],'DE-PARA'!$A$1:$A$1000,'DE-PARA'!$E$1:$E$1000)</f>
        <v>0</v>
      </c>
      <c r="I323">
        <f>_xlfn.XLOOKUP(Base[[#This Row],[Recurso]],'DE-PARA'!$A$1:$A$1000,'DE-PARA'!$F$1:$F$1000)</f>
        <v>0</v>
      </c>
      <c r="AD323" s="64"/>
      <c r="AE323" s="64"/>
      <c r="AF323" s="64"/>
      <c r="AG323" s="65"/>
      <c r="AH323" s="65"/>
      <c r="BK323" s="65"/>
      <c r="BL323" s="65"/>
      <c r="BP323" s="20"/>
    </row>
    <row r="324" spans="1:68">
      <c r="A324" s="19">
        <f>CONCATENATE(MONTH(Base[[#This Row],[Data_Padronizada]]),"/",YEAR(Base[[#This Row],[Data_Padronizada]]))*1</f>
        <v>1</v>
      </c>
      <c r="B324" s="20" cm="1">
        <f t="array" ref="B324">IF(ISTEXT(BP324), IFERROR(VALOR.DATA(TRIM(BP324)), VALUE(TRIM(BP324))), BP324)</f>
        <v>0</v>
      </c>
      <c r="C324" t="str">
        <f>TEXT(Base[[#This Row],[Data_Padronizada]],"DDD")</f>
        <v>sáb</v>
      </c>
      <c r="D324">
        <f>_xlfn.XLOOKUP(Base[[#This Row],[Recurso]],'DE-PARA'!$A$1:$A$1000,'DE-PARA'!$D$1:$D$1000)</f>
        <v>0</v>
      </c>
      <c r="E324" t="str">
        <f>_xlfn.XLOOKUP(Base[[#This Row],[Tipo]],'DE-PARA'!$K$2:$K$63,'DE-PARA'!$L$2:$L$63,"Fazer De-Para")</f>
        <v>Fazer De-Para</v>
      </c>
      <c r="F324" s="21">
        <f>Base[[#This Row],[Duração]]*24</f>
        <v>0</v>
      </c>
      <c r="G324" s="22">
        <f>HOUR(Base[[#This Row],[Tempo de atendimento]]/24)</f>
        <v>0</v>
      </c>
      <c r="H324">
        <f>_xlfn.XLOOKUP(Base[[#This Row],[Recurso]],'DE-PARA'!$A$1:$A$1000,'DE-PARA'!$E$1:$E$1000)</f>
        <v>0</v>
      </c>
      <c r="I324">
        <f>_xlfn.XLOOKUP(Base[[#This Row],[Recurso]],'DE-PARA'!$A$1:$A$1000,'DE-PARA'!$F$1:$F$1000)</f>
        <v>0</v>
      </c>
      <c r="AD324" s="64"/>
      <c r="AE324" s="64"/>
      <c r="AF324" s="64"/>
      <c r="AG324" s="65"/>
      <c r="AH324" s="65"/>
      <c r="BK324" s="65"/>
      <c r="BL324" s="65"/>
      <c r="BP324" s="20"/>
    </row>
    <row r="325" spans="1:68">
      <c r="A325" s="19">
        <f>CONCATENATE(MONTH(Base[[#This Row],[Data_Padronizada]]),"/",YEAR(Base[[#This Row],[Data_Padronizada]]))*1</f>
        <v>1</v>
      </c>
      <c r="B325" s="20" cm="1">
        <f t="array" ref="B325">IF(ISTEXT(BP325), IFERROR(VALOR.DATA(TRIM(BP325)), VALUE(TRIM(BP325))), BP325)</f>
        <v>0</v>
      </c>
      <c r="C325" t="str">
        <f>TEXT(Base[[#This Row],[Data_Padronizada]],"DDD")</f>
        <v>sáb</v>
      </c>
      <c r="D325">
        <f>_xlfn.XLOOKUP(Base[[#This Row],[Recurso]],'DE-PARA'!$A$1:$A$1000,'DE-PARA'!$D$1:$D$1000)</f>
        <v>0</v>
      </c>
      <c r="E325" t="str">
        <f>_xlfn.XLOOKUP(Base[[#This Row],[Tipo]],'DE-PARA'!$K$2:$K$63,'DE-PARA'!$L$2:$L$63,"Fazer De-Para")</f>
        <v>Fazer De-Para</v>
      </c>
      <c r="F325" s="21">
        <f>Base[[#This Row],[Duração]]*24</f>
        <v>0</v>
      </c>
      <c r="G325" s="22">
        <f>HOUR(Base[[#This Row],[Tempo de atendimento]]/24)</f>
        <v>0</v>
      </c>
      <c r="H325">
        <f>_xlfn.XLOOKUP(Base[[#This Row],[Recurso]],'DE-PARA'!$A$1:$A$1000,'DE-PARA'!$E$1:$E$1000)</f>
        <v>0</v>
      </c>
      <c r="I325">
        <f>_xlfn.XLOOKUP(Base[[#This Row],[Recurso]],'DE-PARA'!$A$1:$A$1000,'DE-PARA'!$F$1:$F$1000)</f>
        <v>0</v>
      </c>
      <c r="AD325" s="64"/>
      <c r="AE325" s="64"/>
      <c r="AF325" s="64"/>
      <c r="AG325" s="65"/>
      <c r="AH325" s="65"/>
      <c r="BK325" s="65"/>
      <c r="BL325" s="65"/>
      <c r="BP325" s="20"/>
    </row>
    <row r="326" spans="1:68">
      <c r="A326" s="19">
        <f>CONCATENATE(MONTH(Base[[#This Row],[Data_Padronizada]]),"/",YEAR(Base[[#This Row],[Data_Padronizada]]))*1</f>
        <v>1</v>
      </c>
      <c r="B326" s="20" cm="1">
        <f t="array" ref="B326">IF(ISTEXT(BP326), IFERROR(VALOR.DATA(TRIM(BP326)), VALUE(TRIM(BP326))), BP326)</f>
        <v>0</v>
      </c>
      <c r="C326" t="str">
        <f>TEXT(Base[[#This Row],[Data_Padronizada]],"DDD")</f>
        <v>sáb</v>
      </c>
      <c r="D326">
        <f>_xlfn.XLOOKUP(Base[[#This Row],[Recurso]],'DE-PARA'!$A$1:$A$1000,'DE-PARA'!$D$1:$D$1000)</f>
        <v>0</v>
      </c>
      <c r="E326" t="str">
        <f>_xlfn.XLOOKUP(Base[[#This Row],[Tipo]],'DE-PARA'!$K$2:$K$63,'DE-PARA'!$L$2:$L$63,"Fazer De-Para")</f>
        <v>Fazer De-Para</v>
      </c>
      <c r="F326" s="21">
        <f>Base[[#This Row],[Duração]]*24</f>
        <v>0</v>
      </c>
      <c r="G326" s="22">
        <f>HOUR(Base[[#This Row],[Tempo de atendimento]]/24)</f>
        <v>0</v>
      </c>
      <c r="H326">
        <f>_xlfn.XLOOKUP(Base[[#This Row],[Recurso]],'DE-PARA'!$A$1:$A$1000,'DE-PARA'!$E$1:$E$1000)</f>
        <v>0</v>
      </c>
      <c r="I326">
        <f>_xlfn.XLOOKUP(Base[[#This Row],[Recurso]],'DE-PARA'!$A$1:$A$1000,'DE-PARA'!$F$1:$F$1000)</f>
        <v>0</v>
      </c>
      <c r="AD326" s="64"/>
      <c r="AE326" s="64"/>
      <c r="AF326" s="64"/>
      <c r="AG326" s="65"/>
      <c r="AH326" s="65"/>
      <c r="BK326" s="65"/>
      <c r="BL326" s="65"/>
      <c r="BP326" s="20"/>
    </row>
    <row r="327" spans="1:68">
      <c r="A327" s="19">
        <f>CONCATENATE(MONTH(Base[[#This Row],[Data_Padronizada]]),"/",YEAR(Base[[#This Row],[Data_Padronizada]]))*1</f>
        <v>1</v>
      </c>
      <c r="B327" s="20" cm="1">
        <f t="array" ref="B327">IF(ISTEXT(BP327), IFERROR(VALOR.DATA(TRIM(BP327)), VALUE(TRIM(BP327))), BP327)</f>
        <v>0</v>
      </c>
      <c r="C327" t="str">
        <f>TEXT(Base[[#This Row],[Data_Padronizada]],"DDD")</f>
        <v>sáb</v>
      </c>
      <c r="D327">
        <f>_xlfn.XLOOKUP(Base[[#This Row],[Recurso]],'DE-PARA'!$A$1:$A$1000,'DE-PARA'!$D$1:$D$1000)</f>
        <v>0</v>
      </c>
      <c r="E327" t="str">
        <f>_xlfn.XLOOKUP(Base[[#This Row],[Tipo]],'DE-PARA'!$K$2:$K$63,'DE-PARA'!$L$2:$L$63,"Fazer De-Para")</f>
        <v>Fazer De-Para</v>
      </c>
      <c r="F327" s="21">
        <f>Base[[#This Row],[Duração]]*24</f>
        <v>0</v>
      </c>
      <c r="G327" s="22">
        <f>HOUR(Base[[#This Row],[Tempo de atendimento]]/24)</f>
        <v>0</v>
      </c>
      <c r="H327">
        <f>_xlfn.XLOOKUP(Base[[#This Row],[Recurso]],'DE-PARA'!$A$1:$A$1000,'DE-PARA'!$E$1:$E$1000)</f>
        <v>0</v>
      </c>
      <c r="I327">
        <f>_xlfn.XLOOKUP(Base[[#This Row],[Recurso]],'DE-PARA'!$A$1:$A$1000,'DE-PARA'!$F$1:$F$1000)</f>
        <v>0</v>
      </c>
      <c r="AD327" s="64"/>
      <c r="AE327" s="64"/>
      <c r="AF327" s="64"/>
      <c r="AG327" s="65"/>
      <c r="AH327" s="65"/>
      <c r="BK327" s="65"/>
      <c r="BL327" s="65"/>
      <c r="BP327" s="20"/>
    </row>
    <row r="328" spans="1:68">
      <c r="A328" s="19">
        <f>CONCATENATE(MONTH(Base[[#This Row],[Data_Padronizada]]),"/",YEAR(Base[[#This Row],[Data_Padronizada]]))*1</f>
        <v>1</v>
      </c>
      <c r="B328" s="20" cm="1">
        <f t="array" ref="B328">IF(ISTEXT(BP328), IFERROR(VALOR.DATA(TRIM(BP328)), VALUE(TRIM(BP328))), BP328)</f>
        <v>0</v>
      </c>
      <c r="C328" t="str">
        <f>TEXT(Base[[#This Row],[Data_Padronizada]],"DDD")</f>
        <v>sáb</v>
      </c>
      <c r="D328">
        <f>_xlfn.XLOOKUP(Base[[#This Row],[Recurso]],'DE-PARA'!$A$1:$A$1000,'DE-PARA'!$D$1:$D$1000)</f>
        <v>0</v>
      </c>
      <c r="E328" t="str">
        <f>_xlfn.XLOOKUP(Base[[#This Row],[Tipo]],'DE-PARA'!$K$2:$K$63,'DE-PARA'!$L$2:$L$63,"Fazer De-Para")</f>
        <v>Fazer De-Para</v>
      </c>
      <c r="F328" s="21">
        <f>Base[[#This Row],[Duração]]*24</f>
        <v>0</v>
      </c>
      <c r="G328" s="22">
        <f>HOUR(Base[[#This Row],[Tempo de atendimento]]/24)</f>
        <v>0</v>
      </c>
      <c r="H328">
        <f>_xlfn.XLOOKUP(Base[[#This Row],[Recurso]],'DE-PARA'!$A$1:$A$1000,'DE-PARA'!$E$1:$E$1000)</f>
        <v>0</v>
      </c>
      <c r="I328">
        <f>_xlfn.XLOOKUP(Base[[#This Row],[Recurso]],'DE-PARA'!$A$1:$A$1000,'DE-PARA'!$F$1:$F$1000)</f>
        <v>0</v>
      </c>
      <c r="AD328" s="64"/>
      <c r="AE328" s="64"/>
      <c r="AF328" s="64"/>
      <c r="AG328" s="65"/>
      <c r="AH328" s="65"/>
      <c r="BK328" s="65"/>
      <c r="BL328" s="65"/>
      <c r="BP328" s="20"/>
    </row>
    <row r="329" spans="1:68">
      <c r="A329" s="19">
        <f>CONCATENATE(MONTH(Base[[#This Row],[Data_Padronizada]]),"/",YEAR(Base[[#This Row],[Data_Padronizada]]))*1</f>
        <v>1</v>
      </c>
      <c r="B329" s="20" cm="1">
        <f t="array" ref="B329">IF(ISTEXT(BP329), IFERROR(VALOR.DATA(TRIM(BP329)), VALUE(TRIM(BP329))), BP329)</f>
        <v>0</v>
      </c>
      <c r="C329" t="str">
        <f>TEXT(Base[[#This Row],[Data_Padronizada]],"DDD")</f>
        <v>sáb</v>
      </c>
      <c r="D329">
        <f>_xlfn.XLOOKUP(Base[[#This Row],[Recurso]],'DE-PARA'!$A$1:$A$1000,'DE-PARA'!$D$1:$D$1000)</f>
        <v>0</v>
      </c>
      <c r="E329" t="str">
        <f>_xlfn.XLOOKUP(Base[[#This Row],[Tipo]],'DE-PARA'!$K$2:$K$63,'DE-PARA'!$L$2:$L$63,"Fazer De-Para")</f>
        <v>Fazer De-Para</v>
      </c>
      <c r="F329" s="21">
        <f>Base[[#This Row],[Duração]]*24</f>
        <v>0</v>
      </c>
      <c r="G329" s="22">
        <f>HOUR(Base[[#This Row],[Tempo de atendimento]]/24)</f>
        <v>0</v>
      </c>
      <c r="H329">
        <f>_xlfn.XLOOKUP(Base[[#This Row],[Recurso]],'DE-PARA'!$A$1:$A$1000,'DE-PARA'!$E$1:$E$1000)</f>
        <v>0</v>
      </c>
      <c r="I329">
        <f>_xlfn.XLOOKUP(Base[[#This Row],[Recurso]],'DE-PARA'!$A$1:$A$1000,'DE-PARA'!$F$1:$F$1000)</f>
        <v>0</v>
      </c>
      <c r="AD329" s="64"/>
      <c r="AE329" s="64"/>
      <c r="AF329" s="64"/>
      <c r="AG329" s="65"/>
      <c r="AH329" s="65"/>
      <c r="BK329" s="65"/>
      <c r="BL329" s="65"/>
      <c r="BP329" s="20"/>
    </row>
    <row r="330" spans="1:68">
      <c r="A330" s="19">
        <f>CONCATENATE(MONTH(Base[[#This Row],[Data_Padronizada]]),"/",YEAR(Base[[#This Row],[Data_Padronizada]]))*1</f>
        <v>1</v>
      </c>
      <c r="B330" s="20" cm="1">
        <f t="array" ref="B330">IF(ISTEXT(BP330), IFERROR(VALOR.DATA(TRIM(BP330)), VALUE(TRIM(BP330))), BP330)</f>
        <v>0</v>
      </c>
      <c r="C330" t="str">
        <f>TEXT(Base[[#This Row],[Data_Padronizada]],"DDD")</f>
        <v>sáb</v>
      </c>
      <c r="D330">
        <f>_xlfn.XLOOKUP(Base[[#This Row],[Recurso]],'DE-PARA'!$A$1:$A$1000,'DE-PARA'!$D$1:$D$1000)</f>
        <v>0</v>
      </c>
      <c r="E330" t="str">
        <f>_xlfn.XLOOKUP(Base[[#This Row],[Tipo]],'DE-PARA'!$K$2:$K$63,'DE-PARA'!$L$2:$L$63,"Fazer De-Para")</f>
        <v>Fazer De-Para</v>
      </c>
      <c r="F330" s="21">
        <f>Base[[#This Row],[Duração]]*24</f>
        <v>0</v>
      </c>
      <c r="G330" s="22">
        <f>HOUR(Base[[#This Row],[Tempo de atendimento]]/24)</f>
        <v>0</v>
      </c>
      <c r="H330">
        <f>_xlfn.XLOOKUP(Base[[#This Row],[Recurso]],'DE-PARA'!$A$1:$A$1000,'DE-PARA'!$E$1:$E$1000)</f>
        <v>0</v>
      </c>
      <c r="I330">
        <f>_xlfn.XLOOKUP(Base[[#This Row],[Recurso]],'DE-PARA'!$A$1:$A$1000,'DE-PARA'!$F$1:$F$1000)</f>
        <v>0</v>
      </c>
      <c r="AD330" s="64"/>
      <c r="AE330" s="64"/>
      <c r="AF330" s="64"/>
      <c r="AG330" s="65"/>
      <c r="AH330" s="65"/>
      <c r="BK330" s="65"/>
      <c r="BL330" s="65"/>
      <c r="BP330" s="20"/>
    </row>
    <row r="331" spans="1:68">
      <c r="A331" s="19">
        <f>CONCATENATE(MONTH(Base[[#This Row],[Data_Padronizada]]),"/",YEAR(Base[[#This Row],[Data_Padronizada]]))*1</f>
        <v>1</v>
      </c>
      <c r="B331" s="20" cm="1">
        <f t="array" ref="B331">IF(ISTEXT(BP331), IFERROR(VALOR.DATA(TRIM(BP331)), VALUE(TRIM(BP331))), BP331)</f>
        <v>0</v>
      </c>
      <c r="C331" t="str">
        <f>TEXT(Base[[#This Row],[Data_Padronizada]],"DDD")</f>
        <v>sáb</v>
      </c>
      <c r="D331">
        <f>_xlfn.XLOOKUP(Base[[#This Row],[Recurso]],'DE-PARA'!$A$1:$A$1000,'DE-PARA'!$D$1:$D$1000)</f>
        <v>0</v>
      </c>
      <c r="E331" t="str">
        <f>_xlfn.XLOOKUP(Base[[#This Row],[Tipo]],'DE-PARA'!$K$2:$K$63,'DE-PARA'!$L$2:$L$63,"Fazer De-Para")</f>
        <v>Fazer De-Para</v>
      </c>
      <c r="F331" s="21">
        <f>Base[[#This Row],[Duração]]*24</f>
        <v>0</v>
      </c>
      <c r="G331" s="22">
        <f>HOUR(Base[[#This Row],[Tempo de atendimento]]/24)</f>
        <v>0</v>
      </c>
      <c r="H331">
        <f>_xlfn.XLOOKUP(Base[[#This Row],[Recurso]],'DE-PARA'!$A$1:$A$1000,'DE-PARA'!$E$1:$E$1000)</f>
        <v>0</v>
      </c>
      <c r="I331">
        <f>_xlfn.XLOOKUP(Base[[#This Row],[Recurso]],'DE-PARA'!$A$1:$A$1000,'DE-PARA'!$F$1:$F$1000)</f>
        <v>0</v>
      </c>
      <c r="AD331" s="64"/>
      <c r="AE331" s="64"/>
      <c r="AF331" s="64"/>
      <c r="AG331" s="65"/>
      <c r="AH331" s="65"/>
      <c r="BK331" s="65"/>
      <c r="BL331" s="65"/>
      <c r="BP331" s="20"/>
    </row>
    <row r="332" spans="1:68">
      <c r="A332" s="19">
        <f>CONCATENATE(MONTH(Base[[#This Row],[Data_Padronizada]]),"/",YEAR(Base[[#This Row],[Data_Padronizada]]))*1</f>
        <v>1</v>
      </c>
      <c r="B332" s="20" cm="1">
        <f t="array" ref="B332">IF(ISTEXT(BP332), IFERROR(VALOR.DATA(TRIM(BP332)), VALUE(TRIM(BP332))), BP332)</f>
        <v>0</v>
      </c>
      <c r="C332" t="str">
        <f>TEXT(Base[[#This Row],[Data_Padronizada]],"DDD")</f>
        <v>sáb</v>
      </c>
      <c r="D332">
        <f>_xlfn.XLOOKUP(Base[[#This Row],[Recurso]],'DE-PARA'!$A$1:$A$1000,'DE-PARA'!$D$1:$D$1000)</f>
        <v>0</v>
      </c>
      <c r="E332" t="str">
        <f>_xlfn.XLOOKUP(Base[[#This Row],[Tipo]],'DE-PARA'!$K$2:$K$63,'DE-PARA'!$L$2:$L$63,"Fazer De-Para")</f>
        <v>Fazer De-Para</v>
      </c>
      <c r="F332" s="21">
        <f>Base[[#This Row],[Duração]]*24</f>
        <v>0</v>
      </c>
      <c r="G332" s="22">
        <f>HOUR(Base[[#This Row],[Tempo de atendimento]]/24)</f>
        <v>0</v>
      </c>
      <c r="H332">
        <f>_xlfn.XLOOKUP(Base[[#This Row],[Recurso]],'DE-PARA'!$A$1:$A$1000,'DE-PARA'!$E$1:$E$1000)</f>
        <v>0</v>
      </c>
      <c r="I332">
        <f>_xlfn.XLOOKUP(Base[[#This Row],[Recurso]],'DE-PARA'!$A$1:$A$1000,'DE-PARA'!$F$1:$F$1000)</f>
        <v>0</v>
      </c>
      <c r="AD332" s="64"/>
      <c r="AE332" s="64"/>
      <c r="AF332" s="64"/>
      <c r="AG332" s="65"/>
      <c r="AH332" s="65"/>
      <c r="BK332" s="65"/>
      <c r="BL332" s="65"/>
      <c r="BP332" s="20"/>
    </row>
    <row r="333" spans="1:68">
      <c r="A333" s="19">
        <f>CONCATENATE(MONTH(Base[[#This Row],[Data_Padronizada]]),"/",YEAR(Base[[#This Row],[Data_Padronizada]]))*1</f>
        <v>1</v>
      </c>
      <c r="B333" s="20" cm="1">
        <f t="array" ref="B333">IF(ISTEXT(BP333), IFERROR(VALOR.DATA(TRIM(BP333)), VALUE(TRIM(BP333))), BP333)</f>
        <v>0</v>
      </c>
      <c r="C333" t="str">
        <f>TEXT(Base[[#This Row],[Data_Padronizada]],"DDD")</f>
        <v>sáb</v>
      </c>
      <c r="D333">
        <f>_xlfn.XLOOKUP(Base[[#This Row],[Recurso]],'DE-PARA'!$A$1:$A$1000,'DE-PARA'!$D$1:$D$1000)</f>
        <v>0</v>
      </c>
      <c r="E333" t="str">
        <f>_xlfn.XLOOKUP(Base[[#This Row],[Tipo]],'DE-PARA'!$K$2:$K$63,'DE-PARA'!$L$2:$L$63,"Fazer De-Para")</f>
        <v>Fazer De-Para</v>
      </c>
      <c r="F333" s="21">
        <f>Base[[#This Row],[Duração]]*24</f>
        <v>0</v>
      </c>
      <c r="G333" s="22">
        <f>HOUR(Base[[#This Row],[Tempo de atendimento]]/24)</f>
        <v>0</v>
      </c>
      <c r="H333">
        <f>_xlfn.XLOOKUP(Base[[#This Row],[Recurso]],'DE-PARA'!$A$1:$A$1000,'DE-PARA'!$E$1:$E$1000)</f>
        <v>0</v>
      </c>
      <c r="I333">
        <f>_xlfn.XLOOKUP(Base[[#This Row],[Recurso]],'DE-PARA'!$A$1:$A$1000,'DE-PARA'!$F$1:$F$1000)</f>
        <v>0</v>
      </c>
      <c r="AD333" s="64"/>
      <c r="AE333" s="64"/>
      <c r="AF333" s="64"/>
      <c r="AG333" s="65"/>
      <c r="AH333" s="65"/>
      <c r="BK333" s="65"/>
      <c r="BL333" s="65"/>
      <c r="BP333" s="20"/>
    </row>
    <row r="334" spans="1:68">
      <c r="A334" s="19">
        <f>CONCATENATE(MONTH(Base[[#This Row],[Data_Padronizada]]),"/",YEAR(Base[[#This Row],[Data_Padronizada]]))*1</f>
        <v>1</v>
      </c>
      <c r="B334" s="20" cm="1">
        <f t="array" ref="B334">IF(ISTEXT(BP334), IFERROR(VALOR.DATA(TRIM(BP334)), VALUE(TRIM(BP334))), BP334)</f>
        <v>0</v>
      </c>
      <c r="C334" t="str">
        <f>TEXT(Base[[#This Row],[Data_Padronizada]],"DDD")</f>
        <v>sáb</v>
      </c>
      <c r="D334">
        <f>_xlfn.XLOOKUP(Base[[#This Row],[Recurso]],'DE-PARA'!$A$1:$A$1000,'DE-PARA'!$D$1:$D$1000)</f>
        <v>0</v>
      </c>
      <c r="E334" t="str">
        <f>_xlfn.XLOOKUP(Base[[#This Row],[Tipo]],'DE-PARA'!$K$2:$K$63,'DE-PARA'!$L$2:$L$63,"Fazer De-Para")</f>
        <v>Fazer De-Para</v>
      </c>
      <c r="F334" s="21">
        <f>Base[[#This Row],[Duração]]*24</f>
        <v>0</v>
      </c>
      <c r="G334" s="22">
        <f>HOUR(Base[[#This Row],[Tempo de atendimento]]/24)</f>
        <v>0</v>
      </c>
      <c r="H334">
        <f>_xlfn.XLOOKUP(Base[[#This Row],[Recurso]],'DE-PARA'!$A$1:$A$1000,'DE-PARA'!$E$1:$E$1000)</f>
        <v>0</v>
      </c>
      <c r="I334">
        <f>_xlfn.XLOOKUP(Base[[#This Row],[Recurso]],'DE-PARA'!$A$1:$A$1000,'DE-PARA'!$F$1:$F$1000)</f>
        <v>0</v>
      </c>
      <c r="AD334" s="64"/>
      <c r="AE334" s="64"/>
      <c r="AF334" s="64"/>
      <c r="AG334" s="65"/>
      <c r="AH334" s="65"/>
      <c r="BK334" s="65"/>
      <c r="BL334" s="65"/>
      <c r="BP334" s="20"/>
    </row>
    <row r="335" spans="1:68">
      <c r="A335" s="19">
        <f>CONCATENATE(MONTH(Base[[#This Row],[Data_Padronizada]]),"/",YEAR(Base[[#This Row],[Data_Padronizada]]))*1</f>
        <v>1</v>
      </c>
      <c r="B335" s="20" cm="1">
        <f t="array" ref="B335">IF(ISTEXT(BP335), IFERROR(VALOR.DATA(TRIM(BP335)), VALUE(TRIM(BP335))), BP335)</f>
        <v>0</v>
      </c>
      <c r="C335" t="str">
        <f>TEXT(Base[[#This Row],[Data_Padronizada]],"DDD")</f>
        <v>sáb</v>
      </c>
      <c r="D335">
        <f>_xlfn.XLOOKUP(Base[[#This Row],[Recurso]],'DE-PARA'!$A$1:$A$1000,'DE-PARA'!$D$1:$D$1000)</f>
        <v>0</v>
      </c>
      <c r="E335" t="str">
        <f>_xlfn.XLOOKUP(Base[[#This Row],[Tipo]],'DE-PARA'!$K$2:$K$63,'DE-PARA'!$L$2:$L$63,"Fazer De-Para")</f>
        <v>Fazer De-Para</v>
      </c>
      <c r="F335" s="21">
        <f>Base[[#This Row],[Duração]]*24</f>
        <v>0</v>
      </c>
      <c r="G335" s="22">
        <f>HOUR(Base[[#This Row],[Tempo de atendimento]]/24)</f>
        <v>0</v>
      </c>
      <c r="H335">
        <f>_xlfn.XLOOKUP(Base[[#This Row],[Recurso]],'DE-PARA'!$A$1:$A$1000,'DE-PARA'!$E$1:$E$1000)</f>
        <v>0</v>
      </c>
      <c r="I335">
        <f>_xlfn.XLOOKUP(Base[[#This Row],[Recurso]],'DE-PARA'!$A$1:$A$1000,'DE-PARA'!$F$1:$F$1000)</f>
        <v>0</v>
      </c>
    </row>
    <row r="336" spans="1:68">
      <c r="A336" s="19">
        <f>CONCATENATE(MONTH(Base[[#This Row],[Data_Padronizada]]),"/",YEAR(Base[[#This Row],[Data_Padronizada]]))*1</f>
        <v>1</v>
      </c>
      <c r="B336" s="20" cm="1">
        <f t="array" ref="B336">IF(ISTEXT(BP336), IFERROR(VALOR.DATA(TRIM(BP336)), VALUE(TRIM(BP336))), BP336)</f>
        <v>0</v>
      </c>
      <c r="C336" t="str">
        <f>TEXT(Base[[#This Row],[Data_Padronizada]],"DDD")</f>
        <v>sáb</v>
      </c>
      <c r="D336">
        <f>_xlfn.XLOOKUP(Base[[#This Row],[Recurso]],'DE-PARA'!$A$1:$A$1000,'DE-PARA'!$D$1:$D$1000)</f>
        <v>0</v>
      </c>
      <c r="E336" t="str">
        <f>_xlfn.XLOOKUP(Base[[#This Row],[Tipo]],'DE-PARA'!$K$2:$K$63,'DE-PARA'!$L$2:$L$63,"Fazer De-Para")</f>
        <v>Fazer De-Para</v>
      </c>
      <c r="F336" s="21">
        <f>Base[[#This Row],[Duração]]*24</f>
        <v>0</v>
      </c>
      <c r="G336" s="22">
        <f>HOUR(Base[[#This Row],[Tempo de atendimento]]/24)</f>
        <v>0</v>
      </c>
      <c r="H336">
        <f>_xlfn.XLOOKUP(Base[[#This Row],[Recurso]],'DE-PARA'!$A$1:$A$1000,'DE-PARA'!$E$1:$E$1000)</f>
        <v>0</v>
      </c>
      <c r="I336">
        <f>_xlfn.XLOOKUP(Base[[#This Row],[Recurso]],'DE-PARA'!$A$1:$A$1000,'DE-PARA'!$F$1:$F$1000)</f>
        <v>0</v>
      </c>
    </row>
    <row r="337" spans="1:9">
      <c r="A337" s="19">
        <f>CONCATENATE(MONTH(Base[[#This Row],[Data_Padronizada]]),"/",YEAR(Base[[#This Row],[Data_Padronizada]]))*1</f>
        <v>1</v>
      </c>
      <c r="B337" s="20" cm="1">
        <f t="array" ref="B337">IF(ISTEXT(BP337), IFERROR(VALOR.DATA(TRIM(BP337)), VALUE(TRIM(BP337))), BP337)</f>
        <v>0</v>
      </c>
      <c r="C337" t="str">
        <f>TEXT(Base[[#This Row],[Data_Padronizada]],"DDD")</f>
        <v>sáb</v>
      </c>
      <c r="D337">
        <f>_xlfn.XLOOKUP(Base[[#This Row],[Recurso]],'DE-PARA'!$A$1:$A$1000,'DE-PARA'!$D$1:$D$1000)</f>
        <v>0</v>
      </c>
      <c r="E337" t="str">
        <f>_xlfn.XLOOKUP(Base[[#This Row],[Tipo]],'DE-PARA'!$K$2:$K$63,'DE-PARA'!$L$2:$L$63,"Fazer De-Para")</f>
        <v>Fazer De-Para</v>
      </c>
      <c r="F337" s="21">
        <f>Base[[#This Row],[Duração]]*24</f>
        <v>0</v>
      </c>
      <c r="G337" s="22">
        <f>HOUR(Base[[#This Row],[Tempo de atendimento]]/24)</f>
        <v>0</v>
      </c>
      <c r="H337">
        <f>_xlfn.XLOOKUP(Base[[#This Row],[Recurso]],'DE-PARA'!$A$1:$A$1000,'DE-PARA'!$E$1:$E$1000)</f>
        <v>0</v>
      </c>
      <c r="I337">
        <f>_xlfn.XLOOKUP(Base[[#This Row],[Recurso]],'DE-PARA'!$A$1:$A$1000,'DE-PARA'!$F$1:$F$1000)</f>
        <v>0</v>
      </c>
    </row>
    <row r="338" spans="1:9">
      <c r="A338" s="19">
        <f>CONCATENATE(MONTH(Base[[#This Row],[Data_Padronizada]]),"/",YEAR(Base[[#This Row],[Data_Padronizada]]))*1</f>
        <v>1</v>
      </c>
      <c r="B338" s="20" cm="1">
        <f t="array" ref="B338">IF(ISTEXT(BP338), IFERROR(VALOR.DATA(TRIM(BP338)), VALUE(TRIM(BP338))), BP338)</f>
        <v>0</v>
      </c>
      <c r="C338" t="str">
        <f>TEXT(Base[[#This Row],[Data_Padronizada]],"DDD")</f>
        <v>sáb</v>
      </c>
      <c r="D338">
        <f>_xlfn.XLOOKUP(Base[[#This Row],[Recurso]],'DE-PARA'!$A$1:$A$1000,'DE-PARA'!$D$1:$D$1000)</f>
        <v>0</v>
      </c>
      <c r="E338" t="str">
        <f>_xlfn.XLOOKUP(Base[[#This Row],[Tipo]],'DE-PARA'!$K$2:$K$63,'DE-PARA'!$L$2:$L$63,"Fazer De-Para")</f>
        <v>Fazer De-Para</v>
      </c>
      <c r="F338" s="21">
        <f>Base[[#This Row],[Duração]]*24</f>
        <v>0</v>
      </c>
      <c r="G338" s="22">
        <f>HOUR(Base[[#This Row],[Tempo de atendimento]]/24)</f>
        <v>0</v>
      </c>
      <c r="H338">
        <f>_xlfn.XLOOKUP(Base[[#This Row],[Recurso]],'DE-PARA'!$A$1:$A$1000,'DE-PARA'!$E$1:$E$1000)</f>
        <v>0</v>
      </c>
      <c r="I338">
        <f>_xlfn.XLOOKUP(Base[[#This Row],[Recurso]],'DE-PARA'!$A$1:$A$1000,'DE-PARA'!$F$1:$F$1000)</f>
        <v>0</v>
      </c>
    </row>
    <row r="339" spans="1:9">
      <c r="A339" s="19">
        <f>CONCATENATE(MONTH(Base[[#This Row],[Data_Padronizada]]),"/",YEAR(Base[[#This Row],[Data_Padronizada]]))*1</f>
        <v>1</v>
      </c>
      <c r="B339" s="20" cm="1">
        <f t="array" ref="B339">IF(ISTEXT(BP339), IFERROR(VALOR.DATA(TRIM(BP339)), VALUE(TRIM(BP339))), BP339)</f>
        <v>0</v>
      </c>
      <c r="C339" t="str">
        <f>TEXT(Base[[#This Row],[Data_Padronizada]],"DDD")</f>
        <v>sáb</v>
      </c>
      <c r="D339">
        <f>_xlfn.XLOOKUP(Base[[#This Row],[Recurso]],'DE-PARA'!$A$1:$A$1000,'DE-PARA'!$D$1:$D$1000)</f>
        <v>0</v>
      </c>
      <c r="E339" t="str">
        <f>_xlfn.XLOOKUP(Base[[#This Row],[Tipo]],'DE-PARA'!$K$2:$K$63,'DE-PARA'!$L$2:$L$63,"Fazer De-Para")</f>
        <v>Fazer De-Para</v>
      </c>
      <c r="F339" s="21">
        <f>Base[[#This Row],[Duração]]*24</f>
        <v>0</v>
      </c>
      <c r="G339" s="22">
        <f>HOUR(Base[[#This Row],[Tempo de atendimento]]/24)</f>
        <v>0</v>
      </c>
      <c r="H339">
        <f>_xlfn.XLOOKUP(Base[[#This Row],[Recurso]],'DE-PARA'!$A$1:$A$1000,'DE-PARA'!$E$1:$E$1000)</f>
        <v>0</v>
      </c>
      <c r="I339">
        <f>_xlfn.XLOOKUP(Base[[#This Row],[Recurso]],'DE-PARA'!$A$1:$A$1000,'DE-PARA'!$F$1:$F$1000)</f>
        <v>0</v>
      </c>
    </row>
    <row r="340" spans="1:9">
      <c r="A340" s="19">
        <f>CONCATENATE(MONTH(Base[[#This Row],[Data_Padronizada]]),"/",YEAR(Base[[#This Row],[Data_Padronizada]]))*1</f>
        <v>1</v>
      </c>
      <c r="B340" s="20" cm="1">
        <f t="array" ref="B340">IF(ISTEXT(BP340), IFERROR(VALOR.DATA(TRIM(BP340)), VALUE(TRIM(BP340))), BP340)</f>
        <v>0</v>
      </c>
      <c r="C340" t="str">
        <f>TEXT(Base[[#This Row],[Data_Padronizada]],"DDD")</f>
        <v>sáb</v>
      </c>
      <c r="D340">
        <f>_xlfn.XLOOKUP(Base[[#This Row],[Recurso]],'DE-PARA'!$A$1:$A$1000,'DE-PARA'!$D$1:$D$1000)</f>
        <v>0</v>
      </c>
      <c r="E340" t="str">
        <f>_xlfn.XLOOKUP(Base[[#This Row],[Tipo]],'DE-PARA'!$K$2:$K$63,'DE-PARA'!$L$2:$L$63,"Fazer De-Para")</f>
        <v>Fazer De-Para</v>
      </c>
      <c r="F340" s="21">
        <f>Base[[#This Row],[Duração]]*24</f>
        <v>0</v>
      </c>
      <c r="G340" s="22">
        <f>HOUR(Base[[#This Row],[Tempo de atendimento]]/24)</f>
        <v>0</v>
      </c>
      <c r="H340">
        <f>_xlfn.XLOOKUP(Base[[#This Row],[Recurso]],'DE-PARA'!$A$1:$A$1000,'DE-PARA'!$E$1:$E$1000)</f>
        <v>0</v>
      </c>
      <c r="I340">
        <f>_xlfn.XLOOKUP(Base[[#This Row],[Recurso]],'DE-PARA'!$A$1:$A$1000,'DE-PARA'!$F$1:$F$1000)</f>
        <v>0</v>
      </c>
    </row>
    <row r="341" spans="1:9">
      <c r="A341" s="19">
        <f>CONCATENATE(MONTH(Base[[#This Row],[Data_Padronizada]]),"/",YEAR(Base[[#This Row],[Data_Padronizada]]))*1</f>
        <v>1</v>
      </c>
      <c r="B341" s="20" cm="1">
        <f t="array" ref="B341">IF(ISTEXT(BP341), IFERROR(VALOR.DATA(TRIM(BP341)), VALUE(TRIM(BP341))), BP341)</f>
        <v>0</v>
      </c>
      <c r="C341" t="str">
        <f>TEXT(Base[[#This Row],[Data_Padronizada]],"DDD")</f>
        <v>sáb</v>
      </c>
      <c r="D341">
        <f>_xlfn.XLOOKUP(Base[[#This Row],[Recurso]],'DE-PARA'!$A$1:$A$1000,'DE-PARA'!$D$1:$D$1000)</f>
        <v>0</v>
      </c>
      <c r="E341" t="str">
        <f>_xlfn.XLOOKUP(Base[[#This Row],[Tipo]],'DE-PARA'!$K$2:$K$63,'DE-PARA'!$L$2:$L$63,"Fazer De-Para")</f>
        <v>Fazer De-Para</v>
      </c>
      <c r="F341" s="21">
        <f>Base[[#This Row],[Duração]]*24</f>
        <v>0</v>
      </c>
      <c r="G341" s="22">
        <f>HOUR(Base[[#This Row],[Tempo de atendimento]]/24)</f>
        <v>0</v>
      </c>
      <c r="H341">
        <f>_xlfn.XLOOKUP(Base[[#This Row],[Recurso]],'DE-PARA'!$A$1:$A$1000,'DE-PARA'!$E$1:$E$1000)</f>
        <v>0</v>
      </c>
      <c r="I341">
        <f>_xlfn.XLOOKUP(Base[[#This Row],[Recurso]],'DE-PARA'!$A$1:$A$1000,'DE-PARA'!$F$1:$F$1000)</f>
        <v>0</v>
      </c>
    </row>
    <row r="342" spans="1:9">
      <c r="A342" s="19">
        <f>CONCATENATE(MONTH(Base[[#This Row],[Data_Padronizada]]),"/",YEAR(Base[[#This Row],[Data_Padronizada]]))*1</f>
        <v>1</v>
      </c>
      <c r="B342" s="20" cm="1">
        <f t="array" ref="B342">IF(ISTEXT(BP342), IFERROR(VALOR.DATA(TRIM(BP342)), VALUE(TRIM(BP342))), BP342)</f>
        <v>0</v>
      </c>
      <c r="C342" t="str">
        <f>TEXT(Base[[#This Row],[Data_Padronizada]],"DDD")</f>
        <v>sáb</v>
      </c>
      <c r="D342">
        <f>_xlfn.XLOOKUP(Base[[#This Row],[Recurso]],'DE-PARA'!$A$1:$A$1000,'DE-PARA'!$D$1:$D$1000)</f>
        <v>0</v>
      </c>
      <c r="E342" t="str">
        <f>_xlfn.XLOOKUP(Base[[#This Row],[Tipo]],'DE-PARA'!$K$2:$K$63,'DE-PARA'!$L$2:$L$63,"Fazer De-Para")</f>
        <v>Fazer De-Para</v>
      </c>
      <c r="F342" s="21">
        <f>Base[[#This Row],[Duração]]*24</f>
        <v>0</v>
      </c>
      <c r="G342" s="22">
        <f>HOUR(Base[[#This Row],[Tempo de atendimento]]/24)</f>
        <v>0</v>
      </c>
      <c r="H342">
        <f>_xlfn.XLOOKUP(Base[[#This Row],[Recurso]],'DE-PARA'!$A$1:$A$1000,'DE-PARA'!$E$1:$E$1000)</f>
        <v>0</v>
      </c>
      <c r="I342">
        <f>_xlfn.XLOOKUP(Base[[#This Row],[Recurso]],'DE-PARA'!$A$1:$A$1000,'DE-PARA'!$F$1:$F$1000)</f>
        <v>0</v>
      </c>
    </row>
    <row r="343" spans="1:9">
      <c r="A343" s="19">
        <f>CONCATENATE(MONTH(Base[[#This Row],[Data_Padronizada]]),"/",YEAR(Base[[#This Row],[Data_Padronizada]]))*1</f>
        <v>1</v>
      </c>
      <c r="B343" s="20" cm="1">
        <f t="array" ref="B343">IF(ISTEXT(BP343), IFERROR(VALOR.DATA(TRIM(BP343)), VALUE(TRIM(BP343))), BP343)</f>
        <v>0</v>
      </c>
      <c r="C343" t="str">
        <f>TEXT(Base[[#This Row],[Data_Padronizada]],"DDD")</f>
        <v>sáb</v>
      </c>
      <c r="D343">
        <f>_xlfn.XLOOKUP(Base[[#This Row],[Recurso]],'DE-PARA'!$A$1:$A$1000,'DE-PARA'!$D$1:$D$1000)</f>
        <v>0</v>
      </c>
      <c r="E343" t="str">
        <f>_xlfn.XLOOKUP(Base[[#This Row],[Tipo]],'DE-PARA'!$K$2:$K$63,'DE-PARA'!$L$2:$L$63,"Fazer De-Para")</f>
        <v>Fazer De-Para</v>
      </c>
      <c r="F343" s="21">
        <f>Base[[#This Row],[Duração]]*24</f>
        <v>0</v>
      </c>
      <c r="G343" s="22">
        <f>HOUR(Base[[#This Row],[Tempo de atendimento]]/24)</f>
        <v>0</v>
      </c>
      <c r="H343">
        <f>_xlfn.XLOOKUP(Base[[#This Row],[Recurso]],'DE-PARA'!$A$1:$A$1000,'DE-PARA'!$E$1:$E$1000)</f>
        <v>0</v>
      </c>
      <c r="I343">
        <f>_xlfn.XLOOKUP(Base[[#This Row],[Recurso]],'DE-PARA'!$A$1:$A$1000,'DE-PARA'!$F$1:$F$1000)</f>
        <v>0</v>
      </c>
    </row>
    <row r="344" spans="1:9">
      <c r="A344" s="19">
        <f>CONCATENATE(MONTH(Base[[#This Row],[Data_Padronizada]]),"/",YEAR(Base[[#This Row],[Data_Padronizada]]))*1</f>
        <v>1</v>
      </c>
      <c r="B344" s="20" cm="1">
        <f t="array" ref="B344">IF(ISTEXT(BP344), IFERROR(VALOR.DATA(TRIM(BP344)), VALUE(TRIM(BP344))), BP344)</f>
        <v>0</v>
      </c>
      <c r="C344" t="str">
        <f>TEXT(Base[[#This Row],[Data_Padronizada]],"DDD")</f>
        <v>sáb</v>
      </c>
      <c r="D344">
        <f>_xlfn.XLOOKUP(Base[[#This Row],[Recurso]],'DE-PARA'!$A$1:$A$1000,'DE-PARA'!$D$1:$D$1000)</f>
        <v>0</v>
      </c>
      <c r="E344" t="str">
        <f>_xlfn.XLOOKUP(Base[[#This Row],[Tipo]],'DE-PARA'!$K$2:$K$63,'DE-PARA'!$L$2:$L$63,"Fazer De-Para")</f>
        <v>Fazer De-Para</v>
      </c>
      <c r="F344" s="21">
        <f>Base[[#This Row],[Duração]]*24</f>
        <v>0</v>
      </c>
      <c r="G344" s="22">
        <f>HOUR(Base[[#This Row],[Tempo de atendimento]]/24)</f>
        <v>0</v>
      </c>
      <c r="H344">
        <f>_xlfn.XLOOKUP(Base[[#This Row],[Recurso]],'DE-PARA'!$A$1:$A$1000,'DE-PARA'!$E$1:$E$1000)</f>
        <v>0</v>
      </c>
      <c r="I344">
        <f>_xlfn.XLOOKUP(Base[[#This Row],[Recurso]],'DE-PARA'!$A$1:$A$1000,'DE-PARA'!$F$1:$F$1000)</f>
        <v>0</v>
      </c>
    </row>
    <row r="345" spans="1:9">
      <c r="A345" s="19">
        <f>CONCATENATE(MONTH(Base[[#This Row],[Data_Padronizada]]),"/",YEAR(Base[[#This Row],[Data_Padronizada]]))*1</f>
        <v>1</v>
      </c>
      <c r="B345" s="20" cm="1">
        <f t="array" ref="B345">IF(ISTEXT(BP345), IFERROR(VALOR.DATA(TRIM(BP345)), VALUE(TRIM(BP345))), BP345)</f>
        <v>0</v>
      </c>
      <c r="C345" t="str">
        <f>TEXT(Base[[#This Row],[Data_Padronizada]],"DDD")</f>
        <v>sáb</v>
      </c>
      <c r="D345">
        <f>_xlfn.XLOOKUP(Base[[#This Row],[Recurso]],'DE-PARA'!$A$1:$A$1000,'DE-PARA'!$D$1:$D$1000)</f>
        <v>0</v>
      </c>
      <c r="E345" t="str">
        <f>_xlfn.XLOOKUP(Base[[#This Row],[Tipo]],'DE-PARA'!$K$2:$K$63,'DE-PARA'!$L$2:$L$63,"Fazer De-Para")</f>
        <v>Fazer De-Para</v>
      </c>
      <c r="F345" s="21">
        <f>Base[[#This Row],[Duração]]*24</f>
        <v>0</v>
      </c>
      <c r="G345" s="22">
        <f>HOUR(Base[[#This Row],[Tempo de atendimento]]/24)</f>
        <v>0</v>
      </c>
      <c r="H345">
        <f>_xlfn.XLOOKUP(Base[[#This Row],[Recurso]],'DE-PARA'!$A$1:$A$1000,'DE-PARA'!$E$1:$E$1000)</f>
        <v>0</v>
      </c>
      <c r="I345">
        <f>_xlfn.XLOOKUP(Base[[#This Row],[Recurso]],'DE-PARA'!$A$1:$A$1000,'DE-PARA'!$F$1:$F$1000)</f>
        <v>0</v>
      </c>
    </row>
    <row r="346" spans="1:9">
      <c r="A346" s="19">
        <f>CONCATENATE(MONTH(Base[[#This Row],[Data_Padronizada]]),"/",YEAR(Base[[#This Row],[Data_Padronizada]]))*1</f>
        <v>1</v>
      </c>
      <c r="B346" s="20" cm="1">
        <f t="array" ref="B346">IF(ISTEXT(BP346), IFERROR(VALOR.DATA(TRIM(BP346)), VALUE(TRIM(BP346))), BP346)</f>
        <v>0</v>
      </c>
      <c r="C346" t="str">
        <f>TEXT(Base[[#This Row],[Data_Padronizada]],"DDD")</f>
        <v>sáb</v>
      </c>
      <c r="D346">
        <f>_xlfn.XLOOKUP(Base[[#This Row],[Recurso]],'DE-PARA'!$A$1:$A$1000,'DE-PARA'!$D$1:$D$1000)</f>
        <v>0</v>
      </c>
      <c r="E346" t="str">
        <f>_xlfn.XLOOKUP(Base[[#This Row],[Tipo]],'DE-PARA'!$K$2:$K$63,'DE-PARA'!$L$2:$L$63,"Fazer De-Para")</f>
        <v>Fazer De-Para</v>
      </c>
      <c r="F346" s="21">
        <f>Base[[#This Row],[Duração]]*24</f>
        <v>0</v>
      </c>
      <c r="G346" s="22">
        <f>HOUR(Base[[#This Row],[Tempo de atendimento]]/24)</f>
        <v>0</v>
      </c>
      <c r="H346">
        <f>_xlfn.XLOOKUP(Base[[#This Row],[Recurso]],'DE-PARA'!$A$1:$A$1000,'DE-PARA'!$E$1:$E$1000)</f>
        <v>0</v>
      </c>
      <c r="I346">
        <f>_xlfn.XLOOKUP(Base[[#This Row],[Recurso]],'DE-PARA'!$A$1:$A$1000,'DE-PARA'!$F$1:$F$1000)</f>
        <v>0</v>
      </c>
    </row>
    <row r="347" spans="1:9">
      <c r="A347" s="19">
        <f>CONCATENATE(MONTH(Base[[#This Row],[Data_Padronizada]]),"/",YEAR(Base[[#This Row],[Data_Padronizada]]))*1</f>
        <v>1</v>
      </c>
      <c r="B347" s="20" cm="1">
        <f t="array" ref="B347">IF(ISTEXT(BP347), IFERROR(VALOR.DATA(TRIM(BP347)), VALUE(TRIM(BP347))), BP347)</f>
        <v>0</v>
      </c>
      <c r="C347" t="str">
        <f>TEXT(Base[[#This Row],[Data_Padronizada]],"DDD")</f>
        <v>sáb</v>
      </c>
      <c r="D347">
        <f>_xlfn.XLOOKUP(Base[[#This Row],[Recurso]],'DE-PARA'!$A$1:$A$1000,'DE-PARA'!$D$1:$D$1000)</f>
        <v>0</v>
      </c>
      <c r="E347" t="str">
        <f>_xlfn.XLOOKUP(Base[[#This Row],[Tipo]],'DE-PARA'!$K$2:$K$63,'DE-PARA'!$L$2:$L$63,"Fazer De-Para")</f>
        <v>Fazer De-Para</v>
      </c>
      <c r="F347" s="21">
        <f>Base[[#This Row],[Duração]]*24</f>
        <v>0</v>
      </c>
      <c r="G347" s="22">
        <f>HOUR(Base[[#This Row],[Tempo de atendimento]]/24)</f>
        <v>0</v>
      </c>
      <c r="H347">
        <f>_xlfn.XLOOKUP(Base[[#This Row],[Recurso]],'DE-PARA'!$A$1:$A$1000,'DE-PARA'!$E$1:$E$1000)</f>
        <v>0</v>
      </c>
      <c r="I347">
        <f>_xlfn.XLOOKUP(Base[[#This Row],[Recurso]],'DE-PARA'!$A$1:$A$1000,'DE-PARA'!$F$1:$F$1000)</f>
        <v>0</v>
      </c>
    </row>
    <row r="348" spans="1:9">
      <c r="A348" s="19">
        <f>CONCATENATE(MONTH(Base[[#This Row],[Data_Padronizada]]),"/",YEAR(Base[[#This Row],[Data_Padronizada]]))*1</f>
        <v>1</v>
      </c>
      <c r="B348" s="20" cm="1">
        <f t="array" ref="B348">IF(ISTEXT(BP348), IFERROR(VALOR.DATA(TRIM(BP348)), VALUE(TRIM(BP348))), BP348)</f>
        <v>0</v>
      </c>
      <c r="C348" t="str">
        <f>TEXT(Base[[#This Row],[Data_Padronizada]],"DDD")</f>
        <v>sáb</v>
      </c>
      <c r="D348">
        <f>_xlfn.XLOOKUP(Base[[#This Row],[Recurso]],'DE-PARA'!$A$1:$A$1000,'DE-PARA'!$D$1:$D$1000)</f>
        <v>0</v>
      </c>
      <c r="E348" t="str">
        <f>_xlfn.XLOOKUP(Base[[#This Row],[Tipo]],'DE-PARA'!$K$2:$K$63,'DE-PARA'!$L$2:$L$63,"Fazer De-Para")</f>
        <v>Fazer De-Para</v>
      </c>
      <c r="F348" s="21">
        <f>Base[[#This Row],[Duração]]*24</f>
        <v>0</v>
      </c>
      <c r="G348" s="22">
        <f>HOUR(Base[[#This Row],[Tempo de atendimento]]/24)</f>
        <v>0</v>
      </c>
      <c r="H348">
        <f>_xlfn.XLOOKUP(Base[[#This Row],[Recurso]],'DE-PARA'!$A$1:$A$1000,'DE-PARA'!$E$1:$E$1000)</f>
        <v>0</v>
      </c>
      <c r="I348">
        <f>_xlfn.XLOOKUP(Base[[#This Row],[Recurso]],'DE-PARA'!$A$1:$A$1000,'DE-PARA'!$F$1:$F$1000)</f>
        <v>0</v>
      </c>
    </row>
    <row r="349" spans="1:9">
      <c r="A349" s="19">
        <f>CONCATENATE(MONTH(Base[[#This Row],[Data_Padronizada]]),"/",YEAR(Base[[#This Row],[Data_Padronizada]]))*1</f>
        <v>1</v>
      </c>
      <c r="B349" s="20" cm="1">
        <f t="array" ref="B349">IF(ISTEXT(BP349), IFERROR(VALOR.DATA(TRIM(BP349)), VALUE(TRIM(BP349))), BP349)</f>
        <v>0</v>
      </c>
      <c r="C349" t="str">
        <f>TEXT(Base[[#This Row],[Data_Padronizada]],"DDD")</f>
        <v>sáb</v>
      </c>
      <c r="D349">
        <f>_xlfn.XLOOKUP(Base[[#This Row],[Recurso]],'DE-PARA'!$A$1:$A$1000,'DE-PARA'!$D$1:$D$1000)</f>
        <v>0</v>
      </c>
      <c r="E349" t="str">
        <f>_xlfn.XLOOKUP(Base[[#This Row],[Tipo]],'DE-PARA'!$K$2:$K$63,'DE-PARA'!$L$2:$L$63,"Fazer De-Para")</f>
        <v>Fazer De-Para</v>
      </c>
      <c r="F349" s="21">
        <f>Base[[#This Row],[Duração]]*24</f>
        <v>0</v>
      </c>
      <c r="G349" s="22">
        <f>HOUR(Base[[#This Row],[Tempo de atendimento]]/24)</f>
        <v>0</v>
      </c>
      <c r="H349">
        <f>_xlfn.XLOOKUP(Base[[#This Row],[Recurso]],'DE-PARA'!$A$1:$A$1000,'DE-PARA'!$E$1:$E$1000)</f>
        <v>0</v>
      </c>
      <c r="I349">
        <f>_xlfn.XLOOKUP(Base[[#This Row],[Recurso]],'DE-PARA'!$A$1:$A$1000,'DE-PARA'!$F$1:$F$1000)</f>
        <v>0</v>
      </c>
    </row>
    <row r="350" spans="1:9">
      <c r="A350" s="19">
        <f>CONCATENATE(MONTH(Base[[#This Row],[Data_Padronizada]]),"/",YEAR(Base[[#This Row],[Data_Padronizada]]))*1</f>
        <v>1</v>
      </c>
      <c r="B350" s="20" cm="1">
        <f t="array" ref="B350">IF(ISTEXT(BP350), IFERROR(VALOR.DATA(TRIM(BP350)), VALUE(TRIM(BP350))), BP350)</f>
        <v>0</v>
      </c>
      <c r="C350" t="str">
        <f>TEXT(Base[[#This Row],[Data_Padronizada]],"DDD")</f>
        <v>sáb</v>
      </c>
      <c r="D350">
        <f>_xlfn.XLOOKUP(Base[[#This Row],[Recurso]],'DE-PARA'!$A$1:$A$1000,'DE-PARA'!$D$1:$D$1000)</f>
        <v>0</v>
      </c>
      <c r="E350" t="str">
        <f>_xlfn.XLOOKUP(Base[[#This Row],[Tipo]],'DE-PARA'!$K$2:$K$63,'DE-PARA'!$L$2:$L$63,"Fazer De-Para")</f>
        <v>Fazer De-Para</v>
      </c>
      <c r="F350" s="21">
        <f>Base[[#This Row],[Duração]]*24</f>
        <v>0</v>
      </c>
      <c r="G350" s="22">
        <f>HOUR(Base[[#This Row],[Tempo de atendimento]]/24)</f>
        <v>0</v>
      </c>
      <c r="H350">
        <f>_xlfn.XLOOKUP(Base[[#This Row],[Recurso]],'DE-PARA'!$A$1:$A$1000,'DE-PARA'!$E$1:$E$1000)</f>
        <v>0</v>
      </c>
      <c r="I350">
        <f>_xlfn.XLOOKUP(Base[[#This Row],[Recurso]],'DE-PARA'!$A$1:$A$1000,'DE-PARA'!$F$1:$F$1000)</f>
        <v>0</v>
      </c>
    </row>
    <row r="351" spans="1:9">
      <c r="A351" s="19">
        <f>CONCATENATE(MONTH(Base[[#This Row],[Data_Padronizada]]),"/",YEAR(Base[[#This Row],[Data_Padronizada]]))*1</f>
        <v>1</v>
      </c>
      <c r="B351" s="20" cm="1">
        <f t="array" ref="B351">IF(ISTEXT(BP351), IFERROR(VALOR.DATA(TRIM(BP351)), VALUE(TRIM(BP351))), BP351)</f>
        <v>0</v>
      </c>
      <c r="C351" t="str">
        <f>TEXT(Base[[#This Row],[Data_Padronizada]],"DDD")</f>
        <v>sáb</v>
      </c>
      <c r="D351">
        <f>_xlfn.XLOOKUP(Base[[#This Row],[Recurso]],'DE-PARA'!$A$1:$A$1000,'DE-PARA'!$D$1:$D$1000)</f>
        <v>0</v>
      </c>
      <c r="E351" t="str">
        <f>_xlfn.XLOOKUP(Base[[#This Row],[Tipo]],'DE-PARA'!$K$2:$K$63,'DE-PARA'!$L$2:$L$63,"Fazer De-Para")</f>
        <v>Fazer De-Para</v>
      </c>
      <c r="F351" s="21">
        <f>Base[[#This Row],[Duração]]*24</f>
        <v>0</v>
      </c>
      <c r="G351" s="22">
        <f>HOUR(Base[[#This Row],[Tempo de atendimento]]/24)</f>
        <v>0</v>
      </c>
      <c r="H351">
        <f>_xlfn.XLOOKUP(Base[[#This Row],[Recurso]],'DE-PARA'!$A$1:$A$1000,'DE-PARA'!$E$1:$E$1000)</f>
        <v>0</v>
      </c>
      <c r="I351">
        <f>_xlfn.XLOOKUP(Base[[#This Row],[Recurso]],'DE-PARA'!$A$1:$A$1000,'DE-PARA'!$F$1:$F$1000)</f>
        <v>0</v>
      </c>
    </row>
    <row r="352" spans="1:9">
      <c r="A352" s="19">
        <f>CONCATENATE(MONTH(Base[[#This Row],[Data_Padronizada]]),"/",YEAR(Base[[#This Row],[Data_Padronizada]]))*1</f>
        <v>1</v>
      </c>
      <c r="B352" s="20" cm="1">
        <f t="array" ref="B352">IF(ISTEXT(BP352), IFERROR(VALOR.DATA(TRIM(BP352)), VALUE(TRIM(BP352))), BP352)</f>
        <v>0</v>
      </c>
      <c r="C352" t="str">
        <f>TEXT(Base[[#This Row],[Data_Padronizada]],"DDD")</f>
        <v>sáb</v>
      </c>
      <c r="D352">
        <f>_xlfn.XLOOKUP(Base[[#This Row],[Recurso]],'DE-PARA'!$A$1:$A$1000,'DE-PARA'!$D$1:$D$1000)</f>
        <v>0</v>
      </c>
      <c r="E352" t="str">
        <f>_xlfn.XLOOKUP(Base[[#This Row],[Tipo]],'DE-PARA'!$K$2:$K$63,'DE-PARA'!$L$2:$L$63,"Fazer De-Para")</f>
        <v>Fazer De-Para</v>
      </c>
      <c r="F352" s="21">
        <f>Base[[#This Row],[Duração]]*24</f>
        <v>0</v>
      </c>
      <c r="G352" s="22">
        <f>HOUR(Base[[#This Row],[Tempo de atendimento]]/24)</f>
        <v>0</v>
      </c>
      <c r="H352">
        <f>_xlfn.XLOOKUP(Base[[#This Row],[Recurso]],'DE-PARA'!$A$1:$A$1000,'DE-PARA'!$E$1:$E$1000)</f>
        <v>0</v>
      </c>
      <c r="I352">
        <f>_xlfn.XLOOKUP(Base[[#This Row],[Recurso]],'DE-PARA'!$A$1:$A$1000,'DE-PARA'!$F$1:$F$1000)</f>
        <v>0</v>
      </c>
    </row>
    <row r="353" spans="1:9">
      <c r="A353" s="19">
        <f>CONCATENATE(MONTH(Base[[#This Row],[Data_Padronizada]]),"/",YEAR(Base[[#This Row],[Data_Padronizada]]))*1</f>
        <v>1</v>
      </c>
      <c r="B353" s="20" cm="1">
        <f t="array" ref="B353">IF(ISTEXT(BP353), IFERROR(VALOR.DATA(TRIM(BP353)), VALUE(TRIM(BP353))), BP353)</f>
        <v>0</v>
      </c>
      <c r="C353" t="str">
        <f>TEXT(Base[[#This Row],[Data_Padronizada]],"DDD")</f>
        <v>sáb</v>
      </c>
      <c r="D353">
        <f>_xlfn.XLOOKUP(Base[[#This Row],[Recurso]],'DE-PARA'!$A$1:$A$1000,'DE-PARA'!$D$1:$D$1000)</f>
        <v>0</v>
      </c>
      <c r="E353" t="str">
        <f>_xlfn.XLOOKUP(Base[[#This Row],[Tipo]],'DE-PARA'!$K$2:$K$63,'DE-PARA'!$L$2:$L$63,"Fazer De-Para")</f>
        <v>Fazer De-Para</v>
      </c>
      <c r="F353" s="21">
        <f>Base[[#This Row],[Duração]]*24</f>
        <v>0</v>
      </c>
      <c r="G353" s="22">
        <f>HOUR(Base[[#This Row],[Tempo de atendimento]]/24)</f>
        <v>0</v>
      </c>
      <c r="H353">
        <f>_xlfn.XLOOKUP(Base[[#This Row],[Recurso]],'DE-PARA'!$A$1:$A$1000,'DE-PARA'!$E$1:$E$1000)</f>
        <v>0</v>
      </c>
      <c r="I353">
        <f>_xlfn.XLOOKUP(Base[[#This Row],[Recurso]],'DE-PARA'!$A$1:$A$1000,'DE-PARA'!$F$1:$F$1000)</f>
        <v>0</v>
      </c>
    </row>
    <row r="354" spans="1:9">
      <c r="A354" s="19">
        <f>CONCATENATE(MONTH(Base[[#This Row],[Data_Padronizada]]),"/",YEAR(Base[[#This Row],[Data_Padronizada]]))*1</f>
        <v>1</v>
      </c>
      <c r="B354" s="20" cm="1">
        <f t="array" ref="B354">IF(ISTEXT(BP354), IFERROR(VALOR.DATA(TRIM(BP354)), VALUE(TRIM(BP354))), BP354)</f>
        <v>0</v>
      </c>
      <c r="C354" t="str">
        <f>TEXT(Base[[#This Row],[Data_Padronizada]],"DDD")</f>
        <v>sáb</v>
      </c>
      <c r="D354">
        <f>_xlfn.XLOOKUP(Base[[#This Row],[Recurso]],'DE-PARA'!$A$1:$A$1000,'DE-PARA'!$D$1:$D$1000)</f>
        <v>0</v>
      </c>
      <c r="E354" t="str">
        <f>_xlfn.XLOOKUP(Base[[#This Row],[Tipo]],'DE-PARA'!$K$2:$K$63,'DE-PARA'!$L$2:$L$63,"Fazer De-Para")</f>
        <v>Fazer De-Para</v>
      </c>
      <c r="F354" s="21">
        <f>Base[[#This Row],[Duração]]*24</f>
        <v>0</v>
      </c>
      <c r="G354" s="22">
        <f>HOUR(Base[[#This Row],[Tempo de atendimento]]/24)</f>
        <v>0</v>
      </c>
      <c r="H354">
        <f>_xlfn.XLOOKUP(Base[[#This Row],[Recurso]],'DE-PARA'!$A$1:$A$1000,'DE-PARA'!$E$1:$E$1000)</f>
        <v>0</v>
      </c>
      <c r="I354">
        <f>_xlfn.XLOOKUP(Base[[#This Row],[Recurso]],'DE-PARA'!$A$1:$A$1000,'DE-PARA'!$F$1:$F$1000)</f>
        <v>0</v>
      </c>
    </row>
    <row r="355" spans="1:9">
      <c r="A355" s="19">
        <f>CONCATENATE(MONTH(Base[[#This Row],[Data_Padronizada]]),"/",YEAR(Base[[#This Row],[Data_Padronizada]]))*1</f>
        <v>1</v>
      </c>
      <c r="B355" s="20" cm="1">
        <f t="array" ref="B355">IF(ISTEXT(BP355), IFERROR(VALOR.DATA(TRIM(BP355)), VALUE(TRIM(BP355))), BP355)</f>
        <v>0</v>
      </c>
      <c r="C355" t="str">
        <f>TEXT(Base[[#This Row],[Data_Padronizada]],"DDD")</f>
        <v>sáb</v>
      </c>
      <c r="D355">
        <f>_xlfn.XLOOKUP(Base[[#This Row],[Recurso]],'DE-PARA'!$A$1:$A$1000,'DE-PARA'!$D$1:$D$1000)</f>
        <v>0</v>
      </c>
      <c r="E355" t="str">
        <f>_xlfn.XLOOKUP(Base[[#This Row],[Tipo]],'DE-PARA'!$K$2:$K$63,'DE-PARA'!$L$2:$L$63,"Fazer De-Para")</f>
        <v>Fazer De-Para</v>
      </c>
      <c r="F355" s="21">
        <f>Base[[#This Row],[Duração]]*24</f>
        <v>0</v>
      </c>
      <c r="G355" s="22">
        <f>HOUR(Base[[#This Row],[Tempo de atendimento]]/24)</f>
        <v>0</v>
      </c>
      <c r="H355">
        <f>_xlfn.XLOOKUP(Base[[#This Row],[Recurso]],'DE-PARA'!$A$1:$A$1000,'DE-PARA'!$E$1:$E$1000)</f>
        <v>0</v>
      </c>
      <c r="I355">
        <f>_xlfn.XLOOKUP(Base[[#This Row],[Recurso]],'DE-PARA'!$A$1:$A$1000,'DE-PARA'!$F$1:$F$1000)</f>
        <v>0</v>
      </c>
    </row>
    <row r="356" spans="1:9">
      <c r="A356" s="19">
        <f>CONCATENATE(MONTH(Base[[#This Row],[Data_Padronizada]]),"/",YEAR(Base[[#This Row],[Data_Padronizada]]))*1</f>
        <v>1</v>
      </c>
      <c r="B356" s="20" cm="1">
        <f t="array" ref="B356">IF(ISTEXT(BP356), IFERROR(VALOR.DATA(TRIM(BP356)), VALUE(TRIM(BP356))), BP356)</f>
        <v>0</v>
      </c>
      <c r="C356" t="str">
        <f>TEXT(Base[[#This Row],[Data_Padronizada]],"DDD")</f>
        <v>sáb</v>
      </c>
      <c r="D356">
        <f>_xlfn.XLOOKUP(Base[[#This Row],[Recurso]],'DE-PARA'!$A$1:$A$1000,'DE-PARA'!$D$1:$D$1000)</f>
        <v>0</v>
      </c>
      <c r="E356" t="str">
        <f>_xlfn.XLOOKUP(Base[[#This Row],[Tipo]],'DE-PARA'!$K$2:$K$63,'DE-PARA'!$L$2:$L$63,"Fazer De-Para")</f>
        <v>Fazer De-Para</v>
      </c>
      <c r="F356" s="21">
        <f>Base[[#This Row],[Duração]]*24</f>
        <v>0</v>
      </c>
      <c r="G356" s="22">
        <f>HOUR(Base[[#This Row],[Tempo de atendimento]]/24)</f>
        <v>0</v>
      </c>
      <c r="H356">
        <f>_xlfn.XLOOKUP(Base[[#This Row],[Recurso]],'DE-PARA'!$A$1:$A$1000,'DE-PARA'!$E$1:$E$1000)</f>
        <v>0</v>
      </c>
      <c r="I356">
        <f>_xlfn.XLOOKUP(Base[[#This Row],[Recurso]],'DE-PARA'!$A$1:$A$1000,'DE-PARA'!$F$1:$F$1000)</f>
        <v>0</v>
      </c>
    </row>
    <row r="357" spans="1:9">
      <c r="A357" s="19">
        <f>CONCATENATE(MONTH(Base[[#This Row],[Data_Padronizada]]),"/",YEAR(Base[[#This Row],[Data_Padronizada]]))*1</f>
        <v>1</v>
      </c>
      <c r="B357" s="20" cm="1">
        <f t="array" ref="B357">IF(ISTEXT(BP357), IFERROR(VALOR.DATA(TRIM(BP357)), VALUE(TRIM(BP357))), BP357)</f>
        <v>0</v>
      </c>
      <c r="C357" t="str">
        <f>TEXT(Base[[#This Row],[Data_Padronizada]],"DDD")</f>
        <v>sáb</v>
      </c>
      <c r="D357">
        <f>_xlfn.XLOOKUP(Base[[#This Row],[Recurso]],'DE-PARA'!$A$1:$A$1000,'DE-PARA'!$D$1:$D$1000)</f>
        <v>0</v>
      </c>
      <c r="E357" t="str">
        <f>_xlfn.XLOOKUP(Base[[#This Row],[Tipo]],'DE-PARA'!$K$2:$K$63,'DE-PARA'!$L$2:$L$63,"Fazer De-Para")</f>
        <v>Fazer De-Para</v>
      </c>
      <c r="F357" s="21">
        <f>Base[[#This Row],[Duração]]*24</f>
        <v>0</v>
      </c>
      <c r="G357" s="22">
        <f>HOUR(Base[[#This Row],[Tempo de atendimento]]/24)</f>
        <v>0</v>
      </c>
      <c r="H357">
        <f>_xlfn.XLOOKUP(Base[[#This Row],[Recurso]],'DE-PARA'!$A$1:$A$1000,'DE-PARA'!$E$1:$E$1000)</f>
        <v>0</v>
      </c>
      <c r="I357">
        <f>_xlfn.XLOOKUP(Base[[#This Row],[Recurso]],'DE-PARA'!$A$1:$A$1000,'DE-PARA'!$F$1:$F$1000)</f>
        <v>0</v>
      </c>
    </row>
    <row r="358" spans="1:9">
      <c r="A358" s="19">
        <f>CONCATENATE(MONTH(Base[[#This Row],[Data_Padronizada]]),"/",YEAR(Base[[#This Row],[Data_Padronizada]]))*1</f>
        <v>1</v>
      </c>
      <c r="B358" s="20" cm="1">
        <f t="array" ref="B358">IF(ISTEXT(BP358), IFERROR(VALOR.DATA(TRIM(BP358)), VALUE(TRIM(BP358))), BP358)</f>
        <v>0</v>
      </c>
      <c r="C358" t="str">
        <f>TEXT(Base[[#This Row],[Data_Padronizada]],"DDD")</f>
        <v>sáb</v>
      </c>
      <c r="D358">
        <f>_xlfn.XLOOKUP(Base[[#This Row],[Recurso]],'DE-PARA'!$A$1:$A$1000,'DE-PARA'!$D$1:$D$1000)</f>
        <v>0</v>
      </c>
      <c r="E358" t="str">
        <f>_xlfn.XLOOKUP(Base[[#This Row],[Tipo]],'DE-PARA'!$K$2:$K$63,'DE-PARA'!$L$2:$L$63,"Fazer De-Para")</f>
        <v>Fazer De-Para</v>
      </c>
      <c r="F358" s="21">
        <f>Base[[#This Row],[Duração]]*24</f>
        <v>0</v>
      </c>
      <c r="G358" s="22">
        <f>HOUR(Base[[#This Row],[Tempo de atendimento]]/24)</f>
        <v>0</v>
      </c>
      <c r="H358">
        <f>_xlfn.XLOOKUP(Base[[#This Row],[Recurso]],'DE-PARA'!$A$1:$A$1000,'DE-PARA'!$E$1:$E$1000)</f>
        <v>0</v>
      </c>
      <c r="I358">
        <f>_xlfn.XLOOKUP(Base[[#This Row],[Recurso]],'DE-PARA'!$A$1:$A$1000,'DE-PARA'!$F$1:$F$1000)</f>
        <v>0</v>
      </c>
    </row>
    <row r="359" spans="1:9">
      <c r="A359" s="19">
        <f>CONCATENATE(MONTH(Base[[#This Row],[Data_Padronizada]]),"/",YEAR(Base[[#This Row],[Data_Padronizada]]))*1</f>
        <v>1</v>
      </c>
      <c r="B359" s="20" cm="1">
        <f t="array" ref="B359">IF(ISTEXT(BP359), IFERROR(VALOR.DATA(TRIM(BP359)), VALUE(TRIM(BP359))), BP359)</f>
        <v>0</v>
      </c>
      <c r="C359" t="str">
        <f>TEXT(Base[[#This Row],[Data_Padronizada]],"DDD")</f>
        <v>sáb</v>
      </c>
      <c r="D359">
        <f>_xlfn.XLOOKUP(Base[[#This Row],[Recurso]],'DE-PARA'!$A$1:$A$1000,'DE-PARA'!$D$1:$D$1000)</f>
        <v>0</v>
      </c>
      <c r="E359" t="str">
        <f>_xlfn.XLOOKUP(Base[[#This Row],[Tipo]],'DE-PARA'!$K$2:$K$63,'DE-PARA'!$L$2:$L$63,"Fazer De-Para")</f>
        <v>Fazer De-Para</v>
      </c>
      <c r="F359" s="21">
        <f>Base[[#This Row],[Duração]]*24</f>
        <v>0</v>
      </c>
      <c r="G359" s="22">
        <f>HOUR(Base[[#This Row],[Tempo de atendimento]]/24)</f>
        <v>0</v>
      </c>
      <c r="H359">
        <f>_xlfn.XLOOKUP(Base[[#This Row],[Recurso]],'DE-PARA'!$A$1:$A$1000,'DE-PARA'!$E$1:$E$1000)</f>
        <v>0</v>
      </c>
      <c r="I359">
        <f>_xlfn.XLOOKUP(Base[[#This Row],[Recurso]],'DE-PARA'!$A$1:$A$1000,'DE-PARA'!$F$1:$F$1000)</f>
        <v>0</v>
      </c>
    </row>
    <row r="360" spans="1:9">
      <c r="A360" s="19">
        <f>CONCATENATE(MONTH(Base[[#This Row],[Data_Padronizada]]),"/",YEAR(Base[[#This Row],[Data_Padronizada]]))*1</f>
        <v>1</v>
      </c>
      <c r="B360" s="20" cm="1">
        <f t="array" ref="B360">IF(ISTEXT(BP360), IFERROR(VALOR.DATA(TRIM(BP360)), VALUE(TRIM(BP360))), BP360)</f>
        <v>0</v>
      </c>
      <c r="C360" t="str">
        <f>TEXT(Base[[#This Row],[Data_Padronizada]],"DDD")</f>
        <v>sáb</v>
      </c>
      <c r="D360">
        <f>_xlfn.XLOOKUP(Base[[#This Row],[Recurso]],'DE-PARA'!$A$1:$A$1000,'DE-PARA'!$D$1:$D$1000)</f>
        <v>0</v>
      </c>
      <c r="E360" t="str">
        <f>_xlfn.XLOOKUP(Base[[#This Row],[Tipo]],'DE-PARA'!$K$2:$K$63,'DE-PARA'!$L$2:$L$63,"Fazer De-Para")</f>
        <v>Fazer De-Para</v>
      </c>
      <c r="F360" s="21">
        <f>Base[[#This Row],[Duração]]*24</f>
        <v>0</v>
      </c>
      <c r="G360" s="22">
        <f>HOUR(Base[[#This Row],[Tempo de atendimento]]/24)</f>
        <v>0</v>
      </c>
      <c r="H360">
        <f>_xlfn.XLOOKUP(Base[[#This Row],[Recurso]],'DE-PARA'!$A$1:$A$1000,'DE-PARA'!$E$1:$E$1000)</f>
        <v>0</v>
      </c>
      <c r="I360">
        <f>_xlfn.XLOOKUP(Base[[#This Row],[Recurso]],'DE-PARA'!$A$1:$A$1000,'DE-PARA'!$F$1:$F$1000)</f>
        <v>0</v>
      </c>
    </row>
    <row r="361" spans="1:9">
      <c r="A361" s="19">
        <f>CONCATENATE(MONTH(Base[[#This Row],[Data_Padronizada]]),"/",YEAR(Base[[#This Row],[Data_Padronizada]]))*1</f>
        <v>1</v>
      </c>
      <c r="B361" s="20" cm="1">
        <f t="array" ref="B361">IF(ISTEXT(BP361), IFERROR(VALOR.DATA(TRIM(BP361)), VALUE(TRIM(BP361))), BP361)</f>
        <v>0</v>
      </c>
      <c r="C361" t="str">
        <f>TEXT(Base[[#This Row],[Data_Padronizada]],"DDD")</f>
        <v>sáb</v>
      </c>
      <c r="D361">
        <f>_xlfn.XLOOKUP(Base[[#This Row],[Recurso]],'DE-PARA'!$A$1:$A$1000,'DE-PARA'!$D$1:$D$1000)</f>
        <v>0</v>
      </c>
      <c r="E361" t="str">
        <f>_xlfn.XLOOKUP(Base[[#This Row],[Tipo]],'DE-PARA'!$K$2:$K$63,'DE-PARA'!$L$2:$L$63,"Fazer De-Para")</f>
        <v>Fazer De-Para</v>
      </c>
      <c r="F361" s="21">
        <f>Base[[#This Row],[Duração]]*24</f>
        <v>0</v>
      </c>
      <c r="G361" s="22">
        <f>HOUR(Base[[#This Row],[Tempo de atendimento]]/24)</f>
        <v>0</v>
      </c>
      <c r="H361">
        <f>_xlfn.XLOOKUP(Base[[#This Row],[Recurso]],'DE-PARA'!$A$1:$A$1000,'DE-PARA'!$E$1:$E$1000)</f>
        <v>0</v>
      </c>
      <c r="I361">
        <f>_xlfn.XLOOKUP(Base[[#This Row],[Recurso]],'DE-PARA'!$A$1:$A$1000,'DE-PARA'!$F$1:$F$1000)</f>
        <v>0</v>
      </c>
    </row>
    <row r="362" spans="1:9">
      <c r="A362" s="19">
        <f>CONCATENATE(MONTH(Base[[#This Row],[Data_Padronizada]]),"/",YEAR(Base[[#This Row],[Data_Padronizada]]))*1</f>
        <v>1</v>
      </c>
      <c r="B362" s="20" cm="1">
        <f t="array" ref="B362">IF(ISTEXT(BP362), IFERROR(VALOR.DATA(TRIM(BP362)), VALUE(TRIM(BP362))), BP362)</f>
        <v>0</v>
      </c>
      <c r="C362" t="str">
        <f>TEXT(Base[[#This Row],[Data_Padronizada]],"DDD")</f>
        <v>sáb</v>
      </c>
      <c r="D362">
        <f>_xlfn.XLOOKUP(Base[[#This Row],[Recurso]],'DE-PARA'!$A$1:$A$1000,'DE-PARA'!$D$1:$D$1000)</f>
        <v>0</v>
      </c>
      <c r="E362" t="str">
        <f>_xlfn.XLOOKUP(Base[[#This Row],[Tipo]],'DE-PARA'!$K$2:$K$63,'DE-PARA'!$L$2:$L$63,"Fazer De-Para")</f>
        <v>Fazer De-Para</v>
      </c>
      <c r="F362" s="21">
        <f>Base[[#This Row],[Duração]]*24</f>
        <v>0</v>
      </c>
      <c r="G362" s="22">
        <f>HOUR(Base[[#This Row],[Tempo de atendimento]]/24)</f>
        <v>0</v>
      </c>
      <c r="H362">
        <f>_xlfn.XLOOKUP(Base[[#This Row],[Recurso]],'DE-PARA'!$A$1:$A$1000,'DE-PARA'!$E$1:$E$1000)</f>
        <v>0</v>
      </c>
      <c r="I362">
        <f>_xlfn.XLOOKUP(Base[[#This Row],[Recurso]],'DE-PARA'!$A$1:$A$1000,'DE-PARA'!$F$1:$F$1000)</f>
        <v>0</v>
      </c>
    </row>
    <row r="363" spans="1:9">
      <c r="A363" s="19">
        <f>CONCATENATE(MONTH(Base[[#This Row],[Data_Padronizada]]),"/",YEAR(Base[[#This Row],[Data_Padronizada]]))*1</f>
        <v>1</v>
      </c>
      <c r="B363" s="20" cm="1">
        <f t="array" ref="B363">IF(ISTEXT(BP363), IFERROR(VALOR.DATA(TRIM(BP363)), VALUE(TRIM(BP363))), BP363)</f>
        <v>0</v>
      </c>
      <c r="C363" t="str">
        <f>TEXT(Base[[#This Row],[Data_Padronizada]],"DDD")</f>
        <v>sáb</v>
      </c>
      <c r="D363">
        <f>_xlfn.XLOOKUP(Base[[#This Row],[Recurso]],'DE-PARA'!$A$1:$A$1000,'DE-PARA'!$D$1:$D$1000)</f>
        <v>0</v>
      </c>
      <c r="E363" t="str">
        <f>_xlfn.XLOOKUP(Base[[#This Row],[Tipo]],'DE-PARA'!$K$2:$K$63,'DE-PARA'!$L$2:$L$63,"Fazer De-Para")</f>
        <v>Fazer De-Para</v>
      </c>
      <c r="F363" s="21">
        <f>Base[[#This Row],[Duração]]*24</f>
        <v>0</v>
      </c>
      <c r="G363" s="22">
        <f>HOUR(Base[[#This Row],[Tempo de atendimento]]/24)</f>
        <v>0</v>
      </c>
      <c r="H363">
        <f>_xlfn.XLOOKUP(Base[[#This Row],[Recurso]],'DE-PARA'!$A$1:$A$1000,'DE-PARA'!$E$1:$E$1000)</f>
        <v>0</v>
      </c>
      <c r="I363">
        <f>_xlfn.XLOOKUP(Base[[#This Row],[Recurso]],'DE-PARA'!$A$1:$A$1000,'DE-PARA'!$F$1:$F$1000)</f>
        <v>0</v>
      </c>
    </row>
    <row r="364" spans="1:9">
      <c r="A364" s="19">
        <f>CONCATENATE(MONTH(Base[[#This Row],[Data_Padronizada]]),"/",YEAR(Base[[#This Row],[Data_Padronizada]]))*1</f>
        <v>1</v>
      </c>
      <c r="B364" s="20" cm="1">
        <f t="array" ref="B364">IF(ISTEXT(BP364), IFERROR(VALOR.DATA(TRIM(BP364)), VALUE(TRIM(BP364))), BP364)</f>
        <v>0</v>
      </c>
      <c r="C364" t="str">
        <f>TEXT(Base[[#This Row],[Data_Padronizada]],"DDD")</f>
        <v>sáb</v>
      </c>
      <c r="D364">
        <f>_xlfn.XLOOKUP(Base[[#This Row],[Recurso]],'DE-PARA'!$A$1:$A$1000,'DE-PARA'!$D$1:$D$1000)</f>
        <v>0</v>
      </c>
      <c r="E364" t="str">
        <f>_xlfn.XLOOKUP(Base[[#This Row],[Tipo]],'DE-PARA'!$K$2:$K$63,'DE-PARA'!$L$2:$L$63,"Fazer De-Para")</f>
        <v>Fazer De-Para</v>
      </c>
      <c r="F364" s="21">
        <f>Base[[#This Row],[Duração]]*24</f>
        <v>0</v>
      </c>
      <c r="G364" s="22">
        <f>HOUR(Base[[#This Row],[Tempo de atendimento]]/24)</f>
        <v>0</v>
      </c>
      <c r="H364">
        <f>_xlfn.XLOOKUP(Base[[#This Row],[Recurso]],'DE-PARA'!$A$1:$A$1000,'DE-PARA'!$E$1:$E$1000)</f>
        <v>0</v>
      </c>
      <c r="I364">
        <f>_xlfn.XLOOKUP(Base[[#This Row],[Recurso]],'DE-PARA'!$A$1:$A$1000,'DE-PARA'!$F$1:$F$1000)</f>
        <v>0</v>
      </c>
    </row>
    <row r="365" spans="1:9">
      <c r="A365" s="19">
        <f>CONCATENATE(MONTH(Base[[#This Row],[Data_Padronizada]]),"/",YEAR(Base[[#This Row],[Data_Padronizada]]))*1</f>
        <v>1</v>
      </c>
      <c r="B365" s="20" cm="1">
        <f t="array" ref="B365">IF(ISTEXT(BP365), IFERROR(VALOR.DATA(TRIM(BP365)), VALUE(TRIM(BP365))), BP365)</f>
        <v>0</v>
      </c>
      <c r="C365" t="str">
        <f>TEXT(Base[[#This Row],[Data_Padronizada]],"DDD")</f>
        <v>sáb</v>
      </c>
      <c r="D365">
        <f>_xlfn.XLOOKUP(Base[[#This Row],[Recurso]],'DE-PARA'!$A$1:$A$1000,'DE-PARA'!$D$1:$D$1000)</f>
        <v>0</v>
      </c>
      <c r="E365" t="str">
        <f>_xlfn.XLOOKUP(Base[[#This Row],[Tipo]],'DE-PARA'!$K$2:$K$63,'DE-PARA'!$L$2:$L$63,"Fazer De-Para")</f>
        <v>Fazer De-Para</v>
      </c>
      <c r="F365" s="21">
        <f>Base[[#This Row],[Duração]]*24</f>
        <v>0</v>
      </c>
      <c r="G365" s="22">
        <f>HOUR(Base[[#This Row],[Tempo de atendimento]]/24)</f>
        <v>0</v>
      </c>
      <c r="H365">
        <f>_xlfn.XLOOKUP(Base[[#This Row],[Recurso]],'DE-PARA'!$A$1:$A$1000,'DE-PARA'!$E$1:$E$1000)</f>
        <v>0</v>
      </c>
      <c r="I365">
        <f>_xlfn.XLOOKUP(Base[[#This Row],[Recurso]],'DE-PARA'!$A$1:$A$1000,'DE-PARA'!$F$1:$F$1000)</f>
        <v>0</v>
      </c>
    </row>
    <row r="366" spans="1:9">
      <c r="A366" s="19">
        <f>CONCATENATE(MONTH(Base[[#This Row],[Data_Padronizada]]),"/",YEAR(Base[[#This Row],[Data_Padronizada]]))*1</f>
        <v>1</v>
      </c>
      <c r="B366" s="20" cm="1">
        <f t="array" ref="B366">IF(ISTEXT(BP366), IFERROR(VALOR.DATA(TRIM(BP366)), VALUE(TRIM(BP366))), BP366)</f>
        <v>0</v>
      </c>
      <c r="C366" t="str">
        <f>TEXT(Base[[#This Row],[Data_Padronizada]],"DDD")</f>
        <v>sáb</v>
      </c>
      <c r="D366">
        <f>_xlfn.XLOOKUP(Base[[#This Row],[Recurso]],'DE-PARA'!$A$1:$A$1000,'DE-PARA'!$D$1:$D$1000)</f>
        <v>0</v>
      </c>
      <c r="E366" t="str">
        <f>_xlfn.XLOOKUP(Base[[#This Row],[Tipo]],'DE-PARA'!$K$2:$K$63,'DE-PARA'!$L$2:$L$63,"Fazer De-Para")</f>
        <v>Fazer De-Para</v>
      </c>
      <c r="F366" s="21">
        <f>Base[[#This Row],[Duração]]*24</f>
        <v>0</v>
      </c>
      <c r="G366" s="22">
        <f>HOUR(Base[[#This Row],[Tempo de atendimento]]/24)</f>
        <v>0</v>
      </c>
      <c r="H366">
        <f>_xlfn.XLOOKUP(Base[[#This Row],[Recurso]],'DE-PARA'!$A$1:$A$1000,'DE-PARA'!$E$1:$E$1000)</f>
        <v>0</v>
      </c>
      <c r="I366">
        <f>_xlfn.XLOOKUP(Base[[#This Row],[Recurso]],'DE-PARA'!$A$1:$A$1000,'DE-PARA'!$F$1:$F$1000)</f>
        <v>0</v>
      </c>
    </row>
    <row r="367" spans="1:9">
      <c r="A367" s="19">
        <f>CONCATENATE(MONTH(Base[[#This Row],[Data_Padronizada]]),"/",YEAR(Base[[#This Row],[Data_Padronizada]]))*1</f>
        <v>1</v>
      </c>
      <c r="B367" s="20" cm="1">
        <f t="array" ref="B367">IF(ISTEXT(BP367), IFERROR(VALOR.DATA(TRIM(BP367)), VALUE(TRIM(BP367))), BP367)</f>
        <v>0</v>
      </c>
      <c r="C367" t="str">
        <f>TEXT(Base[[#This Row],[Data_Padronizada]],"DDD")</f>
        <v>sáb</v>
      </c>
      <c r="D367">
        <f>_xlfn.XLOOKUP(Base[[#This Row],[Recurso]],'DE-PARA'!$A$1:$A$1000,'DE-PARA'!$D$1:$D$1000)</f>
        <v>0</v>
      </c>
      <c r="E367" t="str">
        <f>_xlfn.XLOOKUP(Base[[#This Row],[Tipo]],'DE-PARA'!$K$2:$K$63,'DE-PARA'!$L$2:$L$63,"Fazer De-Para")</f>
        <v>Fazer De-Para</v>
      </c>
      <c r="F367" s="21">
        <f>Base[[#This Row],[Duração]]*24</f>
        <v>0</v>
      </c>
      <c r="G367" s="22">
        <f>HOUR(Base[[#This Row],[Tempo de atendimento]]/24)</f>
        <v>0</v>
      </c>
      <c r="H367">
        <f>_xlfn.XLOOKUP(Base[[#This Row],[Recurso]],'DE-PARA'!$A$1:$A$1000,'DE-PARA'!$E$1:$E$1000)</f>
        <v>0</v>
      </c>
      <c r="I367">
        <f>_xlfn.XLOOKUP(Base[[#This Row],[Recurso]],'DE-PARA'!$A$1:$A$1000,'DE-PARA'!$F$1:$F$1000)</f>
        <v>0</v>
      </c>
    </row>
    <row r="368" spans="1:9">
      <c r="A368" s="19">
        <f>CONCATENATE(MONTH(Base[[#This Row],[Data_Padronizada]]),"/",YEAR(Base[[#This Row],[Data_Padronizada]]))*1</f>
        <v>1</v>
      </c>
      <c r="B368" s="20" cm="1">
        <f t="array" ref="B368">IF(ISTEXT(BP368), IFERROR(VALOR.DATA(TRIM(BP368)), VALUE(TRIM(BP368))), BP368)</f>
        <v>0</v>
      </c>
      <c r="C368" t="str">
        <f>TEXT(Base[[#This Row],[Data_Padronizada]],"DDD")</f>
        <v>sáb</v>
      </c>
      <c r="D368">
        <f>_xlfn.XLOOKUP(Base[[#This Row],[Recurso]],'DE-PARA'!$A$1:$A$1000,'DE-PARA'!$D$1:$D$1000)</f>
        <v>0</v>
      </c>
      <c r="E368" t="str">
        <f>_xlfn.XLOOKUP(Base[[#This Row],[Tipo]],'DE-PARA'!$K$2:$K$63,'DE-PARA'!$L$2:$L$63,"Fazer De-Para")</f>
        <v>Fazer De-Para</v>
      </c>
      <c r="F368" s="21">
        <f>Base[[#This Row],[Duração]]*24</f>
        <v>0</v>
      </c>
      <c r="G368" s="22">
        <f>HOUR(Base[[#This Row],[Tempo de atendimento]]/24)</f>
        <v>0</v>
      </c>
      <c r="H368">
        <f>_xlfn.XLOOKUP(Base[[#This Row],[Recurso]],'DE-PARA'!$A$1:$A$1000,'DE-PARA'!$E$1:$E$1000)</f>
        <v>0</v>
      </c>
      <c r="I368">
        <f>_xlfn.XLOOKUP(Base[[#This Row],[Recurso]],'DE-PARA'!$A$1:$A$1000,'DE-PARA'!$F$1:$F$1000)</f>
        <v>0</v>
      </c>
    </row>
    <row r="369" spans="1:9">
      <c r="A369" s="19">
        <f>CONCATENATE(MONTH(Base[[#This Row],[Data_Padronizada]]),"/",YEAR(Base[[#This Row],[Data_Padronizada]]))*1</f>
        <v>1</v>
      </c>
      <c r="B369" s="20" cm="1">
        <f t="array" ref="B369">IF(ISTEXT(BP369), IFERROR(VALOR.DATA(TRIM(BP369)), VALUE(TRIM(BP369))), BP369)</f>
        <v>0</v>
      </c>
      <c r="C369" t="str">
        <f>TEXT(Base[[#This Row],[Data_Padronizada]],"DDD")</f>
        <v>sáb</v>
      </c>
      <c r="D369">
        <f>_xlfn.XLOOKUP(Base[[#This Row],[Recurso]],'DE-PARA'!$A$1:$A$1000,'DE-PARA'!$D$1:$D$1000)</f>
        <v>0</v>
      </c>
      <c r="E369" t="str">
        <f>_xlfn.XLOOKUP(Base[[#This Row],[Tipo]],'DE-PARA'!$K$2:$K$63,'DE-PARA'!$L$2:$L$63,"Fazer De-Para")</f>
        <v>Fazer De-Para</v>
      </c>
      <c r="F369" s="21">
        <f>Base[[#This Row],[Duração]]*24</f>
        <v>0</v>
      </c>
      <c r="G369" s="22">
        <f>HOUR(Base[[#This Row],[Tempo de atendimento]]/24)</f>
        <v>0</v>
      </c>
      <c r="H369">
        <f>_xlfn.XLOOKUP(Base[[#This Row],[Recurso]],'DE-PARA'!$A$1:$A$1000,'DE-PARA'!$E$1:$E$1000)</f>
        <v>0</v>
      </c>
      <c r="I369">
        <f>_xlfn.XLOOKUP(Base[[#This Row],[Recurso]],'DE-PARA'!$A$1:$A$1000,'DE-PARA'!$F$1:$F$1000)</f>
        <v>0</v>
      </c>
    </row>
    <row r="370" spans="1:9">
      <c r="A370" s="19">
        <f>CONCATENATE(MONTH(Base[[#This Row],[Data_Padronizada]]),"/",YEAR(Base[[#This Row],[Data_Padronizada]]))*1</f>
        <v>1</v>
      </c>
      <c r="B370" s="20" cm="1">
        <f t="array" ref="B370">IF(ISTEXT(BP370), IFERROR(VALOR.DATA(TRIM(BP370)), VALUE(TRIM(BP370))), BP370)</f>
        <v>0</v>
      </c>
      <c r="C370" t="str">
        <f>TEXT(Base[[#This Row],[Data_Padronizada]],"DDD")</f>
        <v>sáb</v>
      </c>
      <c r="D370">
        <f>_xlfn.XLOOKUP(Base[[#This Row],[Recurso]],'DE-PARA'!$A$1:$A$1000,'DE-PARA'!$D$1:$D$1000)</f>
        <v>0</v>
      </c>
      <c r="E370" t="str">
        <f>_xlfn.XLOOKUP(Base[[#This Row],[Tipo]],'DE-PARA'!$K$2:$K$63,'DE-PARA'!$L$2:$L$63,"Fazer De-Para")</f>
        <v>Fazer De-Para</v>
      </c>
      <c r="F370" s="21">
        <f>Base[[#This Row],[Duração]]*24</f>
        <v>0</v>
      </c>
      <c r="G370" s="22">
        <f>HOUR(Base[[#This Row],[Tempo de atendimento]]/24)</f>
        <v>0</v>
      </c>
      <c r="H370">
        <f>_xlfn.XLOOKUP(Base[[#This Row],[Recurso]],'DE-PARA'!$A$1:$A$1000,'DE-PARA'!$E$1:$E$1000)</f>
        <v>0</v>
      </c>
      <c r="I370">
        <f>_xlfn.XLOOKUP(Base[[#This Row],[Recurso]],'DE-PARA'!$A$1:$A$1000,'DE-PARA'!$F$1:$F$1000)</f>
        <v>0</v>
      </c>
    </row>
    <row r="371" spans="1:9">
      <c r="A371" s="19">
        <f>CONCATENATE(MONTH(Base[[#This Row],[Data_Padronizada]]),"/",YEAR(Base[[#This Row],[Data_Padronizada]]))*1</f>
        <v>1</v>
      </c>
      <c r="B371" s="20" cm="1">
        <f t="array" ref="B371">IF(ISTEXT(BP371), IFERROR(VALOR.DATA(TRIM(BP371)), VALUE(TRIM(BP371))), BP371)</f>
        <v>0</v>
      </c>
      <c r="C371" t="str">
        <f>TEXT(Base[[#This Row],[Data_Padronizada]],"DDD")</f>
        <v>sáb</v>
      </c>
      <c r="D371">
        <f>_xlfn.XLOOKUP(Base[[#This Row],[Recurso]],'DE-PARA'!$A$1:$A$1000,'DE-PARA'!$D$1:$D$1000)</f>
        <v>0</v>
      </c>
      <c r="E371" t="str">
        <f>_xlfn.XLOOKUP(Base[[#This Row],[Tipo]],'DE-PARA'!$K$2:$K$63,'DE-PARA'!$L$2:$L$63,"Fazer De-Para")</f>
        <v>Fazer De-Para</v>
      </c>
      <c r="F371" s="21">
        <f>Base[[#This Row],[Duração]]*24</f>
        <v>0</v>
      </c>
      <c r="G371" s="22">
        <f>HOUR(Base[[#This Row],[Tempo de atendimento]]/24)</f>
        <v>0</v>
      </c>
      <c r="H371">
        <f>_xlfn.XLOOKUP(Base[[#This Row],[Recurso]],'DE-PARA'!$A$1:$A$1000,'DE-PARA'!$E$1:$E$1000)</f>
        <v>0</v>
      </c>
      <c r="I371">
        <f>_xlfn.XLOOKUP(Base[[#This Row],[Recurso]],'DE-PARA'!$A$1:$A$1000,'DE-PARA'!$F$1:$F$1000)</f>
        <v>0</v>
      </c>
    </row>
    <row r="372" spans="1:9">
      <c r="A372" s="19">
        <f>CONCATENATE(MONTH(Base[[#This Row],[Data_Padronizada]]),"/",YEAR(Base[[#This Row],[Data_Padronizada]]))*1</f>
        <v>1</v>
      </c>
      <c r="B372" s="20" cm="1">
        <f t="array" ref="B372">IF(ISTEXT(BP372), IFERROR(VALOR.DATA(TRIM(BP372)), VALUE(TRIM(BP372))), BP372)</f>
        <v>0</v>
      </c>
      <c r="C372" t="str">
        <f>TEXT(Base[[#This Row],[Data_Padronizada]],"DDD")</f>
        <v>sáb</v>
      </c>
      <c r="D372">
        <f>_xlfn.XLOOKUP(Base[[#This Row],[Recurso]],'DE-PARA'!$A$1:$A$1000,'DE-PARA'!$D$1:$D$1000)</f>
        <v>0</v>
      </c>
      <c r="E372" t="str">
        <f>_xlfn.XLOOKUP(Base[[#This Row],[Tipo]],'DE-PARA'!$K$2:$K$63,'DE-PARA'!$L$2:$L$63,"Fazer De-Para")</f>
        <v>Fazer De-Para</v>
      </c>
      <c r="F372" s="21">
        <f>Base[[#This Row],[Duração]]*24</f>
        <v>0</v>
      </c>
      <c r="G372" s="22">
        <f>HOUR(Base[[#This Row],[Tempo de atendimento]]/24)</f>
        <v>0</v>
      </c>
      <c r="H372">
        <f>_xlfn.XLOOKUP(Base[[#This Row],[Recurso]],'DE-PARA'!$A$1:$A$1000,'DE-PARA'!$E$1:$E$1000)</f>
        <v>0</v>
      </c>
      <c r="I372">
        <f>_xlfn.XLOOKUP(Base[[#This Row],[Recurso]],'DE-PARA'!$A$1:$A$1000,'DE-PARA'!$F$1:$F$1000)</f>
        <v>0</v>
      </c>
    </row>
    <row r="373" spans="1:9">
      <c r="A373" s="19">
        <f>CONCATENATE(MONTH(Base[[#This Row],[Data_Padronizada]]),"/",YEAR(Base[[#This Row],[Data_Padronizada]]))*1</f>
        <v>1</v>
      </c>
      <c r="B373" s="20" cm="1">
        <f t="array" ref="B373">IF(ISTEXT(BP373), IFERROR(VALOR.DATA(TRIM(BP373)), VALUE(TRIM(BP373))), BP373)</f>
        <v>0</v>
      </c>
      <c r="C373" t="str">
        <f>TEXT(Base[[#This Row],[Data_Padronizada]],"DDD")</f>
        <v>sáb</v>
      </c>
      <c r="D373">
        <f>_xlfn.XLOOKUP(Base[[#This Row],[Recurso]],'DE-PARA'!$A$1:$A$1000,'DE-PARA'!$D$1:$D$1000)</f>
        <v>0</v>
      </c>
      <c r="E373" t="str">
        <f>_xlfn.XLOOKUP(Base[[#This Row],[Tipo]],'DE-PARA'!$K$2:$K$63,'DE-PARA'!$L$2:$L$63,"Fazer De-Para")</f>
        <v>Fazer De-Para</v>
      </c>
      <c r="F373" s="21">
        <f>Base[[#This Row],[Duração]]*24</f>
        <v>0</v>
      </c>
      <c r="G373" s="22">
        <f>HOUR(Base[[#This Row],[Tempo de atendimento]]/24)</f>
        <v>0</v>
      </c>
      <c r="H373">
        <f>_xlfn.XLOOKUP(Base[[#This Row],[Recurso]],'DE-PARA'!$A$1:$A$1000,'DE-PARA'!$E$1:$E$1000)</f>
        <v>0</v>
      </c>
      <c r="I373">
        <f>_xlfn.XLOOKUP(Base[[#This Row],[Recurso]],'DE-PARA'!$A$1:$A$1000,'DE-PARA'!$F$1:$F$1000)</f>
        <v>0</v>
      </c>
    </row>
    <row r="374" spans="1:9">
      <c r="A374" s="19">
        <f>CONCATENATE(MONTH(Base[[#This Row],[Data_Padronizada]]),"/",YEAR(Base[[#This Row],[Data_Padronizada]]))*1</f>
        <v>1</v>
      </c>
      <c r="B374" s="20" cm="1">
        <f t="array" ref="B374">IF(ISTEXT(BP374), IFERROR(VALOR.DATA(TRIM(BP374)), VALUE(TRIM(BP374))), BP374)</f>
        <v>0</v>
      </c>
      <c r="C374" t="str">
        <f>TEXT(Base[[#This Row],[Data_Padronizada]],"DDD")</f>
        <v>sáb</v>
      </c>
      <c r="D374">
        <f>_xlfn.XLOOKUP(Base[[#This Row],[Recurso]],'DE-PARA'!$A$1:$A$1000,'DE-PARA'!$D$1:$D$1000)</f>
        <v>0</v>
      </c>
      <c r="E374" t="str">
        <f>_xlfn.XLOOKUP(Base[[#This Row],[Tipo]],'DE-PARA'!$K$2:$K$63,'DE-PARA'!$L$2:$L$63,"Fazer De-Para")</f>
        <v>Fazer De-Para</v>
      </c>
      <c r="F374" s="21">
        <f>Base[[#This Row],[Duração]]*24</f>
        <v>0</v>
      </c>
      <c r="G374" s="22">
        <f>HOUR(Base[[#This Row],[Tempo de atendimento]]/24)</f>
        <v>0</v>
      </c>
      <c r="H374">
        <f>_xlfn.XLOOKUP(Base[[#This Row],[Recurso]],'DE-PARA'!$A$1:$A$1000,'DE-PARA'!$E$1:$E$1000)</f>
        <v>0</v>
      </c>
      <c r="I374">
        <f>_xlfn.XLOOKUP(Base[[#This Row],[Recurso]],'DE-PARA'!$A$1:$A$1000,'DE-PARA'!$F$1:$F$1000)</f>
        <v>0</v>
      </c>
    </row>
    <row r="375" spans="1:9">
      <c r="A375" s="19">
        <f>CONCATENATE(MONTH(Base[[#This Row],[Data_Padronizada]]),"/",YEAR(Base[[#This Row],[Data_Padronizada]]))*1</f>
        <v>1</v>
      </c>
      <c r="B375" s="20" cm="1">
        <f t="array" ref="B375">IF(ISTEXT(BP375), IFERROR(VALOR.DATA(TRIM(BP375)), VALUE(TRIM(BP375))), BP375)</f>
        <v>0</v>
      </c>
      <c r="C375" t="str">
        <f>TEXT(Base[[#This Row],[Data_Padronizada]],"DDD")</f>
        <v>sáb</v>
      </c>
      <c r="D375">
        <f>_xlfn.XLOOKUP(Base[[#This Row],[Recurso]],'DE-PARA'!$A$1:$A$1000,'DE-PARA'!$D$1:$D$1000)</f>
        <v>0</v>
      </c>
      <c r="E375" t="str">
        <f>_xlfn.XLOOKUP(Base[[#This Row],[Tipo]],'DE-PARA'!$K$2:$K$63,'DE-PARA'!$L$2:$L$63,"Fazer De-Para")</f>
        <v>Fazer De-Para</v>
      </c>
      <c r="F375" s="21">
        <f>Base[[#This Row],[Duração]]*24</f>
        <v>0</v>
      </c>
      <c r="G375" s="22">
        <f>HOUR(Base[[#This Row],[Tempo de atendimento]]/24)</f>
        <v>0</v>
      </c>
      <c r="H375">
        <f>_xlfn.XLOOKUP(Base[[#This Row],[Recurso]],'DE-PARA'!$A$1:$A$1000,'DE-PARA'!$E$1:$E$1000)</f>
        <v>0</v>
      </c>
      <c r="I375">
        <f>_xlfn.XLOOKUP(Base[[#This Row],[Recurso]],'DE-PARA'!$A$1:$A$1000,'DE-PARA'!$F$1:$F$1000)</f>
        <v>0</v>
      </c>
    </row>
    <row r="376" spans="1:9">
      <c r="A376" s="19">
        <f>CONCATENATE(MONTH(Base[[#This Row],[Data_Padronizada]]),"/",YEAR(Base[[#This Row],[Data_Padronizada]]))*1</f>
        <v>1</v>
      </c>
      <c r="B376" s="20" cm="1">
        <f t="array" ref="B376">IF(ISTEXT(BP376), IFERROR(VALOR.DATA(TRIM(BP376)), VALUE(TRIM(BP376))), BP376)</f>
        <v>0</v>
      </c>
      <c r="C376" t="str">
        <f>TEXT(Base[[#This Row],[Data_Padronizada]],"DDD")</f>
        <v>sáb</v>
      </c>
      <c r="D376">
        <f>_xlfn.XLOOKUP(Base[[#This Row],[Recurso]],'DE-PARA'!$A$1:$A$1000,'DE-PARA'!$D$1:$D$1000)</f>
        <v>0</v>
      </c>
      <c r="E376" t="str">
        <f>_xlfn.XLOOKUP(Base[[#This Row],[Tipo]],'DE-PARA'!$K$2:$K$63,'DE-PARA'!$L$2:$L$63,"Fazer De-Para")</f>
        <v>Fazer De-Para</v>
      </c>
      <c r="F376" s="21">
        <f>Base[[#This Row],[Duração]]*24</f>
        <v>0</v>
      </c>
      <c r="G376" s="22">
        <f>HOUR(Base[[#This Row],[Tempo de atendimento]]/24)</f>
        <v>0</v>
      </c>
      <c r="H376">
        <f>_xlfn.XLOOKUP(Base[[#This Row],[Recurso]],'DE-PARA'!$A$1:$A$1000,'DE-PARA'!$E$1:$E$1000)</f>
        <v>0</v>
      </c>
      <c r="I376">
        <f>_xlfn.XLOOKUP(Base[[#This Row],[Recurso]],'DE-PARA'!$A$1:$A$1000,'DE-PARA'!$F$1:$F$1000)</f>
        <v>0</v>
      </c>
    </row>
    <row r="377" spans="1:9">
      <c r="A377" s="19">
        <f>CONCATENATE(MONTH(Base[[#This Row],[Data_Padronizada]]),"/",YEAR(Base[[#This Row],[Data_Padronizada]]))*1</f>
        <v>1</v>
      </c>
      <c r="B377" s="20" cm="1">
        <f t="array" ref="B377">IF(ISTEXT(BP377), IFERROR(VALOR.DATA(TRIM(BP377)), VALUE(TRIM(BP377))), BP377)</f>
        <v>0</v>
      </c>
      <c r="C377" t="str">
        <f>TEXT(Base[[#This Row],[Data_Padronizada]],"DDD")</f>
        <v>sáb</v>
      </c>
      <c r="D377">
        <f>_xlfn.XLOOKUP(Base[[#This Row],[Recurso]],'DE-PARA'!$A$1:$A$1000,'DE-PARA'!$D$1:$D$1000)</f>
        <v>0</v>
      </c>
      <c r="E377" t="str">
        <f>_xlfn.XLOOKUP(Base[[#This Row],[Tipo]],'DE-PARA'!$K$2:$K$63,'DE-PARA'!$L$2:$L$63,"Fazer De-Para")</f>
        <v>Fazer De-Para</v>
      </c>
      <c r="F377" s="21">
        <f>Base[[#This Row],[Duração]]*24</f>
        <v>0</v>
      </c>
      <c r="G377" s="22">
        <f>HOUR(Base[[#This Row],[Tempo de atendimento]]/24)</f>
        <v>0</v>
      </c>
      <c r="H377">
        <f>_xlfn.XLOOKUP(Base[[#This Row],[Recurso]],'DE-PARA'!$A$1:$A$1000,'DE-PARA'!$E$1:$E$1000)</f>
        <v>0</v>
      </c>
      <c r="I377">
        <f>_xlfn.XLOOKUP(Base[[#This Row],[Recurso]],'DE-PARA'!$A$1:$A$1000,'DE-PARA'!$F$1:$F$1000)</f>
        <v>0</v>
      </c>
    </row>
    <row r="378" spans="1:9">
      <c r="A378" s="19">
        <f>CONCATENATE(MONTH(Base[[#This Row],[Data_Padronizada]]),"/",YEAR(Base[[#This Row],[Data_Padronizada]]))*1</f>
        <v>1</v>
      </c>
      <c r="B378" s="20" cm="1">
        <f t="array" ref="B378">IF(ISTEXT(BP378), IFERROR(VALOR.DATA(TRIM(BP378)), VALUE(TRIM(BP378))), BP378)</f>
        <v>0</v>
      </c>
      <c r="C378" t="str">
        <f>TEXT(Base[[#This Row],[Data_Padronizada]],"DDD")</f>
        <v>sáb</v>
      </c>
      <c r="D378">
        <f>_xlfn.XLOOKUP(Base[[#This Row],[Recurso]],'DE-PARA'!$A$1:$A$1000,'DE-PARA'!$D$1:$D$1000)</f>
        <v>0</v>
      </c>
      <c r="E378" t="str">
        <f>_xlfn.XLOOKUP(Base[[#This Row],[Tipo]],'DE-PARA'!$K$2:$K$63,'DE-PARA'!$L$2:$L$63,"Fazer De-Para")</f>
        <v>Fazer De-Para</v>
      </c>
      <c r="F378" s="21">
        <f>Base[[#This Row],[Duração]]*24</f>
        <v>0</v>
      </c>
      <c r="G378" s="22">
        <f>HOUR(Base[[#This Row],[Tempo de atendimento]]/24)</f>
        <v>0</v>
      </c>
      <c r="H378">
        <f>_xlfn.XLOOKUP(Base[[#This Row],[Recurso]],'DE-PARA'!$A$1:$A$1000,'DE-PARA'!$E$1:$E$1000)</f>
        <v>0</v>
      </c>
      <c r="I378">
        <f>_xlfn.XLOOKUP(Base[[#This Row],[Recurso]],'DE-PARA'!$A$1:$A$1000,'DE-PARA'!$F$1:$F$1000)</f>
        <v>0</v>
      </c>
    </row>
    <row r="379" spans="1:9">
      <c r="A379" s="19">
        <f>CONCATENATE(MONTH(Base[[#This Row],[Data_Padronizada]]),"/",YEAR(Base[[#This Row],[Data_Padronizada]]))*1</f>
        <v>1</v>
      </c>
      <c r="B379" s="20" cm="1">
        <f t="array" ref="B379">IF(ISTEXT(BP379), IFERROR(VALOR.DATA(TRIM(BP379)), VALUE(TRIM(BP379))), BP379)</f>
        <v>0</v>
      </c>
      <c r="C379" t="str">
        <f>TEXT(Base[[#This Row],[Data_Padronizada]],"DDD")</f>
        <v>sáb</v>
      </c>
      <c r="D379">
        <f>_xlfn.XLOOKUP(Base[[#This Row],[Recurso]],'DE-PARA'!$A$1:$A$1000,'DE-PARA'!$D$1:$D$1000)</f>
        <v>0</v>
      </c>
      <c r="E379" t="str">
        <f>_xlfn.XLOOKUP(Base[[#This Row],[Tipo]],'DE-PARA'!$K$2:$K$63,'DE-PARA'!$L$2:$L$63,"Fazer De-Para")</f>
        <v>Fazer De-Para</v>
      </c>
      <c r="F379" s="21">
        <f>Base[[#This Row],[Duração]]*24</f>
        <v>0</v>
      </c>
      <c r="G379" s="22">
        <f>HOUR(Base[[#This Row],[Tempo de atendimento]]/24)</f>
        <v>0</v>
      </c>
      <c r="H379">
        <f>_xlfn.XLOOKUP(Base[[#This Row],[Recurso]],'DE-PARA'!$A$1:$A$1000,'DE-PARA'!$E$1:$E$1000)</f>
        <v>0</v>
      </c>
      <c r="I379">
        <f>_xlfn.XLOOKUP(Base[[#This Row],[Recurso]],'DE-PARA'!$A$1:$A$1000,'DE-PARA'!$F$1:$F$1000)</f>
        <v>0</v>
      </c>
    </row>
    <row r="380" spans="1:9">
      <c r="A380" s="19">
        <f>CONCATENATE(MONTH(Base[[#This Row],[Data_Padronizada]]),"/",YEAR(Base[[#This Row],[Data_Padronizada]]))*1</f>
        <v>1</v>
      </c>
      <c r="B380" s="20" cm="1">
        <f t="array" ref="B380">IF(ISTEXT(BP380), IFERROR(VALOR.DATA(TRIM(BP380)), VALUE(TRIM(BP380))), BP380)</f>
        <v>0</v>
      </c>
      <c r="C380" t="str">
        <f>TEXT(Base[[#This Row],[Data_Padronizada]],"DDD")</f>
        <v>sáb</v>
      </c>
      <c r="D380">
        <f>_xlfn.XLOOKUP(Base[[#This Row],[Recurso]],'DE-PARA'!$A$1:$A$1000,'DE-PARA'!$D$1:$D$1000)</f>
        <v>0</v>
      </c>
      <c r="E380" t="str">
        <f>_xlfn.XLOOKUP(Base[[#This Row],[Tipo]],'DE-PARA'!$K$2:$K$63,'DE-PARA'!$L$2:$L$63,"Fazer De-Para")</f>
        <v>Fazer De-Para</v>
      </c>
      <c r="F380" s="21">
        <f>Base[[#This Row],[Duração]]*24</f>
        <v>0</v>
      </c>
      <c r="G380" s="22">
        <f>HOUR(Base[[#This Row],[Tempo de atendimento]]/24)</f>
        <v>0</v>
      </c>
      <c r="H380">
        <f>_xlfn.XLOOKUP(Base[[#This Row],[Recurso]],'DE-PARA'!$A$1:$A$1000,'DE-PARA'!$E$1:$E$1000)</f>
        <v>0</v>
      </c>
      <c r="I380">
        <f>_xlfn.XLOOKUP(Base[[#This Row],[Recurso]],'DE-PARA'!$A$1:$A$1000,'DE-PARA'!$F$1:$F$1000)</f>
        <v>0</v>
      </c>
    </row>
    <row r="381" spans="1:9">
      <c r="A381" s="19">
        <f>CONCATENATE(MONTH(Base[[#This Row],[Data_Padronizada]]),"/",YEAR(Base[[#This Row],[Data_Padronizada]]))*1</f>
        <v>1</v>
      </c>
      <c r="B381" s="20" cm="1">
        <f t="array" ref="B381">IF(ISTEXT(BP381), IFERROR(VALOR.DATA(TRIM(BP381)), VALUE(TRIM(BP381))), BP381)</f>
        <v>0</v>
      </c>
      <c r="C381" t="str">
        <f>TEXT(Base[[#This Row],[Data_Padronizada]],"DDD")</f>
        <v>sáb</v>
      </c>
      <c r="D381">
        <f>_xlfn.XLOOKUP(Base[[#This Row],[Recurso]],'DE-PARA'!$A$1:$A$1000,'DE-PARA'!$D$1:$D$1000)</f>
        <v>0</v>
      </c>
      <c r="E381" t="str">
        <f>_xlfn.XLOOKUP(Base[[#This Row],[Tipo]],'DE-PARA'!$K$2:$K$63,'DE-PARA'!$L$2:$L$63,"Fazer De-Para")</f>
        <v>Fazer De-Para</v>
      </c>
      <c r="F381" s="21">
        <f>Base[[#This Row],[Duração]]*24</f>
        <v>0</v>
      </c>
      <c r="G381" s="22">
        <f>HOUR(Base[[#This Row],[Tempo de atendimento]]/24)</f>
        <v>0</v>
      </c>
      <c r="H381">
        <f>_xlfn.XLOOKUP(Base[[#This Row],[Recurso]],'DE-PARA'!$A$1:$A$1000,'DE-PARA'!$E$1:$E$1000)</f>
        <v>0</v>
      </c>
      <c r="I381">
        <f>_xlfn.XLOOKUP(Base[[#This Row],[Recurso]],'DE-PARA'!$A$1:$A$1000,'DE-PARA'!$F$1:$F$1000)</f>
        <v>0</v>
      </c>
    </row>
    <row r="382" spans="1:9">
      <c r="A382" s="19">
        <f>CONCATENATE(MONTH(Base[[#This Row],[Data_Padronizada]]),"/",YEAR(Base[[#This Row],[Data_Padronizada]]))*1</f>
        <v>1</v>
      </c>
      <c r="B382" s="20" cm="1">
        <f t="array" ref="B382">IF(ISTEXT(BP382), IFERROR(VALOR.DATA(TRIM(BP382)), VALUE(TRIM(BP382))), BP382)</f>
        <v>0</v>
      </c>
      <c r="C382" t="str">
        <f>TEXT(Base[[#This Row],[Data_Padronizada]],"DDD")</f>
        <v>sáb</v>
      </c>
      <c r="D382">
        <f>_xlfn.XLOOKUP(Base[[#This Row],[Recurso]],'DE-PARA'!$A$1:$A$1000,'DE-PARA'!$D$1:$D$1000)</f>
        <v>0</v>
      </c>
      <c r="E382" t="str">
        <f>_xlfn.XLOOKUP(Base[[#This Row],[Tipo]],'DE-PARA'!$K$2:$K$63,'DE-PARA'!$L$2:$L$63,"Fazer De-Para")</f>
        <v>Fazer De-Para</v>
      </c>
      <c r="F382" s="21">
        <f>Base[[#This Row],[Duração]]*24</f>
        <v>0</v>
      </c>
      <c r="G382" s="22">
        <f>HOUR(Base[[#This Row],[Tempo de atendimento]]/24)</f>
        <v>0</v>
      </c>
      <c r="H382">
        <f>_xlfn.XLOOKUP(Base[[#This Row],[Recurso]],'DE-PARA'!$A$1:$A$1000,'DE-PARA'!$E$1:$E$1000)</f>
        <v>0</v>
      </c>
      <c r="I382">
        <f>_xlfn.XLOOKUP(Base[[#This Row],[Recurso]],'DE-PARA'!$A$1:$A$1000,'DE-PARA'!$F$1:$F$1000)</f>
        <v>0</v>
      </c>
    </row>
    <row r="383" spans="1:9">
      <c r="A383" s="19">
        <f>CONCATENATE(MONTH(Base[[#This Row],[Data_Padronizada]]),"/",YEAR(Base[[#This Row],[Data_Padronizada]]))*1</f>
        <v>1</v>
      </c>
      <c r="B383" s="20" cm="1">
        <f t="array" ref="B383">IF(ISTEXT(BP383), IFERROR(VALOR.DATA(TRIM(BP383)), VALUE(TRIM(BP383))), BP383)</f>
        <v>0</v>
      </c>
      <c r="C383" t="str">
        <f>TEXT(Base[[#This Row],[Data_Padronizada]],"DDD")</f>
        <v>sáb</v>
      </c>
      <c r="D383">
        <f>_xlfn.XLOOKUP(Base[[#This Row],[Recurso]],'DE-PARA'!$A$1:$A$1000,'DE-PARA'!$D$1:$D$1000)</f>
        <v>0</v>
      </c>
      <c r="E383" t="str">
        <f>_xlfn.XLOOKUP(Base[[#This Row],[Tipo]],'DE-PARA'!$K$2:$K$63,'DE-PARA'!$L$2:$L$63,"Fazer De-Para")</f>
        <v>Fazer De-Para</v>
      </c>
      <c r="F383" s="21">
        <f>Base[[#This Row],[Duração]]*24</f>
        <v>0</v>
      </c>
      <c r="G383" s="22">
        <f>HOUR(Base[[#This Row],[Tempo de atendimento]]/24)</f>
        <v>0</v>
      </c>
      <c r="H383">
        <f>_xlfn.XLOOKUP(Base[[#This Row],[Recurso]],'DE-PARA'!$A$1:$A$1000,'DE-PARA'!$E$1:$E$1000)</f>
        <v>0</v>
      </c>
      <c r="I383">
        <f>_xlfn.XLOOKUP(Base[[#This Row],[Recurso]],'DE-PARA'!$A$1:$A$1000,'DE-PARA'!$F$1:$F$1000)</f>
        <v>0</v>
      </c>
    </row>
    <row r="384" spans="1:9">
      <c r="A384" s="19">
        <f>CONCATENATE(MONTH(Base[[#This Row],[Data_Padronizada]]),"/",YEAR(Base[[#This Row],[Data_Padronizada]]))*1</f>
        <v>1</v>
      </c>
      <c r="B384" s="20" cm="1">
        <f t="array" ref="B384">IF(ISTEXT(BP384), IFERROR(VALOR.DATA(TRIM(BP384)), VALUE(TRIM(BP384))), BP384)</f>
        <v>0</v>
      </c>
      <c r="C384" t="str">
        <f>TEXT(Base[[#This Row],[Data_Padronizada]],"DDD")</f>
        <v>sáb</v>
      </c>
      <c r="D384">
        <f>_xlfn.XLOOKUP(Base[[#This Row],[Recurso]],'DE-PARA'!$A$1:$A$1000,'DE-PARA'!$D$1:$D$1000)</f>
        <v>0</v>
      </c>
      <c r="E384" t="str">
        <f>_xlfn.XLOOKUP(Base[[#This Row],[Tipo]],'DE-PARA'!$K$2:$K$63,'DE-PARA'!$L$2:$L$63,"Fazer De-Para")</f>
        <v>Fazer De-Para</v>
      </c>
      <c r="F384" s="21">
        <f>Base[[#This Row],[Duração]]*24</f>
        <v>0</v>
      </c>
      <c r="G384" s="22">
        <f>HOUR(Base[[#This Row],[Tempo de atendimento]]/24)</f>
        <v>0</v>
      </c>
      <c r="H384">
        <f>_xlfn.XLOOKUP(Base[[#This Row],[Recurso]],'DE-PARA'!$A$1:$A$1000,'DE-PARA'!$E$1:$E$1000)</f>
        <v>0</v>
      </c>
      <c r="I384">
        <f>_xlfn.XLOOKUP(Base[[#This Row],[Recurso]],'DE-PARA'!$A$1:$A$1000,'DE-PARA'!$F$1:$F$1000)</f>
        <v>0</v>
      </c>
    </row>
    <row r="385" spans="1:68">
      <c r="A385" s="19">
        <f>CONCATENATE(MONTH(Base[[#This Row],[Data_Padronizada]]),"/",YEAR(Base[[#This Row],[Data_Padronizada]]))*1</f>
        <v>1</v>
      </c>
      <c r="B385" s="20" cm="1">
        <f t="array" ref="B385">IF(ISTEXT(BP385), IFERROR(VALOR.DATA(TRIM(BP385)), VALUE(TRIM(BP385))), BP385)</f>
        <v>0</v>
      </c>
      <c r="C385" t="str">
        <f>TEXT(Base[[#This Row],[Data_Padronizada]],"DDD")</f>
        <v>sáb</v>
      </c>
      <c r="D385">
        <f>_xlfn.XLOOKUP(Base[[#This Row],[Recurso]],'DE-PARA'!$A$1:$A$1000,'DE-PARA'!$D$1:$D$1000)</f>
        <v>0</v>
      </c>
      <c r="E385" t="str">
        <f>_xlfn.XLOOKUP(Base[[#This Row],[Tipo]],'DE-PARA'!$K$2:$K$63,'DE-PARA'!$L$2:$L$63,"Fazer De-Para")</f>
        <v>Fazer De-Para</v>
      </c>
      <c r="F385" s="21">
        <f>Base[[#This Row],[Duração]]*24</f>
        <v>0</v>
      </c>
      <c r="G385" s="22">
        <f>HOUR(Base[[#This Row],[Tempo de atendimento]]/24)</f>
        <v>0</v>
      </c>
      <c r="H385">
        <f>_xlfn.XLOOKUP(Base[[#This Row],[Recurso]],'DE-PARA'!$A$1:$A$1000,'DE-PARA'!$E$1:$E$1000)</f>
        <v>0</v>
      </c>
      <c r="I385">
        <f>_xlfn.XLOOKUP(Base[[#This Row],[Recurso]],'DE-PARA'!$A$1:$A$1000,'DE-PARA'!$F$1:$F$1000)</f>
        <v>0</v>
      </c>
    </row>
    <row r="386" spans="1:68">
      <c r="A386" s="19">
        <f>CONCATENATE(MONTH(Base[[#This Row],[Data_Padronizada]]),"/",YEAR(Base[[#This Row],[Data_Padronizada]]))*1</f>
        <v>1</v>
      </c>
      <c r="B386" s="20" cm="1">
        <f t="array" ref="B386">IF(ISTEXT(BP386), IFERROR(VALOR.DATA(TRIM(BP386)), VALUE(TRIM(BP386))), BP386)</f>
        <v>0</v>
      </c>
      <c r="C386" t="str">
        <f>TEXT(Base[[#This Row],[Data_Padronizada]],"DDD")</f>
        <v>sáb</v>
      </c>
      <c r="D386">
        <f>_xlfn.XLOOKUP(Base[[#This Row],[Recurso]],'DE-PARA'!$A$1:$A$1000,'DE-PARA'!$D$1:$D$1000)</f>
        <v>0</v>
      </c>
      <c r="E386" t="str">
        <f>_xlfn.XLOOKUP(Base[[#This Row],[Tipo]],'DE-PARA'!$K$2:$K$63,'DE-PARA'!$L$2:$L$63,"Fazer De-Para")</f>
        <v>Fazer De-Para</v>
      </c>
      <c r="F386" s="21">
        <f>Base[[#This Row],[Duração]]*24</f>
        <v>0</v>
      </c>
      <c r="G386" s="22">
        <f>HOUR(Base[[#This Row],[Tempo de atendimento]]/24)</f>
        <v>0</v>
      </c>
      <c r="H386">
        <f>_xlfn.XLOOKUP(Base[[#This Row],[Recurso]],'DE-PARA'!$A$1:$A$1000,'DE-PARA'!$E$1:$E$1000)</f>
        <v>0</v>
      </c>
      <c r="I386">
        <f>_xlfn.XLOOKUP(Base[[#This Row],[Recurso]],'DE-PARA'!$A$1:$A$1000,'DE-PARA'!$F$1:$F$1000)</f>
        <v>0</v>
      </c>
    </row>
    <row r="387" spans="1:68">
      <c r="A387" s="19">
        <f>CONCATENATE(MONTH(Base[[#This Row],[Data_Padronizada]]),"/",YEAR(Base[[#This Row],[Data_Padronizada]]))*1</f>
        <v>1</v>
      </c>
      <c r="B387" s="20" cm="1">
        <f t="array" ref="B387">IF(ISTEXT(BP387), IFERROR(VALOR.DATA(TRIM(BP387)), VALUE(TRIM(BP387))), BP387)</f>
        <v>0</v>
      </c>
      <c r="C387" t="str">
        <f>TEXT(Base[[#This Row],[Data_Padronizada]],"DDD")</f>
        <v>sáb</v>
      </c>
      <c r="D387">
        <f>_xlfn.XLOOKUP(Base[[#This Row],[Recurso]],'DE-PARA'!$A$1:$A$1000,'DE-PARA'!$D$1:$D$1000)</f>
        <v>0</v>
      </c>
      <c r="E387" t="str">
        <f>_xlfn.XLOOKUP(Base[[#This Row],[Tipo]],'DE-PARA'!$K$2:$K$63,'DE-PARA'!$L$2:$L$63,"Fazer De-Para")</f>
        <v>Fazer De-Para</v>
      </c>
      <c r="F387" s="21">
        <f>Base[[#This Row],[Duração]]*24</f>
        <v>0</v>
      </c>
      <c r="G387" s="22">
        <f>HOUR(Base[[#This Row],[Tempo de atendimento]]/24)</f>
        <v>0</v>
      </c>
      <c r="H387">
        <f>_xlfn.XLOOKUP(Base[[#This Row],[Recurso]],'DE-PARA'!$A$1:$A$1000,'DE-PARA'!$E$1:$E$1000)</f>
        <v>0</v>
      </c>
      <c r="I387">
        <f>_xlfn.XLOOKUP(Base[[#This Row],[Recurso]],'DE-PARA'!$A$1:$A$1000,'DE-PARA'!$F$1:$F$1000)</f>
        <v>0</v>
      </c>
    </row>
    <row r="388" spans="1:68">
      <c r="A388" s="19">
        <f>CONCATENATE(MONTH(Base[[#This Row],[Data_Padronizada]]),"/",YEAR(Base[[#This Row],[Data_Padronizada]]))*1</f>
        <v>1</v>
      </c>
      <c r="B388" s="20" cm="1">
        <f t="array" ref="B388">IF(ISTEXT(BP388), IFERROR(VALOR.DATA(TRIM(BP388)), VALUE(TRIM(BP388))), BP388)</f>
        <v>0</v>
      </c>
      <c r="C388" t="str">
        <f>TEXT(Base[[#This Row],[Data_Padronizada]],"DDD")</f>
        <v>sáb</v>
      </c>
      <c r="D388">
        <f>_xlfn.XLOOKUP(Base[[#This Row],[Recurso]],'DE-PARA'!$A$1:$A$1000,'DE-PARA'!$D$1:$D$1000)</f>
        <v>0</v>
      </c>
      <c r="E388" t="str">
        <f>_xlfn.XLOOKUP(Base[[#This Row],[Tipo]],'DE-PARA'!$K$2:$K$63,'DE-PARA'!$L$2:$L$63,"Fazer De-Para")</f>
        <v>Fazer De-Para</v>
      </c>
      <c r="F388" s="21">
        <f>Base[[#This Row],[Duração]]*24</f>
        <v>0</v>
      </c>
      <c r="G388" s="22">
        <f>HOUR(Base[[#This Row],[Tempo de atendimento]]/24)</f>
        <v>0</v>
      </c>
      <c r="H388">
        <f>_xlfn.XLOOKUP(Base[[#This Row],[Recurso]],'DE-PARA'!$A$1:$A$1000,'DE-PARA'!$E$1:$E$1000)</f>
        <v>0</v>
      </c>
      <c r="I388">
        <f>_xlfn.XLOOKUP(Base[[#This Row],[Recurso]],'DE-PARA'!$A$1:$A$1000,'DE-PARA'!$F$1:$F$1000)</f>
        <v>0</v>
      </c>
    </row>
    <row r="389" spans="1:68">
      <c r="A389" s="19">
        <f>CONCATENATE(MONTH(Base[[#This Row],[Data_Padronizada]]),"/",YEAR(Base[[#This Row],[Data_Padronizada]]))*1</f>
        <v>1</v>
      </c>
      <c r="B389" s="20" cm="1">
        <f t="array" ref="B389">IF(ISTEXT(BP389), IFERROR(VALOR.DATA(TRIM(BP389)), VALUE(TRIM(BP389))), BP389)</f>
        <v>0</v>
      </c>
      <c r="C389" t="str">
        <f>TEXT(Base[[#This Row],[Data_Padronizada]],"DDD")</f>
        <v>sáb</v>
      </c>
      <c r="D389">
        <f>_xlfn.XLOOKUP(Base[[#This Row],[Recurso]],'DE-PARA'!$A$1:$A$1000,'DE-PARA'!$D$1:$D$1000)</f>
        <v>0</v>
      </c>
      <c r="E389" t="str">
        <f>_xlfn.XLOOKUP(Base[[#This Row],[Tipo]],'DE-PARA'!$K$2:$K$63,'DE-PARA'!$L$2:$L$63,"Fazer De-Para")</f>
        <v>Fazer De-Para</v>
      </c>
      <c r="F389" s="21">
        <f>Base[[#This Row],[Duração]]*24</f>
        <v>0</v>
      </c>
      <c r="G389" s="22">
        <f>HOUR(Base[[#This Row],[Tempo de atendimento]]/24)</f>
        <v>0</v>
      </c>
      <c r="H389">
        <f>_xlfn.XLOOKUP(Base[[#This Row],[Recurso]],'DE-PARA'!$A$1:$A$1000,'DE-PARA'!$E$1:$E$1000)</f>
        <v>0</v>
      </c>
      <c r="I389">
        <f>_xlfn.XLOOKUP(Base[[#This Row],[Recurso]],'DE-PARA'!$A$1:$A$1000,'DE-PARA'!$F$1:$F$1000)</f>
        <v>0</v>
      </c>
    </row>
    <row r="390" spans="1:68">
      <c r="A390" s="19">
        <f>CONCATENATE(MONTH(Base[[#This Row],[Data_Padronizada]]),"/",YEAR(Base[[#This Row],[Data_Padronizada]]))*1</f>
        <v>1</v>
      </c>
      <c r="B390" s="20" cm="1">
        <f t="array" ref="B390">IF(ISTEXT(BP390), IFERROR(VALOR.DATA(TRIM(BP390)), VALUE(TRIM(BP390))), BP390)</f>
        <v>0</v>
      </c>
      <c r="C390" t="str">
        <f>TEXT(Base[[#This Row],[Data_Padronizada]],"DDD")</f>
        <v>sáb</v>
      </c>
      <c r="D390">
        <f>_xlfn.XLOOKUP(Base[[#This Row],[Recurso]],'DE-PARA'!$A$1:$A$1000,'DE-PARA'!$D$1:$D$1000)</f>
        <v>0</v>
      </c>
      <c r="E390" t="str">
        <f>_xlfn.XLOOKUP(Base[[#This Row],[Tipo]],'DE-PARA'!$K$2:$K$63,'DE-PARA'!$L$2:$L$63,"Fazer De-Para")</f>
        <v>Fazer De-Para</v>
      </c>
      <c r="F390" s="21">
        <f>Base[[#This Row],[Duração]]*24</f>
        <v>0</v>
      </c>
      <c r="G390" s="22">
        <f>HOUR(Base[[#This Row],[Tempo de atendimento]]/24)</f>
        <v>0</v>
      </c>
      <c r="H390">
        <f>_xlfn.XLOOKUP(Base[[#This Row],[Recurso]],'DE-PARA'!$A$1:$A$1000,'DE-PARA'!$E$1:$E$1000)</f>
        <v>0</v>
      </c>
      <c r="I390">
        <f>_xlfn.XLOOKUP(Base[[#This Row],[Recurso]],'DE-PARA'!$A$1:$A$1000,'DE-PARA'!$F$1:$F$1000)</f>
        <v>0</v>
      </c>
      <c r="AD390" s="64"/>
      <c r="AE390" s="64"/>
      <c r="AF390" s="64"/>
      <c r="AG390" s="65"/>
      <c r="AH390" s="65"/>
      <c r="BK390" s="65"/>
      <c r="BL390" s="65"/>
      <c r="BP390" s="20"/>
    </row>
    <row r="391" spans="1:68">
      <c r="A391" s="19">
        <f>CONCATENATE(MONTH(Base[[#This Row],[Data_Padronizada]]),"/",YEAR(Base[[#This Row],[Data_Padronizada]]))*1</f>
        <v>1</v>
      </c>
      <c r="B391" s="20" cm="1">
        <f t="array" ref="B391">IF(ISTEXT(BP391), IFERROR(VALOR.DATA(TRIM(BP391)), VALUE(TRIM(BP391))), BP391)</f>
        <v>0</v>
      </c>
      <c r="C391" t="str">
        <f>TEXT(Base[[#This Row],[Data_Padronizada]],"DDD")</f>
        <v>sáb</v>
      </c>
      <c r="D391">
        <f>_xlfn.XLOOKUP(Base[[#This Row],[Recurso]],'DE-PARA'!$A$1:$A$1000,'DE-PARA'!$D$1:$D$1000)</f>
        <v>0</v>
      </c>
      <c r="E391" t="str">
        <f>_xlfn.XLOOKUP(Base[[#This Row],[Tipo]],'DE-PARA'!$K$2:$K$63,'DE-PARA'!$L$2:$L$63,"Fazer De-Para")</f>
        <v>Fazer De-Para</v>
      </c>
      <c r="F391" s="21">
        <f>Base[[#This Row],[Duração]]*24</f>
        <v>0</v>
      </c>
      <c r="G391" s="22">
        <f>HOUR(Base[[#This Row],[Tempo de atendimento]]/24)</f>
        <v>0</v>
      </c>
      <c r="H391">
        <f>_xlfn.XLOOKUP(Base[[#This Row],[Recurso]],'DE-PARA'!$A$1:$A$1000,'DE-PARA'!$E$1:$E$1000)</f>
        <v>0</v>
      </c>
      <c r="I391">
        <f>_xlfn.XLOOKUP(Base[[#This Row],[Recurso]],'DE-PARA'!$A$1:$A$1000,'DE-PARA'!$F$1:$F$1000)</f>
        <v>0</v>
      </c>
      <c r="AD391" s="64"/>
      <c r="AE391" s="64"/>
      <c r="AF391" s="64"/>
      <c r="AG391" s="65"/>
      <c r="AH391" s="65"/>
      <c r="BK391" s="65"/>
      <c r="BL391" s="65"/>
      <c r="BP391" s="20"/>
    </row>
    <row r="392" spans="1:68">
      <c r="A392" s="19">
        <f>CONCATENATE(MONTH(Base[[#This Row],[Data_Padronizada]]),"/",YEAR(Base[[#This Row],[Data_Padronizada]]))*1</f>
        <v>1</v>
      </c>
      <c r="B392" s="20" cm="1">
        <f t="array" ref="B392">IF(ISTEXT(BP392), IFERROR(VALOR.DATA(TRIM(BP392)), VALUE(TRIM(BP392))), BP392)</f>
        <v>0</v>
      </c>
      <c r="C392" t="str">
        <f>TEXT(Base[[#This Row],[Data_Padronizada]],"DDD")</f>
        <v>sáb</v>
      </c>
      <c r="D392">
        <f>_xlfn.XLOOKUP(Base[[#This Row],[Recurso]],'DE-PARA'!$A$1:$A$1000,'DE-PARA'!$D$1:$D$1000)</f>
        <v>0</v>
      </c>
      <c r="E392" t="str">
        <f>_xlfn.XLOOKUP(Base[[#This Row],[Tipo]],'DE-PARA'!$K$2:$K$63,'DE-PARA'!$L$2:$L$63,"Fazer De-Para")</f>
        <v>Fazer De-Para</v>
      </c>
      <c r="F392" s="21">
        <f>Base[[#This Row],[Duração]]*24</f>
        <v>0</v>
      </c>
      <c r="G392" s="22">
        <f>HOUR(Base[[#This Row],[Tempo de atendimento]]/24)</f>
        <v>0</v>
      </c>
      <c r="H392">
        <f>_xlfn.XLOOKUP(Base[[#This Row],[Recurso]],'DE-PARA'!$A$1:$A$1000,'DE-PARA'!$E$1:$E$1000)</f>
        <v>0</v>
      </c>
      <c r="I392">
        <f>_xlfn.XLOOKUP(Base[[#This Row],[Recurso]],'DE-PARA'!$A$1:$A$1000,'DE-PARA'!$F$1:$F$1000)</f>
        <v>0</v>
      </c>
      <c r="AD392" s="64"/>
      <c r="AE392" s="64"/>
      <c r="AF392" s="64"/>
      <c r="AG392" s="65"/>
      <c r="AH392" s="65"/>
      <c r="BK392" s="65"/>
      <c r="BL392" s="65"/>
      <c r="BP392" s="20"/>
    </row>
    <row r="393" spans="1:68">
      <c r="A393" s="19">
        <f>CONCATENATE(MONTH(Base[[#This Row],[Data_Padronizada]]),"/",YEAR(Base[[#This Row],[Data_Padronizada]]))*1</f>
        <v>1</v>
      </c>
      <c r="B393" s="20" cm="1">
        <f t="array" ref="B393">IF(ISTEXT(BP393), IFERROR(VALOR.DATA(TRIM(BP393)), VALUE(TRIM(BP393))), BP393)</f>
        <v>0</v>
      </c>
      <c r="C393" t="str">
        <f>TEXT(Base[[#This Row],[Data_Padronizada]],"DDD")</f>
        <v>sáb</v>
      </c>
      <c r="D393">
        <f>_xlfn.XLOOKUP(Base[[#This Row],[Recurso]],'DE-PARA'!$A$1:$A$1000,'DE-PARA'!$D$1:$D$1000)</f>
        <v>0</v>
      </c>
      <c r="E393" t="str">
        <f>_xlfn.XLOOKUP(Base[[#This Row],[Tipo]],'DE-PARA'!$K$2:$K$63,'DE-PARA'!$L$2:$L$63,"Fazer De-Para")</f>
        <v>Fazer De-Para</v>
      </c>
      <c r="F393" s="21">
        <f>Base[[#This Row],[Duração]]*24</f>
        <v>0</v>
      </c>
      <c r="G393" s="22">
        <f>HOUR(Base[[#This Row],[Tempo de atendimento]]/24)</f>
        <v>0</v>
      </c>
      <c r="H393">
        <f>_xlfn.XLOOKUP(Base[[#This Row],[Recurso]],'DE-PARA'!$A$1:$A$1000,'DE-PARA'!$E$1:$E$1000)</f>
        <v>0</v>
      </c>
      <c r="I393">
        <f>_xlfn.XLOOKUP(Base[[#This Row],[Recurso]],'DE-PARA'!$A$1:$A$1000,'DE-PARA'!$F$1:$F$1000)</f>
        <v>0</v>
      </c>
      <c r="AD393" s="64"/>
      <c r="AE393" s="64"/>
      <c r="AF393" s="64"/>
      <c r="AG393" s="65"/>
      <c r="AH393" s="65"/>
      <c r="BK393" s="65"/>
      <c r="BL393" s="65"/>
      <c r="BP393" s="20"/>
    </row>
    <row r="394" spans="1:68">
      <c r="A394" s="19">
        <f>CONCATENATE(MONTH(Base[[#This Row],[Data_Padronizada]]),"/",YEAR(Base[[#This Row],[Data_Padronizada]]))*1</f>
        <v>1</v>
      </c>
      <c r="B394" s="20" cm="1">
        <f t="array" ref="B394">IF(ISTEXT(BP394), IFERROR(VALOR.DATA(TRIM(BP394)), VALUE(TRIM(BP394))), BP394)</f>
        <v>0</v>
      </c>
      <c r="C394" t="str">
        <f>TEXT(Base[[#This Row],[Data_Padronizada]],"DDD")</f>
        <v>sáb</v>
      </c>
      <c r="D394">
        <f>_xlfn.XLOOKUP(Base[[#This Row],[Recurso]],'DE-PARA'!$A$1:$A$1000,'DE-PARA'!$D$1:$D$1000)</f>
        <v>0</v>
      </c>
      <c r="E394" t="str">
        <f>_xlfn.XLOOKUP(Base[[#This Row],[Tipo]],'DE-PARA'!$K$2:$K$63,'DE-PARA'!$L$2:$L$63,"Fazer De-Para")</f>
        <v>Fazer De-Para</v>
      </c>
      <c r="F394" s="21">
        <f>Base[[#This Row],[Duração]]*24</f>
        <v>0</v>
      </c>
      <c r="G394" s="22">
        <f>HOUR(Base[[#This Row],[Tempo de atendimento]]/24)</f>
        <v>0</v>
      </c>
      <c r="H394">
        <f>_xlfn.XLOOKUP(Base[[#This Row],[Recurso]],'DE-PARA'!$A$1:$A$1000,'DE-PARA'!$E$1:$E$1000)</f>
        <v>0</v>
      </c>
      <c r="I394">
        <f>_xlfn.XLOOKUP(Base[[#This Row],[Recurso]],'DE-PARA'!$A$1:$A$1000,'DE-PARA'!$F$1:$F$1000)</f>
        <v>0</v>
      </c>
      <c r="AD394" s="64"/>
      <c r="AE394" s="64"/>
      <c r="AF394" s="64"/>
      <c r="AG394" s="65"/>
      <c r="AH394" s="65"/>
      <c r="BK394" s="65"/>
      <c r="BL394" s="65"/>
      <c r="BP394" s="20"/>
    </row>
    <row r="395" spans="1:68">
      <c r="A395" s="19">
        <f>CONCATENATE(MONTH(Base[[#This Row],[Data_Padronizada]]),"/",YEAR(Base[[#This Row],[Data_Padronizada]]))*1</f>
        <v>1</v>
      </c>
      <c r="B395" s="20" cm="1">
        <f t="array" ref="B395">IF(ISTEXT(BP395), IFERROR(VALOR.DATA(TRIM(BP395)), VALUE(TRIM(BP395))), BP395)</f>
        <v>0</v>
      </c>
      <c r="C395" t="str">
        <f>TEXT(Base[[#This Row],[Data_Padronizada]],"DDD")</f>
        <v>sáb</v>
      </c>
      <c r="D395">
        <f>_xlfn.XLOOKUP(Base[[#This Row],[Recurso]],'DE-PARA'!$A$1:$A$1000,'DE-PARA'!$D$1:$D$1000)</f>
        <v>0</v>
      </c>
      <c r="E395" t="str">
        <f>_xlfn.XLOOKUP(Base[[#This Row],[Tipo]],'DE-PARA'!$K$2:$K$63,'DE-PARA'!$L$2:$L$63,"Fazer De-Para")</f>
        <v>Fazer De-Para</v>
      </c>
      <c r="F395" s="21">
        <f>Base[[#This Row],[Duração]]*24</f>
        <v>0</v>
      </c>
      <c r="G395" s="22">
        <f>HOUR(Base[[#This Row],[Tempo de atendimento]]/24)</f>
        <v>0</v>
      </c>
      <c r="H395">
        <f>_xlfn.XLOOKUP(Base[[#This Row],[Recurso]],'DE-PARA'!$A$1:$A$1000,'DE-PARA'!$E$1:$E$1000)</f>
        <v>0</v>
      </c>
      <c r="I395">
        <f>_xlfn.XLOOKUP(Base[[#This Row],[Recurso]],'DE-PARA'!$A$1:$A$1000,'DE-PARA'!$F$1:$F$1000)</f>
        <v>0</v>
      </c>
      <c r="AD395" s="64"/>
      <c r="AE395" s="64"/>
      <c r="AF395" s="64"/>
      <c r="AG395" s="65"/>
      <c r="AH395" s="65"/>
      <c r="BK395" s="65"/>
      <c r="BL395" s="65"/>
      <c r="BP395" s="20"/>
    </row>
    <row r="396" spans="1:68">
      <c r="A396" s="19">
        <f>CONCATENATE(MONTH(Base[[#This Row],[Data_Padronizada]]),"/",YEAR(Base[[#This Row],[Data_Padronizada]]))*1</f>
        <v>1</v>
      </c>
      <c r="B396" s="20" cm="1">
        <f t="array" ref="B396">IF(ISTEXT(BP396), IFERROR(VALOR.DATA(TRIM(BP396)), VALUE(TRIM(BP396))), BP396)</f>
        <v>0</v>
      </c>
      <c r="C396" t="str">
        <f>TEXT(Base[[#This Row],[Data_Padronizada]],"DDD")</f>
        <v>sáb</v>
      </c>
      <c r="D396">
        <f>_xlfn.XLOOKUP(Base[[#This Row],[Recurso]],'DE-PARA'!$A$1:$A$1000,'DE-PARA'!$D$1:$D$1000)</f>
        <v>0</v>
      </c>
      <c r="E396" t="str">
        <f>_xlfn.XLOOKUP(Base[[#This Row],[Tipo]],'DE-PARA'!$K$2:$K$63,'DE-PARA'!$L$2:$L$63,"Fazer De-Para")</f>
        <v>Fazer De-Para</v>
      </c>
      <c r="F396" s="21">
        <f>Base[[#This Row],[Duração]]*24</f>
        <v>0</v>
      </c>
      <c r="G396" s="22">
        <f>HOUR(Base[[#This Row],[Tempo de atendimento]]/24)</f>
        <v>0</v>
      </c>
      <c r="H396">
        <f>_xlfn.XLOOKUP(Base[[#This Row],[Recurso]],'DE-PARA'!$A$1:$A$1000,'DE-PARA'!$E$1:$E$1000)</f>
        <v>0</v>
      </c>
      <c r="I396">
        <f>_xlfn.XLOOKUP(Base[[#This Row],[Recurso]],'DE-PARA'!$A$1:$A$1000,'DE-PARA'!$F$1:$F$1000)</f>
        <v>0</v>
      </c>
      <c r="AD396" s="64"/>
      <c r="AE396" s="64"/>
      <c r="AF396" s="64"/>
      <c r="AG396" s="65"/>
      <c r="AH396" s="65"/>
      <c r="BK396" s="65"/>
      <c r="BL396" s="65"/>
      <c r="BP396" s="20"/>
    </row>
    <row r="397" spans="1:68">
      <c r="A397" s="19">
        <f>CONCATENATE(MONTH(Base[[#This Row],[Data_Padronizada]]),"/",YEAR(Base[[#This Row],[Data_Padronizada]]))*1</f>
        <v>1</v>
      </c>
      <c r="B397" s="20" cm="1">
        <f t="array" ref="B397">IF(ISTEXT(BP397), IFERROR(VALOR.DATA(TRIM(BP397)), VALUE(TRIM(BP397))), BP397)</f>
        <v>0</v>
      </c>
      <c r="C397" t="str">
        <f>TEXT(Base[[#This Row],[Data_Padronizada]],"DDD")</f>
        <v>sáb</v>
      </c>
      <c r="D397">
        <f>_xlfn.XLOOKUP(Base[[#This Row],[Recurso]],'DE-PARA'!$A$1:$A$1000,'DE-PARA'!$D$1:$D$1000)</f>
        <v>0</v>
      </c>
      <c r="E397" t="str">
        <f>_xlfn.XLOOKUP(Base[[#This Row],[Tipo]],'DE-PARA'!$K$2:$K$63,'DE-PARA'!$L$2:$L$63,"Fazer De-Para")</f>
        <v>Fazer De-Para</v>
      </c>
      <c r="F397" s="21">
        <f>Base[[#This Row],[Duração]]*24</f>
        <v>0</v>
      </c>
      <c r="G397" s="22">
        <f>HOUR(Base[[#This Row],[Tempo de atendimento]]/24)</f>
        <v>0</v>
      </c>
      <c r="H397">
        <f>_xlfn.XLOOKUP(Base[[#This Row],[Recurso]],'DE-PARA'!$A$1:$A$1000,'DE-PARA'!$E$1:$E$1000)</f>
        <v>0</v>
      </c>
      <c r="I397">
        <f>_xlfn.XLOOKUP(Base[[#This Row],[Recurso]],'DE-PARA'!$A$1:$A$1000,'DE-PARA'!$F$1:$F$1000)</f>
        <v>0</v>
      </c>
      <c r="AD397" s="64"/>
      <c r="AE397" s="64"/>
      <c r="AF397" s="64"/>
      <c r="AG397" s="65"/>
      <c r="AH397" s="65"/>
      <c r="BK397" s="65"/>
      <c r="BL397" s="65"/>
      <c r="BP397" s="20"/>
    </row>
    <row r="398" spans="1:68">
      <c r="A398" s="19">
        <f>CONCATENATE(MONTH(Base[[#This Row],[Data_Padronizada]]),"/",YEAR(Base[[#This Row],[Data_Padronizada]]))*1</f>
        <v>1</v>
      </c>
      <c r="B398" s="20" cm="1">
        <f t="array" ref="B398">IF(ISTEXT(BP398), IFERROR(VALOR.DATA(TRIM(BP398)), VALUE(TRIM(BP398))), BP398)</f>
        <v>0</v>
      </c>
      <c r="C398" t="str">
        <f>TEXT(Base[[#This Row],[Data_Padronizada]],"DDD")</f>
        <v>sáb</v>
      </c>
      <c r="D398">
        <f>_xlfn.XLOOKUP(Base[[#This Row],[Recurso]],'DE-PARA'!$A$1:$A$1000,'DE-PARA'!$D$1:$D$1000)</f>
        <v>0</v>
      </c>
      <c r="E398" t="str">
        <f>_xlfn.XLOOKUP(Base[[#This Row],[Tipo]],'DE-PARA'!$K$2:$K$63,'DE-PARA'!$L$2:$L$63,"Fazer De-Para")</f>
        <v>Fazer De-Para</v>
      </c>
      <c r="F398" s="21">
        <f>Base[[#This Row],[Duração]]*24</f>
        <v>0</v>
      </c>
      <c r="G398" s="22">
        <f>HOUR(Base[[#This Row],[Tempo de atendimento]]/24)</f>
        <v>0</v>
      </c>
      <c r="H398">
        <f>_xlfn.XLOOKUP(Base[[#This Row],[Recurso]],'DE-PARA'!$A$1:$A$1000,'DE-PARA'!$E$1:$E$1000)</f>
        <v>0</v>
      </c>
      <c r="I398">
        <f>_xlfn.XLOOKUP(Base[[#This Row],[Recurso]],'DE-PARA'!$A$1:$A$1000,'DE-PARA'!$F$1:$F$1000)</f>
        <v>0</v>
      </c>
      <c r="AD398" s="64"/>
      <c r="AE398" s="64"/>
      <c r="AF398" s="64"/>
      <c r="AG398" s="65"/>
      <c r="AH398" s="65"/>
      <c r="BK398" s="65"/>
      <c r="BL398" s="65"/>
      <c r="BP398" s="20"/>
    </row>
    <row r="399" spans="1:68">
      <c r="A399" s="19">
        <f>CONCATENATE(MONTH(Base[[#This Row],[Data_Padronizada]]),"/",YEAR(Base[[#This Row],[Data_Padronizada]]))*1</f>
        <v>1</v>
      </c>
      <c r="B399" s="20" cm="1">
        <f t="array" ref="B399">IF(ISTEXT(BP399), IFERROR(VALOR.DATA(TRIM(BP399)), VALUE(TRIM(BP399))), BP399)</f>
        <v>0</v>
      </c>
      <c r="C399" t="str">
        <f>TEXT(Base[[#This Row],[Data_Padronizada]],"DDD")</f>
        <v>sáb</v>
      </c>
      <c r="D399">
        <f>_xlfn.XLOOKUP(Base[[#This Row],[Recurso]],'DE-PARA'!$A$1:$A$1000,'DE-PARA'!$D$1:$D$1000)</f>
        <v>0</v>
      </c>
      <c r="E399" t="str">
        <f>_xlfn.XLOOKUP(Base[[#This Row],[Tipo]],'DE-PARA'!$K$2:$K$63,'DE-PARA'!$L$2:$L$63,"Fazer De-Para")</f>
        <v>Fazer De-Para</v>
      </c>
      <c r="F399" s="21">
        <f>Base[[#This Row],[Duração]]*24</f>
        <v>0</v>
      </c>
      <c r="G399" s="22">
        <f>HOUR(Base[[#This Row],[Tempo de atendimento]]/24)</f>
        <v>0</v>
      </c>
      <c r="H399">
        <f>_xlfn.XLOOKUP(Base[[#This Row],[Recurso]],'DE-PARA'!$A$1:$A$1000,'DE-PARA'!$E$1:$E$1000)</f>
        <v>0</v>
      </c>
      <c r="I399">
        <f>_xlfn.XLOOKUP(Base[[#This Row],[Recurso]],'DE-PARA'!$A$1:$A$1000,'DE-PARA'!$F$1:$F$1000)</f>
        <v>0</v>
      </c>
      <c r="AD399" s="64"/>
      <c r="AE399" s="64"/>
      <c r="AF399" s="64"/>
      <c r="AG399" s="65"/>
      <c r="AH399" s="65"/>
      <c r="BK399" s="65"/>
      <c r="BL399" s="65"/>
      <c r="BP399" s="20"/>
    </row>
    <row r="400" spans="1:68">
      <c r="A400" s="19">
        <f>CONCATENATE(MONTH(Base[[#This Row],[Data_Padronizada]]),"/",YEAR(Base[[#This Row],[Data_Padronizada]]))*1</f>
        <v>1</v>
      </c>
      <c r="B400" s="20" cm="1">
        <f t="array" ref="B400">IF(ISTEXT(BP400), IFERROR(VALOR.DATA(TRIM(BP400)), VALUE(TRIM(BP400))), BP400)</f>
        <v>0</v>
      </c>
      <c r="C400" t="str">
        <f>TEXT(Base[[#This Row],[Data_Padronizada]],"DDD")</f>
        <v>sáb</v>
      </c>
      <c r="D400">
        <f>_xlfn.XLOOKUP(Base[[#This Row],[Recurso]],'DE-PARA'!$A$1:$A$1000,'DE-PARA'!$D$1:$D$1000)</f>
        <v>0</v>
      </c>
      <c r="E400" t="str">
        <f>_xlfn.XLOOKUP(Base[[#This Row],[Tipo]],'DE-PARA'!$K$2:$K$63,'DE-PARA'!$L$2:$L$63,"Fazer De-Para")</f>
        <v>Fazer De-Para</v>
      </c>
      <c r="F400" s="21">
        <f>Base[[#This Row],[Duração]]*24</f>
        <v>0</v>
      </c>
      <c r="G400" s="22">
        <f>HOUR(Base[[#This Row],[Tempo de atendimento]]/24)</f>
        <v>0</v>
      </c>
      <c r="H400">
        <f>_xlfn.XLOOKUP(Base[[#This Row],[Recurso]],'DE-PARA'!$A$1:$A$1000,'DE-PARA'!$E$1:$E$1000)</f>
        <v>0</v>
      </c>
      <c r="I400">
        <f>_xlfn.XLOOKUP(Base[[#This Row],[Recurso]],'DE-PARA'!$A$1:$A$1000,'DE-PARA'!$F$1:$F$1000)</f>
        <v>0</v>
      </c>
      <c r="AD400" s="64"/>
      <c r="AE400" s="64"/>
      <c r="AF400" s="64"/>
      <c r="AG400" s="65"/>
      <c r="AH400" s="65"/>
      <c r="BK400" s="65"/>
      <c r="BL400" s="65"/>
      <c r="BP400" s="20"/>
    </row>
    <row r="401" spans="1:75">
      <c r="A401" s="19">
        <f>CONCATENATE(MONTH(Base[[#This Row],[Data_Padronizada]]),"/",YEAR(Base[[#This Row],[Data_Padronizada]]))*1</f>
        <v>1</v>
      </c>
      <c r="B401" s="20" cm="1">
        <f t="array" ref="B401">IF(ISTEXT(BP401), IFERROR(VALOR.DATA(TRIM(BP401)), VALUE(TRIM(BP401))), BP401)</f>
        <v>0</v>
      </c>
      <c r="C401" t="str">
        <f>TEXT(Base[[#This Row],[Data_Padronizada]],"DDD")</f>
        <v>sáb</v>
      </c>
      <c r="D401">
        <f>_xlfn.XLOOKUP(Base[[#This Row],[Recurso]],'DE-PARA'!$A$1:$A$1000,'DE-PARA'!$D$1:$D$1000)</f>
        <v>0</v>
      </c>
      <c r="E401" t="str">
        <f>_xlfn.XLOOKUP(Base[[#This Row],[Tipo]],'DE-PARA'!$K$2:$K$63,'DE-PARA'!$L$2:$L$63,"Fazer De-Para")</f>
        <v>Fazer De-Para</v>
      </c>
      <c r="F401" s="21">
        <f>Base[[#This Row],[Duração]]*24</f>
        <v>0</v>
      </c>
      <c r="G401" s="22">
        <f>HOUR(Base[[#This Row],[Tempo de atendimento]]/24)</f>
        <v>0</v>
      </c>
      <c r="H401">
        <f>_xlfn.XLOOKUP(Base[[#This Row],[Recurso]],'DE-PARA'!$A$1:$A$1000,'DE-PARA'!$E$1:$E$1000)</f>
        <v>0</v>
      </c>
      <c r="I401">
        <f>_xlfn.XLOOKUP(Base[[#This Row],[Recurso]],'DE-PARA'!$A$1:$A$1000,'DE-PARA'!$F$1:$F$1000)</f>
        <v>0</v>
      </c>
      <c r="AD401" s="64"/>
      <c r="AE401" s="64"/>
      <c r="AF401" s="64"/>
      <c r="AG401" s="65"/>
      <c r="AH401" s="65"/>
      <c r="BK401" s="65"/>
      <c r="BL401" s="65"/>
      <c r="BP401" s="20"/>
    </row>
    <row r="402" spans="1:75">
      <c r="A402" s="19">
        <f>CONCATENATE(MONTH(Base[[#This Row],[Data_Padronizada]]),"/",YEAR(Base[[#This Row],[Data_Padronizada]]))*1</f>
        <v>1</v>
      </c>
      <c r="B402" s="20" cm="1">
        <f t="array" ref="B402">IF(ISTEXT(BP402), IFERROR(VALOR.DATA(TRIM(BP402)), VALUE(TRIM(BP402))), BP402)</f>
        <v>0</v>
      </c>
      <c r="C402" t="str">
        <f>TEXT(Base[[#This Row],[Data_Padronizada]],"DDD")</f>
        <v>sáb</v>
      </c>
      <c r="D402">
        <f>_xlfn.XLOOKUP(Base[[#This Row],[Recurso]],'DE-PARA'!$A$1:$A$1000,'DE-PARA'!$D$1:$D$1000)</f>
        <v>0</v>
      </c>
      <c r="E402" t="str">
        <f>_xlfn.XLOOKUP(Base[[#This Row],[Tipo]],'DE-PARA'!$K$2:$K$63,'DE-PARA'!$L$2:$L$63,"Fazer De-Para")</f>
        <v>Fazer De-Para</v>
      </c>
      <c r="F402" s="21">
        <f>Base[[#This Row],[Duração]]*24</f>
        <v>0</v>
      </c>
      <c r="G402" s="22">
        <f>HOUR(Base[[#This Row],[Tempo de atendimento]]/24)</f>
        <v>0</v>
      </c>
      <c r="H402">
        <f>_xlfn.XLOOKUP(Base[[#This Row],[Recurso]],'DE-PARA'!$A$1:$A$1000,'DE-PARA'!$E$1:$E$1000)</f>
        <v>0</v>
      </c>
      <c r="I402">
        <f>_xlfn.XLOOKUP(Base[[#This Row],[Recurso]],'DE-PARA'!$A$1:$A$1000,'DE-PARA'!$F$1:$F$1000)</f>
        <v>0</v>
      </c>
      <c r="AD402" s="64"/>
      <c r="AE402" s="64"/>
      <c r="AF402" s="64"/>
      <c r="AG402" s="65"/>
      <c r="AH402" s="65"/>
      <c r="BK402" s="65"/>
      <c r="BL402" s="65"/>
      <c r="BP402" s="20"/>
    </row>
    <row r="403" spans="1:75">
      <c r="A403" s="19">
        <f>CONCATENATE(MONTH(Base[[#This Row],[Data_Padronizada]]),"/",YEAR(Base[[#This Row],[Data_Padronizada]]))*1</f>
        <v>1</v>
      </c>
      <c r="B403" s="20" cm="1">
        <f t="array" ref="B403">IF(ISTEXT(BP403), IFERROR(VALOR.DATA(TRIM(BP403)), VALUE(TRIM(BP403))), BP403)</f>
        <v>0</v>
      </c>
      <c r="C403" t="str">
        <f>TEXT(Base[[#This Row],[Data_Padronizada]],"DDD")</f>
        <v>sáb</v>
      </c>
      <c r="D403">
        <f>_xlfn.XLOOKUP(Base[[#This Row],[Recurso]],'DE-PARA'!$A$1:$A$1000,'DE-PARA'!$D$1:$D$1000)</f>
        <v>0</v>
      </c>
      <c r="E403" t="str">
        <f>_xlfn.XLOOKUP(Base[[#This Row],[Tipo]],'DE-PARA'!$K$2:$K$63,'DE-PARA'!$L$2:$L$63,"Fazer De-Para")</f>
        <v>Fazer De-Para</v>
      </c>
      <c r="F403" s="21">
        <f>Base[[#This Row],[Duração]]*24</f>
        <v>0</v>
      </c>
      <c r="G403" s="22">
        <f>HOUR(Base[[#This Row],[Tempo de atendimento]]/24)</f>
        <v>0</v>
      </c>
      <c r="H403">
        <f>_xlfn.XLOOKUP(Base[[#This Row],[Recurso]],'DE-PARA'!$A$1:$A$1000,'DE-PARA'!$E$1:$E$1000)</f>
        <v>0</v>
      </c>
      <c r="I403">
        <f>_xlfn.XLOOKUP(Base[[#This Row],[Recurso]],'DE-PARA'!$A$1:$A$1000,'DE-PARA'!$F$1:$F$1000)</f>
        <v>0</v>
      </c>
      <c r="AD403" s="64"/>
      <c r="AE403" s="64"/>
      <c r="AF403" s="64"/>
      <c r="AG403" s="65"/>
      <c r="AH403" s="65"/>
      <c r="BK403" s="65"/>
      <c r="BL403" s="65"/>
      <c r="BP403" s="20"/>
    </row>
    <row r="404" spans="1:75">
      <c r="A404" s="19">
        <f>CONCATENATE(MONTH(Base[[#This Row],[Data_Padronizada]]),"/",YEAR(Base[[#This Row],[Data_Padronizada]]))*1</f>
        <v>1</v>
      </c>
      <c r="B404" s="20" cm="1">
        <f t="array" ref="B404">IF(ISTEXT(BP404), IFERROR(VALOR.DATA(TRIM(BP404)), VALUE(TRIM(BP404))), BP404)</f>
        <v>0</v>
      </c>
      <c r="C404" t="str">
        <f>TEXT(Base[[#This Row],[Data_Padronizada]],"DDD")</f>
        <v>sáb</v>
      </c>
      <c r="D404">
        <f>_xlfn.XLOOKUP(Base[[#This Row],[Recurso]],'DE-PARA'!$A$1:$A$1000,'DE-PARA'!$D$1:$D$1000)</f>
        <v>0</v>
      </c>
      <c r="E404" t="str">
        <f>_xlfn.XLOOKUP(Base[[#This Row],[Tipo]],'DE-PARA'!$K$2:$K$63,'DE-PARA'!$L$2:$L$63,"Fazer De-Para")</f>
        <v>Fazer De-Para</v>
      </c>
      <c r="F404" s="21">
        <f>Base[[#This Row],[Duração]]*24</f>
        <v>0</v>
      </c>
      <c r="G404" s="22">
        <f>HOUR(Base[[#This Row],[Tempo de atendimento]]/24)</f>
        <v>0</v>
      </c>
      <c r="H404">
        <f>_xlfn.XLOOKUP(Base[[#This Row],[Recurso]],'DE-PARA'!$A$1:$A$1000,'DE-PARA'!$E$1:$E$1000)</f>
        <v>0</v>
      </c>
      <c r="I404">
        <f>_xlfn.XLOOKUP(Base[[#This Row],[Recurso]],'DE-PARA'!$A$1:$A$1000,'DE-PARA'!$F$1:$F$1000)</f>
        <v>0</v>
      </c>
      <c r="AD404" s="64"/>
      <c r="AE404" s="64"/>
      <c r="AF404" s="64"/>
      <c r="AG404" s="65"/>
      <c r="AH404" s="65"/>
      <c r="BK404" s="65"/>
      <c r="BL404" s="65"/>
      <c r="BP404" s="20"/>
    </row>
    <row r="405" spans="1:75">
      <c r="A405" s="19">
        <f>CONCATENATE(MONTH(Base[[#This Row],[Data_Padronizada]]),"/",YEAR(Base[[#This Row],[Data_Padronizada]]))*1</f>
        <v>1</v>
      </c>
      <c r="B405" s="20" cm="1">
        <f t="array" ref="B405">IF(ISTEXT(BP405), IFERROR(VALOR.DATA(TRIM(BP405)), VALUE(TRIM(BP405))), BP405)</f>
        <v>0</v>
      </c>
      <c r="C405" t="str">
        <f>TEXT(Base[[#This Row],[Data_Padronizada]],"DDD")</f>
        <v>sáb</v>
      </c>
      <c r="D405">
        <f>_xlfn.XLOOKUP(Base[[#This Row],[Recurso]],'DE-PARA'!$A$1:$A$1000,'DE-PARA'!$D$1:$D$1000)</f>
        <v>0</v>
      </c>
      <c r="E405" t="str">
        <f>_xlfn.XLOOKUP(Base[[#This Row],[Tipo]],'DE-PARA'!$K$2:$K$63,'DE-PARA'!$L$2:$L$63,"Fazer De-Para")</f>
        <v>Fazer De-Para</v>
      </c>
      <c r="F405" s="21">
        <f>Base[[#This Row],[Duração]]*24</f>
        <v>0</v>
      </c>
      <c r="G405" s="22">
        <f>HOUR(Base[[#This Row],[Tempo de atendimento]]/24)</f>
        <v>0</v>
      </c>
      <c r="H405">
        <f>_xlfn.XLOOKUP(Base[[#This Row],[Recurso]],'DE-PARA'!$A$1:$A$1000,'DE-PARA'!$E$1:$E$1000)</f>
        <v>0</v>
      </c>
      <c r="I405">
        <f>_xlfn.XLOOKUP(Base[[#This Row],[Recurso]],'DE-PARA'!$A$1:$A$1000,'DE-PARA'!$F$1:$F$1000)</f>
        <v>0</v>
      </c>
      <c r="AD405" s="64"/>
      <c r="AE405" s="64"/>
      <c r="AF405" s="64"/>
      <c r="AG405" s="65"/>
      <c r="AH405" s="65"/>
      <c r="BK405" s="65"/>
      <c r="BL405" s="65"/>
      <c r="BP405" s="20"/>
    </row>
    <row r="406" spans="1:75">
      <c r="A406" s="19">
        <f>CONCATENATE(MONTH(Base[[#This Row],[Data_Padronizada]]),"/",YEAR(Base[[#This Row],[Data_Padronizada]]))*1</f>
        <v>1</v>
      </c>
      <c r="B406" s="20" cm="1">
        <f t="array" ref="B406">IF(ISTEXT(BP406), IFERROR(VALOR.DATA(TRIM(BP406)), VALUE(TRIM(BP406))), BP406)</f>
        <v>0</v>
      </c>
      <c r="C406" t="str">
        <f>TEXT(Base[[#This Row],[Data_Padronizada]],"DDD")</f>
        <v>sáb</v>
      </c>
      <c r="D406">
        <f>_xlfn.XLOOKUP(Base[[#This Row],[Recurso]],'DE-PARA'!$A$1:$A$1000,'DE-PARA'!$D$1:$D$1000)</f>
        <v>0</v>
      </c>
      <c r="E406" t="str">
        <f>_xlfn.XLOOKUP(Base[[#This Row],[Tipo]],'DE-PARA'!$K$2:$K$63,'DE-PARA'!$L$2:$L$63,"Fazer De-Para")</f>
        <v>Fazer De-Para</v>
      </c>
      <c r="F406" s="21">
        <f>Base[[#This Row],[Duração]]*24</f>
        <v>0</v>
      </c>
      <c r="G406" s="22">
        <f>HOUR(Base[[#This Row],[Tempo de atendimento]]/24)</f>
        <v>0</v>
      </c>
      <c r="H406">
        <f>_xlfn.XLOOKUP(Base[[#This Row],[Recurso]],'DE-PARA'!$A$1:$A$1000,'DE-PARA'!$E$1:$E$1000)</f>
        <v>0</v>
      </c>
      <c r="I406">
        <f>_xlfn.XLOOKUP(Base[[#This Row],[Recurso]],'DE-PARA'!$A$1:$A$1000,'DE-PARA'!$F$1:$F$1000)</f>
        <v>0</v>
      </c>
      <c r="AD406" s="64"/>
      <c r="AE406" s="64"/>
      <c r="AF406" s="64"/>
      <c r="AG406" s="65"/>
      <c r="AH406" s="65"/>
      <c r="BK406" s="65"/>
      <c r="BL406" s="65"/>
      <c r="BP406" s="20"/>
    </row>
    <row r="407" spans="1:75">
      <c r="A407" s="19">
        <f>CONCATENATE(MONTH(Base[[#This Row],[Data_Padronizada]]),"/",YEAR(Base[[#This Row],[Data_Padronizada]]))*1</f>
        <v>1</v>
      </c>
      <c r="B407" s="20" cm="1">
        <f t="array" ref="B407">IF(ISTEXT(BP407), IFERROR(VALOR.DATA(TRIM(BP407)), VALUE(TRIM(BP407))), BP407)</f>
        <v>0</v>
      </c>
      <c r="C407" t="str">
        <f>TEXT(Base[[#This Row],[Data_Padronizada]],"DDD")</f>
        <v>sáb</v>
      </c>
      <c r="D407">
        <f>_xlfn.XLOOKUP(Base[[#This Row],[Recurso]],'DE-PARA'!$A$1:$A$1000,'DE-PARA'!$D$1:$D$1000)</f>
        <v>0</v>
      </c>
      <c r="E407" t="str">
        <f>_xlfn.XLOOKUP(Base[[#This Row],[Tipo]],'DE-PARA'!$K$2:$K$63,'DE-PARA'!$L$2:$L$63,"Fazer De-Para")</f>
        <v>Fazer De-Para</v>
      </c>
      <c r="F407" s="21">
        <f>Base[[#This Row],[Duração]]*24</f>
        <v>0</v>
      </c>
      <c r="G407" s="22">
        <f>HOUR(Base[[#This Row],[Tempo de atendimento]]/24)</f>
        <v>0</v>
      </c>
      <c r="H407">
        <f>_xlfn.XLOOKUP(Base[[#This Row],[Recurso]],'DE-PARA'!$A$1:$A$1000,'DE-PARA'!$E$1:$E$1000)</f>
        <v>0</v>
      </c>
      <c r="I407">
        <f>_xlfn.XLOOKUP(Base[[#This Row],[Recurso]],'DE-PARA'!$A$1:$A$1000,'DE-PARA'!$F$1:$F$1000)</f>
        <v>0</v>
      </c>
      <c r="AD407" s="64"/>
      <c r="AE407" s="64"/>
      <c r="AF407" s="64"/>
      <c r="AG407" s="65"/>
      <c r="AH407" s="65"/>
      <c r="BK407" s="65"/>
      <c r="BL407" s="65"/>
      <c r="BP407" s="20"/>
    </row>
    <row r="408" spans="1:75">
      <c r="A408" s="19">
        <f>CONCATENATE(MONTH(Base[[#This Row],[Data_Padronizada]]),"/",YEAR(Base[[#This Row],[Data_Padronizada]]))*1</f>
        <v>1</v>
      </c>
      <c r="B408" s="20" cm="1">
        <f t="array" ref="B408">IF(ISTEXT(BP408), IFERROR(VALOR.DATA(TRIM(BP408)), VALUE(TRIM(BP408))), BP408)</f>
        <v>0</v>
      </c>
      <c r="C408" t="str">
        <f>TEXT(Base[[#This Row],[Data_Padronizada]],"DDD")</f>
        <v>sáb</v>
      </c>
      <c r="D408">
        <f>_xlfn.XLOOKUP(Base[[#This Row],[Recurso]],'DE-PARA'!$A$1:$A$1000,'DE-PARA'!$D$1:$D$1000)</f>
        <v>0</v>
      </c>
      <c r="E408" t="str">
        <f>_xlfn.XLOOKUP(Base[[#This Row],[Tipo]],'DE-PARA'!$K$2:$K$63,'DE-PARA'!$L$2:$L$63,"Fazer De-Para")</f>
        <v>Fazer De-Para</v>
      </c>
      <c r="F408" s="21">
        <f>Base[[#This Row],[Duração]]*24</f>
        <v>0</v>
      </c>
      <c r="G408" s="22">
        <f>HOUR(Base[[#This Row],[Tempo de atendimento]]/24)</f>
        <v>0</v>
      </c>
      <c r="H408">
        <f>_xlfn.XLOOKUP(Base[[#This Row],[Recurso]],'DE-PARA'!$A$1:$A$1000,'DE-PARA'!$E$1:$E$1000)</f>
        <v>0</v>
      </c>
      <c r="I408">
        <f>_xlfn.XLOOKUP(Base[[#This Row],[Recurso]],'DE-PARA'!$A$1:$A$1000,'DE-PARA'!$F$1:$F$1000)</f>
        <v>0</v>
      </c>
      <c r="AD408" s="64"/>
      <c r="AE408" s="64"/>
      <c r="AF408" s="64"/>
      <c r="AG408" s="65"/>
      <c r="AH408" s="65"/>
      <c r="BK408" s="65"/>
      <c r="BL408" s="65"/>
      <c r="BP408" s="20"/>
    </row>
    <row r="409" spans="1:75">
      <c r="A409" s="19">
        <f>CONCATENATE(MONTH(Base[[#This Row],[Data_Padronizada]]),"/",YEAR(Base[[#This Row],[Data_Padronizada]]))*1</f>
        <v>1</v>
      </c>
      <c r="B409" s="20" cm="1">
        <f t="array" ref="B409">IF(ISTEXT(BP409), IFERROR(VALOR.DATA(TRIM(BP409)), VALUE(TRIM(BP409))), BP409)</f>
        <v>0</v>
      </c>
      <c r="C409" t="str">
        <f>TEXT(Base[[#This Row],[Data_Padronizada]],"DDD")</f>
        <v>sáb</v>
      </c>
      <c r="D409">
        <f>_xlfn.XLOOKUP(Base[[#This Row],[Recurso]],'DE-PARA'!$A$1:$A$1000,'DE-PARA'!$D$1:$D$1000)</f>
        <v>0</v>
      </c>
      <c r="E409" t="str">
        <f>_xlfn.XLOOKUP(Base[[#This Row],[Tipo]],'DE-PARA'!$K$2:$K$63,'DE-PARA'!$L$2:$L$63,"Fazer De-Para")</f>
        <v>Fazer De-Para</v>
      </c>
      <c r="F409" s="21">
        <f>Base[[#This Row],[Duração]]*24</f>
        <v>0</v>
      </c>
      <c r="G409" s="22">
        <f>HOUR(Base[[#This Row],[Tempo de atendimento]]/24)</f>
        <v>0</v>
      </c>
      <c r="H409">
        <f>_xlfn.XLOOKUP(Base[[#This Row],[Recurso]],'DE-PARA'!$A$1:$A$1000,'DE-PARA'!$E$1:$E$1000)</f>
        <v>0</v>
      </c>
      <c r="I409">
        <f>_xlfn.XLOOKUP(Base[[#This Row],[Recurso]],'DE-PARA'!$A$1:$A$1000,'DE-PARA'!$F$1:$F$1000)</f>
        <v>0</v>
      </c>
      <c r="AD409" s="64"/>
      <c r="AE409" s="64"/>
      <c r="AF409" s="64"/>
      <c r="AG409" s="65"/>
      <c r="AH409" s="65"/>
      <c r="BK409" s="65"/>
      <c r="BL409" s="65"/>
      <c r="BP409" s="20"/>
    </row>
    <row r="410" spans="1:75">
      <c r="A410" s="19">
        <f>CONCATENATE(MONTH(Base[[#This Row],[Data_Padronizada]]),"/",YEAR(Base[[#This Row],[Data_Padronizada]]))*1</f>
        <v>1</v>
      </c>
      <c r="B410" s="20" cm="1">
        <f t="array" ref="B410">IF(ISTEXT(BP410), IFERROR(VALOR.DATA(TRIM(BP410)), VALUE(TRIM(BP410))), BP410)</f>
        <v>0</v>
      </c>
      <c r="C410" t="str">
        <f>TEXT(Base[[#This Row],[Data_Padronizada]],"DDD")</f>
        <v>sáb</v>
      </c>
      <c r="D410">
        <f>_xlfn.XLOOKUP(Base[[#This Row],[Recurso]],'DE-PARA'!$A$1:$A$1000,'DE-PARA'!$D$1:$D$1000)</f>
        <v>0</v>
      </c>
      <c r="E410" t="str">
        <f>_xlfn.XLOOKUP(Base[[#This Row],[Tipo]],'DE-PARA'!$K$2:$K$63,'DE-PARA'!$L$2:$L$63,"Fazer De-Para")</f>
        <v>Fazer De-Para</v>
      </c>
      <c r="F410" s="21">
        <f>Base[[#This Row],[Duração]]*24</f>
        <v>0</v>
      </c>
      <c r="G410" s="22">
        <f>HOUR(Base[[#This Row],[Tempo de atendimento]]/24)</f>
        <v>0</v>
      </c>
      <c r="H410">
        <f>_xlfn.XLOOKUP(Base[[#This Row],[Recurso]],'DE-PARA'!$A$1:$A$1000,'DE-PARA'!$E$1:$E$1000)</f>
        <v>0</v>
      </c>
      <c r="I410">
        <f>_xlfn.XLOOKUP(Base[[#This Row],[Recurso]],'DE-PARA'!$A$1:$A$1000,'DE-PARA'!$F$1:$F$1000)</f>
        <v>0</v>
      </c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  <c r="AA410" s="66"/>
      <c r="AB410" s="66"/>
      <c r="AC410" s="66"/>
      <c r="AD410" s="67"/>
      <c r="AE410" s="67"/>
      <c r="AF410" s="67"/>
      <c r="AG410" s="68"/>
      <c r="AH410" s="68"/>
      <c r="AI410" s="66"/>
      <c r="AJ410" s="66"/>
      <c r="AK410" s="66"/>
      <c r="AL410" s="66"/>
      <c r="AM410" s="66"/>
      <c r="AN410" s="66"/>
      <c r="AO410" s="66"/>
      <c r="AP410" s="66"/>
      <c r="AQ410" s="66"/>
      <c r="AR410" s="66"/>
      <c r="AS410" s="66"/>
      <c r="AT410" s="66"/>
      <c r="AU410" s="66"/>
      <c r="AV410" s="66"/>
      <c r="AW410" s="66"/>
      <c r="AX410" s="66"/>
      <c r="AY410" s="66"/>
      <c r="AZ410" s="66"/>
      <c r="BA410" s="66"/>
      <c r="BB410" s="66"/>
      <c r="BC410" s="66"/>
      <c r="BD410" s="66"/>
      <c r="BE410" s="66"/>
      <c r="BF410" s="66"/>
      <c r="BG410" s="66"/>
      <c r="BH410" s="66"/>
      <c r="BI410" s="66"/>
      <c r="BJ410" s="66"/>
      <c r="BK410" s="68"/>
      <c r="BL410" s="68"/>
      <c r="BM410" s="66"/>
      <c r="BN410" s="66"/>
      <c r="BO410" s="66"/>
      <c r="BP410" s="69"/>
      <c r="BQ410" s="66"/>
      <c r="BR410" s="66"/>
      <c r="BS410" s="66"/>
      <c r="BT410" s="66"/>
      <c r="BU410" s="66"/>
      <c r="BV410" s="66"/>
      <c r="BW410" s="66"/>
    </row>
    <row r="411" spans="1:75">
      <c r="A411" s="19">
        <f>CONCATENATE(MONTH(Base[[#This Row],[Data_Padronizada]]),"/",YEAR(Base[[#This Row],[Data_Padronizada]]))*1</f>
        <v>1</v>
      </c>
      <c r="B411" s="20" cm="1">
        <f t="array" ref="B411">IF(ISTEXT(BP411), IFERROR(VALOR.DATA(TRIM(BP411)), VALUE(TRIM(BP411))), BP411)</f>
        <v>0</v>
      </c>
      <c r="C411" t="str">
        <f>TEXT(Base[[#This Row],[Data_Padronizada]],"DDD")</f>
        <v>sáb</v>
      </c>
      <c r="D411">
        <f>_xlfn.XLOOKUP(Base[[#This Row],[Recurso]],'DE-PARA'!$A$1:$A$1000,'DE-PARA'!$D$1:$D$1000)</f>
        <v>0</v>
      </c>
      <c r="E411" t="str">
        <f>_xlfn.XLOOKUP(Base[[#This Row],[Tipo]],'DE-PARA'!$K$2:$K$63,'DE-PARA'!$L$2:$L$63,"Fazer De-Para")</f>
        <v>Fazer De-Para</v>
      </c>
      <c r="F411" s="21">
        <f>Base[[#This Row],[Duração]]*24</f>
        <v>0</v>
      </c>
      <c r="G411" s="22">
        <f>HOUR(Base[[#This Row],[Tempo de atendimento]]/24)</f>
        <v>0</v>
      </c>
      <c r="H411">
        <f>_xlfn.XLOOKUP(Base[[#This Row],[Recurso]],'DE-PARA'!$A$1:$A$1000,'DE-PARA'!$E$1:$E$1000)</f>
        <v>0</v>
      </c>
      <c r="I411">
        <f>_xlfn.XLOOKUP(Base[[#This Row],[Recurso]],'DE-PARA'!$A$1:$A$1000,'DE-PARA'!$F$1:$F$1000)</f>
        <v>0</v>
      </c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  <c r="AA411" s="66"/>
      <c r="AB411" s="66"/>
      <c r="AC411" s="66"/>
      <c r="AD411" s="67"/>
      <c r="AE411" s="67"/>
      <c r="AF411" s="67"/>
      <c r="AG411" s="68"/>
      <c r="AH411" s="68"/>
      <c r="AI411" s="66"/>
      <c r="AJ411" s="66"/>
      <c r="AK411" s="66"/>
      <c r="AL411" s="66"/>
      <c r="AM411" s="66"/>
      <c r="AN411" s="66"/>
      <c r="AO411" s="66"/>
      <c r="AP411" s="66"/>
      <c r="AQ411" s="66"/>
      <c r="AR411" s="66"/>
      <c r="AS411" s="66"/>
      <c r="AT411" s="66"/>
      <c r="AU411" s="66"/>
      <c r="AV411" s="66"/>
      <c r="AW411" s="66"/>
      <c r="AX411" s="66"/>
      <c r="AY411" s="66"/>
      <c r="AZ411" s="66"/>
      <c r="BA411" s="66"/>
      <c r="BB411" s="66"/>
      <c r="BC411" s="66"/>
      <c r="BD411" s="66"/>
      <c r="BE411" s="66"/>
      <c r="BF411" s="66"/>
      <c r="BG411" s="66"/>
      <c r="BH411" s="66"/>
      <c r="BI411" s="66"/>
      <c r="BJ411" s="66"/>
      <c r="BK411" s="68"/>
      <c r="BL411" s="68"/>
      <c r="BM411" s="66"/>
      <c r="BN411" s="66"/>
      <c r="BO411" s="66"/>
      <c r="BP411" s="69"/>
      <c r="BQ411" s="66"/>
      <c r="BR411" s="66"/>
      <c r="BS411" s="66"/>
      <c r="BT411" s="66"/>
      <c r="BU411" s="66"/>
      <c r="BV411" s="66"/>
      <c r="BW411" s="66"/>
    </row>
    <row r="412" spans="1:75">
      <c r="A412" s="19">
        <f>CONCATENATE(MONTH(Base[[#This Row],[Data_Padronizada]]),"/",YEAR(Base[[#This Row],[Data_Padronizada]]))*1</f>
        <v>1</v>
      </c>
      <c r="B412" s="20" cm="1">
        <f t="array" ref="B412">IF(ISTEXT(BP412), IFERROR(VALOR.DATA(TRIM(BP412)), VALUE(TRIM(BP412))), BP412)</f>
        <v>0</v>
      </c>
      <c r="C412" t="str">
        <f>TEXT(Base[[#This Row],[Data_Padronizada]],"DDD")</f>
        <v>sáb</v>
      </c>
      <c r="D412">
        <f>_xlfn.XLOOKUP(Base[[#This Row],[Recurso]],'DE-PARA'!$A$1:$A$1000,'DE-PARA'!$D$1:$D$1000)</f>
        <v>0</v>
      </c>
      <c r="E412" t="str">
        <f>_xlfn.XLOOKUP(Base[[#This Row],[Tipo]],'DE-PARA'!$K$2:$K$63,'DE-PARA'!$L$2:$L$63,"Fazer De-Para")</f>
        <v>Fazer De-Para</v>
      </c>
      <c r="F412" s="21">
        <f>Base[[#This Row],[Duração]]*24</f>
        <v>0</v>
      </c>
      <c r="G412" s="22">
        <f>HOUR(Base[[#This Row],[Tempo de atendimento]]/24)</f>
        <v>0</v>
      </c>
      <c r="H412">
        <f>_xlfn.XLOOKUP(Base[[#This Row],[Recurso]],'DE-PARA'!$A$1:$A$1000,'DE-PARA'!$E$1:$E$1000)</f>
        <v>0</v>
      </c>
      <c r="I412">
        <f>_xlfn.XLOOKUP(Base[[#This Row],[Recurso]],'DE-PARA'!$A$1:$A$1000,'DE-PARA'!$F$1:$F$1000)</f>
        <v>0</v>
      </c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  <c r="AA412" s="66"/>
      <c r="AB412" s="66"/>
      <c r="AC412" s="66"/>
      <c r="AD412" s="67"/>
      <c r="AE412" s="67"/>
      <c r="AF412" s="67"/>
      <c r="AG412" s="68"/>
      <c r="AH412" s="68"/>
      <c r="AI412" s="66"/>
      <c r="AJ412" s="66"/>
      <c r="AK412" s="66"/>
      <c r="AL412" s="66"/>
      <c r="AM412" s="66"/>
      <c r="AN412" s="66"/>
      <c r="AO412" s="66"/>
      <c r="AP412" s="66"/>
      <c r="AQ412" s="66"/>
      <c r="AR412" s="66"/>
      <c r="AS412" s="66"/>
      <c r="AT412" s="66"/>
      <c r="AU412" s="66"/>
      <c r="AV412" s="66"/>
      <c r="AW412" s="66"/>
      <c r="AX412" s="66"/>
      <c r="AY412" s="66"/>
      <c r="AZ412" s="66"/>
      <c r="BA412" s="66"/>
      <c r="BB412" s="66"/>
      <c r="BC412" s="66"/>
      <c r="BD412" s="66"/>
      <c r="BE412" s="66"/>
      <c r="BF412" s="66"/>
      <c r="BG412" s="66"/>
      <c r="BH412" s="66"/>
      <c r="BI412" s="66"/>
      <c r="BJ412" s="66"/>
      <c r="BK412" s="68"/>
      <c r="BL412" s="68"/>
      <c r="BM412" s="66"/>
      <c r="BN412" s="66"/>
      <c r="BO412" s="66"/>
      <c r="BP412" s="69"/>
      <c r="BQ412" s="66"/>
      <c r="BR412" s="66"/>
      <c r="BS412" s="66"/>
      <c r="BT412" s="66"/>
      <c r="BU412" s="66"/>
      <c r="BV412" s="66"/>
      <c r="BW412" s="66"/>
    </row>
    <row r="413" spans="1:75">
      <c r="A413" s="19">
        <f>CONCATENATE(MONTH(Base[[#This Row],[Data_Padronizada]]),"/",YEAR(Base[[#This Row],[Data_Padronizada]]))*1</f>
        <v>1</v>
      </c>
      <c r="B413" s="20" cm="1">
        <f t="array" ref="B413">IF(ISTEXT(BP413), IFERROR(VALOR.DATA(TRIM(BP413)), VALUE(TRIM(BP413))), BP413)</f>
        <v>0</v>
      </c>
      <c r="C413" t="str">
        <f>TEXT(Base[[#This Row],[Data_Padronizada]],"DDD")</f>
        <v>sáb</v>
      </c>
      <c r="D413">
        <f>_xlfn.XLOOKUP(Base[[#This Row],[Recurso]],'DE-PARA'!$A$1:$A$1000,'DE-PARA'!$D$1:$D$1000)</f>
        <v>0</v>
      </c>
      <c r="E413" t="str">
        <f>_xlfn.XLOOKUP(Base[[#This Row],[Tipo]],'DE-PARA'!$K$2:$K$63,'DE-PARA'!$L$2:$L$63,"Fazer De-Para")</f>
        <v>Fazer De-Para</v>
      </c>
      <c r="F413" s="21">
        <f>Base[[#This Row],[Duração]]*24</f>
        <v>0</v>
      </c>
      <c r="G413" s="22">
        <f>HOUR(Base[[#This Row],[Tempo de atendimento]]/24)</f>
        <v>0</v>
      </c>
      <c r="H413">
        <f>_xlfn.XLOOKUP(Base[[#This Row],[Recurso]],'DE-PARA'!$A$1:$A$1000,'DE-PARA'!$E$1:$E$1000)</f>
        <v>0</v>
      </c>
      <c r="I413">
        <f>_xlfn.XLOOKUP(Base[[#This Row],[Recurso]],'DE-PARA'!$A$1:$A$1000,'DE-PARA'!$F$1:$F$1000)</f>
        <v>0</v>
      </c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  <c r="AA413" s="66"/>
      <c r="AB413" s="66"/>
      <c r="AC413" s="66"/>
      <c r="AD413" s="67"/>
      <c r="AE413" s="67"/>
      <c r="AF413" s="67"/>
      <c r="AG413" s="68"/>
      <c r="AH413" s="68"/>
      <c r="AI413" s="66"/>
      <c r="AJ413" s="66"/>
      <c r="AK413" s="66"/>
      <c r="AL413" s="66"/>
      <c r="AM413" s="66"/>
      <c r="AN413" s="66"/>
      <c r="AO413" s="66"/>
      <c r="AP413" s="66"/>
      <c r="AQ413" s="66"/>
      <c r="AR413" s="66"/>
      <c r="AS413" s="66"/>
      <c r="AT413" s="66"/>
      <c r="AU413" s="66"/>
      <c r="AV413" s="66"/>
      <c r="AW413" s="66"/>
      <c r="AX413" s="66"/>
      <c r="AY413" s="66"/>
      <c r="AZ413" s="66"/>
      <c r="BA413" s="66"/>
      <c r="BB413" s="66"/>
      <c r="BC413" s="66"/>
      <c r="BD413" s="66"/>
      <c r="BE413" s="66"/>
      <c r="BF413" s="66"/>
      <c r="BG413" s="66"/>
      <c r="BH413" s="66"/>
      <c r="BI413" s="66"/>
      <c r="BJ413" s="66"/>
      <c r="BK413" s="68"/>
      <c r="BL413" s="68"/>
      <c r="BM413" s="66"/>
      <c r="BN413" s="66"/>
      <c r="BO413" s="66"/>
      <c r="BP413" s="69"/>
      <c r="BQ413" s="66"/>
      <c r="BR413" s="66"/>
      <c r="BS413" s="66"/>
      <c r="BT413" s="66"/>
      <c r="BU413" s="66"/>
      <c r="BV413" s="66"/>
      <c r="BW413" s="66"/>
    </row>
    <row r="414" spans="1:75">
      <c r="A414" s="19">
        <f>CONCATENATE(MONTH(Base[[#This Row],[Data_Padronizada]]),"/",YEAR(Base[[#This Row],[Data_Padronizada]]))*1</f>
        <v>1</v>
      </c>
      <c r="B414" s="20" cm="1">
        <f t="array" ref="B414">IF(ISTEXT(BP414), IFERROR(VALOR.DATA(TRIM(BP414)), VALUE(TRIM(BP414))), BP414)</f>
        <v>0</v>
      </c>
      <c r="C414" t="str">
        <f>TEXT(Base[[#This Row],[Data_Padronizada]],"DDD")</f>
        <v>sáb</v>
      </c>
      <c r="D414">
        <f>_xlfn.XLOOKUP(Base[[#This Row],[Recurso]],'DE-PARA'!$A$1:$A$1000,'DE-PARA'!$D$1:$D$1000)</f>
        <v>0</v>
      </c>
      <c r="E414" t="str">
        <f>_xlfn.XLOOKUP(Base[[#This Row],[Tipo]],'DE-PARA'!$K$2:$K$63,'DE-PARA'!$L$2:$L$63,"Fazer De-Para")</f>
        <v>Fazer De-Para</v>
      </c>
      <c r="F414" s="21">
        <f>Base[[#This Row],[Duração]]*24</f>
        <v>0</v>
      </c>
      <c r="G414" s="22">
        <f>HOUR(Base[[#This Row],[Tempo de atendimento]]/24)</f>
        <v>0</v>
      </c>
      <c r="H414">
        <f>_xlfn.XLOOKUP(Base[[#This Row],[Recurso]],'DE-PARA'!$A$1:$A$1000,'DE-PARA'!$E$1:$E$1000)</f>
        <v>0</v>
      </c>
      <c r="I414">
        <f>_xlfn.XLOOKUP(Base[[#This Row],[Recurso]],'DE-PARA'!$A$1:$A$1000,'DE-PARA'!$F$1:$F$1000)</f>
        <v>0</v>
      </c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  <c r="AA414" s="66"/>
      <c r="AB414" s="66"/>
      <c r="AC414" s="66"/>
      <c r="AD414" s="67"/>
      <c r="AE414" s="67"/>
      <c r="AF414" s="67"/>
      <c r="AG414" s="68"/>
      <c r="AH414" s="68"/>
      <c r="AI414" s="66"/>
      <c r="AJ414" s="66"/>
      <c r="AK414" s="66"/>
      <c r="AL414" s="66"/>
      <c r="AM414" s="66"/>
      <c r="AN414" s="66"/>
      <c r="AO414" s="66"/>
      <c r="AP414" s="66"/>
      <c r="AQ414" s="66"/>
      <c r="AR414" s="66"/>
      <c r="AS414" s="66"/>
      <c r="AT414" s="66"/>
      <c r="AU414" s="66"/>
      <c r="AV414" s="66"/>
      <c r="AW414" s="66"/>
      <c r="AX414" s="66"/>
      <c r="AY414" s="66"/>
      <c r="AZ414" s="66"/>
      <c r="BA414" s="66"/>
      <c r="BB414" s="66"/>
      <c r="BC414" s="66"/>
      <c r="BD414" s="66"/>
      <c r="BE414" s="66"/>
      <c r="BF414" s="66"/>
      <c r="BG414" s="66"/>
      <c r="BH414" s="66"/>
      <c r="BI414" s="66"/>
      <c r="BJ414" s="66"/>
      <c r="BK414" s="68"/>
      <c r="BL414" s="68"/>
      <c r="BM414" s="66"/>
      <c r="BN414" s="66"/>
      <c r="BO414" s="66"/>
      <c r="BP414" s="69"/>
      <c r="BQ414" s="66"/>
      <c r="BR414" s="66"/>
      <c r="BS414" s="66"/>
      <c r="BT414" s="66"/>
      <c r="BU414" s="66"/>
      <c r="BV414" s="66"/>
      <c r="BW414" s="66"/>
    </row>
    <row r="415" spans="1:75">
      <c r="A415" s="19">
        <f>CONCATENATE(MONTH(Base[[#This Row],[Data_Padronizada]]),"/",YEAR(Base[[#This Row],[Data_Padronizada]]))*1</f>
        <v>1</v>
      </c>
      <c r="B415" s="20" cm="1">
        <f t="array" ref="B415">IF(ISTEXT(BP415), IFERROR(VALOR.DATA(TRIM(BP415)), VALUE(TRIM(BP415))), BP415)</f>
        <v>0</v>
      </c>
      <c r="C415" t="str">
        <f>TEXT(Base[[#This Row],[Data_Padronizada]],"DDD")</f>
        <v>sáb</v>
      </c>
      <c r="D415">
        <f>_xlfn.XLOOKUP(Base[[#This Row],[Recurso]],'DE-PARA'!$A$1:$A$1000,'DE-PARA'!$D$1:$D$1000)</f>
        <v>0</v>
      </c>
      <c r="E415" t="str">
        <f>_xlfn.XLOOKUP(Base[[#This Row],[Tipo]],'DE-PARA'!$K$2:$K$63,'DE-PARA'!$L$2:$L$63,"Fazer De-Para")</f>
        <v>Fazer De-Para</v>
      </c>
      <c r="F415" s="21">
        <f>Base[[#This Row],[Duração]]*24</f>
        <v>0</v>
      </c>
      <c r="G415" s="22">
        <f>HOUR(Base[[#This Row],[Tempo de atendimento]]/24)</f>
        <v>0</v>
      </c>
      <c r="H415">
        <f>_xlfn.XLOOKUP(Base[[#This Row],[Recurso]],'DE-PARA'!$A$1:$A$1000,'DE-PARA'!$E$1:$E$1000)</f>
        <v>0</v>
      </c>
      <c r="I415">
        <f>_xlfn.XLOOKUP(Base[[#This Row],[Recurso]],'DE-PARA'!$A$1:$A$1000,'DE-PARA'!$F$1:$F$1000)</f>
        <v>0</v>
      </c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  <c r="AD415" s="67"/>
      <c r="AE415" s="67"/>
      <c r="AF415" s="67"/>
      <c r="AG415" s="68"/>
      <c r="AH415" s="68"/>
      <c r="AI415" s="66"/>
      <c r="AJ415" s="66"/>
      <c r="AK415" s="66"/>
      <c r="AL415" s="66"/>
      <c r="AM415" s="66"/>
      <c r="AN415" s="66"/>
      <c r="AO415" s="66"/>
      <c r="AP415" s="66"/>
      <c r="AQ415" s="66"/>
      <c r="AR415" s="66"/>
      <c r="AS415" s="66"/>
      <c r="AT415" s="66"/>
      <c r="AU415" s="66"/>
      <c r="AV415" s="66"/>
      <c r="AW415" s="66"/>
      <c r="AX415" s="66"/>
      <c r="AY415" s="66"/>
      <c r="AZ415" s="66"/>
      <c r="BA415" s="66"/>
      <c r="BB415" s="66"/>
      <c r="BC415" s="66"/>
      <c r="BD415" s="66"/>
      <c r="BE415" s="66"/>
      <c r="BF415" s="66"/>
      <c r="BG415" s="66"/>
      <c r="BH415" s="66"/>
      <c r="BI415" s="66"/>
      <c r="BJ415" s="66"/>
      <c r="BK415" s="68"/>
      <c r="BL415" s="68"/>
      <c r="BM415" s="66"/>
      <c r="BN415" s="66"/>
      <c r="BO415" s="66"/>
      <c r="BP415" s="69"/>
      <c r="BQ415" s="66"/>
      <c r="BR415" s="66"/>
      <c r="BS415" s="66"/>
      <c r="BT415" s="66"/>
      <c r="BU415" s="66"/>
      <c r="BV415" s="66"/>
      <c r="BW415" s="66"/>
    </row>
    <row r="416" spans="1:75">
      <c r="A416" s="19">
        <f>CONCATENATE(MONTH(Base[[#This Row],[Data_Padronizada]]),"/",YEAR(Base[[#This Row],[Data_Padronizada]]))*1</f>
        <v>1</v>
      </c>
      <c r="B416" s="20" cm="1">
        <f t="array" ref="B416">IF(ISTEXT(BP416), IFERROR(VALOR.DATA(TRIM(BP416)), VALUE(TRIM(BP416))), BP416)</f>
        <v>0</v>
      </c>
      <c r="C416" t="str">
        <f>TEXT(Base[[#This Row],[Data_Padronizada]],"DDD")</f>
        <v>sáb</v>
      </c>
      <c r="D416">
        <f>_xlfn.XLOOKUP(Base[[#This Row],[Recurso]],'DE-PARA'!$A$1:$A$1000,'DE-PARA'!$D$1:$D$1000)</f>
        <v>0</v>
      </c>
      <c r="E416" t="str">
        <f>_xlfn.XLOOKUP(Base[[#This Row],[Tipo]],'DE-PARA'!$K$2:$K$63,'DE-PARA'!$L$2:$L$63,"Fazer De-Para")</f>
        <v>Fazer De-Para</v>
      </c>
      <c r="F416" s="21">
        <f>Base[[#This Row],[Duração]]*24</f>
        <v>0</v>
      </c>
      <c r="G416" s="22">
        <f>HOUR(Base[[#This Row],[Tempo de atendimento]]/24)</f>
        <v>0</v>
      </c>
      <c r="H416">
        <f>_xlfn.XLOOKUP(Base[[#This Row],[Recurso]],'DE-PARA'!$A$1:$A$1000,'DE-PARA'!$E$1:$E$1000)</f>
        <v>0</v>
      </c>
      <c r="I416">
        <f>_xlfn.XLOOKUP(Base[[#This Row],[Recurso]],'DE-PARA'!$A$1:$A$1000,'DE-PARA'!$F$1:$F$1000)</f>
        <v>0</v>
      </c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  <c r="AD416" s="67"/>
      <c r="AE416" s="67"/>
      <c r="AF416" s="67"/>
      <c r="AG416" s="68"/>
      <c r="AH416" s="68"/>
      <c r="AI416" s="66"/>
      <c r="AJ416" s="66"/>
      <c r="AK416" s="66"/>
      <c r="AL416" s="66"/>
      <c r="AM416" s="66"/>
      <c r="AN416" s="66"/>
      <c r="AO416" s="66"/>
      <c r="AP416" s="66"/>
      <c r="AQ416" s="66"/>
      <c r="AR416" s="66"/>
      <c r="AS416" s="66"/>
      <c r="AT416" s="66"/>
      <c r="AU416" s="66"/>
      <c r="AV416" s="66"/>
      <c r="AW416" s="66"/>
      <c r="AX416" s="66"/>
      <c r="AY416" s="66"/>
      <c r="AZ416" s="66"/>
      <c r="BA416" s="66"/>
      <c r="BB416" s="66"/>
      <c r="BC416" s="66"/>
      <c r="BD416" s="66"/>
      <c r="BE416" s="66"/>
      <c r="BF416" s="66"/>
      <c r="BG416" s="66"/>
      <c r="BH416" s="66"/>
      <c r="BI416" s="66"/>
      <c r="BJ416" s="66"/>
      <c r="BK416" s="68"/>
      <c r="BL416" s="68"/>
      <c r="BM416" s="66"/>
      <c r="BN416" s="66"/>
      <c r="BO416" s="66"/>
      <c r="BP416" s="69"/>
      <c r="BQ416" s="66"/>
      <c r="BR416" s="66"/>
      <c r="BS416" s="66"/>
      <c r="BT416" s="66"/>
      <c r="BU416" s="66"/>
      <c r="BV416" s="66"/>
      <c r="BW416" s="66"/>
    </row>
    <row r="417" spans="1:75">
      <c r="A417" s="19">
        <f>CONCATENATE(MONTH(Base[[#This Row],[Data_Padronizada]]),"/",YEAR(Base[[#This Row],[Data_Padronizada]]))*1</f>
        <v>1</v>
      </c>
      <c r="B417" s="20" cm="1">
        <f t="array" ref="B417">IF(ISTEXT(BP417), IFERROR(VALOR.DATA(TRIM(BP417)), VALUE(TRIM(BP417))), BP417)</f>
        <v>0</v>
      </c>
      <c r="C417" t="str">
        <f>TEXT(Base[[#This Row],[Data_Padronizada]],"DDD")</f>
        <v>sáb</v>
      </c>
      <c r="D417">
        <f>_xlfn.XLOOKUP(Base[[#This Row],[Recurso]],'DE-PARA'!$A$1:$A$1000,'DE-PARA'!$D$1:$D$1000)</f>
        <v>0</v>
      </c>
      <c r="E417" t="str">
        <f>_xlfn.XLOOKUP(Base[[#This Row],[Tipo]],'DE-PARA'!$K$2:$K$63,'DE-PARA'!$L$2:$L$63,"Fazer De-Para")</f>
        <v>Fazer De-Para</v>
      </c>
      <c r="F417" s="21">
        <f>Base[[#This Row],[Duração]]*24</f>
        <v>0</v>
      </c>
      <c r="G417" s="22">
        <f>HOUR(Base[[#This Row],[Tempo de atendimento]]/24)</f>
        <v>0</v>
      </c>
      <c r="H417">
        <f>_xlfn.XLOOKUP(Base[[#This Row],[Recurso]],'DE-PARA'!$A$1:$A$1000,'DE-PARA'!$E$1:$E$1000)</f>
        <v>0</v>
      </c>
      <c r="I417">
        <f>_xlfn.XLOOKUP(Base[[#This Row],[Recurso]],'DE-PARA'!$A$1:$A$1000,'DE-PARA'!$F$1:$F$1000)</f>
        <v>0</v>
      </c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  <c r="AD417" s="67"/>
      <c r="AE417" s="67"/>
      <c r="AF417" s="67"/>
      <c r="AG417" s="68"/>
      <c r="AH417" s="68"/>
      <c r="AI417" s="66"/>
      <c r="AJ417" s="66"/>
      <c r="AK417" s="66"/>
      <c r="AL417" s="66"/>
      <c r="AM417" s="66"/>
      <c r="AN417" s="66"/>
      <c r="AO417" s="66"/>
      <c r="AP417" s="66"/>
      <c r="AQ417" s="66"/>
      <c r="AR417" s="66"/>
      <c r="AS417" s="66"/>
      <c r="AT417" s="66"/>
      <c r="AU417" s="66"/>
      <c r="AV417" s="66"/>
      <c r="AW417" s="66"/>
      <c r="AX417" s="66"/>
      <c r="AY417" s="66"/>
      <c r="AZ417" s="66"/>
      <c r="BA417" s="66"/>
      <c r="BB417" s="66"/>
      <c r="BC417" s="66"/>
      <c r="BD417" s="66"/>
      <c r="BE417" s="66"/>
      <c r="BF417" s="66"/>
      <c r="BG417" s="66"/>
      <c r="BH417" s="66"/>
      <c r="BI417" s="66"/>
      <c r="BJ417" s="66"/>
      <c r="BK417" s="68"/>
      <c r="BL417" s="68"/>
      <c r="BM417" s="66"/>
      <c r="BN417" s="66"/>
      <c r="BO417" s="66"/>
      <c r="BP417" s="69"/>
      <c r="BQ417" s="66"/>
      <c r="BR417" s="66"/>
      <c r="BS417" s="66"/>
      <c r="BT417" s="66"/>
      <c r="BU417" s="66"/>
      <c r="BV417" s="66"/>
      <c r="BW417" s="66"/>
    </row>
    <row r="418" spans="1:75">
      <c r="A418" s="19">
        <f>CONCATENATE(MONTH(Base[[#This Row],[Data_Padronizada]]),"/",YEAR(Base[[#This Row],[Data_Padronizada]]))*1</f>
        <v>1</v>
      </c>
      <c r="B418" s="20" cm="1">
        <f t="array" ref="B418">IF(ISTEXT(BP418), IFERROR(VALOR.DATA(TRIM(BP418)), VALUE(TRIM(BP418))), BP418)</f>
        <v>0</v>
      </c>
      <c r="C418" t="str">
        <f>TEXT(Base[[#This Row],[Data_Padronizada]],"DDD")</f>
        <v>sáb</v>
      </c>
      <c r="D418">
        <f>_xlfn.XLOOKUP(Base[[#This Row],[Recurso]],'DE-PARA'!$A$1:$A$1000,'DE-PARA'!$D$1:$D$1000)</f>
        <v>0</v>
      </c>
      <c r="E418" t="str">
        <f>_xlfn.XLOOKUP(Base[[#This Row],[Tipo]],'DE-PARA'!$K$2:$K$63,'DE-PARA'!$L$2:$L$63,"Fazer De-Para")</f>
        <v>Fazer De-Para</v>
      </c>
      <c r="F418" s="21">
        <f>Base[[#This Row],[Duração]]*24</f>
        <v>0</v>
      </c>
      <c r="G418" s="22">
        <f>HOUR(Base[[#This Row],[Tempo de atendimento]]/24)</f>
        <v>0</v>
      </c>
      <c r="H418">
        <f>_xlfn.XLOOKUP(Base[[#This Row],[Recurso]],'DE-PARA'!$A$1:$A$1000,'DE-PARA'!$E$1:$E$1000)</f>
        <v>0</v>
      </c>
      <c r="I418">
        <f>_xlfn.XLOOKUP(Base[[#This Row],[Recurso]],'DE-PARA'!$A$1:$A$1000,'DE-PARA'!$F$1:$F$1000)</f>
        <v>0</v>
      </c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  <c r="AA418" s="66"/>
      <c r="AB418" s="66"/>
      <c r="AC418" s="66"/>
      <c r="AD418" s="67"/>
      <c r="AE418" s="67"/>
      <c r="AF418" s="67"/>
      <c r="AG418" s="68"/>
      <c r="AH418" s="68"/>
      <c r="AI418" s="66"/>
      <c r="AJ418" s="66"/>
      <c r="AK418" s="66"/>
      <c r="AL418" s="66"/>
      <c r="AM418" s="66"/>
      <c r="AN418" s="66"/>
      <c r="AO418" s="66"/>
      <c r="AP418" s="66"/>
      <c r="AQ418" s="66"/>
      <c r="AR418" s="66"/>
      <c r="AS418" s="66"/>
      <c r="AT418" s="66"/>
      <c r="AU418" s="66"/>
      <c r="AV418" s="66"/>
      <c r="AW418" s="66"/>
      <c r="AX418" s="66"/>
      <c r="AY418" s="66"/>
      <c r="AZ418" s="66"/>
      <c r="BA418" s="66"/>
      <c r="BB418" s="66"/>
      <c r="BC418" s="66"/>
      <c r="BD418" s="66"/>
      <c r="BE418" s="66"/>
      <c r="BF418" s="66"/>
      <c r="BG418" s="66"/>
      <c r="BH418" s="66"/>
      <c r="BI418" s="66"/>
      <c r="BJ418" s="66"/>
      <c r="BK418" s="68"/>
      <c r="BL418" s="68"/>
      <c r="BM418" s="66"/>
      <c r="BN418" s="66"/>
      <c r="BO418" s="66"/>
      <c r="BP418" s="69"/>
      <c r="BQ418" s="66"/>
      <c r="BR418" s="66"/>
      <c r="BS418" s="66"/>
      <c r="BT418" s="66"/>
      <c r="BU418" s="66"/>
      <c r="BV418" s="66"/>
      <c r="BW418" s="66"/>
    </row>
    <row r="419" spans="1:75">
      <c r="A419" s="19">
        <f>CONCATENATE(MONTH(Base[[#This Row],[Data_Padronizada]]),"/",YEAR(Base[[#This Row],[Data_Padronizada]]))*1</f>
        <v>1</v>
      </c>
      <c r="B419" s="20" cm="1">
        <f t="array" ref="B419">IF(ISTEXT(BP419), IFERROR(VALOR.DATA(TRIM(BP419)), VALUE(TRIM(BP419))), BP419)</f>
        <v>0</v>
      </c>
      <c r="C419" t="str">
        <f>TEXT(Base[[#This Row],[Data_Padronizada]],"DDD")</f>
        <v>sáb</v>
      </c>
      <c r="D419">
        <f>_xlfn.XLOOKUP(Base[[#This Row],[Recurso]],'DE-PARA'!$A$1:$A$1000,'DE-PARA'!$D$1:$D$1000)</f>
        <v>0</v>
      </c>
      <c r="E419" t="str">
        <f>_xlfn.XLOOKUP(Base[[#This Row],[Tipo]],'DE-PARA'!$K$2:$K$63,'DE-PARA'!$L$2:$L$63,"Fazer De-Para")</f>
        <v>Fazer De-Para</v>
      </c>
      <c r="F419" s="21">
        <f>Base[[#This Row],[Duração]]*24</f>
        <v>0</v>
      </c>
      <c r="G419" s="22">
        <f>HOUR(Base[[#This Row],[Tempo de atendimento]]/24)</f>
        <v>0</v>
      </c>
      <c r="H419">
        <f>_xlfn.XLOOKUP(Base[[#This Row],[Recurso]],'DE-PARA'!$A$1:$A$1000,'DE-PARA'!$E$1:$E$1000)</f>
        <v>0</v>
      </c>
      <c r="I419">
        <f>_xlfn.XLOOKUP(Base[[#This Row],[Recurso]],'DE-PARA'!$A$1:$A$1000,'DE-PARA'!$F$1:$F$1000)</f>
        <v>0</v>
      </c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  <c r="AA419" s="66"/>
      <c r="AB419" s="66"/>
      <c r="AC419" s="66"/>
      <c r="AD419" s="67"/>
      <c r="AE419" s="67"/>
      <c r="AF419" s="67"/>
      <c r="AG419" s="68"/>
      <c r="AH419" s="68"/>
      <c r="AI419" s="66"/>
      <c r="AJ419" s="66"/>
      <c r="AK419" s="66"/>
      <c r="AL419" s="66"/>
      <c r="AM419" s="66"/>
      <c r="AN419" s="66"/>
      <c r="AO419" s="66"/>
      <c r="AP419" s="66"/>
      <c r="AQ419" s="66"/>
      <c r="AR419" s="66"/>
      <c r="AS419" s="66"/>
      <c r="AT419" s="66"/>
      <c r="AU419" s="66"/>
      <c r="AV419" s="66"/>
      <c r="AW419" s="66"/>
      <c r="AX419" s="66"/>
      <c r="AY419" s="66"/>
      <c r="AZ419" s="66"/>
      <c r="BA419" s="66"/>
      <c r="BB419" s="66"/>
      <c r="BC419" s="66"/>
      <c r="BD419" s="66"/>
      <c r="BE419" s="66"/>
      <c r="BF419" s="66"/>
      <c r="BG419" s="66"/>
      <c r="BH419" s="66"/>
      <c r="BI419" s="66"/>
      <c r="BJ419" s="66"/>
      <c r="BK419" s="68"/>
      <c r="BL419" s="68"/>
      <c r="BM419" s="66"/>
      <c r="BN419" s="66"/>
      <c r="BO419" s="66"/>
      <c r="BP419" s="69"/>
      <c r="BQ419" s="66"/>
      <c r="BR419" s="66"/>
      <c r="BS419" s="66"/>
      <c r="BT419" s="66"/>
      <c r="BU419" s="66"/>
      <c r="BV419" s="66"/>
      <c r="BW419" s="66"/>
    </row>
    <row r="420" spans="1:75">
      <c r="A420" s="19">
        <f>CONCATENATE(MONTH(Base[[#This Row],[Data_Padronizada]]),"/",YEAR(Base[[#This Row],[Data_Padronizada]]))*1</f>
        <v>1</v>
      </c>
      <c r="B420" s="20" cm="1">
        <f t="array" ref="B420">IF(ISTEXT(BP420), IFERROR(VALOR.DATA(TRIM(BP420)), VALUE(TRIM(BP420))), BP420)</f>
        <v>0</v>
      </c>
      <c r="C420" t="str">
        <f>TEXT(Base[[#This Row],[Data_Padronizada]],"DDD")</f>
        <v>sáb</v>
      </c>
      <c r="D420">
        <f>_xlfn.XLOOKUP(Base[[#This Row],[Recurso]],'DE-PARA'!$A$1:$A$1000,'DE-PARA'!$D$1:$D$1000)</f>
        <v>0</v>
      </c>
      <c r="E420" t="str">
        <f>_xlfn.XLOOKUP(Base[[#This Row],[Tipo]],'DE-PARA'!$K$2:$K$63,'DE-PARA'!$L$2:$L$63,"Fazer De-Para")</f>
        <v>Fazer De-Para</v>
      </c>
      <c r="F420" s="21">
        <f>Base[[#This Row],[Duração]]*24</f>
        <v>0</v>
      </c>
      <c r="G420" s="22">
        <f>HOUR(Base[[#This Row],[Tempo de atendimento]]/24)</f>
        <v>0</v>
      </c>
      <c r="H420">
        <f>_xlfn.XLOOKUP(Base[[#This Row],[Recurso]],'DE-PARA'!$A$1:$A$1000,'DE-PARA'!$E$1:$E$1000)</f>
        <v>0</v>
      </c>
      <c r="I420">
        <f>_xlfn.XLOOKUP(Base[[#This Row],[Recurso]],'DE-PARA'!$A$1:$A$1000,'DE-PARA'!$F$1:$F$1000)</f>
        <v>0</v>
      </c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  <c r="AA420" s="66"/>
      <c r="AB420" s="66"/>
      <c r="AC420" s="66"/>
      <c r="AD420" s="67"/>
      <c r="AE420" s="67"/>
      <c r="AF420" s="67"/>
      <c r="AG420" s="68"/>
      <c r="AH420" s="68"/>
      <c r="AI420" s="66"/>
      <c r="AJ420" s="66"/>
      <c r="AK420" s="66"/>
      <c r="AL420" s="66"/>
      <c r="AM420" s="66"/>
      <c r="AN420" s="66"/>
      <c r="AO420" s="66"/>
      <c r="AP420" s="66"/>
      <c r="AQ420" s="66"/>
      <c r="AR420" s="66"/>
      <c r="AS420" s="66"/>
      <c r="AT420" s="66"/>
      <c r="AU420" s="66"/>
      <c r="AV420" s="66"/>
      <c r="AW420" s="66"/>
      <c r="AX420" s="66"/>
      <c r="AY420" s="66"/>
      <c r="AZ420" s="66"/>
      <c r="BA420" s="66"/>
      <c r="BB420" s="66"/>
      <c r="BC420" s="66"/>
      <c r="BD420" s="66"/>
      <c r="BE420" s="66"/>
      <c r="BF420" s="66"/>
      <c r="BG420" s="66"/>
      <c r="BH420" s="66"/>
      <c r="BI420" s="66"/>
      <c r="BJ420" s="66"/>
      <c r="BK420" s="68"/>
      <c r="BL420" s="68"/>
      <c r="BM420" s="66"/>
      <c r="BN420" s="66"/>
      <c r="BO420" s="66"/>
      <c r="BP420" s="69"/>
      <c r="BQ420" s="66"/>
      <c r="BR420" s="66"/>
      <c r="BS420" s="66"/>
      <c r="BT420" s="66"/>
      <c r="BU420" s="66"/>
      <c r="BV420" s="66"/>
      <c r="BW420" s="66"/>
    </row>
    <row r="421" spans="1:75">
      <c r="A421" s="19">
        <f>CONCATENATE(MONTH(Base[[#This Row],[Data_Padronizada]]),"/",YEAR(Base[[#This Row],[Data_Padronizada]]))*1</f>
        <v>1</v>
      </c>
      <c r="B421" s="20" cm="1">
        <f t="array" ref="B421">IF(ISTEXT(BP421), IFERROR(VALOR.DATA(TRIM(BP421)), VALUE(TRIM(BP421))), BP421)</f>
        <v>0</v>
      </c>
      <c r="C421" t="str">
        <f>TEXT(Base[[#This Row],[Data_Padronizada]],"DDD")</f>
        <v>sáb</v>
      </c>
      <c r="D421">
        <f>_xlfn.XLOOKUP(Base[[#This Row],[Recurso]],'DE-PARA'!$A$1:$A$1000,'DE-PARA'!$D$1:$D$1000)</f>
        <v>0</v>
      </c>
      <c r="E421" t="str">
        <f>_xlfn.XLOOKUP(Base[[#This Row],[Tipo]],'DE-PARA'!$K$2:$K$63,'DE-PARA'!$L$2:$L$63,"Fazer De-Para")</f>
        <v>Fazer De-Para</v>
      </c>
      <c r="F421" s="21">
        <f>Base[[#This Row],[Duração]]*24</f>
        <v>0</v>
      </c>
      <c r="G421" s="22">
        <f>HOUR(Base[[#This Row],[Tempo de atendimento]]/24)</f>
        <v>0</v>
      </c>
      <c r="H421">
        <f>_xlfn.XLOOKUP(Base[[#This Row],[Recurso]],'DE-PARA'!$A$1:$A$1000,'DE-PARA'!$E$1:$E$1000)</f>
        <v>0</v>
      </c>
      <c r="I421">
        <f>_xlfn.XLOOKUP(Base[[#This Row],[Recurso]],'DE-PARA'!$A$1:$A$1000,'DE-PARA'!$F$1:$F$1000)</f>
        <v>0</v>
      </c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  <c r="AA421" s="66"/>
      <c r="AB421" s="66"/>
      <c r="AC421" s="66"/>
      <c r="AD421" s="67"/>
      <c r="AE421" s="67"/>
      <c r="AF421" s="67"/>
      <c r="AG421" s="68"/>
      <c r="AH421" s="68"/>
      <c r="AI421" s="66"/>
      <c r="AJ421" s="66"/>
      <c r="AK421" s="66"/>
      <c r="AL421" s="66"/>
      <c r="AM421" s="66"/>
      <c r="AN421" s="66"/>
      <c r="AO421" s="66"/>
      <c r="AP421" s="66"/>
      <c r="AQ421" s="66"/>
      <c r="AR421" s="66"/>
      <c r="AS421" s="66"/>
      <c r="AT421" s="66"/>
      <c r="AU421" s="66"/>
      <c r="AV421" s="66"/>
      <c r="AW421" s="66"/>
      <c r="AX421" s="66"/>
      <c r="AY421" s="66"/>
      <c r="AZ421" s="66"/>
      <c r="BA421" s="66"/>
      <c r="BB421" s="66"/>
      <c r="BC421" s="66"/>
      <c r="BD421" s="66"/>
      <c r="BE421" s="66"/>
      <c r="BF421" s="66"/>
      <c r="BG421" s="66"/>
      <c r="BH421" s="66"/>
      <c r="BI421" s="66"/>
      <c r="BJ421" s="66"/>
      <c r="BK421" s="68"/>
      <c r="BL421" s="68"/>
      <c r="BM421" s="66"/>
      <c r="BN421" s="66"/>
      <c r="BO421" s="66"/>
      <c r="BP421" s="69"/>
      <c r="BQ421" s="66"/>
      <c r="BR421" s="66"/>
      <c r="BS421" s="66"/>
      <c r="BT421" s="66"/>
      <c r="BU421" s="66"/>
      <c r="BV421" s="66"/>
      <c r="BW421" s="66"/>
    </row>
    <row r="422" spans="1:75">
      <c r="A422" s="19">
        <f>CONCATENATE(MONTH(Base[[#This Row],[Data_Padronizada]]),"/",YEAR(Base[[#This Row],[Data_Padronizada]]))*1</f>
        <v>1</v>
      </c>
      <c r="B422" s="20" cm="1">
        <f t="array" ref="B422">IF(ISTEXT(BP422), IFERROR(VALOR.DATA(TRIM(BP422)), VALUE(TRIM(BP422))), BP422)</f>
        <v>0</v>
      </c>
      <c r="C422" t="str">
        <f>TEXT(Base[[#This Row],[Data_Padronizada]],"DDD")</f>
        <v>sáb</v>
      </c>
      <c r="D422">
        <f>_xlfn.XLOOKUP(Base[[#This Row],[Recurso]],'DE-PARA'!$A$1:$A$1000,'DE-PARA'!$D$1:$D$1000)</f>
        <v>0</v>
      </c>
      <c r="E422" t="str">
        <f>_xlfn.XLOOKUP(Base[[#This Row],[Tipo]],'DE-PARA'!$K$2:$K$63,'DE-PARA'!$L$2:$L$63,"Fazer De-Para")</f>
        <v>Fazer De-Para</v>
      </c>
      <c r="F422" s="21">
        <f>Base[[#This Row],[Duração]]*24</f>
        <v>0</v>
      </c>
      <c r="G422" s="22">
        <f>HOUR(Base[[#This Row],[Tempo de atendimento]]/24)</f>
        <v>0</v>
      </c>
      <c r="H422">
        <f>_xlfn.XLOOKUP(Base[[#This Row],[Recurso]],'DE-PARA'!$A$1:$A$1000,'DE-PARA'!$E$1:$E$1000)</f>
        <v>0</v>
      </c>
      <c r="I422">
        <f>_xlfn.XLOOKUP(Base[[#This Row],[Recurso]],'DE-PARA'!$A$1:$A$1000,'DE-PARA'!$F$1:$F$1000)</f>
        <v>0</v>
      </c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  <c r="AA422" s="66"/>
      <c r="AB422" s="66"/>
      <c r="AC422" s="66"/>
      <c r="AD422" s="67"/>
      <c r="AE422" s="67"/>
      <c r="AF422" s="67"/>
      <c r="AG422" s="68"/>
      <c r="AH422" s="68"/>
      <c r="AI422" s="66"/>
      <c r="AJ422" s="66"/>
      <c r="AK422" s="66"/>
      <c r="AL422" s="66"/>
      <c r="AM422" s="66"/>
      <c r="AN422" s="66"/>
      <c r="AO422" s="66"/>
      <c r="AP422" s="66"/>
      <c r="AQ422" s="66"/>
      <c r="AR422" s="66"/>
      <c r="AS422" s="66"/>
      <c r="AT422" s="66"/>
      <c r="AU422" s="66"/>
      <c r="AV422" s="66"/>
      <c r="AW422" s="66"/>
      <c r="AX422" s="66"/>
      <c r="AY422" s="66"/>
      <c r="AZ422" s="66"/>
      <c r="BA422" s="66"/>
      <c r="BB422" s="66"/>
      <c r="BC422" s="66"/>
      <c r="BD422" s="66"/>
      <c r="BE422" s="66"/>
      <c r="BF422" s="66"/>
      <c r="BG422" s="66"/>
      <c r="BH422" s="66"/>
      <c r="BI422" s="66"/>
      <c r="BJ422" s="66"/>
      <c r="BK422" s="68"/>
      <c r="BL422" s="68"/>
      <c r="BM422" s="66"/>
      <c r="BN422" s="66"/>
      <c r="BO422" s="66"/>
      <c r="BP422" s="69"/>
      <c r="BQ422" s="66"/>
      <c r="BR422" s="66"/>
      <c r="BS422" s="66"/>
      <c r="BT422" s="66"/>
      <c r="BU422" s="66"/>
      <c r="BV422" s="66"/>
      <c r="BW422" s="66"/>
    </row>
    <row r="423" spans="1:75">
      <c r="A423" s="19">
        <f>CONCATENATE(MONTH(Base[[#This Row],[Data_Padronizada]]),"/",YEAR(Base[[#This Row],[Data_Padronizada]]))*1</f>
        <v>1</v>
      </c>
      <c r="B423" s="20" cm="1">
        <f t="array" ref="B423">IF(ISTEXT(BP423), IFERROR(VALOR.DATA(TRIM(BP423)), VALUE(TRIM(BP423))), BP423)</f>
        <v>0</v>
      </c>
      <c r="C423" t="str">
        <f>TEXT(Base[[#This Row],[Data_Padronizada]],"DDD")</f>
        <v>sáb</v>
      </c>
      <c r="D423">
        <f>_xlfn.XLOOKUP(Base[[#This Row],[Recurso]],'DE-PARA'!$A$1:$A$1000,'DE-PARA'!$D$1:$D$1000)</f>
        <v>0</v>
      </c>
      <c r="E423" t="str">
        <f>_xlfn.XLOOKUP(Base[[#This Row],[Tipo]],'DE-PARA'!$K$2:$K$63,'DE-PARA'!$L$2:$L$63,"Fazer De-Para")</f>
        <v>Fazer De-Para</v>
      </c>
      <c r="F423" s="21">
        <f>Base[[#This Row],[Duração]]*24</f>
        <v>0</v>
      </c>
      <c r="G423" s="22">
        <f>HOUR(Base[[#This Row],[Tempo de atendimento]]/24)</f>
        <v>0</v>
      </c>
      <c r="H423">
        <f>_xlfn.XLOOKUP(Base[[#This Row],[Recurso]],'DE-PARA'!$A$1:$A$1000,'DE-PARA'!$E$1:$E$1000)</f>
        <v>0</v>
      </c>
      <c r="I423">
        <f>_xlfn.XLOOKUP(Base[[#This Row],[Recurso]],'DE-PARA'!$A$1:$A$1000,'DE-PARA'!$F$1:$F$1000)</f>
        <v>0</v>
      </c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  <c r="AA423" s="66"/>
      <c r="AB423" s="66"/>
      <c r="AC423" s="66"/>
      <c r="AD423" s="67"/>
      <c r="AE423" s="67"/>
      <c r="AF423" s="67"/>
      <c r="AG423" s="68"/>
      <c r="AH423" s="68"/>
      <c r="AI423" s="66"/>
      <c r="AJ423" s="66"/>
      <c r="AK423" s="66"/>
      <c r="AL423" s="66"/>
      <c r="AM423" s="66"/>
      <c r="AN423" s="66"/>
      <c r="AO423" s="66"/>
      <c r="AP423" s="66"/>
      <c r="AQ423" s="66"/>
      <c r="AR423" s="66"/>
      <c r="AS423" s="66"/>
      <c r="AT423" s="66"/>
      <c r="AU423" s="66"/>
      <c r="AV423" s="66"/>
      <c r="AW423" s="66"/>
      <c r="AX423" s="66"/>
      <c r="AY423" s="66"/>
      <c r="AZ423" s="66"/>
      <c r="BA423" s="66"/>
      <c r="BB423" s="66"/>
      <c r="BC423" s="66"/>
      <c r="BD423" s="66"/>
      <c r="BE423" s="66"/>
      <c r="BF423" s="66"/>
      <c r="BG423" s="66"/>
      <c r="BH423" s="66"/>
      <c r="BI423" s="66"/>
      <c r="BJ423" s="66"/>
      <c r="BK423" s="68"/>
      <c r="BL423" s="68"/>
      <c r="BM423" s="66"/>
      <c r="BN423" s="66"/>
      <c r="BO423" s="66"/>
      <c r="BP423" s="69"/>
      <c r="BQ423" s="66"/>
      <c r="BR423" s="66"/>
      <c r="BS423" s="66"/>
      <c r="BT423" s="66"/>
      <c r="BU423" s="66"/>
      <c r="BV423" s="66"/>
      <c r="BW423" s="66"/>
    </row>
    <row r="424" spans="1:75">
      <c r="A424" s="19">
        <f>CONCATENATE(MONTH(Base[[#This Row],[Data_Padronizada]]),"/",YEAR(Base[[#This Row],[Data_Padronizada]]))*1</f>
        <v>1</v>
      </c>
      <c r="B424" s="20" cm="1">
        <f t="array" ref="B424">IF(ISTEXT(BP424), IFERROR(VALOR.DATA(TRIM(BP424)), VALUE(TRIM(BP424))), BP424)</f>
        <v>0</v>
      </c>
      <c r="C424" t="str">
        <f>TEXT(Base[[#This Row],[Data_Padronizada]],"DDD")</f>
        <v>sáb</v>
      </c>
      <c r="D424">
        <f>_xlfn.XLOOKUP(Base[[#This Row],[Recurso]],'DE-PARA'!$A$1:$A$1000,'DE-PARA'!$D$1:$D$1000)</f>
        <v>0</v>
      </c>
      <c r="E424" t="str">
        <f>_xlfn.XLOOKUP(Base[[#This Row],[Tipo]],'DE-PARA'!$K$2:$K$63,'DE-PARA'!$L$2:$L$63,"Fazer De-Para")</f>
        <v>Fazer De-Para</v>
      </c>
      <c r="F424" s="21">
        <f>Base[[#This Row],[Duração]]*24</f>
        <v>0</v>
      </c>
      <c r="G424" s="22">
        <f>HOUR(Base[[#This Row],[Tempo de atendimento]]/24)</f>
        <v>0</v>
      </c>
      <c r="H424">
        <f>_xlfn.XLOOKUP(Base[[#This Row],[Recurso]],'DE-PARA'!$A$1:$A$1000,'DE-PARA'!$E$1:$E$1000)</f>
        <v>0</v>
      </c>
      <c r="I424">
        <f>_xlfn.XLOOKUP(Base[[#This Row],[Recurso]],'DE-PARA'!$A$1:$A$1000,'DE-PARA'!$F$1:$F$1000)</f>
        <v>0</v>
      </c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66"/>
      <c r="AB424" s="66"/>
      <c r="AC424" s="66"/>
      <c r="AD424" s="67"/>
      <c r="AE424" s="67"/>
      <c r="AF424" s="67"/>
      <c r="AG424" s="68"/>
      <c r="AH424" s="68"/>
      <c r="AI424" s="66"/>
      <c r="AJ424" s="66"/>
      <c r="AK424" s="66"/>
      <c r="AL424" s="66"/>
      <c r="AM424" s="66"/>
      <c r="AN424" s="66"/>
      <c r="AO424" s="66"/>
      <c r="AP424" s="66"/>
      <c r="AQ424" s="66"/>
      <c r="AR424" s="66"/>
      <c r="AS424" s="66"/>
      <c r="AT424" s="66"/>
      <c r="AU424" s="66"/>
      <c r="AV424" s="66"/>
      <c r="AW424" s="66"/>
      <c r="AX424" s="66"/>
      <c r="AY424" s="66"/>
      <c r="AZ424" s="66"/>
      <c r="BA424" s="66"/>
      <c r="BB424" s="66"/>
      <c r="BC424" s="66"/>
      <c r="BD424" s="66"/>
      <c r="BE424" s="66"/>
      <c r="BF424" s="66"/>
      <c r="BG424" s="66"/>
      <c r="BH424" s="66"/>
      <c r="BI424" s="66"/>
      <c r="BJ424" s="66"/>
      <c r="BK424" s="68"/>
      <c r="BL424" s="68"/>
      <c r="BM424" s="66"/>
      <c r="BN424" s="66"/>
      <c r="BO424" s="66"/>
      <c r="BP424" s="69"/>
      <c r="BQ424" s="66"/>
      <c r="BR424" s="66"/>
      <c r="BS424" s="66"/>
      <c r="BT424" s="66"/>
      <c r="BU424" s="66"/>
      <c r="BV424" s="66"/>
      <c r="BW424" s="66"/>
    </row>
    <row r="425" spans="1:75">
      <c r="A425" s="19">
        <f>CONCATENATE(MONTH(Base[[#This Row],[Data_Padronizada]]),"/",YEAR(Base[[#This Row],[Data_Padronizada]]))*1</f>
        <v>1</v>
      </c>
      <c r="B425" s="20" cm="1">
        <f t="array" ref="B425">IF(ISTEXT(BP425), IFERROR(VALOR.DATA(TRIM(BP425)), VALUE(TRIM(BP425))), BP425)</f>
        <v>0</v>
      </c>
      <c r="C425" t="str">
        <f>TEXT(Base[[#This Row],[Data_Padronizada]],"DDD")</f>
        <v>sáb</v>
      </c>
      <c r="D425">
        <f>_xlfn.XLOOKUP(Base[[#This Row],[Recurso]],'DE-PARA'!$A$1:$A$1000,'DE-PARA'!$D$1:$D$1000)</f>
        <v>0</v>
      </c>
      <c r="E425" t="str">
        <f>_xlfn.XLOOKUP(Base[[#This Row],[Tipo]],'DE-PARA'!$K$2:$K$63,'DE-PARA'!$L$2:$L$63,"Fazer De-Para")</f>
        <v>Fazer De-Para</v>
      </c>
      <c r="F425" s="21">
        <f>Base[[#This Row],[Duração]]*24</f>
        <v>0</v>
      </c>
      <c r="G425" s="22">
        <f>HOUR(Base[[#This Row],[Tempo de atendimento]]/24)</f>
        <v>0</v>
      </c>
      <c r="H425">
        <f>_xlfn.XLOOKUP(Base[[#This Row],[Recurso]],'DE-PARA'!$A$1:$A$1000,'DE-PARA'!$E$1:$E$1000)</f>
        <v>0</v>
      </c>
      <c r="I425">
        <f>_xlfn.XLOOKUP(Base[[#This Row],[Recurso]],'DE-PARA'!$A$1:$A$1000,'DE-PARA'!$F$1:$F$1000)</f>
        <v>0</v>
      </c>
    </row>
    <row r="426" spans="1:75">
      <c r="A426" s="19">
        <f>CONCATENATE(MONTH(Base[[#This Row],[Data_Padronizada]]),"/",YEAR(Base[[#This Row],[Data_Padronizada]]))*1</f>
        <v>1</v>
      </c>
      <c r="B426" s="20" cm="1">
        <f t="array" ref="B426">IF(ISTEXT(BP426), IFERROR(VALOR.DATA(TRIM(BP426)), VALUE(TRIM(BP426))), BP426)</f>
        <v>0</v>
      </c>
      <c r="C426" t="str">
        <f>TEXT(Base[[#This Row],[Data_Padronizada]],"DDD")</f>
        <v>sáb</v>
      </c>
      <c r="D426">
        <f>_xlfn.XLOOKUP(Base[[#This Row],[Recurso]],'DE-PARA'!$A$1:$A$1000,'DE-PARA'!$D$1:$D$1000)</f>
        <v>0</v>
      </c>
      <c r="E426" t="str">
        <f>_xlfn.XLOOKUP(Base[[#This Row],[Tipo]],'DE-PARA'!$K$2:$K$63,'DE-PARA'!$L$2:$L$63,"Fazer De-Para")</f>
        <v>Fazer De-Para</v>
      </c>
      <c r="F426" s="21">
        <f>Base[[#This Row],[Duração]]*24</f>
        <v>0</v>
      </c>
      <c r="G426" s="22">
        <f>HOUR(Base[[#This Row],[Tempo de atendimento]]/24)</f>
        <v>0</v>
      </c>
      <c r="H426">
        <f>_xlfn.XLOOKUP(Base[[#This Row],[Recurso]],'DE-PARA'!$A$1:$A$1000,'DE-PARA'!$E$1:$E$1000)</f>
        <v>0</v>
      </c>
      <c r="I426">
        <f>_xlfn.XLOOKUP(Base[[#This Row],[Recurso]],'DE-PARA'!$A$1:$A$1000,'DE-PARA'!$F$1:$F$1000)</f>
        <v>0</v>
      </c>
    </row>
    <row r="427" spans="1:75">
      <c r="A427" s="19">
        <f>CONCATENATE(MONTH(Base[[#This Row],[Data_Padronizada]]),"/",YEAR(Base[[#This Row],[Data_Padronizada]]))*1</f>
        <v>1</v>
      </c>
      <c r="B427" s="20" cm="1">
        <f t="array" ref="B427">IF(ISTEXT(BP427), IFERROR(VALOR.DATA(TRIM(BP427)), VALUE(TRIM(BP427))), BP427)</f>
        <v>0</v>
      </c>
      <c r="C427" t="str">
        <f>TEXT(Base[[#This Row],[Data_Padronizada]],"DDD")</f>
        <v>sáb</v>
      </c>
      <c r="D427">
        <f>_xlfn.XLOOKUP(Base[[#This Row],[Recurso]],'DE-PARA'!$A$1:$A$1000,'DE-PARA'!$D$1:$D$1000)</f>
        <v>0</v>
      </c>
      <c r="E427" t="str">
        <f>_xlfn.XLOOKUP(Base[[#This Row],[Tipo]],'DE-PARA'!$K$2:$K$63,'DE-PARA'!$L$2:$L$63,"Fazer De-Para")</f>
        <v>Fazer De-Para</v>
      </c>
      <c r="F427" s="21">
        <f>Base[[#This Row],[Duração]]*24</f>
        <v>0</v>
      </c>
      <c r="G427" s="22">
        <f>HOUR(Base[[#This Row],[Tempo de atendimento]]/24)</f>
        <v>0</v>
      </c>
      <c r="H427">
        <f>_xlfn.XLOOKUP(Base[[#This Row],[Recurso]],'DE-PARA'!$A$1:$A$1000,'DE-PARA'!$E$1:$E$1000)</f>
        <v>0</v>
      </c>
      <c r="I427">
        <f>_xlfn.XLOOKUP(Base[[#This Row],[Recurso]],'DE-PARA'!$A$1:$A$1000,'DE-PARA'!$F$1:$F$1000)</f>
        <v>0</v>
      </c>
    </row>
    <row r="428" spans="1:75">
      <c r="A428" s="19">
        <f>CONCATENATE(MONTH(Base[[#This Row],[Data_Padronizada]]),"/",YEAR(Base[[#This Row],[Data_Padronizada]]))*1</f>
        <v>1</v>
      </c>
      <c r="B428" s="20" cm="1">
        <f t="array" ref="B428">IF(ISTEXT(BP428), IFERROR(VALOR.DATA(TRIM(BP428)), VALUE(TRIM(BP428))), BP428)</f>
        <v>0</v>
      </c>
      <c r="C428" t="str">
        <f>TEXT(Base[[#This Row],[Data_Padronizada]],"DDD")</f>
        <v>sáb</v>
      </c>
      <c r="D428">
        <f>_xlfn.XLOOKUP(Base[[#This Row],[Recurso]],'DE-PARA'!$A$1:$A$1000,'DE-PARA'!$D$1:$D$1000)</f>
        <v>0</v>
      </c>
      <c r="E428" t="str">
        <f>_xlfn.XLOOKUP(Base[[#This Row],[Tipo]],'DE-PARA'!$K$2:$K$63,'DE-PARA'!$L$2:$L$63,"Fazer De-Para")</f>
        <v>Fazer De-Para</v>
      </c>
      <c r="F428" s="21">
        <f>Base[[#This Row],[Duração]]*24</f>
        <v>0</v>
      </c>
      <c r="G428" s="22">
        <f>HOUR(Base[[#This Row],[Tempo de atendimento]]/24)</f>
        <v>0</v>
      </c>
      <c r="H428">
        <f>_xlfn.XLOOKUP(Base[[#This Row],[Recurso]],'DE-PARA'!$A$1:$A$1000,'DE-PARA'!$E$1:$E$1000)</f>
        <v>0</v>
      </c>
      <c r="I428">
        <f>_xlfn.XLOOKUP(Base[[#This Row],[Recurso]],'DE-PARA'!$A$1:$A$1000,'DE-PARA'!$F$1:$F$1000)</f>
        <v>0</v>
      </c>
      <c r="AD428" s="64"/>
      <c r="AE428" s="64"/>
      <c r="AF428" s="64"/>
      <c r="AG428" s="65"/>
      <c r="AH428" s="65"/>
      <c r="BK428" s="65"/>
      <c r="BL428" s="65"/>
      <c r="BP428" s="20"/>
    </row>
    <row r="429" spans="1:75">
      <c r="A429" s="19">
        <f>CONCATENATE(MONTH(Base[[#This Row],[Data_Padronizada]]),"/",YEAR(Base[[#This Row],[Data_Padronizada]]))*1</f>
        <v>1</v>
      </c>
      <c r="B429" s="20" cm="1">
        <f t="array" ref="B429">IF(ISTEXT(BP429), IFERROR(VALOR.DATA(TRIM(BP429)), VALUE(TRIM(BP429))), BP429)</f>
        <v>0</v>
      </c>
      <c r="C429" t="str">
        <f>TEXT(Base[[#This Row],[Data_Padronizada]],"DDD")</f>
        <v>sáb</v>
      </c>
      <c r="D429">
        <f>_xlfn.XLOOKUP(Base[[#This Row],[Recurso]],'DE-PARA'!$A$1:$A$1000,'DE-PARA'!$D$1:$D$1000)</f>
        <v>0</v>
      </c>
      <c r="E429" t="str">
        <f>_xlfn.XLOOKUP(Base[[#This Row],[Tipo]],'DE-PARA'!$K$2:$K$63,'DE-PARA'!$L$2:$L$63,"Fazer De-Para")</f>
        <v>Fazer De-Para</v>
      </c>
      <c r="F429" s="21">
        <f>Base[[#This Row],[Duração]]*24</f>
        <v>0</v>
      </c>
      <c r="G429" s="22">
        <f>HOUR(Base[[#This Row],[Tempo de atendimento]]/24)</f>
        <v>0</v>
      </c>
      <c r="H429">
        <f>_xlfn.XLOOKUP(Base[[#This Row],[Recurso]],'DE-PARA'!$A$1:$A$1000,'DE-PARA'!$E$1:$E$1000)</f>
        <v>0</v>
      </c>
      <c r="I429">
        <f>_xlfn.XLOOKUP(Base[[#This Row],[Recurso]],'DE-PARA'!$A$1:$A$1000,'DE-PARA'!$F$1:$F$1000)</f>
        <v>0</v>
      </c>
    </row>
    <row r="430" spans="1:75">
      <c r="A430" s="19">
        <f>CONCATENATE(MONTH(Base[[#This Row],[Data_Padronizada]]),"/",YEAR(Base[[#This Row],[Data_Padronizada]]))*1</f>
        <v>1</v>
      </c>
      <c r="B430" s="20" cm="1">
        <f t="array" ref="B430">IF(ISTEXT(BP430), IFERROR(VALOR.DATA(TRIM(BP430)), VALUE(TRIM(BP430))), BP430)</f>
        <v>0</v>
      </c>
      <c r="C430" t="str">
        <f>TEXT(Base[[#This Row],[Data_Padronizada]],"DDD")</f>
        <v>sáb</v>
      </c>
      <c r="D430">
        <f>_xlfn.XLOOKUP(Base[[#This Row],[Recurso]],'DE-PARA'!$A$1:$A$1000,'DE-PARA'!$D$1:$D$1000)</f>
        <v>0</v>
      </c>
      <c r="E430" t="str">
        <f>_xlfn.XLOOKUP(Base[[#This Row],[Tipo]],'DE-PARA'!$K$2:$K$63,'DE-PARA'!$L$2:$L$63,"Fazer De-Para")</f>
        <v>Fazer De-Para</v>
      </c>
      <c r="F430" s="21">
        <f>Base[[#This Row],[Duração]]*24</f>
        <v>0</v>
      </c>
      <c r="G430" s="22">
        <f>HOUR(Base[[#This Row],[Tempo de atendimento]]/24)</f>
        <v>0</v>
      </c>
      <c r="H430">
        <f>_xlfn.XLOOKUP(Base[[#This Row],[Recurso]],'DE-PARA'!$A$1:$A$1000,'DE-PARA'!$E$1:$E$1000)</f>
        <v>0</v>
      </c>
      <c r="I430">
        <f>_xlfn.XLOOKUP(Base[[#This Row],[Recurso]],'DE-PARA'!$A$1:$A$1000,'DE-PARA'!$F$1:$F$1000)</f>
        <v>0</v>
      </c>
    </row>
    <row r="431" spans="1:75">
      <c r="A431" s="19">
        <f>CONCATENATE(MONTH(Base[[#This Row],[Data_Padronizada]]),"/",YEAR(Base[[#This Row],[Data_Padronizada]]))*1</f>
        <v>1</v>
      </c>
      <c r="B431" s="20" cm="1">
        <f t="array" ref="B431">IF(ISTEXT(BP431), IFERROR(VALOR.DATA(TRIM(BP431)), VALUE(TRIM(BP431))), BP431)</f>
        <v>0</v>
      </c>
      <c r="C431" t="str">
        <f>TEXT(Base[[#This Row],[Data_Padronizada]],"DDD")</f>
        <v>sáb</v>
      </c>
      <c r="D431">
        <f>_xlfn.XLOOKUP(Base[[#This Row],[Recurso]],'DE-PARA'!$A$1:$A$1000,'DE-PARA'!$D$1:$D$1000)</f>
        <v>0</v>
      </c>
      <c r="E431" t="str">
        <f>_xlfn.XLOOKUP(Base[[#This Row],[Tipo]],'DE-PARA'!$K$2:$K$63,'DE-PARA'!$L$2:$L$63,"Fazer De-Para")</f>
        <v>Fazer De-Para</v>
      </c>
      <c r="F431" s="21">
        <f>Base[[#This Row],[Duração]]*24</f>
        <v>0</v>
      </c>
      <c r="G431" s="22">
        <f>HOUR(Base[[#This Row],[Tempo de atendimento]]/24)</f>
        <v>0</v>
      </c>
      <c r="H431">
        <f>_xlfn.XLOOKUP(Base[[#This Row],[Recurso]],'DE-PARA'!$A$1:$A$1000,'DE-PARA'!$E$1:$E$1000)</f>
        <v>0</v>
      </c>
      <c r="I431">
        <f>_xlfn.XLOOKUP(Base[[#This Row],[Recurso]],'DE-PARA'!$A$1:$A$1000,'DE-PARA'!$F$1:$F$1000)</f>
        <v>0</v>
      </c>
    </row>
    <row r="432" spans="1:75">
      <c r="A432" s="19">
        <f>CONCATENATE(MONTH(Base[[#This Row],[Data_Padronizada]]),"/",YEAR(Base[[#This Row],[Data_Padronizada]]))*1</f>
        <v>1</v>
      </c>
      <c r="B432" s="20" cm="1">
        <f t="array" ref="B432">IF(ISTEXT(BP432), IFERROR(VALOR.DATA(TRIM(BP432)), VALUE(TRIM(BP432))), BP432)</f>
        <v>0</v>
      </c>
      <c r="C432" t="str">
        <f>TEXT(Base[[#This Row],[Data_Padronizada]],"DDD")</f>
        <v>sáb</v>
      </c>
      <c r="D432">
        <f>_xlfn.XLOOKUP(Base[[#This Row],[Recurso]],'DE-PARA'!$A$1:$A$1000,'DE-PARA'!$D$1:$D$1000)</f>
        <v>0</v>
      </c>
      <c r="E432" t="str">
        <f>_xlfn.XLOOKUP(Base[[#This Row],[Tipo]],'DE-PARA'!$K$2:$K$63,'DE-PARA'!$L$2:$L$63,"Fazer De-Para")</f>
        <v>Fazer De-Para</v>
      </c>
      <c r="F432" s="21">
        <f>Base[[#This Row],[Duração]]*24</f>
        <v>0</v>
      </c>
      <c r="G432" s="22">
        <f>HOUR(Base[[#This Row],[Tempo de atendimento]]/24)</f>
        <v>0</v>
      </c>
      <c r="H432">
        <f>_xlfn.XLOOKUP(Base[[#This Row],[Recurso]],'DE-PARA'!$A$1:$A$1000,'DE-PARA'!$E$1:$E$1000)</f>
        <v>0</v>
      </c>
      <c r="I432">
        <f>_xlfn.XLOOKUP(Base[[#This Row],[Recurso]],'DE-PARA'!$A$1:$A$1000,'DE-PARA'!$F$1:$F$1000)</f>
        <v>0</v>
      </c>
    </row>
    <row r="433" spans="1:75">
      <c r="A433" s="19">
        <f>CONCATENATE(MONTH(Base[[#This Row],[Data_Padronizada]]),"/",YEAR(Base[[#This Row],[Data_Padronizada]]))*1</f>
        <v>1</v>
      </c>
      <c r="B433" s="20" cm="1">
        <f t="array" ref="B433">IF(ISTEXT(BP433), IFERROR(VALOR.DATA(TRIM(BP433)), VALUE(TRIM(BP433))), BP433)</f>
        <v>0</v>
      </c>
      <c r="C433" t="str">
        <f>TEXT(Base[[#This Row],[Data_Padronizada]],"DDD")</f>
        <v>sáb</v>
      </c>
      <c r="D433">
        <f>_xlfn.XLOOKUP(Base[[#This Row],[Recurso]],'DE-PARA'!$A$1:$A$1000,'DE-PARA'!$D$1:$D$1000)</f>
        <v>0</v>
      </c>
      <c r="E433" t="str">
        <f>_xlfn.XLOOKUP(Base[[#This Row],[Tipo]],'DE-PARA'!$K$2:$K$63,'DE-PARA'!$L$2:$L$63,"Fazer De-Para")</f>
        <v>Fazer De-Para</v>
      </c>
      <c r="F433" s="21">
        <f>Base[[#This Row],[Duração]]*24</f>
        <v>0</v>
      </c>
      <c r="G433" s="22">
        <f>HOUR(Base[[#This Row],[Tempo de atendimento]]/24)</f>
        <v>0</v>
      </c>
      <c r="H433">
        <f>_xlfn.XLOOKUP(Base[[#This Row],[Recurso]],'DE-PARA'!$A$1:$A$1000,'DE-PARA'!$E$1:$E$1000)</f>
        <v>0</v>
      </c>
      <c r="I433">
        <f>_xlfn.XLOOKUP(Base[[#This Row],[Recurso]],'DE-PARA'!$A$1:$A$1000,'DE-PARA'!$F$1:$F$1000)</f>
        <v>0</v>
      </c>
    </row>
    <row r="434" spans="1:75">
      <c r="A434" s="19">
        <f>CONCATENATE(MONTH(Base[[#This Row],[Data_Padronizada]]),"/",YEAR(Base[[#This Row],[Data_Padronizada]]))*1</f>
        <v>1</v>
      </c>
      <c r="B434" s="20" cm="1">
        <f t="array" ref="B434">IF(ISTEXT(BP434), IFERROR(VALOR.DATA(TRIM(BP434)), VALUE(TRIM(BP434))), BP434)</f>
        <v>0</v>
      </c>
      <c r="C434" t="str">
        <f>TEXT(Base[[#This Row],[Data_Padronizada]],"DDD")</f>
        <v>sáb</v>
      </c>
      <c r="D434">
        <f>_xlfn.XLOOKUP(Base[[#This Row],[Recurso]],'DE-PARA'!$A$1:$A$1000,'DE-PARA'!$D$1:$D$1000)</f>
        <v>0</v>
      </c>
      <c r="E434" t="str">
        <f>_xlfn.XLOOKUP(Base[[#This Row],[Tipo]],'DE-PARA'!$K$2:$K$63,'DE-PARA'!$L$2:$L$63,"Fazer De-Para")</f>
        <v>Fazer De-Para</v>
      </c>
      <c r="F434" s="21">
        <f>Base[[#This Row],[Duração]]*24</f>
        <v>0</v>
      </c>
      <c r="G434" s="22">
        <f>HOUR(Base[[#This Row],[Tempo de atendimento]]/24)</f>
        <v>0</v>
      </c>
      <c r="H434">
        <f>_xlfn.XLOOKUP(Base[[#This Row],[Recurso]],'DE-PARA'!$A$1:$A$1000,'DE-PARA'!$E$1:$E$1000)</f>
        <v>0</v>
      </c>
      <c r="I434">
        <f>_xlfn.XLOOKUP(Base[[#This Row],[Recurso]],'DE-PARA'!$A$1:$A$1000,'DE-PARA'!$F$1:$F$1000)</f>
        <v>0</v>
      </c>
      <c r="AD434" s="64"/>
      <c r="AE434" s="64"/>
      <c r="AF434" s="64"/>
      <c r="AG434" s="65"/>
      <c r="AH434" s="65"/>
      <c r="BK434" s="65"/>
      <c r="BL434" s="65"/>
      <c r="BP434" s="20"/>
    </row>
    <row r="435" spans="1:75">
      <c r="A435" s="19">
        <f>CONCATENATE(MONTH(Base[[#This Row],[Data_Padronizada]]),"/",YEAR(Base[[#This Row],[Data_Padronizada]]))*1</f>
        <v>1</v>
      </c>
      <c r="B435" s="20" cm="1">
        <f t="array" ref="B435">IF(ISTEXT(BP435), IFERROR(VALOR.DATA(TRIM(BP435)), VALUE(TRIM(BP435))), BP435)</f>
        <v>0</v>
      </c>
      <c r="C435" t="str">
        <f>TEXT(Base[[#This Row],[Data_Padronizada]],"DDD")</f>
        <v>sáb</v>
      </c>
      <c r="D435">
        <f>_xlfn.XLOOKUP(Base[[#This Row],[Recurso]],'DE-PARA'!$A$1:$A$1000,'DE-PARA'!$D$1:$D$1000)</f>
        <v>0</v>
      </c>
      <c r="E435" t="str">
        <f>_xlfn.XLOOKUP(Base[[#This Row],[Tipo]],'DE-PARA'!$K$2:$K$63,'DE-PARA'!$L$2:$L$63,"Fazer De-Para")</f>
        <v>Fazer De-Para</v>
      </c>
      <c r="F435" s="21">
        <f>Base[[#This Row],[Duração]]*24</f>
        <v>0</v>
      </c>
      <c r="G435" s="22">
        <f>HOUR(Base[[#This Row],[Tempo de atendimento]]/24)</f>
        <v>0</v>
      </c>
      <c r="H435">
        <f>_xlfn.XLOOKUP(Base[[#This Row],[Recurso]],'DE-PARA'!$A$1:$A$1000,'DE-PARA'!$E$1:$E$1000)</f>
        <v>0</v>
      </c>
      <c r="I435">
        <f>_xlfn.XLOOKUP(Base[[#This Row],[Recurso]],'DE-PARA'!$A$1:$A$1000,'DE-PARA'!$F$1:$F$1000)</f>
        <v>0</v>
      </c>
      <c r="AD435" s="64"/>
      <c r="AE435" s="64"/>
      <c r="AF435" s="64"/>
      <c r="AG435" s="65"/>
      <c r="AH435" s="65"/>
      <c r="BK435" s="65"/>
      <c r="BL435" s="65"/>
      <c r="BP435" s="20"/>
    </row>
    <row r="436" spans="1:75">
      <c r="A436" s="19">
        <f>CONCATENATE(MONTH(Base[[#This Row],[Data_Padronizada]]),"/",YEAR(Base[[#This Row],[Data_Padronizada]]))*1</f>
        <v>1</v>
      </c>
      <c r="B436" s="20" cm="1">
        <f t="array" ref="B436">IF(ISTEXT(BP436), IFERROR(VALOR.DATA(TRIM(BP436)), VALUE(TRIM(BP436))), BP436)</f>
        <v>0</v>
      </c>
      <c r="C436" t="str">
        <f>TEXT(Base[[#This Row],[Data_Padronizada]],"DDD")</f>
        <v>sáb</v>
      </c>
      <c r="D436">
        <f>_xlfn.XLOOKUP(Base[[#This Row],[Recurso]],'DE-PARA'!$A$1:$A$1000,'DE-PARA'!$D$1:$D$1000)</f>
        <v>0</v>
      </c>
      <c r="E436" t="str">
        <f>_xlfn.XLOOKUP(Base[[#This Row],[Tipo]],'DE-PARA'!$K$2:$K$63,'DE-PARA'!$L$2:$L$63,"Fazer De-Para")</f>
        <v>Fazer De-Para</v>
      </c>
      <c r="F436" s="21">
        <f>Base[[#This Row],[Duração]]*24</f>
        <v>0</v>
      </c>
      <c r="G436" s="22">
        <f>HOUR(Base[[#This Row],[Tempo de atendimento]]/24)</f>
        <v>0</v>
      </c>
      <c r="H436">
        <f>_xlfn.XLOOKUP(Base[[#This Row],[Recurso]],'DE-PARA'!$A$1:$A$1000,'DE-PARA'!$E$1:$E$1000)</f>
        <v>0</v>
      </c>
      <c r="I436">
        <f>_xlfn.XLOOKUP(Base[[#This Row],[Recurso]],'DE-PARA'!$A$1:$A$1000,'DE-PARA'!$F$1:$F$1000)</f>
        <v>0</v>
      </c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  <c r="AA436" s="66"/>
      <c r="AB436" s="66"/>
      <c r="AC436" s="66"/>
      <c r="AD436" s="67"/>
      <c r="AE436" s="67"/>
      <c r="AF436" s="67"/>
      <c r="AG436" s="68"/>
      <c r="AH436" s="68"/>
      <c r="AI436" s="66"/>
      <c r="AJ436" s="66"/>
      <c r="AK436" s="66"/>
      <c r="AL436" s="66"/>
      <c r="AM436" s="66"/>
      <c r="AN436" s="66"/>
      <c r="AO436" s="66"/>
      <c r="AP436" s="66"/>
      <c r="AQ436" s="66"/>
      <c r="AR436" s="66"/>
      <c r="AS436" s="66"/>
      <c r="AT436" s="66"/>
      <c r="AU436" s="66"/>
      <c r="AV436" s="66"/>
      <c r="AW436" s="66"/>
      <c r="AX436" s="66"/>
      <c r="AY436" s="66"/>
      <c r="AZ436" s="66"/>
      <c r="BA436" s="66"/>
      <c r="BB436" s="66"/>
      <c r="BC436" s="66"/>
      <c r="BD436" s="66"/>
      <c r="BE436" s="66"/>
      <c r="BF436" s="66"/>
      <c r="BG436" s="66"/>
      <c r="BH436" s="66"/>
      <c r="BI436" s="66"/>
      <c r="BJ436" s="66"/>
      <c r="BK436" s="68"/>
      <c r="BL436" s="68"/>
      <c r="BM436" s="66"/>
      <c r="BN436" s="66"/>
      <c r="BO436" s="66"/>
      <c r="BP436" s="69"/>
      <c r="BQ436" s="66"/>
      <c r="BR436" s="66"/>
      <c r="BS436" s="66"/>
      <c r="BT436" s="66"/>
      <c r="BU436" s="66"/>
      <c r="BV436" s="66"/>
      <c r="BW436" s="66"/>
    </row>
    <row r="437" spans="1:75">
      <c r="A437" s="19">
        <f>CONCATENATE(MONTH(Base[[#This Row],[Data_Padronizada]]),"/",YEAR(Base[[#This Row],[Data_Padronizada]]))*1</f>
        <v>1</v>
      </c>
      <c r="B437" s="20" cm="1">
        <f t="array" ref="B437">IF(ISTEXT(BP437), IFERROR(VALOR.DATA(TRIM(BP437)), VALUE(TRIM(BP437))), BP437)</f>
        <v>0</v>
      </c>
      <c r="C437" t="str">
        <f>TEXT(Base[[#This Row],[Data_Padronizada]],"DDD")</f>
        <v>sáb</v>
      </c>
      <c r="D437">
        <f>_xlfn.XLOOKUP(Base[[#This Row],[Recurso]],'DE-PARA'!$A$1:$A$1000,'DE-PARA'!$D$1:$D$1000)</f>
        <v>0</v>
      </c>
      <c r="E437" t="str">
        <f>_xlfn.XLOOKUP(Base[[#This Row],[Tipo]],'DE-PARA'!$K$2:$K$63,'DE-PARA'!$L$2:$L$63,"Fazer De-Para")</f>
        <v>Fazer De-Para</v>
      </c>
      <c r="F437" s="21">
        <f>Base[[#This Row],[Duração]]*24</f>
        <v>0</v>
      </c>
      <c r="G437" s="22">
        <f>HOUR(Base[[#This Row],[Tempo de atendimento]]/24)</f>
        <v>0</v>
      </c>
      <c r="H437">
        <f>_xlfn.XLOOKUP(Base[[#This Row],[Recurso]],'DE-PARA'!$A$1:$A$1000,'DE-PARA'!$E$1:$E$1000)</f>
        <v>0</v>
      </c>
      <c r="I437">
        <f>_xlfn.XLOOKUP(Base[[#This Row],[Recurso]],'DE-PARA'!$A$1:$A$1000,'DE-PARA'!$F$1:$F$1000)</f>
        <v>0</v>
      </c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  <c r="AA437" s="66"/>
      <c r="AB437" s="66"/>
      <c r="AC437" s="66"/>
      <c r="AD437" s="67"/>
      <c r="AE437" s="67"/>
      <c r="AF437" s="67"/>
      <c r="AG437" s="68"/>
      <c r="AH437" s="68"/>
      <c r="AI437" s="66"/>
      <c r="AJ437" s="66"/>
      <c r="AK437" s="66"/>
      <c r="AL437" s="66"/>
      <c r="AM437" s="66"/>
      <c r="AN437" s="66"/>
      <c r="AO437" s="66"/>
      <c r="AP437" s="66"/>
      <c r="AQ437" s="66"/>
      <c r="AR437" s="66"/>
      <c r="AS437" s="66"/>
      <c r="AT437" s="66"/>
      <c r="AU437" s="66"/>
      <c r="AV437" s="66"/>
      <c r="AW437" s="66"/>
      <c r="AX437" s="66"/>
      <c r="AY437" s="66"/>
      <c r="AZ437" s="66"/>
      <c r="BA437" s="66"/>
      <c r="BB437" s="66"/>
      <c r="BC437" s="66"/>
      <c r="BD437" s="66"/>
      <c r="BE437" s="66"/>
      <c r="BF437" s="66"/>
      <c r="BG437" s="66"/>
      <c r="BH437" s="66"/>
      <c r="BI437" s="66"/>
      <c r="BJ437" s="66"/>
      <c r="BK437" s="68"/>
      <c r="BL437" s="68"/>
      <c r="BM437" s="66"/>
      <c r="BN437" s="66"/>
      <c r="BO437" s="66"/>
      <c r="BP437" s="69"/>
      <c r="BQ437" s="66"/>
      <c r="BR437" s="66"/>
      <c r="BS437" s="66"/>
      <c r="BT437" s="66"/>
      <c r="BU437" s="66"/>
      <c r="BV437" s="66"/>
      <c r="BW437" s="66"/>
    </row>
    <row r="438" spans="1:75">
      <c r="A438" s="19">
        <f>CONCATENATE(MONTH(Base[[#This Row],[Data_Padronizada]]),"/",YEAR(Base[[#This Row],[Data_Padronizada]]))*1</f>
        <v>1</v>
      </c>
      <c r="B438" s="20" cm="1">
        <f t="array" ref="B438">IF(ISTEXT(BP438), IFERROR(VALOR.DATA(TRIM(BP438)), VALUE(TRIM(BP438))), BP438)</f>
        <v>0</v>
      </c>
      <c r="C438" t="str">
        <f>TEXT(Base[[#This Row],[Data_Padronizada]],"DDD")</f>
        <v>sáb</v>
      </c>
      <c r="D438">
        <f>_xlfn.XLOOKUP(Base[[#This Row],[Recurso]],'DE-PARA'!$A$1:$A$1000,'DE-PARA'!$D$1:$D$1000)</f>
        <v>0</v>
      </c>
      <c r="E438" t="str">
        <f>_xlfn.XLOOKUP(Base[[#This Row],[Tipo]],'DE-PARA'!$K$2:$K$63,'DE-PARA'!$L$2:$L$63,"Fazer De-Para")</f>
        <v>Fazer De-Para</v>
      </c>
      <c r="F438" s="21">
        <f>Base[[#This Row],[Duração]]*24</f>
        <v>0</v>
      </c>
      <c r="G438" s="22">
        <f>HOUR(Base[[#This Row],[Tempo de atendimento]]/24)</f>
        <v>0</v>
      </c>
      <c r="H438">
        <f>_xlfn.XLOOKUP(Base[[#This Row],[Recurso]],'DE-PARA'!$A$1:$A$1000,'DE-PARA'!$E$1:$E$1000)</f>
        <v>0</v>
      </c>
      <c r="I438">
        <f>_xlfn.XLOOKUP(Base[[#This Row],[Recurso]],'DE-PARA'!$A$1:$A$1000,'DE-PARA'!$F$1:$F$1000)</f>
        <v>0</v>
      </c>
      <c r="AD438" s="64"/>
      <c r="AE438" s="64"/>
      <c r="AF438" s="64"/>
      <c r="AG438" s="65"/>
      <c r="AH438" s="65"/>
      <c r="BK438" s="65"/>
      <c r="BL438" s="65"/>
      <c r="BP438" s="20"/>
    </row>
    <row r="439" spans="1:75">
      <c r="A439" s="19">
        <f>CONCATENATE(MONTH(Base[[#This Row],[Data_Padronizada]]),"/",YEAR(Base[[#This Row],[Data_Padronizada]]))*1</f>
        <v>1</v>
      </c>
      <c r="B439" s="20" cm="1">
        <f t="array" ref="B439">IF(ISTEXT(BP439), IFERROR(VALOR.DATA(TRIM(BP439)), VALUE(TRIM(BP439))), BP439)</f>
        <v>0</v>
      </c>
      <c r="C439" t="str">
        <f>TEXT(Base[[#This Row],[Data_Padronizada]],"DDD")</f>
        <v>sáb</v>
      </c>
      <c r="D439">
        <f>_xlfn.XLOOKUP(Base[[#This Row],[Recurso]],'DE-PARA'!$A$1:$A$1000,'DE-PARA'!$D$1:$D$1000)</f>
        <v>0</v>
      </c>
      <c r="E439" t="str">
        <f>_xlfn.XLOOKUP(Base[[#This Row],[Tipo]],'DE-PARA'!$K$2:$K$63,'DE-PARA'!$L$2:$L$63,"Fazer De-Para")</f>
        <v>Fazer De-Para</v>
      </c>
      <c r="F439" s="21">
        <f>Base[[#This Row],[Duração]]*24</f>
        <v>0</v>
      </c>
      <c r="G439" s="22">
        <f>HOUR(Base[[#This Row],[Tempo de atendimento]]/24)</f>
        <v>0</v>
      </c>
      <c r="H439">
        <f>_xlfn.XLOOKUP(Base[[#This Row],[Recurso]],'DE-PARA'!$A$1:$A$1000,'DE-PARA'!$E$1:$E$1000)</f>
        <v>0</v>
      </c>
      <c r="I439">
        <f>_xlfn.XLOOKUP(Base[[#This Row],[Recurso]],'DE-PARA'!$A$1:$A$1000,'DE-PARA'!$F$1:$F$1000)</f>
        <v>0</v>
      </c>
      <c r="AD439" s="64"/>
      <c r="AE439" s="64"/>
      <c r="AF439" s="64"/>
      <c r="AG439" s="65"/>
      <c r="AH439" s="65"/>
      <c r="BK439" s="65"/>
      <c r="BL439" s="65"/>
      <c r="BP439" s="20"/>
    </row>
    <row r="440" spans="1:75">
      <c r="A440" s="19">
        <f>CONCATENATE(MONTH(Base[[#This Row],[Data_Padronizada]]),"/",YEAR(Base[[#This Row],[Data_Padronizada]]))*1</f>
        <v>1</v>
      </c>
      <c r="B440" s="20" cm="1">
        <f t="array" ref="B440">IF(ISTEXT(BP440), IFERROR(VALOR.DATA(TRIM(BP440)), VALUE(TRIM(BP440))), BP440)</f>
        <v>0</v>
      </c>
      <c r="C440" t="str">
        <f>TEXT(Base[[#This Row],[Data_Padronizada]],"DDD")</f>
        <v>sáb</v>
      </c>
      <c r="D440">
        <f>_xlfn.XLOOKUP(Base[[#This Row],[Recurso]],'DE-PARA'!$A$1:$A$1000,'DE-PARA'!$D$1:$D$1000)</f>
        <v>0</v>
      </c>
      <c r="E440" t="str">
        <f>_xlfn.XLOOKUP(Base[[#This Row],[Tipo]],'DE-PARA'!$K$2:$K$63,'DE-PARA'!$L$2:$L$63,"Fazer De-Para")</f>
        <v>Fazer De-Para</v>
      </c>
      <c r="F440" s="21">
        <f>Base[[#This Row],[Duração]]*24</f>
        <v>0</v>
      </c>
      <c r="G440" s="22">
        <f>HOUR(Base[[#This Row],[Tempo de atendimento]]/24)</f>
        <v>0</v>
      </c>
      <c r="H440">
        <f>_xlfn.XLOOKUP(Base[[#This Row],[Recurso]],'DE-PARA'!$A$1:$A$1000,'DE-PARA'!$E$1:$E$1000)</f>
        <v>0</v>
      </c>
      <c r="I440">
        <f>_xlfn.XLOOKUP(Base[[#This Row],[Recurso]],'DE-PARA'!$A$1:$A$1000,'DE-PARA'!$F$1:$F$1000)</f>
        <v>0</v>
      </c>
      <c r="AD440" s="64"/>
      <c r="AE440" s="64"/>
      <c r="AF440" s="64"/>
      <c r="AG440" s="65"/>
      <c r="AH440" s="65"/>
      <c r="BK440" s="65"/>
      <c r="BL440" s="65"/>
      <c r="BP440" s="20"/>
    </row>
    <row r="441" spans="1:75">
      <c r="A441" s="19">
        <f>CONCATENATE(MONTH(Base[[#This Row],[Data_Padronizada]]),"/",YEAR(Base[[#This Row],[Data_Padronizada]]))*1</f>
        <v>1</v>
      </c>
      <c r="B441" s="20" cm="1">
        <f t="array" ref="B441">IF(ISTEXT(BP441), IFERROR(VALOR.DATA(TRIM(BP441)), VALUE(TRIM(BP441))), BP441)</f>
        <v>0</v>
      </c>
      <c r="C441" t="str">
        <f>TEXT(Base[[#This Row],[Data_Padronizada]],"DDD")</f>
        <v>sáb</v>
      </c>
      <c r="D441">
        <f>_xlfn.XLOOKUP(Base[[#This Row],[Recurso]],'DE-PARA'!$A$1:$A$1000,'DE-PARA'!$D$1:$D$1000)</f>
        <v>0</v>
      </c>
      <c r="E441" t="str">
        <f>_xlfn.XLOOKUP(Base[[#This Row],[Tipo]],'DE-PARA'!$K$2:$K$63,'DE-PARA'!$L$2:$L$63,"Fazer De-Para")</f>
        <v>Fazer De-Para</v>
      </c>
      <c r="F441" s="21">
        <f>Base[[#This Row],[Duração]]*24</f>
        <v>0</v>
      </c>
      <c r="G441" s="22">
        <f>HOUR(Base[[#This Row],[Tempo de atendimento]]/24)</f>
        <v>0</v>
      </c>
      <c r="H441">
        <f>_xlfn.XLOOKUP(Base[[#This Row],[Recurso]],'DE-PARA'!$A$1:$A$1000,'DE-PARA'!$E$1:$E$1000)</f>
        <v>0</v>
      </c>
      <c r="I441">
        <f>_xlfn.XLOOKUP(Base[[#This Row],[Recurso]],'DE-PARA'!$A$1:$A$1000,'DE-PARA'!$F$1:$F$1000)</f>
        <v>0</v>
      </c>
      <c r="AD441" s="64"/>
      <c r="AE441" s="64"/>
      <c r="AF441" s="64"/>
      <c r="AG441" s="65"/>
      <c r="AH441" s="65"/>
      <c r="BK441" s="65"/>
      <c r="BL441" s="65"/>
      <c r="BP441" s="20"/>
    </row>
    <row r="442" spans="1:75">
      <c r="A442" s="19">
        <f>CONCATENATE(MONTH(Base[[#This Row],[Data_Padronizada]]),"/",YEAR(Base[[#This Row],[Data_Padronizada]]))*1</f>
        <v>1</v>
      </c>
      <c r="B442" s="20" cm="1">
        <f t="array" ref="B442">IF(ISTEXT(BP442), IFERROR(VALOR.DATA(TRIM(BP442)), VALUE(TRIM(BP442))), BP442)</f>
        <v>0</v>
      </c>
      <c r="C442" t="str">
        <f>TEXT(Base[[#This Row],[Data_Padronizada]],"DDD")</f>
        <v>sáb</v>
      </c>
      <c r="D442">
        <f>_xlfn.XLOOKUP(Base[[#This Row],[Recurso]],'DE-PARA'!$A$1:$A$1000,'DE-PARA'!$D$1:$D$1000)</f>
        <v>0</v>
      </c>
      <c r="E442" t="str">
        <f>_xlfn.XLOOKUP(Base[[#This Row],[Tipo]],'DE-PARA'!$K$2:$K$63,'DE-PARA'!$L$2:$L$63,"Fazer De-Para")</f>
        <v>Fazer De-Para</v>
      </c>
      <c r="F442" s="21">
        <f>Base[[#This Row],[Duração]]*24</f>
        <v>0</v>
      </c>
      <c r="G442" s="22">
        <f>HOUR(Base[[#This Row],[Tempo de atendimento]]/24)</f>
        <v>0</v>
      </c>
      <c r="H442">
        <f>_xlfn.XLOOKUP(Base[[#This Row],[Recurso]],'DE-PARA'!$A$1:$A$1000,'DE-PARA'!$E$1:$E$1000)</f>
        <v>0</v>
      </c>
      <c r="I442">
        <f>_xlfn.XLOOKUP(Base[[#This Row],[Recurso]],'DE-PARA'!$A$1:$A$1000,'DE-PARA'!$F$1:$F$1000)</f>
        <v>0</v>
      </c>
    </row>
    <row r="443" spans="1:75">
      <c r="A443" s="19">
        <f>CONCATENATE(MONTH(Base[[#This Row],[Data_Padronizada]]),"/",YEAR(Base[[#This Row],[Data_Padronizada]]))*1</f>
        <v>1</v>
      </c>
      <c r="B443" s="20" cm="1">
        <f t="array" ref="B443">IF(ISTEXT(BP443), IFERROR(VALOR.DATA(TRIM(BP443)), VALUE(TRIM(BP443))), BP443)</f>
        <v>0</v>
      </c>
      <c r="C443" t="str">
        <f>TEXT(Base[[#This Row],[Data_Padronizada]],"DDD")</f>
        <v>sáb</v>
      </c>
      <c r="D443">
        <f>_xlfn.XLOOKUP(Base[[#This Row],[Recurso]],'DE-PARA'!$A$1:$A$1000,'DE-PARA'!$D$1:$D$1000)</f>
        <v>0</v>
      </c>
      <c r="E443" t="str">
        <f>_xlfn.XLOOKUP(Base[[#This Row],[Tipo]],'DE-PARA'!$K$2:$K$63,'DE-PARA'!$L$2:$L$63,"Fazer De-Para")</f>
        <v>Fazer De-Para</v>
      </c>
      <c r="F443" s="21">
        <f>Base[[#This Row],[Duração]]*24</f>
        <v>0</v>
      </c>
      <c r="G443" s="22">
        <f>HOUR(Base[[#This Row],[Tempo de atendimento]]/24)</f>
        <v>0</v>
      </c>
      <c r="H443">
        <f>_xlfn.XLOOKUP(Base[[#This Row],[Recurso]],'DE-PARA'!$A$1:$A$1000,'DE-PARA'!$E$1:$E$1000)</f>
        <v>0</v>
      </c>
      <c r="I443">
        <f>_xlfn.XLOOKUP(Base[[#This Row],[Recurso]],'DE-PARA'!$A$1:$A$1000,'DE-PARA'!$F$1:$F$1000)</f>
        <v>0</v>
      </c>
    </row>
    <row r="444" spans="1:75">
      <c r="A444" s="19">
        <f>CONCATENATE(MONTH(Base[[#This Row],[Data_Padronizada]]),"/",YEAR(Base[[#This Row],[Data_Padronizada]]))*1</f>
        <v>1</v>
      </c>
      <c r="B444" s="20" cm="1">
        <f t="array" ref="B444">IF(ISTEXT(BP444), IFERROR(VALOR.DATA(TRIM(BP444)), VALUE(TRIM(BP444))), BP444)</f>
        <v>0</v>
      </c>
      <c r="C444" t="str">
        <f>TEXT(Base[[#This Row],[Data_Padronizada]],"DDD")</f>
        <v>sáb</v>
      </c>
      <c r="D444">
        <f>_xlfn.XLOOKUP(Base[[#This Row],[Recurso]],'DE-PARA'!$A$1:$A$1000,'DE-PARA'!$D$1:$D$1000)</f>
        <v>0</v>
      </c>
      <c r="E444" t="str">
        <f>_xlfn.XLOOKUP(Base[[#This Row],[Tipo]],'DE-PARA'!$K$2:$K$63,'DE-PARA'!$L$2:$L$63,"Fazer De-Para")</f>
        <v>Fazer De-Para</v>
      </c>
      <c r="F444" s="21">
        <f>Base[[#This Row],[Duração]]*24</f>
        <v>0</v>
      </c>
      <c r="G444" s="22">
        <f>HOUR(Base[[#This Row],[Tempo de atendimento]]/24)</f>
        <v>0</v>
      </c>
      <c r="H444">
        <f>_xlfn.XLOOKUP(Base[[#This Row],[Recurso]],'DE-PARA'!$A$1:$A$1000,'DE-PARA'!$E$1:$E$1000)</f>
        <v>0</v>
      </c>
      <c r="I444">
        <f>_xlfn.XLOOKUP(Base[[#This Row],[Recurso]],'DE-PARA'!$A$1:$A$1000,'DE-PARA'!$F$1:$F$1000)</f>
        <v>0</v>
      </c>
      <c r="AD444" s="64"/>
      <c r="AE444" s="64"/>
      <c r="AF444" s="64"/>
      <c r="AG444" s="65"/>
      <c r="AH444" s="65"/>
      <c r="BK444" s="65"/>
      <c r="BL444" s="65"/>
      <c r="BP444" s="20"/>
    </row>
    <row r="445" spans="1:75">
      <c r="A445" s="19">
        <f>CONCATENATE(MONTH(Base[[#This Row],[Data_Padronizada]]),"/",YEAR(Base[[#This Row],[Data_Padronizada]]))*1</f>
        <v>1</v>
      </c>
      <c r="B445" s="20" cm="1">
        <f t="array" ref="B445">IF(ISTEXT(BP445), IFERROR(VALOR.DATA(TRIM(BP445)), VALUE(TRIM(BP445))), BP445)</f>
        <v>0</v>
      </c>
      <c r="C445" t="str">
        <f>TEXT(Base[[#This Row],[Data_Padronizada]],"DDD")</f>
        <v>sáb</v>
      </c>
      <c r="D445">
        <f>_xlfn.XLOOKUP(Base[[#This Row],[Recurso]],'DE-PARA'!$A$1:$A$1000,'DE-PARA'!$D$1:$D$1000)</f>
        <v>0</v>
      </c>
      <c r="E445" t="str">
        <f>_xlfn.XLOOKUP(Base[[#This Row],[Tipo]],'DE-PARA'!$K$2:$K$63,'DE-PARA'!$L$2:$L$63,"Fazer De-Para")</f>
        <v>Fazer De-Para</v>
      </c>
      <c r="F445" s="21">
        <f>Base[[#This Row],[Duração]]*24</f>
        <v>0</v>
      </c>
      <c r="G445" s="22">
        <f>HOUR(Base[[#This Row],[Tempo de atendimento]]/24)</f>
        <v>0</v>
      </c>
      <c r="H445">
        <f>_xlfn.XLOOKUP(Base[[#This Row],[Recurso]],'DE-PARA'!$A$1:$A$1000,'DE-PARA'!$E$1:$E$1000)</f>
        <v>0</v>
      </c>
      <c r="I445">
        <f>_xlfn.XLOOKUP(Base[[#This Row],[Recurso]],'DE-PARA'!$A$1:$A$1000,'DE-PARA'!$F$1:$F$1000)</f>
        <v>0</v>
      </c>
      <c r="AD445" s="64"/>
      <c r="AE445" s="64"/>
      <c r="AF445" s="64"/>
      <c r="AG445" s="65"/>
      <c r="AH445" s="65"/>
      <c r="BK445" s="65"/>
      <c r="BL445" s="65"/>
      <c r="BP445" s="20"/>
    </row>
    <row r="446" spans="1:75">
      <c r="A446" s="19">
        <f>CONCATENATE(MONTH(Base[[#This Row],[Data_Padronizada]]),"/",YEAR(Base[[#This Row],[Data_Padronizada]]))*1</f>
        <v>1</v>
      </c>
      <c r="B446" s="20" cm="1">
        <f t="array" ref="B446">IF(ISTEXT(BP446), IFERROR(VALOR.DATA(TRIM(BP446)), VALUE(TRIM(BP446))), BP446)</f>
        <v>0</v>
      </c>
      <c r="C446" t="str">
        <f>TEXT(Base[[#This Row],[Data_Padronizada]],"DDD")</f>
        <v>sáb</v>
      </c>
      <c r="D446">
        <f>_xlfn.XLOOKUP(Base[[#This Row],[Recurso]],'DE-PARA'!$A$1:$A$1000,'DE-PARA'!$D$1:$D$1000)</f>
        <v>0</v>
      </c>
      <c r="E446" t="str">
        <f>_xlfn.XLOOKUP(Base[[#This Row],[Tipo]],'DE-PARA'!$K$2:$K$63,'DE-PARA'!$L$2:$L$63,"Fazer De-Para")</f>
        <v>Fazer De-Para</v>
      </c>
      <c r="F446" s="21">
        <f>Base[[#This Row],[Duração]]*24</f>
        <v>0</v>
      </c>
      <c r="G446" s="22">
        <f>HOUR(Base[[#This Row],[Tempo de atendimento]]/24)</f>
        <v>0</v>
      </c>
      <c r="H446">
        <f>_xlfn.XLOOKUP(Base[[#This Row],[Recurso]],'DE-PARA'!$A$1:$A$1000,'DE-PARA'!$E$1:$E$1000)</f>
        <v>0</v>
      </c>
      <c r="I446">
        <f>_xlfn.XLOOKUP(Base[[#This Row],[Recurso]],'DE-PARA'!$A$1:$A$1000,'DE-PARA'!$F$1:$F$1000)</f>
        <v>0</v>
      </c>
      <c r="AD446" s="64"/>
      <c r="AE446" s="64"/>
      <c r="AF446" s="64"/>
      <c r="AG446" s="65"/>
      <c r="AH446" s="65"/>
      <c r="BK446" s="65"/>
      <c r="BL446" s="65"/>
      <c r="BP446" s="20"/>
    </row>
    <row r="447" spans="1:75">
      <c r="A447" s="19">
        <f>CONCATENATE(MONTH(Base[[#This Row],[Data_Padronizada]]),"/",YEAR(Base[[#This Row],[Data_Padronizada]]))*1</f>
        <v>1</v>
      </c>
      <c r="B447" s="20" cm="1">
        <f t="array" ref="B447">IF(ISTEXT(BP447), IFERROR(VALOR.DATA(TRIM(BP447)), VALUE(TRIM(BP447))), BP447)</f>
        <v>0</v>
      </c>
      <c r="C447" t="str">
        <f>TEXT(Base[[#This Row],[Data_Padronizada]],"DDD")</f>
        <v>sáb</v>
      </c>
      <c r="D447">
        <f>_xlfn.XLOOKUP(Base[[#This Row],[Recurso]],'DE-PARA'!$A$1:$A$1000,'DE-PARA'!$D$1:$D$1000)</f>
        <v>0</v>
      </c>
      <c r="E447" t="str">
        <f>_xlfn.XLOOKUP(Base[[#This Row],[Tipo]],'DE-PARA'!$K$2:$K$63,'DE-PARA'!$L$2:$L$63,"Fazer De-Para")</f>
        <v>Fazer De-Para</v>
      </c>
      <c r="F447" s="21">
        <f>Base[[#This Row],[Duração]]*24</f>
        <v>0</v>
      </c>
      <c r="G447" s="22">
        <f>HOUR(Base[[#This Row],[Tempo de atendimento]]/24)</f>
        <v>0</v>
      </c>
      <c r="H447">
        <f>_xlfn.XLOOKUP(Base[[#This Row],[Recurso]],'DE-PARA'!$A$1:$A$1000,'DE-PARA'!$E$1:$E$1000)</f>
        <v>0</v>
      </c>
      <c r="I447">
        <f>_xlfn.XLOOKUP(Base[[#This Row],[Recurso]],'DE-PARA'!$A$1:$A$1000,'DE-PARA'!$F$1:$F$1000)</f>
        <v>0</v>
      </c>
      <c r="AD447" s="64"/>
      <c r="AE447" s="64"/>
      <c r="AF447" s="64"/>
      <c r="AG447" s="65"/>
      <c r="AH447" s="65"/>
      <c r="BK447" s="65"/>
      <c r="BL447" s="65"/>
      <c r="BP447" s="20"/>
    </row>
    <row r="448" spans="1:75">
      <c r="A448" s="19">
        <f>CONCATENATE(MONTH(Base[[#This Row],[Data_Padronizada]]),"/",YEAR(Base[[#This Row],[Data_Padronizada]]))*1</f>
        <v>1</v>
      </c>
      <c r="B448" s="20" cm="1">
        <f t="array" ref="B448">IF(ISTEXT(BP448), IFERROR(VALOR.DATA(TRIM(BP448)), VALUE(TRIM(BP448))), BP448)</f>
        <v>0</v>
      </c>
      <c r="C448" t="str">
        <f>TEXT(Base[[#This Row],[Data_Padronizada]],"DDD")</f>
        <v>sáb</v>
      </c>
      <c r="D448">
        <f>_xlfn.XLOOKUP(Base[[#This Row],[Recurso]],'DE-PARA'!$A$1:$A$1000,'DE-PARA'!$D$1:$D$1000)</f>
        <v>0</v>
      </c>
      <c r="E448" t="str">
        <f>_xlfn.XLOOKUP(Base[[#This Row],[Tipo]],'DE-PARA'!$K$2:$K$63,'DE-PARA'!$L$2:$L$63,"Fazer De-Para")</f>
        <v>Fazer De-Para</v>
      </c>
      <c r="F448" s="21">
        <f>Base[[#This Row],[Duração]]*24</f>
        <v>0</v>
      </c>
      <c r="G448" s="22">
        <f>HOUR(Base[[#This Row],[Tempo de atendimento]]/24)</f>
        <v>0</v>
      </c>
      <c r="H448">
        <f>_xlfn.XLOOKUP(Base[[#This Row],[Recurso]],'DE-PARA'!$A$1:$A$1000,'DE-PARA'!$E$1:$E$1000)</f>
        <v>0</v>
      </c>
      <c r="I448">
        <f>_xlfn.XLOOKUP(Base[[#This Row],[Recurso]],'DE-PARA'!$A$1:$A$1000,'DE-PARA'!$F$1:$F$1000)</f>
        <v>0</v>
      </c>
      <c r="AD448" s="64"/>
      <c r="AE448" s="64"/>
      <c r="AF448" s="64"/>
      <c r="AG448" s="65"/>
      <c r="AH448" s="65"/>
      <c r="BK448" s="65"/>
      <c r="BL448" s="65"/>
      <c r="BP448" s="20"/>
    </row>
    <row r="449" spans="1:75">
      <c r="A449" s="19">
        <f>CONCATENATE(MONTH(Base[[#This Row],[Data_Padronizada]]),"/",YEAR(Base[[#This Row],[Data_Padronizada]]))*1</f>
        <v>1</v>
      </c>
      <c r="B449" s="20" cm="1">
        <f t="array" ref="B449">IF(ISTEXT(BP449), IFERROR(VALOR.DATA(TRIM(BP449)), VALUE(TRIM(BP449))), BP449)</f>
        <v>0</v>
      </c>
      <c r="C449" t="str">
        <f>TEXT(Base[[#This Row],[Data_Padronizada]],"DDD")</f>
        <v>sáb</v>
      </c>
      <c r="D449">
        <f>_xlfn.XLOOKUP(Base[[#This Row],[Recurso]],'DE-PARA'!$A$1:$A$1000,'DE-PARA'!$D$1:$D$1000)</f>
        <v>0</v>
      </c>
      <c r="E449" t="str">
        <f>_xlfn.XLOOKUP(Base[[#This Row],[Tipo]],'DE-PARA'!$K$2:$K$63,'DE-PARA'!$L$2:$L$63,"Fazer De-Para")</f>
        <v>Fazer De-Para</v>
      </c>
      <c r="F449" s="21">
        <f>Base[[#This Row],[Duração]]*24</f>
        <v>0</v>
      </c>
      <c r="G449" s="22">
        <f>HOUR(Base[[#This Row],[Tempo de atendimento]]/24)</f>
        <v>0</v>
      </c>
      <c r="H449">
        <f>_xlfn.XLOOKUP(Base[[#This Row],[Recurso]],'DE-PARA'!$A$1:$A$1000,'DE-PARA'!$E$1:$E$1000)</f>
        <v>0</v>
      </c>
      <c r="I449">
        <f>_xlfn.XLOOKUP(Base[[#This Row],[Recurso]],'DE-PARA'!$A$1:$A$1000,'DE-PARA'!$F$1:$F$1000)</f>
        <v>0</v>
      </c>
      <c r="AD449" s="64"/>
      <c r="AE449" s="64"/>
      <c r="AF449" s="64"/>
      <c r="AG449" s="65"/>
      <c r="AH449" s="65"/>
      <c r="BK449" s="65"/>
      <c r="BL449" s="65"/>
      <c r="BP449" s="20"/>
    </row>
    <row r="450" spans="1:75">
      <c r="A450" s="19">
        <f>CONCATENATE(MONTH(Base[[#This Row],[Data_Padronizada]]),"/",YEAR(Base[[#This Row],[Data_Padronizada]]))*1</f>
        <v>1</v>
      </c>
      <c r="B450" s="20" cm="1">
        <f t="array" ref="B450">IF(ISTEXT(BP450), IFERROR(VALOR.DATA(TRIM(BP450)), VALUE(TRIM(BP450))), BP450)</f>
        <v>0</v>
      </c>
      <c r="C450" t="str">
        <f>TEXT(Base[[#This Row],[Data_Padronizada]],"DDD")</f>
        <v>sáb</v>
      </c>
      <c r="D450">
        <f>_xlfn.XLOOKUP(Base[[#This Row],[Recurso]],'DE-PARA'!$A$1:$A$1000,'DE-PARA'!$D$1:$D$1000)</f>
        <v>0</v>
      </c>
      <c r="E450" t="str">
        <f>_xlfn.XLOOKUP(Base[[#This Row],[Tipo]],'DE-PARA'!$K$2:$K$63,'DE-PARA'!$L$2:$L$63,"Fazer De-Para")</f>
        <v>Fazer De-Para</v>
      </c>
      <c r="F450" s="21">
        <f>Base[[#This Row],[Duração]]*24</f>
        <v>0</v>
      </c>
      <c r="G450" s="22">
        <f>HOUR(Base[[#This Row],[Tempo de atendimento]]/24)</f>
        <v>0</v>
      </c>
      <c r="H450">
        <f>_xlfn.XLOOKUP(Base[[#This Row],[Recurso]],'DE-PARA'!$A$1:$A$1000,'DE-PARA'!$E$1:$E$1000)</f>
        <v>0</v>
      </c>
      <c r="I450">
        <f>_xlfn.XLOOKUP(Base[[#This Row],[Recurso]],'DE-PARA'!$A$1:$A$1000,'DE-PARA'!$F$1:$F$1000)</f>
        <v>0</v>
      </c>
    </row>
    <row r="451" spans="1:75">
      <c r="A451" s="19">
        <f>CONCATENATE(MONTH(Base[[#This Row],[Data_Padronizada]]),"/",YEAR(Base[[#This Row],[Data_Padronizada]]))*1</f>
        <v>1</v>
      </c>
      <c r="B451" s="20" cm="1">
        <f t="array" ref="B451">IF(ISTEXT(BP451), IFERROR(VALOR.DATA(TRIM(BP451)), VALUE(TRIM(BP451))), BP451)</f>
        <v>0</v>
      </c>
      <c r="C451" t="str">
        <f>TEXT(Base[[#This Row],[Data_Padronizada]],"DDD")</f>
        <v>sáb</v>
      </c>
      <c r="D451">
        <f>_xlfn.XLOOKUP(Base[[#This Row],[Recurso]],'DE-PARA'!$A$1:$A$1000,'DE-PARA'!$D$1:$D$1000)</f>
        <v>0</v>
      </c>
      <c r="E451" t="str">
        <f>_xlfn.XLOOKUP(Base[[#This Row],[Tipo]],'DE-PARA'!$K$2:$K$63,'DE-PARA'!$L$2:$L$63,"Fazer De-Para")</f>
        <v>Fazer De-Para</v>
      </c>
      <c r="F451" s="21">
        <f>Base[[#This Row],[Duração]]*24</f>
        <v>0</v>
      </c>
      <c r="G451" s="22">
        <f>HOUR(Base[[#This Row],[Tempo de atendimento]]/24)</f>
        <v>0</v>
      </c>
      <c r="H451">
        <f>_xlfn.XLOOKUP(Base[[#This Row],[Recurso]],'DE-PARA'!$A$1:$A$1000,'DE-PARA'!$E$1:$E$1000)</f>
        <v>0</v>
      </c>
      <c r="I451">
        <f>_xlfn.XLOOKUP(Base[[#This Row],[Recurso]],'DE-PARA'!$A$1:$A$1000,'DE-PARA'!$F$1:$F$1000)</f>
        <v>0</v>
      </c>
      <c r="AD451" s="64"/>
      <c r="AE451" s="64"/>
      <c r="AF451" s="64"/>
      <c r="AG451" s="65"/>
      <c r="AH451" s="65"/>
      <c r="BK451" s="65"/>
      <c r="BL451" s="65"/>
      <c r="BP451" s="20"/>
    </row>
    <row r="452" spans="1:75">
      <c r="A452" s="19">
        <f>CONCATENATE(MONTH(Base[[#This Row],[Data_Padronizada]]),"/",YEAR(Base[[#This Row],[Data_Padronizada]]))*1</f>
        <v>1</v>
      </c>
      <c r="B452" s="20" cm="1">
        <f t="array" ref="B452">IF(ISTEXT(BP452), IFERROR(VALOR.DATA(TRIM(BP452)), VALUE(TRIM(BP452))), BP452)</f>
        <v>0</v>
      </c>
      <c r="C452" t="str">
        <f>TEXT(Base[[#This Row],[Data_Padronizada]],"DDD")</f>
        <v>sáb</v>
      </c>
      <c r="D452">
        <f>_xlfn.XLOOKUP(Base[[#This Row],[Recurso]],'DE-PARA'!$A$1:$A$1000,'DE-PARA'!$D$1:$D$1000)</f>
        <v>0</v>
      </c>
      <c r="E452" t="str">
        <f>_xlfn.XLOOKUP(Base[[#This Row],[Tipo]],'DE-PARA'!$K$2:$K$63,'DE-PARA'!$L$2:$L$63,"Fazer De-Para")</f>
        <v>Fazer De-Para</v>
      </c>
      <c r="F452" s="21">
        <f>Base[[#This Row],[Duração]]*24</f>
        <v>0</v>
      </c>
      <c r="G452" s="22">
        <f>HOUR(Base[[#This Row],[Tempo de atendimento]]/24)</f>
        <v>0</v>
      </c>
      <c r="H452">
        <f>_xlfn.XLOOKUP(Base[[#This Row],[Recurso]],'DE-PARA'!$A$1:$A$1000,'DE-PARA'!$E$1:$E$1000)</f>
        <v>0</v>
      </c>
      <c r="I452">
        <f>_xlfn.XLOOKUP(Base[[#This Row],[Recurso]],'DE-PARA'!$A$1:$A$1000,'DE-PARA'!$F$1:$F$1000)</f>
        <v>0</v>
      </c>
      <c r="AD452" s="64"/>
      <c r="AE452" s="64"/>
      <c r="AF452" s="64"/>
      <c r="AG452" s="65"/>
      <c r="AH452" s="65"/>
      <c r="BK452" s="65"/>
      <c r="BL452" s="65"/>
      <c r="BP452" s="20"/>
    </row>
    <row r="453" spans="1:75">
      <c r="A453" s="19">
        <f>CONCATENATE(MONTH(Base[[#This Row],[Data_Padronizada]]),"/",YEAR(Base[[#This Row],[Data_Padronizada]]))*1</f>
        <v>1</v>
      </c>
      <c r="B453" s="20" cm="1">
        <f t="array" ref="B453">IF(ISTEXT(BP453), IFERROR(VALOR.DATA(TRIM(BP453)), VALUE(TRIM(BP453))), BP453)</f>
        <v>0</v>
      </c>
      <c r="C453" t="str">
        <f>TEXT(Base[[#This Row],[Data_Padronizada]],"DDD")</f>
        <v>sáb</v>
      </c>
      <c r="D453">
        <f>_xlfn.XLOOKUP(Base[[#This Row],[Recurso]],'DE-PARA'!$A$1:$A$1000,'DE-PARA'!$D$1:$D$1000)</f>
        <v>0</v>
      </c>
      <c r="E453" t="str">
        <f>_xlfn.XLOOKUP(Base[[#This Row],[Tipo]],'DE-PARA'!$K$2:$K$63,'DE-PARA'!$L$2:$L$63,"Fazer De-Para")</f>
        <v>Fazer De-Para</v>
      </c>
      <c r="F453" s="21">
        <f>Base[[#This Row],[Duração]]*24</f>
        <v>0</v>
      </c>
      <c r="G453" s="22">
        <f>HOUR(Base[[#This Row],[Tempo de atendimento]]/24)</f>
        <v>0</v>
      </c>
      <c r="H453">
        <f>_xlfn.XLOOKUP(Base[[#This Row],[Recurso]],'DE-PARA'!$A$1:$A$1000,'DE-PARA'!$E$1:$E$1000)</f>
        <v>0</v>
      </c>
      <c r="I453">
        <f>_xlfn.XLOOKUP(Base[[#This Row],[Recurso]],'DE-PARA'!$A$1:$A$1000,'DE-PARA'!$F$1:$F$1000)</f>
        <v>0</v>
      </c>
      <c r="AD453" s="64"/>
      <c r="AE453" s="64"/>
      <c r="AF453" s="64"/>
      <c r="AG453" s="65"/>
      <c r="AH453" s="65"/>
      <c r="BK453" s="65"/>
      <c r="BL453" s="65"/>
      <c r="BP453" s="20"/>
    </row>
    <row r="454" spans="1:75">
      <c r="A454" s="19">
        <f>CONCATENATE(MONTH(Base[[#This Row],[Data_Padronizada]]),"/",YEAR(Base[[#This Row],[Data_Padronizada]]))*1</f>
        <v>1</v>
      </c>
      <c r="B454" s="20" cm="1">
        <f t="array" ref="B454">IF(ISTEXT(BP454), IFERROR(VALOR.DATA(TRIM(BP454)), VALUE(TRIM(BP454))), BP454)</f>
        <v>0</v>
      </c>
      <c r="C454" t="str">
        <f>TEXT(Base[[#This Row],[Data_Padronizada]],"DDD")</f>
        <v>sáb</v>
      </c>
      <c r="D454">
        <f>_xlfn.XLOOKUP(Base[[#This Row],[Recurso]],'DE-PARA'!$A$1:$A$1000,'DE-PARA'!$D$1:$D$1000)</f>
        <v>0</v>
      </c>
      <c r="E454" t="str">
        <f>_xlfn.XLOOKUP(Base[[#This Row],[Tipo]],'DE-PARA'!$K$2:$K$63,'DE-PARA'!$L$2:$L$63,"Fazer De-Para")</f>
        <v>Fazer De-Para</v>
      </c>
      <c r="F454" s="21">
        <f>Base[[#This Row],[Duração]]*24</f>
        <v>0</v>
      </c>
      <c r="G454" s="22">
        <f>HOUR(Base[[#This Row],[Tempo de atendimento]]/24)</f>
        <v>0</v>
      </c>
      <c r="H454">
        <f>_xlfn.XLOOKUP(Base[[#This Row],[Recurso]],'DE-PARA'!$A$1:$A$1000,'DE-PARA'!$E$1:$E$1000)</f>
        <v>0</v>
      </c>
      <c r="I454">
        <f>_xlfn.XLOOKUP(Base[[#This Row],[Recurso]],'DE-PARA'!$A$1:$A$1000,'DE-PARA'!$F$1:$F$1000)</f>
        <v>0</v>
      </c>
      <c r="AD454" s="64"/>
      <c r="AE454" s="64"/>
      <c r="AF454" s="64"/>
      <c r="AG454" s="65"/>
      <c r="AH454" s="65"/>
      <c r="BK454" s="65"/>
      <c r="BL454" s="65"/>
      <c r="BP454" s="20"/>
    </row>
    <row r="455" spans="1:75">
      <c r="A455" s="19">
        <f>CONCATENATE(MONTH(Base[[#This Row],[Data_Padronizada]]),"/",YEAR(Base[[#This Row],[Data_Padronizada]]))*1</f>
        <v>1</v>
      </c>
      <c r="B455" s="20" cm="1">
        <f t="array" ref="B455">IF(ISTEXT(BP455), IFERROR(VALOR.DATA(TRIM(BP455)), VALUE(TRIM(BP455))), BP455)</f>
        <v>0</v>
      </c>
      <c r="C455" t="str">
        <f>TEXT(Base[[#This Row],[Data_Padronizada]],"DDD")</f>
        <v>sáb</v>
      </c>
      <c r="D455">
        <f>_xlfn.XLOOKUP(Base[[#This Row],[Recurso]],'DE-PARA'!$A$1:$A$1000,'DE-PARA'!$D$1:$D$1000)</f>
        <v>0</v>
      </c>
      <c r="E455" t="str">
        <f>_xlfn.XLOOKUP(Base[[#This Row],[Tipo]],'DE-PARA'!$K$2:$K$63,'DE-PARA'!$L$2:$L$63,"Fazer De-Para")</f>
        <v>Fazer De-Para</v>
      </c>
      <c r="F455" s="21">
        <f>Base[[#This Row],[Duração]]*24</f>
        <v>0</v>
      </c>
      <c r="G455" s="22">
        <f>HOUR(Base[[#This Row],[Tempo de atendimento]]/24)</f>
        <v>0</v>
      </c>
      <c r="H455">
        <f>_xlfn.XLOOKUP(Base[[#This Row],[Recurso]],'DE-PARA'!$A$1:$A$1000,'DE-PARA'!$E$1:$E$1000)</f>
        <v>0</v>
      </c>
      <c r="I455">
        <f>_xlfn.XLOOKUP(Base[[#This Row],[Recurso]],'DE-PARA'!$A$1:$A$1000,'DE-PARA'!$F$1:$F$1000)</f>
        <v>0</v>
      </c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  <c r="AA455" s="66"/>
      <c r="AB455" s="66"/>
      <c r="AC455" s="66"/>
      <c r="AD455" s="67"/>
      <c r="AE455" s="67"/>
      <c r="AF455" s="67"/>
      <c r="AG455" s="68"/>
      <c r="AH455" s="68"/>
      <c r="AI455" s="66"/>
      <c r="AJ455" s="66"/>
      <c r="AK455" s="66"/>
      <c r="AL455" s="66"/>
      <c r="AM455" s="66"/>
      <c r="AN455" s="66"/>
      <c r="AO455" s="66"/>
      <c r="AP455" s="66"/>
      <c r="AQ455" s="66"/>
      <c r="AR455" s="66"/>
      <c r="AS455" s="66"/>
      <c r="AT455" s="66"/>
      <c r="AU455" s="66"/>
      <c r="AV455" s="66"/>
      <c r="AW455" s="66"/>
      <c r="AX455" s="66"/>
      <c r="AY455" s="66"/>
      <c r="AZ455" s="66"/>
      <c r="BA455" s="66"/>
      <c r="BB455" s="66"/>
      <c r="BC455" s="66"/>
      <c r="BD455" s="66"/>
      <c r="BE455" s="66"/>
      <c r="BF455" s="66"/>
      <c r="BG455" s="66"/>
      <c r="BH455" s="66"/>
      <c r="BI455" s="66"/>
      <c r="BJ455" s="66"/>
      <c r="BK455" s="68"/>
      <c r="BL455" s="68"/>
      <c r="BM455" s="66"/>
      <c r="BN455" s="66"/>
      <c r="BO455" s="66"/>
      <c r="BP455" s="69"/>
      <c r="BQ455" s="66"/>
      <c r="BR455" s="66"/>
      <c r="BS455" s="66"/>
      <c r="BT455" s="66"/>
      <c r="BU455" s="66"/>
      <c r="BV455" s="66"/>
      <c r="BW455" s="66"/>
    </row>
    <row r="456" spans="1:75">
      <c r="A456" s="19">
        <f>CONCATENATE(MONTH(Base[[#This Row],[Data_Padronizada]]),"/",YEAR(Base[[#This Row],[Data_Padronizada]]))*1</f>
        <v>1</v>
      </c>
      <c r="B456" s="20" cm="1">
        <f t="array" ref="B456">IF(ISTEXT(BP456), IFERROR(VALOR.DATA(TRIM(BP456)), VALUE(TRIM(BP456))), BP456)</f>
        <v>0</v>
      </c>
      <c r="C456" t="str">
        <f>TEXT(Base[[#This Row],[Data_Padronizada]],"DDD")</f>
        <v>sáb</v>
      </c>
      <c r="D456">
        <f>_xlfn.XLOOKUP(Base[[#This Row],[Recurso]],'DE-PARA'!$A$1:$A$1000,'DE-PARA'!$D$1:$D$1000)</f>
        <v>0</v>
      </c>
      <c r="E456" t="str">
        <f>_xlfn.XLOOKUP(Base[[#This Row],[Tipo]],'DE-PARA'!$K$2:$K$63,'DE-PARA'!$L$2:$L$63,"Fazer De-Para")</f>
        <v>Fazer De-Para</v>
      </c>
      <c r="F456" s="21">
        <f>Base[[#This Row],[Duração]]*24</f>
        <v>0</v>
      </c>
      <c r="G456" s="22">
        <f>HOUR(Base[[#This Row],[Tempo de atendimento]]/24)</f>
        <v>0</v>
      </c>
      <c r="H456">
        <f>_xlfn.XLOOKUP(Base[[#This Row],[Recurso]],'DE-PARA'!$A$1:$A$1000,'DE-PARA'!$E$1:$E$1000)</f>
        <v>0</v>
      </c>
      <c r="I456">
        <f>_xlfn.XLOOKUP(Base[[#This Row],[Recurso]],'DE-PARA'!$A$1:$A$1000,'DE-PARA'!$F$1:$F$1000)</f>
        <v>0</v>
      </c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  <c r="AA456" s="66"/>
      <c r="AB456" s="66"/>
      <c r="AC456" s="66"/>
      <c r="AD456" s="67"/>
      <c r="AE456" s="67"/>
      <c r="AF456" s="67"/>
      <c r="AG456" s="68"/>
      <c r="AH456" s="68"/>
      <c r="AI456" s="66"/>
      <c r="AJ456" s="66"/>
      <c r="AK456" s="66"/>
      <c r="AL456" s="66"/>
      <c r="AM456" s="66"/>
      <c r="AN456" s="66"/>
      <c r="AO456" s="66"/>
      <c r="AP456" s="66"/>
      <c r="AQ456" s="66"/>
      <c r="AR456" s="66"/>
      <c r="AS456" s="66"/>
      <c r="AT456" s="66"/>
      <c r="AU456" s="66"/>
      <c r="AV456" s="66"/>
      <c r="AW456" s="66"/>
      <c r="AX456" s="66"/>
      <c r="AY456" s="66"/>
      <c r="AZ456" s="66"/>
      <c r="BA456" s="66"/>
      <c r="BB456" s="66"/>
      <c r="BC456" s="66"/>
      <c r="BD456" s="66"/>
      <c r="BE456" s="66"/>
      <c r="BF456" s="66"/>
      <c r="BG456" s="66"/>
      <c r="BH456" s="66"/>
      <c r="BI456" s="66"/>
      <c r="BJ456" s="66"/>
      <c r="BK456" s="68"/>
      <c r="BL456" s="68"/>
      <c r="BM456" s="66"/>
      <c r="BN456" s="66"/>
      <c r="BO456" s="66"/>
      <c r="BP456" s="69"/>
      <c r="BQ456" s="66"/>
      <c r="BR456" s="66"/>
      <c r="BS456" s="66"/>
      <c r="BT456" s="66"/>
      <c r="BU456" s="66"/>
      <c r="BV456" s="66"/>
      <c r="BW456" s="66"/>
    </row>
    <row r="457" spans="1:75">
      <c r="A457" s="19">
        <f>CONCATENATE(MONTH(Base[[#This Row],[Data_Padronizada]]),"/",YEAR(Base[[#This Row],[Data_Padronizada]]))*1</f>
        <v>1</v>
      </c>
      <c r="B457" s="20" cm="1">
        <f t="array" ref="B457">IF(ISTEXT(BP457), IFERROR(VALOR.DATA(TRIM(BP457)), VALUE(TRIM(BP457))), BP457)</f>
        <v>0</v>
      </c>
      <c r="C457" t="str">
        <f>TEXT(Base[[#This Row],[Data_Padronizada]],"DDD")</f>
        <v>sáb</v>
      </c>
      <c r="D457">
        <f>_xlfn.XLOOKUP(Base[[#This Row],[Recurso]],'DE-PARA'!$A$1:$A$1000,'DE-PARA'!$D$1:$D$1000)</f>
        <v>0</v>
      </c>
      <c r="E457" t="str">
        <f>_xlfn.XLOOKUP(Base[[#This Row],[Tipo]],'DE-PARA'!$K$2:$K$63,'DE-PARA'!$L$2:$L$63,"Fazer De-Para")</f>
        <v>Fazer De-Para</v>
      </c>
      <c r="F457" s="21">
        <f>Base[[#This Row],[Duração]]*24</f>
        <v>0</v>
      </c>
      <c r="G457" s="22">
        <f>HOUR(Base[[#This Row],[Tempo de atendimento]]/24)</f>
        <v>0</v>
      </c>
      <c r="H457">
        <f>_xlfn.XLOOKUP(Base[[#This Row],[Recurso]],'DE-PARA'!$A$1:$A$1000,'DE-PARA'!$E$1:$E$1000)</f>
        <v>0</v>
      </c>
      <c r="I457">
        <f>_xlfn.XLOOKUP(Base[[#This Row],[Recurso]],'DE-PARA'!$A$1:$A$1000,'DE-PARA'!$F$1:$F$1000)</f>
        <v>0</v>
      </c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  <c r="AA457" s="66"/>
      <c r="AB457" s="66"/>
      <c r="AC457" s="66"/>
      <c r="AD457" s="67"/>
      <c r="AE457" s="67"/>
      <c r="AF457" s="67"/>
      <c r="AG457" s="68"/>
      <c r="AH457" s="68"/>
      <c r="AI457" s="66"/>
      <c r="AJ457" s="66"/>
      <c r="AK457" s="66"/>
      <c r="AL457" s="66"/>
      <c r="AM457" s="66"/>
      <c r="AN457" s="66"/>
      <c r="AO457" s="66"/>
      <c r="AP457" s="66"/>
      <c r="AQ457" s="66"/>
      <c r="AR457" s="66"/>
      <c r="AS457" s="66"/>
      <c r="AT457" s="66"/>
      <c r="AU457" s="66"/>
      <c r="AV457" s="66"/>
      <c r="AW457" s="66"/>
      <c r="AX457" s="66"/>
      <c r="AY457" s="66"/>
      <c r="AZ457" s="66"/>
      <c r="BA457" s="66"/>
      <c r="BB457" s="66"/>
      <c r="BC457" s="66"/>
      <c r="BD457" s="66"/>
      <c r="BE457" s="66"/>
      <c r="BF457" s="66"/>
      <c r="BG457" s="66"/>
      <c r="BH457" s="66"/>
      <c r="BI457" s="66"/>
      <c r="BJ457" s="66"/>
      <c r="BK457" s="68"/>
      <c r="BL457" s="68"/>
      <c r="BM457" s="66"/>
      <c r="BN457" s="66"/>
      <c r="BO457" s="66"/>
      <c r="BP457" s="69"/>
      <c r="BQ457" s="66"/>
      <c r="BR457" s="66"/>
      <c r="BS457" s="66"/>
      <c r="BT457" s="66"/>
      <c r="BU457" s="66"/>
      <c r="BV457" s="66"/>
      <c r="BW457" s="66"/>
    </row>
    <row r="458" spans="1:75">
      <c r="A458" s="19">
        <f>CONCATENATE(MONTH(Base[[#This Row],[Data_Padronizada]]),"/",YEAR(Base[[#This Row],[Data_Padronizada]]))*1</f>
        <v>1</v>
      </c>
      <c r="B458" s="20" cm="1">
        <f t="array" ref="B458">IF(ISTEXT(BP458), IFERROR(VALOR.DATA(TRIM(BP458)), VALUE(TRIM(BP458))), BP458)</f>
        <v>0</v>
      </c>
      <c r="C458" t="str">
        <f>TEXT(Base[[#This Row],[Data_Padronizada]],"DDD")</f>
        <v>sáb</v>
      </c>
      <c r="D458">
        <f>_xlfn.XLOOKUP(Base[[#This Row],[Recurso]],'DE-PARA'!$A$1:$A$1000,'DE-PARA'!$D$1:$D$1000)</f>
        <v>0</v>
      </c>
      <c r="E458" t="str">
        <f>_xlfn.XLOOKUP(Base[[#This Row],[Tipo]],'DE-PARA'!$K$2:$K$63,'DE-PARA'!$L$2:$L$63,"Fazer De-Para")</f>
        <v>Fazer De-Para</v>
      </c>
      <c r="F458" s="21">
        <f>Base[[#This Row],[Duração]]*24</f>
        <v>0</v>
      </c>
      <c r="G458" s="22">
        <f>HOUR(Base[[#This Row],[Tempo de atendimento]]/24)</f>
        <v>0</v>
      </c>
      <c r="H458">
        <f>_xlfn.XLOOKUP(Base[[#This Row],[Recurso]],'DE-PARA'!$A$1:$A$1000,'DE-PARA'!$E$1:$E$1000)</f>
        <v>0</v>
      </c>
      <c r="I458">
        <f>_xlfn.XLOOKUP(Base[[#This Row],[Recurso]],'DE-PARA'!$A$1:$A$1000,'DE-PARA'!$F$1:$F$1000)</f>
        <v>0</v>
      </c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  <c r="AA458" s="66"/>
      <c r="AB458" s="66"/>
      <c r="AC458" s="66"/>
      <c r="AD458" s="67"/>
      <c r="AE458" s="67"/>
      <c r="AF458" s="67"/>
      <c r="AG458" s="68"/>
      <c r="AH458" s="68"/>
      <c r="AI458" s="66"/>
      <c r="AJ458" s="66"/>
      <c r="AK458" s="66"/>
      <c r="AL458" s="66"/>
      <c r="AM458" s="66"/>
      <c r="AN458" s="66"/>
      <c r="AO458" s="66"/>
      <c r="AP458" s="66"/>
      <c r="AQ458" s="66"/>
      <c r="AR458" s="66"/>
      <c r="AS458" s="66"/>
      <c r="AT458" s="66"/>
      <c r="AU458" s="66"/>
      <c r="AV458" s="66"/>
      <c r="AW458" s="66"/>
      <c r="AX458" s="66"/>
      <c r="AY458" s="66"/>
      <c r="AZ458" s="66"/>
      <c r="BA458" s="66"/>
      <c r="BB458" s="66"/>
      <c r="BC458" s="66"/>
      <c r="BD458" s="66"/>
      <c r="BE458" s="66"/>
      <c r="BF458" s="66"/>
      <c r="BG458" s="66"/>
      <c r="BH458" s="66"/>
      <c r="BI458" s="66"/>
      <c r="BJ458" s="66"/>
      <c r="BK458" s="68"/>
      <c r="BL458" s="68"/>
      <c r="BM458" s="66"/>
      <c r="BN458" s="66"/>
      <c r="BO458" s="66"/>
      <c r="BP458" s="69"/>
      <c r="BQ458" s="66"/>
      <c r="BR458" s="66"/>
      <c r="BS458" s="66"/>
      <c r="BT458" s="66"/>
      <c r="BU458" s="66"/>
      <c r="BV458" s="66"/>
      <c r="BW458" s="66"/>
    </row>
    <row r="459" spans="1:75">
      <c r="A459" s="19">
        <f>CONCATENATE(MONTH(Base[[#This Row],[Data_Padronizada]]),"/",YEAR(Base[[#This Row],[Data_Padronizada]]))*1</f>
        <v>1</v>
      </c>
      <c r="B459" s="20" cm="1">
        <f t="array" ref="B459">IF(ISTEXT(BP459), IFERROR(VALOR.DATA(TRIM(BP459)), VALUE(TRIM(BP459))), BP459)</f>
        <v>0</v>
      </c>
      <c r="C459" t="str">
        <f>TEXT(Base[[#This Row],[Data_Padronizada]],"DDD")</f>
        <v>sáb</v>
      </c>
      <c r="D459">
        <f>_xlfn.XLOOKUP(Base[[#This Row],[Recurso]],'DE-PARA'!$A$1:$A$1000,'DE-PARA'!$D$1:$D$1000)</f>
        <v>0</v>
      </c>
      <c r="E459" t="str">
        <f>_xlfn.XLOOKUP(Base[[#This Row],[Tipo]],'DE-PARA'!$K$2:$K$63,'DE-PARA'!$L$2:$L$63,"Fazer De-Para")</f>
        <v>Fazer De-Para</v>
      </c>
      <c r="F459" s="21">
        <f>Base[[#This Row],[Duração]]*24</f>
        <v>0</v>
      </c>
      <c r="G459" s="22">
        <f>HOUR(Base[[#This Row],[Tempo de atendimento]]/24)</f>
        <v>0</v>
      </c>
      <c r="H459">
        <f>_xlfn.XLOOKUP(Base[[#This Row],[Recurso]],'DE-PARA'!$A$1:$A$1000,'DE-PARA'!$E$1:$E$1000)</f>
        <v>0</v>
      </c>
      <c r="I459">
        <f>_xlfn.XLOOKUP(Base[[#This Row],[Recurso]],'DE-PARA'!$A$1:$A$1000,'DE-PARA'!$F$1:$F$1000)</f>
        <v>0</v>
      </c>
      <c r="AD459" s="64"/>
      <c r="AE459" s="64"/>
      <c r="AF459" s="64"/>
      <c r="AG459" s="65"/>
      <c r="AH459" s="65"/>
      <c r="BK459" s="65"/>
      <c r="BL459" s="65"/>
      <c r="BP459" s="20"/>
    </row>
    <row r="460" spans="1:75">
      <c r="A460" s="19">
        <f>CONCATENATE(MONTH(Base[[#This Row],[Data_Padronizada]]),"/",YEAR(Base[[#This Row],[Data_Padronizada]]))*1</f>
        <v>1</v>
      </c>
      <c r="B460" s="20" cm="1">
        <f t="array" ref="B460">IF(ISTEXT(BP460), IFERROR(VALOR.DATA(TRIM(BP460)), VALUE(TRIM(BP460))), BP460)</f>
        <v>0</v>
      </c>
      <c r="C460" t="str">
        <f>TEXT(Base[[#This Row],[Data_Padronizada]],"DDD")</f>
        <v>sáb</v>
      </c>
      <c r="D460">
        <f>_xlfn.XLOOKUP(Base[[#This Row],[Recurso]],'DE-PARA'!$A$1:$A$1000,'DE-PARA'!$D$1:$D$1000)</f>
        <v>0</v>
      </c>
      <c r="E460" t="str">
        <f>_xlfn.XLOOKUP(Base[[#This Row],[Tipo]],'DE-PARA'!$K$2:$K$63,'DE-PARA'!$L$2:$L$63,"Fazer De-Para")</f>
        <v>Fazer De-Para</v>
      </c>
      <c r="F460" s="21">
        <f>Base[[#This Row],[Duração]]*24</f>
        <v>0</v>
      </c>
      <c r="G460" s="22">
        <f>HOUR(Base[[#This Row],[Tempo de atendimento]]/24)</f>
        <v>0</v>
      </c>
      <c r="H460">
        <f>_xlfn.XLOOKUP(Base[[#This Row],[Recurso]],'DE-PARA'!$A$1:$A$1000,'DE-PARA'!$E$1:$E$1000)</f>
        <v>0</v>
      </c>
      <c r="I460">
        <f>_xlfn.XLOOKUP(Base[[#This Row],[Recurso]],'DE-PARA'!$A$1:$A$1000,'DE-PARA'!$F$1:$F$1000)</f>
        <v>0</v>
      </c>
    </row>
    <row r="461" spans="1:75">
      <c r="A461" s="19">
        <f>CONCATENATE(MONTH(Base[[#This Row],[Data_Padronizada]]),"/",YEAR(Base[[#This Row],[Data_Padronizada]]))*1</f>
        <v>1</v>
      </c>
      <c r="B461" s="20" cm="1">
        <f t="array" ref="B461">IF(ISTEXT(BP461), IFERROR(VALOR.DATA(TRIM(BP461)), VALUE(TRIM(BP461))), BP461)</f>
        <v>0</v>
      </c>
      <c r="C461" t="str">
        <f>TEXT(Base[[#This Row],[Data_Padronizada]],"DDD")</f>
        <v>sáb</v>
      </c>
      <c r="D461">
        <f>_xlfn.XLOOKUP(Base[[#This Row],[Recurso]],'DE-PARA'!$A$1:$A$1000,'DE-PARA'!$D$1:$D$1000)</f>
        <v>0</v>
      </c>
      <c r="E461" t="str">
        <f>_xlfn.XLOOKUP(Base[[#This Row],[Tipo]],'DE-PARA'!$K$2:$K$63,'DE-PARA'!$L$2:$L$63,"Fazer De-Para")</f>
        <v>Fazer De-Para</v>
      </c>
      <c r="F461" s="21">
        <f>Base[[#This Row],[Duração]]*24</f>
        <v>0</v>
      </c>
      <c r="G461" s="22">
        <f>HOUR(Base[[#This Row],[Tempo de atendimento]]/24)</f>
        <v>0</v>
      </c>
      <c r="H461">
        <f>_xlfn.XLOOKUP(Base[[#This Row],[Recurso]],'DE-PARA'!$A$1:$A$1000,'DE-PARA'!$E$1:$E$1000)</f>
        <v>0</v>
      </c>
      <c r="I461">
        <f>_xlfn.XLOOKUP(Base[[#This Row],[Recurso]],'DE-PARA'!$A$1:$A$1000,'DE-PARA'!$F$1:$F$1000)</f>
        <v>0</v>
      </c>
    </row>
    <row r="462" spans="1:75">
      <c r="A462" s="19">
        <f>CONCATENATE(MONTH(Base[[#This Row],[Data_Padronizada]]),"/",YEAR(Base[[#This Row],[Data_Padronizada]]))*1</f>
        <v>1</v>
      </c>
      <c r="B462" s="20" cm="1">
        <f t="array" ref="B462">IF(ISTEXT(BP462), IFERROR(VALOR.DATA(TRIM(BP462)), VALUE(TRIM(BP462))), BP462)</f>
        <v>0</v>
      </c>
      <c r="C462" t="str">
        <f>TEXT(Base[[#This Row],[Data_Padronizada]],"DDD")</f>
        <v>sáb</v>
      </c>
      <c r="D462">
        <f>_xlfn.XLOOKUP(Base[[#This Row],[Recurso]],'DE-PARA'!$A$1:$A$1000,'DE-PARA'!$D$1:$D$1000)</f>
        <v>0</v>
      </c>
      <c r="E462" t="str">
        <f>_xlfn.XLOOKUP(Base[[#This Row],[Tipo]],'DE-PARA'!$K$2:$K$63,'DE-PARA'!$L$2:$L$63,"Fazer De-Para")</f>
        <v>Fazer De-Para</v>
      </c>
      <c r="F462" s="21">
        <f>Base[[#This Row],[Duração]]*24</f>
        <v>0</v>
      </c>
      <c r="G462" s="22">
        <f>HOUR(Base[[#This Row],[Tempo de atendimento]]/24)</f>
        <v>0</v>
      </c>
      <c r="H462">
        <f>_xlfn.XLOOKUP(Base[[#This Row],[Recurso]],'DE-PARA'!$A$1:$A$1000,'DE-PARA'!$E$1:$E$1000)</f>
        <v>0</v>
      </c>
      <c r="I462">
        <f>_xlfn.XLOOKUP(Base[[#This Row],[Recurso]],'DE-PARA'!$A$1:$A$1000,'DE-PARA'!$F$1:$F$1000)</f>
        <v>0</v>
      </c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  <c r="AA462" s="66"/>
      <c r="AB462" s="66"/>
      <c r="AC462" s="66"/>
      <c r="AD462" s="67"/>
      <c r="AE462" s="67"/>
      <c r="AF462" s="67"/>
      <c r="AG462" s="68"/>
      <c r="AH462" s="68"/>
      <c r="AI462" s="66"/>
      <c r="AJ462" s="66"/>
      <c r="AK462" s="66"/>
      <c r="AL462" s="66"/>
      <c r="AM462" s="66"/>
      <c r="AN462" s="66"/>
      <c r="AO462" s="66"/>
      <c r="AP462" s="66"/>
      <c r="AQ462" s="66"/>
      <c r="AR462" s="66"/>
      <c r="AS462" s="66"/>
      <c r="AT462" s="66"/>
      <c r="AU462" s="66"/>
      <c r="AV462" s="66"/>
      <c r="AW462" s="66"/>
      <c r="AX462" s="66"/>
      <c r="AY462" s="66"/>
      <c r="AZ462" s="66"/>
      <c r="BA462" s="66"/>
      <c r="BB462" s="66"/>
      <c r="BC462" s="66"/>
      <c r="BD462" s="66"/>
      <c r="BE462" s="66"/>
      <c r="BF462" s="66"/>
      <c r="BG462" s="66"/>
      <c r="BH462" s="66"/>
      <c r="BI462" s="66"/>
      <c r="BJ462" s="66"/>
      <c r="BK462" s="68"/>
      <c r="BL462" s="68"/>
      <c r="BM462" s="66"/>
      <c r="BN462" s="66"/>
      <c r="BO462" s="66"/>
      <c r="BP462" s="69"/>
      <c r="BQ462" s="66"/>
      <c r="BR462" s="66"/>
      <c r="BS462" s="66"/>
      <c r="BT462" s="66"/>
      <c r="BU462" s="66"/>
      <c r="BV462" s="66"/>
      <c r="BW462" s="66"/>
    </row>
    <row r="463" spans="1:75">
      <c r="A463" s="19">
        <f>CONCATENATE(MONTH(Base[[#This Row],[Data_Padronizada]]),"/",YEAR(Base[[#This Row],[Data_Padronizada]]))*1</f>
        <v>1</v>
      </c>
      <c r="B463" s="20" cm="1">
        <f t="array" ref="B463">IF(ISTEXT(BP463), IFERROR(VALOR.DATA(TRIM(BP463)), VALUE(TRIM(BP463))), BP463)</f>
        <v>0</v>
      </c>
      <c r="C463" t="str">
        <f>TEXT(Base[[#This Row],[Data_Padronizada]],"DDD")</f>
        <v>sáb</v>
      </c>
      <c r="D463">
        <f>_xlfn.XLOOKUP(Base[[#This Row],[Recurso]],'DE-PARA'!$A$1:$A$1000,'DE-PARA'!$D$1:$D$1000)</f>
        <v>0</v>
      </c>
      <c r="E463" t="str">
        <f>_xlfn.XLOOKUP(Base[[#This Row],[Tipo]],'DE-PARA'!$K$2:$K$63,'DE-PARA'!$L$2:$L$63,"Fazer De-Para")</f>
        <v>Fazer De-Para</v>
      </c>
      <c r="F463" s="21">
        <f>Base[[#This Row],[Duração]]*24</f>
        <v>0</v>
      </c>
      <c r="G463" s="22">
        <f>HOUR(Base[[#This Row],[Tempo de atendimento]]/24)</f>
        <v>0</v>
      </c>
      <c r="H463">
        <f>_xlfn.XLOOKUP(Base[[#This Row],[Recurso]],'DE-PARA'!$A$1:$A$1000,'DE-PARA'!$E$1:$E$1000)</f>
        <v>0</v>
      </c>
      <c r="I463">
        <f>_xlfn.XLOOKUP(Base[[#This Row],[Recurso]],'DE-PARA'!$A$1:$A$1000,'DE-PARA'!$F$1:$F$1000)</f>
        <v>0</v>
      </c>
    </row>
    <row r="464" spans="1:75">
      <c r="A464" s="19">
        <f>CONCATENATE(MONTH(Base[[#This Row],[Data_Padronizada]]),"/",YEAR(Base[[#This Row],[Data_Padronizada]]))*1</f>
        <v>1</v>
      </c>
      <c r="B464" s="20" cm="1">
        <f t="array" ref="B464">IF(ISTEXT(BP464), IFERROR(VALOR.DATA(TRIM(BP464)), VALUE(TRIM(BP464))), BP464)</f>
        <v>0</v>
      </c>
      <c r="C464" t="str">
        <f>TEXT(Base[[#This Row],[Data_Padronizada]],"DDD")</f>
        <v>sáb</v>
      </c>
      <c r="D464">
        <f>_xlfn.XLOOKUP(Base[[#This Row],[Recurso]],'DE-PARA'!$A$1:$A$1000,'DE-PARA'!$D$1:$D$1000)</f>
        <v>0</v>
      </c>
      <c r="E464" t="str">
        <f>_xlfn.XLOOKUP(Base[[#This Row],[Tipo]],'DE-PARA'!$K$2:$K$63,'DE-PARA'!$L$2:$L$63,"Fazer De-Para")</f>
        <v>Fazer De-Para</v>
      </c>
      <c r="F464" s="21">
        <f>Base[[#This Row],[Duração]]*24</f>
        <v>0</v>
      </c>
      <c r="G464" s="22">
        <f>HOUR(Base[[#This Row],[Tempo de atendimento]]/24)</f>
        <v>0</v>
      </c>
      <c r="H464">
        <f>_xlfn.XLOOKUP(Base[[#This Row],[Recurso]],'DE-PARA'!$A$1:$A$1000,'DE-PARA'!$E$1:$E$1000)</f>
        <v>0</v>
      </c>
      <c r="I464">
        <f>_xlfn.XLOOKUP(Base[[#This Row],[Recurso]],'DE-PARA'!$A$1:$A$1000,'DE-PARA'!$F$1:$F$1000)</f>
        <v>0</v>
      </c>
      <c r="AD464" s="64"/>
      <c r="AE464" s="64"/>
      <c r="AF464" s="64"/>
      <c r="AG464" s="65"/>
      <c r="AH464" s="65"/>
      <c r="BK464" s="65"/>
      <c r="BL464" s="65"/>
      <c r="BP464" s="20"/>
    </row>
    <row r="465" spans="1:68">
      <c r="A465" s="19">
        <f>CONCATENATE(MONTH(Base[[#This Row],[Data_Padronizada]]),"/",YEAR(Base[[#This Row],[Data_Padronizada]]))*1</f>
        <v>1</v>
      </c>
      <c r="B465" s="20" cm="1">
        <f t="array" ref="B465">IF(ISTEXT(BP465), IFERROR(VALOR.DATA(TRIM(BP465)), VALUE(TRIM(BP465))), BP465)</f>
        <v>0</v>
      </c>
      <c r="C465" t="str">
        <f>TEXT(Base[[#This Row],[Data_Padronizada]],"DDD")</f>
        <v>sáb</v>
      </c>
      <c r="D465">
        <f>_xlfn.XLOOKUP(Base[[#This Row],[Recurso]],'DE-PARA'!$A$1:$A$1000,'DE-PARA'!$D$1:$D$1000)</f>
        <v>0</v>
      </c>
      <c r="E465" t="str">
        <f>_xlfn.XLOOKUP(Base[[#This Row],[Tipo]],'DE-PARA'!$K$2:$K$63,'DE-PARA'!$L$2:$L$63,"Fazer De-Para")</f>
        <v>Fazer De-Para</v>
      </c>
      <c r="F465" s="21">
        <f>Base[[#This Row],[Duração]]*24</f>
        <v>0</v>
      </c>
      <c r="G465" s="22">
        <f>HOUR(Base[[#This Row],[Tempo de atendimento]]/24)</f>
        <v>0</v>
      </c>
      <c r="H465">
        <f>_xlfn.XLOOKUP(Base[[#This Row],[Recurso]],'DE-PARA'!$A$1:$A$1000,'DE-PARA'!$E$1:$E$1000)</f>
        <v>0</v>
      </c>
      <c r="I465">
        <f>_xlfn.XLOOKUP(Base[[#This Row],[Recurso]],'DE-PARA'!$A$1:$A$1000,'DE-PARA'!$F$1:$F$1000)</f>
        <v>0</v>
      </c>
      <c r="AD465" s="64"/>
      <c r="AE465" s="64"/>
      <c r="AF465" s="64"/>
      <c r="AG465" s="65"/>
      <c r="AH465" s="65"/>
      <c r="BK465" s="65"/>
      <c r="BL465" s="65"/>
      <c r="BP465" s="20"/>
    </row>
    <row r="466" spans="1:68">
      <c r="A466" s="19">
        <f>CONCATENATE(MONTH(Base[[#This Row],[Data_Padronizada]]),"/",YEAR(Base[[#This Row],[Data_Padronizada]]))*1</f>
        <v>1</v>
      </c>
      <c r="B466" s="20" cm="1">
        <f t="array" ref="B466">IF(ISTEXT(BP466), IFERROR(VALOR.DATA(TRIM(BP466)), VALUE(TRIM(BP466))), BP466)</f>
        <v>0</v>
      </c>
      <c r="C466" t="str">
        <f>TEXT(Base[[#This Row],[Data_Padronizada]],"DDD")</f>
        <v>sáb</v>
      </c>
      <c r="D466">
        <f>_xlfn.XLOOKUP(Base[[#This Row],[Recurso]],'DE-PARA'!$A$1:$A$1000,'DE-PARA'!$D$1:$D$1000)</f>
        <v>0</v>
      </c>
      <c r="E466" t="str">
        <f>_xlfn.XLOOKUP(Base[[#This Row],[Tipo]],'DE-PARA'!$K$2:$K$63,'DE-PARA'!$L$2:$L$63,"Fazer De-Para")</f>
        <v>Fazer De-Para</v>
      </c>
      <c r="F466" s="21">
        <f>Base[[#This Row],[Duração]]*24</f>
        <v>0</v>
      </c>
      <c r="G466" s="22">
        <f>HOUR(Base[[#This Row],[Tempo de atendimento]]/24)</f>
        <v>0</v>
      </c>
      <c r="H466">
        <f>_xlfn.XLOOKUP(Base[[#This Row],[Recurso]],'DE-PARA'!$A$1:$A$1000,'DE-PARA'!$E$1:$E$1000)</f>
        <v>0</v>
      </c>
      <c r="I466">
        <f>_xlfn.XLOOKUP(Base[[#This Row],[Recurso]],'DE-PARA'!$A$1:$A$1000,'DE-PARA'!$F$1:$F$1000)</f>
        <v>0</v>
      </c>
      <c r="AD466" s="64"/>
      <c r="AE466" s="64"/>
      <c r="AF466" s="64"/>
      <c r="AG466" s="65"/>
      <c r="AH466" s="65"/>
      <c r="BK466" s="65"/>
      <c r="BL466" s="65"/>
      <c r="BP466" s="20"/>
    </row>
    <row r="467" spans="1:68">
      <c r="A467" s="19">
        <f>CONCATENATE(MONTH(Base[[#This Row],[Data_Padronizada]]),"/",YEAR(Base[[#This Row],[Data_Padronizada]]))*1</f>
        <v>1</v>
      </c>
      <c r="B467" s="20" cm="1">
        <f t="array" ref="B467">IF(ISTEXT(BP467), IFERROR(VALOR.DATA(TRIM(BP467)), VALUE(TRIM(BP467))), BP467)</f>
        <v>0</v>
      </c>
      <c r="C467" t="str">
        <f>TEXT(Base[[#This Row],[Data_Padronizada]],"DDD")</f>
        <v>sáb</v>
      </c>
      <c r="D467">
        <f>_xlfn.XLOOKUP(Base[[#This Row],[Recurso]],'DE-PARA'!$A$1:$A$1000,'DE-PARA'!$D$1:$D$1000)</f>
        <v>0</v>
      </c>
      <c r="E467" t="str">
        <f>_xlfn.XLOOKUP(Base[[#This Row],[Tipo]],'DE-PARA'!$K$2:$K$63,'DE-PARA'!$L$2:$L$63,"Fazer De-Para")</f>
        <v>Fazer De-Para</v>
      </c>
      <c r="F467" s="21">
        <f>Base[[#This Row],[Duração]]*24</f>
        <v>0</v>
      </c>
      <c r="G467" s="22">
        <f>HOUR(Base[[#This Row],[Tempo de atendimento]]/24)</f>
        <v>0</v>
      </c>
      <c r="H467">
        <f>_xlfn.XLOOKUP(Base[[#This Row],[Recurso]],'DE-PARA'!$A$1:$A$1000,'DE-PARA'!$E$1:$E$1000)</f>
        <v>0</v>
      </c>
      <c r="I467">
        <f>_xlfn.XLOOKUP(Base[[#This Row],[Recurso]],'DE-PARA'!$A$1:$A$1000,'DE-PARA'!$F$1:$F$1000)</f>
        <v>0</v>
      </c>
    </row>
    <row r="468" spans="1:68">
      <c r="A468" s="19">
        <f>CONCATENATE(MONTH(Base[[#This Row],[Data_Padronizada]]),"/",YEAR(Base[[#This Row],[Data_Padronizada]]))*1</f>
        <v>1</v>
      </c>
      <c r="B468" s="20" cm="1">
        <f t="array" ref="B468">IF(ISTEXT(BP468), IFERROR(VALOR.DATA(TRIM(BP468)), VALUE(TRIM(BP468))), BP468)</f>
        <v>0</v>
      </c>
      <c r="C468" t="str">
        <f>TEXT(Base[[#This Row],[Data_Padronizada]],"DDD")</f>
        <v>sáb</v>
      </c>
      <c r="D468">
        <f>_xlfn.XLOOKUP(Base[[#This Row],[Recurso]],'DE-PARA'!$A$1:$A$1000,'DE-PARA'!$D$1:$D$1000)</f>
        <v>0</v>
      </c>
      <c r="E468" t="str">
        <f>_xlfn.XLOOKUP(Base[[#This Row],[Tipo]],'DE-PARA'!$K$2:$K$63,'DE-PARA'!$L$2:$L$63,"Fazer De-Para")</f>
        <v>Fazer De-Para</v>
      </c>
      <c r="F468" s="21">
        <f>Base[[#This Row],[Duração]]*24</f>
        <v>0</v>
      </c>
      <c r="G468" s="22">
        <f>HOUR(Base[[#This Row],[Tempo de atendimento]]/24)</f>
        <v>0</v>
      </c>
      <c r="H468">
        <f>_xlfn.XLOOKUP(Base[[#This Row],[Recurso]],'DE-PARA'!$A$1:$A$1000,'DE-PARA'!$E$1:$E$1000)</f>
        <v>0</v>
      </c>
      <c r="I468">
        <f>_xlfn.XLOOKUP(Base[[#This Row],[Recurso]],'DE-PARA'!$A$1:$A$1000,'DE-PARA'!$F$1:$F$1000)</f>
        <v>0</v>
      </c>
    </row>
    <row r="469" spans="1:68">
      <c r="A469" s="19">
        <f>CONCATENATE(MONTH(Base[[#This Row],[Data_Padronizada]]),"/",YEAR(Base[[#This Row],[Data_Padronizada]]))*1</f>
        <v>1</v>
      </c>
      <c r="B469" s="20" cm="1">
        <f t="array" ref="B469">IF(ISTEXT(BP469), IFERROR(VALOR.DATA(TRIM(BP469)), VALUE(TRIM(BP469))), BP469)</f>
        <v>0</v>
      </c>
      <c r="C469" t="str">
        <f>TEXT(Base[[#This Row],[Data_Padronizada]],"DDD")</f>
        <v>sáb</v>
      </c>
      <c r="D469">
        <f>_xlfn.XLOOKUP(Base[[#This Row],[Recurso]],'DE-PARA'!$A$1:$A$1000,'DE-PARA'!$D$1:$D$1000)</f>
        <v>0</v>
      </c>
      <c r="E469" t="str">
        <f>_xlfn.XLOOKUP(Base[[#This Row],[Tipo]],'DE-PARA'!$K$2:$K$63,'DE-PARA'!$L$2:$L$63,"Fazer De-Para")</f>
        <v>Fazer De-Para</v>
      </c>
      <c r="F469" s="21">
        <f>Base[[#This Row],[Duração]]*24</f>
        <v>0</v>
      </c>
      <c r="G469" s="22">
        <f>HOUR(Base[[#This Row],[Tempo de atendimento]]/24)</f>
        <v>0</v>
      </c>
      <c r="H469">
        <f>_xlfn.XLOOKUP(Base[[#This Row],[Recurso]],'DE-PARA'!$A$1:$A$1000,'DE-PARA'!$E$1:$E$1000)</f>
        <v>0</v>
      </c>
      <c r="I469">
        <f>_xlfn.XLOOKUP(Base[[#This Row],[Recurso]],'DE-PARA'!$A$1:$A$1000,'DE-PARA'!$F$1:$F$1000)</f>
        <v>0</v>
      </c>
    </row>
    <row r="470" spans="1:68">
      <c r="A470" s="19">
        <f>CONCATENATE(MONTH(Base[[#This Row],[Data_Padronizada]]),"/",YEAR(Base[[#This Row],[Data_Padronizada]]))*1</f>
        <v>1</v>
      </c>
      <c r="B470" s="20" cm="1">
        <f t="array" ref="B470">IF(ISTEXT(BP470), IFERROR(VALOR.DATA(TRIM(BP470)), VALUE(TRIM(BP470))), BP470)</f>
        <v>0</v>
      </c>
      <c r="C470" t="str">
        <f>TEXT(Base[[#This Row],[Data_Padronizada]],"DDD")</f>
        <v>sáb</v>
      </c>
      <c r="D470">
        <f>_xlfn.XLOOKUP(Base[[#This Row],[Recurso]],'DE-PARA'!$A$1:$A$1000,'DE-PARA'!$D$1:$D$1000)</f>
        <v>0</v>
      </c>
      <c r="E470" t="str">
        <f>_xlfn.XLOOKUP(Base[[#This Row],[Tipo]],'DE-PARA'!$K$2:$K$63,'DE-PARA'!$L$2:$L$63,"Fazer De-Para")</f>
        <v>Fazer De-Para</v>
      </c>
      <c r="F470" s="21">
        <f>Base[[#This Row],[Duração]]*24</f>
        <v>0</v>
      </c>
      <c r="G470" s="22">
        <f>HOUR(Base[[#This Row],[Tempo de atendimento]]/24)</f>
        <v>0</v>
      </c>
      <c r="H470">
        <f>_xlfn.XLOOKUP(Base[[#This Row],[Recurso]],'DE-PARA'!$A$1:$A$1000,'DE-PARA'!$E$1:$E$1000)</f>
        <v>0</v>
      </c>
      <c r="I470">
        <f>_xlfn.XLOOKUP(Base[[#This Row],[Recurso]],'DE-PARA'!$A$1:$A$1000,'DE-PARA'!$F$1:$F$1000)</f>
        <v>0</v>
      </c>
    </row>
    <row r="471" spans="1:68">
      <c r="A471" s="19">
        <f>CONCATENATE(MONTH(Base[[#This Row],[Data_Padronizada]]),"/",YEAR(Base[[#This Row],[Data_Padronizada]]))*1</f>
        <v>1</v>
      </c>
      <c r="B471" s="20" cm="1">
        <f t="array" ref="B471">IF(ISTEXT(BP471), IFERROR(VALOR.DATA(TRIM(BP471)), VALUE(TRIM(BP471))), BP471)</f>
        <v>0</v>
      </c>
      <c r="C471" t="str">
        <f>TEXT(Base[[#This Row],[Data_Padronizada]],"DDD")</f>
        <v>sáb</v>
      </c>
      <c r="D471">
        <f>_xlfn.XLOOKUP(Base[[#This Row],[Recurso]],'DE-PARA'!$A$1:$A$1000,'DE-PARA'!$D$1:$D$1000)</f>
        <v>0</v>
      </c>
      <c r="E471" t="str">
        <f>_xlfn.XLOOKUP(Base[[#This Row],[Tipo]],'DE-PARA'!$K$2:$K$63,'DE-PARA'!$L$2:$L$63,"Fazer De-Para")</f>
        <v>Fazer De-Para</v>
      </c>
      <c r="F471" s="21">
        <f>Base[[#This Row],[Duração]]*24</f>
        <v>0</v>
      </c>
      <c r="G471" s="22">
        <f>HOUR(Base[[#This Row],[Tempo de atendimento]]/24)</f>
        <v>0</v>
      </c>
      <c r="H471">
        <f>_xlfn.XLOOKUP(Base[[#This Row],[Recurso]],'DE-PARA'!$A$1:$A$1000,'DE-PARA'!$E$1:$E$1000)</f>
        <v>0</v>
      </c>
      <c r="I471">
        <f>_xlfn.XLOOKUP(Base[[#This Row],[Recurso]],'DE-PARA'!$A$1:$A$1000,'DE-PARA'!$F$1:$F$1000)</f>
        <v>0</v>
      </c>
    </row>
    <row r="472" spans="1:68">
      <c r="A472" s="19">
        <f>CONCATENATE(MONTH(Base[[#This Row],[Data_Padronizada]]),"/",YEAR(Base[[#This Row],[Data_Padronizada]]))*1</f>
        <v>1</v>
      </c>
      <c r="B472" s="20" cm="1">
        <f t="array" ref="B472">IF(ISTEXT(BP472), IFERROR(VALOR.DATA(TRIM(BP472)), VALUE(TRIM(BP472))), BP472)</f>
        <v>0</v>
      </c>
      <c r="C472" t="str">
        <f>TEXT(Base[[#This Row],[Data_Padronizada]],"DDD")</f>
        <v>sáb</v>
      </c>
      <c r="D472">
        <f>_xlfn.XLOOKUP(Base[[#This Row],[Recurso]],'DE-PARA'!$A$1:$A$1000,'DE-PARA'!$D$1:$D$1000)</f>
        <v>0</v>
      </c>
      <c r="E472" t="str">
        <f>_xlfn.XLOOKUP(Base[[#This Row],[Tipo]],'DE-PARA'!$K$2:$K$63,'DE-PARA'!$L$2:$L$63,"Fazer De-Para")</f>
        <v>Fazer De-Para</v>
      </c>
      <c r="F472" s="21">
        <f>Base[[#This Row],[Duração]]*24</f>
        <v>0</v>
      </c>
      <c r="G472" s="22">
        <f>HOUR(Base[[#This Row],[Tempo de atendimento]]/24)</f>
        <v>0</v>
      </c>
      <c r="H472">
        <f>_xlfn.XLOOKUP(Base[[#This Row],[Recurso]],'DE-PARA'!$A$1:$A$1000,'DE-PARA'!$E$1:$E$1000)</f>
        <v>0</v>
      </c>
      <c r="I472">
        <f>_xlfn.XLOOKUP(Base[[#This Row],[Recurso]],'DE-PARA'!$A$1:$A$1000,'DE-PARA'!$F$1:$F$1000)</f>
        <v>0</v>
      </c>
    </row>
    <row r="473" spans="1:68">
      <c r="A473" s="19">
        <f>CONCATENATE(MONTH(Base[[#This Row],[Data_Padronizada]]),"/",YEAR(Base[[#This Row],[Data_Padronizada]]))*1</f>
        <v>1</v>
      </c>
      <c r="B473" s="20" cm="1">
        <f t="array" ref="B473">IF(ISTEXT(BP473), IFERROR(VALOR.DATA(TRIM(BP473)), VALUE(TRIM(BP473))), BP473)</f>
        <v>0</v>
      </c>
      <c r="C473" t="str">
        <f>TEXT(Base[[#This Row],[Data_Padronizada]],"DDD")</f>
        <v>sáb</v>
      </c>
      <c r="D473">
        <f>_xlfn.XLOOKUP(Base[[#This Row],[Recurso]],'DE-PARA'!$A$1:$A$1000,'DE-PARA'!$D$1:$D$1000)</f>
        <v>0</v>
      </c>
      <c r="E473" t="str">
        <f>_xlfn.XLOOKUP(Base[[#This Row],[Tipo]],'DE-PARA'!$K$2:$K$63,'DE-PARA'!$L$2:$L$63,"Fazer De-Para")</f>
        <v>Fazer De-Para</v>
      </c>
      <c r="F473" s="21">
        <f>Base[[#This Row],[Duração]]*24</f>
        <v>0</v>
      </c>
      <c r="G473" s="22">
        <f>HOUR(Base[[#This Row],[Tempo de atendimento]]/24)</f>
        <v>0</v>
      </c>
      <c r="H473">
        <f>_xlfn.XLOOKUP(Base[[#This Row],[Recurso]],'DE-PARA'!$A$1:$A$1000,'DE-PARA'!$E$1:$E$1000)</f>
        <v>0</v>
      </c>
      <c r="I473">
        <f>_xlfn.XLOOKUP(Base[[#This Row],[Recurso]],'DE-PARA'!$A$1:$A$1000,'DE-PARA'!$F$1:$F$1000)</f>
        <v>0</v>
      </c>
    </row>
    <row r="474" spans="1:68">
      <c r="A474" s="19">
        <f>CONCATENATE(MONTH(Base[[#This Row],[Data_Padronizada]]),"/",YEAR(Base[[#This Row],[Data_Padronizada]]))*1</f>
        <v>1</v>
      </c>
      <c r="B474" s="20" cm="1">
        <f t="array" ref="B474">IF(ISTEXT(BP474), IFERROR(VALOR.DATA(TRIM(BP474)), VALUE(TRIM(BP474))), BP474)</f>
        <v>0</v>
      </c>
      <c r="C474" t="str">
        <f>TEXT(Base[[#This Row],[Data_Padronizada]],"DDD")</f>
        <v>sáb</v>
      </c>
      <c r="D474">
        <f>_xlfn.XLOOKUP(Base[[#This Row],[Recurso]],'DE-PARA'!$A$1:$A$1000,'DE-PARA'!$D$1:$D$1000)</f>
        <v>0</v>
      </c>
      <c r="E474" t="str">
        <f>_xlfn.XLOOKUP(Base[[#This Row],[Tipo]],'DE-PARA'!$K$2:$K$63,'DE-PARA'!$L$2:$L$63,"Fazer De-Para")</f>
        <v>Fazer De-Para</v>
      </c>
      <c r="F474" s="21">
        <f>Base[[#This Row],[Duração]]*24</f>
        <v>0</v>
      </c>
      <c r="G474" s="22">
        <f>HOUR(Base[[#This Row],[Tempo de atendimento]]/24)</f>
        <v>0</v>
      </c>
      <c r="H474">
        <f>_xlfn.XLOOKUP(Base[[#This Row],[Recurso]],'DE-PARA'!$A$1:$A$1000,'DE-PARA'!$E$1:$E$1000)</f>
        <v>0</v>
      </c>
      <c r="I474">
        <f>_xlfn.XLOOKUP(Base[[#This Row],[Recurso]],'DE-PARA'!$A$1:$A$1000,'DE-PARA'!$F$1:$F$1000)</f>
        <v>0</v>
      </c>
    </row>
    <row r="475" spans="1:68">
      <c r="A475" s="19">
        <f>CONCATENATE(MONTH(Base[[#This Row],[Data_Padronizada]]),"/",YEAR(Base[[#This Row],[Data_Padronizada]]))*1</f>
        <v>1</v>
      </c>
      <c r="B475" s="20" cm="1">
        <f t="array" ref="B475">IF(ISTEXT(BP475), IFERROR(VALOR.DATA(TRIM(BP475)), VALUE(TRIM(BP475))), BP475)</f>
        <v>0</v>
      </c>
      <c r="C475" t="str">
        <f>TEXT(Base[[#This Row],[Data_Padronizada]],"DDD")</f>
        <v>sáb</v>
      </c>
      <c r="D475">
        <f>_xlfn.XLOOKUP(Base[[#This Row],[Recurso]],'DE-PARA'!$A$1:$A$1000,'DE-PARA'!$D$1:$D$1000)</f>
        <v>0</v>
      </c>
      <c r="E475" t="str">
        <f>_xlfn.XLOOKUP(Base[[#This Row],[Tipo]],'DE-PARA'!$K$2:$K$63,'DE-PARA'!$L$2:$L$63,"Fazer De-Para")</f>
        <v>Fazer De-Para</v>
      </c>
      <c r="F475" s="21">
        <f>Base[[#This Row],[Duração]]*24</f>
        <v>0</v>
      </c>
      <c r="G475" s="22">
        <f>HOUR(Base[[#This Row],[Tempo de atendimento]]/24)</f>
        <v>0</v>
      </c>
      <c r="H475">
        <f>_xlfn.XLOOKUP(Base[[#This Row],[Recurso]],'DE-PARA'!$A$1:$A$1000,'DE-PARA'!$E$1:$E$1000)</f>
        <v>0</v>
      </c>
      <c r="I475">
        <f>_xlfn.XLOOKUP(Base[[#This Row],[Recurso]],'DE-PARA'!$A$1:$A$1000,'DE-PARA'!$F$1:$F$1000)</f>
        <v>0</v>
      </c>
    </row>
    <row r="476" spans="1:68">
      <c r="A476" s="19">
        <f>CONCATENATE(MONTH(Base[[#This Row],[Data_Padronizada]]),"/",YEAR(Base[[#This Row],[Data_Padronizada]]))*1</f>
        <v>1</v>
      </c>
      <c r="B476" s="20" cm="1">
        <f t="array" ref="B476">IF(ISTEXT(BP476), IFERROR(VALOR.DATA(TRIM(BP476)), VALUE(TRIM(BP476))), BP476)</f>
        <v>0</v>
      </c>
      <c r="C476" t="str">
        <f>TEXT(Base[[#This Row],[Data_Padronizada]],"DDD")</f>
        <v>sáb</v>
      </c>
      <c r="D476">
        <f>_xlfn.XLOOKUP(Base[[#This Row],[Recurso]],'DE-PARA'!$A$1:$A$1000,'DE-PARA'!$D$1:$D$1000)</f>
        <v>0</v>
      </c>
      <c r="E476" t="str">
        <f>_xlfn.XLOOKUP(Base[[#This Row],[Tipo]],'DE-PARA'!$K$2:$K$63,'DE-PARA'!$L$2:$L$63,"Fazer De-Para")</f>
        <v>Fazer De-Para</v>
      </c>
      <c r="F476" s="21">
        <f>Base[[#This Row],[Duração]]*24</f>
        <v>0</v>
      </c>
      <c r="G476" s="22">
        <f>HOUR(Base[[#This Row],[Tempo de atendimento]]/24)</f>
        <v>0</v>
      </c>
      <c r="H476">
        <f>_xlfn.XLOOKUP(Base[[#This Row],[Recurso]],'DE-PARA'!$A$1:$A$1000,'DE-PARA'!$E$1:$E$1000)</f>
        <v>0</v>
      </c>
      <c r="I476">
        <f>_xlfn.XLOOKUP(Base[[#This Row],[Recurso]],'DE-PARA'!$A$1:$A$1000,'DE-PARA'!$F$1:$F$1000)</f>
        <v>0</v>
      </c>
    </row>
    <row r="477" spans="1:68">
      <c r="A477" s="19">
        <f>CONCATENATE(MONTH(Base[[#This Row],[Data_Padronizada]]),"/",YEAR(Base[[#This Row],[Data_Padronizada]]))*1</f>
        <v>1</v>
      </c>
      <c r="B477" s="20" cm="1">
        <f t="array" ref="B477">IF(ISTEXT(BP477), IFERROR(VALOR.DATA(TRIM(BP477)), VALUE(TRIM(BP477))), BP477)</f>
        <v>0</v>
      </c>
      <c r="C477" t="str">
        <f>TEXT(Base[[#This Row],[Data_Padronizada]],"DDD")</f>
        <v>sáb</v>
      </c>
      <c r="D477">
        <f>_xlfn.XLOOKUP(Base[[#This Row],[Recurso]],'DE-PARA'!$A$1:$A$1000,'DE-PARA'!$D$1:$D$1000)</f>
        <v>0</v>
      </c>
      <c r="E477" t="str">
        <f>_xlfn.XLOOKUP(Base[[#This Row],[Tipo]],'DE-PARA'!$K$2:$K$63,'DE-PARA'!$L$2:$L$63,"Fazer De-Para")</f>
        <v>Fazer De-Para</v>
      </c>
      <c r="F477" s="21">
        <f>Base[[#This Row],[Duração]]*24</f>
        <v>0</v>
      </c>
      <c r="G477" s="22">
        <f>HOUR(Base[[#This Row],[Tempo de atendimento]]/24)</f>
        <v>0</v>
      </c>
      <c r="H477">
        <f>_xlfn.XLOOKUP(Base[[#This Row],[Recurso]],'DE-PARA'!$A$1:$A$1000,'DE-PARA'!$E$1:$E$1000)</f>
        <v>0</v>
      </c>
      <c r="I477">
        <f>_xlfn.XLOOKUP(Base[[#This Row],[Recurso]],'DE-PARA'!$A$1:$A$1000,'DE-PARA'!$F$1:$F$1000)</f>
        <v>0</v>
      </c>
    </row>
    <row r="478" spans="1:68">
      <c r="A478" s="19">
        <f>CONCATENATE(MONTH(Base[[#This Row],[Data_Padronizada]]),"/",YEAR(Base[[#This Row],[Data_Padronizada]]))*1</f>
        <v>1</v>
      </c>
      <c r="B478" s="20" cm="1">
        <f t="array" ref="B478">IF(ISTEXT(BP478), IFERROR(VALOR.DATA(TRIM(BP478)), VALUE(TRIM(BP478))), BP478)</f>
        <v>0</v>
      </c>
      <c r="C478" t="str">
        <f>TEXT(Base[[#This Row],[Data_Padronizada]],"DDD")</f>
        <v>sáb</v>
      </c>
      <c r="D478">
        <f>_xlfn.XLOOKUP(Base[[#This Row],[Recurso]],'DE-PARA'!$A$1:$A$1000,'DE-PARA'!$D$1:$D$1000)</f>
        <v>0</v>
      </c>
      <c r="E478" t="str">
        <f>_xlfn.XLOOKUP(Base[[#This Row],[Tipo]],'DE-PARA'!$K$2:$K$63,'DE-PARA'!$L$2:$L$63,"Fazer De-Para")</f>
        <v>Fazer De-Para</v>
      </c>
      <c r="F478" s="21">
        <f>Base[[#This Row],[Duração]]*24</f>
        <v>0</v>
      </c>
      <c r="G478" s="22">
        <f>HOUR(Base[[#This Row],[Tempo de atendimento]]/24)</f>
        <v>0</v>
      </c>
      <c r="H478">
        <f>_xlfn.XLOOKUP(Base[[#This Row],[Recurso]],'DE-PARA'!$A$1:$A$1000,'DE-PARA'!$E$1:$E$1000)</f>
        <v>0</v>
      </c>
      <c r="I478">
        <f>_xlfn.XLOOKUP(Base[[#This Row],[Recurso]],'DE-PARA'!$A$1:$A$1000,'DE-PARA'!$F$1:$F$1000)</f>
        <v>0</v>
      </c>
    </row>
    <row r="479" spans="1:68">
      <c r="A479" s="19">
        <f>CONCATENATE(MONTH(Base[[#This Row],[Data_Padronizada]]),"/",YEAR(Base[[#This Row],[Data_Padronizada]]))*1</f>
        <v>1</v>
      </c>
      <c r="B479" s="20" cm="1">
        <f t="array" ref="B479">IF(ISTEXT(BP479), IFERROR(VALOR.DATA(TRIM(BP479)), VALUE(TRIM(BP479))), BP479)</f>
        <v>0</v>
      </c>
      <c r="C479" t="str">
        <f>TEXT(Base[[#This Row],[Data_Padronizada]],"DDD")</f>
        <v>sáb</v>
      </c>
      <c r="D479">
        <f>_xlfn.XLOOKUP(Base[[#This Row],[Recurso]],'DE-PARA'!$A$1:$A$1000,'DE-PARA'!$D$1:$D$1000)</f>
        <v>0</v>
      </c>
      <c r="E479" t="str">
        <f>_xlfn.XLOOKUP(Base[[#This Row],[Tipo]],'DE-PARA'!$K$2:$K$63,'DE-PARA'!$L$2:$L$63,"Fazer De-Para")</f>
        <v>Fazer De-Para</v>
      </c>
      <c r="F479" s="21">
        <f>Base[[#This Row],[Duração]]*24</f>
        <v>0</v>
      </c>
      <c r="G479" s="22">
        <f>HOUR(Base[[#This Row],[Tempo de atendimento]]/24)</f>
        <v>0</v>
      </c>
      <c r="H479">
        <f>_xlfn.XLOOKUP(Base[[#This Row],[Recurso]],'DE-PARA'!$A$1:$A$1000,'DE-PARA'!$E$1:$E$1000)</f>
        <v>0</v>
      </c>
      <c r="I479">
        <f>_xlfn.XLOOKUP(Base[[#This Row],[Recurso]],'DE-PARA'!$A$1:$A$1000,'DE-PARA'!$F$1:$F$1000)</f>
        <v>0</v>
      </c>
    </row>
    <row r="480" spans="1:68">
      <c r="A480" s="19">
        <f>CONCATENATE(MONTH(Base[[#This Row],[Data_Padronizada]]),"/",YEAR(Base[[#This Row],[Data_Padronizada]]))*1</f>
        <v>1</v>
      </c>
      <c r="B480" s="20" cm="1">
        <f t="array" ref="B480">IF(ISTEXT(BP480), IFERROR(VALOR.DATA(TRIM(BP480)), VALUE(TRIM(BP480))), BP480)</f>
        <v>0</v>
      </c>
      <c r="C480" t="str">
        <f>TEXT(Base[[#This Row],[Data_Padronizada]],"DDD")</f>
        <v>sáb</v>
      </c>
      <c r="D480">
        <f>_xlfn.XLOOKUP(Base[[#This Row],[Recurso]],'DE-PARA'!$A$1:$A$1000,'DE-PARA'!$D$1:$D$1000)</f>
        <v>0</v>
      </c>
      <c r="E480" t="str">
        <f>_xlfn.XLOOKUP(Base[[#This Row],[Tipo]],'DE-PARA'!$K$2:$K$63,'DE-PARA'!$L$2:$L$63,"Fazer De-Para")</f>
        <v>Fazer De-Para</v>
      </c>
      <c r="F480" s="21">
        <f>Base[[#This Row],[Duração]]*24</f>
        <v>0</v>
      </c>
      <c r="G480" s="22">
        <f>HOUR(Base[[#This Row],[Tempo de atendimento]]/24)</f>
        <v>0</v>
      </c>
      <c r="H480">
        <f>_xlfn.XLOOKUP(Base[[#This Row],[Recurso]],'DE-PARA'!$A$1:$A$1000,'DE-PARA'!$E$1:$E$1000)</f>
        <v>0</v>
      </c>
      <c r="I480">
        <f>_xlfn.XLOOKUP(Base[[#This Row],[Recurso]],'DE-PARA'!$A$1:$A$1000,'DE-PARA'!$F$1:$F$1000)</f>
        <v>0</v>
      </c>
    </row>
    <row r="481" spans="1:68">
      <c r="A481" s="19">
        <f>CONCATENATE(MONTH(Base[[#This Row],[Data_Padronizada]]),"/",YEAR(Base[[#This Row],[Data_Padronizada]]))*1</f>
        <v>1</v>
      </c>
      <c r="B481" s="20" cm="1">
        <f t="array" ref="B481">IF(ISTEXT(BP481), IFERROR(VALOR.DATA(TRIM(BP481)), VALUE(TRIM(BP481))), BP481)</f>
        <v>0</v>
      </c>
      <c r="C481" t="str">
        <f>TEXT(Base[[#This Row],[Data_Padronizada]],"DDD")</f>
        <v>sáb</v>
      </c>
      <c r="D481">
        <f>_xlfn.XLOOKUP(Base[[#This Row],[Recurso]],'DE-PARA'!$A$1:$A$1000,'DE-PARA'!$D$1:$D$1000)</f>
        <v>0</v>
      </c>
      <c r="E481" t="str">
        <f>_xlfn.XLOOKUP(Base[[#This Row],[Tipo]],'DE-PARA'!$K$2:$K$63,'DE-PARA'!$L$2:$L$63,"Fazer De-Para")</f>
        <v>Fazer De-Para</v>
      </c>
      <c r="F481" s="21">
        <f>Base[[#This Row],[Duração]]*24</f>
        <v>0</v>
      </c>
      <c r="G481" s="22">
        <f>HOUR(Base[[#This Row],[Tempo de atendimento]]/24)</f>
        <v>0</v>
      </c>
      <c r="H481">
        <f>_xlfn.XLOOKUP(Base[[#This Row],[Recurso]],'DE-PARA'!$A$1:$A$1000,'DE-PARA'!$E$1:$E$1000)</f>
        <v>0</v>
      </c>
      <c r="I481">
        <f>_xlfn.XLOOKUP(Base[[#This Row],[Recurso]],'DE-PARA'!$A$1:$A$1000,'DE-PARA'!$F$1:$F$1000)</f>
        <v>0</v>
      </c>
      <c r="AD481" s="64"/>
      <c r="AE481" s="64"/>
      <c r="AF481" s="64"/>
      <c r="AG481" s="65"/>
      <c r="AH481" s="65"/>
      <c r="BK481" s="65"/>
      <c r="BL481" s="65"/>
      <c r="BP481" s="20"/>
    </row>
    <row r="482" spans="1:68">
      <c r="A482" s="19">
        <f>CONCATENATE(MONTH(Base[[#This Row],[Data_Padronizada]]),"/",YEAR(Base[[#This Row],[Data_Padronizada]]))*1</f>
        <v>1</v>
      </c>
      <c r="B482" s="20" cm="1">
        <f t="array" ref="B482">IF(ISTEXT(BP482), IFERROR(VALOR.DATA(TRIM(BP482)), VALUE(TRIM(BP482))), BP482)</f>
        <v>0</v>
      </c>
      <c r="C482" t="str">
        <f>TEXT(Base[[#This Row],[Data_Padronizada]],"DDD")</f>
        <v>sáb</v>
      </c>
      <c r="D482">
        <f>_xlfn.XLOOKUP(Base[[#This Row],[Recurso]],'DE-PARA'!$A$1:$A$1000,'DE-PARA'!$D$1:$D$1000)</f>
        <v>0</v>
      </c>
      <c r="E482" t="str">
        <f>_xlfn.XLOOKUP(Base[[#This Row],[Tipo]],'DE-PARA'!$K$2:$K$63,'DE-PARA'!$L$2:$L$63,"Fazer De-Para")</f>
        <v>Fazer De-Para</v>
      </c>
      <c r="F482" s="21">
        <f>Base[[#This Row],[Duração]]*24</f>
        <v>0</v>
      </c>
      <c r="G482" s="22">
        <f>HOUR(Base[[#This Row],[Tempo de atendimento]]/24)</f>
        <v>0</v>
      </c>
      <c r="H482">
        <f>_xlfn.XLOOKUP(Base[[#This Row],[Recurso]],'DE-PARA'!$A$1:$A$1000,'DE-PARA'!$E$1:$E$1000)</f>
        <v>0</v>
      </c>
      <c r="I482">
        <f>_xlfn.XLOOKUP(Base[[#This Row],[Recurso]],'DE-PARA'!$A$1:$A$1000,'DE-PARA'!$F$1:$F$1000)</f>
        <v>0</v>
      </c>
    </row>
    <row r="483" spans="1:68">
      <c r="A483" s="19">
        <f>CONCATENATE(MONTH(Base[[#This Row],[Data_Padronizada]]),"/",YEAR(Base[[#This Row],[Data_Padronizada]]))*1</f>
        <v>1</v>
      </c>
      <c r="B483" s="20" cm="1">
        <f t="array" ref="B483">IF(ISTEXT(BP483), IFERROR(VALOR.DATA(TRIM(BP483)), VALUE(TRIM(BP483))), BP483)</f>
        <v>0</v>
      </c>
      <c r="C483" t="str">
        <f>TEXT(Base[[#This Row],[Data_Padronizada]],"DDD")</f>
        <v>sáb</v>
      </c>
      <c r="D483">
        <f>_xlfn.XLOOKUP(Base[[#This Row],[Recurso]],'DE-PARA'!$A$1:$A$1000,'DE-PARA'!$D$1:$D$1000)</f>
        <v>0</v>
      </c>
      <c r="E483" t="str">
        <f>_xlfn.XLOOKUP(Base[[#This Row],[Tipo]],'DE-PARA'!$K$2:$K$63,'DE-PARA'!$L$2:$L$63,"Fazer De-Para")</f>
        <v>Fazer De-Para</v>
      </c>
      <c r="F483" s="21">
        <f>Base[[#This Row],[Duração]]*24</f>
        <v>0</v>
      </c>
      <c r="G483" s="22">
        <f>HOUR(Base[[#This Row],[Tempo de atendimento]]/24)</f>
        <v>0</v>
      </c>
      <c r="H483">
        <f>_xlfn.XLOOKUP(Base[[#This Row],[Recurso]],'DE-PARA'!$A$1:$A$1000,'DE-PARA'!$E$1:$E$1000)</f>
        <v>0</v>
      </c>
      <c r="I483">
        <f>_xlfn.XLOOKUP(Base[[#This Row],[Recurso]],'DE-PARA'!$A$1:$A$1000,'DE-PARA'!$F$1:$F$1000)</f>
        <v>0</v>
      </c>
    </row>
    <row r="484" spans="1:68">
      <c r="A484" s="19">
        <f>CONCATENATE(MONTH(Base[[#This Row],[Data_Padronizada]]),"/",YEAR(Base[[#This Row],[Data_Padronizada]]))*1</f>
        <v>1</v>
      </c>
      <c r="B484" s="20" cm="1">
        <f t="array" ref="B484">IF(ISTEXT(BP484), IFERROR(VALOR.DATA(TRIM(BP484)), VALUE(TRIM(BP484))), BP484)</f>
        <v>0</v>
      </c>
      <c r="C484" t="str">
        <f>TEXT(Base[[#This Row],[Data_Padronizada]],"DDD")</f>
        <v>sáb</v>
      </c>
      <c r="D484">
        <f>_xlfn.XLOOKUP(Base[[#This Row],[Recurso]],'DE-PARA'!$A$1:$A$1000,'DE-PARA'!$D$1:$D$1000)</f>
        <v>0</v>
      </c>
      <c r="E484" t="str">
        <f>_xlfn.XLOOKUP(Base[[#This Row],[Tipo]],'DE-PARA'!$K$2:$K$63,'DE-PARA'!$L$2:$L$63,"Fazer De-Para")</f>
        <v>Fazer De-Para</v>
      </c>
      <c r="F484" s="21">
        <f>Base[[#This Row],[Duração]]*24</f>
        <v>0</v>
      </c>
      <c r="G484" s="22">
        <f>HOUR(Base[[#This Row],[Tempo de atendimento]]/24)</f>
        <v>0</v>
      </c>
      <c r="H484">
        <f>_xlfn.XLOOKUP(Base[[#This Row],[Recurso]],'DE-PARA'!$A$1:$A$1000,'DE-PARA'!$E$1:$E$1000)</f>
        <v>0</v>
      </c>
      <c r="I484">
        <f>_xlfn.XLOOKUP(Base[[#This Row],[Recurso]],'DE-PARA'!$A$1:$A$1000,'DE-PARA'!$F$1:$F$1000)</f>
        <v>0</v>
      </c>
    </row>
    <row r="485" spans="1:68">
      <c r="A485" s="19">
        <f>CONCATENATE(MONTH(Base[[#This Row],[Data_Padronizada]]),"/",YEAR(Base[[#This Row],[Data_Padronizada]]))*1</f>
        <v>1</v>
      </c>
      <c r="B485" s="20" cm="1">
        <f t="array" ref="B485">IF(ISTEXT(BP485), IFERROR(VALOR.DATA(TRIM(BP485)), VALUE(TRIM(BP485))), BP485)</f>
        <v>0</v>
      </c>
      <c r="C485" t="str">
        <f>TEXT(Base[[#This Row],[Data_Padronizada]],"DDD")</f>
        <v>sáb</v>
      </c>
      <c r="D485">
        <f>_xlfn.XLOOKUP(Base[[#This Row],[Recurso]],'DE-PARA'!$A$1:$A$1000,'DE-PARA'!$D$1:$D$1000)</f>
        <v>0</v>
      </c>
      <c r="E485" t="str">
        <f>_xlfn.XLOOKUP(Base[[#This Row],[Tipo]],'DE-PARA'!$K$2:$K$63,'DE-PARA'!$L$2:$L$63,"Fazer De-Para")</f>
        <v>Fazer De-Para</v>
      </c>
      <c r="F485" s="21">
        <f>Base[[#This Row],[Duração]]*24</f>
        <v>0</v>
      </c>
      <c r="G485" s="22">
        <f>HOUR(Base[[#This Row],[Tempo de atendimento]]/24)</f>
        <v>0</v>
      </c>
      <c r="H485">
        <f>_xlfn.XLOOKUP(Base[[#This Row],[Recurso]],'DE-PARA'!$A$1:$A$1000,'DE-PARA'!$E$1:$E$1000)</f>
        <v>0</v>
      </c>
      <c r="I485">
        <f>_xlfn.XLOOKUP(Base[[#This Row],[Recurso]],'DE-PARA'!$A$1:$A$1000,'DE-PARA'!$F$1:$F$1000)</f>
        <v>0</v>
      </c>
    </row>
    <row r="486" spans="1:68">
      <c r="A486" s="19">
        <f>CONCATENATE(MONTH(Base[[#This Row],[Data_Padronizada]]),"/",YEAR(Base[[#This Row],[Data_Padronizada]]))*1</f>
        <v>1</v>
      </c>
      <c r="B486" s="20" cm="1">
        <f t="array" ref="B486">IF(ISTEXT(BP486), IFERROR(VALOR.DATA(TRIM(BP486)), VALUE(TRIM(BP486))), BP486)</f>
        <v>0</v>
      </c>
      <c r="C486" t="str">
        <f>TEXT(Base[[#This Row],[Data_Padronizada]],"DDD")</f>
        <v>sáb</v>
      </c>
      <c r="D486">
        <f>_xlfn.XLOOKUP(Base[[#This Row],[Recurso]],'DE-PARA'!$A$1:$A$1000,'DE-PARA'!$D$1:$D$1000)</f>
        <v>0</v>
      </c>
      <c r="E486" t="str">
        <f>_xlfn.XLOOKUP(Base[[#This Row],[Tipo]],'DE-PARA'!$K$2:$K$63,'DE-PARA'!$L$2:$L$63,"Fazer De-Para")</f>
        <v>Fazer De-Para</v>
      </c>
      <c r="F486" s="21">
        <f>Base[[#This Row],[Duração]]*24</f>
        <v>0</v>
      </c>
      <c r="G486" s="22">
        <f>HOUR(Base[[#This Row],[Tempo de atendimento]]/24)</f>
        <v>0</v>
      </c>
      <c r="H486">
        <f>_xlfn.XLOOKUP(Base[[#This Row],[Recurso]],'DE-PARA'!$A$1:$A$1000,'DE-PARA'!$E$1:$E$1000)</f>
        <v>0</v>
      </c>
      <c r="I486">
        <f>_xlfn.XLOOKUP(Base[[#This Row],[Recurso]],'DE-PARA'!$A$1:$A$1000,'DE-PARA'!$F$1:$F$1000)</f>
        <v>0</v>
      </c>
    </row>
    <row r="487" spans="1:68">
      <c r="A487" s="19">
        <f>CONCATENATE(MONTH(Base[[#This Row],[Data_Padronizada]]),"/",YEAR(Base[[#This Row],[Data_Padronizada]]))*1</f>
        <v>1</v>
      </c>
      <c r="B487" s="20" cm="1">
        <f t="array" ref="B487">IF(ISTEXT(BP487), IFERROR(VALOR.DATA(TRIM(BP487)), VALUE(TRIM(BP487))), BP487)</f>
        <v>0</v>
      </c>
      <c r="C487" t="str">
        <f>TEXT(Base[[#This Row],[Data_Padronizada]],"DDD")</f>
        <v>sáb</v>
      </c>
      <c r="D487">
        <f>_xlfn.XLOOKUP(Base[[#This Row],[Recurso]],'DE-PARA'!$A$1:$A$1000,'DE-PARA'!$D$1:$D$1000)</f>
        <v>0</v>
      </c>
      <c r="E487" t="str">
        <f>_xlfn.XLOOKUP(Base[[#This Row],[Tipo]],'DE-PARA'!$K$2:$K$63,'DE-PARA'!$L$2:$L$63,"Fazer De-Para")</f>
        <v>Fazer De-Para</v>
      </c>
      <c r="F487" s="21">
        <f>Base[[#This Row],[Duração]]*24</f>
        <v>0</v>
      </c>
      <c r="G487" s="22">
        <f>HOUR(Base[[#This Row],[Tempo de atendimento]]/24)</f>
        <v>0</v>
      </c>
      <c r="H487">
        <f>_xlfn.XLOOKUP(Base[[#This Row],[Recurso]],'DE-PARA'!$A$1:$A$1000,'DE-PARA'!$E$1:$E$1000)</f>
        <v>0</v>
      </c>
      <c r="I487">
        <f>_xlfn.XLOOKUP(Base[[#This Row],[Recurso]],'DE-PARA'!$A$1:$A$1000,'DE-PARA'!$F$1:$F$1000)</f>
        <v>0</v>
      </c>
    </row>
    <row r="488" spans="1:68">
      <c r="A488" s="19">
        <f>CONCATENATE(MONTH(Base[[#This Row],[Data_Padronizada]]),"/",YEAR(Base[[#This Row],[Data_Padronizada]]))*1</f>
        <v>1</v>
      </c>
      <c r="B488" s="20" cm="1">
        <f t="array" ref="B488">IF(ISTEXT(BP488), IFERROR(VALOR.DATA(TRIM(BP488)), VALUE(TRIM(BP488))), BP488)</f>
        <v>0</v>
      </c>
      <c r="C488" t="str">
        <f>TEXT(Base[[#This Row],[Data_Padronizada]],"DDD")</f>
        <v>sáb</v>
      </c>
      <c r="D488">
        <f>_xlfn.XLOOKUP(Base[[#This Row],[Recurso]],'DE-PARA'!$A$1:$A$1000,'DE-PARA'!$D$1:$D$1000)</f>
        <v>0</v>
      </c>
      <c r="E488" t="str">
        <f>_xlfn.XLOOKUP(Base[[#This Row],[Tipo]],'DE-PARA'!$K$2:$K$63,'DE-PARA'!$L$2:$L$63,"Fazer De-Para")</f>
        <v>Fazer De-Para</v>
      </c>
      <c r="F488" s="21">
        <f>Base[[#This Row],[Duração]]*24</f>
        <v>0</v>
      </c>
      <c r="G488" s="22">
        <f>HOUR(Base[[#This Row],[Tempo de atendimento]]/24)</f>
        <v>0</v>
      </c>
      <c r="H488">
        <f>_xlfn.XLOOKUP(Base[[#This Row],[Recurso]],'DE-PARA'!$A$1:$A$1000,'DE-PARA'!$E$1:$E$1000)</f>
        <v>0</v>
      </c>
      <c r="I488">
        <f>_xlfn.XLOOKUP(Base[[#This Row],[Recurso]],'DE-PARA'!$A$1:$A$1000,'DE-PARA'!$F$1:$F$1000)</f>
        <v>0</v>
      </c>
    </row>
    <row r="489" spans="1:68">
      <c r="A489" s="19">
        <f>CONCATENATE(MONTH(Base[[#This Row],[Data_Padronizada]]),"/",YEAR(Base[[#This Row],[Data_Padronizada]]))*1</f>
        <v>1</v>
      </c>
      <c r="B489" s="20" cm="1">
        <f t="array" ref="B489">IF(ISTEXT(BP489), IFERROR(VALOR.DATA(TRIM(BP489)), VALUE(TRIM(BP489))), BP489)</f>
        <v>0</v>
      </c>
      <c r="C489" t="str">
        <f>TEXT(Base[[#This Row],[Data_Padronizada]],"DDD")</f>
        <v>sáb</v>
      </c>
      <c r="D489">
        <f>_xlfn.XLOOKUP(Base[[#This Row],[Recurso]],'DE-PARA'!$A$1:$A$1000,'DE-PARA'!$D$1:$D$1000)</f>
        <v>0</v>
      </c>
      <c r="E489" t="str">
        <f>_xlfn.XLOOKUP(Base[[#This Row],[Tipo]],'DE-PARA'!$K$2:$K$63,'DE-PARA'!$L$2:$L$63,"Fazer De-Para")</f>
        <v>Fazer De-Para</v>
      </c>
      <c r="F489" s="21">
        <f>Base[[#This Row],[Duração]]*24</f>
        <v>0</v>
      </c>
      <c r="G489" s="22">
        <f>HOUR(Base[[#This Row],[Tempo de atendimento]]/24)</f>
        <v>0</v>
      </c>
      <c r="H489">
        <f>_xlfn.XLOOKUP(Base[[#This Row],[Recurso]],'DE-PARA'!$A$1:$A$1000,'DE-PARA'!$E$1:$E$1000)</f>
        <v>0</v>
      </c>
      <c r="I489">
        <f>_xlfn.XLOOKUP(Base[[#This Row],[Recurso]],'DE-PARA'!$A$1:$A$1000,'DE-PARA'!$F$1:$F$1000)</f>
        <v>0</v>
      </c>
      <c r="AD489" s="64"/>
      <c r="AE489" s="64"/>
      <c r="AF489" s="64"/>
      <c r="AG489" s="65"/>
      <c r="AH489" s="65"/>
      <c r="BK489" s="65"/>
      <c r="BL489" s="65"/>
      <c r="BP489" s="20"/>
    </row>
    <row r="490" spans="1:68">
      <c r="A490" s="19">
        <f>CONCATENATE(MONTH(Base[[#This Row],[Data_Padronizada]]),"/",YEAR(Base[[#This Row],[Data_Padronizada]]))*1</f>
        <v>1</v>
      </c>
      <c r="B490" s="20" cm="1">
        <f t="array" ref="B490">IF(ISTEXT(BP490), IFERROR(VALOR.DATA(TRIM(BP490)), VALUE(TRIM(BP490))), BP490)</f>
        <v>0</v>
      </c>
      <c r="C490" t="str">
        <f>TEXT(Base[[#This Row],[Data_Padronizada]],"DDD")</f>
        <v>sáb</v>
      </c>
      <c r="D490">
        <f>_xlfn.XLOOKUP(Base[[#This Row],[Recurso]],'DE-PARA'!$A$1:$A$1000,'DE-PARA'!$D$1:$D$1000)</f>
        <v>0</v>
      </c>
      <c r="E490" t="str">
        <f>_xlfn.XLOOKUP(Base[[#This Row],[Tipo]],'DE-PARA'!$K$2:$K$63,'DE-PARA'!$L$2:$L$63,"Fazer De-Para")</f>
        <v>Fazer De-Para</v>
      </c>
      <c r="F490" s="21">
        <f>Base[[#This Row],[Duração]]*24</f>
        <v>0</v>
      </c>
      <c r="G490" s="22">
        <f>HOUR(Base[[#This Row],[Tempo de atendimento]]/24)</f>
        <v>0</v>
      </c>
      <c r="H490">
        <f>_xlfn.XLOOKUP(Base[[#This Row],[Recurso]],'DE-PARA'!$A$1:$A$1000,'DE-PARA'!$E$1:$E$1000)</f>
        <v>0</v>
      </c>
      <c r="I490">
        <f>_xlfn.XLOOKUP(Base[[#This Row],[Recurso]],'DE-PARA'!$A$1:$A$1000,'DE-PARA'!$F$1:$F$1000)</f>
        <v>0</v>
      </c>
      <c r="AD490" s="64"/>
      <c r="AE490" s="64"/>
      <c r="AF490" s="64"/>
      <c r="AG490" s="65"/>
      <c r="AH490" s="65"/>
      <c r="BK490" s="65"/>
      <c r="BL490" s="65"/>
      <c r="BP490" s="20"/>
    </row>
    <row r="491" spans="1:68">
      <c r="A491" s="19">
        <f>CONCATENATE(MONTH(Base[[#This Row],[Data_Padronizada]]),"/",YEAR(Base[[#This Row],[Data_Padronizada]]))*1</f>
        <v>1</v>
      </c>
      <c r="B491" s="20" cm="1">
        <f t="array" ref="B491">IF(ISTEXT(BP491), IFERROR(VALOR.DATA(TRIM(BP491)), VALUE(TRIM(BP491))), BP491)</f>
        <v>0</v>
      </c>
      <c r="C491" t="str">
        <f>TEXT(Base[[#This Row],[Data_Padronizada]],"DDD")</f>
        <v>sáb</v>
      </c>
      <c r="D491">
        <f>_xlfn.XLOOKUP(Base[[#This Row],[Recurso]],'DE-PARA'!$A$1:$A$1000,'DE-PARA'!$D$1:$D$1000)</f>
        <v>0</v>
      </c>
      <c r="E491" t="str">
        <f>_xlfn.XLOOKUP(Base[[#This Row],[Tipo]],'DE-PARA'!$K$2:$K$63,'DE-PARA'!$L$2:$L$63,"Fazer De-Para")</f>
        <v>Fazer De-Para</v>
      </c>
      <c r="F491" s="21">
        <f>Base[[#This Row],[Duração]]*24</f>
        <v>0</v>
      </c>
      <c r="G491" s="22">
        <f>HOUR(Base[[#This Row],[Tempo de atendimento]]/24)</f>
        <v>0</v>
      </c>
      <c r="H491">
        <f>_xlfn.XLOOKUP(Base[[#This Row],[Recurso]],'DE-PARA'!$A$1:$A$1000,'DE-PARA'!$E$1:$E$1000)</f>
        <v>0</v>
      </c>
      <c r="I491">
        <f>_xlfn.XLOOKUP(Base[[#This Row],[Recurso]],'DE-PARA'!$A$1:$A$1000,'DE-PARA'!$F$1:$F$1000)</f>
        <v>0</v>
      </c>
    </row>
    <row r="492" spans="1:68">
      <c r="A492" s="19">
        <f>CONCATENATE(MONTH(Base[[#This Row],[Data_Padronizada]]),"/",YEAR(Base[[#This Row],[Data_Padronizada]]))*1</f>
        <v>1</v>
      </c>
      <c r="B492" s="20" cm="1">
        <f t="array" ref="B492">IF(ISTEXT(BP492), IFERROR(VALOR.DATA(TRIM(BP492)), VALUE(TRIM(BP492))), BP492)</f>
        <v>0</v>
      </c>
      <c r="C492" t="str">
        <f>TEXT(Base[[#This Row],[Data_Padronizada]],"DDD")</f>
        <v>sáb</v>
      </c>
      <c r="D492">
        <f>_xlfn.XLOOKUP(Base[[#This Row],[Recurso]],'DE-PARA'!$A$1:$A$1000,'DE-PARA'!$D$1:$D$1000)</f>
        <v>0</v>
      </c>
      <c r="E492" t="str">
        <f>_xlfn.XLOOKUP(Base[[#This Row],[Tipo]],'DE-PARA'!$K$2:$K$63,'DE-PARA'!$L$2:$L$63,"Fazer De-Para")</f>
        <v>Fazer De-Para</v>
      </c>
      <c r="F492" s="21">
        <f>Base[[#This Row],[Duração]]*24</f>
        <v>0</v>
      </c>
      <c r="G492" s="22">
        <f>HOUR(Base[[#This Row],[Tempo de atendimento]]/24)</f>
        <v>0</v>
      </c>
      <c r="H492">
        <f>_xlfn.XLOOKUP(Base[[#This Row],[Recurso]],'DE-PARA'!$A$1:$A$1000,'DE-PARA'!$E$1:$E$1000)</f>
        <v>0</v>
      </c>
      <c r="I492">
        <f>_xlfn.XLOOKUP(Base[[#This Row],[Recurso]],'DE-PARA'!$A$1:$A$1000,'DE-PARA'!$F$1:$F$1000)</f>
        <v>0</v>
      </c>
      <c r="AD492" s="64"/>
      <c r="AE492" s="64"/>
      <c r="AF492" s="64"/>
      <c r="AG492" s="65"/>
      <c r="AH492" s="65"/>
      <c r="BK492" s="65"/>
      <c r="BL492" s="65"/>
      <c r="BP492" s="20"/>
    </row>
    <row r="493" spans="1:68">
      <c r="A493" s="19">
        <f>CONCATENATE(MONTH(Base[[#This Row],[Data_Padronizada]]),"/",YEAR(Base[[#This Row],[Data_Padronizada]]))*1</f>
        <v>1</v>
      </c>
      <c r="B493" s="20" cm="1">
        <f t="array" ref="B493">IF(ISTEXT(BP493), IFERROR(VALOR.DATA(TRIM(BP493)), VALUE(TRIM(BP493))), BP493)</f>
        <v>0</v>
      </c>
      <c r="C493" t="str">
        <f>TEXT(Base[[#This Row],[Data_Padronizada]],"DDD")</f>
        <v>sáb</v>
      </c>
      <c r="D493">
        <f>_xlfn.XLOOKUP(Base[[#This Row],[Recurso]],'DE-PARA'!$A$1:$A$1000,'DE-PARA'!$D$1:$D$1000)</f>
        <v>0</v>
      </c>
      <c r="E493" t="str">
        <f>_xlfn.XLOOKUP(Base[[#This Row],[Tipo]],'DE-PARA'!$K$2:$K$63,'DE-PARA'!$L$2:$L$63,"Fazer De-Para")</f>
        <v>Fazer De-Para</v>
      </c>
      <c r="F493" s="21">
        <f>Base[[#This Row],[Duração]]*24</f>
        <v>0</v>
      </c>
      <c r="G493" s="22">
        <f>HOUR(Base[[#This Row],[Tempo de atendimento]]/24)</f>
        <v>0</v>
      </c>
      <c r="H493">
        <f>_xlfn.XLOOKUP(Base[[#This Row],[Recurso]],'DE-PARA'!$A$1:$A$1000,'DE-PARA'!$E$1:$E$1000)</f>
        <v>0</v>
      </c>
      <c r="I493">
        <f>_xlfn.XLOOKUP(Base[[#This Row],[Recurso]],'DE-PARA'!$A$1:$A$1000,'DE-PARA'!$F$1:$F$1000)</f>
        <v>0</v>
      </c>
    </row>
    <row r="494" spans="1:68">
      <c r="A494" s="19">
        <f>CONCATENATE(MONTH(Base[[#This Row],[Data_Padronizada]]),"/",YEAR(Base[[#This Row],[Data_Padronizada]]))*1</f>
        <v>1</v>
      </c>
      <c r="B494" s="20" cm="1">
        <f t="array" ref="B494">IF(ISTEXT(BP494), IFERROR(VALOR.DATA(TRIM(BP494)), VALUE(TRIM(BP494))), BP494)</f>
        <v>0</v>
      </c>
      <c r="C494" t="str">
        <f>TEXT(Base[[#This Row],[Data_Padronizada]],"DDD")</f>
        <v>sáb</v>
      </c>
      <c r="D494">
        <f>_xlfn.XLOOKUP(Base[[#This Row],[Recurso]],'DE-PARA'!$A$1:$A$1000,'DE-PARA'!$D$1:$D$1000)</f>
        <v>0</v>
      </c>
      <c r="E494" t="str">
        <f>_xlfn.XLOOKUP(Base[[#This Row],[Tipo]],'DE-PARA'!$K$2:$K$63,'DE-PARA'!$L$2:$L$63,"Fazer De-Para")</f>
        <v>Fazer De-Para</v>
      </c>
      <c r="F494" s="21">
        <f>Base[[#This Row],[Duração]]*24</f>
        <v>0</v>
      </c>
      <c r="G494" s="22">
        <f>HOUR(Base[[#This Row],[Tempo de atendimento]]/24)</f>
        <v>0</v>
      </c>
      <c r="H494">
        <f>_xlfn.XLOOKUP(Base[[#This Row],[Recurso]],'DE-PARA'!$A$1:$A$1000,'DE-PARA'!$E$1:$E$1000)</f>
        <v>0</v>
      </c>
      <c r="I494">
        <f>_xlfn.XLOOKUP(Base[[#This Row],[Recurso]],'DE-PARA'!$A$1:$A$1000,'DE-PARA'!$F$1:$F$1000)</f>
        <v>0</v>
      </c>
    </row>
    <row r="495" spans="1:68">
      <c r="A495" s="19">
        <f>CONCATENATE(MONTH(Base[[#This Row],[Data_Padronizada]]),"/",YEAR(Base[[#This Row],[Data_Padronizada]]))*1</f>
        <v>1</v>
      </c>
      <c r="B495" s="20" cm="1">
        <f t="array" ref="B495">IF(ISTEXT(BP495), IFERROR(VALOR.DATA(TRIM(BP495)), VALUE(TRIM(BP495))), BP495)</f>
        <v>0</v>
      </c>
      <c r="C495" t="str">
        <f>TEXT(Base[[#This Row],[Data_Padronizada]],"DDD")</f>
        <v>sáb</v>
      </c>
      <c r="D495">
        <f>_xlfn.XLOOKUP(Base[[#This Row],[Recurso]],'DE-PARA'!$A$1:$A$1000,'DE-PARA'!$D$1:$D$1000)</f>
        <v>0</v>
      </c>
      <c r="E495" t="str">
        <f>_xlfn.XLOOKUP(Base[[#This Row],[Tipo]],'DE-PARA'!$K$2:$K$63,'DE-PARA'!$L$2:$L$63,"Fazer De-Para")</f>
        <v>Fazer De-Para</v>
      </c>
      <c r="F495" s="21">
        <f>Base[[#This Row],[Duração]]*24</f>
        <v>0</v>
      </c>
      <c r="G495" s="22">
        <f>HOUR(Base[[#This Row],[Tempo de atendimento]]/24)</f>
        <v>0</v>
      </c>
      <c r="H495">
        <f>_xlfn.XLOOKUP(Base[[#This Row],[Recurso]],'DE-PARA'!$A$1:$A$1000,'DE-PARA'!$E$1:$E$1000)</f>
        <v>0</v>
      </c>
      <c r="I495">
        <f>_xlfn.XLOOKUP(Base[[#This Row],[Recurso]],'DE-PARA'!$A$1:$A$1000,'DE-PARA'!$F$1:$F$1000)</f>
        <v>0</v>
      </c>
    </row>
    <row r="496" spans="1:68">
      <c r="A496" s="19">
        <f>CONCATENATE(MONTH(Base[[#This Row],[Data_Padronizada]]),"/",YEAR(Base[[#This Row],[Data_Padronizada]]))*1</f>
        <v>1</v>
      </c>
      <c r="B496" s="20" cm="1">
        <f t="array" ref="B496">IF(ISTEXT(BP496), IFERROR(VALOR.DATA(TRIM(BP496)), VALUE(TRIM(BP496))), BP496)</f>
        <v>0</v>
      </c>
      <c r="C496" t="str">
        <f>TEXT(Base[[#This Row],[Data_Padronizada]],"DDD")</f>
        <v>sáb</v>
      </c>
      <c r="D496">
        <f>_xlfn.XLOOKUP(Base[[#This Row],[Recurso]],'DE-PARA'!$A$1:$A$1000,'DE-PARA'!$D$1:$D$1000)</f>
        <v>0</v>
      </c>
      <c r="E496" t="str">
        <f>_xlfn.XLOOKUP(Base[[#This Row],[Tipo]],'DE-PARA'!$K$2:$K$63,'DE-PARA'!$L$2:$L$63,"Fazer De-Para")</f>
        <v>Fazer De-Para</v>
      </c>
      <c r="F496" s="21">
        <f>Base[[#This Row],[Duração]]*24</f>
        <v>0</v>
      </c>
      <c r="G496" s="22">
        <f>HOUR(Base[[#This Row],[Tempo de atendimento]]/24)</f>
        <v>0</v>
      </c>
      <c r="H496">
        <f>_xlfn.XLOOKUP(Base[[#This Row],[Recurso]],'DE-PARA'!$A$1:$A$1000,'DE-PARA'!$E$1:$E$1000)</f>
        <v>0</v>
      </c>
      <c r="I496">
        <f>_xlfn.XLOOKUP(Base[[#This Row],[Recurso]],'DE-PARA'!$A$1:$A$1000,'DE-PARA'!$F$1:$F$1000)</f>
        <v>0</v>
      </c>
    </row>
    <row r="497" spans="1:9">
      <c r="A497" s="19">
        <f>CONCATENATE(MONTH(Base[[#This Row],[Data_Padronizada]]),"/",YEAR(Base[[#This Row],[Data_Padronizada]]))*1</f>
        <v>1</v>
      </c>
      <c r="B497" s="20" cm="1">
        <f t="array" ref="B497">IF(ISTEXT(BP497), IFERROR(VALOR.DATA(TRIM(BP497)), VALUE(TRIM(BP497))), BP497)</f>
        <v>0</v>
      </c>
      <c r="C497" t="str">
        <f>TEXT(Base[[#This Row],[Data_Padronizada]],"DDD")</f>
        <v>sáb</v>
      </c>
      <c r="D497">
        <f>_xlfn.XLOOKUP(Base[[#This Row],[Recurso]],'DE-PARA'!$A$1:$A$1000,'DE-PARA'!$D$1:$D$1000)</f>
        <v>0</v>
      </c>
      <c r="E497" t="str">
        <f>_xlfn.XLOOKUP(Base[[#This Row],[Tipo]],'DE-PARA'!$K$2:$K$63,'DE-PARA'!$L$2:$L$63,"Fazer De-Para")</f>
        <v>Fazer De-Para</v>
      </c>
      <c r="F497" s="21">
        <f>Base[[#This Row],[Duração]]*24</f>
        <v>0</v>
      </c>
      <c r="G497" s="22">
        <f>HOUR(Base[[#This Row],[Tempo de atendimento]]/24)</f>
        <v>0</v>
      </c>
      <c r="H497">
        <f>_xlfn.XLOOKUP(Base[[#This Row],[Recurso]],'DE-PARA'!$A$1:$A$1000,'DE-PARA'!$E$1:$E$1000)</f>
        <v>0</v>
      </c>
      <c r="I497">
        <f>_xlfn.XLOOKUP(Base[[#This Row],[Recurso]],'DE-PARA'!$A$1:$A$1000,'DE-PARA'!$F$1:$F$1000)</f>
        <v>0</v>
      </c>
    </row>
    <row r="498" spans="1:9">
      <c r="A498" s="19">
        <f>CONCATENATE(MONTH(Base[[#This Row],[Data_Padronizada]]),"/",YEAR(Base[[#This Row],[Data_Padronizada]]))*1</f>
        <v>1</v>
      </c>
      <c r="B498" s="20" cm="1">
        <f t="array" ref="B498">IF(ISTEXT(BP498), IFERROR(VALOR.DATA(TRIM(BP498)), VALUE(TRIM(BP498))), BP498)</f>
        <v>0</v>
      </c>
      <c r="C498" t="str">
        <f>TEXT(Base[[#This Row],[Data_Padronizada]],"DDD")</f>
        <v>sáb</v>
      </c>
      <c r="D498">
        <f>_xlfn.XLOOKUP(Base[[#This Row],[Recurso]],'DE-PARA'!$A$1:$A$1000,'DE-PARA'!$D$1:$D$1000)</f>
        <v>0</v>
      </c>
      <c r="E498" t="str">
        <f>_xlfn.XLOOKUP(Base[[#This Row],[Tipo]],'DE-PARA'!$K$2:$K$63,'DE-PARA'!$L$2:$L$63,"Fazer De-Para")</f>
        <v>Fazer De-Para</v>
      </c>
      <c r="F498" s="21">
        <f>Base[[#This Row],[Duração]]*24</f>
        <v>0</v>
      </c>
      <c r="G498" s="22">
        <f>HOUR(Base[[#This Row],[Tempo de atendimento]]/24)</f>
        <v>0</v>
      </c>
      <c r="H498">
        <f>_xlfn.XLOOKUP(Base[[#This Row],[Recurso]],'DE-PARA'!$A$1:$A$1000,'DE-PARA'!$E$1:$E$1000)</f>
        <v>0</v>
      </c>
      <c r="I498">
        <f>_xlfn.XLOOKUP(Base[[#This Row],[Recurso]],'DE-PARA'!$A$1:$A$1000,'DE-PARA'!$F$1:$F$1000)</f>
        <v>0</v>
      </c>
    </row>
    <row r="499" spans="1:9">
      <c r="A499" s="19">
        <f>CONCATENATE(MONTH(Base[[#This Row],[Data_Padronizada]]),"/",YEAR(Base[[#This Row],[Data_Padronizada]]))*1</f>
        <v>1</v>
      </c>
      <c r="B499" s="20" cm="1">
        <f t="array" ref="B499">IF(ISTEXT(BP499), IFERROR(VALOR.DATA(TRIM(BP499)), VALUE(TRIM(BP499))), BP499)</f>
        <v>0</v>
      </c>
      <c r="C499" t="str">
        <f>TEXT(Base[[#This Row],[Data_Padronizada]],"DDD")</f>
        <v>sáb</v>
      </c>
      <c r="D499">
        <f>_xlfn.XLOOKUP(Base[[#This Row],[Recurso]],'DE-PARA'!$A$1:$A$1000,'DE-PARA'!$D$1:$D$1000)</f>
        <v>0</v>
      </c>
      <c r="E499" t="str">
        <f>_xlfn.XLOOKUP(Base[[#This Row],[Tipo]],'DE-PARA'!$K$2:$K$63,'DE-PARA'!$L$2:$L$63,"Fazer De-Para")</f>
        <v>Fazer De-Para</v>
      </c>
      <c r="F499" s="21">
        <f>Base[[#This Row],[Duração]]*24</f>
        <v>0</v>
      </c>
      <c r="G499" s="22">
        <f>HOUR(Base[[#This Row],[Tempo de atendimento]]/24)</f>
        <v>0</v>
      </c>
      <c r="H499">
        <f>_xlfn.XLOOKUP(Base[[#This Row],[Recurso]],'DE-PARA'!$A$1:$A$1000,'DE-PARA'!$E$1:$E$1000)</f>
        <v>0</v>
      </c>
      <c r="I499">
        <f>_xlfn.XLOOKUP(Base[[#This Row],[Recurso]],'DE-PARA'!$A$1:$A$1000,'DE-PARA'!$F$1:$F$1000)</f>
        <v>0</v>
      </c>
    </row>
    <row r="500" spans="1:9">
      <c r="A500" s="19">
        <f>CONCATENATE(MONTH(Base[[#This Row],[Data_Padronizada]]),"/",YEAR(Base[[#This Row],[Data_Padronizada]]))*1</f>
        <v>1</v>
      </c>
      <c r="B500" s="20" cm="1">
        <f t="array" ref="B500">IF(ISTEXT(BP500), IFERROR(VALOR.DATA(TRIM(BP500)), VALUE(TRIM(BP500))), BP500)</f>
        <v>0</v>
      </c>
      <c r="C500" t="str">
        <f>TEXT(Base[[#This Row],[Data_Padronizada]],"DDD")</f>
        <v>sáb</v>
      </c>
      <c r="D500">
        <f>_xlfn.XLOOKUP(Base[[#This Row],[Recurso]],'DE-PARA'!$A$1:$A$1000,'DE-PARA'!$D$1:$D$1000)</f>
        <v>0</v>
      </c>
      <c r="E500" t="str">
        <f>_xlfn.XLOOKUP(Base[[#This Row],[Tipo]],'DE-PARA'!$K$2:$K$63,'DE-PARA'!$L$2:$L$63,"Fazer De-Para")</f>
        <v>Fazer De-Para</v>
      </c>
      <c r="F500" s="21">
        <f>Base[[#This Row],[Duração]]*24</f>
        <v>0</v>
      </c>
      <c r="G500" s="22">
        <f>HOUR(Base[[#This Row],[Tempo de atendimento]]/24)</f>
        <v>0</v>
      </c>
      <c r="H500">
        <f>_xlfn.XLOOKUP(Base[[#This Row],[Recurso]],'DE-PARA'!$A$1:$A$1000,'DE-PARA'!$E$1:$E$1000)</f>
        <v>0</v>
      </c>
      <c r="I500">
        <f>_xlfn.XLOOKUP(Base[[#This Row],[Recurso]],'DE-PARA'!$A$1:$A$1000,'DE-PARA'!$F$1:$F$1000)</f>
        <v>0</v>
      </c>
    </row>
    <row r="501" spans="1:9">
      <c r="A501" s="19">
        <f>CONCATENATE(MONTH(Base[[#This Row],[Data_Padronizada]]),"/",YEAR(Base[[#This Row],[Data_Padronizada]]))*1</f>
        <v>1</v>
      </c>
      <c r="B501" s="20" cm="1">
        <f t="array" ref="B501">IF(ISTEXT(BP501), IFERROR(VALOR.DATA(TRIM(BP501)), VALUE(TRIM(BP501))), BP501)</f>
        <v>0</v>
      </c>
      <c r="C501" t="str">
        <f>TEXT(Base[[#This Row],[Data_Padronizada]],"DDD")</f>
        <v>sáb</v>
      </c>
      <c r="D501">
        <f>_xlfn.XLOOKUP(Base[[#This Row],[Recurso]],'DE-PARA'!$A$1:$A$1000,'DE-PARA'!$D$1:$D$1000)</f>
        <v>0</v>
      </c>
      <c r="E501" t="str">
        <f>_xlfn.XLOOKUP(Base[[#This Row],[Tipo]],'DE-PARA'!$K$2:$K$63,'DE-PARA'!$L$2:$L$63,"Fazer De-Para")</f>
        <v>Fazer De-Para</v>
      </c>
      <c r="F501" s="21">
        <f>Base[[#This Row],[Duração]]*24</f>
        <v>0</v>
      </c>
      <c r="G501" s="22">
        <f>HOUR(Base[[#This Row],[Tempo de atendimento]]/24)</f>
        <v>0</v>
      </c>
      <c r="H501">
        <f>_xlfn.XLOOKUP(Base[[#This Row],[Recurso]],'DE-PARA'!$A$1:$A$1000,'DE-PARA'!$E$1:$E$1000)</f>
        <v>0</v>
      </c>
      <c r="I501">
        <f>_xlfn.XLOOKUP(Base[[#This Row],[Recurso]],'DE-PARA'!$A$1:$A$1000,'DE-PARA'!$F$1:$F$1000)</f>
        <v>0</v>
      </c>
    </row>
    <row r="502" spans="1:9">
      <c r="A502" s="19">
        <f>CONCATENATE(MONTH(Base[[#This Row],[Data_Padronizada]]),"/",YEAR(Base[[#This Row],[Data_Padronizada]]))*1</f>
        <v>1</v>
      </c>
      <c r="B502" s="20" cm="1">
        <f t="array" ref="B502">IF(ISTEXT(BP502), IFERROR(VALOR.DATA(TRIM(BP502)), VALUE(TRIM(BP502))), BP502)</f>
        <v>0</v>
      </c>
      <c r="C502" t="str">
        <f>TEXT(Base[[#This Row],[Data_Padronizada]],"DDD")</f>
        <v>sáb</v>
      </c>
      <c r="D502">
        <f>_xlfn.XLOOKUP(Base[[#This Row],[Recurso]],'DE-PARA'!$A$1:$A$1000,'DE-PARA'!$D$1:$D$1000)</f>
        <v>0</v>
      </c>
      <c r="E502" t="str">
        <f>_xlfn.XLOOKUP(Base[[#This Row],[Tipo]],'DE-PARA'!$K$2:$K$63,'DE-PARA'!$L$2:$L$63,"Fazer De-Para")</f>
        <v>Fazer De-Para</v>
      </c>
      <c r="F502" s="21">
        <f>Base[[#This Row],[Duração]]*24</f>
        <v>0</v>
      </c>
      <c r="G502" s="22">
        <f>HOUR(Base[[#This Row],[Tempo de atendimento]]/24)</f>
        <v>0</v>
      </c>
      <c r="H502">
        <f>_xlfn.XLOOKUP(Base[[#This Row],[Recurso]],'DE-PARA'!$A$1:$A$1000,'DE-PARA'!$E$1:$E$1000)</f>
        <v>0</v>
      </c>
      <c r="I502">
        <f>_xlfn.XLOOKUP(Base[[#This Row],[Recurso]],'DE-PARA'!$A$1:$A$1000,'DE-PARA'!$F$1:$F$1000)</f>
        <v>0</v>
      </c>
    </row>
    <row r="503" spans="1:9">
      <c r="A503" s="19">
        <f>CONCATENATE(MONTH(Base[[#This Row],[Data_Padronizada]]),"/",YEAR(Base[[#This Row],[Data_Padronizada]]))*1</f>
        <v>1</v>
      </c>
      <c r="B503" s="20" cm="1">
        <f t="array" ref="B503">IF(ISTEXT(BP503), IFERROR(VALOR.DATA(TRIM(BP503)), VALUE(TRIM(BP503))), BP503)</f>
        <v>0</v>
      </c>
      <c r="C503" t="str">
        <f>TEXT(Base[[#This Row],[Data_Padronizada]],"DDD")</f>
        <v>sáb</v>
      </c>
      <c r="D503">
        <f>_xlfn.XLOOKUP(Base[[#This Row],[Recurso]],'DE-PARA'!$A$1:$A$1000,'DE-PARA'!$D$1:$D$1000)</f>
        <v>0</v>
      </c>
      <c r="E503" t="str">
        <f>_xlfn.XLOOKUP(Base[[#This Row],[Tipo]],'DE-PARA'!$K$2:$K$63,'DE-PARA'!$L$2:$L$63,"Fazer De-Para")</f>
        <v>Fazer De-Para</v>
      </c>
      <c r="F503" s="21">
        <f>Base[[#This Row],[Duração]]*24</f>
        <v>0</v>
      </c>
      <c r="G503" s="22">
        <f>HOUR(Base[[#This Row],[Tempo de atendimento]]/24)</f>
        <v>0</v>
      </c>
      <c r="H503">
        <f>_xlfn.XLOOKUP(Base[[#This Row],[Recurso]],'DE-PARA'!$A$1:$A$1000,'DE-PARA'!$E$1:$E$1000)</f>
        <v>0</v>
      </c>
      <c r="I503">
        <f>_xlfn.XLOOKUP(Base[[#This Row],[Recurso]],'DE-PARA'!$A$1:$A$1000,'DE-PARA'!$F$1:$F$1000)</f>
        <v>0</v>
      </c>
    </row>
    <row r="504" spans="1:9">
      <c r="A504" s="19">
        <f>CONCATENATE(MONTH(Base[[#This Row],[Data_Padronizada]]),"/",YEAR(Base[[#This Row],[Data_Padronizada]]))*1</f>
        <v>1</v>
      </c>
      <c r="B504" s="20" cm="1">
        <f t="array" ref="B504">IF(ISTEXT(BP504), IFERROR(VALOR.DATA(TRIM(BP504)), VALUE(TRIM(BP504))), BP504)</f>
        <v>0</v>
      </c>
      <c r="C504" t="str">
        <f>TEXT(Base[[#This Row],[Data_Padronizada]],"DDD")</f>
        <v>sáb</v>
      </c>
      <c r="D504">
        <f>_xlfn.XLOOKUP(Base[[#This Row],[Recurso]],'DE-PARA'!$A$1:$A$1000,'DE-PARA'!$D$1:$D$1000)</f>
        <v>0</v>
      </c>
      <c r="E504" t="str">
        <f>_xlfn.XLOOKUP(Base[[#This Row],[Tipo]],'DE-PARA'!$K$2:$K$63,'DE-PARA'!$L$2:$L$63,"Fazer De-Para")</f>
        <v>Fazer De-Para</v>
      </c>
      <c r="F504" s="21">
        <f>Base[[#This Row],[Duração]]*24</f>
        <v>0</v>
      </c>
      <c r="G504" s="22">
        <f>HOUR(Base[[#This Row],[Tempo de atendimento]]/24)</f>
        <v>0</v>
      </c>
      <c r="H504">
        <f>_xlfn.XLOOKUP(Base[[#This Row],[Recurso]],'DE-PARA'!$A$1:$A$1000,'DE-PARA'!$E$1:$E$1000)</f>
        <v>0</v>
      </c>
      <c r="I504">
        <f>_xlfn.XLOOKUP(Base[[#This Row],[Recurso]],'DE-PARA'!$A$1:$A$1000,'DE-PARA'!$F$1:$F$1000)</f>
        <v>0</v>
      </c>
    </row>
    <row r="505" spans="1:9">
      <c r="A505" s="19">
        <f>CONCATENATE(MONTH(Base[[#This Row],[Data_Padronizada]]),"/",YEAR(Base[[#This Row],[Data_Padronizada]]))*1</f>
        <v>1</v>
      </c>
      <c r="B505" s="20" cm="1">
        <f t="array" ref="B505">IF(ISTEXT(BP505), IFERROR(VALOR.DATA(TRIM(BP505)), VALUE(TRIM(BP505))), BP505)</f>
        <v>0</v>
      </c>
      <c r="C505" t="str">
        <f>TEXT(Base[[#This Row],[Data_Padronizada]],"DDD")</f>
        <v>sáb</v>
      </c>
      <c r="D505">
        <f>_xlfn.XLOOKUP(Base[[#This Row],[Recurso]],'DE-PARA'!$A$1:$A$1000,'DE-PARA'!$D$1:$D$1000)</f>
        <v>0</v>
      </c>
      <c r="E505" t="str">
        <f>_xlfn.XLOOKUP(Base[[#This Row],[Tipo]],'DE-PARA'!$K$2:$K$63,'DE-PARA'!$L$2:$L$63,"Fazer De-Para")</f>
        <v>Fazer De-Para</v>
      </c>
      <c r="F505" s="21">
        <f>Base[[#This Row],[Duração]]*24</f>
        <v>0</v>
      </c>
      <c r="G505" s="22">
        <f>HOUR(Base[[#This Row],[Tempo de atendimento]]/24)</f>
        <v>0</v>
      </c>
      <c r="H505">
        <f>_xlfn.XLOOKUP(Base[[#This Row],[Recurso]],'DE-PARA'!$A$1:$A$1000,'DE-PARA'!$E$1:$E$1000)</f>
        <v>0</v>
      </c>
      <c r="I505">
        <f>_xlfn.XLOOKUP(Base[[#This Row],[Recurso]],'DE-PARA'!$A$1:$A$1000,'DE-PARA'!$F$1:$F$1000)</f>
        <v>0</v>
      </c>
    </row>
    <row r="506" spans="1:9">
      <c r="A506" s="19">
        <f>CONCATENATE(MONTH(Base[[#This Row],[Data_Padronizada]]),"/",YEAR(Base[[#This Row],[Data_Padronizada]]))*1</f>
        <v>1</v>
      </c>
      <c r="B506" s="20" cm="1">
        <f t="array" ref="B506">IF(ISTEXT(BP506), IFERROR(VALOR.DATA(TRIM(BP506)), VALUE(TRIM(BP506))), BP506)</f>
        <v>0</v>
      </c>
      <c r="C506" t="str">
        <f>TEXT(Base[[#This Row],[Data_Padronizada]],"DDD")</f>
        <v>sáb</v>
      </c>
      <c r="D506">
        <f>_xlfn.XLOOKUP(Base[[#This Row],[Recurso]],'DE-PARA'!$A$1:$A$1000,'DE-PARA'!$D$1:$D$1000)</f>
        <v>0</v>
      </c>
      <c r="E506" t="str">
        <f>_xlfn.XLOOKUP(Base[[#This Row],[Tipo]],'DE-PARA'!$K$2:$K$63,'DE-PARA'!$L$2:$L$63,"Fazer De-Para")</f>
        <v>Fazer De-Para</v>
      </c>
      <c r="F506" s="21">
        <f>Base[[#This Row],[Duração]]*24</f>
        <v>0</v>
      </c>
      <c r="G506" s="22">
        <f>HOUR(Base[[#This Row],[Tempo de atendimento]]/24)</f>
        <v>0</v>
      </c>
      <c r="H506">
        <f>_xlfn.XLOOKUP(Base[[#This Row],[Recurso]],'DE-PARA'!$A$1:$A$1000,'DE-PARA'!$E$1:$E$1000)</f>
        <v>0</v>
      </c>
      <c r="I506">
        <f>_xlfn.XLOOKUP(Base[[#This Row],[Recurso]],'DE-PARA'!$A$1:$A$1000,'DE-PARA'!$F$1:$F$1000)</f>
        <v>0</v>
      </c>
    </row>
    <row r="507" spans="1:9">
      <c r="A507" s="19">
        <f>CONCATENATE(MONTH(Base[[#This Row],[Data_Padronizada]]),"/",YEAR(Base[[#This Row],[Data_Padronizada]]))*1</f>
        <v>1</v>
      </c>
      <c r="B507" s="20" cm="1">
        <f t="array" ref="B507">IF(ISTEXT(BP507), IFERROR(VALOR.DATA(TRIM(BP507)), VALUE(TRIM(BP507))), BP507)</f>
        <v>0</v>
      </c>
      <c r="C507" t="str">
        <f>TEXT(Base[[#This Row],[Data_Padronizada]],"DDD")</f>
        <v>sáb</v>
      </c>
      <c r="D507">
        <f>_xlfn.XLOOKUP(Base[[#This Row],[Recurso]],'DE-PARA'!$A$1:$A$1000,'DE-PARA'!$D$1:$D$1000)</f>
        <v>0</v>
      </c>
      <c r="E507" t="str">
        <f>_xlfn.XLOOKUP(Base[[#This Row],[Tipo]],'DE-PARA'!$K$2:$K$63,'DE-PARA'!$L$2:$L$63,"Fazer De-Para")</f>
        <v>Fazer De-Para</v>
      </c>
      <c r="F507" s="21">
        <f>Base[[#This Row],[Duração]]*24</f>
        <v>0</v>
      </c>
      <c r="G507" s="22">
        <f>HOUR(Base[[#This Row],[Tempo de atendimento]]/24)</f>
        <v>0</v>
      </c>
      <c r="H507">
        <f>_xlfn.XLOOKUP(Base[[#This Row],[Recurso]],'DE-PARA'!$A$1:$A$1000,'DE-PARA'!$E$1:$E$1000)</f>
        <v>0</v>
      </c>
      <c r="I507">
        <f>_xlfn.XLOOKUP(Base[[#This Row],[Recurso]],'DE-PARA'!$A$1:$A$1000,'DE-PARA'!$F$1:$F$1000)</f>
        <v>0</v>
      </c>
    </row>
    <row r="508" spans="1:9">
      <c r="A508" s="19">
        <f>CONCATENATE(MONTH(Base[[#This Row],[Data_Padronizada]]),"/",YEAR(Base[[#This Row],[Data_Padronizada]]))*1</f>
        <v>1</v>
      </c>
      <c r="B508" s="20" cm="1">
        <f t="array" ref="B508">IF(ISTEXT(BP508), IFERROR(VALOR.DATA(TRIM(BP508)), VALUE(TRIM(BP508))), BP508)</f>
        <v>0</v>
      </c>
      <c r="C508" t="str">
        <f>TEXT(Base[[#This Row],[Data_Padronizada]],"DDD")</f>
        <v>sáb</v>
      </c>
      <c r="D508">
        <f>_xlfn.XLOOKUP(Base[[#This Row],[Recurso]],'DE-PARA'!$A$1:$A$1000,'DE-PARA'!$D$1:$D$1000)</f>
        <v>0</v>
      </c>
      <c r="E508" t="str">
        <f>_xlfn.XLOOKUP(Base[[#This Row],[Tipo]],'DE-PARA'!$K$2:$K$63,'DE-PARA'!$L$2:$L$63,"Fazer De-Para")</f>
        <v>Fazer De-Para</v>
      </c>
      <c r="F508" s="21">
        <f>Base[[#This Row],[Duração]]*24</f>
        <v>0</v>
      </c>
      <c r="G508" s="22">
        <f>HOUR(Base[[#This Row],[Tempo de atendimento]]/24)</f>
        <v>0</v>
      </c>
      <c r="H508">
        <f>_xlfn.XLOOKUP(Base[[#This Row],[Recurso]],'DE-PARA'!$A$1:$A$1000,'DE-PARA'!$E$1:$E$1000)</f>
        <v>0</v>
      </c>
      <c r="I508">
        <f>_xlfn.XLOOKUP(Base[[#This Row],[Recurso]],'DE-PARA'!$A$1:$A$1000,'DE-PARA'!$F$1:$F$1000)</f>
        <v>0</v>
      </c>
    </row>
    <row r="509" spans="1:9">
      <c r="A509" s="19">
        <f>CONCATENATE(MONTH(Base[[#This Row],[Data_Padronizada]]),"/",YEAR(Base[[#This Row],[Data_Padronizada]]))*1</f>
        <v>1</v>
      </c>
      <c r="B509" s="20" cm="1">
        <f t="array" ref="B509">IF(ISTEXT(BP509), IFERROR(VALOR.DATA(TRIM(BP509)), VALUE(TRIM(BP509))), BP509)</f>
        <v>0</v>
      </c>
      <c r="C509" t="str">
        <f>TEXT(Base[[#This Row],[Data_Padronizada]],"DDD")</f>
        <v>sáb</v>
      </c>
      <c r="D509">
        <f>_xlfn.XLOOKUP(Base[[#This Row],[Recurso]],'DE-PARA'!$A$1:$A$1000,'DE-PARA'!$D$1:$D$1000)</f>
        <v>0</v>
      </c>
      <c r="E509" t="str">
        <f>_xlfn.XLOOKUP(Base[[#This Row],[Tipo]],'DE-PARA'!$K$2:$K$63,'DE-PARA'!$L$2:$L$63,"Fazer De-Para")</f>
        <v>Fazer De-Para</v>
      </c>
      <c r="F509" s="21">
        <f>Base[[#This Row],[Duração]]*24</f>
        <v>0</v>
      </c>
      <c r="G509" s="22">
        <f>HOUR(Base[[#This Row],[Tempo de atendimento]]/24)</f>
        <v>0</v>
      </c>
      <c r="H509">
        <f>_xlfn.XLOOKUP(Base[[#This Row],[Recurso]],'DE-PARA'!$A$1:$A$1000,'DE-PARA'!$E$1:$E$1000)</f>
        <v>0</v>
      </c>
      <c r="I509">
        <f>_xlfn.XLOOKUP(Base[[#This Row],[Recurso]],'DE-PARA'!$A$1:$A$1000,'DE-PARA'!$F$1:$F$1000)</f>
        <v>0</v>
      </c>
    </row>
    <row r="510" spans="1:9">
      <c r="A510" s="19">
        <f>CONCATENATE(MONTH(Base[[#This Row],[Data_Padronizada]]),"/",YEAR(Base[[#This Row],[Data_Padronizada]]))*1</f>
        <v>1</v>
      </c>
      <c r="B510" s="20" cm="1">
        <f t="array" ref="B510">IF(ISTEXT(BP510), IFERROR(VALOR.DATA(TRIM(BP510)), VALUE(TRIM(BP510))), BP510)</f>
        <v>0</v>
      </c>
      <c r="C510" t="str">
        <f>TEXT(Base[[#This Row],[Data_Padronizada]],"DDD")</f>
        <v>sáb</v>
      </c>
      <c r="D510">
        <f>_xlfn.XLOOKUP(Base[[#This Row],[Recurso]],'DE-PARA'!$A$1:$A$1000,'DE-PARA'!$D$1:$D$1000)</f>
        <v>0</v>
      </c>
      <c r="E510" t="str">
        <f>_xlfn.XLOOKUP(Base[[#This Row],[Tipo]],'DE-PARA'!$K$2:$K$63,'DE-PARA'!$L$2:$L$63,"Fazer De-Para")</f>
        <v>Fazer De-Para</v>
      </c>
      <c r="F510" s="21">
        <f>Base[[#This Row],[Duração]]*24</f>
        <v>0</v>
      </c>
      <c r="G510" s="22">
        <f>HOUR(Base[[#This Row],[Tempo de atendimento]]/24)</f>
        <v>0</v>
      </c>
      <c r="H510">
        <f>_xlfn.XLOOKUP(Base[[#This Row],[Recurso]],'DE-PARA'!$A$1:$A$1000,'DE-PARA'!$E$1:$E$1000)</f>
        <v>0</v>
      </c>
      <c r="I510">
        <f>_xlfn.XLOOKUP(Base[[#This Row],[Recurso]],'DE-PARA'!$A$1:$A$1000,'DE-PARA'!$F$1:$F$1000)</f>
        <v>0</v>
      </c>
    </row>
    <row r="511" spans="1:9">
      <c r="A511" s="19">
        <f>CONCATENATE(MONTH(Base[[#This Row],[Data_Padronizada]]),"/",YEAR(Base[[#This Row],[Data_Padronizada]]))*1</f>
        <v>1</v>
      </c>
      <c r="B511" s="20" cm="1">
        <f t="array" ref="B511">IF(ISTEXT(BP511), IFERROR(VALOR.DATA(TRIM(BP511)), VALUE(TRIM(BP511))), BP511)</f>
        <v>0</v>
      </c>
      <c r="C511" t="str">
        <f>TEXT(Base[[#This Row],[Data_Padronizada]],"DDD")</f>
        <v>sáb</v>
      </c>
      <c r="D511">
        <f>_xlfn.XLOOKUP(Base[[#This Row],[Recurso]],'DE-PARA'!$A$1:$A$1000,'DE-PARA'!$D$1:$D$1000)</f>
        <v>0</v>
      </c>
      <c r="E511" t="str">
        <f>_xlfn.XLOOKUP(Base[[#This Row],[Tipo]],'DE-PARA'!$K$2:$K$63,'DE-PARA'!$L$2:$L$63,"Fazer De-Para")</f>
        <v>Fazer De-Para</v>
      </c>
      <c r="F511" s="21">
        <f>Base[[#This Row],[Duração]]*24</f>
        <v>0</v>
      </c>
      <c r="G511" s="22">
        <f>HOUR(Base[[#This Row],[Tempo de atendimento]]/24)</f>
        <v>0</v>
      </c>
      <c r="H511">
        <f>_xlfn.XLOOKUP(Base[[#This Row],[Recurso]],'DE-PARA'!$A$1:$A$1000,'DE-PARA'!$E$1:$E$1000)</f>
        <v>0</v>
      </c>
      <c r="I511">
        <f>_xlfn.XLOOKUP(Base[[#This Row],[Recurso]],'DE-PARA'!$A$1:$A$1000,'DE-PARA'!$F$1:$F$1000)</f>
        <v>0</v>
      </c>
    </row>
    <row r="512" spans="1:9">
      <c r="A512" s="19">
        <f>CONCATENATE(MONTH(Base[[#This Row],[Data_Padronizada]]),"/",YEAR(Base[[#This Row],[Data_Padronizada]]))*1</f>
        <v>1</v>
      </c>
      <c r="B512" s="20" cm="1">
        <f t="array" ref="B512">IF(ISTEXT(BP512), IFERROR(VALOR.DATA(TRIM(BP512)), VALUE(TRIM(BP512))), BP512)</f>
        <v>0</v>
      </c>
      <c r="C512" t="str">
        <f>TEXT(Base[[#This Row],[Data_Padronizada]],"DDD")</f>
        <v>sáb</v>
      </c>
      <c r="D512">
        <f>_xlfn.XLOOKUP(Base[[#This Row],[Recurso]],'DE-PARA'!$A$1:$A$1000,'DE-PARA'!$D$1:$D$1000)</f>
        <v>0</v>
      </c>
      <c r="E512" t="str">
        <f>_xlfn.XLOOKUP(Base[[#This Row],[Tipo]],'DE-PARA'!$K$2:$K$63,'DE-PARA'!$L$2:$L$63,"Fazer De-Para")</f>
        <v>Fazer De-Para</v>
      </c>
      <c r="F512" s="21">
        <f>Base[[#This Row],[Duração]]*24</f>
        <v>0</v>
      </c>
      <c r="G512" s="22">
        <f>HOUR(Base[[#This Row],[Tempo de atendimento]]/24)</f>
        <v>0</v>
      </c>
      <c r="H512">
        <f>_xlfn.XLOOKUP(Base[[#This Row],[Recurso]],'DE-PARA'!$A$1:$A$1000,'DE-PARA'!$E$1:$E$1000)</f>
        <v>0</v>
      </c>
      <c r="I512">
        <f>_xlfn.XLOOKUP(Base[[#This Row],[Recurso]],'DE-PARA'!$A$1:$A$1000,'DE-PARA'!$F$1:$F$1000)</f>
        <v>0</v>
      </c>
    </row>
    <row r="513" spans="1:68">
      <c r="A513" s="19">
        <f>CONCATENATE(MONTH(Base[[#This Row],[Data_Padronizada]]),"/",YEAR(Base[[#This Row],[Data_Padronizada]]))*1</f>
        <v>1</v>
      </c>
      <c r="B513" s="20" cm="1">
        <f t="array" ref="B513">IF(ISTEXT(BP513), IFERROR(VALOR.DATA(TRIM(BP513)), VALUE(TRIM(BP513))), BP513)</f>
        <v>0</v>
      </c>
      <c r="C513" t="str">
        <f>TEXT(Base[[#This Row],[Data_Padronizada]],"DDD")</f>
        <v>sáb</v>
      </c>
      <c r="D513">
        <f>_xlfn.XLOOKUP(Base[[#This Row],[Recurso]],'DE-PARA'!$A$1:$A$1000,'DE-PARA'!$D$1:$D$1000)</f>
        <v>0</v>
      </c>
      <c r="E513" t="str">
        <f>_xlfn.XLOOKUP(Base[[#This Row],[Tipo]],'DE-PARA'!$K$2:$K$63,'DE-PARA'!$L$2:$L$63,"Fazer De-Para")</f>
        <v>Fazer De-Para</v>
      </c>
      <c r="F513" s="21">
        <f>Base[[#This Row],[Duração]]*24</f>
        <v>0</v>
      </c>
      <c r="G513" s="22">
        <f>HOUR(Base[[#This Row],[Tempo de atendimento]]/24)</f>
        <v>0</v>
      </c>
      <c r="H513">
        <f>_xlfn.XLOOKUP(Base[[#This Row],[Recurso]],'DE-PARA'!$A$1:$A$1000,'DE-PARA'!$E$1:$E$1000)</f>
        <v>0</v>
      </c>
      <c r="I513">
        <f>_xlfn.XLOOKUP(Base[[#This Row],[Recurso]],'DE-PARA'!$A$1:$A$1000,'DE-PARA'!$F$1:$F$1000)</f>
        <v>0</v>
      </c>
    </row>
    <row r="514" spans="1:68">
      <c r="A514" s="19">
        <f>CONCATENATE(MONTH(Base[[#This Row],[Data_Padronizada]]),"/",YEAR(Base[[#This Row],[Data_Padronizada]]))*1</f>
        <v>1</v>
      </c>
      <c r="B514" s="20" cm="1">
        <f t="array" ref="B514">IF(ISTEXT(BP514), IFERROR(VALOR.DATA(TRIM(BP514)), VALUE(TRIM(BP514))), BP514)</f>
        <v>0</v>
      </c>
      <c r="C514" t="str">
        <f>TEXT(Base[[#This Row],[Data_Padronizada]],"DDD")</f>
        <v>sáb</v>
      </c>
      <c r="D514">
        <f>_xlfn.XLOOKUP(Base[[#This Row],[Recurso]],'DE-PARA'!$A$1:$A$1000,'DE-PARA'!$D$1:$D$1000)</f>
        <v>0</v>
      </c>
      <c r="E514" t="str">
        <f>_xlfn.XLOOKUP(Base[[#This Row],[Tipo]],'DE-PARA'!$K$2:$K$63,'DE-PARA'!$L$2:$L$63,"Fazer De-Para")</f>
        <v>Fazer De-Para</v>
      </c>
      <c r="F514" s="21">
        <f>Base[[#This Row],[Duração]]*24</f>
        <v>0</v>
      </c>
      <c r="G514" s="22">
        <f>HOUR(Base[[#This Row],[Tempo de atendimento]]/24)</f>
        <v>0</v>
      </c>
      <c r="H514">
        <f>_xlfn.XLOOKUP(Base[[#This Row],[Recurso]],'DE-PARA'!$A$1:$A$1000,'DE-PARA'!$E$1:$E$1000)</f>
        <v>0</v>
      </c>
      <c r="I514">
        <f>_xlfn.XLOOKUP(Base[[#This Row],[Recurso]],'DE-PARA'!$A$1:$A$1000,'DE-PARA'!$F$1:$F$1000)</f>
        <v>0</v>
      </c>
    </row>
    <row r="515" spans="1:68">
      <c r="A515" s="19">
        <f>CONCATENATE(MONTH(Base[[#This Row],[Data_Padronizada]]),"/",YEAR(Base[[#This Row],[Data_Padronizada]]))*1</f>
        <v>1</v>
      </c>
      <c r="B515" s="20" cm="1">
        <f t="array" ref="B515">IF(ISTEXT(BP515), IFERROR(VALOR.DATA(TRIM(BP515)), VALUE(TRIM(BP515))), BP515)</f>
        <v>0</v>
      </c>
      <c r="C515" t="str">
        <f>TEXT(Base[[#This Row],[Data_Padronizada]],"DDD")</f>
        <v>sáb</v>
      </c>
      <c r="D515">
        <f>_xlfn.XLOOKUP(Base[[#This Row],[Recurso]],'DE-PARA'!$A$1:$A$1000,'DE-PARA'!$D$1:$D$1000)</f>
        <v>0</v>
      </c>
      <c r="E515" t="str">
        <f>_xlfn.XLOOKUP(Base[[#This Row],[Tipo]],'DE-PARA'!$K$2:$K$63,'DE-PARA'!$L$2:$L$63,"Fazer De-Para")</f>
        <v>Fazer De-Para</v>
      </c>
      <c r="F515" s="21">
        <f>Base[[#This Row],[Duração]]*24</f>
        <v>0</v>
      </c>
      <c r="G515" s="22">
        <f>HOUR(Base[[#This Row],[Tempo de atendimento]]/24)</f>
        <v>0</v>
      </c>
      <c r="H515">
        <f>_xlfn.XLOOKUP(Base[[#This Row],[Recurso]],'DE-PARA'!$A$1:$A$1000,'DE-PARA'!$E$1:$E$1000)</f>
        <v>0</v>
      </c>
      <c r="I515">
        <f>_xlfn.XLOOKUP(Base[[#This Row],[Recurso]],'DE-PARA'!$A$1:$A$1000,'DE-PARA'!$F$1:$F$1000)</f>
        <v>0</v>
      </c>
    </row>
    <row r="516" spans="1:68">
      <c r="A516" s="19">
        <f>CONCATENATE(MONTH(Base[[#This Row],[Data_Padronizada]]),"/",YEAR(Base[[#This Row],[Data_Padronizada]]))*1</f>
        <v>1</v>
      </c>
      <c r="B516" s="20" cm="1">
        <f t="array" ref="B516">IF(ISTEXT(BP516), IFERROR(VALOR.DATA(TRIM(BP516)), VALUE(TRIM(BP516))), BP516)</f>
        <v>0</v>
      </c>
      <c r="C516" t="str">
        <f>TEXT(Base[[#This Row],[Data_Padronizada]],"DDD")</f>
        <v>sáb</v>
      </c>
      <c r="D516">
        <f>_xlfn.XLOOKUP(Base[[#This Row],[Recurso]],'DE-PARA'!$A$1:$A$1000,'DE-PARA'!$D$1:$D$1000)</f>
        <v>0</v>
      </c>
      <c r="E516" t="str">
        <f>_xlfn.XLOOKUP(Base[[#This Row],[Tipo]],'DE-PARA'!$K$2:$K$63,'DE-PARA'!$L$2:$L$63,"Fazer De-Para")</f>
        <v>Fazer De-Para</v>
      </c>
      <c r="F516" s="21">
        <f>Base[[#This Row],[Duração]]*24</f>
        <v>0</v>
      </c>
      <c r="G516" s="22">
        <f>HOUR(Base[[#This Row],[Tempo de atendimento]]/24)</f>
        <v>0</v>
      </c>
      <c r="H516">
        <f>_xlfn.XLOOKUP(Base[[#This Row],[Recurso]],'DE-PARA'!$A$1:$A$1000,'DE-PARA'!$E$1:$E$1000)</f>
        <v>0</v>
      </c>
      <c r="I516">
        <f>_xlfn.XLOOKUP(Base[[#This Row],[Recurso]],'DE-PARA'!$A$1:$A$1000,'DE-PARA'!$F$1:$F$1000)</f>
        <v>0</v>
      </c>
    </row>
    <row r="517" spans="1:68">
      <c r="A517" s="19">
        <f>CONCATENATE(MONTH(Base[[#This Row],[Data_Padronizada]]),"/",YEAR(Base[[#This Row],[Data_Padronizada]]))*1</f>
        <v>1</v>
      </c>
      <c r="B517" s="20" cm="1">
        <f t="array" ref="B517">IF(ISTEXT(BP517), IFERROR(VALOR.DATA(TRIM(BP517)), VALUE(TRIM(BP517))), BP517)</f>
        <v>0</v>
      </c>
      <c r="C517" t="str">
        <f>TEXT(Base[[#This Row],[Data_Padronizada]],"DDD")</f>
        <v>sáb</v>
      </c>
      <c r="D517">
        <f>_xlfn.XLOOKUP(Base[[#This Row],[Recurso]],'DE-PARA'!$A$1:$A$1000,'DE-PARA'!$D$1:$D$1000)</f>
        <v>0</v>
      </c>
      <c r="E517" t="str">
        <f>_xlfn.XLOOKUP(Base[[#This Row],[Tipo]],'DE-PARA'!$K$2:$K$63,'DE-PARA'!$L$2:$L$63,"Fazer De-Para")</f>
        <v>Fazer De-Para</v>
      </c>
      <c r="F517" s="21">
        <f>Base[[#This Row],[Duração]]*24</f>
        <v>0</v>
      </c>
      <c r="G517" s="22">
        <f>HOUR(Base[[#This Row],[Tempo de atendimento]]/24)</f>
        <v>0</v>
      </c>
      <c r="H517">
        <f>_xlfn.XLOOKUP(Base[[#This Row],[Recurso]],'DE-PARA'!$A$1:$A$1000,'DE-PARA'!$E$1:$E$1000)</f>
        <v>0</v>
      </c>
      <c r="I517">
        <f>_xlfn.XLOOKUP(Base[[#This Row],[Recurso]],'DE-PARA'!$A$1:$A$1000,'DE-PARA'!$F$1:$F$1000)</f>
        <v>0</v>
      </c>
    </row>
    <row r="518" spans="1:68">
      <c r="A518" s="19">
        <f>CONCATENATE(MONTH(Base[[#This Row],[Data_Padronizada]]),"/",YEAR(Base[[#This Row],[Data_Padronizada]]))*1</f>
        <v>1</v>
      </c>
      <c r="B518" s="20" cm="1">
        <f t="array" ref="B518">IF(ISTEXT(BP518), IFERROR(VALOR.DATA(TRIM(BP518)), VALUE(TRIM(BP518))), BP518)</f>
        <v>0</v>
      </c>
      <c r="C518" t="str">
        <f>TEXT(Base[[#This Row],[Data_Padronizada]],"DDD")</f>
        <v>sáb</v>
      </c>
      <c r="D518">
        <f>_xlfn.XLOOKUP(Base[[#This Row],[Recurso]],'DE-PARA'!$A$1:$A$1000,'DE-PARA'!$D$1:$D$1000)</f>
        <v>0</v>
      </c>
      <c r="E518" t="str">
        <f>_xlfn.XLOOKUP(Base[[#This Row],[Tipo]],'DE-PARA'!$K$2:$K$63,'DE-PARA'!$L$2:$L$63,"Fazer De-Para")</f>
        <v>Fazer De-Para</v>
      </c>
      <c r="F518" s="21">
        <f>Base[[#This Row],[Duração]]*24</f>
        <v>0</v>
      </c>
      <c r="G518" s="22">
        <f>HOUR(Base[[#This Row],[Tempo de atendimento]]/24)</f>
        <v>0</v>
      </c>
      <c r="H518">
        <f>_xlfn.XLOOKUP(Base[[#This Row],[Recurso]],'DE-PARA'!$A$1:$A$1000,'DE-PARA'!$E$1:$E$1000)</f>
        <v>0</v>
      </c>
      <c r="I518">
        <f>_xlfn.XLOOKUP(Base[[#This Row],[Recurso]],'DE-PARA'!$A$1:$A$1000,'DE-PARA'!$F$1:$F$1000)</f>
        <v>0</v>
      </c>
    </row>
    <row r="519" spans="1:68">
      <c r="A519" s="19">
        <f>CONCATENATE(MONTH(Base[[#This Row],[Data_Padronizada]]),"/",YEAR(Base[[#This Row],[Data_Padronizada]]))*1</f>
        <v>1</v>
      </c>
      <c r="B519" s="20" cm="1">
        <f t="array" ref="B519">IF(ISTEXT(BP519), IFERROR(VALOR.DATA(TRIM(BP519)), VALUE(TRIM(BP519))), BP519)</f>
        <v>0</v>
      </c>
      <c r="C519" t="str">
        <f>TEXT(Base[[#This Row],[Data_Padronizada]],"DDD")</f>
        <v>sáb</v>
      </c>
      <c r="D519">
        <f>_xlfn.XLOOKUP(Base[[#This Row],[Recurso]],'DE-PARA'!$A$1:$A$1000,'DE-PARA'!$D$1:$D$1000)</f>
        <v>0</v>
      </c>
      <c r="E519" t="str">
        <f>_xlfn.XLOOKUP(Base[[#This Row],[Tipo]],'DE-PARA'!$K$2:$K$63,'DE-PARA'!$L$2:$L$63,"Fazer De-Para")</f>
        <v>Fazer De-Para</v>
      </c>
      <c r="F519" s="21">
        <f>Base[[#This Row],[Duração]]*24</f>
        <v>0</v>
      </c>
      <c r="G519" s="22">
        <f>HOUR(Base[[#This Row],[Tempo de atendimento]]/24)</f>
        <v>0</v>
      </c>
      <c r="H519">
        <f>_xlfn.XLOOKUP(Base[[#This Row],[Recurso]],'DE-PARA'!$A$1:$A$1000,'DE-PARA'!$E$1:$E$1000)</f>
        <v>0</v>
      </c>
      <c r="I519">
        <f>_xlfn.XLOOKUP(Base[[#This Row],[Recurso]],'DE-PARA'!$A$1:$A$1000,'DE-PARA'!$F$1:$F$1000)</f>
        <v>0</v>
      </c>
      <c r="AD519" s="64"/>
      <c r="AE519" s="64"/>
      <c r="AF519" s="64"/>
      <c r="AG519" s="65"/>
      <c r="AH519" s="65"/>
      <c r="BK519" s="65"/>
      <c r="BL519" s="65"/>
      <c r="BP519" s="20"/>
    </row>
    <row r="520" spans="1:68">
      <c r="A520" s="19">
        <f>CONCATENATE(MONTH(Base[[#This Row],[Data_Padronizada]]),"/",YEAR(Base[[#This Row],[Data_Padronizada]]))*1</f>
        <v>1</v>
      </c>
      <c r="B520" s="20" cm="1">
        <f t="array" ref="B520">IF(ISTEXT(BP520), IFERROR(VALOR.DATA(TRIM(BP520)), VALUE(TRIM(BP520))), BP520)</f>
        <v>0</v>
      </c>
      <c r="C520" t="str">
        <f>TEXT(Base[[#This Row],[Data_Padronizada]],"DDD")</f>
        <v>sáb</v>
      </c>
      <c r="D520">
        <f>_xlfn.XLOOKUP(Base[[#This Row],[Recurso]],'DE-PARA'!$A$1:$A$1000,'DE-PARA'!$D$1:$D$1000)</f>
        <v>0</v>
      </c>
      <c r="E520" t="str">
        <f>_xlfn.XLOOKUP(Base[[#This Row],[Tipo]],'DE-PARA'!$K$2:$K$63,'DE-PARA'!$L$2:$L$63,"Fazer De-Para")</f>
        <v>Fazer De-Para</v>
      </c>
      <c r="F520" s="21">
        <f>Base[[#This Row],[Duração]]*24</f>
        <v>0</v>
      </c>
      <c r="G520" s="22">
        <f>HOUR(Base[[#This Row],[Tempo de atendimento]]/24)</f>
        <v>0</v>
      </c>
      <c r="H520">
        <f>_xlfn.XLOOKUP(Base[[#This Row],[Recurso]],'DE-PARA'!$A$1:$A$1000,'DE-PARA'!$E$1:$E$1000)</f>
        <v>0</v>
      </c>
      <c r="I520">
        <f>_xlfn.XLOOKUP(Base[[#This Row],[Recurso]],'DE-PARA'!$A$1:$A$1000,'DE-PARA'!$F$1:$F$1000)</f>
        <v>0</v>
      </c>
    </row>
    <row r="521" spans="1:68">
      <c r="A521" s="19">
        <f>CONCATENATE(MONTH(Base[[#This Row],[Data_Padronizada]]),"/",YEAR(Base[[#This Row],[Data_Padronizada]]))*1</f>
        <v>1</v>
      </c>
      <c r="B521" s="20" cm="1">
        <f t="array" ref="B521">IF(ISTEXT(BP521), IFERROR(VALOR.DATA(TRIM(BP521)), VALUE(TRIM(BP521))), BP521)</f>
        <v>0</v>
      </c>
      <c r="C521" t="str">
        <f>TEXT(Base[[#This Row],[Data_Padronizada]],"DDD")</f>
        <v>sáb</v>
      </c>
      <c r="D521">
        <f>_xlfn.XLOOKUP(Base[[#This Row],[Recurso]],'DE-PARA'!$A$1:$A$1000,'DE-PARA'!$D$1:$D$1000)</f>
        <v>0</v>
      </c>
      <c r="E521" t="str">
        <f>_xlfn.XLOOKUP(Base[[#This Row],[Tipo]],'DE-PARA'!$K$2:$K$63,'DE-PARA'!$L$2:$L$63,"Fazer De-Para")</f>
        <v>Fazer De-Para</v>
      </c>
      <c r="F521" s="21">
        <f>Base[[#This Row],[Duração]]*24</f>
        <v>0</v>
      </c>
      <c r="G521" s="22">
        <f>HOUR(Base[[#This Row],[Tempo de atendimento]]/24)</f>
        <v>0</v>
      </c>
      <c r="H521">
        <f>_xlfn.XLOOKUP(Base[[#This Row],[Recurso]],'DE-PARA'!$A$1:$A$1000,'DE-PARA'!$E$1:$E$1000)</f>
        <v>0</v>
      </c>
      <c r="I521">
        <f>_xlfn.XLOOKUP(Base[[#This Row],[Recurso]],'DE-PARA'!$A$1:$A$1000,'DE-PARA'!$F$1:$F$1000)</f>
        <v>0</v>
      </c>
    </row>
    <row r="522" spans="1:68">
      <c r="A522" s="19">
        <f>CONCATENATE(MONTH(Base[[#This Row],[Data_Padronizada]]),"/",YEAR(Base[[#This Row],[Data_Padronizada]]))*1</f>
        <v>1</v>
      </c>
      <c r="B522" s="20" cm="1">
        <f t="array" ref="B522">IF(ISTEXT(BP522), IFERROR(VALOR.DATA(TRIM(BP522)), VALUE(TRIM(BP522))), BP522)</f>
        <v>0</v>
      </c>
      <c r="C522" t="str">
        <f>TEXT(Base[[#This Row],[Data_Padronizada]],"DDD")</f>
        <v>sáb</v>
      </c>
      <c r="D522">
        <f>_xlfn.XLOOKUP(Base[[#This Row],[Recurso]],'DE-PARA'!$A$1:$A$1000,'DE-PARA'!$D$1:$D$1000)</f>
        <v>0</v>
      </c>
      <c r="E522" t="str">
        <f>_xlfn.XLOOKUP(Base[[#This Row],[Tipo]],'DE-PARA'!$K$2:$K$63,'DE-PARA'!$L$2:$L$63,"Fazer De-Para")</f>
        <v>Fazer De-Para</v>
      </c>
      <c r="F522" s="21">
        <f>Base[[#This Row],[Duração]]*24</f>
        <v>0</v>
      </c>
      <c r="G522" s="22">
        <f>HOUR(Base[[#This Row],[Tempo de atendimento]]/24)</f>
        <v>0</v>
      </c>
      <c r="H522">
        <f>_xlfn.XLOOKUP(Base[[#This Row],[Recurso]],'DE-PARA'!$A$1:$A$1000,'DE-PARA'!$E$1:$E$1000)</f>
        <v>0</v>
      </c>
      <c r="I522">
        <f>_xlfn.XLOOKUP(Base[[#This Row],[Recurso]],'DE-PARA'!$A$1:$A$1000,'DE-PARA'!$F$1:$F$1000)</f>
        <v>0</v>
      </c>
    </row>
    <row r="523" spans="1:68">
      <c r="A523" s="19">
        <f>CONCATENATE(MONTH(Base[[#This Row],[Data_Padronizada]]),"/",YEAR(Base[[#This Row],[Data_Padronizada]]))*1</f>
        <v>1</v>
      </c>
      <c r="B523" s="20" cm="1">
        <f t="array" ref="B523">IF(ISTEXT(BP523), IFERROR(VALOR.DATA(TRIM(BP523)), VALUE(TRIM(BP523))), BP523)</f>
        <v>0</v>
      </c>
      <c r="C523" t="str">
        <f>TEXT(Base[[#This Row],[Data_Padronizada]],"DDD")</f>
        <v>sáb</v>
      </c>
      <c r="D523">
        <f>_xlfn.XLOOKUP(Base[[#This Row],[Recurso]],'DE-PARA'!$A$1:$A$1000,'DE-PARA'!$D$1:$D$1000)</f>
        <v>0</v>
      </c>
      <c r="E523" t="str">
        <f>_xlfn.XLOOKUP(Base[[#This Row],[Tipo]],'DE-PARA'!$K$2:$K$63,'DE-PARA'!$L$2:$L$63,"Fazer De-Para")</f>
        <v>Fazer De-Para</v>
      </c>
      <c r="F523" s="21">
        <f>Base[[#This Row],[Duração]]*24</f>
        <v>0</v>
      </c>
      <c r="G523" s="22">
        <f>HOUR(Base[[#This Row],[Tempo de atendimento]]/24)</f>
        <v>0</v>
      </c>
      <c r="H523">
        <f>_xlfn.XLOOKUP(Base[[#This Row],[Recurso]],'DE-PARA'!$A$1:$A$1000,'DE-PARA'!$E$1:$E$1000)</f>
        <v>0</v>
      </c>
      <c r="I523">
        <f>_xlfn.XLOOKUP(Base[[#This Row],[Recurso]],'DE-PARA'!$A$1:$A$1000,'DE-PARA'!$F$1:$F$1000)</f>
        <v>0</v>
      </c>
    </row>
    <row r="524" spans="1:68">
      <c r="A524" s="19">
        <f>CONCATENATE(MONTH(Base[[#This Row],[Data_Padronizada]]),"/",YEAR(Base[[#This Row],[Data_Padronizada]]))*1</f>
        <v>1</v>
      </c>
      <c r="B524" s="20" cm="1">
        <f t="array" ref="B524">IF(ISTEXT(BP524), IFERROR(VALOR.DATA(TRIM(BP524)), VALUE(TRIM(BP524))), BP524)</f>
        <v>0</v>
      </c>
      <c r="C524" t="str">
        <f>TEXT(Base[[#This Row],[Data_Padronizada]],"DDD")</f>
        <v>sáb</v>
      </c>
      <c r="D524">
        <f>_xlfn.XLOOKUP(Base[[#This Row],[Recurso]],'DE-PARA'!$A$1:$A$1000,'DE-PARA'!$D$1:$D$1000)</f>
        <v>0</v>
      </c>
      <c r="E524" t="str">
        <f>_xlfn.XLOOKUP(Base[[#This Row],[Tipo]],'DE-PARA'!$K$2:$K$63,'DE-PARA'!$L$2:$L$63,"Fazer De-Para")</f>
        <v>Fazer De-Para</v>
      </c>
      <c r="F524" s="21">
        <f>Base[[#This Row],[Duração]]*24</f>
        <v>0</v>
      </c>
      <c r="G524" s="22">
        <f>HOUR(Base[[#This Row],[Tempo de atendimento]]/24)</f>
        <v>0</v>
      </c>
      <c r="H524">
        <f>_xlfn.XLOOKUP(Base[[#This Row],[Recurso]],'DE-PARA'!$A$1:$A$1000,'DE-PARA'!$E$1:$E$1000)</f>
        <v>0</v>
      </c>
      <c r="I524">
        <f>_xlfn.XLOOKUP(Base[[#This Row],[Recurso]],'DE-PARA'!$A$1:$A$1000,'DE-PARA'!$F$1:$F$1000)</f>
        <v>0</v>
      </c>
    </row>
    <row r="525" spans="1:68">
      <c r="A525" s="19">
        <f>CONCATENATE(MONTH(Base[[#This Row],[Data_Padronizada]]),"/",YEAR(Base[[#This Row],[Data_Padronizada]]))*1</f>
        <v>1</v>
      </c>
      <c r="B525" s="20" cm="1">
        <f t="array" ref="B525">IF(ISTEXT(BP525), IFERROR(VALOR.DATA(TRIM(BP525)), VALUE(TRIM(BP525))), BP525)</f>
        <v>0</v>
      </c>
      <c r="C525" t="str">
        <f>TEXT(Base[[#This Row],[Data_Padronizada]],"DDD")</f>
        <v>sáb</v>
      </c>
      <c r="D525">
        <f>_xlfn.XLOOKUP(Base[[#This Row],[Recurso]],'DE-PARA'!$A$1:$A$1000,'DE-PARA'!$D$1:$D$1000)</f>
        <v>0</v>
      </c>
      <c r="E525" t="str">
        <f>_xlfn.XLOOKUP(Base[[#This Row],[Tipo]],'DE-PARA'!$K$2:$K$63,'DE-PARA'!$L$2:$L$63,"Fazer De-Para")</f>
        <v>Fazer De-Para</v>
      </c>
      <c r="F525" s="21">
        <f>Base[[#This Row],[Duração]]*24</f>
        <v>0</v>
      </c>
      <c r="G525" s="22">
        <f>HOUR(Base[[#This Row],[Tempo de atendimento]]/24)</f>
        <v>0</v>
      </c>
      <c r="H525">
        <f>_xlfn.XLOOKUP(Base[[#This Row],[Recurso]],'DE-PARA'!$A$1:$A$1000,'DE-PARA'!$E$1:$E$1000)</f>
        <v>0</v>
      </c>
      <c r="I525">
        <f>_xlfn.XLOOKUP(Base[[#This Row],[Recurso]],'DE-PARA'!$A$1:$A$1000,'DE-PARA'!$F$1:$F$1000)</f>
        <v>0</v>
      </c>
    </row>
    <row r="526" spans="1:68">
      <c r="A526" s="19">
        <f>CONCATENATE(MONTH(Base[[#This Row],[Data_Padronizada]]),"/",YEAR(Base[[#This Row],[Data_Padronizada]]))*1</f>
        <v>1</v>
      </c>
      <c r="B526" s="20" cm="1">
        <f t="array" ref="B526">IF(ISTEXT(BP526), IFERROR(VALOR.DATA(TRIM(BP526)), VALUE(TRIM(BP526))), BP526)</f>
        <v>0</v>
      </c>
      <c r="C526" t="str">
        <f>TEXT(Base[[#This Row],[Data_Padronizada]],"DDD")</f>
        <v>sáb</v>
      </c>
      <c r="D526">
        <f>_xlfn.XLOOKUP(Base[[#This Row],[Recurso]],'DE-PARA'!$A$1:$A$1000,'DE-PARA'!$D$1:$D$1000)</f>
        <v>0</v>
      </c>
      <c r="E526" t="str">
        <f>_xlfn.XLOOKUP(Base[[#This Row],[Tipo]],'DE-PARA'!$K$2:$K$63,'DE-PARA'!$L$2:$L$63,"Fazer De-Para")</f>
        <v>Fazer De-Para</v>
      </c>
      <c r="F526" s="21">
        <f>Base[[#This Row],[Duração]]*24</f>
        <v>0</v>
      </c>
      <c r="G526" s="22">
        <f>HOUR(Base[[#This Row],[Tempo de atendimento]]/24)</f>
        <v>0</v>
      </c>
      <c r="H526">
        <f>_xlfn.XLOOKUP(Base[[#This Row],[Recurso]],'DE-PARA'!$A$1:$A$1000,'DE-PARA'!$E$1:$E$1000)</f>
        <v>0</v>
      </c>
      <c r="I526">
        <f>_xlfn.XLOOKUP(Base[[#This Row],[Recurso]],'DE-PARA'!$A$1:$A$1000,'DE-PARA'!$F$1:$F$1000)</f>
        <v>0</v>
      </c>
    </row>
    <row r="527" spans="1:68">
      <c r="A527" s="19">
        <f>CONCATENATE(MONTH(Base[[#This Row],[Data_Padronizada]]),"/",YEAR(Base[[#This Row],[Data_Padronizada]]))*1</f>
        <v>1</v>
      </c>
      <c r="B527" s="20" cm="1">
        <f t="array" ref="B527">IF(ISTEXT(BP527), IFERROR(VALOR.DATA(TRIM(BP527)), VALUE(TRIM(BP527))), BP527)</f>
        <v>0</v>
      </c>
      <c r="C527" t="str">
        <f>TEXT(Base[[#This Row],[Data_Padronizada]],"DDD")</f>
        <v>sáb</v>
      </c>
      <c r="D527">
        <f>_xlfn.XLOOKUP(Base[[#This Row],[Recurso]],'DE-PARA'!$A$1:$A$1000,'DE-PARA'!$D$1:$D$1000)</f>
        <v>0</v>
      </c>
      <c r="E527" t="str">
        <f>_xlfn.XLOOKUP(Base[[#This Row],[Tipo]],'DE-PARA'!$K$2:$K$63,'DE-PARA'!$L$2:$L$63,"Fazer De-Para")</f>
        <v>Fazer De-Para</v>
      </c>
      <c r="F527" s="21">
        <f>Base[[#This Row],[Duração]]*24</f>
        <v>0</v>
      </c>
      <c r="G527" s="22">
        <f>HOUR(Base[[#This Row],[Tempo de atendimento]]/24)</f>
        <v>0</v>
      </c>
      <c r="H527">
        <f>_xlfn.XLOOKUP(Base[[#This Row],[Recurso]],'DE-PARA'!$A$1:$A$1000,'DE-PARA'!$E$1:$E$1000)</f>
        <v>0</v>
      </c>
      <c r="I527">
        <f>_xlfn.XLOOKUP(Base[[#This Row],[Recurso]],'DE-PARA'!$A$1:$A$1000,'DE-PARA'!$F$1:$F$1000)</f>
        <v>0</v>
      </c>
    </row>
    <row r="528" spans="1:68">
      <c r="A528" s="19">
        <f>CONCATENATE(MONTH(Base[[#This Row],[Data_Padronizada]]),"/",YEAR(Base[[#This Row],[Data_Padronizada]]))*1</f>
        <v>1</v>
      </c>
      <c r="B528" s="20" cm="1">
        <f t="array" ref="B528">IF(ISTEXT(BP528), IFERROR(VALOR.DATA(TRIM(BP528)), VALUE(TRIM(BP528))), BP528)</f>
        <v>0</v>
      </c>
      <c r="C528" t="str">
        <f>TEXT(Base[[#This Row],[Data_Padronizada]],"DDD")</f>
        <v>sáb</v>
      </c>
      <c r="D528">
        <f>_xlfn.XLOOKUP(Base[[#This Row],[Recurso]],'DE-PARA'!$A$1:$A$1000,'DE-PARA'!$D$1:$D$1000)</f>
        <v>0</v>
      </c>
      <c r="E528" t="str">
        <f>_xlfn.XLOOKUP(Base[[#This Row],[Tipo]],'DE-PARA'!$K$2:$K$63,'DE-PARA'!$L$2:$L$63,"Fazer De-Para")</f>
        <v>Fazer De-Para</v>
      </c>
      <c r="F528" s="21">
        <f>Base[[#This Row],[Duração]]*24</f>
        <v>0</v>
      </c>
      <c r="G528" s="22">
        <f>HOUR(Base[[#This Row],[Tempo de atendimento]]/24)</f>
        <v>0</v>
      </c>
      <c r="H528">
        <f>_xlfn.XLOOKUP(Base[[#This Row],[Recurso]],'DE-PARA'!$A$1:$A$1000,'DE-PARA'!$E$1:$E$1000)</f>
        <v>0</v>
      </c>
      <c r="I528">
        <f>_xlfn.XLOOKUP(Base[[#This Row],[Recurso]],'DE-PARA'!$A$1:$A$1000,'DE-PARA'!$F$1:$F$1000)</f>
        <v>0</v>
      </c>
    </row>
    <row r="529" spans="1:68">
      <c r="A529" s="19">
        <f>CONCATENATE(MONTH(Base[[#This Row],[Data_Padronizada]]),"/",YEAR(Base[[#This Row],[Data_Padronizada]]))*1</f>
        <v>1</v>
      </c>
      <c r="B529" s="20" cm="1">
        <f t="array" ref="B529">IF(ISTEXT(BP529), IFERROR(VALOR.DATA(TRIM(BP529)), VALUE(TRIM(BP529))), BP529)</f>
        <v>0</v>
      </c>
      <c r="C529" t="str">
        <f>TEXT(Base[[#This Row],[Data_Padronizada]],"DDD")</f>
        <v>sáb</v>
      </c>
      <c r="D529">
        <f>_xlfn.XLOOKUP(Base[[#This Row],[Recurso]],'DE-PARA'!$A$1:$A$1000,'DE-PARA'!$D$1:$D$1000)</f>
        <v>0</v>
      </c>
      <c r="E529" t="str">
        <f>_xlfn.XLOOKUP(Base[[#This Row],[Tipo]],'DE-PARA'!$K$2:$K$63,'DE-PARA'!$L$2:$L$63,"Fazer De-Para")</f>
        <v>Fazer De-Para</v>
      </c>
      <c r="F529" s="21">
        <f>Base[[#This Row],[Duração]]*24</f>
        <v>0</v>
      </c>
      <c r="G529" s="22">
        <f>HOUR(Base[[#This Row],[Tempo de atendimento]]/24)</f>
        <v>0</v>
      </c>
      <c r="H529">
        <f>_xlfn.XLOOKUP(Base[[#This Row],[Recurso]],'DE-PARA'!$A$1:$A$1000,'DE-PARA'!$E$1:$E$1000)</f>
        <v>0</v>
      </c>
      <c r="I529">
        <f>_xlfn.XLOOKUP(Base[[#This Row],[Recurso]],'DE-PARA'!$A$1:$A$1000,'DE-PARA'!$F$1:$F$1000)</f>
        <v>0</v>
      </c>
    </row>
    <row r="530" spans="1:68">
      <c r="A530" s="19">
        <f>CONCATENATE(MONTH(Base[[#This Row],[Data_Padronizada]]),"/",YEAR(Base[[#This Row],[Data_Padronizada]]))*1</f>
        <v>1</v>
      </c>
      <c r="B530" s="20" cm="1">
        <f t="array" ref="B530">IF(ISTEXT(BP530), IFERROR(VALOR.DATA(TRIM(BP530)), VALUE(TRIM(BP530))), BP530)</f>
        <v>0</v>
      </c>
      <c r="C530" t="str">
        <f>TEXT(Base[[#This Row],[Data_Padronizada]],"DDD")</f>
        <v>sáb</v>
      </c>
      <c r="D530">
        <f>_xlfn.XLOOKUP(Base[[#This Row],[Recurso]],'DE-PARA'!$A$1:$A$1000,'DE-PARA'!$D$1:$D$1000)</f>
        <v>0</v>
      </c>
      <c r="E530" t="str">
        <f>_xlfn.XLOOKUP(Base[[#This Row],[Tipo]],'DE-PARA'!$K$2:$K$63,'DE-PARA'!$L$2:$L$63,"Fazer De-Para")</f>
        <v>Fazer De-Para</v>
      </c>
      <c r="F530" s="21">
        <f>Base[[#This Row],[Duração]]*24</f>
        <v>0</v>
      </c>
      <c r="G530" s="22">
        <f>HOUR(Base[[#This Row],[Tempo de atendimento]]/24)</f>
        <v>0</v>
      </c>
      <c r="H530">
        <f>_xlfn.XLOOKUP(Base[[#This Row],[Recurso]],'DE-PARA'!$A$1:$A$1000,'DE-PARA'!$E$1:$E$1000)</f>
        <v>0</v>
      </c>
      <c r="I530">
        <f>_xlfn.XLOOKUP(Base[[#This Row],[Recurso]],'DE-PARA'!$A$1:$A$1000,'DE-PARA'!$F$1:$F$1000)</f>
        <v>0</v>
      </c>
    </row>
    <row r="531" spans="1:68">
      <c r="A531" s="19">
        <f>CONCATENATE(MONTH(Base[[#This Row],[Data_Padronizada]]),"/",YEAR(Base[[#This Row],[Data_Padronizada]]))*1</f>
        <v>1</v>
      </c>
      <c r="B531" s="20" cm="1">
        <f t="array" ref="B531">IF(ISTEXT(BP531), IFERROR(VALOR.DATA(TRIM(BP531)), VALUE(TRIM(BP531))), BP531)</f>
        <v>0</v>
      </c>
      <c r="C531" t="str">
        <f>TEXT(Base[[#This Row],[Data_Padronizada]],"DDD")</f>
        <v>sáb</v>
      </c>
      <c r="D531">
        <f>_xlfn.XLOOKUP(Base[[#This Row],[Recurso]],'DE-PARA'!$A$1:$A$1000,'DE-PARA'!$D$1:$D$1000)</f>
        <v>0</v>
      </c>
      <c r="E531" t="str">
        <f>_xlfn.XLOOKUP(Base[[#This Row],[Tipo]],'DE-PARA'!$K$2:$K$63,'DE-PARA'!$L$2:$L$63,"Fazer De-Para")</f>
        <v>Fazer De-Para</v>
      </c>
      <c r="F531" s="21">
        <f>Base[[#This Row],[Duração]]*24</f>
        <v>0</v>
      </c>
      <c r="G531" s="22">
        <f>HOUR(Base[[#This Row],[Tempo de atendimento]]/24)</f>
        <v>0</v>
      </c>
      <c r="H531">
        <f>_xlfn.XLOOKUP(Base[[#This Row],[Recurso]],'DE-PARA'!$A$1:$A$1000,'DE-PARA'!$E$1:$E$1000)</f>
        <v>0</v>
      </c>
      <c r="I531">
        <f>_xlfn.XLOOKUP(Base[[#This Row],[Recurso]],'DE-PARA'!$A$1:$A$1000,'DE-PARA'!$F$1:$F$1000)</f>
        <v>0</v>
      </c>
    </row>
    <row r="532" spans="1:68">
      <c r="A532" s="19">
        <f>CONCATENATE(MONTH(Base[[#This Row],[Data_Padronizada]]),"/",YEAR(Base[[#This Row],[Data_Padronizada]]))*1</f>
        <v>1</v>
      </c>
      <c r="B532" s="20" cm="1">
        <f t="array" ref="B532">IF(ISTEXT(BP532), IFERROR(VALOR.DATA(TRIM(BP532)), VALUE(TRIM(BP532))), BP532)</f>
        <v>0</v>
      </c>
      <c r="C532" t="str">
        <f>TEXT(Base[[#This Row],[Data_Padronizada]],"DDD")</f>
        <v>sáb</v>
      </c>
      <c r="D532">
        <f>_xlfn.XLOOKUP(Base[[#This Row],[Recurso]],'DE-PARA'!$A$1:$A$1000,'DE-PARA'!$D$1:$D$1000)</f>
        <v>0</v>
      </c>
      <c r="E532" t="str">
        <f>_xlfn.XLOOKUP(Base[[#This Row],[Tipo]],'DE-PARA'!$K$2:$K$63,'DE-PARA'!$L$2:$L$63,"Fazer De-Para")</f>
        <v>Fazer De-Para</v>
      </c>
      <c r="F532" s="21">
        <f>Base[[#This Row],[Duração]]*24</f>
        <v>0</v>
      </c>
      <c r="G532" s="22">
        <f>HOUR(Base[[#This Row],[Tempo de atendimento]]/24)</f>
        <v>0</v>
      </c>
      <c r="H532">
        <f>_xlfn.XLOOKUP(Base[[#This Row],[Recurso]],'DE-PARA'!$A$1:$A$1000,'DE-PARA'!$E$1:$E$1000)</f>
        <v>0</v>
      </c>
      <c r="I532">
        <f>_xlfn.XLOOKUP(Base[[#This Row],[Recurso]],'DE-PARA'!$A$1:$A$1000,'DE-PARA'!$F$1:$F$1000)</f>
        <v>0</v>
      </c>
    </row>
    <row r="533" spans="1:68">
      <c r="A533" s="19">
        <f>CONCATENATE(MONTH(Base[[#This Row],[Data_Padronizada]]),"/",YEAR(Base[[#This Row],[Data_Padronizada]]))*1</f>
        <v>1</v>
      </c>
      <c r="B533" s="20" cm="1">
        <f t="array" ref="B533">IF(ISTEXT(BP533), IFERROR(VALOR.DATA(TRIM(BP533)), VALUE(TRIM(BP533))), BP533)</f>
        <v>0</v>
      </c>
      <c r="C533" t="str">
        <f>TEXT(Base[[#This Row],[Data_Padronizada]],"DDD")</f>
        <v>sáb</v>
      </c>
      <c r="D533">
        <f>_xlfn.XLOOKUP(Base[[#This Row],[Recurso]],'DE-PARA'!$A$1:$A$1000,'DE-PARA'!$D$1:$D$1000)</f>
        <v>0</v>
      </c>
      <c r="E533" t="str">
        <f>_xlfn.XLOOKUP(Base[[#This Row],[Tipo]],'DE-PARA'!$K$2:$K$63,'DE-PARA'!$L$2:$L$63,"Fazer De-Para")</f>
        <v>Fazer De-Para</v>
      </c>
      <c r="F533" s="21">
        <f>Base[[#This Row],[Duração]]*24</f>
        <v>0</v>
      </c>
      <c r="G533" s="22">
        <f>HOUR(Base[[#This Row],[Tempo de atendimento]]/24)</f>
        <v>0</v>
      </c>
      <c r="H533">
        <f>_xlfn.XLOOKUP(Base[[#This Row],[Recurso]],'DE-PARA'!$A$1:$A$1000,'DE-PARA'!$E$1:$E$1000)</f>
        <v>0</v>
      </c>
      <c r="I533">
        <f>_xlfn.XLOOKUP(Base[[#This Row],[Recurso]],'DE-PARA'!$A$1:$A$1000,'DE-PARA'!$F$1:$F$1000)</f>
        <v>0</v>
      </c>
    </row>
    <row r="534" spans="1:68">
      <c r="A534" s="19">
        <f>CONCATENATE(MONTH(Base[[#This Row],[Data_Padronizada]]),"/",YEAR(Base[[#This Row],[Data_Padronizada]]))*1</f>
        <v>1</v>
      </c>
      <c r="B534" s="20" cm="1">
        <f t="array" ref="B534">IF(ISTEXT(BP534), IFERROR(VALOR.DATA(TRIM(BP534)), VALUE(TRIM(BP534))), BP534)</f>
        <v>0</v>
      </c>
      <c r="C534" t="str">
        <f>TEXT(Base[[#This Row],[Data_Padronizada]],"DDD")</f>
        <v>sáb</v>
      </c>
      <c r="D534">
        <f>_xlfn.XLOOKUP(Base[[#This Row],[Recurso]],'DE-PARA'!$A$1:$A$1000,'DE-PARA'!$D$1:$D$1000)</f>
        <v>0</v>
      </c>
      <c r="E534" t="str">
        <f>_xlfn.XLOOKUP(Base[[#This Row],[Tipo]],'DE-PARA'!$K$2:$K$63,'DE-PARA'!$L$2:$L$63,"Fazer De-Para")</f>
        <v>Fazer De-Para</v>
      </c>
      <c r="F534" s="21">
        <f>Base[[#This Row],[Duração]]*24</f>
        <v>0</v>
      </c>
      <c r="G534" s="22">
        <f>HOUR(Base[[#This Row],[Tempo de atendimento]]/24)</f>
        <v>0</v>
      </c>
      <c r="H534">
        <f>_xlfn.XLOOKUP(Base[[#This Row],[Recurso]],'DE-PARA'!$A$1:$A$1000,'DE-PARA'!$E$1:$E$1000)</f>
        <v>0</v>
      </c>
      <c r="I534">
        <f>_xlfn.XLOOKUP(Base[[#This Row],[Recurso]],'DE-PARA'!$A$1:$A$1000,'DE-PARA'!$F$1:$F$1000)</f>
        <v>0</v>
      </c>
    </row>
    <row r="535" spans="1:68">
      <c r="A535" s="19">
        <f>CONCATENATE(MONTH(Base[[#This Row],[Data_Padronizada]]),"/",YEAR(Base[[#This Row],[Data_Padronizada]]))*1</f>
        <v>1</v>
      </c>
      <c r="B535" s="20" cm="1">
        <f t="array" ref="B535">IF(ISTEXT(BP535), IFERROR(VALOR.DATA(TRIM(BP535)), VALUE(TRIM(BP535))), BP535)</f>
        <v>0</v>
      </c>
      <c r="C535" t="str">
        <f>TEXT(Base[[#This Row],[Data_Padronizada]],"DDD")</f>
        <v>sáb</v>
      </c>
      <c r="D535">
        <f>_xlfn.XLOOKUP(Base[[#This Row],[Recurso]],'DE-PARA'!$A$1:$A$1000,'DE-PARA'!$D$1:$D$1000)</f>
        <v>0</v>
      </c>
      <c r="E535" t="str">
        <f>_xlfn.XLOOKUP(Base[[#This Row],[Tipo]],'DE-PARA'!$K$2:$K$63,'DE-PARA'!$L$2:$L$63,"Fazer De-Para")</f>
        <v>Fazer De-Para</v>
      </c>
      <c r="F535" s="21">
        <f>Base[[#This Row],[Duração]]*24</f>
        <v>0</v>
      </c>
      <c r="G535" s="22">
        <f>HOUR(Base[[#This Row],[Tempo de atendimento]]/24)</f>
        <v>0</v>
      </c>
      <c r="H535">
        <f>_xlfn.XLOOKUP(Base[[#This Row],[Recurso]],'DE-PARA'!$A$1:$A$1000,'DE-PARA'!$E$1:$E$1000)</f>
        <v>0</v>
      </c>
      <c r="I535">
        <f>_xlfn.XLOOKUP(Base[[#This Row],[Recurso]],'DE-PARA'!$A$1:$A$1000,'DE-PARA'!$F$1:$F$1000)</f>
        <v>0</v>
      </c>
    </row>
    <row r="536" spans="1:68">
      <c r="A536" s="19">
        <f>CONCATENATE(MONTH(Base[[#This Row],[Data_Padronizada]]),"/",YEAR(Base[[#This Row],[Data_Padronizada]]))*1</f>
        <v>1</v>
      </c>
      <c r="B536" s="20" cm="1">
        <f t="array" ref="B536">IF(ISTEXT(BP536), IFERROR(VALOR.DATA(TRIM(BP536)), VALUE(TRIM(BP536))), BP536)</f>
        <v>0</v>
      </c>
      <c r="C536" t="str">
        <f>TEXT(Base[[#This Row],[Data_Padronizada]],"DDD")</f>
        <v>sáb</v>
      </c>
      <c r="D536">
        <f>_xlfn.XLOOKUP(Base[[#This Row],[Recurso]],'DE-PARA'!$A$1:$A$1000,'DE-PARA'!$D$1:$D$1000)</f>
        <v>0</v>
      </c>
      <c r="E536" t="str">
        <f>_xlfn.XLOOKUP(Base[[#This Row],[Tipo]],'DE-PARA'!$K$2:$K$63,'DE-PARA'!$L$2:$L$63,"Fazer De-Para")</f>
        <v>Fazer De-Para</v>
      </c>
      <c r="F536" s="21">
        <f>Base[[#This Row],[Duração]]*24</f>
        <v>0</v>
      </c>
      <c r="G536" s="22">
        <f>HOUR(Base[[#This Row],[Tempo de atendimento]]/24)</f>
        <v>0</v>
      </c>
      <c r="H536">
        <f>_xlfn.XLOOKUP(Base[[#This Row],[Recurso]],'DE-PARA'!$A$1:$A$1000,'DE-PARA'!$E$1:$E$1000)</f>
        <v>0</v>
      </c>
      <c r="I536">
        <f>_xlfn.XLOOKUP(Base[[#This Row],[Recurso]],'DE-PARA'!$A$1:$A$1000,'DE-PARA'!$F$1:$F$1000)</f>
        <v>0</v>
      </c>
    </row>
    <row r="537" spans="1:68">
      <c r="A537" s="19">
        <f>CONCATENATE(MONTH(Base[[#This Row],[Data_Padronizada]]),"/",YEAR(Base[[#This Row],[Data_Padronizada]]))*1</f>
        <v>1</v>
      </c>
      <c r="B537" s="20" cm="1">
        <f t="array" ref="B537">IF(ISTEXT(BP537), IFERROR(VALOR.DATA(TRIM(BP537)), VALUE(TRIM(BP537))), BP537)</f>
        <v>0</v>
      </c>
      <c r="C537" t="str">
        <f>TEXT(Base[[#This Row],[Data_Padronizada]],"DDD")</f>
        <v>sáb</v>
      </c>
      <c r="D537">
        <f>_xlfn.XLOOKUP(Base[[#This Row],[Recurso]],'DE-PARA'!$A$1:$A$1000,'DE-PARA'!$D$1:$D$1000)</f>
        <v>0</v>
      </c>
      <c r="E537" t="str">
        <f>_xlfn.XLOOKUP(Base[[#This Row],[Tipo]],'DE-PARA'!$K$2:$K$63,'DE-PARA'!$L$2:$L$63,"Fazer De-Para")</f>
        <v>Fazer De-Para</v>
      </c>
      <c r="F537" s="21">
        <f>Base[[#This Row],[Duração]]*24</f>
        <v>0</v>
      </c>
      <c r="G537" s="22">
        <f>HOUR(Base[[#This Row],[Tempo de atendimento]]/24)</f>
        <v>0</v>
      </c>
      <c r="H537">
        <f>_xlfn.XLOOKUP(Base[[#This Row],[Recurso]],'DE-PARA'!$A$1:$A$1000,'DE-PARA'!$E$1:$E$1000)</f>
        <v>0</v>
      </c>
      <c r="I537">
        <f>_xlfn.XLOOKUP(Base[[#This Row],[Recurso]],'DE-PARA'!$A$1:$A$1000,'DE-PARA'!$F$1:$F$1000)</f>
        <v>0</v>
      </c>
      <c r="AD537" s="64"/>
      <c r="AE537" s="64"/>
      <c r="AF537" s="64"/>
      <c r="AG537" s="65"/>
      <c r="AH537" s="65"/>
      <c r="BK537" s="65"/>
      <c r="BL537" s="65"/>
      <c r="BP537" s="20"/>
    </row>
    <row r="538" spans="1:68">
      <c r="A538" s="19">
        <f>CONCATENATE(MONTH(Base[[#This Row],[Data_Padronizada]]),"/",YEAR(Base[[#This Row],[Data_Padronizada]]))*1</f>
        <v>1</v>
      </c>
      <c r="B538" s="20" cm="1">
        <f t="array" ref="B538">IF(ISTEXT(BP538), IFERROR(VALOR.DATA(TRIM(BP538)), VALUE(TRIM(BP538))), BP538)</f>
        <v>0</v>
      </c>
      <c r="C538" t="str">
        <f>TEXT(Base[[#This Row],[Data_Padronizada]],"DDD")</f>
        <v>sáb</v>
      </c>
      <c r="D538">
        <f>_xlfn.XLOOKUP(Base[[#This Row],[Recurso]],'DE-PARA'!$A$1:$A$1000,'DE-PARA'!$D$1:$D$1000)</f>
        <v>0</v>
      </c>
      <c r="E538" t="str">
        <f>_xlfn.XLOOKUP(Base[[#This Row],[Tipo]],'DE-PARA'!$K$2:$K$63,'DE-PARA'!$L$2:$L$63,"Fazer De-Para")</f>
        <v>Fazer De-Para</v>
      </c>
      <c r="F538" s="21">
        <f>Base[[#This Row],[Duração]]*24</f>
        <v>0</v>
      </c>
      <c r="G538" s="22">
        <f>HOUR(Base[[#This Row],[Tempo de atendimento]]/24)</f>
        <v>0</v>
      </c>
      <c r="H538">
        <f>_xlfn.XLOOKUP(Base[[#This Row],[Recurso]],'DE-PARA'!$A$1:$A$1000,'DE-PARA'!$E$1:$E$1000)</f>
        <v>0</v>
      </c>
      <c r="I538">
        <f>_xlfn.XLOOKUP(Base[[#This Row],[Recurso]],'DE-PARA'!$A$1:$A$1000,'DE-PARA'!$F$1:$F$1000)</f>
        <v>0</v>
      </c>
      <c r="AD538" s="64"/>
      <c r="AE538" s="64"/>
      <c r="AF538" s="64"/>
      <c r="AG538" s="65"/>
      <c r="AH538" s="65"/>
      <c r="BK538" s="65"/>
      <c r="BL538" s="65"/>
      <c r="BP538" s="20"/>
    </row>
    <row r="539" spans="1:68">
      <c r="A539" s="19">
        <f>CONCATENATE(MONTH(Base[[#This Row],[Data_Padronizada]]),"/",YEAR(Base[[#This Row],[Data_Padronizada]]))*1</f>
        <v>1</v>
      </c>
      <c r="B539" s="20" cm="1">
        <f t="array" ref="B539">IF(ISTEXT(BP539), IFERROR(VALOR.DATA(TRIM(BP539)), VALUE(TRIM(BP539))), BP539)</f>
        <v>0</v>
      </c>
      <c r="C539" t="str">
        <f>TEXT(Base[[#This Row],[Data_Padronizada]],"DDD")</f>
        <v>sáb</v>
      </c>
      <c r="D539">
        <f>_xlfn.XLOOKUP(Base[[#This Row],[Recurso]],'DE-PARA'!$A$1:$A$1000,'DE-PARA'!$D$1:$D$1000)</f>
        <v>0</v>
      </c>
      <c r="E539" t="str">
        <f>_xlfn.XLOOKUP(Base[[#This Row],[Tipo]],'DE-PARA'!$K$2:$K$63,'DE-PARA'!$L$2:$L$63,"Fazer De-Para")</f>
        <v>Fazer De-Para</v>
      </c>
      <c r="F539" s="21">
        <f>Base[[#This Row],[Duração]]*24</f>
        <v>0</v>
      </c>
      <c r="G539" s="22">
        <f>HOUR(Base[[#This Row],[Tempo de atendimento]]/24)</f>
        <v>0</v>
      </c>
      <c r="H539">
        <f>_xlfn.XLOOKUP(Base[[#This Row],[Recurso]],'DE-PARA'!$A$1:$A$1000,'DE-PARA'!$E$1:$E$1000)</f>
        <v>0</v>
      </c>
      <c r="I539">
        <f>_xlfn.XLOOKUP(Base[[#This Row],[Recurso]],'DE-PARA'!$A$1:$A$1000,'DE-PARA'!$F$1:$F$1000)</f>
        <v>0</v>
      </c>
      <c r="AD539" s="64"/>
      <c r="AE539" s="64"/>
      <c r="AF539" s="64"/>
      <c r="AG539" s="65"/>
      <c r="AH539" s="65"/>
      <c r="BK539" s="65"/>
      <c r="BL539" s="65"/>
      <c r="BP539" s="20"/>
    </row>
    <row r="540" spans="1:68">
      <c r="A540" s="19">
        <f>CONCATENATE(MONTH(Base[[#This Row],[Data_Padronizada]]),"/",YEAR(Base[[#This Row],[Data_Padronizada]]))*1</f>
        <v>1</v>
      </c>
      <c r="B540" s="20" cm="1">
        <f t="array" ref="B540">IF(ISTEXT(BP540), IFERROR(VALOR.DATA(TRIM(BP540)), VALUE(TRIM(BP540))), BP540)</f>
        <v>0</v>
      </c>
      <c r="C540" t="str">
        <f>TEXT(Base[[#This Row],[Data_Padronizada]],"DDD")</f>
        <v>sáb</v>
      </c>
      <c r="D540">
        <f>_xlfn.XLOOKUP(Base[[#This Row],[Recurso]],'DE-PARA'!$A$1:$A$1000,'DE-PARA'!$D$1:$D$1000)</f>
        <v>0</v>
      </c>
      <c r="E540" t="str">
        <f>_xlfn.XLOOKUP(Base[[#This Row],[Tipo]],'DE-PARA'!$K$2:$K$63,'DE-PARA'!$L$2:$L$63,"Fazer De-Para")</f>
        <v>Fazer De-Para</v>
      </c>
      <c r="F540" s="21">
        <f>Base[[#This Row],[Duração]]*24</f>
        <v>0</v>
      </c>
      <c r="G540" s="22">
        <f>HOUR(Base[[#This Row],[Tempo de atendimento]]/24)</f>
        <v>0</v>
      </c>
      <c r="H540">
        <f>_xlfn.XLOOKUP(Base[[#This Row],[Recurso]],'DE-PARA'!$A$1:$A$1000,'DE-PARA'!$E$1:$E$1000)</f>
        <v>0</v>
      </c>
      <c r="I540">
        <f>_xlfn.XLOOKUP(Base[[#This Row],[Recurso]],'DE-PARA'!$A$1:$A$1000,'DE-PARA'!$F$1:$F$1000)</f>
        <v>0</v>
      </c>
      <c r="AD540" s="64"/>
      <c r="AE540" s="64"/>
      <c r="AF540" s="64"/>
      <c r="AG540" s="65"/>
      <c r="AH540" s="65"/>
      <c r="BK540" s="65"/>
      <c r="BL540" s="65"/>
      <c r="BP540" s="20"/>
    </row>
    <row r="541" spans="1:68">
      <c r="A541" s="19">
        <f>CONCATENATE(MONTH(Base[[#This Row],[Data_Padronizada]]),"/",YEAR(Base[[#This Row],[Data_Padronizada]]))*1</f>
        <v>1</v>
      </c>
      <c r="B541" s="20" cm="1">
        <f t="array" ref="B541">IF(ISTEXT(BP541), IFERROR(VALOR.DATA(TRIM(BP541)), VALUE(TRIM(BP541))), BP541)</f>
        <v>0</v>
      </c>
      <c r="C541" t="str">
        <f>TEXT(Base[[#This Row],[Data_Padronizada]],"DDD")</f>
        <v>sáb</v>
      </c>
      <c r="D541">
        <f>_xlfn.XLOOKUP(Base[[#This Row],[Recurso]],'DE-PARA'!$A$1:$A$1000,'DE-PARA'!$D$1:$D$1000)</f>
        <v>0</v>
      </c>
      <c r="E541" t="str">
        <f>_xlfn.XLOOKUP(Base[[#This Row],[Tipo]],'DE-PARA'!$K$2:$K$63,'DE-PARA'!$L$2:$L$63,"Fazer De-Para")</f>
        <v>Fazer De-Para</v>
      </c>
      <c r="F541" s="21">
        <f>Base[[#This Row],[Duração]]*24</f>
        <v>0</v>
      </c>
      <c r="G541" s="22">
        <f>HOUR(Base[[#This Row],[Tempo de atendimento]]/24)</f>
        <v>0</v>
      </c>
      <c r="H541">
        <f>_xlfn.XLOOKUP(Base[[#This Row],[Recurso]],'DE-PARA'!$A$1:$A$1000,'DE-PARA'!$E$1:$E$1000)</f>
        <v>0</v>
      </c>
      <c r="I541">
        <f>_xlfn.XLOOKUP(Base[[#This Row],[Recurso]],'DE-PARA'!$A$1:$A$1000,'DE-PARA'!$F$1:$F$1000)</f>
        <v>0</v>
      </c>
      <c r="AD541" s="64"/>
      <c r="AE541" s="64"/>
      <c r="AF541" s="64"/>
      <c r="AG541" s="65"/>
      <c r="AH541" s="65"/>
      <c r="BK541" s="65"/>
      <c r="BL541" s="65"/>
      <c r="BP541" s="20"/>
    </row>
    <row r="542" spans="1:68">
      <c r="A542" s="19">
        <f>CONCATENATE(MONTH(Base[[#This Row],[Data_Padronizada]]),"/",YEAR(Base[[#This Row],[Data_Padronizada]]))*1</f>
        <v>1</v>
      </c>
      <c r="B542" s="20" cm="1">
        <f t="array" ref="B542">IF(ISTEXT(BP542), IFERROR(VALOR.DATA(TRIM(BP542)), VALUE(TRIM(BP542))), BP542)</f>
        <v>0</v>
      </c>
      <c r="C542" t="str">
        <f>TEXT(Base[[#This Row],[Data_Padronizada]],"DDD")</f>
        <v>sáb</v>
      </c>
      <c r="D542">
        <f>_xlfn.XLOOKUP(Base[[#This Row],[Recurso]],'DE-PARA'!$A$1:$A$1000,'DE-PARA'!$D$1:$D$1000)</f>
        <v>0</v>
      </c>
      <c r="E542" t="str">
        <f>_xlfn.XLOOKUP(Base[[#This Row],[Tipo]],'DE-PARA'!$K$2:$K$63,'DE-PARA'!$L$2:$L$63,"Fazer De-Para")</f>
        <v>Fazer De-Para</v>
      </c>
      <c r="F542" s="21">
        <f>Base[[#This Row],[Duração]]*24</f>
        <v>0</v>
      </c>
      <c r="G542" s="22">
        <f>HOUR(Base[[#This Row],[Tempo de atendimento]]/24)</f>
        <v>0</v>
      </c>
      <c r="H542">
        <f>_xlfn.XLOOKUP(Base[[#This Row],[Recurso]],'DE-PARA'!$A$1:$A$1000,'DE-PARA'!$E$1:$E$1000)</f>
        <v>0</v>
      </c>
      <c r="I542">
        <f>_xlfn.XLOOKUP(Base[[#This Row],[Recurso]],'DE-PARA'!$A$1:$A$1000,'DE-PARA'!$F$1:$F$1000)</f>
        <v>0</v>
      </c>
      <c r="AD542" s="64"/>
      <c r="AE542" s="64"/>
      <c r="AF542" s="64"/>
      <c r="AG542" s="65"/>
      <c r="AH542" s="65"/>
      <c r="BK542" s="65"/>
      <c r="BL542" s="65"/>
      <c r="BP542" s="20"/>
    </row>
    <row r="543" spans="1:68">
      <c r="A543" s="19">
        <f>CONCATENATE(MONTH(Base[[#This Row],[Data_Padronizada]]),"/",YEAR(Base[[#This Row],[Data_Padronizada]]))*1</f>
        <v>1</v>
      </c>
      <c r="B543" s="20" cm="1">
        <f t="array" ref="B543">IF(ISTEXT(BP543), IFERROR(VALOR.DATA(TRIM(BP543)), VALUE(TRIM(BP543))), BP543)</f>
        <v>0</v>
      </c>
      <c r="C543" t="str">
        <f>TEXT(Base[[#This Row],[Data_Padronizada]],"DDD")</f>
        <v>sáb</v>
      </c>
      <c r="D543">
        <f>_xlfn.XLOOKUP(Base[[#This Row],[Recurso]],'DE-PARA'!$A$1:$A$1000,'DE-PARA'!$D$1:$D$1000)</f>
        <v>0</v>
      </c>
      <c r="E543" t="str">
        <f>_xlfn.XLOOKUP(Base[[#This Row],[Tipo]],'DE-PARA'!$K$2:$K$63,'DE-PARA'!$L$2:$L$63,"Fazer De-Para")</f>
        <v>Fazer De-Para</v>
      </c>
      <c r="F543" s="21">
        <f>Base[[#This Row],[Duração]]*24</f>
        <v>0</v>
      </c>
      <c r="G543" s="22">
        <f>HOUR(Base[[#This Row],[Tempo de atendimento]]/24)</f>
        <v>0</v>
      </c>
      <c r="H543">
        <f>_xlfn.XLOOKUP(Base[[#This Row],[Recurso]],'DE-PARA'!$A$1:$A$1000,'DE-PARA'!$E$1:$E$1000)</f>
        <v>0</v>
      </c>
      <c r="I543">
        <f>_xlfn.XLOOKUP(Base[[#This Row],[Recurso]],'DE-PARA'!$A$1:$A$1000,'DE-PARA'!$F$1:$F$1000)</f>
        <v>0</v>
      </c>
      <c r="AD543" s="64"/>
      <c r="AE543" s="64"/>
      <c r="AF543" s="64"/>
      <c r="AG543" s="65"/>
      <c r="AH543" s="65"/>
      <c r="BK543" s="65"/>
      <c r="BL543" s="65"/>
      <c r="BP543" s="20"/>
    </row>
    <row r="544" spans="1:68">
      <c r="A544" s="19">
        <f>CONCATENATE(MONTH(Base[[#This Row],[Data_Padronizada]]),"/",YEAR(Base[[#This Row],[Data_Padronizada]]))*1</f>
        <v>1</v>
      </c>
      <c r="B544" s="20" cm="1">
        <f t="array" ref="B544">IF(ISTEXT(BP544), IFERROR(VALOR.DATA(TRIM(BP544)), VALUE(TRIM(BP544))), BP544)</f>
        <v>0</v>
      </c>
      <c r="C544" t="str">
        <f>TEXT(Base[[#This Row],[Data_Padronizada]],"DDD")</f>
        <v>sáb</v>
      </c>
      <c r="D544">
        <f>_xlfn.XLOOKUP(Base[[#This Row],[Recurso]],'DE-PARA'!$A$1:$A$1000,'DE-PARA'!$D$1:$D$1000)</f>
        <v>0</v>
      </c>
      <c r="E544" t="str">
        <f>_xlfn.XLOOKUP(Base[[#This Row],[Tipo]],'DE-PARA'!$K$2:$K$63,'DE-PARA'!$L$2:$L$63,"Fazer De-Para")</f>
        <v>Fazer De-Para</v>
      </c>
      <c r="F544" s="21">
        <f>Base[[#This Row],[Duração]]*24</f>
        <v>0</v>
      </c>
      <c r="G544" s="22">
        <f>HOUR(Base[[#This Row],[Tempo de atendimento]]/24)</f>
        <v>0</v>
      </c>
      <c r="H544">
        <f>_xlfn.XLOOKUP(Base[[#This Row],[Recurso]],'DE-PARA'!$A$1:$A$1000,'DE-PARA'!$E$1:$E$1000)</f>
        <v>0</v>
      </c>
      <c r="I544">
        <f>_xlfn.XLOOKUP(Base[[#This Row],[Recurso]],'DE-PARA'!$A$1:$A$1000,'DE-PARA'!$F$1:$F$1000)</f>
        <v>0</v>
      </c>
      <c r="AD544" s="64"/>
      <c r="AE544" s="64"/>
      <c r="AF544" s="64"/>
      <c r="AG544" s="65"/>
      <c r="AH544" s="65"/>
      <c r="BK544" s="65"/>
      <c r="BL544" s="65"/>
      <c r="BP544" s="20"/>
    </row>
    <row r="545" spans="1:75">
      <c r="A545" s="19">
        <f>CONCATENATE(MONTH(Base[[#This Row],[Data_Padronizada]]),"/",YEAR(Base[[#This Row],[Data_Padronizada]]))*1</f>
        <v>1</v>
      </c>
      <c r="B545" s="20" cm="1">
        <f t="array" ref="B545">IF(ISTEXT(BP545), IFERROR(VALOR.DATA(TRIM(BP545)), VALUE(TRIM(BP545))), BP545)</f>
        <v>0</v>
      </c>
      <c r="C545" t="str">
        <f>TEXT(Base[[#This Row],[Data_Padronizada]],"DDD")</f>
        <v>sáb</v>
      </c>
      <c r="D545">
        <f>_xlfn.XLOOKUP(Base[[#This Row],[Recurso]],'DE-PARA'!$A$1:$A$1000,'DE-PARA'!$D$1:$D$1000)</f>
        <v>0</v>
      </c>
      <c r="E545" t="str">
        <f>_xlfn.XLOOKUP(Base[[#This Row],[Tipo]],'DE-PARA'!$K$2:$K$63,'DE-PARA'!$L$2:$L$63,"Fazer De-Para")</f>
        <v>Fazer De-Para</v>
      </c>
      <c r="F545" s="21">
        <f>Base[[#This Row],[Duração]]*24</f>
        <v>0</v>
      </c>
      <c r="G545" s="22">
        <f>HOUR(Base[[#This Row],[Tempo de atendimento]]/24)</f>
        <v>0</v>
      </c>
      <c r="H545">
        <f>_xlfn.XLOOKUP(Base[[#This Row],[Recurso]],'DE-PARA'!$A$1:$A$1000,'DE-PARA'!$E$1:$E$1000)</f>
        <v>0</v>
      </c>
      <c r="I545">
        <f>_xlfn.XLOOKUP(Base[[#This Row],[Recurso]],'DE-PARA'!$A$1:$A$1000,'DE-PARA'!$F$1:$F$1000)</f>
        <v>0</v>
      </c>
      <c r="AD545" s="64"/>
      <c r="AE545" s="64"/>
      <c r="AF545" s="64"/>
      <c r="AG545" s="65"/>
      <c r="AH545" s="65"/>
      <c r="BK545" s="65"/>
      <c r="BL545" s="65"/>
      <c r="BP545" s="20"/>
    </row>
    <row r="546" spans="1:75">
      <c r="A546" s="19">
        <f>CONCATENATE(MONTH(Base[[#This Row],[Data_Padronizada]]),"/",YEAR(Base[[#This Row],[Data_Padronizada]]))*1</f>
        <v>1</v>
      </c>
      <c r="B546" s="20" cm="1">
        <f t="array" ref="B546">IF(ISTEXT(BP546), IFERROR(VALOR.DATA(TRIM(BP546)), VALUE(TRIM(BP546))), BP546)</f>
        <v>0</v>
      </c>
      <c r="C546" t="str">
        <f>TEXT(Base[[#This Row],[Data_Padronizada]],"DDD")</f>
        <v>sáb</v>
      </c>
      <c r="D546">
        <f>_xlfn.XLOOKUP(Base[[#This Row],[Recurso]],'DE-PARA'!$A$1:$A$1000,'DE-PARA'!$D$1:$D$1000)</f>
        <v>0</v>
      </c>
      <c r="E546" t="str">
        <f>_xlfn.XLOOKUP(Base[[#This Row],[Tipo]],'DE-PARA'!$K$2:$K$63,'DE-PARA'!$L$2:$L$63,"Fazer De-Para")</f>
        <v>Fazer De-Para</v>
      </c>
      <c r="F546" s="21">
        <f>Base[[#This Row],[Duração]]*24</f>
        <v>0</v>
      </c>
      <c r="G546" s="22">
        <f>HOUR(Base[[#This Row],[Tempo de atendimento]]/24)</f>
        <v>0</v>
      </c>
      <c r="H546">
        <f>_xlfn.XLOOKUP(Base[[#This Row],[Recurso]],'DE-PARA'!$A$1:$A$1000,'DE-PARA'!$E$1:$E$1000)</f>
        <v>0</v>
      </c>
      <c r="I546">
        <f>_xlfn.XLOOKUP(Base[[#This Row],[Recurso]],'DE-PARA'!$A$1:$A$1000,'DE-PARA'!$F$1:$F$1000)</f>
        <v>0</v>
      </c>
      <c r="AD546" s="64"/>
      <c r="AE546" s="64"/>
      <c r="AF546" s="64"/>
      <c r="AG546" s="65"/>
      <c r="AH546" s="65"/>
      <c r="BK546" s="65"/>
      <c r="BL546" s="65"/>
      <c r="BP546" s="20"/>
    </row>
    <row r="547" spans="1:75">
      <c r="A547" s="19">
        <f>CONCATENATE(MONTH(Base[[#This Row],[Data_Padronizada]]),"/",YEAR(Base[[#This Row],[Data_Padronizada]]))*1</f>
        <v>1</v>
      </c>
      <c r="B547" s="20" cm="1">
        <f t="array" ref="B547">IF(ISTEXT(BP547), IFERROR(VALOR.DATA(TRIM(BP547)), VALUE(TRIM(BP547))), BP547)</f>
        <v>0</v>
      </c>
      <c r="C547" t="str">
        <f>TEXT(Base[[#This Row],[Data_Padronizada]],"DDD")</f>
        <v>sáb</v>
      </c>
      <c r="D547">
        <f>_xlfn.XLOOKUP(Base[[#This Row],[Recurso]],'DE-PARA'!$A$1:$A$1000,'DE-PARA'!$D$1:$D$1000)</f>
        <v>0</v>
      </c>
      <c r="E547" t="str">
        <f>_xlfn.XLOOKUP(Base[[#This Row],[Tipo]],'DE-PARA'!$K$2:$K$63,'DE-PARA'!$L$2:$L$63,"Fazer De-Para")</f>
        <v>Fazer De-Para</v>
      </c>
      <c r="F547" s="21">
        <f>Base[[#This Row],[Duração]]*24</f>
        <v>0</v>
      </c>
      <c r="G547" s="22">
        <f>HOUR(Base[[#This Row],[Tempo de atendimento]]/24)</f>
        <v>0</v>
      </c>
      <c r="H547">
        <f>_xlfn.XLOOKUP(Base[[#This Row],[Recurso]],'DE-PARA'!$A$1:$A$1000,'DE-PARA'!$E$1:$E$1000)</f>
        <v>0</v>
      </c>
      <c r="I547">
        <f>_xlfn.XLOOKUP(Base[[#This Row],[Recurso]],'DE-PARA'!$A$1:$A$1000,'DE-PARA'!$F$1:$F$1000)</f>
        <v>0</v>
      </c>
      <c r="AD547" s="64"/>
      <c r="AE547" s="64"/>
      <c r="AF547" s="64"/>
      <c r="AG547" s="65"/>
      <c r="AH547" s="65"/>
      <c r="BK547" s="65"/>
      <c r="BL547" s="65"/>
      <c r="BP547" s="20"/>
    </row>
    <row r="548" spans="1:75">
      <c r="A548" s="19">
        <f>CONCATENATE(MONTH(Base[[#This Row],[Data_Padronizada]]),"/",YEAR(Base[[#This Row],[Data_Padronizada]]))*1</f>
        <v>1</v>
      </c>
      <c r="B548" s="20" cm="1">
        <f t="array" ref="B548">IF(ISTEXT(BP548), IFERROR(VALOR.DATA(TRIM(BP548)), VALUE(TRIM(BP548))), BP548)</f>
        <v>0</v>
      </c>
      <c r="C548" t="str">
        <f>TEXT(Base[[#This Row],[Data_Padronizada]],"DDD")</f>
        <v>sáb</v>
      </c>
      <c r="D548">
        <f>_xlfn.XLOOKUP(Base[[#This Row],[Recurso]],'DE-PARA'!$A$1:$A$1000,'DE-PARA'!$D$1:$D$1000)</f>
        <v>0</v>
      </c>
      <c r="E548" t="str">
        <f>_xlfn.XLOOKUP(Base[[#This Row],[Tipo]],'DE-PARA'!$K$2:$K$63,'DE-PARA'!$L$2:$L$63,"Fazer De-Para")</f>
        <v>Fazer De-Para</v>
      </c>
      <c r="F548" s="21">
        <f>Base[[#This Row],[Duração]]*24</f>
        <v>0</v>
      </c>
      <c r="G548" s="22">
        <f>HOUR(Base[[#This Row],[Tempo de atendimento]]/24)</f>
        <v>0</v>
      </c>
      <c r="H548">
        <f>_xlfn.XLOOKUP(Base[[#This Row],[Recurso]],'DE-PARA'!$A$1:$A$1000,'DE-PARA'!$E$1:$E$1000)</f>
        <v>0</v>
      </c>
      <c r="I548">
        <f>_xlfn.XLOOKUP(Base[[#This Row],[Recurso]],'DE-PARA'!$A$1:$A$1000,'DE-PARA'!$F$1:$F$1000)</f>
        <v>0</v>
      </c>
      <c r="AD548" s="64"/>
      <c r="AE548" s="64"/>
      <c r="AF548" s="64"/>
      <c r="AG548" s="65"/>
      <c r="AH548" s="65"/>
      <c r="BK548" s="65"/>
      <c r="BL548" s="65"/>
      <c r="BP548" s="20"/>
    </row>
    <row r="549" spans="1:75">
      <c r="A549" s="19">
        <f>CONCATENATE(MONTH(Base[[#This Row],[Data_Padronizada]]),"/",YEAR(Base[[#This Row],[Data_Padronizada]]))*1</f>
        <v>1</v>
      </c>
      <c r="B549" s="20" cm="1">
        <f t="array" ref="B549">IF(ISTEXT(BP549), IFERROR(VALOR.DATA(TRIM(BP549)), VALUE(TRIM(BP549))), BP549)</f>
        <v>0</v>
      </c>
      <c r="C549" t="str">
        <f>TEXT(Base[[#This Row],[Data_Padronizada]],"DDD")</f>
        <v>sáb</v>
      </c>
      <c r="D549">
        <f>_xlfn.XLOOKUP(Base[[#This Row],[Recurso]],'DE-PARA'!$A$1:$A$1000,'DE-PARA'!$D$1:$D$1000)</f>
        <v>0</v>
      </c>
      <c r="E549" t="str">
        <f>_xlfn.XLOOKUP(Base[[#This Row],[Tipo]],'DE-PARA'!$K$2:$K$63,'DE-PARA'!$L$2:$L$63,"Fazer De-Para")</f>
        <v>Fazer De-Para</v>
      </c>
      <c r="F549" s="21">
        <f>Base[[#This Row],[Duração]]*24</f>
        <v>0</v>
      </c>
      <c r="G549" s="22">
        <f>HOUR(Base[[#This Row],[Tempo de atendimento]]/24)</f>
        <v>0</v>
      </c>
      <c r="H549">
        <f>_xlfn.XLOOKUP(Base[[#This Row],[Recurso]],'DE-PARA'!$A$1:$A$1000,'DE-PARA'!$E$1:$E$1000)</f>
        <v>0</v>
      </c>
      <c r="I549">
        <f>_xlfn.XLOOKUP(Base[[#This Row],[Recurso]],'DE-PARA'!$A$1:$A$1000,'DE-PARA'!$F$1:$F$1000)</f>
        <v>0</v>
      </c>
      <c r="AD549" s="64"/>
      <c r="AE549" s="64"/>
      <c r="AF549" s="64"/>
      <c r="AG549" s="65"/>
      <c r="AH549" s="65"/>
      <c r="BK549" s="65"/>
      <c r="BL549" s="65"/>
      <c r="BP549" s="20"/>
    </row>
    <row r="550" spans="1:75">
      <c r="A550" s="19">
        <f>CONCATENATE(MONTH(Base[[#This Row],[Data_Padronizada]]),"/",YEAR(Base[[#This Row],[Data_Padronizada]]))*1</f>
        <v>1</v>
      </c>
      <c r="B550" s="20" cm="1">
        <f t="array" ref="B550">IF(ISTEXT(BP550), IFERROR(VALOR.DATA(TRIM(BP550)), VALUE(TRIM(BP550))), BP550)</f>
        <v>0</v>
      </c>
      <c r="C550" t="str">
        <f>TEXT(Base[[#This Row],[Data_Padronizada]],"DDD")</f>
        <v>sáb</v>
      </c>
      <c r="D550">
        <f>_xlfn.XLOOKUP(Base[[#This Row],[Recurso]],'DE-PARA'!$A$1:$A$1000,'DE-PARA'!$D$1:$D$1000)</f>
        <v>0</v>
      </c>
      <c r="E550" t="str">
        <f>_xlfn.XLOOKUP(Base[[#This Row],[Tipo]],'DE-PARA'!$K$2:$K$63,'DE-PARA'!$L$2:$L$63,"Fazer De-Para")</f>
        <v>Fazer De-Para</v>
      </c>
      <c r="F550" s="21">
        <f>Base[[#This Row],[Duração]]*24</f>
        <v>0</v>
      </c>
      <c r="G550" s="22">
        <f>HOUR(Base[[#This Row],[Tempo de atendimento]]/24)</f>
        <v>0</v>
      </c>
      <c r="H550">
        <f>_xlfn.XLOOKUP(Base[[#This Row],[Recurso]],'DE-PARA'!$A$1:$A$1000,'DE-PARA'!$E$1:$E$1000)</f>
        <v>0</v>
      </c>
      <c r="I550">
        <f>_xlfn.XLOOKUP(Base[[#This Row],[Recurso]],'DE-PARA'!$A$1:$A$1000,'DE-PARA'!$F$1:$F$1000)</f>
        <v>0</v>
      </c>
      <c r="AD550" s="64"/>
      <c r="AE550" s="64"/>
      <c r="AF550" s="64"/>
      <c r="AG550" s="65"/>
      <c r="AH550" s="65"/>
      <c r="BK550" s="65"/>
      <c r="BL550" s="65"/>
      <c r="BP550" s="20"/>
    </row>
    <row r="551" spans="1:75">
      <c r="A551" s="19">
        <f>CONCATENATE(MONTH(Base[[#This Row],[Data_Padronizada]]),"/",YEAR(Base[[#This Row],[Data_Padronizada]]))*1</f>
        <v>1</v>
      </c>
      <c r="B551" s="20" cm="1">
        <f t="array" ref="B551">IF(ISTEXT(BP551), IFERROR(VALOR.DATA(TRIM(BP551)), VALUE(TRIM(BP551))), BP551)</f>
        <v>0</v>
      </c>
      <c r="C551" t="str">
        <f>TEXT(Base[[#This Row],[Data_Padronizada]],"DDD")</f>
        <v>sáb</v>
      </c>
      <c r="D551">
        <f>_xlfn.XLOOKUP(Base[[#This Row],[Recurso]],'DE-PARA'!$A$1:$A$1000,'DE-PARA'!$D$1:$D$1000)</f>
        <v>0</v>
      </c>
      <c r="E551" t="str">
        <f>_xlfn.XLOOKUP(Base[[#This Row],[Tipo]],'DE-PARA'!$K$2:$K$63,'DE-PARA'!$L$2:$L$63,"Fazer De-Para")</f>
        <v>Fazer De-Para</v>
      </c>
      <c r="F551" s="21">
        <f>Base[[#This Row],[Duração]]*24</f>
        <v>0</v>
      </c>
      <c r="G551" s="22">
        <f>HOUR(Base[[#This Row],[Tempo de atendimento]]/24)</f>
        <v>0</v>
      </c>
      <c r="H551">
        <f>_xlfn.XLOOKUP(Base[[#This Row],[Recurso]],'DE-PARA'!$A$1:$A$1000,'DE-PARA'!$E$1:$E$1000)</f>
        <v>0</v>
      </c>
      <c r="I551">
        <f>_xlfn.XLOOKUP(Base[[#This Row],[Recurso]],'DE-PARA'!$A$1:$A$1000,'DE-PARA'!$F$1:$F$1000)</f>
        <v>0</v>
      </c>
      <c r="AD551" s="64"/>
      <c r="AE551" s="64"/>
      <c r="AF551" s="64"/>
      <c r="AG551" s="65"/>
      <c r="AH551" s="65"/>
      <c r="BK551" s="65"/>
      <c r="BL551" s="65"/>
      <c r="BP551" s="20"/>
    </row>
    <row r="552" spans="1:75">
      <c r="A552" s="19">
        <f>CONCATENATE(MONTH(Base[[#This Row],[Data_Padronizada]]),"/",YEAR(Base[[#This Row],[Data_Padronizada]]))*1</f>
        <v>1</v>
      </c>
      <c r="B552" s="20" cm="1">
        <f t="array" ref="B552">IF(ISTEXT(BP552), IFERROR(VALOR.DATA(TRIM(BP552)), VALUE(TRIM(BP552))), BP552)</f>
        <v>0</v>
      </c>
      <c r="C552" t="str">
        <f>TEXT(Base[[#This Row],[Data_Padronizada]],"DDD")</f>
        <v>sáb</v>
      </c>
      <c r="D552">
        <f>_xlfn.XLOOKUP(Base[[#This Row],[Recurso]],'DE-PARA'!$A$1:$A$1000,'DE-PARA'!$D$1:$D$1000)</f>
        <v>0</v>
      </c>
      <c r="E552" t="str">
        <f>_xlfn.XLOOKUP(Base[[#This Row],[Tipo]],'DE-PARA'!$K$2:$K$63,'DE-PARA'!$L$2:$L$63,"Fazer De-Para")</f>
        <v>Fazer De-Para</v>
      </c>
      <c r="F552" s="21">
        <f>Base[[#This Row],[Duração]]*24</f>
        <v>0</v>
      </c>
      <c r="G552" s="22">
        <f>HOUR(Base[[#This Row],[Tempo de atendimento]]/24)</f>
        <v>0</v>
      </c>
      <c r="H552">
        <f>_xlfn.XLOOKUP(Base[[#This Row],[Recurso]],'DE-PARA'!$A$1:$A$1000,'DE-PARA'!$E$1:$E$1000)</f>
        <v>0</v>
      </c>
      <c r="I552">
        <f>_xlfn.XLOOKUP(Base[[#This Row],[Recurso]],'DE-PARA'!$A$1:$A$1000,'DE-PARA'!$F$1:$F$1000)</f>
        <v>0</v>
      </c>
      <c r="AD552" s="64"/>
      <c r="AE552" s="64"/>
      <c r="AF552" s="64"/>
      <c r="AG552" s="65"/>
      <c r="AH552" s="65"/>
      <c r="BK552" s="65"/>
      <c r="BL552" s="65"/>
      <c r="BP552" s="20"/>
    </row>
    <row r="553" spans="1:75">
      <c r="A553" s="19">
        <f>CONCATENATE(MONTH(Base[[#This Row],[Data_Padronizada]]),"/",YEAR(Base[[#This Row],[Data_Padronizada]]))*1</f>
        <v>1</v>
      </c>
      <c r="B553" s="20" cm="1">
        <f t="array" ref="B553">IF(ISTEXT(BP553), IFERROR(VALOR.DATA(TRIM(BP553)), VALUE(TRIM(BP553))), BP553)</f>
        <v>0</v>
      </c>
      <c r="C553" t="str">
        <f>TEXT(Base[[#This Row],[Data_Padronizada]],"DDD")</f>
        <v>sáb</v>
      </c>
      <c r="D553">
        <f>_xlfn.XLOOKUP(Base[[#This Row],[Recurso]],'DE-PARA'!$A$1:$A$1000,'DE-PARA'!$D$1:$D$1000)</f>
        <v>0</v>
      </c>
      <c r="E553" t="str">
        <f>_xlfn.XLOOKUP(Base[[#This Row],[Tipo]],'DE-PARA'!$K$2:$K$63,'DE-PARA'!$L$2:$L$63,"Fazer De-Para")</f>
        <v>Fazer De-Para</v>
      </c>
      <c r="F553" s="21">
        <f>Base[[#This Row],[Duração]]*24</f>
        <v>0</v>
      </c>
      <c r="G553" s="22">
        <f>HOUR(Base[[#This Row],[Tempo de atendimento]]/24)</f>
        <v>0</v>
      </c>
      <c r="H553">
        <f>_xlfn.XLOOKUP(Base[[#This Row],[Recurso]],'DE-PARA'!$A$1:$A$1000,'DE-PARA'!$E$1:$E$1000)</f>
        <v>0</v>
      </c>
      <c r="I553">
        <f>_xlfn.XLOOKUP(Base[[#This Row],[Recurso]],'DE-PARA'!$A$1:$A$1000,'DE-PARA'!$F$1:$F$1000)</f>
        <v>0</v>
      </c>
      <c r="AD553" s="64"/>
      <c r="AE553" s="64"/>
      <c r="AF553" s="64"/>
      <c r="AG553" s="65"/>
      <c r="AH553" s="65"/>
      <c r="BK553" s="65"/>
      <c r="BL553" s="65"/>
      <c r="BP553" s="20"/>
    </row>
    <row r="554" spans="1:75">
      <c r="A554" s="19">
        <f>CONCATENATE(MONTH(Base[[#This Row],[Data_Padronizada]]),"/",YEAR(Base[[#This Row],[Data_Padronizada]]))*1</f>
        <v>1</v>
      </c>
      <c r="B554" s="20" cm="1">
        <f t="array" ref="B554">IF(ISTEXT(BP554), IFERROR(VALOR.DATA(TRIM(BP554)), VALUE(TRIM(BP554))), BP554)</f>
        <v>0</v>
      </c>
      <c r="C554" t="str">
        <f>TEXT(Base[[#This Row],[Data_Padronizada]],"DDD")</f>
        <v>sáb</v>
      </c>
      <c r="D554">
        <f>_xlfn.XLOOKUP(Base[[#This Row],[Recurso]],'DE-PARA'!$A$1:$A$1000,'DE-PARA'!$D$1:$D$1000)</f>
        <v>0</v>
      </c>
      <c r="E554" t="str">
        <f>_xlfn.XLOOKUP(Base[[#This Row],[Tipo]],'DE-PARA'!$K$2:$K$63,'DE-PARA'!$L$2:$L$63,"Fazer De-Para")</f>
        <v>Fazer De-Para</v>
      </c>
      <c r="F554" s="21">
        <f>Base[[#This Row],[Duração]]*24</f>
        <v>0</v>
      </c>
      <c r="G554" s="22">
        <f>HOUR(Base[[#This Row],[Tempo de atendimento]]/24)</f>
        <v>0</v>
      </c>
      <c r="H554">
        <f>_xlfn.XLOOKUP(Base[[#This Row],[Recurso]],'DE-PARA'!$A$1:$A$1000,'DE-PARA'!$E$1:$E$1000)</f>
        <v>0</v>
      </c>
      <c r="I554">
        <f>_xlfn.XLOOKUP(Base[[#This Row],[Recurso]],'DE-PARA'!$A$1:$A$1000,'DE-PARA'!$F$1:$F$1000)</f>
        <v>0</v>
      </c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  <c r="AA554" s="66"/>
      <c r="AB554" s="66"/>
      <c r="AC554" s="66"/>
      <c r="AD554" s="67"/>
      <c r="AE554" s="67"/>
      <c r="AF554" s="67"/>
      <c r="AG554" s="68"/>
      <c r="AH554" s="68"/>
      <c r="AI554" s="66"/>
      <c r="AJ554" s="66"/>
      <c r="AK554" s="66"/>
      <c r="AL554" s="66"/>
      <c r="AM554" s="66"/>
      <c r="AN554" s="66"/>
      <c r="AO554" s="66"/>
      <c r="AP554" s="66"/>
      <c r="AQ554" s="66"/>
      <c r="AR554" s="66"/>
      <c r="AS554" s="66"/>
      <c r="AT554" s="66"/>
      <c r="AU554" s="66"/>
      <c r="AV554" s="66"/>
      <c r="AW554" s="66"/>
      <c r="AX554" s="66"/>
      <c r="AY554" s="66"/>
      <c r="AZ554" s="66"/>
      <c r="BA554" s="66"/>
      <c r="BB554" s="66"/>
      <c r="BC554" s="66"/>
      <c r="BD554" s="66"/>
      <c r="BE554" s="66"/>
      <c r="BF554" s="66"/>
      <c r="BG554" s="66"/>
      <c r="BH554" s="66"/>
      <c r="BI554" s="66"/>
      <c r="BJ554" s="66"/>
      <c r="BK554" s="68"/>
      <c r="BL554" s="68"/>
      <c r="BM554" s="66"/>
      <c r="BN554" s="66"/>
      <c r="BO554" s="66"/>
      <c r="BP554" s="69"/>
      <c r="BQ554" s="66"/>
      <c r="BR554" s="66"/>
      <c r="BS554" s="66"/>
      <c r="BT554" s="66"/>
      <c r="BU554" s="66"/>
      <c r="BV554" s="66"/>
      <c r="BW554" s="66"/>
    </row>
    <row r="555" spans="1:75">
      <c r="A555" s="19">
        <f>CONCATENATE(MONTH(Base[[#This Row],[Data_Padronizada]]),"/",YEAR(Base[[#This Row],[Data_Padronizada]]))*1</f>
        <v>1</v>
      </c>
      <c r="B555" s="20" cm="1">
        <f t="array" ref="B555">IF(ISTEXT(BP555), IFERROR(VALOR.DATA(TRIM(BP555)), VALUE(TRIM(BP555))), BP555)</f>
        <v>0</v>
      </c>
      <c r="C555" t="str">
        <f>TEXT(Base[[#This Row],[Data_Padronizada]],"DDD")</f>
        <v>sáb</v>
      </c>
      <c r="D555">
        <f>_xlfn.XLOOKUP(Base[[#This Row],[Recurso]],'DE-PARA'!$A$1:$A$1000,'DE-PARA'!$D$1:$D$1000)</f>
        <v>0</v>
      </c>
      <c r="E555" t="str">
        <f>_xlfn.XLOOKUP(Base[[#This Row],[Tipo]],'DE-PARA'!$K$2:$K$63,'DE-PARA'!$L$2:$L$63,"Fazer De-Para")</f>
        <v>Fazer De-Para</v>
      </c>
      <c r="F555" s="21">
        <f>Base[[#This Row],[Duração]]*24</f>
        <v>0</v>
      </c>
      <c r="G555" s="22">
        <f>HOUR(Base[[#This Row],[Tempo de atendimento]]/24)</f>
        <v>0</v>
      </c>
      <c r="H555">
        <f>_xlfn.XLOOKUP(Base[[#This Row],[Recurso]],'DE-PARA'!$A$1:$A$1000,'DE-PARA'!$E$1:$E$1000)</f>
        <v>0</v>
      </c>
      <c r="I555">
        <f>_xlfn.XLOOKUP(Base[[#This Row],[Recurso]],'DE-PARA'!$A$1:$A$1000,'DE-PARA'!$F$1:$F$1000)</f>
        <v>0</v>
      </c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  <c r="AA555" s="66"/>
      <c r="AB555" s="66"/>
      <c r="AC555" s="66"/>
      <c r="AD555" s="67"/>
      <c r="AE555" s="67"/>
      <c r="AF555" s="67"/>
      <c r="AG555" s="68"/>
      <c r="AH555" s="68"/>
      <c r="AI555" s="66"/>
      <c r="AJ555" s="66"/>
      <c r="AK555" s="66"/>
      <c r="AL555" s="66"/>
      <c r="AM555" s="66"/>
      <c r="AN555" s="66"/>
      <c r="AO555" s="66"/>
      <c r="AP555" s="66"/>
      <c r="AQ555" s="66"/>
      <c r="AR555" s="66"/>
      <c r="AS555" s="66"/>
      <c r="AT555" s="66"/>
      <c r="AU555" s="66"/>
      <c r="AV555" s="66"/>
      <c r="AW555" s="66"/>
      <c r="AX555" s="66"/>
      <c r="AY555" s="66"/>
      <c r="AZ555" s="66"/>
      <c r="BA555" s="66"/>
      <c r="BB555" s="66"/>
      <c r="BC555" s="66"/>
      <c r="BD555" s="66"/>
      <c r="BE555" s="66"/>
      <c r="BF555" s="66"/>
      <c r="BG555" s="66"/>
      <c r="BH555" s="66"/>
      <c r="BI555" s="66"/>
      <c r="BJ555" s="66"/>
      <c r="BK555" s="68"/>
      <c r="BL555" s="68"/>
      <c r="BM555" s="66"/>
      <c r="BN555" s="66"/>
      <c r="BO555" s="66"/>
      <c r="BP555" s="69"/>
      <c r="BQ555" s="66"/>
      <c r="BR555" s="66"/>
      <c r="BS555" s="66"/>
      <c r="BT555" s="66"/>
      <c r="BU555" s="66"/>
      <c r="BV555" s="66"/>
      <c r="BW555" s="66"/>
    </row>
    <row r="556" spans="1:75">
      <c r="A556" s="19">
        <f>CONCATENATE(MONTH(Base[[#This Row],[Data_Padronizada]]),"/",YEAR(Base[[#This Row],[Data_Padronizada]]))*1</f>
        <v>1</v>
      </c>
      <c r="B556" s="20" cm="1">
        <f t="array" ref="B556">IF(ISTEXT(BP556), IFERROR(VALOR.DATA(TRIM(BP556)), VALUE(TRIM(BP556))), BP556)</f>
        <v>0</v>
      </c>
      <c r="C556" t="str">
        <f>TEXT(Base[[#This Row],[Data_Padronizada]],"DDD")</f>
        <v>sáb</v>
      </c>
      <c r="D556">
        <f>_xlfn.XLOOKUP(Base[[#This Row],[Recurso]],'DE-PARA'!$A$1:$A$1000,'DE-PARA'!$D$1:$D$1000)</f>
        <v>0</v>
      </c>
      <c r="E556" t="str">
        <f>_xlfn.XLOOKUP(Base[[#This Row],[Tipo]],'DE-PARA'!$K$2:$K$63,'DE-PARA'!$L$2:$L$63,"Fazer De-Para")</f>
        <v>Fazer De-Para</v>
      </c>
      <c r="F556" s="21">
        <f>Base[[#This Row],[Duração]]*24</f>
        <v>0</v>
      </c>
      <c r="G556" s="22">
        <f>HOUR(Base[[#This Row],[Tempo de atendimento]]/24)</f>
        <v>0</v>
      </c>
      <c r="H556">
        <f>_xlfn.XLOOKUP(Base[[#This Row],[Recurso]],'DE-PARA'!$A$1:$A$1000,'DE-PARA'!$E$1:$E$1000)</f>
        <v>0</v>
      </c>
      <c r="I556">
        <f>_xlfn.XLOOKUP(Base[[#This Row],[Recurso]],'DE-PARA'!$A$1:$A$1000,'DE-PARA'!$F$1:$F$1000)</f>
        <v>0</v>
      </c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  <c r="AA556" s="66"/>
      <c r="AB556" s="66"/>
      <c r="AC556" s="66"/>
      <c r="AD556" s="67"/>
      <c r="AE556" s="67"/>
      <c r="AF556" s="67"/>
      <c r="AG556" s="68"/>
      <c r="AH556" s="68"/>
      <c r="AI556" s="66"/>
      <c r="AJ556" s="66"/>
      <c r="AK556" s="66"/>
      <c r="AL556" s="66"/>
      <c r="AM556" s="66"/>
      <c r="AN556" s="66"/>
      <c r="AO556" s="66"/>
      <c r="AP556" s="66"/>
      <c r="AQ556" s="66"/>
      <c r="AR556" s="66"/>
      <c r="AS556" s="66"/>
      <c r="AT556" s="66"/>
      <c r="AU556" s="66"/>
      <c r="AV556" s="66"/>
      <c r="AW556" s="66"/>
      <c r="AX556" s="66"/>
      <c r="AY556" s="66"/>
      <c r="AZ556" s="66"/>
      <c r="BA556" s="66"/>
      <c r="BB556" s="66"/>
      <c r="BC556" s="66"/>
      <c r="BD556" s="66"/>
      <c r="BE556" s="66"/>
      <c r="BF556" s="66"/>
      <c r="BG556" s="66"/>
      <c r="BH556" s="66"/>
      <c r="BI556" s="66"/>
      <c r="BJ556" s="66"/>
      <c r="BK556" s="68"/>
      <c r="BL556" s="68"/>
      <c r="BM556" s="66"/>
      <c r="BN556" s="66"/>
      <c r="BO556" s="66"/>
      <c r="BP556" s="69"/>
      <c r="BQ556" s="66"/>
      <c r="BR556" s="66"/>
      <c r="BS556" s="66"/>
      <c r="BT556" s="66"/>
      <c r="BU556" s="66"/>
      <c r="BV556" s="66"/>
      <c r="BW556" s="66"/>
    </row>
    <row r="557" spans="1:75">
      <c r="A557" s="19">
        <f>CONCATENATE(MONTH(Base[[#This Row],[Data_Padronizada]]),"/",YEAR(Base[[#This Row],[Data_Padronizada]]))*1</f>
        <v>1</v>
      </c>
      <c r="B557" s="20" cm="1">
        <f t="array" ref="B557">IF(ISTEXT(BP557), IFERROR(VALOR.DATA(TRIM(BP557)), VALUE(TRIM(BP557))), BP557)</f>
        <v>0</v>
      </c>
      <c r="C557" t="str">
        <f>TEXT(Base[[#This Row],[Data_Padronizada]],"DDD")</f>
        <v>sáb</v>
      </c>
      <c r="D557">
        <f>_xlfn.XLOOKUP(Base[[#This Row],[Recurso]],'DE-PARA'!$A$1:$A$1000,'DE-PARA'!$D$1:$D$1000)</f>
        <v>0</v>
      </c>
      <c r="E557" t="str">
        <f>_xlfn.XLOOKUP(Base[[#This Row],[Tipo]],'DE-PARA'!$K$2:$K$63,'DE-PARA'!$L$2:$L$63,"Fazer De-Para")</f>
        <v>Fazer De-Para</v>
      </c>
      <c r="F557" s="21">
        <f>Base[[#This Row],[Duração]]*24</f>
        <v>0</v>
      </c>
      <c r="G557" s="22">
        <f>HOUR(Base[[#This Row],[Tempo de atendimento]]/24)</f>
        <v>0</v>
      </c>
      <c r="H557">
        <f>_xlfn.XLOOKUP(Base[[#This Row],[Recurso]],'DE-PARA'!$A$1:$A$1000,'DE-PARA'!$E$1:$E$1000)</f>
        <v>0</v>
      </c>
      <c r="I557">
        <f>_xlfn.XLOOKUP(Base[[#This Row],[Recurso]],'DE-PARA'!$A$1:$A$1000,'DE-PARA'!$F$1:$F$1000)</f>
        <v>0</v>
      </c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  <c r="AA557" s="66"/>
      <c r="AB557" s="66"/>
      <c r="AC557" s="66"/>
      <c r="AD557" s="67"/>
      <c r="AE557" s="67"/>
      <c r="AF557" s="67"/>
      <c r="AG557" s="68"/>
      <c r="AH557" s="68"/>
      <c r="AI557" s="66"/>
      <c r="AJ557" s="66"/>
      <c r="AK557" s="66"/>
      <c r="AL557" s="66"/>
      <c r="AM557" s="66"/>
      <c r="AN557" s="66"/>
      <c r="AO557" s="66"/>
      <c r="AP557" s="66"/>
      <c r="AQ557" s="66"/>
      <c r="AR557" s="66"/>
      <c r="AS557" s="66"/>
      <c r="AT557" s="66"/>
      <c r="AU557" s="66"/>
      <c r="AV557" s="66"/>
      <c r="AW557" s="66"/>
      <c r="AX557" s="66"/>
      <c r="AY557" s="66"/>
      <c r="AZ557" s="66"/>
      <c r="BA557" s="66"/>
      <c r="BB557" s="66"/>
      <c r="BC557" s="66"/>
      <c r="BD557" s="66"/>
      <c r="BE557" s="66"/>
      <c r="BF557" s="66"/>
      <c r="BG557" s="66"/>
      <c r="BH557" s="66"/>
      <c r="BI557" s="66"/>
      <c r="BJ557" s="66"/>
      <c r="BK557" s="68"/>
      <c r="BL557" s="68"/>
      <c r="BM557" s="66"/>
      <c r="BN557" s="66"/>
      <c r="BO557" s="66"/>
      <c r="BP557" s="69"/>
      <c r="BQ557" s="66"/>
      <c r="BR557" s="66"/>
      <c r="BS557" s="66"/>
      <c r="BT557" s="66"/>
      <c r="BU557" s="66"/>
      <c r="BV557" s="66"/>
      <c r="BW557" s="66"/>
    </row>
    <row r="558" spans="1:75">
      <c r="A558" s="19">
        <f>CONCATENATE(MONTH(Base[[#This Row],[Data_Padronizada]]),"/",YEAR(Base[[#This Row],[Data_Padronizada]]))*1</f>
        <v>1</v>
      </c>
      <c r="B558" s="20" cm="1">
        <f t="array" ref="B558">IF(ISTEXT(BP558), IFERROR(VALOR.DATA(TRIM(BP558)), VALUE(TRIM(BP558))), BP558)</f>
        <v>0</v>
      </c>
      <c r="C558" t="str">
        <f>TEXT(Base[[#This Row],[Data_Padronizada]],"DDD")</f>
        <v>sáb</v>
      </c>
      <c r="D558">
        <f>_xlfn.XLOOKUP(Base[[#This Row],[Recurso]],'DE-PARA'!$A$1:$A$1000,'DE-PARA'!$D$1:$D$1000)</f>
        <v>0</v>
      </c>
      <c r="E558" t="str">
        <f>_xlfn.XLOOKUP(Base[[#This Row],[Tipo]],'DE-PARA'!$K$2:$K$63,'DE-PARA'!$L$2:$L$63,"Fazer De-Para")</f>
        <v>Fazer De-Para</v>
      </c>
      <c r="F558" s="21">
        <f>Base[[#This Row],[Duração]]*24</f>
        <v>0</v>
      </c>
      <c r="G558" s="22">
        <f>HOUR(Base[[#This Row],[Tempo de atendimento]]/24)</f>
        <v>0</v>
      </c>
      <c r="H558">
        <f>_xlfn.XLOOKUP(Base[[#This Row],[Recurso]],'DE-PARA'!$A$1:$A$1000,'DE-PARA'!$E$1:$E$1000)</f>
        <v>0</v>
      </c>
      <c r="I558">
        <f>_xlfn.XLOOKUP(Base[[#This Row],[Recurso]],'DE-PARA'!$A$1:$A$1000,'DE-PARA'!$F$1:$F$1000)</f>
        <v>0</v>
      </c>
      <c r="AD558" s="64"/>
      <c r="AE558" s="64"/>
      <c r="AF558" s="64"/>
      <c r="AG558" s="65"/>
      <c r="AH558" s="65"/>
      <c r="BK558" s="65"/>
      <c r="BL558" s="65"/>
      <c r="BP558" s="20"/>
    </row>
    <row r="559" spans="1:75">
      <c r="A559" s="19">
        <f>CONCATENATE(MONTH(Base[[#This Row],[Data_Padronizada]]),"/",YEAR(Base[[#This Row],[Data_Padronizada]]))*1</f>
        <v>1</v>
      </c>
      <c r="B559" s="20" cm="1">
        <f t="array" ref="B559">IF(ISTEXT(BP559), IFERROR(VALOR.DATA(TRIM(BP559)), VALUE(TRIM(BP559))), BP559)</f>
        <v>0</v>
      </c>
      <c r="C559" t="str">
        <f>TEXT(Base[[#This Row],[Data_Padronizada]],"DDD")</f>
        <v>sáb</v>
      </c>
      <c r="D559">
        <f>_xlfn.XLOOKUP(Base[[#This Row],[Recurso]],'DE-PARA'!$A$1:$A$1000,'DE-PARA'!$D$1:$D$1000)</f>
        <v>0</v>
      </c>
      <c r="E559" t="str">
        <f>_xlfn.XLOOKUP(Base[[#This Row],[Tipo]],'DE-PARA'!$K$2:$K$63,'DE-PARA'!$L$2:$L$63,"Fazer De-Para")</f>
        <v>Fazer De-Para</v>
      </c>
      <c r="F559" s="21">
        <f>Base[[#This Row],[Duração]]*24</f>
        <v>0</v>
      </c>
      <c r="G559" s="22">
        <f>HOUR(Base[[#This Row],[Tempo de atendimento]]/24)</f>
        <v>0</v>
      </c>
      <c r="H559">
        <f>_xlfn.XLOOKUP(Base[[#This Row],[Recurso]],'DE-PARA'!$A$1:$A$1000,'DE-PARA'!$E$1:$E$1000)</f>
        <v>0</v>
      </c>
      <c r="I559">
        <f>_xlfn.XLOOKUP(Base[[#This Row],[Recurso]],'DE-PARA'!$A$1:$A$1000,'DE-PARA'!$F$1:$F$1000)</f>
        <v>0</v>
      </c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  <c r="AA559" s="66"/>
      <c r="AB559" s="66"/>
      <c r="AC559" s="66"/>
      <c r="AD559" s="67"/>
      <c r="AE559" s="67"/>
      <c r="AF559" s="67"/>
      <c r="AG559" s="68"/>
      <c r="AH559" s="68"/>
      <c r="AI559" s="66"/>
      <c r="AJ559" s="66"/>
      <c r="AK559" s="66"/>
      <c r="AL559" s="66"/>
      <c r="AM559" s="66"/>
      <c r="AN559" s="66"/>
      <c r="AO559" s="66"/>
      <c r="AP559" s="66"/>
      <c r="AQ559" s="66"/>
      <c r="AR559" s="66"/>
      <c r="AS559" s="66"/>
      <c r="AT559" s="66"/>
      <c r="AU559" s="66"/>
      <c r="AV559" s="66"/>
      <c r="AW559" s="66"/>
      <c r="AX559" s="66"/>
      <c r="AY559" s="66"/>
      <c r="AZ559" s="66"/>
      <c r="BA559" s="66"/>
      <c r="BB559" s="66"/>
      <c r="BC559" s="66"/>
      <c r="BD559" s="66"/>
      <c r="BE559" s="66"/>
      <c r="BF559" s="66"/>
      <c r="BG559" s="66"/>
      <c r="BH559" s="66"/>
      <c r="BI559" s="66"/>
      <c r="BJ559" s="66"/>
      <c r="BK559" s="68"/>
      <c r="BL559" s="68"/>
      <c r="BM559" s="66"/>
      <c r="BN559" s="66"/>
      <c r="BO559" s="66"/>
      <c r="BP559" s="69"/>
      <c r="BQ559" s="66"/>
      <c r="BR559" s="66"/>
      <c r="BS559" s="66"/>
      <c r="BT559" s="66"/>
      <c r="BU559" s="66"/>
      <c r="BV559" s="66"/>
      <c r="BW559" s="66"/>
    </row>
    <row r="560" spans="1:75">
      <c r="A560" s="19">
        <f>CONCATENATE(MONTH(Base[[#This Row],[Data_Padronizada]]),"/",YEAR(Base[[#This Row],[Data_Padronizada]]))*1</f>
        <v>1</v>
      </c>
      <c r="B560" s="20" cm="1">
        <f t="array" ref="B560">IF(ISTEXT(BP560), IFERROR(VALOR.DATA(TRIM(BP560)), VALUE(TRIM(BP560))), BP560)</f>
        <v>0</v>
      </c>
      <c r="C560" t="str">
        <f>TEXT(Base[[#This Row],[Data_Padronizada]],"DDD")</f>
        <v>sáb</v>
      </c>
      <c r="D560">
        <f>_xlfn.XLOOKUP(Base[[#This Row],[Recurso]],'DE-PARA'!$A$1:$A$1000,'DE-PARA'!$D$1:$D$1000)</f>
        <v>0</v>
      </c>
      <c r="E560" t="str">
        <f>_xlfn.XLOOKUP(Base[[#This Row],[Tipo]],'DE-PARA'!$K$2:$K$63,'DE-PARA'!$L$2:$L$63,"Fazer De-Para")</f>
        <v>Fazer De-Para</v>
      </c>
      <c r="F560" s="21">
        <f>Base[[#This Row],[Duração]]*24</f>
        <v>0</v>
      </c>
      <c r="G560" s="22">
        <f>HOUR(Base[[#This Row],[Tempo de atendimento]]/24)</f>
        <v>0</v>
      </c>
      <c r="H560">
        <f>_xlfn.XLOOKUP(Base[[#This Row],[Recurso]],'DE-PARA'!$A$1:$A$1000,'DE-PARA'!$E$1:$E$1000)</f>
        <v>0</v>
      </c>
      <c r="I560">
        <f>_xlfn.XLOOKUP(Base[[#This Row],[Recurso]],'DE-PARA'!$A$1:$A$1000,'DE-PARA'!$F$1:$F$1000)</f>
        <v>0</v>
      </c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  <c r="AA560" s="66"/>
      <c r="AB560" s="66"/>
      <c r="AC560" s="66"/>
      <c r="AD560" s="67"/>
      <c r="AE560" s="67"/>
      <c r="AF560" s="67"/>
      <c r="AG560" s="68"/>
      <c r="AH560" s="68"/>
      <c r="AI560" s="66"/>
      <c r="AJ560" s="66"/>
      <c r="AK560" s="66"/>
      <c r="AL560" s="66"/>
      <c r="AM560" s="66"/>
      <c r="AN560" s="66"/>
      <c r="AO560" s="66"/>
      <c r="AP560" s="66"/>
      <c r="AQ560" s="66"/>
      <c r="AR560" s="66"/>
      <c r="AS560" s="66"/>
      <c r="AT560" s="66"/>
      <c r="AU560" s="66"/>
      <c r="AV560" s="66"/>
      <c r="AW560" s="66"/>
      <c r="AX560" s="66"/>
      <c r="AY560" s="66"/>
      <c r="AZ560" s="66"/>
      <c r="BA560" s="66"/>
      <c r="BB560" s="66"/>
      <c r="BC560" s="66"/>
      <c r="BD560" s="66"/>
      <c r="BE560" s="66"/>
      <c r="BF560" s="66"/>
      <c r="BG560" s="66"/>
      <c r="BH560" s="66"/>
      <c r="BI560" s="66"/>
      <c r="BJ560" s="66"/>
      <c r="BK560" s="68"/>
      <c r="BL560" s="68"/>
      <c r="BM560" s="66"/>
      <c r="BN560" s="66"/>
      <c r="BO560" s="66"/>
      <c r="BP560" s="69"/>
      <c r="BQ560" s="66"/>
      <c r="BR560" s="66"/>
      <c r="BS560" s="66"/>
      <c r="BT560" s="66"/>
      <c r="BU560" s="66"/>
      <c r="BV560" s="66"/>
      <c r="BW560" s="66"/>
    </row>
    <row r="561" spans="1:75">
      <c r="A561" s="19">
        <f>CONCATENATE(MONTH(Base[[#This Row],[Data_Padronizada]]),"/",YEAR(Base[[#This Row],[Data_Padronizada]]))*1</f>
        <v>1</v>
      </c>
      <c r="B561" s="20" cm="1">
        <f t="array" ref="B561">IF(ISTEXT(BP561), IFERROR(VALOR.DATA(TRIM(BP561)), VALUE(TRIM(BP561))), BP561)</f>
        <v>0</v>
      </c>
      <c r="C561" t="str">
        <f>TEXT(Base[[#This Row],[Data_Padronizada]],"DDD")</f>
        <v>sáb</v>
      </c>
      <c r="D561">
        <f>_xlfn.XLOOKUP(Base[[#This Row],[Recurso]],'DE-PARA'!$A$1:$A$1000,'DE-PARA'!$D$1:$D$1000)</f>
        <v>0</v>
      </c>
      <c r="E561" t="str">
        <f>_xlfn.XLOOKUP(Base[[#This Row],[Tipo]],'DE-PARA'!$K$2:$K$63,'DE-PARA'!$L$2:$L$63,"Fazer De-Para")</f>
        <v>Fazer De-Para</v>
      </c>
      <c r="F561" s="21">
        <f>Base[[#This Row],[Duração]]*24</f>
        <v>0</v>
      </c>
      <c r="G561" s="22">
        <f>HOUR(Base[[#This Row],[Tempo de atendimento]]/24)</f>
        <v>0</v>
      </c>
      <c r="H561">
        <f>_xlfn.XLOOKUP(Base[[#This Row],[Recurso]],'DE-PARA'!$A$1:$A$1000,'DE-PARA'!$E$1:$E$1000)</f>
        <v>0</v>
      </c>
      <c r="I561">
        <f>_xlfn.XLOOKUP(Base[[#This Row],[Recurso]],'DE-PARA'!$A$1:$A$1000,'DE-PARA'!$F$1:$F$1000)</f>
        <v>0</v>
      </c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  <c r="AA561" s="66"/>
      <c r="AB561" s="66"/>
      <c r="AC561" s="66"/>
      <c r="AD561" s="67"/>
      <c r="AE561" s="67"/>
      <c r="AF561" s="67"/>
      <c r="AG561" s="68"/>
      <c r="AH561" s="68"/>
      <c r="AI561" s="66"/>
      <c r="AJ561" s="66"/>
      <c r="AK561" s="66"/>
      <c r="AL561" s="66"/>
      <c r="AM561" s="66"/>
      <c r="AN561" s="66"/>
      <c r="AO561" s="66"/>
      <c r="AP561" s="66"/>
      <c r="AQ561" s="66"/>
      <c r="AR561" s="66"/>
      <c r="AS561" s="66"/>
      <c r="AT561" s="66"/>
      <c r="AU561" s="66"/>
      <c r="AV561" s="66"/>
      <c r="AW561" s="66"/>
      <c r="AX561" s="66"/>
      <c r="AY561" s="66"/>
      <c r="AZ561" s="66"/>
      <c r="BA561" s="66"/>
      <c r="BB561" s="66"/>
      <c r="BC561" s="66"/>
      <c r="BD561" s="66"/>
      <c r="BE561" s="66"/>
      <c r="BF561" s="66"/>
      <c r="BG561" s="66"/>
      <c r="BH561" s="66"/>
      <c r="BI561" s="66"/>
      <c r="BJ561" s="66"/>
      <c r="BK561" s="68"/>
      <c r="BL561" s="68"/>
      <c r="BM561" s="66"/>
      <c r="BN561" s="66"/>
      <c r="BO561" s="66"/>
      <c r="BP561" s="69"/>
      <c r="BQ561" s="66"/>
      <c r="BR561" s="66"/>
      <c r="BS561" s="66"/>
      <c r="BT561" s="66"/>
      <c r="BU561" s="66"/>
      <c r="BV561" s="66"/>
      <c r="BW561" s="66"/>
    </row>
    <row r="562" spans="1:75">
      <c r="A562" s="19">
        <f>CONCATENATE(MONTH(Base[[#This Row],[Data_Padronizada]]),"/",YEAR(Base[[#This Row],[Data_Padronizada]]))*1</f>
        <v>1</v>
      </c>
      <c r="B562" s="20" cm="1">
        <f t="array" ref="B562">IF(ISTEXT(BP562), IFERROR(VALOR.DATA(TRIM(BP562)), VALUE(TRIM(BP562))), BP562)</f>
        <v>0</v>
      </c>
      <c r="C562" t="str">
        <f>TEXT(Base[[#This Row],[Data_Padronizada]],"DDD")</f>
        <v>sáb</v>
      </c>
      <c r="D562">
        <f>_xlfn.XLOOKUP(Base[[#This Row],[Recurso]],'DE-PARA'!$A$1:$A$1000,'DE-PARA'!$D$1:$D$1000)</f>
        <v>0</v>
      </c>
      <c r="E562" t="str">
        <f>_xlfn.XLOOKUP(Base[[#This Row],[Tipo]],'DE-PARA'!$K$2:$K$63,'DE-PARA'!$L$2:$L$63,"Fazer De-Para")</f>
        <v>Fazer De-Para</v>
      </c>
      <c r="F562" s="21">
        <f>Base[[#This Row],[Duração]]*24</f>
        <v>0</v>
      </c>
      <c r="G562" s="22">
        <f>HOUR(Base[[#This Row],[Tempo de atendimento]]/24)</f>
        <v>0</v>
      </c>
      <c r="H562">
        <f>_xlfn.XLOOKUP(Base[[#This Row],[Recurso]],'DE-PARA'!$A$1:$A$1000,'DE-PARA'!$E$1:$E$1000)</f>
        <v>0</v>
      </c>
      <c r="I562">
        <f>_xlfn.XLOOKUP(Base[[#This Row],[Recurso]],'DE-PARA'!$A$1:$A$1000,'DE-PARA'!$F$1:$F$1000)</f>
        <v>0</v>
      </c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  <c r="AA562" s="66"/>
      <c r="AB562" s="66"/>
      <c r="AC562" s="66"/>
      <c r="AD562" s="67"/>
      <c r="AE562" s="67"/>
      <c r="AF562" s="67"/>
      <c r="AG562" s="68"/>
      <c r="AH562" s="68"/>
      <c r="AI562" s="66"/>
      <c r="AJ562" s="66"/>
      <c r="AK562" s="66"/>
      <c r="AL562" s="66"/>
      <c r="AM562" s="66"/>
      <c r="AN562" s="66"/>
      <c r="AO562" s="66"/>
      <c r="AP562" s="66"/>
      <c r="AQ562" s="66"/>
      <c r="AR562" s="66"/>
      <c r="AS562" s="66"/>
      <c r="AT562" s="66"/>
      <c r="AU562" s="66"/>
      <c r="AV562" s="66"/>
      <c r="AW562" s="66"/>
      <c r="AX562" s="66"/>
      <c r="AY562" s="66"/>
      <c r="AZ562" s="66"/>
      <c r="BA562" s="66"/>
      <c r="BB562" s="66"/>
      <c r="BC562" s="66"/>
      <c r="BD562" s="66"/>
      <c r="BE562" s="66"/>
      <c r="BF562" s="66"/>
      <c r="BG562" s="66"/>
      <c r="BH562" s="66"/>
      <c r="BI562" s="66"/>
      <c r="BJ562" s="66"/>
      <c r="BK562" s="68"/>
      <c r="BL562" s="68"/>
      <c r="BM562" s="66"/>
      <c r="BN562" s="66"/>
      <c r="BO562" s="66"/>
      <c r="BP562" s="69"/>
      <c r="BQ562" s="66"/>
      <c r="BR562" s="66"/>
      <c r="BS562" s="66"/>
      <c r="BT562" s="66"/>
      <c r="BU562" s="66"/>
      <c r="BV562" s="66"/>
      <c r="BW562" s="66"/>
    </row>
    <row r="563" spans="1:75">
      <c r="A563" s="19">
        <f>CONCATENATE(MONTH(Base[[#This Row],[Data_Padronizada]]),"/",YEAR(Base[[#This Row],[Data_Padronizada]]))*1</f>
        <v>1</v>
      </c>
      <c r="B563" s="20" cm="1">
        <f t="array" ref="B563">IF(ISTEXT(BP563), IFERROR(VALOR.DATA(TRIM(BP563)), VALUE(TRIM(BP563))), BP563)</f>
        <v>0</v>
      </c>
      <c r="C563" t="str">
        <f>TEXT(Base[[#This Row],[Data_Padronizada]],"DDD")</f>
        <v>sáb</v>
      </c>
      <c r="D563">
        <f>_xlfn.XLOOKUP(Base[[#This Row],[Recurso]],'DE-PARA'!$A$1:$A$1000,'DE-PARA'!$D$1:$D$1000)</f>
        <v>0</v>
      </c>
      <c r="E563" t="str">
        <f>_xlfn.XLOOKUP(Base[[#This Row],[Tipo]],'DE-PARA'!$K$2:$K$63,'DE-PARA'!$L$2:$L$63,"Fazer De-Para")</f>
        <v>Fazer De-Para</v>
      </c>
      <c r="F563" s="21">
        <f>Base[[#This Row],[Duração]]*24</f>
        <v>0</v>
      </c>
      <c r="G563" s="22">
        <f>HOUR(Base[[#This Row],[Tempo de atendimento]]/24)</f>
        <v>0</v>
      </c>
      <c r="H563">
        <f>_xlfn.XLOOKUP(Base[[#This Row],[Recurso]],'DE-PARA'!$A$1:$A$1000,'DE-PARA'!$E$1:$E$1000)</f>
        <v>0</v>
      </c>
      <c r="I563">
        <f>_xlfn.XLOOKUP(Base[[#This Row],[Recurso]],'DE-PARA'!$A$1:$A$1000,'DE-PARA'!$F$1:$F$1000)</f>
        <v>0</v>
      </c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  <c r="AA563" s="66"/>
      <c r="AB563" s="66"/>
      <c r="AC563" s="66"/>
      <c r="AD563" s="67"/>
      <c r="AE563" s="67"/>
      <c r="AF563" s="67"/>
      <c r="AG563" s="68"/>
      <c r="AH563" s="68"/>
      <c r="AI563" s="66"/>
      <c r="AJ563" s="66"/>
      <c r="AK563" s="66"/>
      <c r="AL563" s="66"/>
      <c r="AM563" s="66"/>
      <c r="AN563" s="66"/>
      <c r="AO563" s="66"/>
      <c r="AP563" s="66"/>
      <c r="AQ563" s="66"/>
      <c r="AR563" s="66"/>
      <c r="AS563" s="66"/>
      <c r="AT563" s="66"/>
      <c r="AU563" s="66"/>
      <c r="AV563" s="66"/>
      <c r="AW563" s="66"/>
      <c r="AX563" s="66"/>
      <c r="AY563" s="66"/>
      <c r="AZ563" s="66"/>
      <c r="BA563" s="66"/>
      <c r="BB563" s="66"/>
      <c r="BC563" s="66"/>
      <c r="BD563" s="66"/>
      <c r="BE563" s="66"/>
      <c r="BF563" s="66"/>
      <c r="BG563" s="66"/>
      <c r="BH563" s="66"/>
      <c r="BI563" s="66"/>
      <c r="BJ563" s="66"/>
      <c r="BK563" s="68"/>
      <c r="BL563" s="68"/>
      <c r="BM563" s="66"/>
      <c r="BN563" s="66"/>
      <c r="BO563" s="66"/>
      <c r="BP563" s="69"/>
      <c r="BQ563" s="66"/>
      <c r="BR563" s="66"/>
      <c r="BS563" s="66"/>
      <c r="BT563" s="66"/>
      <c r="BU563" s="66"/>
      <c r="BV563" s="66"/>
      <c r="BW563" s="66"/>
    </row>
    <row r="564" spans="1:75">
      <c r="A564" s="19">
        <f>CONCATENATE(MONTH(Base[[#This Row],[Data_Padronizada]]),"/",YEAR(Base[[#This Row],[Data_Padronizada]]))*1</f>
        <v>1</v>
      </c>
      <c r="B564" s="20" cm="1">
        <f t="array" ref="B564">IF(ISTEXT(BP564), IFERROR(VALOR.DATA(TRIM(BP564)), VALUE(TRIM(BP564))), BP564)</f>
        <v>0</v>
      </c>
      <c r="C564" t="str">
        <f>TEXT(Base[[#This Row],[Data_Padronizada]],"DDD")</f>
        <v>sáb</v>
      </c>
      <c r="D564">
        <f>_xlfn.XLOOKUP(Base[[#This Row],[Recurso]],'DE-PARA'!$A$1:$A$1000,'DE-PARA'!$D$1:$D$1000)</f>
        <v>0</v>
      </c>
      <c r="E564" t="str">
        <f>_xlfn.XLOOKUP(Base[[#This Row],[Tipo]],'DE-PARA'!$K$2:$K$63,'DE-PARA'!$L$2:$L$63,"Fazer De-Para")</f>
        <v>Fazer De-Para</v>
      </c>
      <c r="F564" s="21">
        <f>Base[[#This Row],[Duração]]*24</f>
        <v>0</v>
      </c>
      <c r="G564" s="22">
        <f>HOUR(Base[[#This Row],[Tempo de atendimento]]/24)</f>
        <v>0</v>
      </c>
      <c r="H564">
        <f>_xlfn.XLOOKUP(Base[[#This Row],[Recurso]],'DE-PARA'!$A$1:$A$1000,'DE-PARA'!$E$1:$E$1000)</f>
        <v>0</v>
      </c>
      <c r="I564">
        <f>_xlfn.XLOOKUP(Base[[#This Row],[Recurso]],'DE-PARA'!$A$1:$A$1000,'DE-PARA'!$F$1:$F$1000)</f>
        <v>0</v>
      </c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  <c r="AA564" s="66"/>
      <c r="AB564" s="66"/>
      <c r="AC564" s="66"/>
      <c r="AD564" s="67"/>
      <c r="AE564" s="67"/>
      <c r="AF564" s="67"/>
      <c r="AG564" s="68"/>
      <c r="AH564" s="68"/>
      <c r="AI564" s="66"/>
      <c r="AJ564" s="66"/>
      <c r="AK564" s="66"/>
      <c r="AL564" s="66"/>
      <c r="AM564" s="66"/>
      <c r="AN564" s="66"/>
      <c r="AO564" s="66"/>
      <c r="AP564" s="66"/>
      <c r="AQ564" s="66"/>
      <c r="AR564" s="66"/>
      <c r="AS564" s="66"/>
      <c r="AT564" s="66"/>
      <c r="AU564" s="66"/>
      <c r="AV564" s="66"/>
      <c r="AW564" s="66"/>
      <c r="AX564" s="66"/>
      <c r="AY564" s="66"/>
      <c r="AZ564" s="66"/>
      <c r="BA564" s="66"/>
      <c r="BB564" s="66"/>
      <c r="BC564" s="66"/>
      <c r="BD564" s="66"/>
      <c r="BE564" s="66"/>
      <c r="BF564" s="66"/>
      <c r="BG564" s="66"/>
      <c r="BH564" s="66"/>
      <c r="BI564" s="66"/>
      <c r="BJ564" s="66"/>
      <c r="BK564" s="68"/>
      <c r="BL564" s="68"/>
      <c r="BM564" s="66"/>
      <c r="BN564" s="66"/>
      <c r="BO564" s="66"/>
      <c r="BP564" s="69"/>
      <c r="BQ564" s="66"/>
      <c r="BR564" s="66"/>
      <c r="BS564" s="66"/>
      <c r="BT564" s="66"/>
      <c r="BU564" s="66"/>
      <c r="BV564" s="66"/>
      <c r="BW564" s="66"/>
    </row>
    <row r="565" spans="1:75">
      <c r="A565" s="19">
        <f>CONCATENATE(MONTH(Base[[#This Row],[Data_Padronizada]]),"/",YEAR(Base[[#This Row],[Data_Padronizada]]))*1</f>
        <v>1</v>
      </c>
      <c r="B565" s="20" cm="1">
        <f t="array" ref="B565">IF(ISTEXT(BP565), IFERROR(VALOR.DATA(TRIM(BP565)), VALUE(TRIM(BP565))), BP565)</f>
        <v>0</v>
      </c>
      <c r="C565" t="str">
        <f>TEXT(Base[[#This Row],[Data_Padronizada]],"DDD")</f>
        <v>sáb</v>
      </c>
      <c r="D565">
        <f>_xlfn.XLOOKUP(Base[[#This Row],[Recurso]],'DE-PARA'!$A$1:$A$1000,'DE-PARA'!$D$1:$D$1000)</f>
        <v>0</v>
      </c>
      <c r="E565" t="str">
        <f>_xlfn.XLOOKUP(Base[[#This Row],[Tipo]],'DE-PARA'!$K$2:$K$63,'DE-PARA'!$L$2:$L$63,"Fazer De-Para")</f>
        <v>Fazer De-Para</v>
      </c>
      <c r="F565" s="21">
        <f>Base[[#This Row],[Duração]]*24</f>
        <v>0</v>
      </c>
      <c r="G565" s="22">
        <f>HOUR(Base[[#This Row],[Tempo de atendimento]]/24)</f>
        <v>0</v>
      </c>
      <c r="H565">
        <f>_xlfn.XLOOKUP(Base[[#This Row],[Recurso]],'DE-PARA'!$A$1:$A$1000,'DE-PARA'!$E$1:$E$1000)</f>
        <v>0</v>
      </c>
      <c r="I565">
        <f>_xlfn.XLOOKUP(Base[[#This Row],[Recurso]],'DE-PARA'!$A$1:$A$1000,'DE-PARA'!$F$1:$F$1000)</f>
        <v>0</v>
      </c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  <c r="AA565" s="66"/>
      <c r="AB565" s="66"/>
      <c r="AC565" s="66"/>
      <c r="AD565" s="67"/>
      <c r="AE565" s="67"/>
      <c r="AF565" s="67"/>
      <c r="AG565" s="68"/>
      <c r="AH565" s="68"/>
      <c r="AI565" s="66"/>
      <c r="AJ565" s="66"/>
      <c r="AK565" s="66"/>
      <c r="AL565" s="66"/>
      <c r="AM565" s="66"/>
      <c r="AN565" s="66"/>
      <c r="AO565" s="66"/>
      <c r="AP565" s="66"/>
      <c r="AQ565" s="66"/>
      <c r="AR565" s="66"/>
      <c r="AS565" s="66"/>
      <c r="AT565" s="66"/>
      <c r="AU565" s="66"/>
      <c r="AV565" s="66"/>
      <c r="AW565" s="66"/>
      <c r="AX565" s="66"/>
      <c r="AY565" s="66"/>
      <c r="AZ565" s="66"/>
      <c r="BA565" s="66"/>
      <c r="BB565" s="66"/>
      <c r="BC565" s="66"/>
      <c r="BD565" s="66"/>
      <c r="BE565" s="66"/>
      <c r="BF565" s="66"/>
      <c r="BG565" s="66"/>
      <c r="BH565" s="66"/>
      <c r="BI565" s="66"/>
      <c r="BJ565" s="66"/>
      <c r="BK565" s="68"/>
      <c r="BL565" s="68"/>
      <c r="BM565" s="66"/>
      <c r="BN565" s="66"/>
      <c r="BO565" s="66"/>
      <c r="BP565" s="69"/>
      <c r="BQ565" s="66"/>
      <c r="BR565" s="66"/>
      <c r="BS565" s="66"/>
      <c r="BT565" s="66"/>
      <c r="BU565" s="66"/>
      <c r="BV565" s="66"/>
      <c r="BW565" s="66"/>
    </row>
    <row r="566" spans="1:75">
      <c r="A566" s="19">
        <f>CONCATENATE(MONTH(Base[[#This Row],[Data_Padronizada]]),"/",YEAR(Base[[#This Row],[Data_Padronizada]]))*1</f>
        <v>1</v>
      </c>
      <c r="B566" s="20" cm="1">
        <f t="array" ref="B566">IF(ISTEXT(BP566), IFERROR(VALOR.DATA(TRIM(BP566)), VALUE(TRIM(BP566))), BP566)</f>
        <v>0</v>
      </c>
      <c r="C566" t="str">
        <f>TEXT(Base[[#This Row],[Data_Padronizada]],"DDD")</f>
        <v>sáb</v>
      </c>
      <c r="D566">
        <f>_xlfn.XLOOKUP(Base[[#This Row],[Recurso]],'DE-PARA'!$A$1:$A$1000,'DE-PARA'!$D$1:$D$1000)</f>
        <v>0</v>
      </c>
      <c r="E566" t="str">
        <f>_xlfn.XLOOKUP(Base[[#This Row],[Tipo]],'DE-PARA'!$K$2:$K$63,'DE-PARA'!$L$2:$L$63,"Fazer De-Para")</f>
        <v>Fazer De-Para</v>
      </c>
      <c r="F566" s="21">
        <f>Base[[#This Row],[Duração]]*24</f>
        <v>0</v>
      </c>
      <c r="G566" s="22">
        <f>HOUR(Base[[#This Row],[Tempo de atendimento]]/24)</f>
        <v>0</v>
      </c>
      <c r="H566">
        <f>_xlfn.XLOOKUP(Base[[#This Row],[Recurso]],'DE-PARA'!$A$1:$A$1000,'DE-PARA'!$E$1:$E$1000)</f>
        <v>0</v>
      </c>
      <c r="I566">
        <f>_xlfn.XLOOKUP(Base[[#This Row],[Recurso]],'DE-PARA'!$A$1:$A$1000,'DE-PARA'!$F$1:$F$1000)</f>
        <v>0</v>
      </c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  <c r="AA566" s="66"/>
      <c r="AB566" s="66"/>
      <c r="AC566" s="66"/>
      <c r="AD566" s="67"/>
      <c r="AE566" s="67"/>
      <c r="AF566" s="67"/>
      <c r="AG566" s="68"/>
      <c r="AH566" s="68"/>
      <c r="AI566" s="66"/>
      <c r="AJ566" s="66"/>
      <c r="AK566" s="66"/>
      <c r="AL566" s="66"/>
      <c r="AM566" s="66"/>
      <c r="AN566" s="66"/>
      <c r="AO566" s="66"/>
      <c r="AP566" s="66"/>
      <c r="AQ566" s="66"/>
      <c r="AR566" s="66"/>
      <c r="AS566" s="66"/>
      <c r="AT566" s="66"/>
      <c r="AU566" s="66"/>
      <c r="AV566" s="66"/>
      <c r="AW566" s="66"/>
      <c r="AX566" s="66"/>
      <c r="AY566" s="66"/>
      <c r="AZ566" s="66"/>
      <c r="BA566" s="66"/>
      <c r="BB566" s="66"/>
      <c r="BC566" s="66"/>
      <c r="BD566" s="66"/>
      <c r="BE566" s="66"/>
      <c r="BF566" s="66"/>
      <c r="BG566" s="66"/>
      <c r="BH566" s="66"/>
      <c r="BI566" s="66"/>
      <c r="BJ566" s="66"/>
      <c r="BK566" s="68"/>
      <c r="BL566" s="68"/>
      <c r="BM566" s="66"/>
      <c r="BN566" s="66"/>
      <c r="BO566" s="66"/>
      <c r="BP566" s="69"/>
      <c r="BQ566" s="66"/>
      <c r="BR566" s="66"/>
      <c r="BS566" s="66"/>
      <c r="BT566" s="66"/>
      <c r="BU566" s="66"/>
      <c r="BV566" s="66"/>
      <c r="BW566" s="66"/>
    </row>
    <row r="567" spans="1:75">
      <c r="A567" s="19">
        <f>CONCATENATE(MONTH(Base[[#This Row],[Data_Padronizada]]),"/",YEAR(Base[[#This Row],[Data_Padronizada]]))*1</f>
        <v>1</v>
      </c>
      <c r="B567" s="20" cm="1">
        <f t="array" ref="B567">IF(ISTEXT(BP567), IFERROR(VALOR.DATA(TRIM(BP567)), VALUE(TRIM(BP567))), BP567)</f>
        <v>0</v>
      </c>
      <c r="C567" t="str">
        <f>TEXT(Base[[#This Row],[Data_Padronizada]],"DDD")</f>
        <v>sáb</v>
      </c>
      <c r="D567">
        <f>_xlfn.XLOOKUP(Base[[#This Row],[Recurso]],'DE-PARA'!$A$1:$A$1000,'DE-PARA'!$D$1:$D$1000)</f>
        <v>0</v>
      </c>
      <c r="E567" t="str">
        <f>_xlfn.XLOOKUP(Base[[#This Row],[Tipo]],'DE-PARA'!$K$2:$K$63,'DE-PARA'!$L$2:$L$63,"Fazer De-Para")</f>
        <v>Fazer De-Para</v>
      </c>
      <c r="F567" s="21">
        <f>Base[[#This Row],[Duração]]*24</f>
        <v>0</v>
      </c>
      <c r="G567" s="22">
        <f>HOUR(Base[[#This Row],[Tempo de atendimento]]/24)</f>
        <v>0</v>
      </c>
      <c r="H567">
        <f>_xlfn.XLOOKUP(Base[[#This Row],[Recurso]],'DE-PARA'!$A$1:$A$1000,'DE-PARA'!$E$1:$E$1000)</f>
        <v>0</v>
      </c>
      <c r="I567">
        <f>_xlfn.XLOOKUP(Base[[#This Row],[Recurso]],'DE-PARA'!$A$1:$A$1000,'DE-PARA'!$F$1:$F$1000)</f>
        <v>0</v>
      </c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  <c r="AA567" s="66"/>
      <c r="AB567" s="66"/>
      <c r="AC567" s="66"/>
      <c r="AD567" s="67"/>
      <c r="AE567" s="67"/>
      <c r="AF567" s="67"/>
      <c r="AG567" s="68"/>
      <c r="AH567" s="68"/>
      <c r="AI567" s="66"/>
      <c r="AJ567" s="66"/>
      <c r="AK567" s="66"/>
      <c r="AL567" s="66"/>
      <c r="AM567" s="66"/>
      <c r="AN567" s="66"/>
      <c r="AO567" s="66"/>
      <c r="AP567" s="66"/>
      <c r="AQ567" s="66"/>
      <c r="AR567" s="66"/>
      <c r="AS567" s="66"/>
      <c r="AT567" s="66"/>
      <c r="AU567" s="66"/>
      <c r="AV567" s="66"/>
      <c r="AW567" s="66"/>
      <c r="AX567" s="66"/>
      <c r="AY567" s="66"/>
      <c r="AZ567" s="66"/>
      <c r="BA567" s="66"/>
      <c r="BB567" s="66"/>
      <c r="BC567" s="66"/>
      <c r="BD567" s="66"/>
      <c r="BE567" s="66"/>
      <c r="BF567" s="66"/>
      <c r="BG567" s="66"/>
      <c r="BH567" s="66"/>
      <c r="BI567" s="66"/>
      <c r="BJ567" s="66"/>
      <c r="BK567" s="68"/>
      <c r="BL567" s="68"/>
      <c r="BM567" s="66"/>
      <c r="BN567" s="66"/>
      <c r="BO567" s="66"/>
      <c r="BP567" s="69"/>
      <c r="BQ567" s="66"/>
      <c r="BR567" s="66"/>
      <c r="BS567" s="66"/>
      <c r="BT567" s="66"/>
      <c r="BU567" s="66"/>
      <c r="BV567" s="66"/>
      <c r="BW567" s="66"/>
    </row>
    <row r="568" spans="1:75">
      <c r="A568" s="19">
        <f>CONCATENATE(MONTH(Base[[#This Row],[Data_Padronizada]]),"/",YEAR(Base[[#This Row],[Data_Padronizada]]))*1</f>
        <v>1</v>
      </c>
      <c r="B568" s="20" cm="1">
        <f t="array" ref="B568">IF(ISTEXT(BP568), IFERROR(VALOR.DATA(TRIM(BP568)), VALUE(TRIM(BP568))), BP568)</f>
        <v>0</v>
      </c>
      <c r="C568" t="str">
        <f>TEXT(Base[[#This Row],[Data_Padronizada]],"DDD")</f>
        <v>sáb</v>
      </c>
      <c r="D568">
        <f>_xlfn.XLOOKUP(Base[[#This Row],[Recurso]],'DE-PARA'!$A$1:$A$1000,'DE-PARA'!$D$1:$D$1000)</f>
        <v>0</v>
      </c>
      <c r="E568" t="str">
        <f>_xlfn.XLOOKUP(Base[[#This Row],[Tipo]],'DE-PARA'!$K$2:$K$63,'DE-PARA'!$L$2:$L$63,"Fazer De-Para")</f>
        <v>Fazer De-Para</v>
      </c>
      <c r="F568" s="21">
        <f>Base[[#This Row],[Duração]]*24</f>
        <v>0</v>
      </c>
      <c r="G568" s="22">
        <f>HOUR(Base[[#This Row],[Tempo de atendimento]]/24)</f>
        <v>0</v>
      </c>
      <c r="H568">
        <f>_xlfn.XLOOKUP(Base[[#This Row],[Recurso]],'DE-PARA'!$A$1:$A$1000,'DE-PARA'!$E$1:$E$1000)</f>
        <v>0</v>
      </c>
      <c r="I568">
        <f>_xlfn.XLOOKUP(Base[[#This Row],[Recurso]],'DE-PARA'!$A$1:$A$1000,'DE-PARA'!$F$1:$F$1000)</f>
        <v>0</v>
      </c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  <c r="AA568" s="66"/>
      <c r="AB568" s="66"/>
      <c r="AC568" s="66"/>
      <c r="AD568" s="67"/>
      <c r="AE568" s="67"/>
      <c r="AF568" s="67"/>
      <c r="AG568" s="68"/>
      <c r="AH568" s="68"/>
      <c r="AI568" s="66"/>
      <c r="AJ568" s="66"/>
      <c r="AK568" s="66"/>
      <c r="AL568" s="66"/>
      <c r="AM568" s="66"/>
      <c r="AN568" s="66"/>
      <c r="AO568" s="66"/>
      <c r="AP568" s="66"/>
      <c r="AQ568" s="66"/>
      <c r="AR568" s="66"/>
      <c r="AS568" s="66"/>
      <c r="AT568" s="66"/>
      <c r="AU568" s="66"/>
      <c r="AV568" s="66"/>
      <c r="AW568" s="66"/>
      <c r="AX568" s="66"/>
      <c r="AY568" s="66"/>
      <c r="AZ568" s="66"/>
      <c r="BA568" s="66"/>
      <c r="BB568" s="66"/>
      <c r="BC568" s="66"/>
      <c r="BD568" s="66"/>
      <c r="BE568" s="66"/>
      <c r="BF568" s="66"/>
      <c r="BG568" s="66"/>
      <c r="BH568" s="66"/>
      <c r="BI568" s="66"/>
      <c r="BJ568" s="66"/>
      <c r="BK568" s="68"/>
      <c r="BL568" s="68"/>
      <c r="BM568" s="66"/>
      <c r="BN568" s="66"/>
      <c r="BO568" s="66"/>
      <c r="BP568" s="69"/>
      <c r="BQ568" s="66"/>
      <c r="BR568" s="66"/>
      <c r="BS568" s="66"/>
      <c r="BT568" s="66"/>
      <c r="BU568" s="66"/>
      <c r="BV568" s="66"/>
      <c r="BW568" s="66"/>
    </row>
    <row r="569" spans="1:75">
      <c r="A569" s="19">
        <f>CONCATENATE(MONTH(Base[[#This Row],[Data_Padronizada]]),"/",YEAR(Base[[#This Row],[Data_Padronizada]]))*1</f>
        <v>1</v>
      </c>
      <c r="B569" s="20" cm="1">
        <f t="array" ref="B569">IF(ISTEXT(BP569), IFERROR(VALOR.DATA(TRIM(BP569)), VALUE(TRIM(BP569))), BP569)</f>
        <v>0</v>
      </c>
      <c r="C569" t="str">
        <f>TEXT(Base[[#This Row],[Data_Padronizada]],"DDD")</f>
        <v>sáb</v>
      </c>
      <c r="D569">
        <f>_xlfn.XLOOKUP(Base[[#This Row],[Recurso]],'DE-PARA'!$A$1:$A$1000,'DE-PARA'!$D$1:$D$1000)</f>
        <v>0</v>
      </c>
      <c r="E569" t="str">
        <f>_xlfn.XLOOKUP(Base[[#This Row],[Tipo]],'DE-PARA'!$K$2:$K$63,'DE-PARA'!$L$2:$L$63,"Fazer De-Para")</f>
        <v>Fazer De-Para</v>
      </c>
      <c r="F569" s="21">
        <f>Base[[#This Row],[Duração]]*24</f>
        <v>0</v>
      </c>
      <c r="G569" s="22">
        <f>HOUR(Base[[#This Row],[Tempo de atendimento]]/24)</f>
        <v>0</v>
      </c>
      <c r="H569">
        <f>_xlfn.XLOOKUP(Base[[#This Row],[Recurso]],'DE-PARA'!$A$1:$A$1000,'DE-PARA'!$E$1:$E$1000)</f>
        <v>0</v>
      </c>
      <c r="I569">
        <f>_xlfn.XLOOKUP(Base[[#This Row],[Recurso]],'DE-PARA'!$A$1:$A$1000,'DE-PARA'!$F$1:$F$1000)</f>
        <v>0</v>
      </c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  <c r="AA569" s="66"/>
      <c r="AB569" s="66"/>
      <c r="AC569" s="66"/>
      <c r="AD569" s="67"/>
      <c r="AE569" s="67"/>
      <c r="AF569" s="67"/>
      <c r="AG569" s="68"/>
      <c r="AH569" s="68"/>
      <c r="AI569" s="66"/>
      <c r="AJ569" s="66"/>
      <c r="AK569" s="66"/>
      <c r="AL569" s="66"/>
      <c r="AM569" s="66"/>
      <c r="AN569" s="66"/>
      <c r="AO569" s="66"/>
      <c r="AP569" s="66"/>
      <c r="AQ569" s="66"/>
      <c r="AR569" s="66"/>
      <c r="AS569" s="66"/>
      <c r="AT569" s="66"/>
      <c r="AU569" s="66"/>
      <c r="AV569" s="66"/>
      <c r="AW569" s="66"/>
      <c r="AX569" s="66"/>
      <c r="AY569" s="66"/>
      <c r="AZ569" s="66"/>
      <c r="BA569" s="66"/>
      <c r="BB569" s="66"/>
      <c r="BC569" s="66"/>
      <c r="BD569" s="66"/>
      <c r="BE569" s="66"/>
      <c r="BF569" s="66"/>
      <c r="BG569" s="66"/>
      <c r="BH569" s="66"/>
      <c r="BI569" s="66"/>
      <c r="BJ569" s="66"/>
      <c r="BK569" s="68"/>
      <c r="BL569" s="68"/>
      <c r="BM569" s="66"/>
      <c r="BN569" s="66"/>
      <c r="BO569" s="66"/>
      <c r="BP569" s="69"/>
      <c r="BQ569" s="66"/>
      <c r="BR569" s="66"/>
      <c r="BS569" s="66"/>
      <c r="BT569" s="66"/>
      <c r="BU569" s="66"/>
      <c r="BV569" s="66"/>
      <c r="BW569" s="66"/>
    </row>
    <row r="570" spans="1:75">
      <c r="A570" s="19">
        <f>CONCATENATE(MONTH(Base[[#This Row],[Data_Padronizada]]),"/",YEAR(Base[[#This Row],[Data_Padronizada]]))*1</f>
        <v>1</v>
      </c>
      <c r="B570" s="20" cm="1">
        <f t="array" ref="B570">IF(ISTEXT(BP570), IFERROR(VALOR.DATA(TRIM(BP570)), VALUE(TRIM(BP570))), BP570)</f>
        <v>0</v>
      </c>
      <c r="C570" t="str">
        <f>TEXT(Base[[#This Row],[Data_Padronizada]],"DDD")</f>
        <v>sáb</v>
      </c>
      <c r="D570">
        <f>_xlfn.XLOOKUP(Base[[#This Row],[Recurso]],'DE-PARA'!$A$1:$A$1000,'DE-PARA'!$D$1:$D$1000)</f>
        <v>0</v>
      </c>
      <c r="E570" t="str">
        <f>_xlfn.XLOOKUP(Base[[#This Row],[Tipo]],'DE-PARA'!$K$2:$K$63,'DE-PARA'!$L$2:$L$63,"Fazer De-Para")</f>
        <v>Fazer De-Para</v>
      </c>
      <c r="F570" s="21">
        <f>Base[[#This Row],[Duração]]*24</f>
        <v>0</v>
      </c>
      <c r="G570" s="22">
        <f>HOUR(Base[[#This Row],[Tempo de atendimento]]/24)</f>
        <v>0</v>
      </c>
      <c r="H570">
        <f>_xlfn.XLOOKUP(Base[[#This Row],[Recurso]],'DE-PARA'!$A$1:$A$1000,'DE-PARA'!$E$1:$E$1000)</f>
        <v>0</v>
      </c>
      <c r="I570">
        <f>_xlfn.XLOOKUP(Base[[#This Row],[Recurso]],'DE-PARA'!$A$1:$A$1000,'DE-PARA'!$F$1:$F$1000)</f>
        <v>0</v>
      </c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  <c r="AA570" s="66"/>
      <c r="AB570" s="66"/>
      <c r="AC570" s="66"/>
      <c r="AD570" s="67"/>
      <c r="AE570" s="67"/>
      <c r="AF570" s="67"/>
      <c r="AG570" s="68"/>
      <c r="AH570" s="68"/>
      <c r="AI570" s="66"/>
      <c r="AJ570" s="66"/>
      <c r="AK570" s="66"/>
      <c r="AL570" s="66"/>
      <c r="AM570" s="66"/>
      <c r="AN570" s="66"/>
      <c r="AO570" s="66"/>
      <c r="AP570" s="66"/>
      <c r="AQ570" s="66"/>
      <c r="AR570" s="66"/>
      <c r="AS570" s="66"/>
      <c r="AT570" s="66"/>
      <c r="AU570" s="66"/>
      <c r="AV570" s="66"/>
      <c r="AW570" s="66"/>
      <c r="AX570" s="66"/>
      <c r="AY570" s="66"/>
      <c r="AZ570" s="66"/>
      <c r="BA570" s="66"/>
      <c r="BB570" s="66"/>
      <c r="BC570" s="66"/>
      <c r="BD570" s="66"/>
      <c r="BE570" s="66"/>
      <c r="BF570" s="66"/>
      <c r="BG570" s="66"/>
      <c r="BH570" s="66"/>
      <c r="BI570" s="66"/>
      <c r="BJ570" s="66"/>
      <c r="BK570" s="68"/>
      <c r="BL570" s="68"/>
      <c r="BM570" s="66"/>
      <c r="BN570" s="66"/>
      <c r="BO570" s="66"/>
      <c r="BP570" s="69"/>
      <c r="BQ570" s="66"/>
      <c r="BR570" s="66"/>
      <c r="BS570" s="66"/>
      <c r="BT570" s="66"/>
      <c r="BU570" s="66"/>
      <c r="BV570" s="66"/>
      <c r="BW570" s="66"/>
    </row>
    <row r="571" spans="1:75">
      <c r="A571" s="19">
        <f>CONCATENATE(MONTH(Base[[#This Row],[Data_Padronizada]]),"/",YEAR(Base[[#This Row],[Data_Padronizada]]))*1</f>
        <v>1</v>
      </c>
      <c r="B571" s="20" cm="1">
        <f t="array" ref="B571">IF(ISTEXT(BP571), IFERROR(VALOR.DATA(TRIM(BP571)), VALUE(TRIM(BP571))), BP571)</f>
        <v>0</v>
      </c>
      <c r="C571" t="str">
        <f>TEXT(Base[[#This Row],[Data_Padronizada]],"DDD")</f>
        <v>sáb</v>
      </c>
      <c r="D571">
        <f>_xlfn.XLOOKUP(Base[[#This Row],[Recurso]],'DE-PARA'!$A$1:$A$1000,'DE-PARA'!$D$1:$D$1000)</f>
        <v>0</v>
      </c>
      <c r="E571" t="str">
        <f>_xlfn.XLOOKUP(Base[[#This Row],[Tipo]],'DE-PARA'!$K$2:$K$63,'DE-PARA'!$L$2:$L$63,"Fazer De-Para")</f>
        <v>Fazer De-Para</v>
      </c>
      <c r="F571" s="21">
        <f>Base[[#This Row],[Duração]]*24</f>
        <v>0</v>
      </c>
      <c r="G571" s="22">
        <f>HOUR(Base[[#This Row],[Tempo de atendimento]]/24)</f>
        <v>0</v>
      </c>
      <c r="H571">
        <f>_xlfn.XLOOKUP(Base[[#This Row],[Recurso]],'DE-PARA'!$A$1:$A$1000,'DE-PARA'!$E$1:$E$1000)</f>
        <v>0</v>
      </c>
      <c r="I571">
        <f>_xlfn.XLOOKUP(Base[[#This Row],[Recurso]],'DE-PARA'!$A$1:$A$1000,'DE-PARA'!$F$1:$F$1000)</f>
        <v>0</v>
      </c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  <c r="AA571" s="66"/>
      <c r="AB571" s="66"/>
      <c r="AC571" s="66"/>
      <c r="AD571" s="67"/>
      <c r="AE571" s="67"/>
      <c r="AF571" s="67"/>
      <c r="AG571" s="68"/>
      <c r="AH571" s="68"/>
      <c r="AI571" s="66"/>
      <c r="AJ571" s="66"/>
      <c r="AK571" s="66"/>
      <c r="AL571" s="66"/>
      <c r="AM571" s="66"/>
      <c r="AN571" s="66"/>
      <c r="AO571" s="66"/>
      <c r="AP571" s="66"/>
      <c r="AQ571" s="66"/>
      <c r="AR571" s="66"/>
      <c r="AS571" s="66"/>
      <c r="AT571" s="66"/>
      <c r="AU571" s="66"/>
      <c r="AV571" s="66"/>
      <c r="AW571" s="66"/>
      <c r="AX571" s="66"/>
      <c r="AY571" s="66"/>
      <c r="AZ571" s="66"/>
      <c r="BA571" s="66"/>
      <c r="BB571" s="66"/>
      <c r="BC571" s="66"/>
      <c r="BD571" s="66"/>
      <c r="BE571" s="66"/>
      <c r="BF571" s="66"/>
      <c r="BG571" s="66"/>
      <c r="BH571" s="66"/>
      <c r="BI571" s="66"/>
      <c r="BJ571" s="66"/>
      <c r="BK571" s="68"/>
      <c r="BL571" s="68"/>
      <c r="BM571" s="66"/>
      <c r="BN571" s="66"/>
      <c r="BO571" s="66"/>
      <c r="BP571" s="69"/>
      <c r="BQ571" s="66"/>
      <c r="BR571" s="66"/>
      <c r="BS571" s="66"/>
      <c r="BT571" s="66"/>
      <c r="BU571" s="66"/>
      <c r="BV571" s="66"/>
      <c r="BW571" s="66"/>
    </row>
    <row r="572" spans="1:75">
      <c r="A572" s="19">
        <f>CONCATENATE(MONTH(Base[[#This Row],[Data_Padronizada]]),"/",YEAR(Base[[#This Row],[Data_Padronizada]]))*1</f>
        <v>1</v>
      </c>
      <c r="B572" s="20" cm="1">
        <f t="array" ref="B572">IF(ISTEXT(BP572), IFERROR(VALOR.DATA(TRIM(BP572)), VALUE(TRIM(BP572))), BP572)</f>
        <v>0</v>
      </c>
      <c r="C572" t="str">
        <f>TEXT(Base[[#This Row],[Data_Padronizada]],"DDD")</f>
        <v>sáb</v>
      </c>
      <c r="D572">
        <f>_xlfn.XLOOKUP(Base[[#This Row],[Recurso]],'DE-PARA'!$A$1:$A$1000,'DE-PARA'!$D$1:$D$1000)</f>
        <v>0</v>
      </c>
      <c r="E572" t="str">
        <f>_xlfn.XLOOKUP(Base[[#This Row],[Tipo]],'DE-PARA'!$K$2:$K$63,'DE-PARA'!$L$2:$L$63,"Fazer De-Para")</f>
        <v>Fazer De-Para</v>
      </c>
      <c r="F572" s="21">
        <f>Base[[#This Row],[Duração]]*24</f>
        <v>0</v>
      </c>
      <c r="G572" s="22">
        <f>HOUR(Base[[#This Row],[Tempo de atendimento]]/24)</f>
        <v>0</v>
      </c>
      <c r="H572">
        <f>_xlfn.XLOOKUP(Base[[#This Row],[Recurso]],'DE-PARA'!$A$1:$A$1000,'DE-PARA'!$E$1:$E$1000)</f>
        <v>0</v>
      </c>
      <c r="I572">
        <f>_xlfn.XLOOKUP(Base[[#This Row],[Recurso]],'DE-PARA'!$A$1:$A$1000,'DE-PARA'!$F$1:$F$1000)</f>
        <v>0</v>
      </c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  <c r="AA572" s="66"/>
      <c r="AB572" s="66"/>
      <c r="AC572" s="66"/>
      <c r="AD572" s="67"/>
      <c r="AE572" s="67"/>
      <c r="AF572" s="67"/>
      <c r="AG572" s="68"/>
      <c r="AH572" s="68"/>
      <c r="AI572" s="66"/>
      <c r="AJ572" s="66"/>
      <c r="AK572" s="66"/>
      <c r="AL572" s="66"/>
      <c r="AM572" s="66"/>
      <c r="AN572" s="66"/>
      <c r="AO572" s="66"/>
      <c r="AP572" s="66"/>
      <c r="AQ572" s="66"/>
      <c r="AR572" s="66"/>
      <c r="AS572" s="66"/>
      <c r="AT572" s="66"/>
      <c r="AU572" s="66"/>
      <c r="AV572" s="66"/>
      <c r="AW572" s="66"/>
      <c r="AX572" s="66"/>
      <c r="AY572" s="66"/>
      <c r="AZ572" s="66"/>
      <c r="BA572" s="66"/>
      <c r="BB572" s="66"/>
      <c r="BC572" s="66"/>
      <c r="BD572" s="66"/>
      <c r="BE572" s="66"/>
      <c r="BF572" s="66"/>
      <c r="BG572" s="66"/>
      <c r="BH572" s="66"/>
      <c r="BI572" s="66"/>
      <c r="BJ572" s="66"/>
      <c r="BK572" s="68"/>
      <c r="BL572" s="68"/>
      <c r="BM572" s="66"/>
      <c r="BN572" s="66"/>
      <c r="BO572" s="66"/>
      <c r="BP572" s="69"/>
      <c r="BQ572" s="66"/>
      <c r="BR572" s="66"/>
      <c r="BS572" s="66"/>
      <c r="BT572" s="66"/>
      <c r="BU572" s="66"/>
      <c r="BV572" s="66"/>
      <c r="BW572" s="66"/>
    </row>
    <row r="573" spans="1:75">
      <c r="A573" s="19">
        <f>CONCATENATE(MONTH(Base[[#This Row],[Data_Padronizada]]),"/",YEAR(Base[[#This Row],[Data_Padronizada]]))*1</f>
        <v>1</v>
      </c>
      <c r="B573" s="20" cm="1">
        <f t="array" ref="B573">IF(ISTEXT(BP573), IFERROR(VALOR.DATA(TRIM(BP573)), VALUE(TRIM(BP573))), BP573)</f>
        <v>0</v>
      </c>
      <c r="C573" t="str">
        <f>TEXT(Base[[#This Row],[Data_Padronizada]],"DDD")</f>
        <v>sáb</v>
      </c>
      <c r="D573">
        <f>_xlfn.XLOOKUP(Base[[#This Row],[Recurso]],'DE-PARA'!$A$1:$A$1000,'DE-PARA'!$D$1:$D$1000)</f>
        <v>0</v>
      </c>
      <c r="E573" t="str">
        <f>_xlfn.XLOOKUP(Base[[#This Row],[Tipo]],'DE-PARA'!$K$2:$K$63,'DE-PARA'!$L$2:$L$63,"Fazer De-Para")</f>
        <v>Fazer De-Para</v>
      </c>
      <c r="F573" s="21">
        <f>Base[[#This Row],[Duração]]*24</f>
        <v>0</v>
      </c>
      <c r="G573" s="22">
        <f>HOUR(Base[[#This Row],[Tempo de atendimento]]/24)</f>
        <v>0</v>
      </c>
      <c r="H573">
        <f>_xlfn.XLOOKUP(Base[[#This Row],[Recurso]],'DE-PARA'!$A$1:$A$1000,'DE-PARA'!$E$1:$E$1000)</f>
        <v>0</v>
      </c>
      <c r="I573">
        <f>_xlfn.XLOOKUP(Base[[#This Row],[Recurso]],'DE-PARA'!$A$1:$A$1000,'DE-PARA'!$F$1:$F$1000)</f>
        <v>0</v>
      </c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  <c r="AA573" s="66"/>
      <c r="AB573" s="66"/>
      <c r="AC573" s="66"/>
      <c r="AD573" s="67"/>
      <c r="AE573" s="67"/>
      <c r="AF573" s="67"/>
      <c r="AG573" s="68"/>
      <c r="AH573" s="68"/>
      <c r="AI573" s="66"/>
      <c r="AJ573" s="66"/>
      <c r="AK573" s="66"/>
      <c r="AL573" s="66"/>
      <c r="AM573" s="66"/>
      <c r="AN573" s="66"/>
      <c r="AO573" s="66"/>
      <c r="AP573" s="66"/>
      <c r="AQ573" s="66"/>
      <c r="AR573" s="66"/>
      <c r="AS573" s="66"/>
      <c r="AT573" s="66"/>
      <c r="AU573" s="66"/>
      <c r="AV573" s="66"/>
      <c r="AW573" s="66"/>
      <c r="AX573" s="66"/>
      <c r="AY573" s="66"/>
      <c r="AZ573" s="66"/>
      <c r="BA573" s="66"/>
      <c r="BB573" s="66"/>
      <c r="BC573" s="66"/>
      <c r="BD573" s="66"/>
      <c r="BE573" s="66"/>
      <c r="BF573" s="66"/>
      <c r="BG573" s="66"/>
      <c r="BH573" s="66"/>
      <c r="BI573" s="66"/>
      <c r="BJ573" s="66"/>
      <c r="BK573" s="68"/>
      <c r="BL573" s="68"/>
      <c r="BM573" s="66"/>
      <c r="BN573" s="66"/>
      <c r="BO573" s="66"/>
      <c r="BP573" s="69"/>
      <c r="BQ573" s="66"/>
      <c r="BR573" s="66"/>
      <c r="BS573" s="66"/>
      <c r="BT573" s="66"/>
      <c r="BU573" s="66"/>
      <c r="BV573" s="66"/>
      <c r="BW573" s="66"/>
    </row>
    <row r="574" spans="1:75">
      <c r="A574" s="19">
        <f>CONCATENATE(MONTH(Base[[#This Row],[Data_Padronizada]]),"/",YEAR(Base[[#This Row],[Data_Padronizada]]))*1</f>
        <v>1</v>
      </c>
      <c r="B574" s="20" cm="1">
        <f t="array" ref="B574">IF(ISTEXT(BP574), IFERROR(VALOR.DATA(TRIM(BP574)), VALUE(TRIM(BP574))), BP574)</f>
        <v>0</v>
      </c>
      <c r="C574" t="str">
        <f>TEXT(Base[[#This Row],[Data_Padronizada]],"DDD")</f>
        <v>sáb</v>
      </c>
      <c r="D574">
        <f>_xlfn.XLOOKUP(Base[[#This Row],[Recurso]],'DE-PARA'!$A$1:$A$1000,'DE-PARA'!$D$1:$D$1000)</f>
        <v>0</v>
      </c>
      <c r="E574" t="str">
        <f>_xlfn.XLOOKUP(Base[[#This Row],[Tipo]],'DE-PARA'!$K$2:$K$63,'DE-PARA'!$L$2:$L$63,"Fazer De-Para")</f>
        <v>Fazer De-Para</v>
      </c>
      <c r="F574" s="21">
        <f>Base[[#This Row],[Duração]]*24</f>
        <v>0</v>
      </c>
      <c r="G574" s="22">
        <f>HOUR(Base[[#This Row],[Tempo de atendimento]]/24)</f>
        <v>0</v>
      </c>
      <c r="H574">
        <f>_xlfn.XLOOKUP(Base[[#This Row],[Recurso]],'DE-PARA'!$A$1:$A$1000,'DE-PARA'!$E$1:$E$1000)</f>
        <v>0</v>
      </c>
      <c r="I574">
        <f>_xlfn.XLOOKUP(Base[[#This Row],[Recurso]],'DE-PARA'!$A$1:$A$1000,'DE-PARA'!$F$1:$F$1000)</f>
        <v>0</v>
      </c>
      <c r="AD574" s="64"/>
      <c r="AE574" s="64"/>
      <c r="AF574" s="64"/>
      <c r="AG574" s="65"/>
      <c r="AH574" s="65"/>
      <c r="BK574" s="65"/>
      <c r="BL574" s="65"/>
      <c r="BP574" s="20"/>
    </row>
    <row r="575" spans="1:75">
      <c r="A575" s="19">
        <f>CONCATENATE(MONTH(Base[[#This Row],[Data_Padronizada]]),"/",YEAR(Base[[#This Row],[Data_Padronizada]]))*1</f>
        <v>1</v>
      </c>
      <c r="B575" s="20" cm="1">
        <f t="array" ref="B575">IF(ISTEXT(BP575), IFERROR(VALOR.DATA(TRIM(BP575)), VALUE(TRIM(BP575))), BP575)</f>
        <v>0</v>
      </c>
      <c r="C575" t="str">
        <f>TEXT(Base[[#This Row],[Data_Padronizada]],"DDD")</f>
        <v>sáb</v>
      </c>
      <c r="D575">
        <f>_xlfn.XLOOKUP(Base[[#This Row],[Recurso]],'DE-PARA'!$A$1:$A$1000,'DE-PARA'!$D$1:$D$1000)</f>
        <v>0</v>
      </c>
      <c r="E575" t="str">
        <f>_xlfn.XLOOKUP(Base[[#This Row],[Tipo]],'DE-PARA'!$K$2:$K$63,'DE-PARA'!$L$2:$L$63,"Fazer De-Para")</f>
        <v>Fazer De-Para</v>
      </c>
      <c r="F575" s="21">
        <f>Base[[#This Row],[Duração]]*24</f>
        <v>0</v>
      </c>
      <c r="G575" s="22">
        <f>HOUR(Base[[#This Row],[Tempo de atendimento]]/24)</f>
        <v>0</v>
      </c>
      <c r="H575">
        <f>_xlfn.XLOOKUP(Base[[#This Row],[Recurso]],'DE-PARA'!$A$1:$A$1000,'DE-PARA'!$E$1:$E$1000)</f>
        <v>0</v>
      </c>
      <c r="I575">
        <f>_xlfn.XLOOKUP(Base[[#This Row],[Recurso]],'DE-PARA'!$A$1:$A$1000,'DE-PARA'!$F$1:$F$1000)</f>
        <v>0</v>
      </c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  <c r="AA575" s="66"/>
      <c r="AB575" s="66"/>
      <c r="AC575" s="66"/>
      <c r="AD575" s="67"/>
      <c r="AE575" s="67"/>
      <c r="AF575" s="67"/>
      <c r="AG575" s="68"/>
      <c r="AH575" s="68"/>
      <c r="AI575" s="66"/>
      <c r="AJ575" s="66"/>
      <c r="AK575" s="66"/>
      <c r="AL575" s="66"/>
      <c r="AM575" s="66"/>
      <c r="AN575" s="66"/>
      <c r="AO575" s="66"/>
      <c r="AP575" s="66"/>
      <c r="AQ575" s="66"/>
      <c r="AR575" s="66"/>
      <c r="AS575" s="66"/>
      <c r="AT575" s="66"/>
      <c r="AU575" s="66"/>
      <c r="AV575" s="66"/>
      <c r="AW575" s="66"/>
      <c r="AX575" s="66"/>
      <c r="AY575" s="66"/>
      <c r="AZ575" s="66"/>
      <c r="BA575" s="66"/>
      <c r="BB575" s="66"/>
      <c r="BC575" s="66"/>
      <c r="BD575" s="66"/>
      <c r="BE575" s="66"/>
      <c r="BF575" s="66"/>
      <c r="BG575" s="66"/>
      <c r="BH575" s="66"/>
      <c r="BI575" s="66"/>
      <c r="BJ575" s="66"/>
      <c r="BK575" s="68"/>
      <c r="BL575" s="68"/>
      <c r="BM575" s="66"/>
      <c r="BN575" s="66"/>
      <c r="BO575" s="66"/>
      <c r="BP575" s="69"/>
      <c r="BQ575" s="66"/>
      <c r="BR575" s="66"/>
      <c r="BS575" s="66"/>
      <c r="BT575" s="66"/>
      <c r="BU575" s="66"/>
      <c r="BV575" s="66"/>
      <c r="BW575" s="66"/>
    </row>
    <row r="576" spans="1:75">
      <c r="A576" s="19">
        <f>CONCATENATE(MONTH(Base[[#This Row],[Data_Padronizada]]),"/",YEAR(Base[[#This Row],[Data_Padronizada]]))*1</f>
        <v>1</v>
      </c>
      <c r="B576" s="20" cm="1">
        <f t="array" ref="B576">IF(ISTEXT(BP576), IFERROR(VALOR.DATA(TRIM(BP576)), VALUE(TRIM(BP576))), BP576)</f>
        <v>0</v>
      </c>
      <c r="C576" t="str">
        <f>TEXT(Base[[#This Row],[Data_Padronizada]],"DDD")</f>
        <v>sáb</v>
      </c>
      <c r="D576">
        <f>_xlfn.XLOOKUP(Base[[#This Row],[Recurso]],'DE-PARA'!$A$1:$A$1000,'DE-PARA'!$D$1:$D$1000)</f>
        <v>0</v>
      </c>
      <c r="E576" t="str">
        <f>_xlfn.XLOOKUP(Base[[#This Row],[Tipo]],'DE-PARA'!$K$2:$K$63,'DE-PARA'!$L$2:$L$63,"Fazer De-Para")</f>
        <v>Fazer De-Para</v>
      </c>
      <c r="F576" s="21">
        <f>Base[[#This Row],[Duração]]*24</f>
        <v>0</v>
      </c>
      <c r="G576" s="22">
        <f>HOUR(Base[[#This Row],[Tempo de atendimento]]/24)</f>
        <v>0</v>
      </c>
      <c r="H576">
        <f>_xlfn.XLOOKUP(Base[[#This Row],[Recurso]],'DE-PARA'!$A$1:$A$1000,'DE-PARA'!$E$1:$E$1000)</f>
        <v>0</v>
      </c>
      <c r="I576">
        <f>_xlfn.XLOOKUP(Base[[#This Row],[Recurso]],'DE-PARA'!$A$1:$A$1000,'DE-PARA'!$F$1:$F$1000)</f>
        <v>0</v>
      </c>
      <c r="AD576" s="64"/>
      <c r="AE576" s="64"/>
      <c r="AF576" s="64"/>
      <c r="AG576" s="65"/>
      <c r="AH576" s="65"/>
      <c r="BK576" s="65"/>
      <c r="BL576" s="65"/>
      <c r="BP576" s="20"/>
    </row>
    <row r="577" spans="1:75">
      <c r="A577" s="19">
        <f>CONCATENATE(MONTH(Base[[#This Row],[Data_Padronizada]]),"/",YEAR(Base[[#This Row],[Data_Padronizada]]))*1</f>
        <v>1</v>
      </c>
      <c r="B577" s="20" cm="1">
        <f t="array" ref="B577">IF(ISTEXT(BP577), IFERROR(VALOR.DATA(TRIM(BP577)), VALUE(TRIM(BP577))), BP577)</f>
        <v>0</v>
      </c>
      <c r="C577" t="str">
        <f>TEXT(Base[[#This Row],[Data_Padronizada]],"DDD")</f>
        <v>sáb</v>
      </c>
      <c r="D577">
        <f>_xlfn.XLOOKUP(Base[[#This Row],[Recurso]],'DE-PARA'!$A$1:$A$1000,'DE-PARA'!$D$1:$D$1000)</f>
        <v>0</v>
      </c>
      <c r="E577" t="str">
        <f>_xlfn.XLOOKUP(Base[[#This Row],[Tipo]],'DE-PARA'!$K$2:$K$63,'DE-PARA'!$L$2:$L$63,"Fazer De-Para")</f>
        <v>Fazer De-Para</v>
      </c>
      <c r="F577" s="21">
        <f>Base[[#This Row],[Duração]]*24</f>
        <v>0</v>
      </c>
      <c r="G577" s="22">
        <f>HOUR(Base[[#This Row],[Tempo de atendimento]]/24)</f>
        <v>0</v>
      </c>
      <c r="H577">
        <f>_xlfn.XLOOKUP(Base[[#This Row],[Recurso]],'DE-PARA'!$A$1:$A$1000,'DE-PARA'!$E$1:$E$1000)</f>
        <v>0</v>
      </c>
      <c r="I577">
        <f>_xlfn.XLOOKUP(Base[[#This Row],[Recurso]],'DE-PARA'!$A$1:$A$1000,'DE-PARA'!$F$1:$F$1000)</f>
        <v>0</v>
      </c>
      <c r="AD577" s="64"/>
      <c r="AE577" s="64"/>
      <c r="AF577" s="64"/>
      <c r="AG577" s="65"/>
      <c r="AH577" s="65"/>
      <c r="BK577" s="65"/>
      <c r="BL577" s="65"/>
      <c r="BP577" s="20"/>
    </row>
    <row r="578" spans="1:75">
      <c r="A578" s="19">
        <f>CONCATENATE(MONTH(Base[[#This Row],[Data_Padronizada]]),"/",YEAR(Base[[#This Row],[Data_Padronizada]]))*1</f>
        <v>1</v>
      </c>
      <c r="B578" s="20" cm="1">
        <f t="array" ref="B578">IF(ISTEXT(BP578), IFERROR(VALOR.DATA(TRIM(BP578)), VALUE(TRIM(BP578))), BP578)</f>
        <v>0</v>
      </c>
      <c r="C578" t="str">
        <f>TEXT(Base[[#This Row],[Data_Padronizada]],"DDD")</f>
        <v>sáb</v>
      </c>
      <c r="D578">
        <f>_xlfn.XLOOKUP(Base[[#This Row],[Recurso]],'DE-PARA'!$A$1:$A$1000,'DE-PARA'!$D$1:$D$1000)</f>
        <v>0</v>
      </c>
      <c r="E578" t="str">
        <f>_xlfn.XLOOKUP(Base[[#This Row],[Tipo]],'DE-PARA'!$K$2:$K$63,'DE-PARA'!$L$2:$L$63,"Fazer De-Para")</f>
        <v>Fazer De-Para</v>
      </c>
      <c r="F578" s="21">
        <f>Base[[#This Row],[Duração]]*24</f>
        <v>0</v>
      </c>
      <c r="G578" s="22">
        <f>HOUR(Base[[#This Row],[Tempo de atendimento]]/24)</f>
        <v>0</v>
      </c>
      <c r="H578">
        <f>_xlfn.XLOOKUP(Base[[#This Row],[Recurso]],'DE-PARA'!$A$1:$A$1000,'DE-PARA'!$E$1:$E$1000)</f>
        <v>0</v>
      </c>
      <c r="I578">
        <f>_xlfn.XLOOKUP(Base[[#This Row],[Recurso]],'DE-PARA'!$A$1:$A$1000,'DE-PARA'!$F$1:$F$1000)</f>
        <v>0</v>
      </c>
      <c r="AD578" s="64"/>
      <c r="AE578" s="64"/>
      <c r="AF578" s="64"/>
      <c r="AG578" s="65"/>
      <c r="AH578" s="65"/>
      <c r="BK578" s="65"/>
      <c r="BL578" s="65"/>
      <c r="BP578" s="20"/>
    </row>
    <row r="579" spans="1:75">
      <c r="A579" s="19">
        <f>CONCATENATE(MONTH(Base[[#This Row],[Data_Padronizada]]),"/",YEAR(Base[[#This Row],[Data_Padronizada]]))*1</f>
        <v>1</v>
      </c>
      <c r="B579" s="20" cm="1">
        <f t="array" ref="B579">IF(ISTEXT(BP579), IFERROR(VALOR.DATA(TRIM(BP579)), VALUE(TRIM(BP579))), BP579)</f>
        <v>0</v>
      </c>
      <c r="C579" t="str">
        <f>TEXT(Base[[#This Row],[Data_Padronizada]],"DDD")</f>
        <v>sáb</v>
      </c>
      <c r="D579">
        <f>_xlfn.XLOOKUP(Base[[#This Row],[Recurso]],'DE-PARA'!$A$1:$A$1000,'DE-PARA'!$D$1:$D$1000)</f>
        <v>0</v>
      </c>
      <c r="E579" t="str">
        <f>_xlfn.XLOOKUP(Base[[#This Row],[Tipo]],'DE-PARA'!$K$2:$K$63,'DE-PARA'!$L$2:$L$63,"Fazer De-Para")</f>
        <v>Fazer De-Para</v>
      </c>
      <c r="F579" s="21">
        <f>Base[[#This Row],[Duração]]*24</f>
        <v>0</v>
      </c>
      <c r="G579" s="22">
        <f>HOUR(Base[[#This Row],[Tempo de atendimento]]/24)</f>
        <v>0</v>
      </c>
      <c r="H579">
        <f>_xlfn.XLOOKUP(Base[[#This Row],[Recurso]],'DE-PARA'!$A$1:$A$1000,'DE-PARA'!$E$1:$E$1000)</f>
        <v>0</v>
      </c>
      <c r="I579">
        <f>_xlfn.XLOOKUP(Base[[#This Row],[Recurso]],'DE-PARA'!$A$1:$A$1000,'DE-PARA'!$F$1:$F$1000)</f>
        <v>0</v>
      </c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  <c r="AA579" s="66"/>
      <c r="AB579" s="66"/>
      <c r="AC579" s="66"/>
      <c r="AD579" s="67"/>
      <c r="AE579" s="67"/>
      <c r="AF579" s="67"/>
      <c r="AG579" s="68"/>
      <c r="AH579" s="68"/>
      <c r="AI579" s="66"/>
      <c r="AJ579" s="66"/>
      <c r="AK579" s="66"/>
      <c r="AL579" s="66"/>
      <c r="AM579" s="66"/>
      <c r="AN579" s="66"/>
      <c r="AO579" s="66"/>
      <c r="AP579" s="66"/>
      <c r="AQ579" s="66"/>
      <c r="AR579" s="66"/>
      <c r="AS579" s="66"/>
      <c r="AT579" s="66"/>
      <c r="AU579" s="66"/>
      <c r="AV579" s="66"/>
      <c r="AW579" s="66"/>
      <c r="AX579" s="66"/>
      <c r="AY579" s="66"/>
      <c r="AZ579" s="66"/>
      <c r="BA579" s="66"/>
      <c r="BB579" s="66"/>
      <c r="BC579" s="66"/>
      <c r="BD579" s="66"/>
      <c r="BE579" s="66"/>
      <c r="BF579" s="66"/>
      <c r="BG579" s="66"/>
      <c r="BH579" s="66"/>
      <c r="BI579" s="66"/>
      <c r="BJ579" s="66"/>
      <c r="BK579" s="68"/>
      <c r="BL579" s="68"/>
      <c r="BM579" s="66"/>
      <c r="BN579" s="66"/>
      <c r="BO579" s="66"/>
      <c r="BP579" s="69"/>
      <c r="BQ579" s="66"/>
      <c r="BR579" s="66"/>
      <c r="BS579" s="66"/>
      <c r="BT579" s="66"/>
      <c r="BU579" s="66"/>
      <c r="BV579" s="66"/>
      <c r="BW579" s="66"/>
    </row>
    <row r="580" spans="1:75">
      <c r="A580" s="19">
        <f>CONCATENATE(MONTH(Base[[#This Row],[Data_Padronizada]]),"/",YEAR(Base[[#This Row],[Data_Padronizada]]))*1</f>
        <v>1</v>
      </c>
      <c r="B580" s="20" cm="1">
        <f t="array" ref="B580">IF(ISTEXT(BP580), IFERROR(VALOR.DATA(TRIM(BP580)), VALUE(TRIM(BP580))), BP580)</f>
        <v>0</v>
      </c>
      <c r="C580" t="str">
        <f>TEXT(Base[[#This Row],[Data_Padronizada]],"DDD")</f>
        <v>sáb</v>
      </c>
      <c r="D580">
        <f>_xlfn.XLOOKUP(Base[[#This Row],[Recurso]],'DE-PARA'!$A$1:$A$1000,'DE-PARA'!$D$1:$D$1000)</f>
        <v>0</v>
      </c>
      <c r="E580" t="str">
        <f>_xlfn.XLOOKUP(Base[[#This Row],[Tipo]],'DE-PARA'!$K$2:$K$63,'DE-PARA'!$L$2:$L$63,"Fazer De-Para")</f>
        <v>Fazer De-Para</v>
      </c>
      <c r="F580" s="21">
        <f>Base[[#This Row],[Duração]]*24</f>
        <v>0</v>
      </c>
      <c r="G580" s="22">
        <f>HOUR(Base[[#This Row],[Tempo de atendimento]]/24)</f>
        <v>0</v>
      </c>
      <c r="H580">
        <f>_xlfn.XLOOKUP(Base[[#This Row],[Recurso]],'DE-PARA'!$A$1:$A$1000,'DE-PARA'!$E$1:$E$1000)</f>
        <v>0</v>
      </c>
      <c r="I580">
        <f>_xlfn.XLOOKUP(Base[[#This Row],[Recurso]],'DE-PARA'!$A$1:$A$1000,'DE-PARA'!$F$1:$F$1000)</f>
        <v>0</v>
      </c>
      <c r="AD580" s="64"/>
      <c r="AE580" s="64"/>
      <c r="AF580" s="64"/>
      <c r="AG580" s="65"/>
      <c r="AH580" s="65"/>
      <c r="BK580" s="65"/>
      <c r="BL580" s="65"/>
      <c r="BP580" s="20"/>
    </row>
    <row r="581" spans="1:75">
      <c r="A581" s="19">
        <f>CONCATENATE(MONTH(Base[[#This Row],[Data_Padronizada]]),"/",YEAR(Base[[#This Row],[Data_Padronizada]]))*1</f>
        <v>1</v>
      </c>
      <c r="B581" s="20" cm="1">
        <f t="array" ref="B581">IF(ISTEXT(BP581), IFERROR(VALOR.DATA(TRIM(BP581)), VALUE(TRIM(BP581))), BP581)</f>
        <v>0</v>
      </c>
      <c r="C581" t="str">
        <f>TEXT(Base[[#This Row],[Data_Padronizada]],"DDD")</f>
        <v>sáb</v>
      </c>
      <c r="D581">
        <f>_xlfn.XLOOKUP(Base[[#This Row],[Recurso]],'DE-PARA'!$A$1:$A$1000,'DE-PARA'!$D$1:$D$1000)</f>
        <v>0</v>
      </c>
      <c r="E581" t="str">
        <f>_xlfn.XLOOKUP(Base[[#This Row],[Tipo]],'DE-PARA'!$K$2:$K$63,'DE-PARA'!$L$2:$L$63,"Fazer De-Para")</f>
        <v>Fazer De-Para</v>
      </c>
      <c r="F581" s="21">
        <f>Base[[#This Row],[Duração]]*24</f>
        <v>0</v>
      </c>
      <c r="G581" s="22">
        <f>HOUR(Base[[#This Row],[Tempo de atendimento]]/24)</f>
        <v>0</v>
      </c>
      <c r="H581">
        <f>_xlfn.XLOOKUP(Base[[#This Row],[Recurso]],'DE-PARA'!$A$1:$A$1000,'DE-PARA'!$E$1:$E$1000)</f>
        <v>0</v>
      </c>
      <c r="I581">
        <f>_xlfn.XLOOKUP(Base[[#This Row],[Recurso]],'DE-PARA'!$A$1:$A$1000,'DE-PARA'!$F$1:$F$1000)</f>
        <v>0</v>
      </c>
      <c r="AD581" s="64"/>
      <c r="AE581" s="64"/>
      <c r="AF581" s="64"/>
      <c r="AG581" s="65"/>
      <c r="AH581" s="65"/>
      <c r="BK581" s="65"/>
      <c r="BL581" s="65"/>
      <c r="BP581" s="20"/>
    </row>
    <row r="582" spans="1:75">
      <c r="A582" s="19">
        <f>CONCATENATE(MONTH(Base[[#This Row],[Data_Padronizada]]),"/",YEAR(Base[[#This Row],[Data_Padronizada]]))*1</f>
        <v>1</v>
      </c>
      <c r="B582" s="20" cm="1">
        <f t="array" ref="B582">IF(ISTEXT(BP582), IFERROR(VALOR.DATA(TRIM(BP582)), VALUE(TRIM(BP582))), BP582)</f>
        <v>0</v>
      </c>
      <c r="C582" t="str">
        <f>TEXT(Base[[#This Row],[Data_Padronizada]],"DDD")</f>
        <v>sáb</v>
      </c>
      <c r="D582">
        <f>_xlfn.XLOOKUP(Base[[#This Row],[Recurso]],'DE-PARA'!$A$1:$A$1000,'DE-PARA'!$D$1:$D$1000)</f>
        <v>0</v>
      </c>
      <c r="E582" t="str">
        <f>_xlfn.XLOOKUP(Base[[#This Row],[Tipo]],'DE-PARA'!$K$2:$K$63,'DE-PARA'!$L$2:$L$63,"Fazer De-Para")</f>
        <v>Fazer De-Para</v>
      </c>
      <c r="F582" s="21">
        <f>Base[[#This Row],[Duração]]*24</f>
        <v>0</v>
      </c>
      <c r="G582" s="22">
        <f>HOUR(Base[[#This Row],[Tempo de atendimento]]/24)</f>
        <v>0</v>
      </c>
      <c r="H582">
        <f>_xlfn.XLOOKUP(Base[[#This Row],[Recurso]],'DE-PARA'!$A$1:$A$1000,'DE-PARA'!$E$1:$E$1000)</f>
        <v>0</v>
      </c>
      <c r="I582">
        <f>_xlfn.XLOOKUP(Base[[#This Row],[Recurso]],'DE-PARA'!$A$1:$A$1000,'DE-PARA'!$F$1:$F$1000)</f>
        <v>0</v>
      </c>
      <c r="AD582" s="64"/>
      <c r="AE582" s="64"/>
      <c r="AF582" s="64"/>
      <c r="AG582" s="65"/>
      <c r="AH582" s="65"/>
      <c r="BK582" s="65"/>
      <c r="BL582" s="65"/>
      <c r="BP582" s="20"/>
    </row>
    <row r="583" spans="1:75">
      <c r="A583" s="19">
        <f>CONCATENATE(MONTH(Base[[#This Row],[Data_Padronizada]]),"/",YEAR(Base[[#This Row],[Data_Padronizada]]))*1</f>
        <v>1</v>
      </c>
      <c r="B583" s="20" cm="1">
        <f t="array" ref="B583">IF(ISTEXT(BP583), IFERROR(VALOR.DATA(TRIM(BP583)), VALUE(TRIM(BP583))), BP583)</f>
        <v>0</v>
      </c>
      <c r="C583" t="str">
        <f>TEXT(Base[[#This Row],[Data_Padronizada]],"DDD")</f>
        <v>sáb</v>
      </c>
      <c r="D583">
        <f>_xlfn.XLOOKUP(Base[[#This Row],[Recurso]],'DE-PARA'!$A$1:$A$1000,'DE-PARA'!$D$1:$D$1000)</f>
        <v>0</v>
      </c>
      <c r="E583" t="str">
        <f>_xlfn.XLOOKUP(Base[[#This Row],[Tipo]],'DE-PARA'!$K$2:$K$63,'DE-PARA'!$L$2:$L$63,"Fazer De-Para")</f>
        <v>Fazer De-Para</v>
      </c>
      <c r="F583" s="21">
        <f>Base[[#This Row],[Duração]]*24</f>
        <v>0</v>
      </c>
      <c r="G583" s="22">
        <f>HOUR(Base[[#This Row],[Tempo de atendimento]]/24)</f>
        <v>0</v>
      </c>
      <c r="H583">
        <f>_xlfn.XLOOKUP(Base[[#This Row],[Recurso]],'DE-PARA'!$A$1:$A$1000,'DE-PARA'!$E$1:$E$1000)</f>
        <v>0</v>
      </c>
      <c r="I583">
        <f>_xlfn.XLOOKUP(Base[[#This Row],[Recurso]],'DE-PARA'!$A$1:$A$1000,'DE-PARA'!$F$1:$F$1000)</f>
        <v>0</v>
      </c>
      <c r="AD583" s="64"/>
      <c r="AE583" s="64"/>
      <c r="AF583" s="64"/>
      <c r="AG583" s="65"/>
      <c r="AH583" s="65"/>
      <c r="BK583" s="65"/>
      <c r="BL583" s="65"/>
      <c r="BP583" s="20"/>
    </row>
    <row r="584" spans="1:75">
      <c r="A584" s="19">
        <f>CONCATENATE(MONTH(Base[[#This Row],[Data_Padronizada]]),"/",YEAR(Base[[#This Row],[Data_Padronizada]]))*1</f>
        <v>1</v>
      </c>
      <c r="B584" s="20" cm="1">
        <f t="array" ref="B584">IF(ISTEXT(BP584), IFERROR(VALOR.DATA(TRIM(BP584)), VALUE(TRIM(BP584))), BP584)</f>
        <v>0</v>
      </c>
      <c r="C584" t="str">
        <f>TEXT(Base[[#This Row],[Data_Padronizada]],"DDD")</f>
        <v>sáb</v>
      </c>
      <c r="D584">
        <f>_xlfn.XLOOKUP(Base[[#This Row],[Recurso]],'DE-PARA'!$A$1:$A$1000,'DE-PARA'!$D$1:$D$1000)</f>
        <v>0</v>
      </c>
      <c r="E584" t="str">
        <f>_xlfn.XLOOKUP(Base[[#This Row],[Tipo]],'DE-PARA'!$K$2:$K$63,'DE-PARA'!$L$2:$L$63,"Fazer De-Para")</f>
        <v>Fazer De-Para</v>
      </c>
      <c r="F584" s="21">
        <f>Base[[#This Row],[Duração]]*24</f>
        <v>0</v>
      </c>
      <c r="G584" s="22">
        <f>HOUR(Base[[#This Row],[Tempo de atendimento]]/24)</f>
        <v>0</v>
      </c>
      <c r="H584">
        <f>_xlfn.XLOOKUP(Base[[#This Row],[Recurso]],'DE-PARA'!$A$1:$A$1000,'DE-PARA'!$E$1:$E$1000)</f>
        <v>0</v>
      </c>
      <c r="I584">
        <f>_xlfn.XLOOKUP(Base[[#This Row],[Recurso]],'DE-PARA'!$A$1:$A$1000,'DE-PARA'!$F$1:$F$1000)</f>
        <v>0</v>
      </c>
      <c r="AD584" s="64"/>
      <c r="AE584" s="64"/>
      <c r="AF584" s="64"/>
      <c r="AG584" s="65"/>
      <c r="AH584" s="65"/>
      <c r="BK584" s="65"/>
      <c r="BL584" s="65"/>
      <c r="BP584" s="20"/>
    </row>
    <row r="585" spans="1:75">
      <c r="A585" s="19">
        <f>CONCATENATE(MONTH(Base[[#This Row],[Data_Padronizada]]),"/",YEAR(Base[[#This Row],[Data_Padronizada]]))*1</f>
        <v>1</v>
      </c>
      <c r="B585" s="20" cm="1">
        <f t="array" ref="B585">IF(ISTEXT(BP585), IFERROR(VALOR.DATA(TRIM(BP585)), VALUE(TRIM(BP585))), BP585)</f>
        <v>0</v>
      </c>
      <c r="C585" t="str">
        <f>TEXT(Base[[#This Row],[Data_Padronizada]],"DDD")</f>
        <v>sáb</v>
      </c>
      <c r="D585">
        <f>_xlfn.XLOOKUP(Base[[#This Row],[Recurso]],'DE-PARA'!$A$1:$A$1000,'DE-PARA'!$D$1:$D$1000)</f>
        <v>0</v>
      </c>
      <c r="E585" t="str">
        <f>_xlfn.XLOOKUP(Base[[#This Row],[Tipo]],'DE-PARA'!$K$2:$K$63,'DE-PARA'!$L$2:$L$63,"Fazer De-Para")</f>
        <v>Fazer De-Para</v>
      </c>
      <c r="F585" s="21">
        <f>Base[[#This Row],[Duração]]*24</f>
        <v>0</v>
      </c>
      <c r="G585" s="22">
        <f>HOUR(Base[[#This Row],[Tempo de atendimento]]/24)</f>
        <v>0</v>
      </c>
      <c r="H585">
        <f>_xlfn.XLOOKUP(Base[[#This Row],[Recurso]],'DE-PARA'!$A$1:$A$1000,'DE-PARA'!$E$1:$E$1000)</f>
        <v>0</v>
      </c>
      <c r="I585">
        <f>_xlfn.XLOOKUP(Base[[#This Row],[Recurso]],'DE-PARA'!$A$1:$A$1000,'DE-PARA'!$F$1:$F$1000)</f>
        <v>0</v>
      </c>
      <c r="AD585" s="64"/>
      <c r="AE585" s="64"/>
      <c r="AF585" s="64"/>
      <c r="AG585" s="65"/>
      <c r="AH585" s="65"/>
      <c r="BK585" s="65"/>
      <c r="BL585" s="65"/>
      <c r="BP585" s="20"/>
    </row>
    <row r="586" spans="1:75">
      <c r="A586" s="19">
        <f>CONCATENATE(MONTH(Base[[#This Row],[Data_Padronizada]]),"/",YEAR(Base[[#This Row],[Data_Padronizada]]))*1</f>
        <v>1</v>
      </c>
      <c r="B586" s="20" cm="1">
        <f t="array" ref="B586">IF(ISTEXT(BP586), IFERROR(VALOR.DATA(TRIM(BP586)), VALUE(TRIM(BP586))), BP586)</f>
        <v>0</v>
      </c>
      <c r="C586" t="str">
        <f>TEXT(Base[[#This Row],[Data_Padronizada]],"DDD")</f>
        <v>sáb</v>
      </c>
      <c r="D586">
        <f>_xlfn.XLOOKUP(Base[[#This Row],[Recurso]],'DE-PARA'!$A$1:$A$1000,'DE-PARA'!$D$1:$D$1000)</f>
        <v>0</v>
      </c>
      <c r="E586" t="str">
        <f>_xlfn.XLOOKUP(Base[[#This Row],[Tipo]],'DE-PARA'!$K$2:$K$63,'DE-PARA'!$L$2:$L$63,"Fazer De-Para")</f>
        <v>Fazer De-Para</v>
      </c>
      <c r="F586" s="21">
        <f>Base[[#This Row],[Duração]]*24</f>
        <v>0</v>
      </c>
      <c r="G586" s="22">
        <f>HOUR(Base[[#This Row],[Tempo de atendimento]]/24)</f>
        <v>0</v>
      </c>
      <c r="H586">
        <f>_xlfn.XLOOKUP(Base[[#This Row],[Recurso]],'DE-PARA'!$A$1:$A$1000,'DE-PARA'!$E$1:$E$1000)</f>
        <v>0</v>
      </c>
      <c r="I586">
        <f>_xlfn.XLOOKUP(Base[[#This Row],[Recurso]],'DE-PARA'!$A$1:$A$1000,'DE-PARA'!$F$1:$F$1000)</f>
        <v>0</v>
      </c>
      <c r="AD586" s="64"/>
      <c r="AE586" s="64"/>
      <c r="AF586" s="64"/>
      <c r="AG586" s="65"/>
      <c r="AH586" s="65"/>
      <c r="BK586" s="65"/>
      <c r="BL586" s="65"/>
      <c r="BP586" s="20"/>
    </row>
    <row r="587" spans="1:75">
      <c r="A587" s="19">
        <f>CONCATENATE(MONTH(Base[[#This Row],[Data_Padronizada]]),"/",YEAR(Base[[#This Row],[Data_Padronizada]]))*1</f>
        <v>1</v>
      </c>
      <c r="B587" s="20" cm="1">
        <f t="array" ref="B587">IF(ISTEXT(BP587), IFERROR(VALOR.DATA(TRIM(BP587)), VALUE(TRIM(BP587))), BP587)</f>
        <v>0</v>
      </c>
      <c r="C587" t="str">
        <f>TEXT(Base[[#This Row],[Data_Padronizada]],"DDD")</f>
        <v>sáb</v>
      </c>
      <c r="D587">
        <f>_xlfn.XLOOKUP(Base[[#This Row],[Recurso]],'DE-PARA'!$A$1:$A$1000,'DE-PARA'!$D$1:$D$1000)</f>
        <v>0</v>
      </c>
      <c r="E587" t="str">
        <f>_xlfn.XLOOKUP(Base[[#This Row],[Tipo]],'DE-PARA'!$K$2:$K$63,'DE-PARA'!$L$2:$L$63,"Fazer De-Para")</f>
        <v>Fazer De-Para</v>
      </c>
      <c r="F587" s="21">
        <f>Base[[#This Row],[Duração]]*24</f>
        <v>0</v>
      </c>
      <c r="G587" s="22">
        <f>HOUR(Base[[#This Row],[Tempo de atendimento]]/24)</f>
        <v>0</v>
      </c>
      <c r="H587">
        <f>_xlfn.XLOOKUP(Base[[#This Row],[Recurso]],'DE-PARA'!$A$1:$A$1000,'DE-PARA'!$E$1:$E$1000)</f>
        <v>0</v>
      </c>
      <c r="I587">
        <f>_xlfn.XLOOKUP(Base[[#This Row],[Recurso]],'DE-PARA'!$A$1:$A$1000,'DE-PARA'!$F$1:$F$1000)</f>
        <v>0</v>
      </c>
      <c r="AD587" s="64"/>
      <c r="AE587" s="64"/>
      <c r="AF587" s="64"/>
      <c r="AG587" s="65"/>
      <c r="AH587" s="65"/>
      <c r="BK587" s="65"/>
      <c r="BL587" s="65"/>
      <c r="BP587" s="20"/>
    </row>
    <row r="588" spans="1:75">
      <c r="A588" s="19">
        <f>CONCATENATE(MONTH(Base[[#This Row],[Data_Padronizada]]),"/",YEAR(Base[[#This Row],[Data_Padronizada]]))*1</f>
        <v>1</v>
      </c>
      <c r="B588" s="20" cm="1">
        <f t="array" ref="B588">IF(ISTEXT(BP588), IFERROR(VALOR.DATA(TRIM(BP588)), VALUE(TRIM(BP588))), BP588)</f>
        <v>0</v>
      </c>
      <c r="C588" t="str">
        <f>TEXT(Base[[#This Row],[Data_Padronizada]],"DDD")</f>
        <v>sáb</v>
      </c>
      <c r="D588">
        <f>_xlfn.XLOOKUP(Base[[#This Row],[Recurso]],'DE-PARA'!$A$1:$A$1000,'DE-PARA'!$D$1:$D$1000)</f>
        <v>0</v>
      </c>
      <c r="E588" t="str">
        <f>_xlfn.XLOOKUP(Base[[#This Row],[Tipo]],'DE-PARA'!$K$2:$K$63,'DE-PARA'!$L$2:$L$63,"Fazer De-Para")</f>
        <v>Fazer De-Para</v>
      </c>
      <c r="F588" s="21">
        <f>Base[[#This Row],[Duração]]*24</f>
        <v>0</v>
      </c>
      <c r="G588" s="22">
        <f>HOUR(Base[[#This Row],[Tempo de atendimento]]/24)</f>
        <v>0</v>
      </c>
      <c r="H588">
        <f>_xlfn.XLOOKUP(Base[[#This Row],[Recurso]],'DE-PARA'!$A$1:$A$1000,'DE-PARA'!$E$1:$E$1000)</f>
        <v>0</v>
      </c>
      <c r="I588">
        <f>_xlfn.XLOOKUP(Base[[#This Row],[Recurso]],'DE-PARA'!$A$1:$A$1000,'DE-PARA'!$F$1:$F$1000)</f>
        <v>0</v>
      </c>
      <c r="AD588" s="64"/>
      <c r="AE588" s="64"/>
      <c r="AF588" s="64"/>
      <c r="AG588" s="65"/>
      <c r="AH588" s="65"/>
      <c r="BK588" s="65"/>
      <c r="BL588" s="65"/>
      <c r="BP588" s="20"/>
    </row>
    <row r="589" spans="1:75">
      <c r="A589" s="19">
        <f>CONCATENATE(MONTH(Base[[#This Row],[Data_Padronizada]]),"/",YEAR(Base[[#This Row],[Data_Padronizada]]))*1</f>
        <v>1</v>
      </c>
      <c r="B589" s="20" cm="1">
        <f t="array" ref="B589">IF(ISTEXT(BP589), IFERROR(VALOR.DATA(TRIM(BP589)), VALUE(TRIM(BP589))), BP589)</f>
        <v>0</v>
      </c>
      <c r="C589" t="str">
        <f>TEXT(Base[[#This Row],[Data_Padronizada]],"DDD")</f>
        <v>sáb</v>
      </c>
      <c r="D589">
        <f>_xlfn.XLOOKUP(Base[[#This Row],[Recurso]],'DE-PARA'!$A$1:$A$1000,'DE-PARA'!$D$1:$D$1000)</f>
        <v>0</v>
      </c>
      <c r="E589" t="str">
        <f>_xlfn.XLOOKUP(Base[[#This Row],[Tipo]],'DE-PARA'!$K$2:$K$63,'DE-PARA'!$L$2:$L$63,"Fazer De-Para")</f>
        <v>Fazer De-Para</v>
      </c>
      <c r="F589" s="21">
        <f>Base[[#This Row],[Duração]]*24</f>
        <v>0</v>
      </c>
      <c r="G589" s="22">
        <f>HOUR(Base[[#This Row],[Tempo de atendimento]]/24)</f>
        <v>0</v>
      </c>
      <c r="H589">
        <f>_xlfn.XLOOKUP(Base[[#This Row],[Recurso]],'DE-PARA'!$A$1:$A$1000,'DE-PARA'!$E$1:$E$1000)</f>
        <v>0</v>
      </c>
      <c r="I589">
        <f>_xlfn.XLOOKUP(Base[[#This Row],[Recurso]],'DE-PARA'!$A$1:$A$1000,'DE-PARA'!$F$1:$F$1000)</f>
        <v>0</v>
      </c>
    </row>
    <row r="590" spans="1:75">
      <c r="A590" s="19">
        <f>CONCATENATE(MONTH(Base[[#This Row],[Data_Padronizada]]),"/",YEAR(Base[[#This Row],[Data_Padronizada]]))*1</f>
        <v>1</v>
      </c>
      <c r="B590" s="20" cm="1">
        <f t="array" ref="B590">IF(ISTEXT(BP590), IFERROR(VALOR.DATA(TRIM(BP590)), VALUE(TRIM(BP590))), BP590)</f>
        <v>0</v>
      </c>
      <c r="C590" t="str">
        <f>TEXT(Base[[#This Row],[Data_Padronizada]],"DDD")</f>
        <v>sáb</v>
      </c>
      <c r="D590">
        <f>_xlfn.XLOOKUP(Base[[#This Row],[Recurso]],'DE-PARA'!$A$1:$A$1000,'DE-PARA'!$D$1:$D$1000)</f>
        <v>0</v>
      </c>
      <c r="E590" t="str">
        <f>_xlfn.XLOOKUP(Base[[#This Row],[Tipo]],'DE-PARA'!$K$2:$K$63,'DE-PARA'!$L$2:$L$63,"Fazer De-Para")</f>
        <v>Fazer De-Para</v>
      </c>
      <c r="F590" s="21">
        <f>Base[[#This Row],[Duração]]*24</f>
        <v>0</v>
      </c>
      <c r="G590" s="22">
        <f>HOUR(Base[[#This Row],[Tempo de atendimento]]/24)</f>
        <v>0</v>
      </c>
      <c r="H590">
        <f>_xlfn.XLOOKUP(Base[[#This Row],[Recurso]],'DE-PARA'!$A$1:$A$1000,'DE-PARA'!$E$1:$E$1000)</f>
        <v>0</v>
      </c>
      <c r="I590">
        <f>_xlfn.XLOOKUP(Base[[#This Row],[Recurso]],'DE-PARA'!$A$1:$A$1000,'DE-PARA'!$F$1:$F$1000)</f>
        <v>0</v>
      </c>
      <c r="AD590" s="64"/>
      <c r="AE590" s="64"/>
      <c r="AF590" s="64"/>
      <c r="AG590" s="65"/>
      <c r="AH590" s="65"/>
      <c r="BK590" s="65"/>
      <c r="BL590" s="65"/>
      <c r="BP590" s="20"/>
    </row>
    <row r="591" spans="1:75">
      <c r="A591" s="19">
        <f>CONCATENATE(MONTH(Base[[#This Row],[Data_Padronizada]]),"/",YEAR(Base[[#This Row],[Data_Padronizada]]))*1</f>
        <v>1</v>
      </c>
      <c r="B591" s="20" cm="1">
        <f t="array" ref="B591">IF(ISTEXT(BP591), IFERROR(VALOR.DATA(TRIM(BP591)), VALUE(TRIM(BP591))), BP591)</f>
        <v>0</v>
      </c>
      <c r="C591" t="str">
        <f>TEXT(Base[[#This Row],[Data_Padronizada]],"DDD")</f>
        <v>sáb</v>
      </c>
      <c r="D591">
        <f>_xlfn.XLOOKUP(Base[[#This Row],[Recurso]],'DE-PARA'!$A$1:$A$1000,'DE-PARA'!$D$1:$D$1000)</f>
        <v>0</v>
      </c>
      <c r="E591" t="str">
        <f>_xlfn.XLOOKUP(Base[[#This Row],[Tipo]],'DE-PARA'!$K$2:$K$63,'DE-PARA'!$L$2:$L$63,"Fazer De-Para")</f>
        <v>Fazer De-Para</v>
      </c>
      <c r="F591" s="21">
        <f>Base[[#This Row],[Duração]]*24</f>
        <v>0</v>
      </c>
      <c r="G591" s="22">
        <f>HOUR(Base[[#This Row],[Tempo de atendimento]]/24)</f>
        <v>0</v>
      </c>
      <c r="H591">
        <f>_xlfn.XLOOKUP(Base[[#This Row],[Recurso]],'DE-PARA'!$A$1:$A$1000,'DE-PARA'!$E$1:$E$1000)</f>
        <v>0</v>
      </c>
      <c r="I591">
        <f>_xlfn.XLOOKUP(Base[[#This Row],[Recurso]],'DE-PARA'!$A$1:$A$1000,'DE-PARA'!$F$1:$F$1000)</f>
        <v>0</v>
      </c>
      <c r="AD591" s="64"/>
      <c r="AE591" s="64"/>
      <c r="AF591" s="64"/>
      <c r="AG591" s="65"/>
      <c r="AH591" s="65"/>
      <c r="BK591" s="65"/>
      <c r="BL591" s="65"/>
      <c r="BP591" s="20"/>
    </row>
    <row r="592" spans="1:75">
      <c r="A592" s="19">
        <f>CONCATENATE(MONTH(Base[[#This Row],[Data_Padronizada]]),"/",YEAR(Base[[#This Row],[Data_Padronizada]]))*1</f>
        <v>1</v>
      </c>
      <c r="B592" s="20" cm="1">
        <f t="array" ref="B592">IF(ISTEXT(BP592), IFERROR(VALOR.DATA(TRIM(BP592)), VALUE(TRIM(BP592))), BP592)</f>
        <v>0</v>
      </c>
      <c r="C592" t="str">
        <f>TEXT(Base[[#This Row],[Data_Padronizada]],"DDD")</f>
        <v>sáb</v>
      </c>
      <c r="D592">
        <f>_xlfn.XLOOKUP(Base[[#This Row],[Recurso]],'DE-PARA'!$A$1:$A$1000,'DE-PARA'!$D$1:$D$1000)</f>
        <v>0</v>
      </c>
      <c r="E592" t="str">
        <f>_xlfn.XLOOKUP(Base[[#This Row],[Tipo]],'DE-PARA'!$K$2:$K$63,'DE-PARA'!$L$2:$L$63,"Fazer De-Para")</f>
        <v>Fazer De-Para</v>
      </c>
      <c r="F592" s="21">
        <f>Base[[#This Row],[Duração]]*24</f>
        <v>0</v>
      </c>
      <c r="G592" s="22">
        <f>HOUR(Base[[#This Row],[Tempo de atendimento]]/24)</f>
        <v>0</v>
      </c>
      <c r="H592">
        <f>_xlfn.XLOOKUP(Base[[#This Row],[Recurso]],'DE-PARA'!$A$1:$A$1000,'DE-PARA'!$E$1:$E$1000)</f>
        <v>0</v>
      </c>
      <c r="I592">
        <f>_xlfn.XLOOKUP(Base[[#This Row],[Recurso]],'DE-PARA'!$A$1:$A$1000,'DE-PARA'!$F$1:$F$1000)</f>
        <v>0</v>
      </c>
      <c r="AD592" s="64"/>
      <c r="AE592" s="64"/>
      <c r="AF592" s="64"/>
      <c r="AG592" s="65"/>
      <c r="AH592" s="65"/>
      <c r="BK592" s="65"/>
      <c r="BL592" s="65"/>
      <c r="BP592" s="20"/>
    </row>
    <row r="593" spans="1:75">
      <c r="A593" s="19">
        <f>CONCATENATE(MONTH(Base[[#This Row],[Data_Padronizada]]),"/",YEAR(Base[[#This Row],[Data_Padronizada]]))*1</f>
        <v>1</v>
      </c>
      <c r="B593" s="20" cm="1">
        <f t="array" ref="B593">IF(ISTEXT(BP593), IFERROR(VALOR.DATA(TRIM(BP593)), VALUE(TRIM(BP593))), BP593)</f>
        <v>0</v>
      </c>
      <c r="C593" t="str">
        <f>TEXT(Base[[#This Row],[Data_Padronizada]],"DDD")</f>
        <v>sáb</v>
      </c>
      <c r="D593">
        <f>_xlfn.XLOOKUP(Base[[#This Row],[Recurso]],'DE-PARA'!$A$1:$A$1000,'DE-PARA'!$D$1:$D$1000)</f>
        <v>0</v>
      </c>
      <c r="E593" t="str">
        <f>_xlfn.XLOOKUP(Base[[#This Row],[Tipo]],'DE-PARA'!$K$2:$K$63,'DE-PARA'!$L$2:$L$63,"Fazer De-Para")</f>
        <v>Fazer De-Para</v>
      </c>
      <c r="F593" s="21">
        <f>Base[[#This Row],[Duração]]*24</f>
        <v>0</v>
      </c>
      <c r="G593" s="22">
        <f>HOUR(Base[[#This Row],[Tempo de atendimento]]/24)</f>
        <v>0</v>
      </c>
      <c r="H593">
        <f>_xlfn.XLOOKUP(Base[[#This Row],[Recurso]],'DE-PARA'!$A$1:$A$1000,'DE-PARA'!$E$1:$E$1000)</f>
        <v>0</v>
      </c>
      <c r="I593">
        <f>_xlfn.XLOOKUP(Base[[#This Row],[Recurso]],'DE-PARA'!$A$1:$A$1000,'DE-PARA'!$F$1:$F$1000)</f>
        <v>0</v>
      </c>
      <c r="AD593" s="64"/>
      <c r="AE593" s="64"/>
      <c r="AF593" s="64"/>
      <c r="AG593" s="65"/>
      <c r="AH593" s="65"/>
      <c r="BK593" s="65"/>
      <c r="BL593" s="65"/>
      <c r="BP593" s="20"/>
    </row>
    <row r="594" spans="1:75">
      <c r="A594" s="19">
        <f>CONCATENATE(MONTH(Base[[#This Row],[Data_Padronizada]]),"/",YEAR(Base[[#This Row],[Data_Padronizada]]))*1</f>
        <v>1</v>
      </c>
      <c r="B594" s="20" cm="1">
        <f t="array" ref="B594">IF(ISTEXT(BP594), IFERROR(VALOR.DATA(TRIM(BP594)), VALUE(TRIM(BP594))), BP594)</f>
        <v>0</v>
      </c>
      <c r="C594" t="str">
        <f>TEXT(Base[[#This Row],[Data_Padronizada]],"DDD")</f>
        <v>sáb</v>
      </c>
      <c r="D594">
        <f>_xlfn.XLOOKUP(Base[[#This Row],[Recurso]],'DE-PARA'!$A$1:$A$1000,'DE-PARA'!$D$1:$D$1000)</f>
        <v>0</v>
      </c>
      <c r="E594" t="str">
        <f>_xlfn.XLOOKUP(Base[[#This Row],[Tipo]],'DE-PARA'!$K$2:$K$63,'DE-PARA'!$L$2:$L$63,"Fazer De-Para")</f>
        <v>Fazer De-Para</v>
      </c>
      <c r="F594" s="21">
        <f>Base[[#This Row],[Duração]]*24</f>
        <v>0</v>
      </c>
      <c r="G594" s="22">
        <f>HOUR(Base[[#This Row],[Tempo de atendimento]]/24)</f>
        <v>0</v>
      </c>
      <c r="H594">
        <f>_xlfn.XLOOKUP(Base[[#This Row],[Recurso]],'DE-PARA'!$A$1:$A$1000,'DE-PARA'!$E$1:$E$1000)</f>
        <v>0</v>
      </c>
      <c r="I594">
        <f>_xlfn.XLOOKUP(Base[[#This Row],[Recurso]],'DE-PARA'!$A$1:$A$1000,'DE-PARA'!$F$1:$F$1000)</f>
        <v>0</v>
      </c>
      <c r="AD594" s="64"/>
      <c r="AE594" s="64"/>
      <c r="AF594" s="64"/>
      <c r="AG594" s="65"/>
      <c r="AH594" s="65"/>
      <c r="BK594" s="65"/>
      <c r="BL594" s="65"/>
      <c r="BP594" s="20"/>
    </row>
    <row r="595" spans="1:75">
      <c r="A595" s="19">
        <f>CONCATENATE(MONTH(Base[[#This Row],[Data_Padronizada]]),"/",YEAR(Base[[#This Row],[Data_Padronizada]]))*1</f>
        <v>1</v>
      </c>
      <c r="B595" s="20" cm="1">
        <f t="array" ref="B595">IF(ISTEXT(BP595), IFERROR(VALOR.DATA(TRIM(BP595)), VALUE(TRIM(BP595))), BP595)</f>
        <v>0</v>
      </c>
      <c r="C595" t="str">
        <f>TEXT(Base[[#This Row],[Data_Padronizada]],"DDD")</f>
        <v>sáb</v>
      </c>
      <c r="D595">
        <f>_xlfn.XLOOKUP(Base[[#This Row],[Recurso]],'DE-PARA'!$A$1:$A$1000,'DE-PARA'!$D$1:$D$1000)</f>
        <v>0</v>
      </c>
      <c r="E595" t="str">
        <f>_xlfn.XLOOKUP(Base[[#This Row],[Tipo]],'DE-PARA'!$K$2:$K$63,'DE-PARA'!$L$2:$L$63,"Fazer De-Para")</f>
        <v>Fazer De-Para</v>
      </c>
      <c r="F595" s="21">
        <f>Base[[#This Row],[Duração]]*24</f>
        <v>0</v>
      </c>
      <c r="G595" s="22">
        <f>HOUR(Base[[#This Row],[Tempo de atendimento]]/24)</f>
        <v>0</v>
      </c>
      <c r="H595">
        <f>_xlfn.XLOOKUP(Base[[#This Row],[Recurso]],'DE-PARA'!$A$1:$A$1000,'DE-PARA'!$E$1:$E$1000)</f>
        <v>0</v>
      </c>
      <c r="I595">
        <f>_xlfn.XLOOKUP(Base[[#This Row],[Recurso]],'DE-PARA'!$A$1:$A$1000,'DE-PARA'!$F$1:$F$1000)</f>
        <v>0</v>
      </c>
      <c r="AD595" s="64"/>
      <c r="AE595" s="64"/>
      <c r="AF595" s="64"/>
      <c r="AG595" s="65"/>
      <c r="AH595" s="65"/>
      <c r="BK595" s="65"/>
      <c r="BL595" s="65"/>
      <c r="BP595" s="20"/>
    </row>
    <row r="596" spans="1:75">
      <c r="A596" s="19">
        <f>CONCATENATE(MONTH(Base[[#This Row],[Data_Padronizada]]),"/",YEAR(Base[[#This Row],[Data_Padronizada]]))*1</f>
        <v>1</v>
      </c>
      <c r="B596" s="20" cm="1">
        <f t="array" ref="B596">IF(ISTEXT(BP596), IFERROR(VALOR.DATA(TRIM(BP596)), VALUE(TRIM(BP596))), BP596)</f>
        <v>0</v>
      </c>
      <c r="C596" t="str">
        <f>TEXT(Base[[#This Row],[Data_Padronizada]],"DDD")</f>
        <v>sáb</v>
      </c>
      <c r="D596">
        <f>_xlfn.XLOOKUP(Base[[#This Row],[Recurso]],'DE-PARA'!$A$1:$A$1000,'DE-PARA'!$D$1:$D$1000)</f>
        <v>0</v>
      </c>
      <c r="E596" t="str">
        <f>_xlfn.XLOOKUP(Base[[#This Row],[Tipo]],'DE-PARA'!$K$2:$K$63,'DE-PARA'!$L$2:$L$63,"Fazer De-Para")</f>
        <v>Fazer De-Para</v>
      </c>
      <c r="F596" s="21">
        <f>Base[[#This Row],[Duração]]*24</f>
        <v>0</v>
      </c>
      <c r="G596" s="22">
        <f>HOUR(Base[[#This Row],[Tempo de atendimento]]/24)</f>
        <v>0</v>
      </c>
      <c r="H596">
        <f>_xlfn.XLOOKUP(Base[[#This Row],[Recurso]],'DE-PARA'!$A$1:$A$1000,'DE-PARA'!$E$1:$E$1000)</f>
        <v>0</v>
      </c>
      <c r="I596">
        <f>_xlfn.XLOOKUP(Base[[#This Row],[Recurso]],'DE-PARA'!$A$1:$A$1000,'DE-PARA'!$F$1:$F$1000)</f>
        <v>0</v>
      </c>
      <c r="AD596" s="64"/>
      <c r="AE596" s="64"/>
      <c r="AF596" s="64"/>
      <c r="AG596" s="65"/>
      <c r="AH596" s="65"/>
      <c r="BK596" s="65"/>
      <c r="BL596" s="65"/>
      <c r="BP596" s="20"/>
    </row>
    <row r="597" spans="1:75">
      <c r="A597" s="19">
        <f>CONCATENATE(MONTH(Base[[#This Row],[Data_Padronizada]]),"/",YEAR(Base[[#This Row],[Data_Padronizada]]))*1</f>
        <v>1</v>
      </c>
      <c r="B597" s="20" cm="1">
        <f t="array" ref="B597">IF(ISTEXT(BP597), IFERROR(VALOR.DATA(TRIM(BP597)), VALUE(TRIM(BP597))), BP597)</f>
        <v>0</v>
      </c>
      <c r="C597" t="str">
        <f>TEXT(Base[[#This Row],[Data_Padronizada]],"DDD")</f>
        <v>sáb</v>
      </c>
      <c r="D597">
        <f>_xlfn.XLOOKUP(Base[[#This Row],[Recurso]],'DE-PARA'!$A$1:$A$1000,'DE-PARA'!$D$1:$D$1000)</f>
        <v>0</v>
      </c>
      <c r="E597" t="str">
        <f>_xlfn.XLOOKUP(Base[[#This Row],[Tipo]],'DE-PARA'!$K$2:$K$63,'DE-PARA'!$L$2:$L$63,"Fazer De-Para")</f>
        <v>Fazer De-Para</v>
      </c>
      <c r="F597" s="21">
        <f>Base[[#This Row],[Duração]]*24</f>
        <v>0</v>
      </c>
      <c r="G597" s="22">
        <f>HOUR(Base[[#This Row],[Tempo de atendimento]]/24)</f>
        <v>0</v>
      </c>
      <c r="H597">
        <f>_xlfn.XLOOKUP(Base[[#This Row],[Recurso]],'DE-PARA'!$A$1:$A$1000,'DE-PARA'!$E$1:$E$1000)</f>
        <v>0</v>
      </c>
      <c r="I597">
        <f>_xlfn.XLOOKUP(Base[[#This Row],[Recurso]],'DE-PARA'!$A$1:$A$1000,'DE-PARA'!$F$1:$F$1000)</f>
        <v>0</v>
      </c>
      <c r="AD597" s="64"/>
      <c r="AE597" s="64"/>
      <c r="AF597" s="64"/>
      <c r="AG597" s="65"/>
      <c r="AH597" s="65"/>
      <c r="BK597" s="65"/>
      <c r="BL597" s="65"/>
      <c r="BP597" s="20"/>
    </row>
    <row r="598" spans="1:75">
      <c r="A598" s="19">
        <f>CONCATENATE(MONTH(Base[[#This Row],[Data_Padronizada]]),"/",YEAR(Base[[#This Row],[Data_Padronizada]]))*1</f>
        <v>1</v>
      </c>
      <c r="B598" s="20" cm="1">
        <f t="array" ref="B598">IF(ISTEXT(BP598), IFERROR(VALOR.DATA(TRIM(BP598)), VALUE(TRIM(BP598))), BP598)</f>
        <v>0</v>
      </c>
      <c r="C598" t="str">
        <f>TEXT(Base[[#This Row],[Data_Padronizada]],"DDD")</f>
        <v>sáb</v>
      </c>
      <c r="D598">
        <f>_xlfn.XLOOKUP(Base[[#This Row],[Recurso]],'DE-PARA'!$A$1:$A$1000,'DE-PARA'!$D$1:$D$1000)</f>
        <v>0</v>
      </c>
      <c r="E598" t="str">
        <f>_xlfn.XLOOKUP(Base[[#This Row],[Tipo]],'DE-PARA'!$K$2:$K$63,'DE-PARA'!$L$2:$L$63,"Fazer De-Para")</f>
        <v>Fazer De-Para</v>
      </c>
      <c r="F598" s="21">
        <f>Base[[#This Row],[Duração]]*24</f>
        <v>0</v>
      </c>
      <c r="G598" s="22">
        <f>HOUR(Base[[#This Row],[Tempo de atendimento]]/24)</f>
        <v>0</v>
      </c>
      <c r="H598">
        <f>_xlfn.XLOOKUP(Base[[#This Row],[Recurso]],'DE-PARA'!$A$1:$A$1000,'DE-PARA'!$E$1:$E$1000)</f>
        <v>0</v>
      </c>
      <c r="I598">
        <f>_xlfn.XLOOKUP(Base[[#This Row],[Recurso]],'DE-PARA'!$A$1:$A$1000,'DE-PARA'!$F$1:$F$1000)</f>
        <v>0</v>
      </c>
      <c r="AD598" s="64"/>
      <c r="AE598" s="64"/>
      <c r="AF598" s="64"/>
      <c r="AG598" s="65"/>
      <c r="AH598" s="65"/>
      <c r="BK598" s="65"/>
      <c r="BL598" s="65"/>
      <c r="BP598" s="20"/>
    </row>
    <row r="599" spans="1:75">
      <c r="A599" s="19">
        <f>CONCATENATE(MONTH(Base[[#This Row],[Data_Padronizada]]),"/",YEAR(Base[[#This Row],[Data_Padronizada]]))*1</f>
        <v>1</v>
      </c>
      <c r="B599" s="20" cm="1">
        <f t="array" ref="B599">IF(ISTEXT(BP599), IFERROR(VALOR.DATA(TRIM(BP599)), VALUE(TRIM(BP599))), BP599)</f>
        <v>0</v>
      </c>
      <c r="C599" t="str">
        <f>TEXT(Base[[#This Row],[Data_Padronizada]],"DDD")</f>
        <v>sáb</v>
      </c>
      <c r="D599">
        <f>_xlfn.XLOOKUP(Base[[#This Row],[Recurso]],'DE-PARA'!$A$1:$A$1000,'DE-PARA'!$D$1:$D$1000)</f>
        <v>0</v>
      </c>
      <c r="E599" t="str">
        <f>_xlfn.XLOOKUP(Base[[#This Row],[Tipo]],'DE-PARA'!$K$2:$K$63,'DE-PARA'!$L$2:$L$63,"Fazer De-Para")</f>
        <v>Fazer De-Para</v>
      </c>
      <c r="F599" s="21">
        <f>Base[[#This Row],[Duração]]*24</f>
        <v>0</v>
      </c>
      <c r="G599" s="22">
        <f>HOUR(Base[[#This Row],[Tempo de atendimento]]/24)</f>
        <v>0</v>
      </c>
      <c r="H599">
        <f>_xlfn.XLOOKUP(Base[[#This Row],[Recurso]],'DE-PARA'!$A$1:$A$1000,'DE-PARA'!$E$1:$E$1000)</f>
        <v>0</v>
      </c>
      <c r="I599">
        <f>_xlfn.XLOOKUP(Base[[#This Row],[Recurso]],'DE-PARA'!$A$1:$A$1000,'DE-PARA'!$F$1:$F$1000)</f>
        <v>0</v>
      </c>
      <c r="AD599" s="64"/>
      <c r="AE599" s="64"/>
      <c r="AF599" s="64"/>
      <c r="AG599" s="65"/>
      <c r="AH599" s="65"/>
      <c r="BK599" s="65"/>
      <c r="BL599" s="65"/>
      <c r="BP599" s="20"/>
    </row>
    <row r="600" spans="1:75">
      <c r="A600" s="19">
        <f>CONCATENATE(MONTH(Base[[#This Row],[Data_Padronizada]]),"/",YEAR(Base[[#This Row],[Data_Padronizada]]))*1</f>
        <v>1</v>
      </c>
      <c r="B600" s="20" cm="1">
        <f t="array" ref="B600">IF(ISTEXT(BP600), IFERROR(VALOR.DATA(TRIM(BP600)), VALUE(TRIM(BP600))), BP600)</f>
        <v>0</v>
      </c>
      <c r="C600" t="str">
        <f>TEXT(Base[[#This Row],[Data_Padronizada]],"DDD")</f>
        <v>sáb</v>
      </c>
      <c r="D600">
        <f>_xlfn.XLOOKUP(Base[[#This Row],[Recurso]],'DE-PARA'!$A$1:$A$1000,'DE-PARA'!$D$1:$D$1000)</f>
        <v>0</v>
      </c>
      <c r="E600" t="str">
        <f>_xlfn.XLOOKUP(Base[[#This Row],[Tipo]],'DE-PARA'!$K$2:$K$63,'DE-PARA'!$L$2:$L$63,"Fazer De-Para")</f>
        <v>Fazer De-Para</v>
      </c>
      <c r="F600" s="21">
        <f>Base[[#This Row],[Duração]]*24</f>
        <v>0</v>
      </c>
      <c r="G600" s="22">
        <f>HOUR(Base[[#This Row],[Tempo de atendimento]]/24)</f>
        <v>0</v>
      </c>
      <c r="H600">
        <f>_xlfn.XLOOKUP(Base[[#This Row],[Recurso]],'DE-PARA'!$A$1:$A$1000,'DE-PARA'!$E$1:$E$1000)</f>
        <v>0</v>
      </c>
      <c r="I600">
        <f>_xlfn.XLOOKUP(Base[[#This Row],[Recurso]],'DE-PARA'!$A$1:$A$1000,'DE-PARA'!$F$1:$F$1000)</f>
        <v>0</v>
      </c>
      <c r="AD600" s="64"/>
      <c r="AE600" s="64"/>
      <c r="AF600" s="64"/>
      <c r="AG600" s="65"/>
      <c r="AH600" s="65"/>
      <c r="BK600" s="65"/>
      <c r="BL600" s="65"/>
      <c r="BP600" s="20"/>
    </row>
    <row r="601" spans="1:75">
      <c r="A601" s="19">
        <f>CONCATENATE(MONTH(Base[[#This Row],[Data_Padronizada]]),"/",YEAR(Base[[#This Row],[Data_Padronizada]]))*1</f>
        <v>1</v>
      </c>
      <c r="B601" s="20" cm="1">
        <f t="array" ref="B601">IF(ISTEXT(BP601), IFERROR(VALOR.DATA(TRIM(BP601)), VALUE(TRIM(BP601))), BP601)</f>
        <v>0</v>
      </c>
      <c r="C601" t="str">
        <f>TEXT(Base[[#This Row],[Data_Padronizada]],"DDD")</f>
        <v>sáb</v>
      </c>
      <c r="D601">
        <f>_xlfn.XLOOKUP(Base[[#This Row],[Recurso]],'DE-PARA'!$A$1:$A$1000,'DE-PARA'!$D$1:$D$1000)</f>
        <v>0</v>
      </c>
      <c r="E601" t="str">
        <f>_xlfn.XLOOKUP(Base[[#This Row],[Tipo]],'DE-PARA'!$K$2:$K$63,'DE-PARA'!$L$2:$L$63,"Fazer De-Para")</f>
        <v>Fazer De-Para</v>
      </c>
      <c r="F601" s="21">
        <f>Base[[#This Row],[Duração]]*24</f>
        <v>0</v>
      </c>
      <c r="G601" s="22">
        <f>HOUR(Base[[#This Row],[Tempo de atendimento]]/24)</f>
        <v>0</v>
      </c>
      <c r="H601">
        <f>_xlfn.XLOOKUP(Base[[#This Row],[Recurso]],'DE-PARA'!$A$1:$A$1000,'DE-PARA'!$E$1:$E$1000)</f>
        <v>0</v>
      </c>
      <c r="I601">
        <f>_xlfn.XLOOKUP(Base[[#This Row],[Recurso]],'DE-PARA'!$A$1:$A$1000,'DE-PARA'!$F$1:$F$1000)</f>
        <v>0</v>
      </c>
      <c r="AD601" s="64"/>
      <c r="AE601" s="64"/>
      <c r="AF601" s="64"/>
      <c r="AG601" s="65"/>
      <c r="AH601" s="65"/>
      <c r="BK601" s="65"/>
      <c r="BL601" s="65"/>
      <c r="BP601" s="20"/>
    </row>
    <row r="602" spans="1:75">
      <c r="A602" s="19">
        <f>CONCATENATE(MONTH(Base[[#This Row],[Data_Padronizada]]),"/",YEAR(Base[[#This Row],[Data_Padronizada]]))*1</f>
        <v>1</v>
      </c>
      <c r="B602" s="20" cm="1">
        <f t="array" ref="B602">IF(ISTEXT(BP602), IFERROR(VALOR.DATA(TRIM(BP602)), VALUE(TRIM(BP602))), BP602)</f>
        <v>0</v>
      </c>
      <c r="C602" t="str">
        <f>TEXT(Base[[#This Row],[Data_Padronizada]],"DDD")</f>
        <v>sáb</v>
      </c>
      <c r="D602">
        <f>_xlfn.XLOOKUP(Base[[#This Row],[Recurso]],'DE-PARA'!$A$1:$A$1000,'DE-PARA'!$D$1:$D$1000)</f>
        <v>0</v>
      </c>
      <c r="E602" t="str">
        <f>_xlfn.XLOOKUP(Base[[#This Row],[Tipo]],'DE-PARA'!$K$2:$K$63,'DE-PARA'!$L$2:$L$63,"Fazer De-Para")</f>
        <v>Fazer De-Para</v>
      </c>
      <c r="F602" s="21">
        <f>Base[[#This Row],[Duração]]*24</f>
        <v>0</v>
      </c>
      <c r="G602" s="22">
        <f>HOUR(Base[[#This Row],[Tempo de atendimento]]/24)</f>
        <v>0</v>
      </c>
      <c r="H602">
        <f>_xlfn.XLOOKUP(Base[[#This Row],[Recurso]],'DE-PARA'!$A$1:$A$1000,'DE-PARA'!$E$1:$E$1000)</f>
        <v>0</v>
      </c>
      <c r="I602">
        <f>_xlfn.XLOOKUP(Base[[#This Row],[Recurso]],'DE-PARA'!$A$1:$A$1000,'DE-PARA'!$F$1:$F$1000)</f>
        <v>0</v>
      </c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  <c r="AA602" s="66"/>
      <c r="AB602" s="66"/>
      <c r="AC602" s="66"/>
      <c r="AD602" s="67"/>
      <c r="AE602" s="67"/>
      <c r="AF602" s="67"/>
      <c r="AG602" s="68"/>
      <c r="AH602" s="68"/>
      <c r="AI602" s="66"/>
      <c r="AJ602" s="66"/>
      <c r="AK602" s="66"/>
      <c r="AL602" s="66"/>
      <c r="AM602" s="66"/>
      <c r="AN602" s="66"/>
      <c r="AO602" s="66"/>
      <c r="AP602" s="66"/>
      <c r="AQ602" s="66"/>
      <c r="AR602" s="66"/>
      <c r="AS602" s="66"/>
      <c r="AT602" s="66"/>
      <c r="AU602" s="66"/>
      <c r="AV602" s="66"/>
      <c r="AW602" s="66"/>
      <c r="AX602" s="66"/>
      <c r="AY602" s="66"/>
      <c r="AZ602" s="66"/>
      <c r="BA602" s="66"/>
      <c r="BB602" s="66"/>
      <c r="BC602" s="66"/>
      <c r="BD602" s="66"/>
      <c r="BE602" s="66"/>
      <c r="BF602" s="66"/>
      <c r="BG602" s="66"/>
      <c r="BH602" s="66"/>
      <c r="BI602" s="66"/>
      <c r="BJ602" s="66"/>
      <c r="BK602" s="68"/>
      <c r="BL602" s="68"/>
      <c r="BM602" s="66"/>
      <c r="BN602" s="66"/>
      <c r="BO602" s="66"/>
      <c r="BP602" s="69"/>
      <c r="BQ602" s="66"/>
      <c r="BR602" s="66"/>
      <c r="BS602" s="66"/>
      <c r="BT602" s="66"/>
      <c r="BU602" s="66"/>
      <c r="BV602" s="66"/>
      <c r="BW602" s="66"/>
    </row>
    <row r="603" spans="1:75">
      <c r="A603" s="19">
        <f>CONCATENATE(MONTH(Base[[#This Row],[Data_Padronizada]]),"/",YEAR(Base[[#This Row],[Data_Padronizada]]))*1</f>
        <v>1</v>
      </c>
      <c r="B603" s="20" cm="1">
        <f t="array" ref="B603">IF(ISTEXT(BP603), IFERROR(VALOR.DATA(TRIM(BP603)), VALUE(TRIM(BP603))), BP603)</f>
        <v>0</v>
      </c>
      <c r="C603" t="str">
        <f>TEXT(Base[[#This Row],[Data_Padronizada]],"DDD")</f>
        <v>sáb</v>
      </c>
      <c r="D603">
        <f>_xlfn.XLOOKUP(Base[[#This Row],[Recurso]],'DE-PARA'!$A$1:$A$1000,'DE-PARA'!$D$1:$D$1000)</f>
        <v>0</v>
      </c>
      <c r="E603" t="str">
        <f>_xlfn.XLOOKUP(Base[[#This Row],[Tipo]],'DE-PARA'!$K$2:$K$63,'DE-PARA'!$L$2:$L$63,"Fazer De-Para")</f>
        <v>Fazer De-Para</v>
      </c>
      <c r="F603" s="21">
        <f>Base[[#This Row],[Duração]]*24</f>
        <v>0</v>
      </c>
      <c r="G603" s="22">
        <f>HOUR(Base[[#This Row],[Tempo de atendimento]]/24)</f>
        <v>0</v>
      </c>
      <c r="H603">
        <f>_xlfn.XLOOKUP(Base[[#This Row],[Recurso]],'DE-PARA'!$A$1:$A$1000,'DE-PARA'!$E$1:$E$1000)</f>
        <v>0</v>
      </c>
      <c r="I603">
        <f>_xlfn.XLOOKUP(Base[[#This Row],[Recurso]],'DE-PARA'!$A$1:$A$1000,'DE-PARA'!$F$1:$F$1000)</f>
        <v>0</v>
      </c>
      <c r="AD603" s="64"/>
      <c r="AE603" s="64"/>
      <c r="AF603" s="64"/>
      <c r="AG603" s="65"/>
      <c r="AH603" s="65"/>
      <c r="BK603" s="65"/>
      <c r="BL603" s="65"/>
      <c r="BP603" s="20"/>
    </row>
    <row r="604" spans="1:75">
      <c r="A604" s="19">
        <f>CONCATENATE(MONTH(Base[[#This Row],[Data_Padronizada]]),"/",YEAR(Base[[#This Row],[Data_Padronizada]]))*1</f>
        <v>1</v>
      </c>
      <c r="B604" s="20" cm="1">
        <f t="array" ref="B604">IF(ISTEXT(BP604), IFERROR(VALOR.DATA(TRIM(BP604)), VALUE(TRIM(BP604))), BP604)</f>
        <v>0</v>
      </c>
      <c r="C604" t="str">
        <f>TEXT(Base[[#This Row],[Data_Padronizada]],"DDD")</f>
        <v>sáb</v>
      </c>
      <c r="D604">
        <f>_xlfn.XLOOKUP(Base[[#This Row],[Recurso]],'DE-PARA'!$A$1:$A$1000,'DE-PARA'!$D$1:$D$1000)</f>
        <v>0</v>
      </c>
      <c r="E604" t="str">
        <f>_xlfn.XLOOKUP(Base[[#This Row],[Tipo]],'DE-PARA'!$K$2:$K$63,'DE-PARA'!$L$2:$L$63,"Fazer De-Para")</f>
        <v>Fazer De-Para</v>
      </c>
      <c r="F604" s="21">
        <f>Base[[#This Row],[Duração]]*24</f>
        <v>0</v>
      </c>
      <c r="G604" s="22">
        <f>HOUR(Base[[#This Row],[Tempo de atendimento]]/24)</f>
        <v>0</v>
      </c>
      <c r="H604">
        <f>_xlfn.XLOOKUP(Base[[#This Row],[Recurso]],'DE-PARA'!$A$1:$A$1000,'DE-PARA'!$E$1:$E$1000)</f>
        <v>0</v>
      </c>
      <c r="I604">
        <f>_xlfn.XLOOKUP(Base[[#This Row],[Recurso]],'DE-PARA'!$A$1:$A$1000,'DE-PARA'!$F$1:$F$1000)</f>
        <v>0</v>
      </c>
      <c r="AD604" s="64"/>
      <c r="AE604" s="64"/>
      <c r="AF604" s="64"/>
      <c r="AG604" s="65"/>
      <c r="AH604" s="65"/>
      <c r="BK604" s="65"/>
      <c r="BL604" s="65"/>
      <c r="BP604" s="20"/>
    </row>
    <row r="605" spans="1:75">
      <c r="A605" s="19">
        <f>CONCATENATE(MONTH(Base[[#This Row],[Data_Padronizada]]),"/",YEAR(Base[[#This Row],[Data_Padronizada]]))*1</f>
        <v>1</v>
      </c>
      <c r="B605" s="20" cm="1">
        <f t="array" ref="B605">IF(ISTEXT(BP605), IFERROR(VALOR.DATA(TRIM(BP605)), VALUE(TRIM(BP605))), BP605)</f>
        <v>0</v>
      </c>
      <c r="C605" t="str">
        <f>TEXT(Base[[#This Row],[Data_Padronizada]],"DDD")</f>
        <v>sáb</v>
      </c>
      <c r="D605">
        <f>_xlfn.XLOOKUP(Base[[#This Row],[Recurso]],'DE-PARA'!$A$1:$A$1000,'DE-PARA'!$D$1:$D$1000)</f>
        <v>0</v>
      </c>
      <c r="E605" t="str">
        <f>_xlfn.XLOOKUP(Base[[#This Row],[Tipo]],'DE-PARA'!$K$2:$K$63,'DE-PARA'!$L$2:$L$63,"Fazer De-Para")</f>
        <v>Fazer De-Para</v>
      </c>
      <c r="F605" s="21">
        <f>Base[[#This Row],[Duração]]*24</f>
        <v>0</v>
      </c>
      <c r="G605" s="22">
        <f>HOUR(Base[[#This Row],[Tempo de atendimento]]/24)</f>
        <v>0</v>
      </c>
      <c r="H605">
        <f>_xlfn.XLOOKUP(Base[[#This Row],[Recurso]],'DE-PARA'!$A$1:$A$1000,'DE-PARA'!$E$1:$E$1000)</f>
        <v>0</v>
      </c>
      <c r="I605">
        <f>_xlfn.XLOOKUP(Base[[#This Row],[Recurso]],'DE-PARA'!$A$1:$A$1000,'DE-PARA'!$F$1:$F$1000)</f>
        <v>0</v>
      </c>
      <c r="AD605" s="64"/>
      <c r="AE605" s="64"/>
      <c r="AF605" s="64"/>
      <c r="AG605" s="65"/>
      <c r="AH605" s="65"/>
      <c r="BK605" s="65"/>
      <c r="BL605" s="65"/>
      <c r="BP605" s="20"/>
    </row>
    <row r="606" spans="1:75">
      <c r="A606" s="19">
        <f>CONCATENATE(MONTH(Base[[#This Row],[Data_Padronizada]]),"/",YEAR(Base[[#This Row],[Data_Padronizada]]))*1</f>
        <v>1</v>
      </c>
      <c r="B606" s="20" cm="1">
        <f t="array" ref="B606">IF(ISTEXT(BP606), IFERROR(VALOR.DATA(TRIM(BP606)), VALUE(TRIM(BP606))), BP606)</f>
        <v>0</v>
      </c>
      <c r="C606" t="str">
        <f>TEXT(Base[[#This Row],[Data_Padronizada]],"DDD")</f>
        <v>sáb</v>
      </c>
      <c r="D606">
        <f>_xlfn.XLOOKUP(Base[[#This Row],[Recurso]],'DE-PARA'!$A$1:$A$1000,'DE-PARA'!$D$1:$D$1000)</f>
        <v>0</v>
      </c>
      <c r="E606" t="str">
        <f>_xlfn.XLOOKUP(Base[[#This Row],[Tipo]],'DE-PARA'!$K$2:$K$63,'DE-PARA'!$L$2:$L$63,"Fazer De-Para")</f>
        <v>Fazer De-Para</v>
      </c>
      <c r="F606" s="21">
        <f>Base[[#This Row],[Duração]]*24</f>
        <v>0</v>
      </c>
      <c r="G606" s="22">
        <f>HOUR(Base[[#This Row],[Tempo de atendimento]]/24)</f>
        <v>0</v>
      </c>
      <c r="H606">
        <f>_xlfn.XLOOKUP(Base[[#This Row],[Recurso]],'DE-PARA'!$A$1:$A$1000,'DE-PARA'!$E$1:$E$1000)</f>
        <v>0</v>
      </c>
      <c r="I606">
        <f>_xlfn.XLOOKUP(Base[[#This Row],[Recurso]],'DE-PARA'!$A$1:$A$1000,'DE-PARA'!$F$1:$F$1000)</f>
        <v>0</v>
      </c>
      <c r="AD606" s="64"/>
      <c r="AE606" s="64"/>
      <c r="AF606" s="64"/>
      <c r="AG606" s="65"/>
      <c r="AH606" s="65"/>
      <c r="BK606" s="65"/>
      <c r="BL606" s="65"/>
      <c r="BP606" s="20"/>
    </row>
    <row r="607" spans="1:75">
      <c r="A607" s="19">
        <f>CONCATENATE(MONTH(Base[[#This Row],[Data_Padronizada]]),"/",YEAR(Base[[#This Row],[Data_Padronizada]]))*1</f>
        <v>1</v>
      </c>
      <c r="B607" s="20" cm="1">
        <f t="array" ref="B607">IF(ISTEXT(BP607), IFERROR(VALOR.DATA(TRIM(BP607)), VALUE(TRIM(BP607))), BP607)</f>
        <v>0</v>
      </c>
      <c r="C607" t="str">
        <f>TEXT(Base[[#This Row],[Data_Padronizada]],"DDD")</f>
        <v>sáb</v>
      </c>
      <c r="D607">
        <f>_xlfn.XLOOKUP(Base[[#This Row],[Recurso]],'DE-PARA'!$A$1:$A$1000,'DE-PARA'!$D$1:$D$1000)</f>
        <v>0</v>
      </c>
      <c r="E607" t="str">
        <f>_xlfn.XLOOKUP(Base[[#This Row],[Tipo]],'DE-PARA'!$K$2:$K$63,'DE-PARA'!$L$2:$L$63,"Fazer De-Para")</f>
        <v>Fazer De-Para</v>
      </c>
      <c r="F607" s="21">
        <f>Base[[#This Row],[Duração]]*24</f>
        <v>0</v>
      </c>
      <c r="G607" s="22">
        <f>HOUR(Base[[#This Row],[Tempo de atendimento]]/24)</f>
        <v>0</v>
      </c>
      <c r="H607">
        <f>_xlfn.XLOOKUP(Base[[#This Row],[Recurso]],'DE-PARA'!$A$1:$A$1000,'DE-PARA'!$E$1:$E$1000)</f>
        <v>0</v>
      </c>
      <c r="I607">
        <f>_xlfn.XLOOKUP(Base[[#This Row],[Recurso]],'DE-PARA'!$A$1:$A$1000,'DE-PARA'!$F$1:$F$1000)</f>
        <v>0</v>
      </c>
      <c r="AD607" s="64"/>
      <c r="AE607" s="64"/>
      <c r="AF607" s="64"/>
      <c r="AG607" s="65"/>
      <c r="AH607" s="65"/>
      <c r="BK607" s="65"/>
      <c r="BL607" s="65"/>
      <c r="BP607" s="20"/>
    </row>
    <row r="608" spans="1:75">
      <c r="A608" s="19">
        <f>CONCATENATE(MONTH(Base[[#This Row],[Data_Padronizada]]),"/",YEAR(Base[[#This Row],[Data_Padronizada]]))*1</f>
        <v>1</v>
      </c>
      <c r="B608" s="20" cm="1">
        <f t="array" ref="B608">IF(ISTEXT(BP608), IFERROR(VALOR.DATA(TRIM(BP608)), VALUE(TRIM(BP608))), BP608)</f>
        <v>0</v>
      </c>
      <c r="C608" t="str">
        <f>TEXT(Base[[#This Row],[Data_Padronizada]],"DDD")</f>
        <v>sáb</v>
      </c>
      <c r="D608">
        <f>_xlfn.XLOOKUP(Base[[#This Row],[Recurso]],'DE-PARA'!$A$1:$A$1000,'DE-PARA'!$D$1:$D$1000)</f>
        <v>0</v>
      </c>
      <c r="E608" t="str">
        <f>_xlfn.XLOOKUP(Base[[#This Row],[Tipo]],'DE-PARA'!$K$2:$K$63,'DE-PARA'!$L$2:$L$63,"Fazer De-Para")</f>
        <v>Fazer De-Para</v>
      </c>
      <c r="F608" s="21">
        <f>Base[[#This Row],[Duração]]*24</f>
        <v>0</v>
      </c>
      <c r="G608" s="22">
        <f>HOUR(Base[[#This Row],[Tempo de atendimento]]/24)</f>
        <v>0</v>
      </c>
      <c r="H608">
        <f>_xlfn.XLOOKUP(Base[[#This Row],[Recurso]],'DE-PARA'!$A$1:$A$1000,'DE-PARA'!$E$1:$E$1000)</f>
        <v>0</v>
      </c>
      <c r="I608">
        <f>_xlfn.XLOOKUP(Base[[#This Row],[Recurso]],'DE-PARA'!$A$1:$A$1000,'DE-PARA'!$F$1:$F$1000)</f>
        <v>0</v>
      </c>
      <c r="AD608" s="64"/>
      <c r="AE608" s="64"/>
      <c r="AF608" s="64"/>
      <c r="AG608" s="65"/>
      <c r="AH608" s="65"/>
      <c r="BK608" s="65"/>
      <c r="BL608" s="65"/>
      <c r="BP608" s="20"/>
    </row>
    <row r="609" spans="1:68">
      <c r="A609" s="19">
        <f>CONCATENATE(MONTH(Base[[#This Row],[Data_Padronizada]]),"/",YEAR(Base[[#This Row],[Data_Padronizada]]))*1</f>
        <v>1</v>
      </c>
      <c r="B609" s="20" cm="1">
        <f t="array" ref="B609">IF(ISTEXT(BP609), IFERROR(VALOR.DATA(TRIM(BP609)), VALUE(TRIM(BP609))), BP609)</f>
        <v>0</v>
      </c>
      <c r="C609" t="str">
        <f>TEXT(Base[[#This Row],[Data_Padronizada]],"DDD")</f>
        <v>sáb</v>
      </c>
      <c r="D609">
        <f>_xlfn.XLOOKUP(Base[[#This Row],[Recurso]],'DE-PARA'!$A$1:$A$1000,'DE-PARA'!$D$1:$D$1000)</f>
        <v>0</v>
      </c>
      <c r="E609" t="str">
        <f>_xlfn.XLOOKUP(Base[[#This Row],[Tipo]],'DE-PARA'!$K$2:$K$63,'DE-PARA'!$L$2:$L$63,"Fazer De-Para")</f>
        <v>Fazer De-Para</v>
      </c>
      <c r="F609" s="21">
        <f>Base[[#This Row],[Duração]]*24</f>
        <v>0</v>
      </c>
      <c r="G609" s="22">
        <f>HOUR(Base[[#This Row],[Tempo de atendimento]]/24)</f>
        <v>0</v>
      </c>
      <c r="H609">
        <f>_xlfn.XLOOKUP(Base[[#This Row],[Recurso]],'DE-PARA'!$A$1:$A$1000,'DE-PARA'!$E$1:$E$1000)</f>
        <v>0</v>
      </c>
      <c r="I609">
        <f>_xlfn.XLOOKUP(Base[[#This Row],[Recurso]],'DE-PARA'!$A$1:$A$1000,'DE-PARA'!$F$1:$F$1000)</f>
        <v>0</v>
      </c>
      <c r="AD609" s="64"/>
      <c r="AE609" s="64"/>
      <c r="AF609" s="64"/>
      <c r="AG609" s="65"/>
      <c r="AH609" s="65"/>
      <c r="BK609" s="65"/>
      <c r="BL609" s="65"/>
      <c r="BP609" s="20"/>
    </row>
    <row r="610" spans="1:68">
      <c r="A610" s="19">
        <f>CONCATENATE(MONTH(Base[[#This Row],[Data_Padronizada]]),"/",YEAR(Base[[#This Row],[Data_Padronizada]]))*1</f>
        <v>1</v>
      </c>
      <c r="B610" s="20" cm="1">
        <f t="array" ref="B610">IF(ISTEXT(BP610), IFERROR(VALOR.DATA(TRIM(BP610)), VALUE(TRIM(BP610))), BP610)</f>
        <v>0</v>
      </c>
      <c r="C610" t="str">
        <f>TEXT(Base[[#This Row],[Data_Padronizada]],"DDD")</f>
        <v>sáb</v>
      </c>
      <c r="D610">
        <f>_xlfn.XLOOKUP(Base[[#This Row],[Recurso]],'DE-PARA'!$A$1:$A$1000,'DE-PARA'!$D$1:$D$1000)</f>
        <v>0</v>
      </c>
      <c r="E610" t="str">
        <f>_xlfn.XLOOKUP(Base[[#This Row],[Tipo]],'DE-PARA'!$K$2:$K$63,'DE-PARA'!$L$2:$L$63,"Fazer De-Para")</f>
        <v>Fazer De-Para</v>
      </c>
      <c r="F610" s="21">
        <f>Base[[#This Row],[Duração]]*24</f>
        <v>0</v>
      </c>
      <c r="G610" s="22">
        <f>HOUR(Base[[#This Row],[Tempo de atendimento]]/24)</f>
        <v>0</v>
      </c>
      <c r="H610">
        <f>_xlfn.XLOOKUP(Base[[#This Row],[Recurso]],'DE-PARA'!$A$1:$A$1000,'DE-PARA'!$E$1:$E$1000)</f>
        <v>0</v>
      </c>
      <c r="I610">
        <f>_xlfn.XLOOKUP(Base[[#This Row],[Recurso]],'DE-PARA'!$A$1:$A$1000,'DE-PARA'!$F$1:$F$1000)</f>
        <v>0</v>
      </c>
      <c r="AD610" s="64"/>
      <c r="AE610" s="64"/>
      <c r="AF610" s="64"/>
      <c r="AG610" s="65"/>
      <c r="AH610" s="65"/>
      <c r="BK610" s="65"/>
      <c r="BL610" s="65"/>
      <c r="BP610" s="20"/>
    </row>
    <row r="611" spans="1:68">
      <c r="A611" s="19">
        <f>CONCATENATE(MONTH(Base[[#This Row],[Data_Padronizada]]),"/",YEAR(Base[[#This Row],[Data_Padronizada]]))*1</f>
        <v>1</v>
      </c>
      <c r="B611" s="20" cm="1">
        <f t="array" ref="B611">IF(ISTEXT(BP611), IFERROR(VALOR.DATA(TRIM(BP611)), VALUE(TRIM(BP611))), BP611)</f>
        <v>0</v>
      </c>
      <c r="C611" t="str">
        <f>TEXT(Base[[#This Row],[Data_Padronizada]],"DDD")</f>
        <v>sáb</v>
      </c>
      <c r="D611">
        <f>_xlfn.XLOOKUP(Base[[#This Row],[Recurso]],'DE-PARA'!$A$1:$A$1000,'DE-PARA'!$D$1:$D$1000)</f>
        <v>0</v>
      </c>
      <c r="E611" t="str">
        <f>_xlfn.XLOOKUP(Base[[#This Row],[Tipo]],'DE-PARA'!$K$2:$K$63,'DE-PARA'!$L$2:$L$63,"Fazer De-Para")</f>
        <v>Fazer De-Para</v>
      </c>
      <c r="F611" s="21">
        <f>Base[[#This Row],[Duração]]*24</f>
        <v>0</v>
      </c>
      <c r="G611" s="22">
        <f>HOUR(Base[[#This Row],[Tempo de atendimento]]/24)</f>
        <v>0</v>
      </c>
      <c r="H611">
        <f>_xlfn.XLOOKUP(Base[[#This Row],[Recurso]],'DE-PARA'!$A$1:$A$1000,'DE-PARA'!$E$1:$E$1000)</f>
        <v>0</v>
      </c>
      <c r="I611">
        <f>_xlfn.XLOOKUP(Base[[#This Row],[Recurso]],'DE-PARA'!$A$1:$A$1000,'DE-PARA'!$F$1:$F$1000)</f>
        <v>0</v>
      </c>
      <c r="AD611" s="64"/>
      <c r="AE611" s="64"/>
      <c r="AF611" s="64"/>
      <c r="AG611" s="65"/>
      <c r="AH611" s="65"/>
      <c r="BK611" s="65"/>
      <c r="BL611" s="65"/>
      <c r="BP611" s="20"/>
    </row>
    <row r="612" spans="1:68">
      <c r="A612" s="19">
        <f>CONCATENATE(MONTH(Base[[#This Row],[Data_Padronizada]]),"/",YEAR(Base[[#This Row],[Data_Padronizada]]))*1</f>
        <v>1</v>
      </c>
      <c r="B612" s="20" cm="1">
        <f t="array" ref="B612">IF(ISTEXT(BP612), IFERROR(VALOR.DATA(TRIM(BP612)), VALUE(TRIM(BP612))), BP612)</f>
        <v>0</v>
      </c>
      <c r="C612" t="str">
        <f>TEXT(Base[[#This Row],[Data_Padronizada]],"DDD")</f>
        <v>sáb</v>
      </c>
      <c r="D612">
        <f>_xlfn.XLOOKUP(Base[[#This Row],[Recurso]],'DE-PARA'!$A$1:$A$1000,'DE-PARA'!$D$1:$D$1000)</f>
        <v>0</v>
      </c>
      <c r="E612" t="str">
        <f>_xlfn.XLOOKUP(Base[[#This Row],[Tipo]],'DE-PARA'!$K$2:$K$63,'DE-PARA'!$L$2:$L$63,"Fazer De-Para")</f>
        <v>Fazer De-Para</v>
      </c>
      <c r="F612" s="21">
        <f>Base[[#This Row],[Duração]]*24</f>
        <v>0</v>
      </c>
      <c r="G612" s="22">
        <f>HOUR(Base[[#This Row],[Tempo de atendimento]]/24)</f>
        <v>0</v>
      </c>
      <c r="H612">
        <f>_xlfn.XLOOKUP(Base[[#This Row],[Recurso]],'DE-PARA'!$A$1:$A$1000,'DE-PARA'!$E$1:$E$1000)</f>
        <v>0</v>
      </c>
      <c r="I612">
        <f>_xlfn.XLOOKUP(Base[[#This Row],[Recurso]],'DE-PARA'!$A$1:$A$1000,'DE-PARA'!$F$1:$F$1000)</f>
        <v>0</v>
      </c>
      <c r="AD612" s="64"/>
      <c r="AE612" s="64"/>
      <c r="AF612" s="64"/>
      <c r="AG612" s="65"/>
      <c r="AH612" s="65"/>
      <c r="BK612" s="65"/>
      <c r="BL612" s="65"/>
      <c r="BP612" s="20"/>
    </row>
    <row r="613" spans="1:68">
      <c r="A613" s="19">
        <f>CONCATENATE(MONTH(Base[[#This Row],[Data_Padronizada]]),"/",YEAR(Base[[#This Row],[Data_Padronizada]]))*1</f>
        <v>1</v>
      </c>
      <c r="B613" s="20" cm="1">
        <f t="array" ref="B613">IF(ISTEXT(BP613), IFERROR(VALOR.DATA(TRIM(BP613)), VALUE(TRIM(BP613))), BP613)</f>
        <v>0</v>
      </c>
      <c r="C613" t="str">
        <f>TEXT(Base[[#This Row],[Data_Padronizada]],"DDD")</f>
        <v>sáb</v>
      </c>
      <c r="D613">
        <f>_xlfn.XLOOKUP(Base[[#This Row],[Recurso]],'DE-PARA'!$A$1:$A$1000,'DE-PARA'!$D$1:$D$1000)</f>
        <v>0</v>
      </c>
      <c r="E613" t="str">
        <f>_xlfn.XLOOKUP(Base[[#This Row],[Tipo]],'DE-PARA'!$K$2:$K$63,'DE-PARA'!$L$2:$L$63,"Fazer De-Para")</f>
        <v>Fazer De-Para</v>
      </c>
      <c r="F613" s="21">
        <f>Base[[#This Row],[Duração]]*24</f>
        <v>0</v>
      </c>
      <c r="G613" s="22">
        <f>HOUR(Base[[#This Row],[Tempo de atendimento]]/24)</f>
        <v>0</v>
      </c>
      <c r="H613">
        <f>_xlfn.XLOOKUP(Base[[#This Row],[Recurso]],'DE-PARA'!$A$1:$A$1000,'DE-PARA'!$E$1:$E$1000)</f>
        <v>0</v>
      </c>
      <c r="I613">
        <f>_xlfn.XLOOKUP(Base[[#This Row],[Recurso]],'DE-PARA'!$A$1:$A$1000,'DE-PARA'!$F$1:$F$1000)</f>
        <v>0</v>
      </c>
      <c r="AD613" s="64"/>
      <c r="AE613" s="64"/>
      <c r="AF613" s="64"/>
      <c r="AG613" s="65"/>
      <c r="AH613" s="65"/>
      <c r="BK613" s="65"/>
      <c r="BL613" s="65"/>
      <c r="BP613" s="20"/>
    </row>
    <row r="614" spans="1:68">
      <c r="A614" s="19">
        <f>CONCATENATE(MONTH(Base[[#This Row],[Data_Padronizada]]),"/",YEAR(Base[[#This Row],[Data_Padronizada]]))*1</f>
        <v>1</v>
      </c>
      <c r="B614" s="20" cm="1">
        <f t="array" ref="B614">IF(ISTEXT(BP614), IFERROR(VALOR.DATA(TRIM(BP614)), VALUE(TRIM(BP614))), BP614)</f>
        <v>0</v>
      </c>
      <c r="C614" t="str">
        <f>TEXT(Base[[#This Row],[Data_Padronizada]],"DDD")</f>
        <v>sáb</v>
      </c>
      <c r="D614">
        <f>_xlfn.XLOOKUP(Base[[#This Row],[Recurso]],'DE-PARA'!$A$1:$A$1000,'DE-PARA'!$D$1:$D$1000)</f>
        <v>0</v>
      </c>
      <c r="E614" t="str">
        <f>_xlfn.XLOOKUP(Base[[#This Row],[Tipo]],'DE-PARA'!$K$2:$K$63,'DE-PARA'!$L$2:$L$63,"Fazer De-Para")</f>
        <v>Fazer De-Para</v>
      </c>
      <c r="F614" s="21">
        <f>Base[[#This Row],[Duração]]*24</f>
        <v>0</v>
      </c>
      <c r="G614" s="22">
        <f>HOUR(Base[[#This Row],[Tempo de atendimento]]/24)</f>
        <v>0</v>
      </c>
      <c r="H614">
        <f>_xlfn.XLOOKUP(Base[[#This Row],[Recurso]],'DE-PARA'!$A$1:$A$1000,'DE-PARA'!$E$1:$E$1000)</f>
        <v>0</v>
      </c>
      <c r="I614">
        <f>_xlfn.XLOOKUP(Base[[#This Row],[Recurso]],'DE-PARA'!$A$1:$A$1000,'DE-PARA'!$F$1:$F$1000)</f>
        <v>0</v>
      </c>
      <c r="AD614" s="64"/>
      <c r="AE614" s="64"/>
      <c r="AF614" s="64"/>
      <c r="AG614" s="65"/>
      <c r="AH614" s="65"/>
      <c r="BK614" s="65"/>
      <c r="BL614" s="65"/>
      <c r="BP614" s="20"/>
    </row>
    <row r="615" spans="1:68">
      <c r="A615" s="19">
        <f>CONCATENATE(MONTH(Base[[#This Row],[Data_Padronizada]]),"/",YEAR(Base[[#This Row],[Data_Padronizada]]))*1</f>
        <v>1</v>
      </c>
      <c r="B615" s="20" cm="1">
        <f t="array" ref="B615">IF(ISTEXT(BP615), IFERROR(VALOR.DATA(TRIM(BP615)), VALUE(TRIM(BP615))), BP615)</f>
        <v>0</v>
      </c>
      <c r="C615" t="str">
        <f>TEXT(Base[[#This Row],[Data_Padronizada]],"DDD")</f>
        <v>sáb</v>
      </c>
      <c r="D615">
        <f>_xlfn.XLOOKUP(Base[[#This Row],[Recurso]],'DE-PARA'!$A$1:$A$1000,'DE-PARA'!$D$1:$D$1000)</f>
        <v>0</v>
      </c>
      <c r="E615" t="str">
        <f>_xlfn.XLOOKUP(Base[[#This Row],[Tipo]],'DE-PARA'!$K$2:$K$63,'DE-PARA'!$L$2:$L$63,"Fazer De-Para")</f>
        <v>Fazer De-Para</v>
      </c>
      <c r="F615" s="21">
        <f>Base[[#This Row],[Duração]]*24</f>
        <v>0</v>
      </c>
      <c r="G615" s="22">
        <f>HOUR(Base[[#This Row],[Tempo de atendimento]]/24)</f>
        <v>0</v>
      </c>
      <c r="H615">
        <f>_xlfn.XLOOKUP(Base[[#This Row],[Recurso]],'DE-PARA'!$A$1:$A$1000,'DE-PARA'!$E$1:$E$1000)</f>
        <v>0</v>
      </c>
      <c r="I615">
        <f>_xlfn.XLOOKUP(Base[[#This Row],[Recurso]],'DE-PARA'!$A$1:$A$1000,'DE-PARA'!$F$1:$F$1000)</f>
        <v>0</v>
      </c>
      <c r="AD615" s="64"/>
      <c r="AE615" s="64"/>
      <c r="AF615" s="64"/>
      <c r="AG615" s="65"/>
      <c r="AH615" s="65"/>
      <c r="BK615" s="65"/>
      <c r="BL615" s="65"/>
      <c r="BP615" s="20"/>
    </row>
    <row r="616" spans="1:68">
      <c r="A616" s="19">
        <f>CONCATENATE(MONTH(Base[[#This Row],[Data_Padronizada]]),"/",YEAR(Base[[#This Row],[Data_Padronizada]]))*1</f>
        <v>1</v>
      </c>
      <c r="B616" s="20" cm="1">
        <f t="array" ref="B616">IF(ISTEXT(BP616), IFERROR(VALOR.DATA(TRIM(BP616)), VALUE(TRIM(BP616))), BP616)</f>
        <v>0</v>
      </c>
      <c r="C616" t="str">
        <f>TEXT(Base[[#This Row],[Data_Padronizada]],"DDD")</f>
        <v>sáb</v>
      </c>
      <c r="D616">
        <f>_xlfn.XLOOKUP(Base[[#This Row],[Recurso]],'DE-PARA'!$A$1:$A$1000,'DE-PARA'!$D$1:$D$1000)</f>
        <v>0</v>
      </c>
      <c r="E616" t="str">
        <f>_xlfn.XLOOKUP(Base[[#This Row],[Tipo]],'DE-PARA'!$K$2:$K$63,'DE-PARA'!$L$2:$L$63,"Fazer De-Para")</f>
        <v>Fazer De-Para</v>
      </c>
      <c r="F616" s="21">
        <f>Base[[#This Row],[Duração]]*24</f>
        <v>0</v>
      </c>
      <c r="G616" s="22">
        <f>HOUR(Base[[#This Row],[Tempo de atendimento]]/24)</f>
        <v>0</v>
      </c>
      <c r="H616">
        <f>_xlfn.XLOOKUP(Base[[#This Row],[Recurso]],'DE-PARA'!$A$1:$A$1000,'DE-PARA'!$E$1:$E$1000)</f>
        <v>0</v>
      </c>
      <c r="I616">
        <f>_xlfn.XLOOKUP(Base[[#This Row],[Recurso]],'DE-PARA'!$A$1:$A$1000,'DE-PARA'!$F$1:$F$1000)</f>
        <v>0</v>
      </c>
      <c r="AD616" s="64"/>
      <c r="AE616" s="64"/>
      <c r="AF616" s="64"/>
      <c r="AG616" s="65"/>
      <c r="AH616" s="65"/>
      <c r="BK616" s="65"/>
      <c r="BL616" s="65"/>
      <c r="BP616" s="20"/>
    </row>
    <row r="617" spans="1:68">
      <c r="A617" s="19">
        <f>CONCATENATE(MONTH(Base[[#This Row],[Data_Padronizada]]),"/",YEAR(Base[[#This Row],[Data_Padronizada]]))*1</f>
        <v>1</v>
      </c>
      <c r="B617" s="20" cm="1">
        <f t="array" ref="B617">IF(ISTEXT(BP617), IFERROR(VALOR.DATA(TRIM(BP617)), VALUE(TRIM(BP617))), BP617)</f>
        <v>0</v>
      </c>
      <c r="C617" t="str">
        <f>TEXT(Base[[#This Row],[Data_Padronizada]],"DDD")</f>
        <v>sáb</v>
      </c>
      <c r="D617">
        <f>_xlfn.XLOOKUP(Base[[#This Row],[Recurso]],'DE-PARA'!$A$1:$A$1000,'DE-PARA'!$D$1:$D$1000)</f>
        <v>0</v>
      </c>
      <c r="E617" t="str">
        <f>_xlfn.XLOOKUP(Base[[#This Row],[Tipo]],'DE-PARA'!$K$2:$K$63,'DE-PARA'!$L$2:$L$63,"Fazer De-Para")</f>
        <v>Fazer De-Para</v>
      </c>
      <c r="F617" s="21">
        <f>Base[[#This Row],[Duração]]*24</f>
        <v>0</v>
      </c>
      <c r="G617" s="22">
        <f>HOUR(Base[[#This Row],[Tempo de atendimento]]/24)</f>
        <v>0</v>
      </c>
      <c r="H617">
        <f>_xlfn.XLOOKUP(Base[[#This Row],[Recurso]],'DE-PARA'!$A$1:$A$1000,'DE-PARA'!$E$1:$E$1000)</f>
        <v>0</v>
      </c>
      <c r="I617">
        <f>_xlfn.XLOOKUP(Base[[#This Row],[Recurso]],'DE-PARA'!$A$1:$A$1000,'DE-PARA'!$F$1:$F$1000)</f>
        <v>0</v>
      </c>
      <c r="AD617" s="64"/>
      <c r="AE617" s="64"/>
      <c r="AF617" s="64"/>
      <c r="AG617" s="65"/>
      <c r="AH617" s="65"/>
      <c r="BK617" s="65"/>
      <c r="BL617" s="65"/>
      <c r="BP617" s="20"/>
    </row>
    <row r="618" spans="1:68">
      <c r="A618" s="19">
        <f>CONCATENATE(MONTH(Base[[#This Row],[Data_Padronizada]]),"/",YEAR(Base[[#This Row],[Data_Padronizada]]))*1</f>
        <v>1</v>
      </c>
      <c r="B618" s="20" cm="1">
        <f t="array" ref="B618">IF(ISTEXT(BP618), IFERROR(VALOR.DATA(TRIM(BP618)), VALUE(TRIM(BP618))), BP618)</f>
        <v>0</v>
      </c>
      <c r="C618" t="str">
        <f>TEXT(Base[[#This Row],[Data_Padronizada]],"DDD")</f>
        <v>sáb</v>
      </c>
      <c r="D618">
        <f>_xlfn.XLOOKUP(Base[[#This Row],[Recurso]],'DE-PARA'!$A$1:$A$1000,'DE-PARA'!$D$1:$D$1000)</f>
        <v>0</v>
      </c>
      <c r="E618" t="str">
        <f>_xlfn.XLOOKUP(Base[[#This Row],[Tipo]],'DE-PARA'!$K$2:$K$63,'DE-PARA'!$L$2:$L$63,"Fazer De-Para")</f>
        <v>Fazer De-Para</v>
      </c>
      <c r="F618" s="21">
        <f>Base[[#This Row],[Duração]]*24</f>
        <v>0</v>
      </c>
      <c r="G618" s="22">
        <f>HOUR(Base[[#This Row],[Tempo de atendimento]]/24)</f>
        <v>0</v>
      </c>
      <c r="H618">
        <f>_xlfn.XLOOKUP(Base[[#This Row],[Recurso]],'DE-PARA'!$A$1:$A$1000,'DE-PARA'!$E$1:$E$1000)</f>
        <v>0</v>
      </c>
      <c r="I618">
        <f>_xlfn.XLOOKUP(Base[[#This Row],[Recurso]],'DE-PARA'!$A$1:$A$1000,'DE-PARA'!$F$1:$F$1000)</f>
        <v>0</v>
      </c>
      <c r="AD618" s="64"/>
      <c r="AE618" s="64"/>
      <c r="AF618" s="64"/>
      <c r="AG618" s="65"/>
      <c r="AH618" s="65"/>
      <c r="BK618" s="65"/>
      <c r="BL618" s="65"/>
      <c r="BP618" s="20"/>
    </row>
    <row r="619" spans="1:68">
      <c r="A619" s="19">
        <f>CONCATENATE(MONTH(Base[[#This Row],[Data_Padronizada]]),"/",YEAR(Base[[#This Row],[Data_Padronizada]]))*1</f>
        <v>1</v>
      </c>
      <c r="B619" s="20" cm="1">
        <f t="array" ref="B619">IF(ISTEXT(BP619), IFERROR(VALOR.DATA(TRIM(BP619)), VALUE(TRIM(BP619))), BP619)</f>
        <v>0</v>
      </c>
      <c r="C619" t="str">
        <f>TEXT(Base[[#This Row],[Data_Padronizada]],"DDD")</f>
        <v>sáb</v>
      </c>
      <c r="D619">
        <f>_xlfn.XLOOKUP(Base[[#This Row],[Recurso]],'DE-PARA'!$A$1:$A$1000,'DE-PARA'!$D$1:$D$1000)</f>
        <v>0</v>
      </c>
      <c r="E619" t="str">
        <f>_xlfn.XLOOKUP(Base[[#This Row],[Tipo]],'DE-PARA'!$K$2:$K$63,'DE-PARA'!$L$2:$L$63,"Fazer De-Para")</f>
        <v>Fazer De-Para</v>
      </c>
      <c r="F619" s="21">
        <f>Base[[#This Row],[Duração]]*24</f>
        <v>0</v>
      </c>
      <c r="G619" s="22">
        <f>HOUR(Base[[#This Row],[Tempo de atendimento]]/24)</f>
        <v>0</v>
      </c>
      <c r="H619">
        <f>_xlfn.XLOOKUP(Base[[#This Row],[Recurso]],'DE-PARA'!$A$1:$A$1000,'DE-PARA'!$E$1:$E$1000)</f>
        <v>0</v>
      </c>
      <c r="I619">
        <f>_xlfn.XLOOKUP(Base[[#This Row],[Recurso]],'DE-PARA'!$A$1:$A$1000,'DE-PARA'!$F$1:$F$1000)</f>
        <v>0</v>
      </c>
      <c r="AD619" s="64"/>
      <c r="AE619" s="64"/>
      <c r="AF619" s="64"/>
      <c r="AG619" s="65"/>
      <c r="AH619" s="65"/>
      <c r="BK619" s="65"/>
      <c r="BL619" s="65"/>
      <c r="BP619" s="20"/>
    </row>
    <row r="620" spans="1:68">
      <c r="A620" s="19">
        <f>CONCATENATE(MONTH(Base[[#This Row],[Data_Padronizada]]),"/",YEAR(Base[[#This Row],[Data_Padronizada]]))*1</f>
        <v>1</v>
      </c>
      <c r="B620" s="20" cm="1">
        <f t="array" ref="B620">IF(ISTEXT(BP620), IFERROR(VALOR.DATA(TRIM(BP620)), VALUE(TRIM(BP620))), BP620)</f>
        <v>0</v>
      </c>
      <c r="C620" t="str">
        <f>TEXT(Base[[#This Row],[Data_Padronizada]],"DDD")</f>
        <v>sáb</v>
      </c>
      <c r="D620">
        <f>_xlfn.XLOOKUP(Base[[#This Row],[Recurso]],'DE-PARA'!$A$1:$A$1000,'DE-PARA'!$D$1:$D$1000)</f>
        <v>0</v>
      </c>
      <c r="E620" t="str">
        <f>_xlfn.XLOOKUP(Base[[#This Row],[Tipo]],'DE-PARA'!$K$2:$K$63,'DE-PARA'!$L$2:$L$63,"Fazer De-Para")</f>
        <v>Fazer De-Para</v>
      </c>
      <c r="F620" s="21">
        <f>Base[[#This Row],[Duração]]*24</f>
        <v>0</v>
      </c>
      <c r="G620" s="22">
        <f>HOUR(Base[[#This Row],[Tempo de atendimento]]/24)</f>
        <v>0</v>
      </c>
      <c r="H620">
        <f>_xlfn.XLOOKUP(Base[[#This Row],[Recurso]],'DE-PARA'!$A$1:$A$1000,'DE-PARA'!$E$1:$E$1000)</f>
        <v>0</v>
      </c>
      <c r="I620">
        <f>_xlfn.XLOOKUP(Base[[#This Row],[Recurso]],'DE-PARA'!$A$1:$A$1000,'DE-PARA'!$F$1:$F$1000)</f>
        <v>0</v>
      </c>
      <c r="AD620" s="64"/>
      <c r="AE620" s="64"/>
      <c r="AF620" s="64"/>
      <c r="AG620" s="65"/>
      <c r="AH620" s="65"/>
      <c r="BK620" s="65"/>
      <c r="BL620" s="65"/>
      <c r="BP620" s="20"/>
    </row>
    <row r="621" spans="1:68">
      <c r="A621" s="19">
        <f>CONCATENATE(MONTH(Base[[#This Row],[Data_Padronizada]]),"/",YEAR(Base[[#This Row],[Data_Padronizada]]))*1</f>
        <v>1</v>
      </c>
      <c r="B621" s="20" cm="1">
        <f t="array" ref="B621">IF(ISTEXT(BP621), IFERROR(VALOR.DATA(TRIM(BP621)), VALUE(TRIM(BP621))), BP621)</f>
        <v>0</v>
      </c>
      <c r="C621" t="str">
        <f>TEXT(Base[[#This Row],[Data_Padronizada]],"DDD")</f>
        <v>sáb</v>
      </c>
      <c r="D621">
        <f>_xlfn.XLOOKUP(Base[[#This Row],[Recurso]],'DE-PARA'!$A$1:$A$1000,'DE-PARA'!$D$1:$D$1000)</f>
        <v>0</v>
      </c>
      <c r="E621" t="str">
        <f>_xlfn.XLOOKUP(Base[[#This Row],[Tipo]],'DE-PARA'!$K$2:$K$63,'DE-PARA'!$L$2:$L$63,"Fazer De-Para")</f>
        <v>Fazer De-Para</v>
      </c>
      <c r="F621" s="21">
        <f>Base[[#This Row],[Duração]]*24</f>
        <v>0</v>
      </c>
      <c r="G621" s="22">
        <f>HOUR(Base[[#This Row],[Tempo de atendimento]]/24)</f>
        <v>0</v>
      </c>
      <c r="H621">
        <f>_xlfn.XLOOKUP(Base[[#This Row],[Recurso]],'DE-PARA'!$A$1:$A$1000,'DE-PARA'!$E$1:$E$1000)</f>
        <v>0</v>
      </c>
      <c r="I621">
        <f>_xlfn.XLOOKUP(Base[[#This Row],[Recurso]],'DE-PARA'!$A$1:$A$1000,'DE-PARA'!$F$1:$F$1000)</f>
        <v>0</v>
      </c>
      <c r="AD621" s="64"/>
      <c r="AE621" s="64"/>
      <c r="AF621" s="64"/>
      <c r="AG621" s="65"/>
      <c r="AH621" s="65"/>
      <c r="BK621" s="65"/>
      <c r="BL621" s="65"/>
      <c r="BP621" s="20"/>
    </row>
    <row r="622" spans="1:68">
      <c r="A622" s="19">
        <f>CONCATENATE(MONTH(Base[[#This Row],[Data_Padronizada]]),"/",YEAR(Base[[#This Row],[Data_Padronizada]]))*1</f>
        <v>1</v>
      </c>
      <c r="B622" s="20" cm="1">
        <f t="array" ref="B622">IF(ISTEXT(BP622), IFERROR(VALOR.DATA(TRIM(BP622)), VALUE(TRIM(BP622))), BP622)</f>
        <v>0</v>
      </c>
      <c r="C622" t="str">
        <f>TEXT(Base[[#This Row],[Data_Padronizada]],"DDD")</f>
        <v>sáb</v>
      </c>
      <c r="D622">
        <f>_xlfn.XLOOKUP(Base[[#This Row],[Recurso]],'DE-PARA'!$A$1:$A$1000,'DE-PARA'!$D$1:$D$1000)</f>
        <v>0</v>
      </c>
      <c r="E622" t="str">
        <f>_xlfn.XLOOKUP(Base[[#This Row],[Tipo]],'DE-PARA'!$K$2:$K$63,'DE-PARA'!$L$2:$L$63,"Fazer De-Para")</f>
        <v>Fazer De-Para</v>
      </c>
      <c r="F622" s="21">
        <f>Base[[#This Row],[Duração]]*24</f>
        <v>0</v>
      </c>
      <c r="G622" s="22">
        <f>HOUR(Base[[#This Row],[Tempo de atendimento]]/24)</f>
        <v>0</v>
      </c>
      <c r="H622">
        <f>_xlfn.XLOOKUP(Base[[#This Row],[Recurso]],'DE-PARA'!$A$1:$A$1000,'DE-PARA'!$E$1:$E$1000)</f>
        <v>0</v>
      </c>
      <c r="I622">
        <f>_xlfn.XLOOKUP(Base[[#This Row],[Recurso]],'DE-PARA'!$A$1:$A$1000,'DE-PARA'!$F$1:$F$1000)</f>
        <v>0</v>
      </c>
      <c r="AD622" s="64"/>
      <c r="AE622" s="64"/>
      <c r="AF622" s="64"/>
      <c r="AG622" s="65"/>
      <c r="AH622" s="65"/>
      <c r="BK622" s="65"/>
      <c r="BL622" s="65"/>
      <c r="BP622" s="20"/>
    </row>
    <row r="623" spans="1:68">
      <c r="A623" s="19">
        <f>CONCATENATE(MONTH(Base[[#This Row],[Data_Padronizada]]),"/",YEAR(Base[[#This Row],[Data_Padronizada]]))*1</f>
        <v>1</v>
      </c>
      <c r="B623" s="20" cm="1">
        <f t="array" ref="B623">IF(ISTEXT(BP623), IFERROR(VALOR.DATA(TRIM(BP623)), VALUE(TRIM(BP623))), BP623)</f>
        <v>0</v>
      </c>
      <c r="C623" t="str">
        <f>TEXT(Base[[#This Row],[Data_Padronizada]],"DDD")</f>
        <v>sáb</v>
      </c>
      <c r="D623">
        <f>_xlfn.XLOOKUP(Base[[#This Row],[Recurso]],'DE-PARA'!$A$1:$A$1000,'DE-PARA'!$D$1:$D$1000)</f>
        <v>0</v>
      </c>
      <c r="E623" t="str">
        <f>_xlfn.XLOOKUP(Base[[#This Row],[Tipo]],'DE-PARA'!$K$2:$K$63,'DE-PARA'!$L$2:$L$63,"Fazer De-Para")</f>
        <v>Fazer De-Para</v>
      </c>
      <c r="F623" s="21">
        <f>Base[[#This Row],[Duração]]*24</f>
        <v>0</v>
      </c>
      <c r="G623" s="22">
        <f>HOUR(Base[[#This Row],[Tempo de atendimento]]/24)</f>
        <v>0</v>
      </c>
      <c r="H623">
        <f>_xlfn.XLOOKUP(Base[[#This Row],[Recurso]],'DE-PARA'!$A$1:$A$1000,'DE-PARA'!$E$1:$E$1000)</f>
        <v>0</v>
      </c>
      <c r="I623">
        <f>_xlfn.XLOOKUP(Base[[#This Row],[Recurso]],'DE-PARA'!$A$1:$A$1000,'DE-PARA'!$F$1:$F$1000)</f>
        <v>0</v>
      </c>
      <c r="AD623" s="64"/>
      <c r="AE623" s="64"/>
      <c r="AF623" s="64"/>
      <c r="AG623" s="65"/>
      <c r="AH623" s="65"/>
      <c r="BK623" s="65"/>
      <c r="BL623" s="65"/>
      <c r="BP623" s="20"/>
    </row>
    <row r="624" spans="1:68">
      <c r="A624" s="19">
        <f>CONCATENATE(MONTH(Base[[#This Row],[Data_Padronizada]]),"/",YEAR(Base[[#This Row],[Data_Padronizada]]))*1</f>
        <v>1</v>
      </c>
      <c r="B624" s="20" cm="1">
        <f t="array" ref="B624">IF(ISTEXT(BP624), IFERROR(VALOR.DATA(TRIM(BP624)), VALUE(TRIM(BP624))), BP624)</f>
        <v>0</v>
      </c>
      <c r="C624" t="str">
        <f>TEXT(Base[[#This Row],[Data_Padronizada]],"DDD")</f>
        <v>sáb</v>
      </c>
      <c r="D624">
        <f>_xlfn.XLOOKUP(Base[[#This Row],[Recurso]],'DE-PARA'!$A$1:$A$1000,'DE-PARA'!$D$1:$D$1000)</f>
        <v>0</v>
      </c>
      <c r="E624" t="str">
        <f>_xlfn.XLOOKUP(Base[[#This Row],[Tipo]],'DE-PARA'!$K$2:$K$63,'DE-PARA'!$L$2:$L$63,"Fazer De-Para")</f>
        <v>Fazer De-Para</v>
      </c>
      <c r="F624" s="21">
        <f>Base[[#This Row],[Duração]]*24</f>
        <v>0</v>
      </c>
      <c r="G624" s="22">
        <f>HOUR(Base[[#This Row],[Tempo de atendimento]]/24)</f>
        <v>0</v>
      </c>
      <c r="H624">
        <f>_xlfn.XLOOKUP(Base[[#This Row],[Recurso]],'DE-PARA'!$A$1:$A$1000,'DE-PARA'!$E$1:$E$1000)</f>
        <v>0</v>
      </c>
      <c r="I624">
        <f>_xlfn.XLOOKUP(Base[[#This Row],[Recurso]],'DE-PARA'!$A$1:$A$1000,'DE-PARA'!$F$1:$F$1000)</f>
        <v>0</v>
      </c>
      <c r="AD624" s="64"/>
      <c r="AE624" s="64"/>
      <c r="AF624" s="64"/>
      <c r="AG624" s="65"/>
      <c r="AH624" s="65"/>
      <c r="BK624" s="65"/>
      <c r="BL624" s="65"/>
      <c r="BP624" s="20"/>
    </row>
    <row r="625" spans="1:68">
      <c r="A625" s="19">
        <f>CONCATENATE(MONTH(Base[[#This Row],[Data_Padronizada]]),"/",YEAR(Base[[#This Row],[Data_Padronizada]]))*1</f>
        <v>1</v>
      </c>
      <c r="B625" s="20" cm="1">
        <f t="array" ref="B625">IF(ISTEXT(BP625), IFERROR(VALOR.DATA(TRIM(BP625)), VALUE(TRIM(BP625))), BP625)</f>
        <v>0</v>
      </c>
      <c r="C625" t="str">
        <f>TEXT(Base[[#This Row],[Data_Padronizada]],"DDD")</f>
        <v>sáb</v>
      </c>
      <c r="D625">
        <f>_xlfn.XLOOKUP(Base[[#This Row],[Recurso]],'DE-PARA'!$A$1:$A$1000,'DE-PARA'!$D$1:$D$1000)</f>
        <v>0</v>
      </c>
      <c r="E625" t="str">
        <f>_xlfn.XLOOKUP(Base[[#This Row],[Tipo]],'DE-PARA'!$K$2:$K$63,'DE-PARA'!$L$2:$L$63,"Fazer De-Para")</f>
        <v>Fazer De-Para</v>
      </c>
      <c r="F625" s="21">
        <f>Base[[#This Row],[Duração]]*24</f>
        <v>0</v>
      </c>
      <c r="G625" s="22">
        <f>HOUR(Base[[#This Row],[Tempo de atendimento]]/24)</f>
        <v>0</v>
      </c>
      <c r="H625">
        <f>_xlfn.XLOOKUP(Base[[#This Row],[Recurso]],'DE-PARA'!$A$1:$A$1000,'DE-PARA'!$E$1:$E$1000)</f>
        <v>0</v>
      </c>
      <c r="I625">
        <f>_xlfn.XLOOKUP(Base[[#This Row],[Recurso]],'DE-PARA'!$A$1:$A$1000,'DE-PARA'!$F$1:$F$1000)</f>
        <v>0</v>
      </c>
      <c r="AD625" s="64"/>
      <c r="AE625" s="64"/>
      <c r="AF625" s="64"/>
      <c r="AG625" s="65"/>
      <c r="AH625" s="65"/>
      <c r="BK625" s="65"/>
      <c r="BL625" s="65"/>
      <c r="BP625" s="20"/>
    </row>
    <row r="626" spans="1:68">
      <c r="A626" s="19">
        <f>CONCATENATE(MONTH(Base[[#This Row],[Data_Padronizada]]),"/",YEAR(Base[[#This Row],[Data_Padronizada]]))*1</f>
        <v>1</v>
      </c>
      <c r="B626" s="20" cm="1">
        <f t="array" ref="B626">IF(ISTEXT(BP626), IFERROR(VALOR.DATA(TRIM(BP626)), VALUE(TRIM(BP626))), BP626)</f>
        <v>0</v>
      </c>
      <c r="C626" t="str">
        <f>TEXT(Base[[#This Row],[Data_Padronizada]],"DDD")</f>
        <v>sáb</v>
      </c>
      <c r="D626">
        <f>_xlfn.XLOOKUP(Base[[#This Row],[Recurso]],'DE-PARA'!$A$1:$A$1000,'DE-PARA'!$D$1:$D$1000)</f>
        <v>0</v>
      </c>
      <c r="E626" t="str">
        <f>_xlfn.XLOOKUP(Base[[#This Row],[Tipo]],'DE-PARA'!$K$2:$K$63,'DE-PARA'!$L$2:$L$63,"Fazer De-Para")</f>
        <v>Fazer De-Para</v>
      </c>
      <c r="F626" s="21">
        <f>Base[[#This Row],[Duração]]*24</f>
        <v>0</v>
      </c>
      <c r="G626" s="22">
        <f>HOUR(Base[[#This Row],[Tempo de atendimento]]/24)</f>
        <v>0</v>
      </c>
      <c r="H626">
        <f>_xlfn.XLOOKUP(Base[[#This Row],[Recurso]],'DE-PARA'!$A$1:$A$1000,'DE-PARA'!$E$1:$E$1000)</f>
        <v>0</v>
      </c>
      <c r="I626">
        <f>_xlfn.XLOOKUP(Base[[#This Row],[Recurso]],'DE-PARA'!$A$1:$A$1000,'DE-PARA'!$F$1:$F$1000)</f>
        <v>0</v>
      </c>
      <c r="AD626" s="64"/>
      <c r="AE626" s="64"/>
      <c r="AF626" s="64"/>
      <c r="AG626" s="65"/>
      <c r="AH626" s="65"/>
      <c r="BK626" s="65"/>
      <c r="BL626" s="65"/>
      <c r="BP626" s="20"/>
    </row>
    <row r="627" spans="1:68">
      <c r="A627" s="19">
        <f>CONCATENATE(MONTH(Base[[#This Row],[Data_Padronizada]]),"/",YEAR(Base[[#This Row],[Data_Padronizada]]))*1</f>
        <v>1</v>
      </c>
      <c r="B627" s="20" cm="1">
        <f t="array" ref="B627">IF(ISTEXT(BP627), IFERROR(VALOR.DATA(TRIM(BP627)), VALUE(TRIM(BP627))), BP627)</f>
        <v>0</v>
      </c>
      <c r="C627" t="str">
        <f>TEXT(Base[[#This Row],[Data_Padronizada]],"DDD")</f>
        <v>sáb</v>
      </c>
      <c r="D627">
        <f>_xlfn.XLOOKUP(Base[[#This Row],[Recurso]],'DE-PARA'!$A$1:$A$1000,'DE-PARA'!$D$1:$D$1000)</f>
        <v>0</v>
      </c>
      <c r="E627" t="str">
        <f>_xlfn.XLOOKUP(Base[[#This Row],[Tipo]],'DE-PARA'!$K$2:$K$63,'DE-PARA'!$L$2:$L$63,"Fazer De-Para")</f>
        <v>Fazer De-Para</v>
      </c>
      <c r="F627" s="21">
        <f>Base[[#This Row],[Duração]]*24</f>
        <v>0</v>
      </c>
      <c r="G627" s="22">
        <f>HOUR(Base[[#This Row],[Tempo de atendimento]]/24)</f>
        <v>0</v>
      </c>
      <c r="H627">
        <f>_xlfn.XLOOKUP(Base[[#This Row],[Recurso]],'DE-PARA'!$A$1:$A$1000,'DE-PARA'!$E$1:$E$1000)</f>
        <v>0</v>
      </c>
      <c r="I627">
        <f>_xlfn.XLOOKUP(Base[[#This Row],[Recurso]],'DE-PARA'!$A$1:$A$1000,'DE-PARA'!$F$1:$F$1000)</f>
        <v>0</v>
      </c>
      <c r="AD627" s="64"/>
      <c r="AE627" s="64"/>
      <c r="AF627" s="64"/>
      <c r="AG627" s="65"/>
      <c r="AH627" s="65"/>
      <c r="BK627" s="65"/>
      <c r="BL627" s="65"/>
      <c r="BP627" s="20"/>
    </row>
    <row r="628" spans="1:68">
      <c r="A628" s="19">
        <f>CONCATENATE(MONTH(Base[[#This Row],[Data_Padronizada]]),"/",YEAR(Base[[#This Row],[Data_Padronizada]]))*1</f>
        <v>1</v>
      </c>
      <c r="B628" s="20" cm="1">
        <f t="array" ref="B628">IF(ISTEXT(BP628), IFERROR(VALOR.DATA(TRIM(BP628)), VALUE(TRIM(BP628))), BP628)</f>
        <v>0</v>
      </c>
      <c r="C628" t="str">
        <f>TEXT(Base[[#This Row],[Data_Padronizada]],"DDD")</f>
        <v>sáb</v>
      </c>
      <c r="D628">
        <f>_xlfn.XLOOKUP(Base[[#This Row],[Recurso]],'DE-PARA'!$A$1:$A$1000,'DE-PARA'!$D$1:$D$1000)</f>
        <v>0</v>
      </c>
      <c r="E628" t="str">
        <f>_xlfn.XLOOKUP(Base[[#This Row],[Tipo]],'DE-PARA'!$K$2:$K$63,'DE-PARA'!$L$2:$L$63,"Fazer De-Para")</f>
        <v>Fazer De-Para</v>
      </c>
      <c r="F628" s="21">
        <f>Base[[#This Row],[Duração]]*24</f>
        <v>0</v>
      </c>
      <c r="G628" s="22">
        <f>HOUR(Base[[#This Row],[Tempo de atendimento]]/24)</f>
        <v>0</v>
      </c>
      <c r="H628">
        <f>_xlfn.XLOOKUP(Base[[#This Row],[Recurso]],'DE-PARA'!$A$1:$A$1000,'DE-PARA'!$E$1:$E$1000)</f>
        <v>0</v>
      </c>
      <c r="I628">
        <f>_xlfn.XLOOKUP(Base[[#This Row],[Recurso]],'DE-PARA'!$A$1:$A$1000,'DE-PARA'!$F$1:$F$1000)</f>
        <v>0</v>
      </c>
      <c r="AD628" s="64"/>
      <c r="AE628" s="64"/>
      <c r="AF628" s="64"/>
      <c r="AG628" s="65"/>
      <c r="AH628" s="65"/>
      <c r="BK628" s="65"/>
      <c r="BL628" s="65"/>
      <c r="BP628" s="20"/>
    </row>
    <row r="629" spans="1:68">
      <c r="A629" s="19">
        <f>CONCATENATE(MONTH(Base[[#This Row],[Data_Padronizada]]),"/",YEAR(Base[[#This Row],[Data_Padronizada]]))*1</f>
        <v>1</v>
      </c>
      <c r="B629" s="20" cm="1">
        <f t="array" ref="B629">IF(ISTEXT(BP629), IFERROR(VALOR.DATA(TRIM(BP629)), VALUE(TRIM(BP629))), BP629)</f>
        <v>0</v>
      </c>
      <c r="C629" t="str">
        <f>TEXT(Base[[#This Row],[Data_Padronizada]],"DDD")</f>
        <v>sáb</v>
      </c>
      <c r="D629">
        <f>_xlfn.XLOOKUP(Base[[#This Row],[Recurso]],'DE-PARA'!$A$1:$A$1000,'DE-PARA'!$D$1:$D$1000)</f>
        <v>0</v>
      </c>
      <c r="E629" t="str">
        <f>_xlfn.XLOOKUP(Base[[#This Row],[Tipo]],'DE-PARA'!$K$2:$K$63,'DE-PARA'!$L$2:$L$63,"Fazer De-Para")</f>
        <v>Fazer De-Para</v>
      </c>
      <c r="F629" s="21">
        <f>Base[[#This Row],[Duração]]*24</f>
        <v>0</v>
      </c>
      <c r="G629" s="22">
        <f>HOUR(Base[[#This Row],[Tempo de atendimento]]/24)</f>
        <v>0</v>
      </c>
      <c r="H629">
        <f>_xlfn.XLOOKUP(Base[[#This Row],[Recurso]],'DE-PARA'!$A$1:$A$1000,'DE-PARA'!$E$1:$E$1000)</f>
        <v>0</v>
      </c>
      <c r="I629">
        <f>_xlfn.XLOOKUP(Base[[#This Row],[Recurso]],'DE-PARA'!$A$1:$A$1000,'DE-PARA'!$F$1:$F$1000)</f>
        <v>0</v>
      </c>
      <c r="AD629" s="64"/>
      <c r="AE629" s="64"/>
      <c r="AF629" s="64"/>
      <c r="AG629" s="65"/>
      <c r="AH629" s="65"/>
      <c r="BK629" s="65"/>
      <c r="BL629" s="65"/>
      <c r="BP629" s="20"/>
    </row>
    <row r="630" spans="1:68">
      <c r="A630" s="19">
        <f>CONCATENATE(MONTH(Base[[#This Row],[Data_Padronizada]]),"/",YEAR(Base[[#This Row],[Data_Padronizada]]))*1</f>
        <v>1</v>
      </c>
      <c r="B630" s="20" cm="1">
        <f t="array" ref="B630">IF(ISTEXT(BP630), IFERROR(VALOR.DATA(TRIM(BP630)), VALUE(TRIM(BP630))), BP630)</f>
        <v>0</v>
      </c>
      <c r="C630" t="str">
        <f>TEXT(Base[[#This Row],[Data_Padronizada]],"DDD")</f>
        <v>sáb</v>
      </c>
      <c r="D630">
        <f>_xlfn.XLOOKUP(Base[[#This Row],[Recurso]],'DE-PARA'!$A$1:$A$1000,'DE-PARA'!$D$1:$D$1000)</f>
        <v>0</v>
      </c>
      <c r="E630" t="str">
        <f>_xlfn.XLOOKUP(Base[[#This Row],[Tipo]],'DE-PARA'!$K$2:$K$63,'DE-PARA'!$L$2:$L$63,"Fazer De-Para")</f>
        <v>Fazer De-Para</v>
      </c>
      <c r="F630" s="21">
        <f>Base[[#This Row],[Duração]]*24</f>
        <v>0</v>
      </c>
      <c r="G630" s="22">
        <f>HOUR(Base[[#This Row],[Tempo de atendimento]]/24)</f>
        <v>0</v>
      </c>
      <c r="H630">
        <f>_xlfn.XLOOKUP(Base[[#This Row],[Recurso]],'DE-PARA'!$A$1:$A$1000,'DE-PARA'!$E$1:$E$1000)</f>
        <v>0</v>
      </c>
      <c r="I630">
        <f>_xlfn.XLOOKUP(Base[[#This Row],[Recurso]],'DE-PARA'!$A$1:$A$1000,'DE-PARA'!$F$1:$F$1000)</f>
        <v>0</v>
      </c>
      <c r="AD630" s="64"/>
      <c r="AE630" s="64"/>
      <c r="AF630" s="64"/>
      <c r="AG630" s="65"/>
      <c r="AH630" s="65"/>
      <c r="BK630" s="65"/>
      <c r="BL630" s="65"/>
      <c r="BP630" s="20"/>
    </row>
    <row r="631" spans="1:68">
      <c r="A631" s="19">
        <f>CONCATENATE(MONTH(Base[[#This Row],[Data_Padronizada]]),"/",YEAR(Base[[#This Row],[Data_Padronizada]]))*1</f>
        <v>1</v>
      </c>
      <c r="B631" s="20" cm="1">
        <f t="array" ref="B631">IF(ISTEXT(BP631), IFERROR(VALOR.DATA(TRIM(BP631)), VALUE(TRIM(BP631))), BP631)</f>
        <v>0</v>
      </c>
      <c r="C631" t="str">
        <f>TEXT(Base[[#This Row],[Data_Padronizada]],"DDD")</f>
        <v>sáb</v>
      </c>
      <c r="D631">
        <f>_xlfn.XLOOKUP(Base[[#This Row],[Recurso]],'DE-PARA'!$A$1:$A$1000,'DE-PARA'!$D$1:$D$1000)</f>
        <v>0</v>
      </c>
      <c r="E631" t="str">
        <f>_xlfn.XLOOKUP(Base[[#This Row],[Tipo]],'DE-PARA'!$K$2:$K$63,'DE-PARA'!$L$2:$L$63,"Fazer De-Para")</f>
        <v>Fazer De-Para</v>
      </c>
      <c r="F631" s="21">
        <f>Base[[#This Row],[Duração]]*24</f>
        <v>0</v>
      </c>
      <c r="G631" s="22">
        <f>HOUR(Base[[#This Row],[Tempo de atendimento]]/24)</f>
        <v>0</v>
      </c>
      <c r="H631">
        <f>_xlfn.XLOOKUP(Base[[#This Row],[Recurso]],'DE-PARA'!$A$1:$A$1000,'DE-PARA'!$E$1:$E$1000)</f>
        <v>0</v>
      </c>
      <c r="I631">
        <f>_xlfn.XLOOKUP(Base[[#This Row],[Recurso]],'DE-PARA'!$A$1:$A$1000,'DE-PARA'!$F$1:$F$1000)</f>
        <v>0</v>
      </c>
      <c r="AD631" s="64"/>
      <c r="AE631" s="64"/>
      <c r="AF631" s="64"/>
      <c r="AG631" s="65"/>
      <c r="AH631" s="65"/>
      <c r="BK631" s="65"/>
      <c r="BL631" s="65"/>
      <c r="BP631" s="20"/>
    </row>
    <row r="632" spans="1:68">
      <c r="A632" s="19">
        <f>CONCATENATE(MONTH(Base[[#This Row],[Data_Padronizada]]),"/",YEAR(Base[[#This Row],[Data_Padronizada]]))*1</f>
        <v>1</v>
      </c>
      <c r="B632" s="20" cm="1">
        <f t="array" ref="B632">IF(ISTEXT(BP632), IFERROR(VALOR.DATA(TRIM(BP632)), VALUE(TRIM(BP632))), BP632)</f>
        <v>0</v>
      </c>
      <c r="C632" t="str">
        <f>TEXT(Base[[#This Row],[Data_Padronizada]],"DDD")</f>
        <v>sáb</v>
      </c>
      <c r="D632">
        <f>_xlfn.XLOOKUP(Base[[#This Row],[Recurso]],'DE-PARA'!$A$1:$A$1000,'DE-PARA'!$D$1:$D$1000)</f>
        <v>0</v>
      </c>
      <c r="E632" t="str">
        <f>_xlfn.XLOOKUP(Base[[#This Row],[Tipo]],'DE-PARA'!$K$2:$K$63,'DE-PARA'!$L$2:$L$63,"Fazer De-Para")</f>
        <v>Fazer De-Para</v>
      </c>
      <c r="F632" s="21">
        <f>Base[[#This Row],[Duração]]*24</f>
        <v>0</v>
      </c>
      <c r="G632" s="22">
        <f>HOUR(Base[[#This Row],[Tempo de atendimento]]/24)</f>
        <v>0</v>
      </c>
      <c r="H632">
        <f>_xlfn.XLOOKUP(Base[[#This Row],[Recurso]],'DE-PARA'!$A$1:$A$1000,'DE-PARA'!$E$1:$E$1000)</f>
        <v>0</v>
      </c>
      <c r="I632">
        <f>_xlfn.XLOOKUP(Base[[#This Row],[Recurso]],'DE-PARA'!$A$1:$A$1000,'DE-PARA'!$F$1:$F$1000)</f>
        <v>0</v>
      </c>
      <c r="AD632" s="64"/>
      <c r="AE632" s="64"/>
      <c r="AF632" s="64"/>
      <c r="AG632" s="65"/>
      <c r="AH632" s="65"/>
      <c r="BK632" s="65"/>
      <c r="BL632" s="65"/>
      <c r="BP632" s="20"/>
    </row>
    <row r="633" spans="1:68">
      <c r="A633" s="19">
        <f>CONCATENATE(MONTH(Base[[#This Row],[Data_Padronizada]]),"/",YEAR(Base[[#This Row],[Data_Padronizada]]))*1</f>
        <v>1</v>
      </c>
      <c r="B633" s="20" cm="1">
        <f t="array" ref="B633">IF(ISTEXT(BP633), IFERROR(VALOR.DATA(TRIM(BP633)), VALUE(TRIM(BP633))), BP633)</f>
        <v>0</v>
      </c>
      <c r="C633" t="str">
        <f>TEXT(Base[[#This Row],[Data_Padronizada]],"DDD")</f>
        <v>sáb</v>
      </c>
      <c r="D633">
        <f>_xlfn.XLOOKUP(Base[[#This Row],[Recurso]],'DE-PARA'!$A$1:$A$1000,'DE-PARA'!$D$1:$D$1000)</f>
        <v>0</v>
      </c>
      <c r="E633" t="str">
        <f>_xlfn.XLOOKUP(Base[[#This Row],[Tipo]],'DE-PARA'!$K$2:$K$63,'DE-PARA'!$L$2:$L$63,"Fazer De-Para")</f>
        <v>Fazer De-Para</v>
      </c>
      <c r="F633" s="21">
        <f>Base[[#This Row],[Duração]]*24</f>
        <v>0</v>
      </c>
      <c r="G633" s="22">
        <f>HOUR(Base[[#This Row],[Tempo de atendimento]]/24)</f>
        <v>0</v>
      </c>
      <c r="H633">
        <f>_xlfn.XLOOKUP(Base[[#This Row],[Recurso]],'DE-PARA'!$A$1:$A$1000,'DE-PARA'!$E$1:$E$1000)</f>
        <v>0</v>
      </c>
      <c r="I633">
        <f>_xlfn.XLOOKUP(Base[[#This Row],[Recurso]],'DE-PARA'!$A$1:$A$1000,'DE-PARA'!$F$1:$F$1000)</f>
        <v>0</v>
      </c>
      <c r="AD633" s="64"/>
      <c r="AE633" s="64"/>
      <c r="AF633" s="64"/>
      <c r="AG633" s="65"/>
      <c r="AH633" s="65"/>
      <c r="BK633" s="65"/>
      <c r="BL633" s="65"/>
      <c r="BP633" s="20"/>
    </row>
    <row r="634" spans="1:68">
      <c r="A634" s="19">
        <f>CONCATENATE(MONTH(Base[[#This Row],[Data_Padronizada]]),"/",YEAR(Base[[#This Row],[Data_Padronizada]]))*1</f>
        <v>1</v>
      </c>
      <c r="B634" s="20" cm="1">
        <f t="array" ref="B634">IF(ISTEXT(BP634), IFERROR(VALOR.DATA(TRIM(BP634)), VALUE(TRIM(BP634))), BP634)</f>
        <v>0</v>
      </c>
      <c r="C634" t="str">
        <f>TEXT(Base[[#This Row],[Data_Padronizada]],"DDD")</f>
        <v>sáb</v>
      </c>
      <c r="D634">
        <f>_xlfn.XLOOKUP(Base[[#This Row],[Recurso]],'DE-PARA'!$A$1:$A$1000,'DE-PARA'!$D$1:$D$1000)</f>
        <v>0</v>
      </c>
      <c r="E634" t="str">
        <f>_xlfn.XLOOKUP(Base[[#This Row],[Tipo]],'DE-PARA'!$K$2:$K$63,'DE-PARA'!$L$2:$L$63,"Fazer De-Para")</f>
        <v>Fazer De-Para</v>
      </c>
      <c r="F634" s="21">
        <f>Base[[#This Row],[Duração]]*24</f>
        <v>0</v>
      </c>
      <c r="G634" s="22">
        <f>HOUR(Base[[#This Row],[Tempo de atendimento]]/24)</f>
        <v>0</v>
      </c>
      <c r="H634">
        <f>_xlfn.XLOOKUP(Base[[#This Row],[Recurso]],'DE-PARA'!$A$1:$A$1000,'DE-PARA'!$E$1:$E$1000)</f>
        <v>0</v>
      </c>
      <c r="I634">
        <f>_xlfn.XLOOKUP(Base[[#This Row],[Recurso]],'DE-PARA'!$A$1:$A$1000,'DE-PARA'!$F$1:$F$1000)</f>
        <v>0</v>
      </c>
      <c r="AD634" s="64"/>
      <c r="AE634" s="64"/>
      <c r="AF634" s="64"/>
      <c r="AG634" s="65"/>
      <c r="AH634" s="65"/>
      <c r="BK634" s="65"/>
      <c r="BL634" s="65"/>
      <c r="BP634" s="20"/>
    </row>
    <row r="635" spans="1:68">
      <c r="A635" s="19">
        <f>CONCATENATE(MONTH(Base[[#This Row],[Data_Padronizada]]),"/",YEAR(Base[[#This Row],[Data_Padronizada]]))*1</f>
        <v>1</v>
      </c>
      <c r="B635" s="20" cm="1">
        <f t="array" ref="B635">IF(ISTEXT(BP635), IFERROR(VALOR.DATA(TRIM(BP635)), VALUE(TRIM(BP635))), BP635)</f>
        <v>0</v>
      </c>
      <c r="C635" t="str">
        <f>TEXT(Base[[#This Row],[Data_Padronizada]],"DDD")</f>
        <v>sáb</v>
      </c>
      <c r="D635">
        <f>_xlfn.XLOOKUP(Base[[#This Row],[Recurso]],'DE-PARA'!$A$1:$A$1000,'DE-PARA'!$D$1:$D$1000)</f>
        <v>0</v>
      </c>
      <c r="E635" t="str">
        <f>_xlfn.XLOOKUP(Base[[#This Row],[Tipo]],'DE-PARA'!$K$2:$K$63,'DE-PARA'!$L$2:$L$63,"Fazer De-Para")</f>
        <v>Fazer De-Para</v>
      </c>
      <c r="F635" s="21">
        <f>Base[[#This Row],[Duração]]*24</f>
        <v>0</v>
      </c>
      <c r="G635" s="22">
        <f>HOUR(Base[[#This Row],[Tempo de atendimento]]/24)</f>
        <v>0</v>
      </c>
      <c r="H635">
        <f>_xlfn.XLOOKUP(Base[[#This Row],[Recurso]],'DE-PARA'!$A$1:$A$1000,'DE-PARA'!$E$1:$E$1000)</f>
        <v>0</v>
      </c>
      <c r="I635">
        <f>_xlfn.XLOOKUP(Base[[#This Row],[Recurso]],'DE-PARA'!$A$1:$A$1000,'DE-PARA'!$F$1:$F$1000)</f>
        <v>0</v>
      </c>
      <c r="AD635" s="64"/>
      <c r="AE635" s="64"/>
      <c r="AF635" s="64"/>
      <c r="AG635" s="65"/>
      <c r="AH635" s="65"/>
      <c r="BK635" s="65"/>
      <c r="BL635" s="65"/>
      <c r="BP635" s="20"/>
    </row>
    <row r="636" spans="1:68">
      <c r="A636" s="19">
        <f>CONCATENATE(MONTH(Base[[#This Row],[Data_Padronizada]]),"/",YEAR(Base[[#This Row],[Data_Padronizada]]))*1</f>
        <v>1</v>
      </c>
      <c r="B636" s="20" cm="1">
        <f t="array" ref="B636">IF(ISTEXT(BP636), IFERROR(VALOR.DATA(TRIM(BP636)), VALUE(TRIM(BP636))), BP636)</f>
        <v>0</v>
      </c>
      <c r="C636" t="str">
        <f>TEXT(Base[[#This Row],[Data_Padronizada]],"DDD")</f>
        <v>sáb</v>
      </c>
      <c r="D636">
        <f>_xlfn.XLOOKUP(Base[[#This Row],[Recurso]],'DE-PARA'!$A$1:$A$1000,'DE-PARA'!$D$1:$D$1000)</f>
        <v>0</v>
      </c>
      <c r="E636" t="str">
        <f>_xlfn.XLOOKUP(Base[[#This Row],[Tipo]],'DE-PARA'!$K$2:$K$63,'DE-PARA'!$L$2:$L$63,"Fazer De-Para")</f>
        <v>Fazer De-Para</v>
      </c>
      <c r="F636" s="21">
        <f>Base[[#This Row],[Duração]]*24</f>
        <v>0</v>
      </c>
      <c r="G636" s="22">
        <f>HOUR(Base[[#This Row],[Tempo de atendimento]]/24)</f>
        <v>0</v>
      </c>
      <c r="H636">
        <f>_xlfn.XLOOKUP(Base[[#This Row],[Recurso]],'DE-PARA'!$A$1:$A$1000,'DE-PARA'!$E$1:$E$1000)</f>
        <v>0</v>
      </c>
      <c r="I636">
        <f>_xlfn.XLOOKUP(Base[[#This Row],[Recurso]],'DE-PARA'!$A$1:$A$1000,'DE-PARA'!$F$1:$F$1000)</f>
        <v>0</v>
      </c>
      <c r="AD636" s="64"/>
      <c r="AE636" s="64"/>
      <c r="AF636" s="64"/>
      <c r="AG636" s="65"/>
      <c r="AH636" s="65"/>
      <c r="BK636" s="65"/>
      <c r="BL636" s="65"/>
      <c r="BP636" s="20"/>
    </row>
    <row r="637" spans="1:68">
      <c r="A637" s="19">
        <f>CONCATENATE(MONTH(Base[[#This Row],[Data_Padronizada]]),"/",YEAR(Base[[#This Row],[Data_Padronizada]]))*1</f>
        <v>1</v>
      </c>
      <c r="B637" s="20" cm="1">
        <f t="array" ref="B637">IF(ISTEXT(BP637), IFERROR(VALOR.DATA(TRIM(BP637)), VALUE(TRIM(BP637))), BP637)</f>
        <v>0</v>
      </c>
      <c r="C637" t="str">
        <f>TEXT(Base[[#This Row],[Data_Padronizada]],"DDD")</f>
        <v>sáb</v>
      </c>
      <c r="D637">
        <f>_xlfn.XLOOKUP(Base[[#This Row],[Recurso]],'DE-PARA'!$A$1:$A$1000,'DE-PARA'!$D$1:$D$1000)</f>
        <v>0</v>
      </c>
      <c r="E637" t="str">
        <f>_xlfn.XLOOKUP(Base[[#This Row],[Tipo]],'DE-PARA'!$K$2:$K$63,'DE-PARA'!$L$2:$L$63,"Fazer De-Para")</f>
        <v>Fazer De-Para</v>
      </c>
      <c r="F637" s="21">
        <f>Base[[#This Row],[Duração]]*24</f>
        <v>0</v>
      </c>
      <c r="G637" s="22">
        <f>HOUR(Base[[#This Row],[Tempo de atendimento]]/24)</f>
        <v>0</v>
      </c>
      <c r="H637">
        <f>_xlfn.XLOOKUP(Base[[#This Row],[Recurso]],'DE-PARA'!$A$1:$A$1000,'DE-PARA'!$E$1:$E$1000)</f>
        <v>0</v>
      </c>
      <c r="I637">
        <f>_xlfn.XLOOKUP(Base[[#This Row],[Recurso]],'DE-PARA'!$A$1:$A$1000,'DE-PARA'!$F$1:$F$1000)</f>
        <v>0</v>
      </c>
      <c r="AD637" s="64"/>
      <c r="AE637" s="64"/>
      <c r="AF637" s="64"/>
      <c r="AG637" s="65"/>
      <c r="AH637" s="65"/>
      <c r="BK637" s="65"/>
      <c r="BL637" s="65"/>
      <c r="BP637" s="20"/>
    </row>
    <row r="638" spans="1:68">
      <c r="A638" s="19">
        <f>CONCATENATE(MONTH(Base[[#This Row],[Data_Padronizada]]),"/",YEAR(Base[[#This Row],[Data_Padronizada]]))*1</f>
        <v>1</v>
      </c>
      <c r="B638" s="20" cm="1">
        <f t="array" ref="B638">IF(ISTEXT(BP638), IFERROR(VALOR.DATA(TRIM(BP638)), VALUE(TRIM(BP638))), BP638)</f>
        <v>0</v>
      </c>
      <c r="C638" t="str">
        <f>TEXT(Base[[#This Row],[Data_Padronizada]],"DDD")</f>
        <v>sáb</v>
      </c>
      <c r="D638">
        <f>_xlfn.XLOOKUP(Base[[#This Row],[Recurso]],'DE-PARA'!$A$1:$A$1000,'DE-PARA'!$D$1:$D$1000)</f>
        <v>0</v>
      </c>
      <c r="E638" t="str">
        <f>_xlfn.XLOOKUP(Base[[#This Row],[Tipo]],'DE-PARA'!$K$2:$K$63,'DE-PARA'!$L$2:$L$63,"Fazer De-Para")</f>
        <v>Fazer De-Para</v>
      </c>
      <c r="F638" s="21">
        <f>Base[[#This Row],[Duração]]*24</f>
        <v>0</v>
      </c>
      <c r="G638" s="22">
        <f>HOUR(Base[[#This Row],[Tempo de atendimento]]/24)</f>
        <v>0</v>
      </c>
      <c r="H638">
        <f>_xlfn.XLOOKUP(Base[[#This Row],[Recurso]],'DE-PARA'!$A$1:$A$1000,'DE-PARA'!$E$1:$E$1000)</f>
        <v>0</v>
      </c>
      <c r="I638">
        <f>_xlfn.XLOOKUP(Base[[#This Row],[Recurso]],'DE-PARA'!$A$1:$A$1000,'DE-PARA'!$F$1:$F$1000)</f>
        <v>0</v>
      </c>
      <c r="AD638" s="64"/>
      <c r="AE638" s="64"/>
      <c r="AF638" s="64"/>
      <c r="AG638" s="65"/>
      <c r="AH638" s="65"/>
      <c r="BK638" s="65"/>
      <c r="BL638" s="65"/>
      <c r="BP638" s="20"/>
    </row>
    <row r="639" spans="1:68">
      <c r="A639" s="19">
        <f>CONCATENATE(MONTH(Base[[#This Row],[Data_Padronizada]]),"/",YEAR(Base[[#This Row],[Data_Padronizada]]))*1</f>
        <v>1</v>
      </c>
      <c r="B639" s="20" cm="1">
        <f t="array" ref="B639">IF(ISTEXT(BP639), IFERROR(VALOR.DATA(TRIM(BP639)), VALUE(TRIM(BP639))), BP639)</f>
        <v>0</v>
      </c>
      <c r="C639" t="str">
        <f>TEXT(Base[[#This Row],[Data_Padronizada]],"DDD")</f>
        <v>sáb</v>
      </c>
      <c r="D639">
        <f>_xlfn.XLOOKUP(Base[[#This Row],[Recurso]],'DE-PARA'!$A$1:$A$1000,'DE-PARA'!$D$1:$D$1000)</f>
        <v>0</v>
      </c>
      <c r="E639" t="str">
        <f>_xlfn.XLOOKUP(Base[[#This Row],[Tipo]],'DE-PARA'!$K$2:$K$63,'DE-PARA'!$L$2:$L$63,"Fazer De-Para")</f>
        <v>Fazer De-Para</v>
      </c>
      <c r="F639" s="21">
        <f>Base[[#This Row],[Duração]]*24</f>
        <v>0</v>
      </c>
      <c r="G639" s="22">
        <f>HOUR(Base[[#This Row],[Tempo de atendimento]]/24)</f>
        <v>0</v>
      </c>
      <c r="H639">
        <f>_xlfn.XLOOKUP(Base[[#This Row],[Recurso]],'DE-PARA'!$A$1:$A$1000,'DE-PARA'!$E$1:$E$1000)</f>
        <v>0</v>
      </c>
      <c r="I639">
        <f>_xlfn.XLOOKUP(Base[[#This Row],[Recurso]],'DE-PARA'!$A$1:$A$1000,'DE-PARA'!$F$1:$F$1000)</f>
        <v>0</v>
      </c>
      <c r="AD639" s="64"/>
      <c r="AE639" s="64"/>
      <c r="AF639" s="64"/>
      <c r="AG639" s="65"/>
      <c r="AH639" s="65"/>
      <c r="BK639" s="65"/>
      <c r="BL639" s="65"/>
      <c r="BP639" s="20"/>
    </row>
    <row r="640" spans="1:68">
      <c r="A640" s="19">
        <f>CONCATENATE(MONTH(Base[[#This Row],[Data_Padronizada]]),"/",YEAR(Base[[#This Row],[Data_Padronizada]]))*1</f>
        <v>1</v>
      </c>
      <c r="B640" s="20" cm="1">
        <f t="array" ref="B640">IF(ISTEXT(BP640), IFERROR(VALOR.DATA(TRIM(BP640)), VALUE(TRIM(BP640))), BP640)</f>
        <v>0</v>
      </c>
      <c r="C640" t="str">
        <f>TEXT(Base[[#This Row],[Data_Padronizada]],"DDD")</f>
        <v>sáb</v>
      </c>
      <c r="D640">
        <f>_xlfn.XLOOKUP(Base[[#This Row],[Recurso]],'DE-PARA'!$A$1:$A$1000,'DE-PARA'!$D$1:$D$1000)</f>
        <v>0</v>
      </c>
      <c r="E640" t="str">
        <f>_xlfn.XLOOKUP(Base[[#This Row],[Tipo]],'DE-PARA'!$K$2:$K$63,'DE-PARA'!$L$2:$L$63,"Fazer De-Para")</f>
        <v>Fazer De-Para</v>
      </c>
      <c r="F640" s="21">
        <f>Base[[#This Row],[Duração]]*24</f>
        <v>0</v>
      </c>
      <c r="G640" s="22">
        <f>HOUR(Base[[#This Row],[Tempo de atendimento]]/24)</f>
        <v>0</v>
      </c>
      <c r="H640">
        <f>_xlfn.XLOOKUP(Base[[#This Row],[Recurso]],'DE-PARA'!$A$1:$A$1000,'DE-PARA'!$E$1:$E$1000)</f>
        <v>0</v>
      </c>
      <c r="I640">
        <f>_xlfn.XLOOKUP(Base[[#This Row],[Recurso]],'DE-PARA'!$A$1:$A$1000,'DE-PARA'!$F$1:$F$1000)</f>
        <v>0</v>
      </c>
      <c r="AD640" s="64"/>
      <c r="AE640" s="64"/>
      <c r="AF640" s="64"/>
      <c r="AG640" s="65"/>
      <c r="AH640" s="65"/>
      <c r="BK640" s="65"/>
      <c r="BL640" s="65"/>
      <c r="BP640" s="20"/>
    </row>
    <row r="641" spans="1:68">
      <c r="A641" s="19">
        <f>CONCATENATE(MONTH(Base[[#This Row],[Data_Padronizada]]),"/",YEAR(Base[[#This Row],[Data_Padronizada]]))*1</f>
        <v>1</v>
      </c>
      <c r="B641" s="20" cm="1">
        <f t="array" ref="B641">IF(ISTEXT(BP641), IFERROR(VALOR.DATA(TRIM(BP641)), VALUE(TRIM(BP641))), BP641)</f>
        <v>0</v>
      </c>
      <c r="C641" t="str">
        <f>TEXT(Base[[#This Row],[Data_Padronizada]],"DDD")</f>
        <v>sáb</v>
      </c>
      <c r="D641">
        <f>_xlfn.XLOOKUP(Base[[#This Row],[Recurso]],'DE-PARA'!$A$1:$A$1000,'DE-PARA'!$D$1:$D$1000)</f>
        <v>0</v>
      </c>
      <c r="E641" t="str">
        <f>_xlfn.XLOOKUP(Base[[#This Row],[Tipo]],'DE-PARA'!$K$2:$K$63,'DE-PARA'!$L$2:$L$63,"Fazer De-Para")</f>
        <v>Fazer De-Para</v>
      </c>
      <c r="F641" s="21">
        <f>Base[[#This Row],[Duração]]*24</f>
        <v>0</v>
      </c>
      <c r="G641" s="22">
        <f>HOUR(Base[[#This Row],[Tempo de atendimento]]/24)</f>
        <v>0</v>
      </c>
      <c r="H641">
        <f>_xlfn.XLOOKUP(Base[[#This Row],[Recurso]],'DE-PARA'!$A$1:$A$1000,'DE-PARA'!$E$1:$E$1000)</f>
        <v>0</v>
      </c>
      <c r="I641">
        <f>_xlfn.XLOOKUP(Base[[#This Row],[Recurso]],'DE-PARA'!$A$1:$A$1000,'DE-PARA'!$F$1:$F$1000)</f>
        <v>0</v>
      </c>
      <c r="AD641" s="64"/>
      <c r="AE641" s="64"/>
      <c r="AF641" s="64"/>
      <c r="AG641" s="65"/>
      <c r="AH641" s="65"/>
      <c r="BK641" s="65"/>
      <c r="BL641" s="65"/>
      <c r="BP641" s="20"/>
    </row>
    <row r="642" spans="1:68">
      <c r="A642" s="19">
        <f>CONCATENATE(MONTH(Base[[#This Row],[Data_Padronizada]]),"/",YEAR(Base[[#This Row],[Data_Padronizada]]))*1</f>
        <v>1</v>
      </c>
      <c r="B642" s="20" cm="1">
        <f t="array" ref="B642">IF(ISTEXT(BP642), IFERROR(VALOR.DATA(TRIM(BP642)), VALUE(TRIM(BP642))), BP642)</f>
        <v>0</v>
      </c>
      <c r="C642" t="str">
        <f>TEXT(Base[[#This Row],[Data_Padronizada]],"DDD")</f>
        <v>sáb</v>
      </c>
      <c r="D642">
        <f>_xlfn.XLOOKUP(Base[[#This Row],[Recurso]],'DE-PARA'!$A$1:$A$1000,'DE-PARA'!$D$1:$D$1000)</f>
        <v>0</v>
      </c>
      <c r="E642" t="str">
        <f>_xlfn.XLOOKUP(Base[[#This Row],[Tipo]],'DE-PARA'!$K$2:$K$63,'DE-PARA'!$L$2:$L$63,"Fazer De-Para")</f>
        <v>Fazer De-Para</v>
      </c>
      <c r="F642" s="21">
        <f>Base[[#This Row],[Duração]]*24</f>
        <v>0</v>
      </c>
      <c r="G642" s="22">
        <f>HOUR(Base[[#This Row],[Tempo de atendimento]]/24)</f>
        <v>0</v>
      </c>
      <c r="H642">
        <f>_xlfn.XLOOKUP(Base[[#This Row],[Recurso]],'DE-PARA'!$A$1:$A$1000,'DE-PARA'!$E$1:$E$1000)</f>
        <v>0</v>
      </c>
      <c r="I642">
        <f>_xlfn.XLOOKUP(Base[[#This Row],[Recurso]],'DE-PARA'!$A$1:$A$1000,'DE-PARA'!$F$1:$F$1000)</f>
        <v>0</v>
      </c>
      <c r="AD642" s="64"/>
      <c r="AE642" s="64"/>
      <c r="AF642" s="64"/>
      <c r="AG642" s="65"/>
      <c r="AH642" s="65"/>
      <c r="BK642" s="65"/>
      <c r="BL642" s="65"/>
      <c r="BP642" s="20"/>
    </row>
    <row r="643" spans="1:68">
      <c r="A643" s="19">
        <f>CONCATENATE(MONTH(Base[[#This Row],[Data_Padronizada]]),"/",YEAR(Base[[#This Row],[Data_Padronizada]]))*1</f>
        <v>1</v>
      </c>
      <c r="B643" s="20" cm="1">
        <f t="array" ref="B643">IF(ISTEXT(BP643), IFERROR(VALOR.DATA(TRIM(BP643)), VALUE(TRIM(BP643))), BP643)</f>
        <v>0</v>
      </c>
      <c r="C643" t="str">
        <f>TEXT(Base[[#This Row],[Data_Padronizada]],"DDD")</f>
        <v>sáb</v>
      </c>
      <c r="D643">
        <f>_xlfn.XLOOKUP(Base[[#This Row],[Recurso]],'DE-PARA'!$A$1:$A$1000,'DE-PARA'!$D$1:$D$1000)</f>
        <v>0</v>
      </c>
      <c r="E643" t="str">
        <f>_xlfn.XLOOKUP(Base[[#This Row],[Tipo]],'DE-PARA'!$K$2:$K$63,'DE-PARA'!$L$2:$L$63,"Fazer De-Para")</f>
        <v>Fazer De-Para</v>
      </c>
      <c r="F643" s="21">
        <f>Base[[#This Row],[Duração]]*24</f>
        <v>0</v>
      </c>
      <c r="G643" s="22">
        <f>HOUR(Base[[#This Row],[Tempo de atendimento]]/24)</f>
        <v>0</v>
      </c>
      <c r="H643">
        <f>_xlfn.XLOOKUP(Base[[#This Row],[Recurso]],'DE-PARA'!$A$1:$A$1000,'DE-PARA'!$E$1:$E$1000)</f>
        <v>0</v>
      </c>
      <c r="I643">
        <f>_xlfn.XLOOKUP(Base[[#This Row],[Recurso]],'DE-PARA'!$A$1:$A$1000,'DE-PARA'!$F$1:$F$1000)</f>
        <v>0</v>
      </c>
      <c r="AD643" s="64"/>
      <c r="AE643" s="64"/>
      <c r="AF643" s="64"/>
      <c r="AG643" s="65"/>
      <c r="AH643" s="65"/>
      <c r="BK643" s="65"/>
      <c r="BL643" s="65"/>
      <c r="BP643" s="20"/>
    </row>
    <row r="644" spans="1:68">
      <c r="A644" s="19">
        <f>CONCATENATE(MONTH(Base[[#This Row],[Data_Padronizada]]),"/",YEAR(Base[[#This Row],[Data_Padronizada]]))*1</f>
        <v>1</v>
      </c>
      <c r="B644" s="20" cm="1">
        <f t="array" ref="B644">IF(ISTEXT(BP644), IFERROR(VALOR.DATA(TRIM(BP644)), VALUE(TRIM(BP644))), BP644)</f>
        <v>0</v>
      </c>
      <c r="C644" t="str">
        <f>TEXT(Base[[#This Row],[Data_Padronizada]],"DDD")</f>
        <v>sáb</v>
      </c>
      <c r="D644">
        <f>_xlfn.XLOOKUP(Base[[#This Row],[Recurso]],'DE-PARA'!$A$1:$A$1000,'DE-PARA'!$D$1:$D$1000)</f>
        <v>0</v>
      </c>
      <c r="E644" t="str">
        <f>_xlfn.XLOOKUP(Base[[#This Row],[Tipo]],'DE-PARA'!$K$2:$K$63,'DE-PARA'!$L$2:$L$63,"Fazer De-Para")</f>
        <v>Fazer De-Para</v>
      </c>
      <c r="F644" s="21">
        <f>Base[[#This Row],[Duração]]*24</f>
        <v>0</v>
      </c>
      <c r="G644" s="22">
        <f>HOUR(Base[[#This Row],[Tempo de atendimento]]/24)</f>
        <v>0</v>
      </c>
      <c r="H644">
        <f>_xlfn.XLOOKUP(Base[[#This Row],[Recurso]],'DE-PARA'!$A$1:$A$1000,'DE-PARA'!$E$1:$E$1000)</f>
        <v>0</v>
      </c>
      <c r="I644">
        <f>_xlfn.XLOOKUP(Base[[#This Row],[Recurso]],'DE-PARA'!$A$1:$A$1000,'DE-PARA'!$F$1:$F$1000)</f>
        <v>0</v>
      </c>
      <c r="AD644" s="64"/>
      <c r="AE644" s="64"/>
      <c r="AF644" s="64"/>
      <c r="AG644" s="65"/>
      <c r="AH644" s="65"/>
      <c r="BK644" s="65"/>
      <c r="BL644" s="65"/>
      <c r="BP644" s="20"/>
    </row>
    <row r="645" spans="1:68">
      <c r="A645" s="19">
        <f>CONCATENATE(MONTH(Base[[#This Row],[Data_Padronizada]]),"/",YEAR(Base[[#This Row],[Data_Padronizada]]))*1</f>
        <v>1</v>
      </c>
      <c r="B645" s="20" cm="1">
        <f t="array" ref="B645">IF(ISTEXT(BP645), IFERROR(VALOR.DATA(TRIM(BP645)), VALUE(TRIM(BP645))), BP645)</f>
        <v>0</v>
      </c>
      <c r="C645" t="str">
        <f>TEXT(Base[[#This Row],[Data_Padronizada]],"DDD")</f>
        <v>sáb</v>
      </c>
      <c r="D645">
        <f>_xlfn.XLOOKUP(Base[[#This Row],[Recurso]],'DE-PARA'!$A$1:$A$1000,'DE-PARA'!$D$1:$D$1000)</f>
        <v>0</v>
      </c>
      <c r="E645" t="str">
        <f>_xlfn.XLOOKUP(Base[[#This Row],[Tipo]],'DE-PARA'!$K$2:$K$63,'DE-PARA'!$L$2:$L$63,"Fazer De-Para")</f>
        <v>Fazer De-Para</v>
      </c>
      <c r="F645" s="21">
        <f>Base[[#This Row],[Duração]]*24</f>
        <v>0</v>
      </c>
      <c r="G645" s="22">
        <f>HOUR(Base[[#This Row],[Tempo de atendimento]]/24)</f>
        <v>0</v>
      </c>
      <c r="H645">
        <f>_xlfn.XLOOKUP(Base[[#This Row],[Recurso]],'DE-PARA'!$A$1:$A$1000,'DE-PARA'!$E$1:$E$1000)</f>
        <v>0</v>
      </c>
      <c r="I645">
        <f>_xlfn.XLOOKUP(Base[[#This Row],[Recurso]],'DE-PARA'!$A$1:$A$1000,'DE-PARA'!$F$1:$F$1000)</f>
        <v>0</v>
      </c>
      <c r="AD645" s="64"/>
      <c r="AE645" s="64"/>
      <c r="AF645" s="64"/>
      <c r="AG645" s="65"/>
      <c r="AH645" s="65"/>
      <c r="BK645" s="65"/>
      <c r="BL645" s="65"/>
      <c r="BP645" s="20"/>
    </row>
    <row r="646" spans="1:68">
      <c r="A646" s="19">
        <f>CONCATENATE(MONTH(Base[[#This Row],[Data_Padronizada]]),"/",YEAR(Base[[#This Row],[Data_Padronizada]]))*1</f>
        <v>1</v>
      </c>
      <c r="B646" s="20" cm="1">
        <f t="array" ref="B646">IF(ISTEXT(BP646), IFERROR(VALOR.DATA(TRIM(BP646)), VALUE(TRIM(BP646))), BP646)</f>
        <v>0</v>
      </c>
      <c r="C646" t="str">
        <f>TEXT(Base[[#This Row],[Data_Padronizada]],"DDD")</f>
        <v>sáb</v>
      </c>
      <c r="D646">
        <f>_xlfn.XLOOKUP(Base[[#This Row],[Recurso]],'DE-PARA'!$A$1:$A$1000,'DE-PARA'!$D$1:$D$1000)</f>
        <v>0</v>
      </c>
      <c r="E646" t="str">
        <f>_xlfn.XLOOKUP(Base[[#This Row],[Tipo]],'DE-PARA'!$K$2:$K$63,'DE-PARA'!$L$2:$L$63,"Fazer De-Para")</f>
        <v>Fazer De-Para</v>
      </c>
      <c r="F646" s="21">
        <f>Base[[#This Row],[Duração]]*24</f>
        <v>0</v>
      </c>
      <c r="G646" s="22">
        <f>HOUR(Base[[#This Row],[Tempo de atendimento]]/24)</f>
        <v>0</v>
      </c>
      <c r="H646">
        <f>_xlfn.XLOOKUP(Base[[#This Row],[Recurso]],'DE-PARA'!$A$1:$A$1000,'DE-PARA'!$E$1:$E$1000)</f>
        <v>0</v>
      </c>
      <c r="I646">
        <f>_xlfn.XLOOKUP(Base[[#This Row],[Recurso]],'DE-PARA'!$A$1:$A$1000,'DE-PARA'!$F$1:$F$1000)</f>
        <v>0</v>
      </c>
      <c r="AD646" s="64"/>
      <c r="AE646" s="64"/>
      <c r="AF646" s="64"/>
      <c r="AG646" s="65"/>
      <c r="AH646" s="65"/>
      <c r="BK646" s="65"/>
      <c r="BL646" s="65"/>
      <c r="BP646" s="20"/>
    </row>
    <row r="647" spans="1:68">
      <c r="A647" s="19">
        <f>CONCATENATE(MONTH(Base[[#This Row],[Data_Padronizada]]),"/",YEAR(Base[[#This Row],[Data_Padronizada]]))*1</f>
        <v>1</v>
      </c>
      <c r="B647" s="20" cm="1">
        <f t="array" ref="B647">IF(ISTEXT(BP647), IFERROR(VALOR.DATA(TRIM(BP647)), VALUE(TRIM(BP647))), BP647)</f>
        <v>0</v>
      </c>
      <c r="C647" t="str">
        <f>TEXT(Base[[#This Row],[Data_Padronizada]],"DDD")</f>
        <v>sáb</v>
      </c>
      <c r="D647">
        <f>_xlfn.XLOOKUP(Base[[#This Row],[Recurso]],'DE-PARA'!$A$1:$A$1000,'DE-PARA'!$D$1:$D$1000)</f>
        <v>0</v>
      </c>
      <c r="E647" t="str">
        <f>_xlfn.XLOOKUP(Base[[#This Row],[Tipo]],'DE-PARA'!$K$2:$K$63,'DE-PARA'!$L$2:$L$63,"Fazer De-Para")</f>
        <v>Fazer De-Para</v>
      </c>
      <c r="F647" s="21">
        <f>Base[[#This Row],[Duração]]*24</f>
        <v>0</v>
      </c>
      <c r="G647" s="22">
        <f>HOUR(Base[[#This Row],[Tempo de atendimento]]/24)</f>
        <v>0</v>
      </c>
      <c r="H647">
        <f>_xlfn.XLOOKUP(Base[[#This Row],[Recurso]],'DE-PARA'!$A$1:$A$1000,'DE-PARA'!$E$1:$E$1000)</f>
        <v>0</v>
      </c>
      <c r="I647">
        <f>_xlfn.XLOOKUP(Base[[#This Row],[Recurso]],'DE-PARA'!$A$1:$A$1000,'DE-PARA'!$F$1:$F$1000)</f>
        <v>0</v>
      </c>
      <c r="AD647" s="64"/>
      <c r="AE647" s="64"/>
      <c r="AF647" s="64"/>
      <c r="AG647" s="65"/>
      <c r="AH647" s="65"/>
      <c r="BK647" s="65"/>
      <c r="BL647" s="65"/>
      <c r="BP647" s="20"/>
    </row>
    <row r="648" spans="1:68">
      <c r="A648" s="19">
        <f>CONCATENATE(MONTH(Base[[#This Row],[Data_Padronizada]]),"/",YEAR(Base[[#This Row],[Data_Padronizada]]))*1</f>
        <v>1</v>
      </c>
      <c r="B648" s="20" cm="1">
        <f t="array" ref="B648">IF(ISTEXT(BP648), IFERROR(VALOR.DATA(TRIM(BP648)), VALUE(TRIM(BP648))), BP648)</f>
        <v>0</v>
      </c>
      <c r="C648" t="str">
        <f>TEXT(Base[[#This Row],[Data_Padronizada]],"DDD")</f>
        <v>sáb</v>
      </c>
      <c r="D648">
        <f>_xlfn.XLOOKUP(Base[[#This Row],[Recurso]],'DE-PARA'!$A$1:$A$1000,'DE-PARA'!$D$1:$D$1000)</f>
        <v>0</v>
      </c>
      <c r="E648" t="str">
        <f>_xlfn.XLOOKUP(Base[[#This Row],[Tipo]],'DE-PARA'!$K$2:$K$63,'DE-PARA'!$L$2:$L$63,"Fazer De-Para")</f>
        <v>Fazer De-Para</v>
      </c>
      <c r="F648" s="21">
        <f>Base[[#This Row],[Duração]]*24</f>
        <v>0</v>
      </c>
      <c r="G648" s="22">
        <f>HOUR(Base[[#This Row],[Tempo de atendimento]]/24)</f>
        <v>0</v>
      </c>
      <c r="H648">
        <f>_xlfn.XLOOKUP(Base[[#This Row],[Recurso]],'DE-PARA'!$A$1:$A$1000,'DE-PARA'!$E$1:$E$1000)</f>
        <v>0</v>
      </c>
      <c r="I648">
        <f>_xlfn.XLOOKUP(Base[[#This Row],[Recurso]],'DE-PARA'!$A$1:$A$1000,'DE-PARA'!$F$1:$F$1000)</f>
        <v>0</v>
      </c>
      <c r="AD648" s="64"/>
      <c r="AE648" s="64"/>
      <c r="AF648" s="64"/>
      <c r="AG648" s="65"/>
      <c r="AH648" s="65"/>
      <c r="BK648" s="65"/>
      <c r="BL648" s="65"/>
      <c r="BP648" s="20"/>
    </row>
    <row r="649" spans="1:68">
      <c r="A649" s="19">
        <f>CONCATENATE(MONTH(Base[[#This Row],[Data_Padronizada]]),"/",YEAR(Base[[#This Row],[Data_Padronizada]]))*1</f>
        <v>1</v>
      </c>
      <c r="B649" s="20" cm="1">
        <f t="array" ref="B649">IF(ISTEXT(BP649), IFERROR(VALOR.DATA(TRIM(BP649)), VALUE(TRIM(BP649))), BP649)</f>
        <v>0</v>
      </c>
      <c r="C649" t="str">
        <f>TEXT(Base[[#This Row],[Data_Padronizada]],"DDD")</f>
        <v>sáb</v>
      </c>
      <c r="D649">
        <f>_xlfn.XLOOKUP(Base[[#This Row],[Recurso]],'DE-PARA'!$A$1:$A$1000,'DE-PARA'!$D$1:$D$1000)</f>
        <v>0</v>
      </c>
      <c r="E649" t="str">
        <f>_xlfn.XLOOKUP(Base[[#This Row],[Tipo]],'DE-PARA'!$K$2:$K$63,'DE-PARA'!$L$2:$L$63,"Fazer De-Para")</f>
        <v>Fazer De-Para</v>
      </c>
      <c r="F649" s="21">
        <f>Base[[#This Row],[Duração]]*24</f>
        <v>0</v>
      </c>
      <c r="G649" s="22">
        <f>HOUR(Base[[#This Row],[Tempo de atendimento]]/24)</f>
        <v>0</v>
      </c>
      <c r="H649">
        <f>_xlfn.XLOOKUP(Base[[#This Row],[Recurso]],'DE-PARA'!$A$1:$A$1000,'DE-PARA'!$E$1:$E$1000)</f>
        <v>0</v>
      </c>
      <c r="I649">
        <f>_xlfn.XLOOKUP(Base[[#This Row],[Recurso]],'DE-PARA'!$A$1:$A$1000,'DE-PARA'!$F$1:$F$1000)</f>
        <v>0</v>
      </c>
      <c r="AD649" s="64"/>
      <c r="AE649" s="64"/>
      <c r="AF649" s="64"/>
      <c r="AG649" s="65"/>
      <c r="AH649" s="65"/>
      <c r="BK649" s="65"/>
      <c r="BL649" s="65"/>
      <c r="BP649" s="20"/>
    </row>
    <row r="650" spans="1:68">
      <c r="A650" s="19">
        <f>CONCATENATE(MONTH(Base[[#This Row],[Data_Padronizada]]),"/",YEAR(Base[[#This Row],[Data_Padronizada]]))*1</f>
        <v>1</v>
      </c>
      <c r="B650" s="20" cm="1">
        <f t="array" ref="B650">IF(ISTEXT(BP650), IFERROR(VALOR.DATA(TRIM(BP650)), VALUE(TRIM(BP650))), BP650)</f>
        <v>0</v>
      </c>
      <c r="C650" t="str">
        <f>TEXT(Base[[#This Row],[Data_Padronizada]],"DDD")</f>
        <v>sáb</v>
      </c>
      <c r="D650">
        <f>_xlfn.XLOOKUP(Base[[#This Row],[Recurso]],'DE-PARA'!$A$1:$A$1000,'DE-PARA'!$D$1:$D$1000)</f>
        <v>0</v>
      </c>
      <c r="E650" t="str">
        <f>_xlfn.XLOOKUP(Base[[#This Row],[Tipo]],'DE-PARA'!$K$2:$K$63,'DE-PARA'!$L$2:$L$63,"Fazer De-Para")</f>
        <v>Fazer De-Para</v>
      </c>
      <c r="F650" s="21">
        <f>Base[[#This Row],[Duração]]*24</f>
        <v>0</v>
      </c>
      <c r="G650" s="22">
        <f>HOUR(Base[[#This Row],[Tempo de atendimento]]/24)</f>
        <v>0</v>
      </c>
      <c r="H650">
        <f>_xlfn.XLOOKUP(Base[[#This Row],[Recurso]],'DE-PARA'!$A$1:$A$1000,'DE-PARA'!$E$1:$E$1000)</f>
        <v>0</v>
      </c>
      <c r="I650">
        <f>_xlfn.XLOOKUP(Base[[#This Row],[Recurso]],'DE-PARA'!$A$1:$A$1000,'DE-PARA'!$F$1:$F$1000)</f>
        <v>0</v>
      </c>
      <c r="AD650" s="64"/>
      <c r="AE650" s="64"/>
      <c r="AF650" s="64"/>
      <c r="AG650" s="65"/>
      <c r="AH650" s="65"/>
      <c r="BK650" s="65"/>
      <c r="BL650" s="65"/>
      <c r="BP650" s="20"/>
    </row>
    <row r="651" spans="1:68">
      <c r="A651" s="19">
        <f>CONCATENATE(MONTH(Base[[#This Row],[Data_Padronizada]]),"/",YEAR(Base[[#This Row],[Data_Padronizada]]))*1</f>
        <v>1</v>
      </c>
      <c r="B651" s="20" cm="1">
        <f t="array" ref="B651">IF(ISTEXT(BP651), IFERROR(VALOR.DATA(TRIM(BP651)), VALUE(TRIM(BP651))), BP651)</f>
        <v>0</v>
      </c>
      <c r="C651" t="str">
        <f>TEXT(Base[[#This Row],[Data_Padronizada]],"DDD")</f>
        <v>sáb</v>
      </c>
      <c r="D651">
        <f>_xlfn.XLOOKUP(Base[[#This Row],[Recurso]],'DE-PARA'!$A$1:$A$1000,'DE-PARA'!$D$1:$D$1000)</f>
        <v>0</v>
      </c>
      <c r="E651" t="str">
        <f>_xlfn.XLOOKUP(Base[[#This Row],[Tipo]],'DE-PARA'!$K$2:$K$63,'DE-PARA'!$L$2:$L$63,"Fazer De-Para")</f>
        <v>Fazer De-Para</v>
      </c>
      <c r="F651" s="21">
        <f>Base[[#This Row],[Duração]]*24</f>
        <v>0</v>
      </c>
      <c r="G651" s="22">
        <f>HOUR(Base[[#This Row],[Tempo de atendimento]]/24)</f>
        <v>0</v>
      </c>
      <c r="H651">
        <f>_xlfn.XLOOKUP(Base[[#This Row],[Recurso]],'DE-PARA'!$A$1:$A$1000,'DE-PARA'!$E$1:$E$1000)</f>
        <v>0</v>
      </c>
      <c r="I651">
        <f>_xlfn.XLOOKUP(Base[[#This Row],[Recurso]],'DE-PARA'!$A$1:$A$1000,'DE-PARA'!$F$1:$F$1000)</f>
        <v>0</v>
      </c>
      <c r="AD651" s="64"/>
      <c r="AE651" s="64"/>
      <c r="AF651" s="64"/>
      <c r="AG651" s="65"/>
      <c r="AH651" s="65"/>
      <c r="BK651" s="65"/>
      <c r="BL651" s="65"/>
      <c r="BP651" s="20"/>
    </row>
    <row r="652" spans="1:68">
      <c r="A652" s="19">
        <f>CONCATENATE(MONTH(Base[[#This Row],[Data_Padronizada]]),"/",YEAR(Base[[#This Row],[Data_Padronizada]]))*1</f>
        <v>1</v>
      </c>
      <c r="B652" s="20" cm="1">
        <f t="array" ref="B652">IF(ISTEXT(BP652), IFERROR(VALOR.DATA(TRIM(BP652)), VALUE(TRIM(BP652))), BP652)</f>
        <v>0</v>
      </c>
      <c r="C652" t="str">
        <f>TEXT(Base[[#This Row],[Data_Padronizada]],"DDD")</f>
        <v>sáb</v>
      </c>
      <c r="D652">
        <f>_xlfn.XLOOKUP(Base[[#This Row],[Recurso]],'DE-PARA'!$A$1:$A$1000,'DE-PARA'!$D$1:$D$1000)</f>
        <v>0</v>
      </c>
      <c r="E652" t="str">
        <f>_xlfn.XLOOKUP(Base[[#This Row],[Tipo]],'DE-PARA'!$K$2:$K$63,'DE-PARA'!$L$2:$L$63,"Fazer De-Para")</f>
        <v>Fazer De-Para</v>
      </c>
      <c r="F652" s="21">
        <f>Base[[#This Row],[Duração]]*24</f>
        <v>0</v>
      </c>
      <c r="G652" s="22">
        <f>HOUR(Base[[#This Row],[Tempo de atendimento]]/24)</f>
        <v>0</v>
      </c>
      <c r="H652">
        <f>_xlfn.XLOOKUP(Base[[#This Row],[Recurso]],'DE-PARA'!$A$1:$A$1000,'DE-PARA'!$E$1:$E$1000)</f>
        <v>0</v>
      </c>
      <c r="I652">
        <f>_xlfn.XLOOKUP(Base[[#This Row],[Recurso]],'DE-PARA'!$A$1:$A$1000,'DE-PARA'!$F$1:$F$1000)</f>
        <v>0</v>
      </c>
      <c r="AD652" s="64"/>
      <c r="AE652" s="64"/>
      <c r="AF652" s="64"/>
      <c r="AG652" s="65"/>
      <c r="AH652" s="65"/>
      <c r="BK652" s="65"/>
      <c r="BL652" s="65"/>
      <c r="BP652" s="20"/>
    </row>
    <row r="653" spans="1:68">
      <c r="A653" s="19">
        <f>CONCATENATE(MONTH(Base[[#This Row],[Data_Padronizada]]),"/",YEAR(Base[[#This Row],[Data_Padronizada]]))*1</f>
        <v>1</v>
      </c>
      <c r="B653" s="20" cm="1">
        <f t="array" ref="B653">IF(ISTEXT(BP653), IFERROR(VALOR.DATA(TRIM(BP653)), VALUE(TRIM(BP653))), BP653)</f>
        <v>0</v>
      </c>
      <c r="C653" t="str">
        <f>TEXT(Base[[#This Row],[Data_Padronizada]],"DDD")</f>
        <v>sáb</v>
      </c>
      <c r="D653">
        <f>_xlfn.XLOOKUP(Base[[#This Row],[Recurso]],'DE-PARA'!$A$1:$A$1000,'DE-PARA'!$D$1:$D$1000)</f>
        <v>0</v>
      </c>
      <c r="E653" t="str">
        <f>_xlfn.XLOOKUP(Base[[#This Row],[Tipo]],'DE-PARA'!$K$2:$K$63,'DE-PARA'!$L$2:$L$63,"Fazer De-Para")</f>
        <v>Fazer De-Para</v>
      </c>
      <c r="F653" s="21">
        <f>Base[[#This Row],[Duração]]*24</f>
        <v>0</v>
      </c>
      <c r="G653" s="22">
        <f>HOUR(Base[[#This Row],[Tempo de atendimento]]/24)</f>
        <v>0</v>
      </c>
      <c r="H653">
        <f>_xlfn.XLOOKUP(Base[[#This Row],[Recurso]],'DE-PARA'!$A$1:$A$1000,'DE-PARA'!$E$1:$E$1000)</f>
        <v>0</v>
      </c>
      <c r="I653">
        <f>_xlfn.XLOOKUP(Base[[#This Row],[Recurso]],'DE-PARA'!$A$1:$A$1000,'DE-PARA'!$F$1:$F$1000)</f>
        <v>0</v>
      </c>
    </row>
    <row r="654" spans="1:68">
      <c r="A654" s="19">
        <f>CONCATENATE(MONTH(Base[[#This Row],[Data_Padronizada]]),"/",YEAR(Base[[#This Row],[Data_Padronizada]]))*1</f>
        <v>1</v>
      </c>
      <c r="B654" s="20" cm="1">
        <f t="array" ref="B654">IF(ISTEXT(BP654), IFERROR(VALOR.DATA(TRIM(BP654)), VALUE(TRIM(BP654))), BP654)</f>
        <v>0</v>
      </c>
      <c r="C654" t="str">
        <f>TEXT(Base[[#This Row],[Data_Padronizada]],"DDD")</f>
        <v>sáb</v>
      </c>
      <c r="D654">
        <f>_xlfn.XLOOKUP(Base[[#This Row],[Recurso]],'DE-PARA'!$A$1:$A$1000,'DE-PARA'!$D$1:$D$1000)</f>
        <v>0</v>
      </c>
      <c r="E654" t="str">
        <f>_xlfn.XLOOKUP(Base[[#This Row],[Tipo]],'DE-PARA'!$K$2:$K$63,'DE-PARA'!$L$2:$L$63,"Fazer De-Para")</f>
        <v>Fazer De-Para</v>
      </c>
      <c r="F654" s="21">
        <f>Base[[#This Row],[Duração]]*24</f>
        <v>0</v>
      </c>
      <c r="G654" s="22">
        <f>HOUR(Base[[#This Row],[Tempo de atendimento]]/24)</f>
        <v>0</v>
      </c>
      <c r="H654">
        <f>_xlfn.XLOOKUP(Base[[#This Row],[Recurso]],'DE-PARA'!$A$1:$A$1000,'DE-PARA'!$E$1:$E$1000)</f>
        <v>0</v>
      </c>
      <c r="I654">
        <f>_xlfn.XLOOKUP(Base[[#This Row],[Recurso]],'DE-PARA'!$A$1:$A$1000,'DE-PARA'!$F$1:$F$1000)</f>
        <v>0</v>
      </c>
      <c r="AD654" s="64"/>
      <c r="AE654" s="64"/>
      <c r="AF654" s="64"/>
      <c r="AG654" s="65"/>
      <c r="AH654" s="65"/>
      <c r="BK654" s="65"/>
      <c r="BL654" s="65"/>
      <c r="BP654" s="20"/>
    </row>
    <row r="655" spans="1:68">
      <c r="A655" s="19">
        <f>CONCATENATE(MONTH(Base[[#This Row],[Data_Padronizada]]),"/",YEAR(Base[[#This Row],[Data_Padronizada]]))*1</f>
        <v>1</v>
      </c>
      <c r="B655" s="20" cm="1">
        <f t="array" ref="B655">IF(ISTEXT(BP655), IFERROR(VALOR.DATA(TRIM(BP655)), VALUE(TRIM(BP655))), BP655)</f>
        <v>0</v>
      </c>
      <c r="C655" t="str">
        <f>TEXT(Base[[#This Row],[Data_Padronizada]],"DDD")</f>
        <v>sáb</v>
      </c>
      <c r="D655">
        <f>_xlfn.XLOOKUP(Base[[#This Row],[Recurso]],'DE-PARA'!$A$1:$A$1000,'DE-PARA'!$D$1:$D$1000)</f>
        <v>0</v>
      </c>
      <c r="E655" t="str">
        <f>_xlfn.XLOOKUP(Base[[#This Row],[Tipo]],'DE-PARA'!$K$2:$K$63,'DE-PARA'!$L$2:$L$63,"Fazer De-Para")</f>
        <v>Fazer De-Para</v>
      </c>
      <c r="F655" s="21">
        <f>Base[[#This Row],[Duração]]*24</f>
        <v>0</v>
      </c>
      <c r="G655" s="22">
        <f>HOUR(Base[[#This Row],[Tempo de atendimento]]/24)</f>
        <v>0</v>
      </c>
      <c r="H655">
        <f>_xlfn.XLOOKUP(Base[[#This Row],[Recurso]],'DE-PARA'!$A$1:$A$1000,'DE-PARA'!$E$1:$E$1000)</f>
        <v>0</v>
      </c>
      <c r="I655">
        <f>_xlfn.XLOOKUP(Base[[#This Row],[Recurso]],'DE-PARA'!$A$1:$A$1000,'DE-PARA'!$F$1:$F$1000)</f>
        <v>0</v>
      </c>
      <c r="AD655" s="64"/>
      <c r="AE655" s="64"/>
      <c r="AF655" s="64"/>
      <c r="AG655" s="65"/>
      <c r="AH655" s="65"/>
      <c r="BK655" s="65"/>
      <c r="BL655" s="65"/>
      <c r="BP655" s="20"/>
    </row>
    <row r="656" spans="1:68">
      <c r="A656" s="19">
        <f>CONCATENATE(MONTH(Base[[#This Row],[Data_Padronizada]]),"/",YEAR(Base[[#This Row],[Data_Padronizada]]))*1</f>
        <v>1</v>
      </c>
      <c r="B656" s="20" cm="1">
        <f t="array" ref="B656">IF(ISTEXT(BP656), IFERROR(VALOR.DATA(TRIM(BP656)), VALUE(TRIM(BP656))), BP656)</f>
        <v>0</v>
      </c>
      <c r="C656" t="str">
        <f>TEXT(Base[[#This Row],[Data_Padronizada]],"DDD")</f>
        <v>sáb</v>
      </c>
      <c r="D656">
        <f>_xlfn.XLOOKUP(Base[[#This Row],[Recurso]],'DE-PARA'!$A$1:$A$1000,'DE-PARA'!$D$1:$D$1000)</f>
        <v>0</v>
      </c>
      <c r="E656" t="str">
        <f>_xlfn.XLOOKUP(Base[[#This Row],[Tipo]],'DE-PARA'!$K$2:$K$63,'DE-PARA'!$L$2:$L$63,"Fazer De-Para")</f>
        <v>Fazer De-Para</v>
      </c>
      <c r="F656" s="21">
        <f>Base[[#This Row],[Duração]]*24</f>
        <v>0</v>
      </c>
      <c r="G656" s="22">
        <f>HOUR(Base[[#This Row],[Tempo de atendimento]]/24)</f>
        <v>0</v>
      </c>
      <c r="H656">
        <f>_xlfn.XLOOKUP(Base[[#This Row],[Recurso]],'DE-PARA'!$A$1:$A$1000,'DE-PARA'!$E$1:$E$1000)</f>
        <v>0</v>
      </c>
      <c r="I656">
        <f>_xlfn.XLOOKUP(Base[[#This Row],[Recurso]],'DE-PARA'!$A$1:$A$1000,'DE-PARA'!$F$1:$F$1000)</f>
        <v>0</v>
      </c>
      <c r="AD656" s="64"/>
      <c r="AE656" s="64"/>
      <c r="AF656" s="64"/>
      <c r="AG656" s="65"/>
      <c r="AH656" s="65"/>
      <c r="BK656" s="65"/>
      <c r="BL656" s="65"/>
      <c r="BP656" s="20"/>
    </row>
    <row r="657" spans="1:75">
      <c r="A657" s="19">
        <f>CONCATENATE(MONTH(Base[[#This Row],[Data_Padronizada]]),"/",YEAR(Base[[#This Row],[Data_Padronizada]]))*1</f>
        <v>1</v>
      </c>
      <c r="B657" s="20" cm="1">
        <f t="array" ref="B657">IF(ISTEXT(BP657), IFERROR(VALOR.DATA(TRIM(BP657)), VALUE(TRIM(BP657))), BP657)</f>
        <v>0</v>
      </c>
      <c r="C657" t="str">
        <f>TEXT(Base[[#This Row],[Data_Padronizada]],"DDD")</f>
        <v>sáb</v>
      </c>
      <c r="D657">
        <f>_xlfn.XLOOKUP(Base[[#This Row],[Recurso]],'DE-PARA'!$A$1:$A$1000,'DE-PARA'!$D$1:$D$1000)</f>
        <v>0</v>
      </c>
      <c r="E657" t="str">
        <f>_xlfn.XLOOKUP(Base[[#This Row],[Tipo]],'DE-PARA'!$K$2:$K$63,'DE-PARA'!$L$2:$L$63,"Fazer De-Para")</f>
        <v>Fazer De-Para</v>
      </c>
      <c r="F657" s="21">
        <f>Base[[#This Row],[Duração]]*24</f>
        <v>0</v>
      </c>
      <c r="G657" s="22">
        <f>HOUR(Base[[#This Row],[Tempo de atendimento]]/24)</f>
        <v>0</v>
      </c>
      <c r="H657">
        <f>_xlfn.XLOOKUP(Base[[#This Row],[Recurso]],'DE-PARA'!$A$1:$A$1000,'DE-PARA'!$E$1:$E$1000)</f>
        <v>0</v>
      </c>
      <c r="I657">
        <f>_xlfn.XLOOKUP(Base[[#This Row],[Recurso]],'DE-PARA'!$A$1:$A$1000,'DE-PARA'!$F$1:$F$1000)</f>
        <v>0</v>
      </c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  <c r="AA657" s="66"/>
      <c r="AB657" s="66"/>
      <c r="AC657" s="66"/>
      <c r="AD657" s="67"/>
      <c r="AE657" s="67"/>
      <c r="AF657" s="67"/>
      <c r="AG657" s="68"/>
      <c r="AH657" s="68"/>
      <c r="AI657" s="66"/>
      <c r="AJ657" s="66"/>
      <c r="AK657" s="66"/>
      <c r="AL657" s="66"/>
      <c r="AM657" s="66"/>
      <c r="AN657" s="66"/>
      <c r="AO657" s="66"/>
      <c r="AP657" s="66"/>
      <c r="AQ657" s="66"/>
      <c r="AR657" s="66"/>
      <c r="AS657" s="66"/>
      <c r="AT657" s="66"/>
      <c r="AU657" s="66"/>
      <c r="AV657" s="66"/>
      <c r="AW657" s="66"/>
      <c r="AX657" s="66"/>
      <c r="AY657" s="66"/>
      <c r="AZ657" s="66"/>
      <c r="BA657" s="66"/>
      <c r="BB657" s="66"/>
      <c r="BC657" s="66"/>
      <c r="BD657" s="66"/>
      <c r="BE657" s="66"/>
      <c r="BF657" s="66"/>
      <c r="BG657" s="66"/>
      <c r="BH657" s="66"/>
      <c r="BI657" s="66"/>
      <c r="BJ657" s="66"/>
      <c r="BK657" s="68"/>
      <c r="BL657" s="68"/>
      <c r="BM657" s="66"/>
      <c r="BN657" s="66"/>
      <c r="BO657" s="66"/>
      <c r="BP657" s="69"/>
      <c r="BQ657" s="66"/>
      <c r="BR657" s="66"/>
      <c r="BS657" s="66"/>
      <c r="BT657" s="66"/>
      <c r="BU657" s="66"/>
      <c r="BV657" s="66"/>
      <c r="BW657" s="66"/>
    </row>
    <row r="658" spans="1:75">
      <c r="A658" s="19">
        <f>CONCATENATE(MONTH(Base[[#This Row],[Data_Padronizada]]),"/",YEAR(Base[[#This Row],[Data_Padronizada]]))*1</f>
        <v>1</v>
      </c>
      <c r="B658" s="20" cm="1">
        <f t="array" ref="B658">IF(ISTEXT(BP658), IFERROR(VALOR.DATA(TRIM(BP658)), VALUE(TRIM(BP658))), BP658)</f>
        <v>0</v>
      </c>
      <c r="C658" t="str">
        <f>TEXT(Base[[#This Row],[Data_Padronizada]],"DDD")</f>
        <v>sáb</v>
      </c>
      <c r="D658">
        <f>_xlfn.XLOOKUP(Base[[#This Row],[Recurso]],'DE-PARA'!$A$1:$A$1000,'DE-PARA'!$D$1:$D$1000)</f>
        <v>0</v>
      </c>
      <c r="E658" t="str">
        <f>_xlfn.XLOOKUP(Base[[#This Row],[Tipo]],'DE-PARA'!$K$2:$K$63,'DE-PARA'!$L$2:$L$63,"Fazer De-Para")</f>
        <v>Fazer De-Para</v>
      </c>
      <c r="F658" s="21">
        <f>Base[[#This Row],[Duração]]*24</f>
        <v>0</v>
      </c>
      <c r="G658" s="22">
        <f>HOUR(Base[[#This Row],[Tempo de atendimento]]/24)</f>
        <v>0</v>
      </c>
      <c r="H658">
        <f>_xlfn.XLOOKUP(Base[[#This Row],[Recurso]],'DE-PARA'!$A$1:$A$1000,'DE-PARA'!$E$1:$E$1000)</f>
        <v>0</v>
      </c>
      <c r="I658">
        <f>_xlfn.XLOOKUP(Base[[#This Row],[Recurso]],'DE-PARA'!$A$1:$A$1000,'DE-PARA'!$F$1:$F$1000)</f>
        <v>0</v>
      </c>
      <c r="AD658" s="64"/>
      <c r="AE658" s="64"/>
      <c r="AF658" s="64"/>
      <c r="AG658" s="65"/>
      <c r="AH658" s="65"/>
      <c r="BK658" s="65"/>
      <c r="BL658" s="65"/>
      <c r="BP658" s="20"/>
    </row>
    <row r="659" spans="1:75">
      <c r="A659" s="19">
        <f>CONCATENATE(MONTH(Base[[#This Row],[Data_Padronizada]]),"/",YEAR(Base[[#This Row],[Data_Padronizada]]))*1</f>
        <v>1</v>
      </c>
      <c r="B659" s="20" cm="1">
        <f t="array" ref="B659">IF(ISTEXT(BP659), IFERROR(VALOR.DATA(TRIM(BP659)), VALUE(TRIM(BP659))), BP659)</f>
        <v>0</v>
      </c>
      <c r="C659" t="str">
        <f>TEXT(Base[[#This Row],[Data_Padronizada]],"DDD")</f>
        <v>sáb</v>
      </c>
      <c r="D659">
        <f>_xlfn.XLOOKUP(Base[[#This Row],[Recurso]],'DE-PARA'!$A$1:$A$1000,'DE-PARA'!$D$1:$D$1000)</f>
        <v>0</v>
      </c>
      <c r="E659" t="str">
        <f>_xlfn.XLOOKUP(Base[[#This Row],[Tipo]],'DE-PARA'!$K$2:$K$63,'DE-PARA'!$L$2:$L$63,"Fazer De-Para")</f>
        <v>Fazer De-Para</v>
      </c>
      <c r="F659" s="21">
        <f>Base[[#This Row],[Duração]]*24</f>
        <v>0</v>
      </c>
      <c r="G659" s="22">
        <f>HOUR(Base[[#This Row],[Tempo de atendimento]]/24)</f>
        <v>0</v>
      </c>
      <c r="H659">
        <f>_xlfn.XLOOKUP(Base[[#This Row],[Recurso]],'DE-PARA'!$A$1:$A$1000,'DE-PARA'!$E$1:$E$1000)</f>
        <v>0</v>
      </c>
      <c r="I659">
        <f>_xlfn.XLOOKUP(Base[[#This Row],[Recurso]],'DE-PARA'!$A$1:$A$1000,'DE-PARA'!$F$1:$F$1000)</f>
        <v>0</v>
      </c>
      <c r="AD659" s="64"/>
      <c r="AE659" s="64"/>
      <c r="AF659" s="64"/>
      <c r="AG659" s="65"/>
      <c r="AH659" s="65"/>
      <c r="BK659" s="65"/>
      <c r="BL659" s="65"/>
      <c r="BP659" s="20"/>
    </row>
    <row r="660" spans="1:75">
      <c r="A660" s="19">
        <f>CONCATENATE(MONTH(Base[[#This Row],[Data_Padronizada]]),"/",YEAR(Base[[#This Row],[Data_Padronizada]]))*1</f>
        <v>1</v>
      </c>
      <c r="B660" s="20" cm="1">
        <f t="array" ref="B660">IF(ISTEXT(BP660), IFERROR(VALOR.DATA(TRIM(BP660)), VALUE(TRIM(BP660))), BP660)</f>
        <v>0</v>
      </c>
      <c r="C660" t="str">
        <f>TEXT(Base[[#This Row],[Data_Padronizada]],"DDD")</f>
        <v>sáb</v>
      </c>
      <c r="D660">
        <f>_xlfn.XLOOKUP(Base[[#This Row],[Recurso]],'DE-PARA'!$A$1:$A$1000,'DE-PARA'!$D$1:$D$1000)</f>
        <v>0</v>
      </c>
      <c r="E660" t="str">
        <f>_xlfn.XLOOKUP(Base[[#This Row],[Tipo]],'DE-PARA'!$K$2:$K$63,'DE-PARA'!$L$2:$L$63,"Fazer De-Para")</f>
        <v>Fazer De-Para</v>
      </c>
      <c r="F660" s="21">
        <f>Base[[#This Row],[Duração]]*24</f>
        <v>0</v>
      </c>
      <c r="G660" s="22">
        <f>HOUR(Base[[#This Row],[Tempo de atendimento]]/24)</f>
        <v>0</v>
      </c>
      <c r="H660">
        <f>_xlfn.XLOOKUP(Base[[#This Row],[Recurso]],'DE-PARA'!$A$1:$A$1000,'DE-PARA'!$E$1:$E$1000)</f>
        <v>0</v>
      </c>
      <c r="I660">
        <f>_xlfn.XLOOKUP(Base[[#This Row],[Recurso]],'DE-PARA'!$A$1:$A$1000,'DE-PARA'!$F$1:$F$1000)</f>
        <v>0</v>
      </c>
      <c r="AD660" s="64"/>
      <c r="AE660" s="64"/>
      <c r="AF660" s="64"/>
      <c r="AG660" s="65"/>
      <c r="AH660" s="65"/>
      <c r="BK660" s="65"/>
      <c r="BL660" s="65"/>
      <c r="BP660" s="20"/>
    </row>
    <row r="661" spans="1:75">
      <c r="A661" s="19">
        <f>CONCATENATE(MONTH(Base[[#This Row],[Data_Padronizada]]),"/",YEAR(Base[[#This Row],[Data_Padronizada]]))*1</f>
        <v>1</v>
      </c>
      <c r="B661" s="20" cm="1">
        <f t="array" ref="B661">IF(ISTEXT(BP661), IFERROR(VALOR.DATA(TRIM(BP661)), VALUE(TRIM(BP661))), BP661)</f>
        <v>0</v>
      </c>
      <c r="C661" t="str">
        <f>TEXT(Base[[#This Row],[Data_Padronizada]],"DDD")</f>
        <v>sáb</v>
      </c>
      <c r="D661">
        <f>_xlfn.XLOOKUP(Base[[#This Row],[Recurso]],'DE-PARA'!$A$1:$A$1000,'DE-PARA'!$D$1:$D$1000)</f>
        <v>0</v>
      </c>
      <c r="E661" t="str">
        <f>_xlfn.XLOOKUP(Base[[#This Row],[Tipo]],'DE-PARA'!$K$2:$K$63,'DE-PARA'!$L$2:$L$63,"Fazer De-Para")</f>
        <v>Fazer De-Para</v>
      </c>
      <c r="F661" s="21">
        <f>Base[[#This Row],[Duração]]*24</f>
        <v>0</v>
      </c>
      <c r="G661" s="22">
        <f>HOUR(Base[[#This Row],[Tempo de atendimento]]/24)</f>
        <v>0</v>
      </c>
      <c r="H661">
        <f>_xlfn.XLOOKUP(Base[[#This Row],[Recurso]],'DE-PARA'!$A$1:$A$1000,'DE-PARA'!$E$1:$E$1000)</f>
        <v>0</v>
      </c>
      <c r="I661">
        <f>_xlfn.XLOOKUP(Base[[#This Row],[Recurso]],'DE-PARA'!$A$1:$A$1000,'DE-PARA'!$F$1:$F$1000)</f>
        <v>0</v>
      </c>
      <c r="AD661" s="64"/>
      <c r="AE661" s="64"/>
      <c r="AF661" s="64"/>
      <c r="AG661" s="65"/>
      <c r="AH661" s="65"/>
      <c r="BK661" s="65"/>
      <c r="BL661" s="65"/>
      <c r="BP661" s="20"/>
    </row>
    <row r="662" spans="1:75">
      <c r="A662" s="19">
        <f>CONCATENATE(MONTH(Base[[#This Row],[Data_Padronizada]]),"/",YEAR(Base[[#This Row],[Data_Padronizada]]))*1</f>
        <v>1</v>
      </c>
      <c r="B662" s="20" cm="1">
        <f t="array" ref="B662">IF(ISTEXT(BP662), IFERROR(VALOR.DATA(TRIM(BP662)), VALUE(TRIM(BP662))), BP662)</f>
        <v>0</v>
      </c>
      <c r="C662" t="str">
        <f>TEXT(Base[[#This Row],[Data_Padronizada]],"DDD")</f>
        <v>sáb</v>
      </c>
      <c r="D662">
        <f>_xlfn.XLOOKUP(Base[[#This Row],[Recurso]],'DE-PARA'!$A$1:$A$1000,'DE-PARA'!$D$1:$D$1000)</f>
        <v>0</v>
      </c>
      <c r="E662" t="str">
        <f>_xlfn.XLOOKUP(Base[[#This Row],[Tipo]],'DE-PARA'!$K$2:$K$63,'DE-PARA'!$L$2:$L$63,"Fazer De-Para")</f>
        <v>Fazer De-Para</v>
      </c>
      <c r="F662" s="21">
        <f>Base[[#This Row],[Duração]]*24</f>
        <v>0</v>
      </c>
      <c r="G662" s="22">
        <f>HOUR(Base[[#This Row],[Tempo de atendimento]]/24)</f>
        <v>0</v>
      </c>
      <c r="H662">
        <f>_xlfn.XLOOKUP(Base[[#This Row],[Recurso]],'DE-PARA'!$A$1:$A$1000,'DE-PARA'!$E$1:$E$1000)</f>
        <v>0</v>
      </c>
      <c r="I662">
        <f>_xlfn.XLOOKUP(Base[[#This Row],[Recurso]],'DE-PARA'!$A$1:$A$1000,'DE-PARA'!$F$1:$F$1000)</f>
        <v>0</v>
      </c>
    </row>
    <row r="663" spans="1:75">
      <c r="A663" s="19">
        <f>CONCATENATE(MONTH(Base[[#This Row],[Data_Padronizada]]),"/",YEAR(Base[[#This Row],[Data_Padronizada]]))*1</f>
        <v>1</v>
      </c>
      <c r="B663" s="20" cm="1">
        <f t="array" ref="B663">IF(ISTEXT(BP663), IFERROR(VALOR.DATA(TRIM(BP663)), VALUE(TRIM(BP663))), BP663)</f>
        <v>0</v>
      </c>
      <c r="C663" t="str">
        <f>TEXT(Base[[#This Row],[Data_Padronizada]],"DDD")</f>
        <v>sáb</v>
      </c>
      <c r="D663">
        <f>_xlfn.XLOOKUP(Base[[#This Row],[Recurso]],'DE-PARA'!$A$1:$A$1000,'DE-PARA'!$D$1:$D$1000)</f>
        <v>0</v>
      </c>
      <c r="E663" t="str">
        <f>_xlfn.XLOOKUP(Base[[#This Row],[Tipo]],'DE-PARA'!$K$2:$K$63,'DE-PARA'!$L$2:$L$63,"Fazer De-Para")</f>
        <v>Fazer De-Para</v>
      </c>
      <c r="F663" s="21">
        <f>Base[[#This Row],[Duração]]*24</f>
        <v>0</v>
      </c>
      <c r="G663" s="22">
        <f>HOUR(Base[[#This Row],[Tempo de atendimento]]/24)</f>
        <v>0</v>
      </c>
      <c r="H663">
        <f>_xlfn.XLOOKUP(Base[[#This Row],[Recurso]],'DE-PARA'!$A$1:$A$1000,'DE-PARA'!$E$1:$E$1000)</f>
        <v>0</v>
      </c>
      <c r="I663">
        <f>_xlfn.XLOOKUP(Base[[#This Row],[Recurso]],'DE-PARA'!$A$1:$A$1000,'DE-PARA'!$F$1:$F$1000)</f>
        <v>0</v>
      </c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  <c r="AA663" s="66"/>
      <c r="AB663" s="66"/>
      <c r="AC663" s="66"/>
      <c r="AD663" s="67"/>
      <c r="AE663" s="67"/>
      <c r="AF663" s="67"/>
      <c r="AG663" s="68"/>
      <c r="AH663" s="68"/>
      <c r="AI663" s="66"/>
      <c r="AJ663" s="66"/>
      <c r="AK663" s="66"/>
      <c r="AL663" s="66"/>
      <c r="AM663" s="66"/>
      <c r="AN663" s="66"/>
      <c r="AO663" s="66"/>
      <c r="AP663" s="66"/>
      <c r="AQ663" s="66"/>
      <c r="AR663" s="66"/>
      <c r="AS663" s="66"/>
      <c r="AT663" s="66"/>
      <c r="AU663" s="66"/>
      <c r="AV663" s="66"/>
      <c r="AW663" s="66"/>
      <c r="AX663" s="66"/>
      <c r="AY663" s="66"/>
      <c r="AZ663" s="66"/>
      <c r="BA663" s="66"/>
      <c r="BB663" s="66"/>
      <c r="BC663" s="66"/>
      <c r="BD663" s="66"/>
      <c r="BE663" s="66"/>
      <c r="BF663" s="66"/>
      <c r="BG663" s="66"/>
      <c r="BH663" s="66"/>
      <c r="BI663" s="66"/>
      <c r="BJ663" s="66"/>
      <c r="BK663" s="68"/>
      <c r="BL663" s="68"/>
      <c r="BM663" s="66"/>
      <c r="BN663" s="66"/>
      <c r="BO663" s="66"/>
      <c r="BP663" s="69"/>
      <c r="BQ663" s="66"/>
      <c r="BR663" s="66"/>
      <c r="BS663" s="66"/>
      <c r="BT663" s="66"/>
      <c r="BU663" s="66"/>
      <c r="BV663" s="66"/>
      <c r="BW663" s="66"/>
    </row>
    <row r="664" spans="1:75">
      <c r="A664" s="19">
        <f>CONCATENATE(MONTH(Base[[#This Row],[Data_Padronizada]]),"/",YEAR(Base[[#This Row],[Data_Padronizada]]))*1</f>
        <v>1</v>
      </c>
      <c r="B664" s="20" cm="1">
        <f t="array" ref="B664">IF(ISTEXT(BP664), IFERROR(VALOR.DATA(TRIM(BP664)), VALUE(TRIM(BP664))), BP664)</f>
        <v>0</v>
      </c>
      <c r="C664" t="str">
        <f>TEXT(Base[[#This Row],[Data_Padronizada]],"DDD")</f>
        <v>sáb</v>
      </c>
      <c r="D664">
        <f>_xlfn.XLOOKUP(Base[[#This Row],[Recurso]],'DE-PARA'!$A$1:$A$1000,'DE-PARA'!$D$1:$D$1000)</f>
        <v>0</v>
      </c>
      <c r="E664" t="str">
        <f>_xlfn.XLOOKUP(Base[[#This Row],[Tipo]],'DE-PARA'!$K$2:$K$63,'DE-PARA'!$L$2:$L$63,"Fazer De-Para")</f>
        <v>Fazer De-Para</v>
      </c>
      <c r="F664" s="21">
        <f>Base[[#This Row],[Duração]]*24</f>
        <v>0</v>
      </c>
      <c r="G664" s="22">
        <f>HOUR(Base[[#This Row],[Tempo de atendimento]]/24)</f>
        <v>0</v>
      </c>
      <c r="H664">
        <f>_xlfn.XLOOKUP(Base[[#This Row],[Recurso]],'DE-PARA'!$A$1:$A$1000,'DE-PARA'!$E$1:$E$1000)</f>
        <v>0</v>
      </c>
      <c r="I664">
        <f>_xlfn.XLOOKUP(Base[[#This Row],[Recurso]],'DE-PARA'!$A$1:$A$1000,'DE-PARA'!$F$1:$F$1000)</f>
        <v>0</v>
      </c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  <c r="AA664" s="66"/>
      <c r="AB664" s="66"/>
      <c r="AC664" s="66"/>
      <c r="AD664" s="67"/>
      <c r="AE664" s="67"/>
      <c r="AF664" s="67"/>
      <c r="AG664" s="68"/>
      <c r="AH664" s="68"/>
      <c r="AI664" s="66"/>
      <c r="AJ664" s="66"/>
      <c r="AK664" s="66"/>
      <c r="AL664" s="66"/>
      <c r="AM664" s="66"/>
      <c r="AN664" s="66"/>
      <c r="AO664" s="66"/>
      <c r="AP664" s="66"/>
      <c r="AQ664" s="66"/>
      <c r="AR664" s="66"/>
      <c r="AS664" s="66"/>
      <c r="AT664" s="66"/>
      <c r="AU664" s="66"/>
      <c r="AV664" s="66"/>
      <c r="AW664" s="66"/>
      <c r="AX664" s="66"/>
      <c r="AY664" s="66"/>
      <c r="AZ664" s="66"/>
      <c r="BA664" s="66"/>
      <c r="BB664" s="66"/>
      <c r="BC664" s="66"/>
      <c r="BD664" s="66"/>
      <c r="BE664" s="66"/>
      <c r="BF664" s="66"/>
      <c r="BG664" s="66"/>
      <c r="BH664" s="66"/>
      <c r="BI664" s="66"/>
      <c r="BJ664" s="66"/>
      <c r="BK664" s="68"/>
      <c r="BL664" s="68"/>
      <c r="BM664" s="66"/>
      <c r="BN664" s="66"/>
      <c r="BO664" s="66"/>
      <c r="BP664" s="69"/>
      <c r="BQ664" s="66"/>
      <c r="BR664" s="66"/>
      <c r="BS664" s="66"/>
      <c r="BT664" s="66"/>
      <c r="BU664" s="66"/>
      <c r="BV664" s="66"/>
      <c r="BW664" s="66"/>
    </row>
    <row r="665" spans="1:75">
      <c r="A665" s="19">
        <f>CONCATENATE(MONTH(Base[[#This Row],[Data_Padronizada]]),"/",YEAR(Base[[#This Row],[Data_Padronizada]]))*1</f>
        <v>1</v>
      </c>
      <c r="B665" s="20" cm="1">
        <f t="array" ref="B665">IF(ISTEXT(BP665), IFERROR(VALOR.DATA(TRIM(BP665)), VALUE(TRIM(BP665))), BP665)</f>
        <v>0</v>
      </c>
      <c r="C665" t="str">
        <f>TEXT(Base[[#This Row],[Data_Padronizada]],"DDD")</f>
        <v>sáb</v>
      </c>
      <c r="D665">
        <f>_xlfn.XLOOKUP(Base[[#This Row],[Recurso]],'DE-PARA'!$A$1:$A$1000,'DE-PARA'!$D$1:$D$1000)</f>
        <v>0</v>
      </c>
      <c r="E665" t="str">
        <f>_xlfn.XLOOKUP(Base[[#This Row],[Tipo]],'DE-PARA'!$K$2:$K$63,'DE-PARA'!$L$2:$L$63,"Fazer De-Para")</f>
        <v>Fazer De-Para</v>
      </c>
      <c r="F665" s="21">
        <f>Base[[#This Row],[Duração]]*24</f>
        <v>0</v>
      </c>
      <c r="G665" s="22">
        <f>HOUR(Base[[#This Row],[Tempo de atendimento]]/24)</f>
        <v>0</v>
      </c>
      <c r="H665">
        <f>_xlfn.XLOOKUP(Base[[#This Row],[Recurso]],'DE-PARA'!$A$1:$A$1000,'DE-PARA'!$E$1:$E$1000)</f>
        <v>0</v>
      </c>
      <c r="I665">
        <f>_xlfn.XLOOKUP(Base[[#This Row],[Recurso]],'DE-PARA'!$A$1:$A$1000,'DE-PARA'!$F$1:$F$1000)</f>
        <v>0</v>
      </c>
      <c r="AD665" s="64"/>
      <c r="AE665" s="64"/>
      <c r="AF665" s="64"/>
      <c r="AG665" s="65"/>
      <c r="AH665" s="65"/>
      <c r="BK665" s="65"/>
      <c r="BL665" s="65"/>
      <c r="BP665" s="20"/>
    </row>
    <row r="666" spans="1:75">
      <c r="A666" s="19">
        <f>CONCATENATE(MONTH(Base[[#This Row],[Data_Padronizada]]),"/",YEAR(Base[[#This Row],[Data_Padronizada]]))*1</f>
        <v>1</v>
      </c>
      <c r="B666" s="20" cm="1">
        <f t="array" ref="B666">IF(ISTEXT(BP666), IFERROR(VALOR.DATA(TRIM(BP666)), VALUE(TRIM(BP666))), BP666)</f>
        <v>0</v>
      </c>
      <c r="C666" t="str">
        <f>TEXT(Base[[#This Row],[Data_Padronizada]],"DDD")</f>
        <v>sáb</v>
      </c>
      <c r="D666">
        <f>_xlfn.XLOOKUP(Base[[#This Row],[Recurso]],'DE-PARA'!$A$1:$A$1000,'DE-PARA'!$D$1:$D$1000)</f>
        <v>0</v>
      </c>
      <c r="E666" t="str">
        <f>_xlfn.XLOOKUP(Base[[#This Row],[Tipo]],'DE-PARA'!$K$2:$K$63,'DE-PARA'!$L$2:$L$63,"Fazer De-Para")</f>
        <v>Fazer De-Para</v>
      </c>
      <c r="F666" s="21">
        <f>Base[[#This Row],[Duração]]*24</f>
        <v>0</v>
      </c>
      <c r="G666" s="22">
        <f>HOUR(Base[[#This Row],[Tempo de atendimento]]/24)</f>
        <v>0</v>
      </c>
      <c r="H666">
        <f>_xlfn.XLOOKUP(Base[[#This Row],[Recurso]],'DE-PARA'!$A$1:$A$1000,'DE-PARA'!$E$1:$E$1000)</f>
        <v>0</v>
      </c>
      <c r="I666">
        <f>_xlfn.XLOOKUP(Base[[#This Row],[Recurso]],'DE-PARA'!$A$1:$A$1000,'DE-PARA'!$F$1:$F$1000)</f>
        <v>0</v>
      </c>
      <c r="AD666" s="64"/>
      <c r="AE666" s="64"/>
      <c r="AF666" s="64"/>
      <c r="AG666" s="65"/>
      <c r="AH666" s="65"/>
      <c r="BK666" s="65"/>
      <c r="BL666" s="65"/>
      <c r="BP666" s="20"/>
    </row>
    <row r="667" spans="1:75">
      <c r="A667" s="19">
        <f>CONCATENATE(MONTH(Base[[#This Row],[Data_Padronizada]]),"/",YEAR(Base[[#This Row],[Data_Padronizada]]))*1</f>
        <v>1</v>
      </c>
      <c r="B667" s="20" cm="1">
        <f t="array" ref="B667">IF(ISTEXT(BP667), IFERROR(VALOR.DATA(TRIM(BP667)), VALUE(TRIM(BP667))), BP667)</f>
        <v>0</v>
      </c>
      <c r="C667" t="str">
        <f>TEXT(Base[[#This Row],[Data_Padronizada]],"DDD")</f>
        <v>sáb</v>
      </c>
      <c r="D667">
        <f>_xlfn.XLOOKUP(Base[[#This Row],[Recurso]],'DE-PARA'!$A$1:$A$1000,'DE-PARA'!$D$1:$D$1000)</f>
        <v>0</v>
      </c>
      <c r="E667" t="str">
        <f>_xlfn.XLOOKUP(Base[[#This Row],[Tipo]],'DE-PARA'!$K$2:$K$63,'DE-PARA'!$L$2:$L$63,"Fazer De-Para")</f>
        <v>Fazer De-Para</v>
      </c>
      <c r="F667" s="21">
        <f>Base[[#This Row],[Duração]]*24</f>
        <v>0</v>
      </c>
      <c r="G667" s="22">
        <f>HOUR(Base[[#This Row],[Tempo de atendimento]]/24)</f>
        <v>0</v>
      </c>
      <c r="H667">
        <f>_xlfn.XLOOKUP(Base[[#This Row],[Recurso]],'DE-PARA'!$A$1:$A$1000,'DE-PARA'!$E$1:$E$1000)</f>
        <v>0</v>
      </c>
      <c r="I667">
        <f>_xlfn.XLOOKUP(Base[[#This Row],[Recurso]],'DE-PARA'!$A$1:$A$1000,'DE-PARA'!$F$1:$F$1000)</f>
        <v>0</v>
      </c>
    </row>
    <row r="668" spans="1:75">
      <c r="A668" s="19">
        <f>CONCATENATE(MONTH(Base[[#This Row],[Data_Padronizada]]),"/",YEAR(Base[[#This Row],[Data_Padronizada]]))*1</f>
        <v>1</v>
      </c>
      <c r="B668" s="20" cm="1">
        <f t="array" ref="B668">IF(ISTEXT(BP668), IFERROR(VALOR.DATA(TRIM(BP668)), VALUE(TRIM(BP668))), BP668)</f>
        <v>0</v>
      </c>
      <c r="C668" t="str">
        <f>TEXT(Base[[#This Row],[Data_Padronizada]],"DDD")</f>
        <v>sáb</v>
      </c>
      <c r="D668">
        <f>_xlfn.XLOOKUP(Base[[#This Row],[Recurso]],'DE-PARA'!$A$1:$A$1000,'DE-PARA'!$D$1:$D$1000)</f>
        <v>0</v>
      </c>
      <c r="E668" t="str">
        <f>_xlfn.XLOOKUP(Base[[#This Row],[Tipo]],'DE-PARA'!$K$2:$K$63,'DE-PARA'!$L$2:$L$63,"Fazer De-Para")</f>
        <v>Fazer De-Para</v>
      </c>
      <c r="F668" s="21">
        <f>Base[[#This Row],[Duração]]*24</f>
        <v>0</v>
      </c>
      <c r="G668" s="22">
        <f>HOUR(Base[[#This Row],[Tempo de atendimento]]/24)</f>
        <v>0</v>
      </c>
      <c r="H668">
        <f>_xlfn.XLOOKUP(Base[[#This Row],[Recurso]],'DE-PARA'!$A$1:$A$1000,'DE-PARA'!$E$1:$E$1000)</f>
        <v>0</v>
      </c>
      <c r="I668">
        <f>_xlfn.XLOOKUP(Base[[#This Row],[Recurso]],'DE-PARA'!$A$1:$A$1000,'DE-PARA'!$F$1:$F$1000)</f>
        <v>0</v>
      </c>
    </row>
    <row r="669" spans="1:75">
      <c r="A669" s="19">
        <f>CONCATENATE(MONTH(Base[[#This Row],[Data_Padronizada]]),"/",YEAR(Base[[#This Row],[Data_Padronizada]]))*1</f>
        <v>1</v>
      </c>
      <c r="B669" s="20" cm="1">
        <f t="array" ref="B669">IF(ISTEXT(BP669), IFERROR(VALOR.DATA(TRIM(BP669)), VALUE(TRIM(BP669))), BP669)</f>
        <v>0</v>
      </c>
      <c r="C669" t="str">
        <f>TEXT(Base[[#This Row],[Data_Padronizada]],"DDD")</f>
        <v>sáb</v>
      </c>
      <c r="D669">
        <f>_xlfn.XLOOKUP(Base[[#This Row],[Recurso]],'DE-PARA'!$A$1:$A$1000,'DE-PARA'!$D$1:$D$1000)</f>
        <v>0</v>
      </c>
      <c r="E669" t="str">
        <f>_xlfn.XLOOKUP(Base[[#This Row],[Tipo]],'DE-PARA'!$K$2:$K$63,'DE-PARA'!$L$2:$L$63,"Fazer De-Para")</f>
        <v>Fazer De-Para</v>
      </c>
      <c r="F669" s="21">
        <f>Base[[#This Row],[Duração]]*24</f>
        <v>0</v>
      </c>
      <c r="G669" s="22">
        <f>HOUR(Base[[#This Row],[Tempo de atendimento]]/24)</f>
        <v>0</v>
      </c>
      <c r="H669">
        <f>_xlfn.XLOOKUP(Base[[#This Row],[Recurso]],'DE-PARA'!$A$1:$A$1000,'DE-PARA'!$E$1:$E$1000)</f>
        <v>0</v>
      </c>
      <c r="I669">
        <f>_xlfn.XLOOKUP(Base[[#This Row],[Recurso]],'DE-PARA'!$A$1:$A$1000,'DE-PARA'!$F$1:$F$1000)</f>
        <v>0</v>
      </c>
    </row>
    <row r="670" spans="1:75">
      <c r="A670" s="19">
        <f>CONCATENATE(MONTH(Base[[#This Row],[Data_Padronizada]]),"/",YEAR(Base[[#This Row],[Data_Padronizada]]))*1</f>
        <v>1</v>
      </c>
      <c r="B670" s="20" cm="1">
        <f t="array" ref="B670">IF(ISTEXT(BP670), IFERROR(VALOR.DATA(TRIM(BP670)), VALUE(TRIM(BP670))), BP670)</f>
        <v>0</v>
      </c>
      <c r="C670" t="str">
        <f>TEXT(Base[[#This Row],[Data_Padronizada]],"DDD")</f>
        <v>sáb</v>
      </c>
      <c r="D670">
        <f>_xlfn.XLOOKUP(Base[[#This Row],[Recurso]],'DE-PARA'!$A$1:$A$1000,'DE-PARA'!$D$1:$D$1000)</f>
        <v>0</v>
      </c>
      <c r="E670" t="str">
        <f>_xlfn.XLOOKUP(Base[[#This Row],[Tipo]],'DE-PARA'!$K$2:$K$63,'DE-PARA'!$L$2:$L$63,"Fazer De-Para")</f>
        <v>Fazer De-Para</v>
      </c>
      <c r="F670" s="21">
        <f>Base[[#This Row],[Duração]]*24</f>
        <v>0</v>
      </c>
      <c r="G670" s="22">
        <f>HOUR(Base[[#This Row],[Tempo de atendimento]]/24)</f>
        <v>0</v>
      </c>
      <c r="H670">
        <f>_xlfn.XLOOKUP(Base[[#This Row],[Recurso]],'DE-PARA'!$A$1:$A$1000,'DE-PARA'!$E$1:$E$1000)</f>
        <v>0</v>
      </c>
      <c r="I670">
        <f>_xlfn.XLOOKUP(Base[[#This Row],[Recurso]],'DE-PARA'!$A$1:$A$1000,'DE-PARA'!$F$1:$F$1000)</f>
        <v>0</v>
      </c>
    </row>
    <row r="671" spans="1:75">
      <c r="A671" s="19">
        <f>CONCATENATE(MONTH(Base[[#This Row],[Data_Padronizada]]),"/",YEAR(Base[[#This Row],[Data_Padronizada]]))*1</f>
        <v>1</v>
      </c>
      <c r="B671" s="20" cm="1">
        <f t="array" ref="B671">IF(ISTEXT(BP671), IFERROR(VALOR.DATA(TRIM(BP671)), VALUE(TRIM(BP671))), BP671)</f>
        <v>0</v>
      </c>
      <c r="C671" t="str">
        <f>TEXT(Base[[#This Row],[Data_Padronizada]],"DDD")</f>
        <v>sáb</v>
      </c>
      <c r="D671">
        <f>_xlfn.XLOOKUP(Base[[#This Row],[Recurso]],'DE-PARA'!$A$1:$A$1000,'DE-PARA'!$D$1:$D$1000)</f>
        <v>0</v>
      </c>
      <c r="E671" t="str">
        <f>_xlfn.XLOOKUP(Base[[#This Row],[Tipo]],'DE-PARA'!$K$2:$K$63,'DE-PARA'!$L$2:$L$63,"Fazer De-Para")</f>
        <v>Fazer De-Para</v>
      </c>
      <c r="F671" s="21">
        <f>Base[[#This Row],[Duração]]*24</f>
        <v>0</v>
      </c>
      <c r="G671" s="22">
        <f>HOUR(Base[[#This Row],[Tempo de atendimento]]/24)</f>
        <v>0</v>
      </c>
      <c r="H671">
        <f>_xlfn.XLOOKUP(Base[[#This Row],[Recurso]],'DE-PARA'!$A$1:$A$1000,'DE-PARA'!$E$1:$E$1000)</f>
        <v>0</v>
      </c>
      <c r="I671">
        <f>_xlfn.XLOOKUP(Base[[#This Row],[Recurso]],'DE-PARA'!$A$1:$A$1000,'DE-PARA'!$F$1:$F$1000)</f>
        <v>0</v>
      </c>
    </row>
    <row r="672" spans="1:75">
      <c r="A672" s="19">
        <f>CONCATENATE(MONTH(Base[[#This Row],[Data_Padronizada]]),"/",YEAR(Base[[#This Row],[Data_Padronizada]]))*1</f>
        <v>1</v>
      </c>
      <c r="B672" s="20" cm="1">
        <f t="array" ref="B672">IF(ISTEXT(BP672), IFERROR(VALOR.DATA(TRIM(BP672)), VALUE(TRIM(BP672))), BP672)</f>
        <v>0</v>
      </c>
      <c r="C672" t="str">
        <f>TEXT(Base[[#This Row],[Data_Padronizada]],"DDD")</f>
        <v>sáb</v>
      </c>
      <c r="D672">
        <f>_xlfn.XLOOKUP(Base[[#This Row],[Recurso]],'DE-PARA'!$A$1:$A$1000,'DE-PARA'!$D$1:$D$1000)</f>
        <v>0</v>
      </c>
      <c r="E672" t="str">
        <f>_xlfn.XLOOKUP(Base[[#This Row],[Tipo]],'DE-PARA'!$K$2:$K$63,'DE-PARA'!$L$2:$L$63,"Fazer De-Para")</f>
        <v>Fazer De-Para</v>
      </c>
      <c r="F672" s="21">
        <f>Base[[#This Row],[Duração]]*24</f>
        <v>0</v>
      </c>
      <c r="G672" s="22">
        <f>HOUR(Base[[#This Row],[Tempo de atendimento]]/24)</f>
        <v>0</v>
      </c>
      <c r="H672">
        <f>_xlfn.XLOOKUP(Base[[#This Row],[Recurso]],'DE-PARA'!$A$1:$A$1000,'DE-PARA'!$E$1:$E$1000)</f>
        <v>0</v>
      </c>
      <c r="I672">
        <f>_xlfn.XLOOKUP(Base[[#This Row],[Recurso]],'DE-PARA'!$A$1:$A$1000,'DE-PARA'!$F$1:$F$1000)</f>
        <v>0</v>
      </c>
    </row>
    <row r="673" spans="1:75">
      <c r="A673" s="19">
        <f>CONCATENATE(MONTH(Base[[#This Row],[Data_Padronizada]]),"/",YEAR(Base[[#This Row],[Data_Padronizada]]))*1</f>
        <v>1</v>
      </c>
      <c r="B673" s="20" cm="1">
        <f t="array" ref="B673">IF(ISTEXT(BP673), IFERROR(VALOR.DATA(TRIM(BP673)), VALUE(TRIM(BP673))), BP673)</f>
        <v>0</v>
      </c>
      <c r="C673" t="str">
        <f>TEXT(Base[[#This Row],[Data_Padronizada]],"DDD")</f>
        <v>sáb</v>
      </c>
      <c r="D673">
        <f>_xlfn.XLOOKUP(Base[[#This Row],[Recurso]],'DE-PARA'!$A$1:$A$1000,'DE-PARA'!$D$1:$D$1000)</f>
        <v>0</v>
      </c>
      <c r="E673" t="str">
        <f>_xlfn.XLOOKUP(Base[[#This Row],[Tipo]],'DE-PARA'!$K$2:$K$63,'DE-PARA'!$L$2:$L$63,"Fazer De-Para")</f>
        <v>Fazer De-Para</v>
      </c>
      <c r="F673" s="21">
        <f>Base[[#This Row],[Duração]]*24</f>
        <v>0</v>
      </c>
      <c r="G673" s="22">
        <f>HOUR(Base[[#This Row],[Tempo de atendimento]]/24)</f>
        <v>0</v>
      </c>
      <c r="H673">
        <f>_xlfn.XLOOKUP(Base[[#This Row],[Recurso]],'DE-PARA'!$A$1:$A$1000,'DE-PARA'!$E$1:$E$1000)</f>
        <v>0</v>
      </c>
      <c r="I673">
        <f>_xlfn.XLOOKUP(Base[[#This Row],[Recurso]],'DE-PARA'!$A$1:$A$1000,'DE-PARA'!$F$1:$F$1000)</f>
        <v>0</v>
      </c>
    </row>
    <row r="674" spans="1:75">
      <c r="A674" s="19">
        <f>CONCATENATE(MONTH(Base[[#This Row],[Data_Padronizada]]),"/",YEAR(Base[[#This Row],[Data_Padronizada]]))*1</f>
        <v>1</v>
      </c>
      <c r="B674" s="20" cm="1">
        <f t="array" ref="B674">IF(ISTEXT(BP674), IFERROR(VALOR.DATA(TRIM(BP674)), VALUE(TRIM(BP674))), BP674)</f>
        <v>0</v>
      </c>
      <c r="C674" t="str">
        <f>TEXT(Base[[#This Row],[Data_Padronizada]],"DDD")</f>
        <v>sáb</v>
      </c>
      <c r="D674">
        <f>_xlfn.XLOOKUP(Base[[#This Row],[Recurso]],'DE-PARA'!$A$1:$A$1000,'DE-PARA'!$D$1:$D$1000)</f>
        <v>0</v>
      </c>
      <c r="E674" t="str">
        <f>_xlfn.XLOOKUP(Base[[#This Row],[Tipo]],'DE-PARA'!$K$2:$K$63,'DE-PARA'!$L$2:$L$63,"Fazer De-Para")</f>
        <v>Fazer De-Para</v>
      </c>
      <c r="F674" s="21">
        <f>Base[[#This Row],[Duração]]*24</f>
        <v>0</v>
      </c>
      <c r="G674" s="22">
        <f>HOUR(Base[[#This Row],[Tempo de atendimento]]/24)</f>
        <v>0</v>
      </c>
      <c r="H674">
        <f>_xlfn.XLOOKUP(Base[[#This Row],[Recurso]],'DE-PARA'!$A$1:$A$1000,'DE-PARA'!$E$1:$E$1000)</f>
        <v>0</v>
      </c>
      <c r="I674">
        <f>_xlfn.XLOOKUP(Base[[#This Row],[Recurso]],'DE-PARA'!$A$1:$A$1000,'DE-PARA'!$F$1:$F$1000)</f>
        <v>0</v>
      </c>
      <c r="AD674" s="64"/>
      <c r="AE674" s="64"/>
      <c r="AF674" s="64"/>
      <c r="AG674" s="65"/>
      <c r="AH674" s="65"/>
      <c r="BK674" s="65"/>
      <c r="BL674" s="65"/>
      <c r="BP674" s="20"/>
    </row>
    <row r="675" spans="1:75">
      <c r="A675" s="19">
        <f>CONCATENATE(MONTH(Base[[#This Row],[Data_Padronizada]]),"/",YEAR(Base[[#This Row],[Data_Padronizada]]))*1</f>
        <v>1</v>
      </c>
      <c r="B675" s="20" cm="1">
        <f t="array" ref="B675">IF(ISTEXT(BP675), IFERROR(VALOR.DATA(TRIM(BP675)), VALUE(TRIM(BP675))), BP675)</f>
        <v>0</v>
      </c>
      <c r="C675" t="str">
        <f>TEXT(Base[[#This Row],[Data_Padronizada]],"DDD")</f>
        <v>sáb</v>
      </c>
      <c r="D675">
        <f>_xlfn.XLOOKUP(Base[[#This Row],[Recurso]],'DE-PARA'!$A$1:$A$1000,'DE-PARA'!$D$1:$D$1000)</f>
        <v>0</v>
      </c>
      <c r="E675" t="str">
        <f>_xlfn.XLOOKUP(Base[[#This Row],[Tipo]],'DE-PARA'!$K$2:$K$63,'DE-PARA'!$L$2:$L$63,"Fazer De-Para")</f>
        <v>Fazer De-Para</v>
      </c>
      <c r="F675" s="21">
        <f>Base[[#This Row],[Duração]]*24</f>
        <v>0</v>
      </c>
      <c r="G675" s="22">
        <f>HOUR(Base[[#This Row],[Tempo de atendimento]]/24)</f>
        <v>0</v>
      </c>
      <c r="H675">
        <f>_xlfn.XLOOKUP(Base[[#This Row],[Recurso]],'DE-PARA'!$A$1:$A$1000,'DE-PARA'!$E$1:$E$1000)</f>
        <v>0</v>
      </c>
      <c r="I675">
        <f>_xlfn.XLOOKUP(Base[[#This Row],[Recurso]],'DE-PARA'!$A$1:$A$1000,'DE-PARA'!$F$1:$F$1000)</f>
        <v>0</v>
      </c>
      <c r="AD675" s="64"/>
      <c r="AE675" s="64"/>
      <c r="AF675" s="64"/>
      <c r="AG675" s="65"/>
      <c r="AH675" s="65"/>
      <c r="BK675" s="65"/>
      <c r="BL675" s="65"/>
      <c r="BP675" s="20"/>
    </row>
    <row r="676" spans="1:75">
      <c r="A676" s="19">
        <f>CONCATENATE(MONTH(Base[[#This Row],[Data_Padronizada]]),"/",YEAR(Base[[#This Row],[Data_Padronizada]]))*1</f>
        <v>1</v>
      </c>
      <c r="B676" s="20" cm="1">
        <f t="array" ref="B676">IF(ISTEXT(BP676), IFERROR(VALOR.DATA(TRIM(BP676)), VALUE(TRIM(BP676))), BP676)</f>
        <v>0</v>
      </c>
      <c r="C676" t="str">
        <f>TEXT(Base[[#This Row],[Data_Padronizada]],"DDD")</f>
        <v>sáb</v>
      </c>
      <c r="D676">
        <f>_xlfn.XLOOKUP(Base[[#This Row],[Recurso]],'DE-PARA'!$A$1:$A$1000,'DE-PARA'!$D$1:$D$1000)</f>
        <v>0</v>
      </c>
      <c r="E676" t="str">
        <f>_xlfn.XLOOKUP(Base[[#This Row],[Tipo]],'DE-PARA'!$K$2:$K$63,'DE-PARA'!$L$2:$L$63,"Fazer De-Para")</f>
        <v>Fazer De-Para</v>
      </c>
      <c r="F676" s="21">
        <f>Base[[#This Row],[Duração]]*24</f>
        <v>0</v>
      </c>
      <c r="G676" s="22">
        <f>HOUR(Base[[#This Row],[Tempo de atendimento]]/24)</f>
        <v>0</v>
      </c>
      <c r="H676">
        <f>_xlfn.XLOOKUP(Base[[#This Row],[Recurso]],'DE-PARA'!$A$1:$A$1000,'DE-PARA'!$E$1:$E$1000)</f>
        <v>0</v>
      </c>
      <c r="I676">
        <f>_xlfn.XLOOKUP(Base[[#This Row],[Recurso]],'DE-PARA'!$A$1:$A$1000,'DE-PARA'!$F$1:$F$1000)</f>
        <v>0</v>
      </c>
      <c r="AD676" s="64"/>
      <c r="AE676" s="64"/>
      <c r="AF676" s="64"/>
      <c r="AG676" s="65"/>
      <c r="AH676" s="65"/>
      <c r="BK676" s="65"/>
      <c r="BL676" s="65"/>
      <c r="BP676" s="20"/>
    </row>
    <row r="677" spans="1:75">
      <c r="A677" s="19">
        <f>CONCATENATE(MONTH(Base[[#This Row],[Data_Padronizada]]),"/",YEAR(Base[[#This Row],[Data_Padronizada]]))*1</f>
        <v>1</v>
      </c>
      <c r="B677" s="20" cm="1">
        <f t="array" ref="B677">IF(ISTEXT(BP677), IFERROR(VALOR.DATA(TRIM(BP677)), VALUE(TRIM(BP677))), BP677)</f>
        <v>0</v>
      </c>
      <c r="C677" t="str">
        <f>TEXT(Base[[#This Row],[Data_Padronizada]],"DDD")</f>
        <v>sáb</v>
      </c>
      <c r="D677">
        <f>_xlfn.XLOOKUP(Base[[#This Row],[Recurso]],'DE-PARA'!$A$1:$A$1000,'DE-PARA'!$D$1:$D$1000)</f>
        <v>0</v>
      </c>
      <c r="E677" t="str">
        <f>_xlfn.XLOOKUP(Base[[#This Row],[Tipo]],'DE-PARA'!$K$2:$K$63,'DE-PARA'!$L$2:$L$63,"Fazer De-Para")</f>
        <v>Fazer De-Para</v>
      </c>
      <c r="F677" s="21">
        <f>Base[[#This Row],[Duração]]*24</f>
        <v>0</v>
      </c>
      <c r="G677" s="22">
        <f>HOUR(Base[[#This Row],[Tempo de atendimento]]/24)</f>
        <v>0</v>
      </c>
      <c r="H677">
        <f>_xlfn.XLOOKUP(Base[[#This Row],[Recurso]],'DE-PARA'!$A$1:$A$1000,'DE-PARA'!$E$1:$E$1000)</f>
        <v>0</v>
      </c>
      <c r="I677">
        <f>_xlfn.XLOOKUP(Base[[#This Row],[Recurso]],'DE-PARA'!$A$1:$A$1000,'DE-PARA'!$F$1:$F$1000)</f>
        <v>0</v>
      </c>
    </row>
    <row r="678" spans="1:75">
      <c r="A678" s="19">
        <f>CONCATENATE(MONTH(Base[[#This Row],[Data_Padronizada]]),"/",YEAR(Base[[#This Row],[Data_Padronizada]]))*1</f>
        <v>1</v>
      </c>
      <c r="B678" s="20" cm="1">
        <f t="array" ref="B678">IF(ISTEXT(BP678), IFERROR(VALOR.DATA(TRIM(BP678)), VALUE(TRIM(BP678))), BP678)</f>
        <v>0</v>
      </c>
      <c r="C678" t="str">
        <f>TEXT(Base[[#This Row],[Data_Padronizada]],"DDD")</f>
        <v>sáb</v>
      </c>
      <c r="D678">
        <f>_xlfn.XLOOKUP(Base[[#This Row],[Recurso]],'DE-PARA'!$A$1:$A$1000,'DE-PARA'!$D$1:$D$1000)</f>
        <v>0</v>
      </c>
      <c r="E678" t="str">
        <f>_xlfn.XLOOKUP(Base[[#This Row],[Tipo]],'DE-PARA'!$K$2:$K$63,'DE-PARA'!$L$2:$L$63,"Fazer De-Para")</f>
        <v>Fazer De-Para</v>
      </c>
      <c r="F678" s="21">
        <f>Base[[#This Row],[Duração]]*24</f>
        <v>0</v>
      </c>
      <c r="G678" s="22">
        <f>HOUR(Base[[#This Row],[Tempo de atendimento]]/24)</f>
        <v>0</v>
      </c>
      <c r="H678">
        <f>_xlfn.XLOOKUP(Base[[#This Row],[Recurso]],'DE-PARA'!$A$1:$A$1000,'DE-PARA'!$E$1:$E$1000)</f>
        <v>0</v>
      </c>
      <c r="I678">
        <f>_xlfn.XLOOKUP(Base[[#This Row],[Recurso]],'DE-PARA'!$A$1:$A$1000,'DE-PARA'!$F$1:$F$1000)</f>
        <v>0</v>
      </c>
      <c r="AD678" s="64"/>
      <c r="AE678" s="64"/>
      <c r="AF678" s="64"/>
      <c r="AG678" s="65"/>
      <c r="AH678" s="65"/>
      <c r="BK678" s="65"/>
      <c r="BL678" s="65"/>
      <c r="BP678" s="20"/>
    </row>
    <row r="679" spans="1:75">
      <c r="A679" s="19">
        <f>CONCATENATE(MONTH(Base[[#This Row],[Data_Padronizada]]),"/",YEAR(Base[[#This Row],[Data_Padronizada]]))*1</f>
        <v>1</v>
      </c>
      <c r="B679" s="20" cm="1">
        <f t="array" ref="B679">IF(ISTEXT(BP679), IFERROR(VALOR.DATA(TRIM(BP679)), VALUE(TRIM(BP679))), BP679)</f>
        <v>0</v>
      </c>
      <c r="C679" t="str">
        <f>TEXT(Base[[#This Row],[Data_Padronizada]],"DDD")</f>
        <v>sáb</v>
      </c>
      <c r="D679">
        <f>_xlfn.XLOOKUP(Base[[#This Row],[Recurso]],'DE-PARA'!$A$1:$A$1000,'DE-PARA'!$D$1:$D$1000)</f>
        <v>0</v>
      </c>
      <c r="E679" t="str">
        <f>_xlfn.XLOOKUP(Base[[#This Row],[Tipo]],'DE-PARA'!$K$2:$K$63,'DE-PARA'!$L$2:$L$63,"Fazer De-Para")</f>
        <v>Fazer De-Para</v>
      </c>
      <c r="F679" s="21">
        <f>Base[[#This Row],[Duração]]*24</f>
        <v>0</v>
      </c>
      <c r="G679" s="22">
        <f>HOUR(Base[[#This Row],[Tempo de atendimento]]/24)</f>
        <v>0</v>
      </c>
      <c r="H679">
        <f>_xlfn.XLOOKUP(Base[[#This Row],[Recurso]],'DE-PARA'!$A$1:$A$1000,'DE-PARA'!$E$1:$E$1000)</f>
        <v>0</v>
      </c>
      <c r="I679">
        <f>_xlfn.XLOOKUP(Base[[#This Row],[Recurso]],'DE-PARA'!$A$1:$A$1000,'DE-PARA'!$F$1:$F$1000)</f>
        <v>0</v>
      </c>
      <c r="AD679" s="64"/>
      <c r="AE679" s="64"/>
      <c r="AF679" s="64"/>
      <c r="AG679" s="65"/>
      <c r="AH679" s="65"/>
      <c r="BK679" s="65"/>
      <c r="BL679" s="65"/>
      <c r="BP679" s="20"/>
    </row>
    <row r="680" spans="1:75">
      <c r="A680" s="19">
        <f>CONCATENATE(MONTH(Base[[#This Row],[Data_Padronizada]]),"/",YEAR(Base[[#This Row],[Data_Padronizada]]))*1</f>
        <v>1</v>
      </c>
      <c r="B680" s="20" cm="1">
        <f t="array" ref="B680">IF(ISTEXT(BP680), IFERROR(VALOR.DATA(TRIM(BP680)), VALUE(TRIM(BP680))), BP680)</f>
        <v>0</v>
      </c>
      <c r="C680" t="str">
        <f>TEXT(Base[[#This Row],[Data_Padronizada]],"DDD")</f>
        <v>sáb</v>
      </c>
      <c r="D680">
        <f>_xlfn.XLOOKUP(Base[[#This Row],[Recurso]],'DE-PARA'!$A$1:$A$1000,'DE-PARA'!$D$1:$D$1000)</f>
        <v>0</v>
      </c>
      <c r="E680" t="str">
        <f>_xlfn.XLOOKUP(Base[[#This Row],[Tipo]],'DE-PARA'!$K$2:$K$63,'DE-PARA'!$L$2:$L$63,"Fazer De-Para")</f>
        <v>Fazer De-Para</v>
      </c>
      <c r="F680" s="21">
        <f>Base[[#This Row],[Duração]]*24</f>
        <v>0</v>
      </c>
      <c r="G680" s="22">
        <f>HOUR(Base[[#This Row],[Tempo de atendimento]]/24)</f>
        <v>0</v>
      </c>
      <c r="H680">
        <f>_xlfn.XLOOKUP(Base[[#This Row],[Recurso]],'DE-PARA'!$A$1:$A$1000,'DE-PARA'!$E$1:$E$1000)</f>
        <v>0</v>
      </c>
      <c r="I680">
        <f>_xlfn.XLOOKUP(Base[[#This Row],[Recurso]],'DE-PARA'!$A$1:$A$1000,'DE-PARA'!$F$1:$F$1000)</f>
        <v>0</v>
      </c>
      <c r="AD680" s="64"/>
      <c r="AE680" s="64"/>
      <c r="AF680" s="64"/>
      <c r="AG680" s="65"/>
      <c r="AH680" s="65"/>
      <c r="BK680" s="65"/>
      <c r="BL680" s="65"/>
      <c r="BP680" s="20"/>
    </row>
    <row r="681" spans="1:75">
      <c r="A681" s="19">
        <f>CONCATENATE(MONTH(Base[[#This Row],[Data_Padronizada]]),"/",YEAR(Base[[#This Row],[Data_Padronizada]]))*1</f>
        <v>1</v>
      </c>
      <c r="B681" s="20" cm="1">
        <f t="array" ref="B681">IF(ISTEXT(BP681), IFERROR(VALOR.DATA(TRIM(BP681)), VALUE(TRIM(BP681))), BP681)</f>
        <v>0</v>
      </c>
      <c r="C681" t="str">
        <f>TEXT(Base[[#This Row],[Data_Padronizada]],"DDD")</f>
        <v>sáb</v>
      </c>
      <c r="D681">
        <f>_xlfn.XLOOKUP(Base[[#This Row],[Recurso]],'DE-PARA'!$A$1:$A$1000,'DE-PARA'!$D$1:$D$1000)</f>
        <v>0</v>
      </c>
      <c r="E681" t="str">
        <f>_xlfn.XLOOKUP(Base[[#This Row],[Tipo]],'DE-PARA'!$K$2:$K$63,'DE-PARA'!$L$2:$L$63,"Fazer De-Para")</f>
        <v>Fazer De-Para</v>
      </c>
      <c r="F681" s="21">
        <f>Base[[#This Row],[Duração]]*24</f>
        <v>0</v>
      </c>
      <c r="G681" s="22">
        <f>HOUR(Base[[#This Row],[Tempo de atendimento]]/24)</f>
        <v>0</v>
      </c>
      <c r="H681">
        <f>_xlfn.XLOOKUP(Base[[#This Row],[Recurso]],'DE-PARA'!$A$1:$A$1000,'DE-PARA'!$E$1:$E$1000)</f>
        <v>0</v>
      </c>
      <c r="I681">
        <f>_xlfn.XLOOKUP(Base[[#This Row],[Recurso]],'DE-PARA'!$A$1:$A$1000,'DE-PARA'!$F$1:$F$1000)</f>
        <v>0</v>
      </c>
    </row>
    <row r="682" spans="1:75">
      <c r="A682" s="19">
        <f>CONCATENATE(MONTH(Base[[#This Row],[Data_Padronizada]]),"/",YEAR(Base[[#This Row],[Data_Padronizada]]))*1</f>
        <v>1</v>
      </c>
      <c r="B682" s="20" cm="1">
        <f t="array" ref="B682">IF(ISTEXT(BP682), IFERROR(VALOR.DATA(TRIM(BP682)), VALUE(TRIM(BP682))), BP682)</f>
        <v>0</v>
      </c>
      <c r="C682" t="str">
        <f>TEXT(Base[[#This Row],[Data_Padronizada]],"DDD")</f>
        <v>sáb</v>
      </c>
      <c r="D682">
        <f>_xlfn.XLOOKUP(Base[[#This Row],[Recurso]],'DE-PARA'!$A$1:$A$1000,'DE-PARA'!$D$1:$D$1000)</f>
        <v>0</v>
      </c>
      <c r="E682" t="str">
        <f>_xlfn.XLOOKUP(Base[[#This Row],[Tipo]],'DE-PARA'!$K$2:$K$63,'DE-PARA'!$L$2:$L$63,"Fazer De-Para")</f>
        <v>Fazer De-Para</v>
      </c>
      <c r="F682" s="21">
        <f>Base[[#This Row],[Duração]]*24</f>
        <v>0</v>
      </c>
      <c r="G682" s="22">
        <f>HOUR(Base[[#This Row],[Tempo de atendimento]]/24)</f>
        <v>0</v>
      </c>
      <c r="H682">
        <f>_xlfn.XLOOKUP(Base[[#This Row],[Recurso]],'DE-PARA'!$A$1:$A$1000,'DE-PARA'!$E$1:$E$1000)</f>
        <v>0</v>
      </c>
      <c r="I682">
        <f>_xlfn.XLOOKUP(Base[[#This Row],[Recurso]],'DE-PARA'!$A$1:$A$1000,'DE-PARA'!$F$1:$F$1000)</f>
        <v>0</v>
      </c>
      <c r="AD682" s="64"/>
      <c r="AE682" s="64"/>
      <c r="AF682" s="64"/>
      <c r="AG682" s="65"/>
      <c r="AH682" s="65"/>
      <c r="BK682" s="65"/>
      <c r="BL682" s="65"/>
      <c r="BP682" s="20"/>
    </row>
    <row r="683" spans="1:75">
      <c r="A683" s="19">
        <f>CONCATENATE(MONTH(Base[[#This Row],[Data_Padronizada]]),"/",YEAR(Base[[#This Row],[Data_Padronizada]]))*1</f>
        <v>1</v>
      </c>
      <c r="B683" s="20" cm="1">
        <f t="array" ref="B683">IF(ISTEXT(BP683), IFERROR(VALOR.DATA(TRIM(BP683)), VALUE(TRIM(BP683))), BP683)</f>
        <v>0</v>
      </c>
      <c r="C683" t="str">
        <f>TEXT(Base[[#This Row],[Data_Padronizada]],"DDD")</f>
        <v>sáb</v>
      </c>
      <c r="D683">
        <f>_xlfn.XLOOKUP(Base[[#This Row],[Recurso]],'DE-PARA'!$A$1:$A$1000,'DE-PARA'!$D$1:$D$1000)</f>
        <v>0</v>
      </c>
      <c r="E683" t="str">
        <f>_xlfn.XLOOKUP(Base[[#This Row],[Tipo]],'DE-PARA'!$K$2:$K$63,'DE-PARA'!$L$2:$L$63,"Fazer De-Para")</f>
        <v>Fazer De-Para</v>
      </c>
      <c r="F683" s="21">
        <f>Base[[#This Row],[Duração]]*24</f>
        <v>0</v>
      </c>
      <c r="G683" s="22">
        <f>HOUR(Base[[#This Row],[Tempo de atendimento]]/24)</f>
        <v>0</v>
      </c>
      <c r="H683">
        <f>_xlfn.XLOOKUP(Base[[#This Row],[Recurso]],'DE-PARA'!$A$1:$A$1000,'DE-PARA'!$E$1:$E$1000)</f>
        <v>0</v>
      </c>
      <c r="I683">
        <f>_xlfn.XLOOKUP(Base[[#This Row],[Recurso]],'DE-PARA'!$A$1:$A$1000,'DE-PARA'!$F$1:$F$1000)</f>
        <v>0</v>
      </c>
      <c r="AD683" s="64"/>
      <c r="AE683" s="64"/>
      <c r="AF683" s="64"/>
      <c r="AG683" s="65"/>
      <c r="AH683" s="65"/>
      <c r="BK683" s="65"/>
      <c r="BL683" s="65"/>
      <c r="BP683" s="20"/>
    </row>
    <row r="684" spans="1:75">
      <c r="A684" s="19">
        <f>CONCATENATE(MONTH(Base[[#This Row],[Data_Padronizada]]),"/",YEAR(Base[[#This Row],[Data_Padronizada]]))*1</f>
        <v>1</v>
      </c>
      <c r="B684" s="20" cm="1">
        <f t="array" ref="B684">IF(ISTEXT(BP684), IFERROR(VALOR.DATA(TRIM(BP684)), VALUE(TRIM(BP684))), BP684)</f>
        <v>0</v>
      </c>
      <c r="C684" t="str">
        <f>TEXT(Base[[#This Row],[Data_Padronizada]],"DDD")</f>
        <v>sáb</v>
      </c>
      <c r="D684">
        <f>_xlfn.XLOOKUP(Base[[#This Row],[Recurso]],'DE-PARA'!$A$1:$A$1000,'DE-PARA'!$D$1:$D$1000)</f>
        <v>0</v>
      </c>
      <c r="E684" t="str">
        <f>_xlfn.XLOOKUP(Base[[#This Row],[Tipo]],'DE-PARA'!$K$2:$K$63,'DE-PARA'!$L$2:$L$63,"Fazer De-Para")</f>
        <v>Fazer De-Para</v>
      </c>
      <c r="F684" s="21">
        <f>Base[[#This Row],[Duração]]*24</f>
        <v>0</v>
      </c>
      <c r="G684" s="22">
        <f>HOUR(Base[[#This Row],[Tempo de atendimento]]/24)</f>
        <v>0</v>
      </c>
      <c r="H684">
        <f>_xlfn.XLOOKUP(Base[[#This Row],[Recurso]],'DE-PARA'!$A$1:$A$1000,'DE-PARA'!$E$1:$E$1000)</f>
        <v>0</v>
      </c>
      <c r="I684">
        <f>_xlfn.XLOOKUP(Base[[#This Row],[Recurso]],'DE-PARA'!$A$1:$A$1000,'DE-PARA'!$F$1:$F$1000)</f>
        <v>0</v>
      </c>
      <c r="AD684" s="64"/>
      <c r="AE684" s="64"/>
      <c r="AF684" s="64"/>
      <c r="AG684" s="65"/>
      <c r="AH684" s="65"/>
      <c r="BK684" s="65"/>
      <c r="BL684" s="65"/>
      <c r="BP684" s="20"/>
    </row>
    <row r="685" spans="1:75">
      <c r="A685" s="19">
        <f>CONCATENATE(MONTH(Base[[#This Row],[Data_Padronizada]]),"/",YEAR(Base[[#This Row],[Data_Padronizada]]))*1</f>
        <v>1</v>
      </c>
      <c r="B685" s="20" cm="1">
        <f t="array" ref="B685">IF(ISTEXT(BP685), IFERROR(VALOR.DATA(TRIM(BP685)), VALUE(TRIM(BP685))), BP685)</f>
        <v>0</v>
      </c>
      <c r="C685" t="str">
        <f>TEXT(Base[[#This Row],[Data_Padronizada]],"DDD")</f>
        <v>sáb</v>
      </c>
      <c r="D685">
        <f>_xlfn.XLOOKUP(Base[[#This Row],[Recurso]],'DE-PARA'!$A$1:$A$1000,'DE-PARA'!$D$1:$D$1000)</f>
        <v>0</v>
      </c>
      <c r="E685" t="str">
        <f>_xlfn.XLOOKUP(Base[[#This Row],[Tipo]],'DE-PARA'!$K$2:$K$63,'DE-PARA'!$L$2:$L$63,"Fazer De-Para")</f>
        <v>Fazer De-Para</v>
      </c>
      <c r="F685" s="21">
        <f>Base[[#This Row],[Duração]]*24</f>
        <v>0</v>
      </c>
      <c r="G685" s="22">
        <f>HOUR(Base[[#This Row],[Tempo de atendimento]]/24)</f>
        <v>0</v>
      </c>
      <c r="H685">
        <f>_xlfn.XLOOKUP(Base[[#This Row],[Recurso]],'DE-PARA'!$A$1:$A$1000,'DE-PARA'!$E$1:$E$1000)</f>
        <v>0</v>
      </c>
      <c r="I685">
        <f>_xlfn.XLOOKUP(Base[[#This Row],[Recurso]],'DE-PARA'!$A$1:$A$1000,'DE-PARA'!$F$1:$F$1000)</f>
        <v>0</v>
      </c>
      <c r="AD685" s="64"/>
      <c r="AE685" s="64"/>
      <c r="AF685" s="64"/>
      <c r="AG685" s="65"/>
      <c r="AH685" s="65"/>
      <c r="BK685" s="65"/>
      <c r="BL685" s="65"/>
      <c r="BP685" s="20"/>
    </row>
    <row r="686" spans="1:75">
      <c r="A686" s="19">
        <f>CONCATENATE(MONTH(Base[[#This Row],[Data_Padronizada]]),"/",YEAR(Base[[#This Row],[Data_Padronizada]]))*1</f>
        <v>1</v>
      </c>
      <c r="B686" s="20" cm="1">
        <f t="array" ref="B686">IF(ISTEXT(BP686), IFERROR(VALOR.DATA(TRIM(BP686)), VALUE(TRIM(BP686))), BP686)</f>
        <v>0</v>
      </c>
      <c r="C686" t="str">
        <f>TEXT(Base[[#This Row],[Data_Padronizada]],"DDD")</f>
        <v>sáb</v>
      </c>
      <c r="D686">
        <f>_xlfn.XLOOKUP(Base[[#This Row],[Recurso]],'DE-PARA'!$A$1:$A$1000,'DE-PARA'!$D$1:$D$1000)</f>
        <v>0</v>
      </c>
      <c r="E686" t="str">
        <f>_xlfn.XLOOKUP(Base[[#This Row],[Tipo]],'DE-PARA'!$K$2:$K$63,'DE-PARA'!$L$2:$L$63,"Fazer De-Para")</f>
        <v>Fazer De-Para</v>
      </c>
      <c r="F686" s="21">
        <f>Base[[#This Row],[Duração]]*24</f>
        <v>0</v>
      </c>
      <c r="G686" s="22">
        <f>HOUR(Base[[#This Row],[Tempo de atendimento]]/24)</f>
        <v>0</v>
      </c>
      <c r="H686">
        <f>_xlfn.XLOOKUP(Base[[#This Row],[Recurso]],'DE-PARA'!$A$1:$A$1000,'DE-PARA'!$E$1:$E$1000)</f>
        <v>0</v>
      </c>
      <c r="I686">
        <f>_xlfn.XLOOKUP(Base[[#This Row],[Recurso]],'DE-PARA'!$A$1:$A$1000,'DE-PARA'!$F$1:$F$1000)</f>
        <v>0</v>
      </c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  <c r="AA686" s="66"/>
      <c r="AB686" s="66"/>
      <c r="AC686" s="66"/>
      <c r="AD686" s="67"/>
      <c r="AE686" s="67"/>
      <c r="AF686" s="67"/>
      <c r="AG686" s="68"/>
      <c r="AH686" s="68"/>
      <c r="AI686" s="66"/>
      <c r="AJ686" s="66"/>
      <c r="AK686" s="66"/>
      <c r="AL686" s="66"/>
      <c r="AM686" s="66"/>
      <c r="AN686" s="66"/>
      <c r="AO686" s="66"/>
      <c r="AP686" s="66"/>
      <c r="AQ686" s="66"/>
      <c r="AR686" s="66"/>
      <c r="AS686" s="66"/>
      <c r="AT686" s="66"/>
      <c r="AU686" s="66"/>
      <c r="AV686" s="66"/>
      <c r="AW686" s="66"/>
      <c r="AX686" s="66"/>
      <c r="AY686" s="66"/>
      <c r="AZ686" s="66"/>
      <c r="BA686" s="66"/>
      <c r="BB686" s="66"/>
      <c r="BC686" s="66"/>
      <c r="BD686" s="66"/>
      <c r="BE686" s="66"/>
      <c r="BF686" s="66"/>
      <c r="BG686" s="66"/>
      <c r="BH686" s="66"/>
      <c r="BI686" s="66"/>
      <c r="BJ686" s="66"/>
      <c r="BK686" s="68"/>
      <c r="BL686" s="68"/>
      <c r="BM686" s="66"/>
      <c r="BN686" s="66"/>
      <c r="BO686" s="66"/>
      <c r="BP686" s="69"/>
      <c r="BQ686" s="66"/>
      <c r="BR686" s="66"/>
      <c r="BS686" s="66"/>
      <c r="BT686" s="66"/>
      <c r="BU686" s="66"/>
      <c r="BV686" s="66"/>
      <c r="BW686" s="66"/>
    </row>
    <row r="687" spans="1:75">
      <c r="A687" s="19">
        <f>CONCATENATE(MONTH(Base[[#This Row],[Data_Padronizada]]),"/",YEAR(Base[[#This Row],[Data_Padronizada]]))*1</f>
        <v>1</v>
      </c>
      <c r="B687" s="20" cm="1">
        <f t="array" ref="B687">IF(ISTEXT(BP687), IFERROR(VALOR.DATA(TRIM(BP687)), VALUE(TRIM(BP687))), BP687)</f>
        <v>0</v>
      </c>
      <c r="C687" t="str">
        <f>TEXT(Base[[#This Row],[Data_Padronizada]],"DDD")</f>
        <v>sáb</v>
      </c>
      <c r="D687">
        <f>_xlfn.XLOOKUP(Base[[#This Row],[Recurso]],'DE-PARA'!$A$1:$A$1000,'DE-PARA'!$D$1:$D$1000)</f>
        <v>0</v>
      </c>
      <c r="E687" t="str">
        <f>_xlfn.XLOOKUP(Base[[#This Row],[Tipo]],'DE-PARA'!$K$2:$K$63,'DE-PARA'!$L$2:$L$63,"Fazer De-Para")</f>
        <v>Fazer De-Para</v>
      </c>
      <c r="F687" s="21">
        <f>Base[[#This Row],[Duração]]*24</f>
        <v>0</v>
      </c>
      <c r="G687" s="22">
        <f>HOUR(Base[[#This Row],[Tempo de atendimento]]/24)</f>
        <v>0</v>
      </c>
      <c r="H687">
        <f>_xlfn.XLOOKUP(Base[[#This Row],[Recurso]],'DE-PARA'!$A$1:$A$1000,'DE-PARA'!$E$1:$E$1000)</f>
        <v>0</v>
      </c>
      <c r="I687">
        <f>_xlfn.XLOOKUP(Base[[#This Row],[Recurso]],'DE-PARA'!$A$1:$A$1000,'DE-PARA'!$F$1:$F$1000)</f>
        <v>0</v>
      </c>
    </row>
    <row r="688" spans="1:75">
      <c r="A688" s="19">
        <f>CONCATENATE(MONTH(Base[[#This Row],[Data_Padronizada]]),"/",YEAR(Base[[#This Row],[Data_Padronizada]]))*1</f>
        <v>1</v>
      </c>
      <c r="B688" s="20" cm="1">
        <f t="array" ref="B688">IF(ISTEXT(BP688), IFERROR(VALOR.DATA(TRIM(BP688)), VALUE(TRIM(BP688))), BP688)</f>
        <v>0</v>
      </c>
      <c r="C688" t="str">
        <f>TEXT(Base[[#This Row],[Data_Padronizada]],"DDD")</f>
        <v>sáb</v>
      </c>
      <c r="D688">
        <f>_xlfn.XLOOKUP(Base[[#This Row],[Recurso]],'DE-PARA'!$A$1:$A$1000,'DE-PARA'!$D$1:$D$1000)</f>
        <v>0</v>
      </c>
      <c r="E688" t="str">
        <f>_xlfn.XLOOKUP(Base[[#This Row],[Tipo]],'DE-PARA'!$K$2:$K$63,'DE-PARA'!$L$2:$L$63,"Fazer De-Para")</f>
        <v>Fazer De-Para</v>
      </c>
      <c r="F688" s="21">
        <f>Base[[#This Row],[Duração]]*24</f>
        <v>0</v>
      </c>
      <c r="G688" s="22">
        <f>HOUR(Base[[#This Row],[Tempo de atendimento]]/24)</f>
        <v>0</v>
      </c>
      <c r="H688">
        <f>_xlfn.XLOOKUP(Base[[#This Row],[Recurso]],'DE-PARA'!$A$1:$A$1000,'DE-PARA'!$E$1:$E$1000)</f>
        <v>0</v>
      </c>
      <c r="I688">
        <f>_xlfn.XLOOKUP(Base[[#This Row],[Recurso]],'DE-PARA'!$A$1:$A$1000,'DE-PARA'!$F$1:$F$1000)</f>
        <v>0</v>
      </c>
      <c r="AD688" s="64"/>
      <c r="AE688" s="64"/>
      <c r="AF688" s="64"/>
      <c r="AG688" s="65"/>
      <c r="AH688" s="65"/>
      <c r="BK688" s="65"/>
      <c r="BL688" s="65"/>
      <c r="BP688" s="20"/>
    </row>
    <row r="689" spans="1:75">
      <c r="A689" s="19">
        <f>CONCATENATE(MONTH(Base[[#This Row],[Data_Padronizada]]),"/",YEAR(Base[[#This Row],[Data_Padronizada]]))*1</f>
        <v>1</v>
      </c>
      <c r="B689" s="20" cm="1">
        <f t="array" ref="B689">IF(ISTEXT(BP689), IFERROR(VALOR.DATA(TRIM(BP689)), VALUE(TRIM(BP689))), BP689)</f>
        <v>0</v>
      </c>
      <c r="C689" t="str">
        <f>TEXT(Base[[#This Row],[Data_Padronizada]],"DDD")</f>
        <v>sáb</v>
      </c>
      <c r="D689">
        <f>_xlfn.XLOOKUP(Base[[#This Row],[Recurso]],'DE-PARA'!$A$1:$A$1000,'DE-PARA'!$D$1:$D$1000)</f>
        <v>0</v>
      </c>
      <c r="E689" t="str">
        <f>_xlfn.XLOOKUP(Base[[#This Row],[Tipo]],'DE-PARA'!$K$2:$K$63,'DE-PARA'!$L$2:$L$63,"Fazer De-Para")</f>
        <v>Fazer De-Para</v>
      </c>
      <c r="F689" s="21">
        <f>Base[[#This Row],[Duração]]*24</f>
        <v>0</v>
      </c>
      <c r="G689" s="22">
        <f>HOUR(Base[[#This Row],[Tempo de atendimento]]/24)</f>
        <v>0</v>
      </c>
      <c r="H689">
        <f>_xlfn.XLOOKUP(Base[[#This Row],[Recurso]],'DE-PARA'!$A$1:$A$1000,'DE-PARA'!$E$1:$E$1000)</f>
        <v>0</v>
      </c>
      <c r="I689">
        <f>_xlfn.XLOOKUP(Base[[#This Row],[Recurso]],'DE-PARA'!$A$1:$A$1000,'DE-PARA'!$F$1:$F$1000)</f>
        <v>0</v>
      </c>
      <c r="AD689" s="64"/>
      <c r="AE689" s="64"/>
      <c r="AF689" s="64"/>
      <c r="AG689" s="65"/>
      <c r="AH689" s="65"/>
      <c r="BK689" s="65"/>
      <c r="BL689" s="65"/>
      <c r="BP689" s="20"/>
    </row>
    <row r="690" spans="1:75">
      <c r="A690" s="19">
        <f>CONCATENATE(MONTH(Base[[#This Row],[Data_Padronizada]]),"/",YEAR(Base[[#This Row],[Data_Padronizada]]))*1</f>
        <v>1</v>
      </c>
      <c r="B690" s="20" cm="1">
        <f t="array" ref="B690">IF(ISTEXT(BP690), IFERROR(VALOR.DATA(TRIM(BP690)), VALUE(TRIM(BP690))), BP690)</f>
        <v>0</v>
      </c>
      <c r="C690" t="str">
        <f>TEXT(Base[[#This Row],[Data_Padronizada]],"DDD")</f>
        <v>sáb</v>
      </c>
      <c r="D690">
        <f>_xlfn.XLOOKUP(Base[[#This Row],[Recurso]],'DE-PARA'!$A$1:$A$1000,'DE-PARA'!$D$1:$D$1000)</f>
        <v>0</v>
      </c>
      <c r="E690" t="str">
        <f>_xlfn.XLOOKUP(Base[[#This Row],[Tipo]],'DE-PARA'!$K$2:$K$63,'DE-PARA'!$L$2:$L$63,"Fazer De-Para")</f>
        <v>Fazer De-Para</v>
      </c>
      <c r="F690" s="21">
        <f>Base[[#This Row],[Duração]]*24</f>
        <v>0</v>
      </c>
      <c r="G690" s="22">
        <f>HOUR(Base[[#This Row],[Tempo de atendimento]]/24)</f>
        <v>0</v>
      </c>
      <c r="H690">
        <f>_xlfn.XLOOKUP(Base[[#This Row],[Recurso]],'DE-PARA'!$A$1:$A$1000,'DE-PARA'!$E$1:$E$1000)</f>
        <v>0</v>
      </c>
      <c r="I690">
        <f>_xlfn.XLOOKUP(Base[[#This Row],[Recurso]],'DE-PARA'!$A$1:$A$1000,'DE-PARA'!$F$1:$F$1000)</f>
        <v>0</v>
      </c>
      <c r="AD690" s="64"/>
      <c r="AE690" s="64"/>
      <c r="AF690" s="64"/>
      <c r="AG690" s="65"/>
      <c r="AH690" s="65"/>
      <c r="BK690" s="65"/>
      <c r="BL690" s="65"/>
      <c r="BP690" s="20"/>
    </row>
    <row r="691" spans="1:75">
      <c r="A691" s="19">
        <f>CONCATENATE(MONTH(Base[[#This Row],[Data_Padronizada]]),"/",YEAR(Base[[#This Row],[Data_Padronizada]]))*1</f>
        <v>1</v>
      </c>
      <c r="B691" s="20" cm="1">
        <f t="array" ref="B691">IF(ISTEXT(BP691), IFERROR(VALOR.DATA(TRIM(BP691)), VALUE(TRIM(BP691))), BP691)</f>
        <v>0</v>
      </c>
      <c r="C691" t="str">
        <f>TEXT(Base[[#This Row],[Data_Padronizada]],"DDD")</f>
        <v>sáb</v>
      </c>
      <c r="D691">
        <f>_xlfn.XLOOKUP(Base[[#This Row],[Recurso]],'DE-PARA'!$A$1:$A$1000,'DE-PARA'!$D$1:$D$1000)</f>
        <v>0</v>
      </c>
      <c r="E691" t="str">
        <f>_xlfn.XLOOKUP(Base[[#This Row],[Tipo]],'DE-PARA'!$K$2:$K$63,'DE-PARA'!$L$2:$L$63,"Fazer De-Para")</f>
        <v>Fazer De-Para</v>
      </c>
      <c r="F691" s="21">
        <f>Base[[#This Row],[Duração]]*24</f>
        <v>0</v>
      </c>
      <c r="G691" s="22">
        <f>HOUR(Base[[#This Row],[Tempo de atendimento]]/24)</f>
        <v>0</v>
      </c>
      <c r="H691">
        <f>_xlfn.XLOOKUP(Base[[#This Row],[Recurso]],'DE-PARA'!$A$1:$A$1000,'DE-PARA'!$E$1:$E$1000)</f>
        <v>0</v>
      </c>
      <c r="I691">
        <f>_xlfn.XLOOKUP(Base[[#This Row],[Recurso]],'DE-PARA'!$A$1:$A$1000,'DE-PARA'!$F$1:$F$1000)</f>
        <v>0</v>
      </c>
      <c r="AD691" s="64"/>
      <c r="AE691" s="64"/>
      <c r="AF691" s="64"/>
      <c r="AG691" s="65"/>
      <c r="AH691" s="65"/>
      <c r="BK691" s="65"/>
      <c r="BL691" s="65"/>
      <c r="BP691" s="20"/>
    </row>
    <row r="692" spans="1:75">
      <c r="A692" s="19">
        <f>CONCATENATE(MONTH(Base[[#This Row],[Data_Padronizada]]),"/",YEAR(Base[[#This Row],[Data_Padronizada]]))*1</f>
        <v>1</v>
      </c>
      <c r="B692" s="20" cm="1">
        <f t="array" ref="B692">IF(ISTEXT(BP692), IFERROR(VALOR.DATA(TRIM(BP692)), VALUE(TRIM(BP692))), BP692)</f>
        <v>0</v>
      </c>
      <c r="C692" t="str">
        <f>TEXT(Base[[#This Row],[Data_Padronizada]],"DDD")</f>
        <v>sáb</v>
      </c>
      <c r="D692">
        <f>_xlfn.XLOOKUP(Base[[#This Row],[Recurso]],'DE-PARA'!$A$1:$A$1000,'DE-PARA'!$D$1:$D$1000)</f>
        <v>0</v>
      </c>
      <c r="E692" t="str">
        <f>_xlfn.XLOOKUP(Base[[#This Row],[Tipo]],'DE-PARA'!$K$2:$K$63,'DE-PARA'!$L$2:$L$63,"Fazer De-Para")</f>
        <v>Fazer De-Para</v>
      </c>
      <c r="F692" s="21">
        <f>Base[[#This Row],[Duração]]*24</f>
        <v>0</v>
      </c>
      <c r="G692" s="22">
        <f>HOUR(Base[[#This Row],[Tempo de atendimento]]/24)</f>
        <v>0</v>
      </c>
      <c r="H692">
        <f>_xlfn.XLOOKUP(Base[[#This Row],[Recurso]],'DE-PARA'!$A$1:$A$1000,'DE-PARA'!$E$1:$E$1000)</f>
        <v>0</v>
      </c>
      <c r="I692">
        <f>_xlfn.XLOOKUP(Base[[#This Row],[Recurso]],'DE-PARA'!$A$1:$A$1000,'DE-PARA'!$F$1:$F$1000)</f>
        <v>0</v>
      </c>
      <c r="AD692" s="64"/>
      <c r="AE692" s="64"/>
      <c r="AF692" s="64"/>
      <c r="AG692" s="65"/>
      <c r="AH692" s="65"/>
      <c r="BK692" s="65"/>
      <c r="BL692" s="65"/>
      <c r="BP692" s="20"/>
    </row>
    <row r="693" spans="1:75">
      <c r="A693" s="19">
        <f>CONCATENATE(MONTH(Base[[#This Row],[Data_Padronizada]]),"/",YEAR(Base[[#This Row],[Data_Padronizada]]))*1</f>
        <v>1</v>
      </c>
      <c r="B693" s="20" cm="1">
        <f t="array" ref="B693">IF(ISTEXT(BP693), IFERROR(VALOR.DATA(TRIM(BP693)), VALUE(TRIM(BP693))), BP693)</f>
        <v>0</v>
      </c>
      <c r="C693" t="str">
        <f>TEXT(Base[[#This Row],[Data_Padronizada]],"DDD")</f>
        <v>sáb</v>
      </c>
      <c r="D693">
        <f>_xlfn.XLOOKUP(Base[[#This Row],[Recurso]],'DE-PARA'!$A$1:$A$1000,'DE-PARA'!$D$1:$D$1000)</f>
        <v>0</v>
      </c>
      <c r="E693" t="str">
        <f>_xlfn.XLOOKUP(Base[[#This Row],[Tipo]],'DE-PARA'!$K$2:$K$63,'DE-PARA'!$L$2:$L$63,"Fazer De-Para")</f>
        <v>Fazer De-Para</v>
      </c>
      <c r="F693" s="21">
        <f>Base[[#This Row],[Duração]]*24</f>
        <v>0</v>
      </c>
      <c r="G693" s="22">
        <f>HOUR(Base[[#This Row],[Tempo de atendimento]]/24)</f>
        <v>0</v>
      </c>
      <c r="H693">
        <f>_xlfn.XLOOKUP(Base[[#This Row],[Recurso]],'DE-PARA'!$A$1:$A$1000,'DE-PARA'!$E$1:$E$1000)</f>
        <v>0</v>
      </c>
      <c r="I693">
        <f>_xlfn.XLOOKUP(Base[[#This Row],[Recurso]],'DE-PARA'!$A$1:$A$1000,'DE-PARA'!$F$1:$F$1000)</f>
        <v>0</v>
      </c>
      <c r="AD693" s="64"/>
      <c r="AE693" s="64"/>
      <c r="AF693" s="64"/>
      <c r="AG693" s="65"/>
      <c r="AH693" s="65"/>
      <c r="BK693" s="65"/>
      <c r="BL693" s="65"/>
      <c r="BP693" s="20"/>
    </row>
    <row r="694" spans="1:75">
      <c r="A694" s="19">
        <f>CONCATENATE(MONTH(Base[[#This Row],[Data_Padronizada]]),"/",YEAR(Base[[#This Row],[Data_Padronizada]]))*1</f>
        <v>1</v>
      </c>
      <c r="B694" s="20" cm="1">
        <f t="array" ref="B694">IF(ISTEXT(BP694), IFERROR(VALOR.DATA(TRIM(BP694)), VALUE(TRIM(BP694))), BP694)</f>
        <v>0</v>
      </c>
      <c r="C694" t="str">
        <f>TEXT(Base[[#This Row],[Data_Padronizada]],"DDD")</f>
        <v>sáb</v>
      </c>
      <c r="D694">
        <f>_xlfn.XLOOKUP(Base[[#This Row],[Recurso]],'DE-PARA'!$A$1:$A$1000,'DE-PARA'!$D$1:$D$1000)</f>
        <v>0</v>
      </c>
      <c r="E694" t="str">
        <f>_xlfn.XLOOKUP(Base[[#This Row],[Tipo]],'DE-PARA'!$K$2:$K$63,'DE-PARA'!$L$2:$L$63,"Fazer De-Para")</f>
        <v>Fazer De-Para</v>
      </c>
      <c r="F694" s="21">
        <f>Base[[#This Row],[Duração]]*24</f>
        <v>0</v>
      </c>
      <c r="G694" s="22">
        <f>HOUR(Base[[#This Row],[Tempo de atendimento]]/24)</f>
        <v>0</v>
      </c>
      <c r="H694">
        <f>_xlfn.XLOOKUP(Base[[#This Row],[Recurso]],'DE-PARA'!$A$1:$A$1000,'DE-PARA'!$E$1:$E$1000)</f>
        <v>0</v>
      </c>
      <c r="I694">
        <f>_xlfn.XLOOKUP(Base[[#This Row],[Recurso]],'DE-PARA'!$A$1:$A$1000,'DE-PARA'!$F$1:$F$1000)</f>
        <v>0</v>
      </c>
      <c r="AD694" s="64"/>
      <c r="AE694" s="64"/>
      <c r="AF694" s="64"/>
      <c r="AG694" s="65"/>
      <c r="AH694" s="65"/>
      <c r="BK694" s="65"/>
      <c r="BL694" s="65"/>
      <c r="BP694" s="20"/>
    </row>
    <row r="695" spans="1:75">
      <c r="A695" s="19">
        <f>CONCATENATE(MONTH(Base[[#This Row],[Data_Padronizada]]),"/",YEAR(Base[[#This Row],[Data_Padronizada]]))*1</f>
        <v>1</v>
      </c>
      <c r="B695" s="20" cm="1">
        <f t="array" ref="B695">IF(ISTEXT(BP695), IFERROR(VALOR.DATA(TRIM(BP695)), VALUE(TRIM(BP695))), BP695)</f>
        <v>0</v>
      </c>
      <c r="C695" t="str">
        <f>TEXT(Base[[#This Row],[Data_Padronizada]],"DDD")</f>
        <v>sáb</v>
      </c>
      <c r="D695">
        <f>_xlfn.XLOOKUP(Base[[#This Row],[Recurso]],'DE-PARA'!$A$1:$A$1000,'DE-PARA'!$D$1:$D$1000)</f>
        <v>0</v>
      </c>
      <c r="E695" t="str">
        <f>_xlfn.XLOOKUP(Base[[#This Row],[Tipo]],'DE-PARA'!$K$2:$K$63,'DE-PARA'!$L$2:$L$63,"Fazer De-Para")</f>
        <v>Fazer De-Para</v>
      </c>
      <c r="F695" s="21">
        <f>Base[[#This Row],[Duração]]*24</f>
        <v>0</v>
      </c>
      <c r="G695" s="22">
        <f>HOUR(Base[[#This Row],[Tempo de atendimento]]/24)</f>
        <v>0</v>
      </c>
      <c r="H695">
        <f>_xlfn.XLOOKUP(Base[[#This Row],[Recurso]],'DE-PARA'!$A$1:$A$1000,'DE-PARA'!$E$1:$E$1000)</f>
        <v>0</v>
      </c>
      <c r="I695">
        <f>_xlfn.XLOOKUP(Base[[#This Row],[Recurso]],'DE-PARA'!$A$1:$A$1000,'DE-PARA'!$F$1:$F$1000)</f>
        <v>0</v>
      </c>
      <c r="AD695" s="64"/>
      <c r="AE695" s="64"/>
      <c r="AF695" s="64"/>
      <c r="AG695" s="65"/>
      <c r="AH695" s="65"/>
      <c r="BK695" s="65"/>
      <c r="BL695" s="65"/>
      <c r="BP695" s="20"/>
    </row>
    <row r="696" spans="1:75">
      <c r="A696" s="19">
        <f>CONCATENATE(MONTH(Base[[#This Row],[Data_Padronizada]]),"/",YEAR(Base[[#This Row],[Data_Padronizada]]))*1</f>
        <v>1</v>
      </c>
      <c r="B696" s="20" cm="1">
        <f t="array" ref="B696">IF(ISTEXT(BP696), IFERROR(VALOR.DATA(TRIM(BP696)), VALUE(TRIM(BP696))), BP696)</f>
        <v>0</v>
      </c>
      <c r="C696" t="str">
        <f>TEXT(Base[[#This Row],[Data_Padronizada]],"DDD")</f>
        <v>sáb</v>
      </c>
      <c r="D696">
        <f>_xlfn.XLOOKUP(Base[[#This Row],[Recurso]],'DE-PARA'!$A$1:$A$1000,'DE-PARA'!$D$1:$D$1000)</f>
        <v>0</v>
      </c>
      <c r="E696" t="str">
        <f>_xlfn.XLOOKUP(Base[[#This Row],[Tipo]],'DE-PARA'!$K$2:$K$63,'DE-PARA'!$L$2:$L$63,"Fazer De-Para")</f>
        <v>Fazer De-Para</v>
      </c>
      <c r="F696" s="21">
        <f>Base[[#This Row],[Duração]]*24</f>
        <v>0</v>
      </c>
      <c r="G696" s="22">
        <f>HOUR(Base[[#This Row],[Tempo de atendimento]]/24)</f>
        <v>0</v>
      </c>
      <c r="H696">
        <f>_xlfn.XLOOKUP(Base[[#This Row],[Recurso]],'DE-PARA'!$A$1:$A$1000,'DE-PARA'!$E$1:$E$1000)</f>
        <v>0</v>
      </c>
      <c r="I696">
        <f>_xlfn.XLOOKUP(Base[[#This Row],[Recurso]],'DE-PARA'!$A$1:$A$1000,'DE-PARA'!$F$1:$F$1000)</f>
        <v>0</v>
      </c>
      <c r="AD696" s="64"/>
      <c r="AE696" s="64"/>
      <c r="AF696" s="64"/>
      <c r="AG696" s="65"/>
      <c r="AH696" s="65"/>
      <c r="BK696" s="65"/>
      <c r="BL696" s="65"/>
      <c r="BP696" s="20"/>
    </row>
    <row r="697" spans="1:75">
      <c r="A697" s="19">
        <f>CONCATENATE(MONTH(Base[[#This Row],[Data_Padronizada]]),"/",YEAR(Base[[#This Row],[Data_Padronizada]]))*1</f>
        <v>1</v>
      </c>
      <c r="B697" s="20" cm="1">
        <f t="array" ref="B697">IF(ISTEXT(BP697), IFERROR(VALOR.DATA(TRIM(BP697)), VALUE(TRIM(BP697))), BP697)</f>
        <v>0</v>
      </c>
      <c r="C697" t="str">
        <f>TEXT(Base[[#This Row],[Data_Padronizada]],"DDD")</f>
        <v>sáb</v>
      </c>
      <c r="D697">
        <f>_xlfn.XLOOKUP(Base[[#This Row],[Recurso]],'DE-PARA'!$A$1:$A$1000,'DE-PARA'!$D$1:$D$1000)</f>
        <v>0</v>
      </c>
      <c r="E697" t="str">
        <f>_xlfn.XLOOKUP(Base[[#This Row],[Tipo]],'DE-PARA'!$K$2:$K$63,'DE-PARA'!$L$2:$L$63,"Fazer De-Para")</f>
        <v>Fazer De-Para</v>
      </c>
      <c r="F697" s="21">
        <f>Base[[#This Row],[Duração]]*24</f>
        <v>0</v>
      </c>
      <c r="G697" s="22">
        <f>HOUR(Base[[#This Row],[Tempo de atendimento]]/24)</f>
        <v>0</v>
      </c>
      <c r="H697">
        <f>_xlfn.XLOOKUP(Base[[#This Row],[Recurso]],'DE-PARA'!$A$1:$A$1000,'DE-PARA'!$E$1:$E$1000)</f>
        <v>0</v>
      </c>
      <c r="I697">
        <f>_xlfn.XLOOKUP(Base[[#This Row],[Recurso]],'DE-PARA'!$A$1:$A$1000,'DE-PARA'!$F$1:$F$1000)</f>
        <v>0</v>
      </c>
      <c r="AD697" s="64"/>
      <c r="AE697" s="64"/>
      <c r="AF697" s="64"/>
      <c r="AG697" s="65"/>
      <c r="AH697" s="65"/>
      <c r="BK697" s="65"/>
      <c r="BL697" s="65"/>
      <c r="BP697" s="20"/>
    </row>
    <row r="698" spans="1:75">
      <c r="A698" s="19">
        <f>CONCATENATE(MONTH(Base[[#This Row],[Data_Padronizada]]),"/",YEAR(Base[[#This Row],[Data_Padronizada]]))*1</f>
        <v>1</v>
      </c>
      <c r="B698" s="20" cm="1">
        <f t="array" ref="B698">IF(ISTEXT(BP698), IFERROR(VALOR.DATA(TRIM(BP698)), VALUE(TRIM(BP698))), BP698)</f>
        <v>0</v>
      </c>
      <c r="C698" t="str">
        <f>TEXT(Base[[#This Row],[Data_Padronizada]],"DDD")</f>
        <v>sáb</v>
      </c>
      <c r="D698">
        <f>_xlfn.XLOOKUP(Base[[#This Row],[Recurso]],'DE-PARA'!$A$1:$A$1000,'DE-PARA'!$D$1:$D$1000)</f>
        <v>0</v>
      </c>
      <c r="E698" t="str">
        <f>_xlfn.XLOOKUP(Base[[#This Row],[Tipo]],'DE-PARA'!$K$2:$K$63,'DE-PARA'!$L$2:$L$63,"Fazer De-Para")</f>
        <v>Fazer De-Para</v>
      </c>
      <c r="F698" s="21">
        <f>Base[[#This Row],[Duração]]*24</f>
        <v>0</v>
      </c>
      <c r="G698" s="22">
        <f>HOUR(Base[[#This Row],[Tempo de atendimento]]/24)</f>
        <v>0</v>
      </c>
      <c r="H698">
        <f>_xlfn.XLOOKUP(Base[[#This Row],[Recurso]],'DE-PARA'!$A$1:$A$1000,'DE-PARA'!$E$1:$E$1000)</f>
        <v>0</v>
      </c>
      <c r="I698">
        <f>_xlfn.XLOOKUP(Base[[#This Row],[Recurso]],'DE-PARA'!$A$1:$A$1000,'DE-PARA'!$F$1:$F$1000)</f>
        <v>0</v>
      </c>
      <c r="AD698" s="64"/>
      <c r="AE698" s="64"/>
      <c r="AF698" s="64"/>
      <c r="AG698" s="65"/>
      <c r="AH698" s="65"/>
      <c r="BK698" s="65"/>
      <c r="BL698" s="65"/>
      <c r="BP698" s="20"/>
    </row>
    <row r="699" spans="1:75">
      <c r="A699" s="19">
        <f>CONCATENATE(MONTH(Base[[#This Row],[Data_Padronizada]]),"/",YEAR(Base[[#This Row],[Data_Padronizada]]))*1</f>
        <v>1</v>
      </c>
      <c r="B699" s="20" cm="1">
        <f t="array" ref="B699">IF(ISTEXT(BP699), IFERROR(VALOR.DATA(TRIM(BP699)), VALUE(TRIM(BP699))), BP699)</f>
        <v>0</v>
      </c>
      <c r="C699" t="str">
        <f>TEXT(Base[[#This Row],[Data_Padronizada]],"DDD")</f>
        <v>sáb</v>
      </c>
      <c r="D699">
        <f>_xlfn.XLOOKUP(Base[[#This Row],[Recurso]],'DE-PARA'!$A$1:$A$1000,'DE-PARA'!$D$1:$D$1000)</f>
        <v>0</v>
      </c>
      <c r="E699" t="str">
        <f>_xlfn.XLOOKUP(Base[[#This Row],[Tipo]],'DE-PARA'!$K$2:$K$63,'DE-PARA'!$L$2:$L$63,"Fazer De-Para")</f>
        <v>Fazer De-Para</v>
      </c>
      <c r="F699" s="21">
        <f>Base[[#This Row],[Duração]]*24</f>
        <v>0</v>
      </c>
      <c r="G699" s="22">
        <f>HOUR(Base[[#This Row],[Tempo de atendimento]]/24)</f>
        <v>0</v>
      </c>
      <c r="H699">
        <f>_xlfn.XLOOKUP(Base[[#This Row],[Recurso]],'DE-PARA'!$A$1:$A$1000,'DE-PARA'!$E$1:$E$1000)</f>
        <v>0</v>
      </c>
      <c r="I699">
        <f>_xlfn.XLOOKUP(Base[[#This Row],[Recurso]],'DE-PARA'!$A$1:$A$1000,'DE-PARA'!$F$1:$F$1000)</f>
        <v>0</v>
      </c>
      <c r="AD699" s="64"/>
      <c r="AE699" s="64"/>
      <c r="AF699" s="64"/>
      <c r="AG699" s="65"/>
      <c r="AH699" s="65"/>
      <c r="BK699" s="65"/>
      <c r="BL699" s="65"/>
      <c r="BP699" s="20"/>
    </row>
    <row r="700" spans="1:75">
      <c r="A700" s="19">
        <f>CONCATENATE(MONTH(Base[[#This Row],[Data_Padronizada]]),"/",YEAR(Base[[#This Row],[Data_Padronizada]]))*1</f>
        <v>1</v>
      </c>
      <c r="B700" s="20" cm="1">
        <f t="array" ref="B700">IF(ISTEXT(BP700), IFERROR(VALOR.DATA(TRIM(BP700)), VALUE(TRIM(BP700))), BP700)</f>
        <v>0</v>
      </c>
      <c r="C700" t="str">
        <f>TEXT(Base[[#This Row],[Data_Padronizada]],"DDD")</f>
        <v>sáb</v>
      </c>
      <c r="D700">
        <f>_xlfn.XLOOKUP(Base[[#This Row],[Recurso]],'DE-PARA'!$A$1:$A$1000,'DE-PARA'!$D$1:$D$1000)</f>
        <v>0</v>
      </c>
      <c r="E700" t="str">
        <f>_xlfn.XLOOKUP(Base[[#This Row],[Tipo]],'DE-PARA'!$K$2:$K$63,'DE-PARA'!$L$2:$L$63,"Fazer De-Para")</f>
        <v>Fazer De-Para</v>
      </c>
      <c r="F700" s="21">
        <f>Base[[#This Row],[Duração]]*24</f>
        <v>0</v>
      </c>
      <c r="G700" s="22">
        <f>HOUR(Base[[#This Row],[Tempo de atendimento]]/24)</f>
        <v>0</v>
      </c>
      <c r="H700">
        <f>_xlfn.XLOOKUP(Base[[#This Row],[Recurso]],'DE-PARA'!$A$1:$A$1000,'DE-PARA'!$E$1:$E$1000)</f>
        <v>0</v>
      </c>
      <c r="I700">
        <f>_xlfn.XLOOKUP(Base[[#This Row],[Recurso]],'DE-PARA'!$A$1:$A$1000,'DE-PARA'!$F$1:$F$1000)</f>
        <v>0</v>
      </c>
      <c r="AD700" s="64"/>
      <c r="AE700" s="64"/>
      <c r="AF700" s="64"/>
      <c r="AG700" s="65"/>
      <c r="AH700" s="65"/>
      <c r="BK700" s="65"/>
      <c r="BL700" s="65"/>
      <c r="BP700" s="20"/>
    </row>
    <row r="701" spans="1:75">
      <c r="A701" s="19">
        <f>CONCATENATE(MONTH(Base[[#This Row],[Data_Padronizada]]),"/",YEAR(Base[[#This Row],[Data_Padronizada]]))*1</f>
        <v>1</v>
      </c>
      <c r="B701" s="20" cm="1">
        <f t="array" ref="B701">IF(ISTEXT(BP701), IFERROR(VALOR.DATA(TRIM(BP701)), VALUE(TRIM(BP701))), BP701)</f>
        <v>0</v>
      </c>
      <c r="C701" t="str">
        <f>TEXT(Base[[#This Row],[Data_Padronizada]],"DDD")</f>
        <v>sáb</v>
      </c>
      <c r="D701">
        <f>_xlfn.XLOOKUP(Base[[#This Row],[Recurso]],'DE-PARA'!$A$1:$A$1000,'DE-PARA'!$D$1:$D$1000)</f>
        <v>0</v>
      </c>
      <c r="E701" t="str">
        <f>_xlfn.XLOOKUP(Base[[#This Row],[Tipo]],'DE-PARA'!$K$2:$K$63,'DE-PARA'!$L$2:$L$63,"Fazer De-Para")</f>
        <v>Fazer De-Para</v>
      </c>
      <c r="F701" s="21">
        <f>Base[[#This Row],[Duração]]*24</f>
        <v>0</v>
      </c>
      <c r="G701" s="22">
        <f>HOUR(Base[[#This Row],[Tempo de atendimento]]/24)</f>
        <v>0</v>
      </c>
      <c r="H701">
        <f>_xlfn.XLOOKUP(Base[[#This Row],[Recurso]],'DE-PARA'!$A$1:$A$1000,'DE-PARA'!$E$1:$E$1000)</f>
        <v>0</v>
      </c>
      <c r="I701">
        <f>_xlfn.XLOOKUP(Base[[#This Row],[Recurso]],'DE-PARA'!$A$1:$A$1000,'DE-PARA'!$F$1:$F$1000)</f>
        <v>0</v>
      </c>
      <c r="AD701" s="64"/>
      <c r="AE701" s="64"/>
      <c r="AF701" s="64"/>
      <c r="AG701" s="65"/>
      <c r="AH701" s="65"/>
      <c r="BK701" s="65"/>
      <c r="BL701" s="65"/>
      <c r="BP701" s="20"/>
    </row>
    <row r="702" spans="1:75">
      <c r="A702" s="19">
        <f>CONCATENATE(MONTH(Base[[#This Row],[Data_Padronizada]]),"/",YEAR(Base[[#This Row],[Data_Padronizada]]))*1</f>
        <v>1</v>
      </c>
      <c r="B702" s="20" cm="1">
        <f t="array" ref="B702">IF(ISTEXT(BP702), IFERROR(VALOR.DATA(TRIM(BP702)), VALUE(TRIM(BP702))), BP702)</f>
        <v>0</v>
      </c>
      <c r="C702" t="str">
        <f>TEXT(Base[[#This Row],[Data_Padronizada]],"DDD")</f>
        <v>sáb</v>
      </c>
      <c r="D702">
        <f>_xlfn.XLOOKUP(Base[[#This Row],[Recurso]],'DE-PARA'!$A$1:$A$1000,'DE-PARA'!$D$1:$D$1000)</f>
        <v>0</v>
      </c>
      <c r="E702" t="str">
        <f>_xlfn.XLOOKUP(Base[[#This Row],[Tipo]],'DE-PARA'!$K$2:$K$63,'DE-PARA'!$L$2:$L$63,"Fazer De-Para")</f>
        <v>Fazer De-Para</v>
      </c>
      <c r="F702" s="21">
        <f>Base[[#This Row],[Duração]]*24</f>
        <v>0</v>
      </c>
      <c r="G702" s="22">
        <f>HOUR(Base[[#This Row],[Tempo de atendimento]]/24)</f>
        <v>0</v>
      </c>
      <c r="H702">
        <f>_xlfn.XLOOKUP(Base[[#This Row],[Recurso]],'DE-PARA'!$A$1:$A$1000,'DE-PARA'!$E$1:$E$1000)</f>
        <v>0</v>
      </c>
      <c r="I702">
        <f>_xlfn.XLOOKUP(Base[[#This Row],[Recurso]],'DE-PARA'!$A$1:$A$1000,'DE-PARA'!$F$1:$F$1000)</f>
        <v>0</v>
      </c>
      <c r="AD702" s="64"/>
      <c r="AE702" s="64"/>
      <c r="AF702" s="64"/>
      <c r="AG702" s="65"/>
      <c r="AH702" s="65"/>
      <c r="BK702" s="65"/>
      <c r="BL702" s="65"/>
      <c r="BP702" s="20"/>
    </row>
    <row r="703" spans="1:75">
      <c r="A703" s="19">
        <f>CONCATENATE(MONTH(Base[[#This Row],[Data_Padronizada]]),"/",YEAR(Base[[#This Row],[Data_Padronizada]]))*1</f>
        <v>1</v>
      </c>
      <c r="B703" s="20" cm="1">
        <f t="array" ref="B703">IF(ISTEXT(BP703), IFERROR(VALOR.DATA(TRIM(BP703)), VALUE(TRIM(BP703))), BP703)</f>
        <v>0</v>
      </c>
      <c r="C703" t="str">
        <f>TEXT(Base[[#This Row],[Data_Padronizada]],"DDD")</f>
        <v>sáb</v>
      </c>
      <c r="D703">
        <f>_xlfn.XLOOKUP(Base[[#This Row],[Recurso]],'DE-PARA'!$A$1:$A$1000,'DE-PARA'!$D$1:$D$1000)</f>
        <v>0</v>
      </c>
      <c r="E703" t="str">
        <f>_xlfn.XLOOKUP(Base[[#This Row],[Tipo]],'DE-PARA'!$K$2:$K$63,'DE-PARA'!$L$2:$L$63,"Fazer De-Para")</f>
        <v>Fazer De-Para</v>
      </c>
      <c r="F703" s="21">
        <f>Base[[#This Row],[Duração]]*24</f>
        <v>0</v>
      </c>
      <c r="G703" s="22">
        <f>HOUR(Base[[#This Row],[Tempo de atendimento]]/24)</f>
        <v>0</v>
      </c>
      <c r="H703">
        <f>_xlfn.XLOOKUP(Base[[#This Row],[Recurso]],'DE-PARA'!$A$1:$A$1000,'DE-PARA'!$E$1:$E$1000)</f>
        <v>0</v>
      </c>
      <c r="I703">
        <f>_xlfn.XLOOKUP(Base[[#This Row],[Recurso]],'DE-PARA'!$A$1:$A$1000,'DE-PARA'!$F$1:$F$1000)</f>
        <v>0</v>
      </c>
      <c r="AD703" s="64"/>
      <c r="AE703" s="64"/>
      <c r="AF703" s="64"/>
      <c r="AG703" s="65"/>
      <c r="AH703" s="65"/>
      <c r="BK703" s="65"/>
      <c r="BL703" s="65"/>
      <c r="BP703" s="20"/>
    </row>
    <row r="704" spans="1:75">
      <c r="A704" s="19">
        <f>CONCATENATE(MONTH(Base[[#This Row],[Data_Padronizada]]),"/",YEAR(Base[[#This Row],[Data_Padronizada]]))*1</f>
        <v>1</v>
      </c>
      <c r="B704" s="20" cm="1">
        <f t="array" ref="B704">IF(ISTEXT(BP704), IFERROR(VALOR.DATA(TRIM(BP704)), VALUE(TRIM(BP704))), BP704)</f>
        <v>0</v>
      </c>
      <c r="C704" t="str">
        <f>TEXT(Base[[#This Row],[Data_Padronizada]],"DDD")</f>
        <v>sáb</v>
      </c>
      <c r="D704">
        <f>_xlfn.XLOOKUP(Base[[#This Row],[Recurso]],'DE-PARA'!$A$1:$A$1000,'DE-PARA'!$D$1:$D$1000)</f>
        <v>0</v>
      </c>
      <c r="E704" t="str">
        <f>_xlfn.XLOOKUP(Base[[#This Row],[Tipo]],'DE-PARA'!$K$2:$K$63,'DE-PARA'!$L$2:$L$63,"Fazer De-Para")</f>
        <v>Fazer De-Para</v>
      </c>
      <c r="F704" s="21">
        <f>Base[[#This Row],[Duração]]*24</f>
        <v>0</v>
      </c>
      <c r="G704" s="22">
        <f>HOUR(Base[[#This Row],[Tempo de atendimento]]/24)</f>
        <v>0</v>
      </c>
      <c r="H704">
        <f>_xlfn.XLOOKUP(Base[[#This Row],[Recurso]],'DE-PARA'!$A$1:$A$1000,'DE-PARA'!$E$1:$E$1000)</f>
        <v>0</v>
      </c>
      <c r="I704">
        <f>_xlfn.XLOOKUP(Base[[#This Row],[Recurso]],'DE-PARA'!$A$1:$A$1000,'DE-PARA'!$F$1:$F$1000)</f>
        <v>0</v>
      </c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  <c r="AA704" s="66"/>
      <c r="AB704" s="66"/>
      <c r="AC704" s="66"/>
      <c r="AD704" s="67"/>
      <c r="AE704" s="67"/>
      <c r="AF704" s="67"/>
      <c r="AG704" s="68"/>
      <c r="AH704" s="68"/>
      <c r="AI704" s="66"/>
      <c r="AJ704" s="66"/>
      <c r="AK704" s="66"/>
      <c r="AL704" s="66"/>
      <c r="AM704" s="66"/>
      <c r="AN704" s="66"/>
      <c r="AO704" s="66"/>
      <c r="AP704" s="66"/>
      <c r="AQ704" s="66"/>
      <c r="AR704" s="66"/>
      <c r="AS704" s="66"/>
      <c r="AT704" s="66"/>
      <c r="AU704" s="66"/>
      <c r="AV704" s="66"/>
      <c r="AW704" s="66"/>
      <c r="AX704" s="66"/>
      <c r="AY704" s="66"/>
      <c r="AZ704" s="66"/>
      <c r="BA704" s="66"/>
      <c r="BB704" s="66"/>
      <c r="BC704" s="66"/>
      <c r="BD704" s="66"/>
      <c r="BE704" s="66"/>
      <c r="BF704" s="66"/>
      <c r="BG704" s="66"/>
      <c r="BH704" s="66"/>
      <c r="BI704" s="66"/>
      <c r="BJ704" s="66"/>
      <c r="BK704" s="68"/>
      <c r="BL704" s="68"/>
      <c r="BM704" s="66"/>
      <c r="BN704" s="66"/>
      <c r="BO704" s="66"/>
      <c r="BP704" s="69"/>
      <c r="BQ704" s="66"/>
      <c r="BR704" s="66"/>
      <c r="BS704" s="66"/>
      <c r="BT704" s="66"/>
      <c r="BU704" s="66"/>
      <c r="BV704" s="66"/>
      <c r="BW704" s="66"/>
    </row>
    <row r="705" spans="1:68">
      <c r="A705" s="19">
        <f>CONCATENATE(MONTH(Base[[#This Row],[Data_Padronizada]]),"/",YEAR(Base[[#This Row],[Data_Padronizada]]))*1</f>
        <v>1</v>
      </c>
      <c r="B705" s="20" cm="1">
        <f t="array" ref="B705">IF(ISTEXT(BP705), IFERROR(VALOR.DATA(TRIM(BP705)), VALUE(TRIM(BP705))), BP705)</f>
        <v>0</v>
      </c>
      <c r="C705" t="str">
        <f>TEXT(Base[[#This Row],[Data_Padronizada]],"DDD")</f>
        <v>sáb</v>
      </c>
      <c r="D705">
        <f>_xlfn.XLOOKUP(Base[[#This Row],[Recurso]],'DE-PARA'!$A$1:$A$1000,'DE-PARA'!$D$1:$D$1000)</f>
        <v>0</v>
      </c>
      <c r="E705" t="str">
        <f>_xlfn.XLOOKUP(Base[[#This Row],[Tipo]],'DE-PARA'!$K$2:$K$63,'DE-PARA'!$L$2:$L$63,"Fazer De-Para")</f>
        <v>Fazer De-Para</v>
      </c>
      <c r="F705" s="21">
        <f>Base[[#This Row],[Duração]]*24</f>
        <v>0</v>
      </c>
      <c r="G705" s="22">
        <f>HOUR(Base[[#This Row],[Tempo de atendimento]]/24)</f>
        <v>0</v>
      </c>
      <c r="H705">
        <f>_xlfn.XLOOKUP(Base[[#This Row],[Recurso]],'DE-PARA'!$A$1:$A$1000,'DE-PARA'!$E$1:$E$1000)</f>
        <v>0</v>
      </c>
      <c r="I705">
        <f>_xlfn.XLOOKUP(Base[[#This Row],[Recurso]],'DE-PARA'!$A$1:$A$1000,'DE-PARA'!$F$1:$F$1000)</f>
        <v>0</v>
      </c>
      <c r="AD705" s="64"/>
      <c r="AE705" s="64"/>
      <c r="AF705" s="64"/>
      <c r="AG705" s="65"/>
      <c r="AH705" s="65"/>
      <c r="BK705" s="65"/>
      <c r="BL705" s="65"/>
      <c r="BP705" s="20"/>
    </row>
    <row r="706" spans="1:68">
      <c r="A706" s="19">
        <f>CONCATENATE(MONTH(Base[[#This Row],[Data_Padronizada]]),"/",YEAR(Base[[#This Row],[Data_Padronizada]]))*1</f>
        <v>1</v>
      </c>
      <c r="B706" s="20" cm="1">
        <f t="array" ref="B706">IF(ISTEXT(BP706), IFERROR(VALOR.DATA(TRIM(BP706)), VALUE(TRIM(BP706))), BP706)</f>
        <v>0</v>
      </c>
      <c r="C706" t="str">
        <f>TEXT(Base[[#This Row],[Data_Padronizada]],"DDD")</f>
        <v>sáb</v>
      </c>
      <c r="D706">
        <f>_xlfn.XLOOKUP(Base[[#This Row],[Recurso]],'DE-PARA'!$A$1:$A$1000,'DE-PARA'!$D$1:$D$1000)</f>
        <v>0</v>
      </c>
      <c r="E706" t="str">
        <f>_xlfn.XLOOKUP(Base[[#This Row],[Tipo]],'DE-PARA'!$K$2:$K$63,'DE-PARA'!$L$2:$L$63,"Fazer De-Para")</f>
        <v>Fazer De-Para</v>
      </c>
      <c r="F706" s="21">
        <f>Base[[#This Row],[Duração]]*24</f>
        <v>0</v>
      </c>
      <c r="G706" s="22">
        <f>HOUR(Base[[#This Row],[Tempo de atendimento]]/24)</f>
        <v>0</v>
      </c>
      <c r="H706">
        <f>_xlfn.XLOOKUP(Base[[#This Row],[Recurso]],'DE-PARA'!$A$1:$A$1000,'DE-PARA'!$E$1:$E$1000)</f>
        <v>0</v>
      </c>
      <c r="I706">
        <f>_xlfn.XLOOKUP(Base[[#This Row],[Recurso]],'DE-PARA'!$A$1:$A$1000,'DE-PARA'!$F$1:$F$1000)</f>
        <v>0</v>
      </c>
      <c r="AD706" s="64"/>
      <c r="AE706" s="64"/>
      <c r="AF706" s="64"/>
      <c r="AG706" s="65"/>
      <c r="AH706" s="65"/>
      <c r="BK706" s="65"/>
      <c r="BL706" s="65"/>
      <c r="BP706" s="20"/>
    </row>
    <row r="707" spans="1:68">
      <c r="A707" s="19">
        <f>CONCATENATE(MONTH(Base[[#This Row],[Data_Padronizada]]),"/",YEAR(Base[[#This Row],[Data_Padronizada]]))*1</f>
        <v>1</v>
      </c>
      <c r="B707" s="20" cm="1">
        <f t="array" ref="B707">IF(ISTEXT(BP707), IFERROR(VALOR.DATA(TRIM(BP707)), VALUE(TRIM(BP707))), BP707)</f>
        <v>0</v>
      </c>
      <c r="C707" t="str">
        <f>TEXT(Base[[#This Row],[Data_Padronizada]],"DDD")</f>
        <v>sáb</v>
      </c>
      <c r="D707">
        <f>_xlfn.XLOOKUP(Base[[#This Row],[Recurso]],'DE-PARA'!$A$1:$A$1000,'DE-PARA'!$D$1:$D$1000)</f>
        <v>0</v>
      </c>
      <c r="E707" t="str">
        <f>_xlfn.XLOOKUP(Base[[#This Row],[Tipo]],'DE-PARA'!$K$2:$K$63,'DE-PARA'!$L$2:$L$63,"Fazer De-Para")</f>
        <v>Fazer De-Para</v>
      </c>
      <c r="F707" s="21">
        <f>Base[[#This Row],[Duração]]*24</f>
        <v>0</v>
      </c>
      <c r="G707" s="22">
        <f>HOUR(Base[[#This Row],[Tempo de atendimento]]/24)</f>
        <v>0</v>
      </c>
      <c r="H707">
        <f>_xlfn.XLOOKUP(Base[[#This Row],[Recurso]],'DE-PARA'!$A$1:$A$1000,'DE-PARA'!$E$1:$E$1000)</f>
        <v>0</v>
      </c>
      <c r="I707">
        <f>_xlfn.XLOOKUP(Base[[#This Row],[Recurso]],'DE-PARA'!$A$1:$A$1000,'DE-PARA'!$F$1:$F$1000)</f>
        <v>0</v>
      </c>
      <c r="AD707" s="64"/>
      <c r="AE707" s="64"/>
      <c r="AF707" s="64"/>
      <c r="AG707" s="65"/>
      <c r="AH707" s="65"/>
      <c r="BK707" s="65"/>
      <c r="BL707" s="65"/>
      <c r="BP707" s="20"/>
    </row>
    <row r="708" spans="1:68">
      <c r="A708" s="19">
        <f>CONCATENATE(MONTH(Base[[#This Row],[Data_Padronizada]]),"/",YEAR(Base[[#This Row],[Data_Padronizada]]))*1</f>
        <v>1</v>
      </c>
      <c r="B708" s="20" cm="1">
        <f t="array" ref="B708">IF(ISTEXT(BP708), IFERROR(VALOR.DATA(TRIM(BP708)), VALUE(TRIM(BP708))), BP708)</f>
        <v>0</v>
      </c>
      <c r="C708" t="str">
        <f>TEXT(Base[[#This Row],[Data_Padronizada]],"DDD")</f>
        <v>sáb</v>
      </c>
      <c r="D708">
        <f>_xlfn.XLOOKUP(Base[[#This Row],[Recurso]],'DE-PARA'!$A$1:$A$1000,'DE-PARA'!$D$1:$D$1000)</f>
        <v>0</v>
      </c>
      <c r="E708" t="str">
        <f>_xlfn.XLOOKUP(Base[[#This Row],[Tipo]],'DE-PARA'!$K$2:$K$63,'DE-PARA'!$L$2:$L$63,"Fazer De-Para")</f>
        <v>Fazer De-Para</v>
      </c>
      <c r="F708" s="21">
        <f>Base[[#This Row],[Duração]]*24</f>
        <v>0</v>
      </c>
      <c r="G708" s="22">
        <f>HOUR(Base[[#This Row],[Tempo de atendimento]]/24)</f>
        <v>0</v>
      </c>
      <c r="H708">
        <f>_xlfn.XLOOKUP(Base[[#This Row],[Recurso]],'DE-PARA'!$A$1:$A$1000,'DE-PARA'!$E$1:$E$1000)</f>
        <v>0</v>
      </c>
      <c r="I708">
        <f>_xlfn.XLOOKUP(Base[[#This Row],[Recurso]],'DE-PARA'!$A$1:$A$1000,'DE-PARA'!$F$1:$F$1000)</f>
        <v>0</v>
      </c>
      <c r="AD708" s="64"/>
      <c r="AE708" s="64"/>
      <c r="AF708" s="64"/>
      <c r="AG708" s="65"/>
      <c r="AH708" s="65"/>
      <c r="BK708" s="65"/>
      <c r="BL708" s="65"/>
      <c r="BP708" s="20"/>
    </row>
    <row r="709" spans="1:68">
      <c r="A709" s="19">
        <f>CONCATENATE(MONTH(Base[[#This Row],[Data_Padronizada]]),"/",YEAR(Base[[#This Row],[Data_Padronizada]]))*1</f>
        <v>1</v>
      </c>
      <c r="B709" s="20" cm="1">
        <f t="array" ref="B709">IF(ISTEXT(BP709), IFERROR(VALOR.DATA(TRIM(BP709)), VALUE(TRIM(BP709))), BP709)</f>
        <v>0</v>
      </c>
      <c r="C709" t="str">
        <f>TEXT(Base[[#This Row],[Data_Padronizada]],"DDD")</f>
        <v>sáb</v>
      </c>
      <c r="D709">
        <f>_xlfn.XLOOKUP(Base[[#This Row],[Recurso]],'DE-PARA'!$A$1:$A$1000,'DE-PARA'!$D$1:$D$1000)</f>
        <v>0</v>
      </c>
      <c r="E709" t="str">
        <f>_xlfn.XLOOKUP(Base[[#This Row],[Tipo]],'DE-PARA'!$K$2:$K$63,'DE-PARA'!$L$2:$L$63,"Fazer De-Para")</f>
        <v>Fazer De-Para</v>
      </c>
      <c r="F709" s="21">
        <f>Base[[#This Row],[Duração]]*24</f>
        <v>0</v>
      </c>
      <c r="G709" s="22">
        <f>HOUR(Base[[#This Row],[Tempo de atendimento]]/24)</f>
        <v>0</v>
      </c>
      <c r="H709">
        <f>_xlfn.XLOOKUP(Base[[#This Row],[Recurso]],'DE-PARA'!$A$1:$A$1000,'DE-PARA'!$E$1:$E$1000)</f>
        <v>0</v>
      </c>
      <c r="I709">
        <f>_xlfn.XLOOKUP(Base[[#This Row],[Recurso]],'DE-PARA'!$A$1:$A$1000,'DE-PARA'!$F$1:$F$1000)</f>
        <v>0</v>
      </c>
      <c r="AD709" s="64"/>
      <c r="AE709" s="64"/>
      <c r="AF709" s="64"/>
      <c r="AG709" s="65"/>
      <c r="AH709" s="65"/>
      <c r="BK709" s="65"/>
      <c r="BL709" s="65"/>
      <c r="BP709" s="20"/>
    </row>
    <row r="710" spans="1:68">
      <c r="A710" s="19">
        <f>CONCATENATE(MONTH(Base[[#This Row],[Data_Padronizada]]),"/",YEAR(Base[[#This Row],[Data_Padronizada]]))*1</f>
        <v>1</v>
      </c>
      <c r="B710" s="20" cm="1">
        <f t="array" ref="B710">IF(ISTEXT(BP710), IFERROR(VALOR.DATA(TRIM(BP710)), VALUE(TRIM(BP710))), BP710)</f>
        <v>0</v>
      </c>
      <c r="C710" t="str">
        <f>TEXT(Base[[#This Row],[Data_Padronizada]],"DDD")</f>
        <v>sáb</v>
      </c>
      <c r="D710">
        <f>_xlfn.XLOOKUP(Base[[#This Row],[Recurso]],'DE-PARA'!$A$1:$A$1000,'DE-PARA'!$D$1:$D$1000)</f>
        <v>0</v>
      </c>
      <c r="E710" t="str">
        <f>_xlfn.XLOOKUP(Base[[#This Row],[Tipo]],'DE-PARA'!$K$2:$K$63,'DE-PARA'!$L$2:$L$63,"Fazer De-Para")</f>
        <v>Fazer De-Para</v>
      </c>
      <c r="F710" s="21">
        <f>Base[[#This Row],[Duração]]*24</f>
        <v>0</v>
      </c>
      <c r="G710" s="22">
        <f>HOUR(Base[[#This Row],[Tempo de atendimento]]/24)</f>
        <v>0</v>
      </c>
      <c r="H710">
        <f>_xlfn.XLOOKUP(Base[[#This Row],[Recurso]],'DE-PARA'!$A$1:$A$1000,'DE-PARA'!$E$1:$E$1000)</f>
        <v>0</v>
      </c>
      <c r="I710">
        <f>_xlfn.XLOOKUP(Base[[#This Row],[Recurso]],'DE-PARA'!$A$1:$A$1000,'DE-PARA'!$F$1:$F$1000)</f>
        <v>0</v>
      </c>
      <c r="AD710" s="64"/>
      <c r="AE710" s="64"/>
      <c r="AF710" s="64"/>
      <c r="AG710" s="65"/>
      <c r="AH710" s="65"/>
      <c r="BK710" s="65"/>
      <c r="BL710" s="65"/>
      <c r="BP710" s="20"/>
    </row>
    <row r="711" spans="1:68">
      <c r="A711" s="19">
        <f>CONCATENATE(MONTH(Base[[#This Row],[Data_Padronizada]]),"/",YEAR(Base[[#This Row],[Data_Padronizada]]))*1</f>
        <v>1</v>
      </c>
      <c r="B711" s="20" cm="1">
        <f t="array" ref="B711">IF(ISTEXT(BP711), IFERROR(VALOR.DATA(TRIM(BP711)), VALUE(TRIM(BP711))), BP711)</f>
        <v>0</v>
      </c>
      <c r="C711" t="str">
        <f>TEXT(Base[[#This Row],[Data_Padronizada]],"DDD")</f>
        <v>sáb</v>
      </c>
      <c r="D711">
        <f>_xlfn.XLOOKUP(Base[[#This Row],[Recurso]],'DE-PARA'!$A$1:$A$1000,'DE-PARA'!$D$1:$D$1000)</f>
        <v>0</v>
      </c>
      <c r="E711" t="str">
        <f>_xlfn.XLOOKUP(Base[[#This Row],[Tipo]],'DE-PARA'!$K$2:$K$63,'DE-PARA'!$L$2:$L$63,"Fazer De-Para")</f>
        <v>Fazer De-Para</v>
      </c>
      <c r="F711" s="21">
        <f>Base[[#This Row],[Duração]]*24</f>
        <v>0</v>
      </c>
      <c r="G711" s="22">
        <f>HOUR(Base[[#This Row],[Tempo de atendimento]]/24)</f>
        <v>0</v>
      </c>
      <c r="H711">
        <f>_xlfn.XLOOKUP(Base[[#This Row],[Recurso]],'DE-PARA'!$A$1:$A$1000,'DE-PARA'!$E$1:$E$1000)</f>
        <v>0</v>
      </c>
      <c r="I711">
        <f>_xlfn.XLOOKUP(Base[[#This Row],[Recurso]],'DE-PARA'!$A$1:$A$1000,'DE-PARA'!$F$1:$F$1000)</f>
        <v>0</v>
      </c>
      <c r="AD711" s="64"/>
      <c r="AE711" s="64"/>
      <c r="AF711" s="64"/>
      <c r="AG711" s="65"/>
      <c r="AH711" s="65"/>
      <c r="BK711" s="65"/>
      <c r="BL711" s="65"/>
      <c r="BP711" s="20"/>
    </row>
    <row r="712" spans="1:68">
      <c r="A712" s="19">
        <f>CONCATENATE(MONTH(Base[[#This Row],[Data_Padronizada]]),"/",YEAR(Base[[#This Row],[Data_Padronizada]]))*1</f>
        <v>1</v>
      </c>
      <c r="B712" s="20" cm="1">
        <f t="array" ref="B712">IF(ISTEXT(BP712), IFERROR(VALOR.DATA(TRIM(BP712)), VALUE(TRIM(BP712))), BP712)</f>
        <v>0</v>
      </c>
      <c r="C712" t="str">
        <f>TEXT(Base[[#This Row],[Data_Padronizada]],"DDD")</f>
        <v>sáb</v>
      </c>
      <c r="D712">
        <f>_xlfn.XLOOKUP(Base[[#This Row],[Recurso]],'DE-PARA'!$A$1:$A$1000,'DE-PARA'!$D$1:$D$1000)</f>
        <v>0</v>
      </c>
      <c r="E712" t="str">
        <f>_xlfn.XLOOKUP(Base[[#This Row],[Tipo]],'DE-PARA'!$K$2:$K$63,'DE-PARA'!$L$2:$L$63,"Fazer De-Para")</f>
        <v>Fazer De-Para</v>
      </c>
      <c r="F712" s="21">
        <f>Base[[#This Row],[Duração]]*24</f>
        <v>0</v>
      </c>
      <c r="G712" s="22">
        <f>HOUR(Base[[#This Row],[Tempo de atendimento]]/24)</f>
        <v>0</v>
      </c>
      <c r="H712">
        <f>_xlfn.XLOOKUP(Base[[#This Row],[Recurso]],'DE-PARA'!$A$1:$A$1000,'DE-PARA'!$E$1:$E$1000)</f>
        <v>0</v>
      </c>
      <c r="I712">
        <f>_xlfn.XLOOKUP(Base[[#This Row],[Recurso]],'DE-PARA'!$A$1:$A$1000,'DE-PARA'!$F$1:$F$1000)</f>
        <v>0</v>
      </c>
      <c r="AD712" s="64"/>
      <c r="AE712" s="64"/>
      <c r="AF712" s="64"/>
      <c r="AG712" s="65"/>
      <c r="AH712" s="65"/>
      <c r="BK712" s="65"/>
      <c r="BL712" s="65"/>
      <c r="BP712" s="20"/>
    </row>
    <row r="713" spans="1:68">
      <c r="A713" s="19">
        <f>CONCATENATE(MONTH(Base[[#This Row],[Data_Padronizada]]),"/",YEAR(Base[[#This Row],[Data_Padronizada]]))*1</f>
        <v>1</v>
      </c>
      <c r="B713" s="20" cm="1">
        <f t="array" ref="B713">IF(ISTEXT(BP713), IFERROR(VALOR.DATA(TRIM(BP713)), VALUE(TRIM(BP713))), BP713)</f>
        <v>0</v>
      </c>
      <c r="C713" t="str">
        <f>TEXT(Base[[#This Row],[Data_Padronizada]],"DDD")</f>
        <v>sáb</v>
      </c>
      <c r="D713">
        <f>_xlfn.XLOOKUP(Base[[#This Row],[Recurso]],'DE-PARA'!$A$1:$A$1000,'DE-PARA'!$D$1:$D$1000)</f>
        <v>0</v>
      </c>
      <c r="E713" t="str">
        <f>_xlfn.XLOOKUP(Base[[#This Row],[Tipo]],'DE-PARA'!$K$2:$K$63,'DE-PARA'!$L$2:$L$63,"Fazer De-Para")</f>
        <v>Fazer De-Para</v>
      </c>
      <c r="F713" s="21">
        <f>Base[[#This Row],[Duração]]*24</f>
        <v>0</v>
      </c>
      <c r="G713" s="22">
        <f>HOUR(Base[[#This Row],[Tempo de atendimento]]/24)</f>
        <v>0</v>
      </c>
      <c r="H713">
        <f>_xlfn.XLOOKUP(Base[[#This Row],[Recurso]],'DE-PARA'!$A$1:$A$1000,'DE-PARA'!$E$1:$E$1000)</f>
        <v>0</v>
      </c>
      <c r="I713">
        <f>_xlfn.XLOOKUP(Base[[#This Row],[Recurso]],'DE-PARA'!$A$1:$A$1000,'DE-PARA'!$F$1:$F$1000)</f>
        <v>0</v>
      </c>
    </row>
    <row r="714" spans="1:68">
      <c r="A714" s="19">
        <f>CONCATENATE(MONTH(Base[[#This Row],[Data_Padronizada]]),"/",YEAR(Base[[#This Row],[Data_Padronizada]]))*1</f>
        <v>1</v>
      </c>
      <c r="B714" s="20" cm="1">
        <f t="array" ref="B714">IF(ISTEXT(BP714), IFERROR(VALOR.DATA(TRIM(BP714)), VALUE(TRIM(BP714))), BP714)</f>
        <v>0</v>
      </c>
      <c r="C714" t="str">
        <f>TEXT(Base[[#This Row],[Data_Padronizada]],"DDD")</f>
        <v>sáb</v>
      </c>
      <c r="D714">
        <f>_xlfn.XLOOKUP(Base[[#This Row],[Recurso]],'DE-PARA'!$A$1:$A$1000,'DE-PARA'!$D$1:$D$1000)</f>
        <v>0</v>
      </c>
      <c r="E714" t="str">
        <f>_xlfn.XLOOKUP(Base[[#This Row],[Tipo]],'DE-PARA'!$K$2:$K$63,'DE-PARA'!$L$2:$L$63,"Fazer De-Para")</f>
        <v>Fazer De-Para</v>
      </c>
      <c r="F714" s="21">
        <f>Base[[#This Row],[Duração]]*24</f>
        <v>0</v>
      </c>
      <c r="G714" s="22">
        <f>HOUR(Base[[#This Row],[Tempo de atendimento]]/24)</f>
        <v>0</v>
      </c>
      <c r="H714">
        <f>_xlfn.XLOOKUP(Base[[#This Row],[Recurso]],'DE-PARA'!$A$1:$A$1000,'DE-PARA'!$E$1:$E$1000)</f>
        <v>0</v>
      </c>
      <c r="I714">
        <f>_xlfn.XLOOKUP(Base[[#This Row],[Recurso]],'DE-PARA'!$A$1:$A$1000,'DE-PARA'!$F$1:$F$1000)</f>
        <v>0</v>
      </c>
    </row>
    <row r="715" spans="1:68">
      <c r="A715" s="19">
        <f>CONCATENATE(MONTH(Base[[#This Row],[Data_Padronizada]]),"/",YEAR(Base[[#This Row],[Data_Padronizada]]))*1</f>
        <v>1</v>
      </c>
      <c r="B715" s="20" cm="1">
        <f t="array" ref="B715">IF(ISTEXT(BP715), IFERROR(VALOR.DATA(TRIM(BP715)), VALUE(TRIM(BP715))), BP715)</f>
        <v>0</v>
      </c>
      <c r="C715" t="str">
        <f>TEXT(Base[[#This Row],[Data_Padronizada]],"DDD")</f>
        <v>sáb</v>
      </c>
      <c r="D715">
        <f>_xlfn.XLOOKUP(Base[[#This Row],[Recurso]],'DE-PARA'!$A$1:$A$1000,'DE-PARA'!$D$1:$D$1000)</f>
        <v>0</v>
      </c>
      <c r="E715" t="str">
        <f>_xlfn.XLOOKUP(Base[[#This Row],[Tipo]],'DE-PARA'!$K$2:$K$63,'DE-PARA'!$L$2:$L$63,"Fazer De-Para")</f>
        <v>Fazer De-Para</v>
      </c>
      <c r="F715" s="21">
        <f>Base[[#This Row],[Duração]]*24</f>
        <v>0</v>
      </c>
      <c r="G715" s="22">
        <f>HOUR(Base[[#This Row],[Tempo de atendimento]]/24)</f>
        <v>0</v>
      </c>
      <c r="H715">
        <f>_xlfn.XLOOKUP(Base[[#This Row],[Recurso]],'DE-PARA'!$A$1:$A$1000,'DE-PARA'!$E$1:$E$1000)</f>
        <v>0</v>
      </c>
      <c r="I715">
        <f>_xlfn.XLOOKUP(Base[[#This Row],[Recurso]],'DE-PARA'!$A$1:$A$1000,'DE-PARA'!$F$1:$F$1000)</f>
        <v>0</v>
      </c>
    </row>
    <row r="716" spans="1:68">
      <c r="A716" s="19">
        <f>CONCATENATE(MONTH(Base[[#This Row],[Data_Padronizada]]),"/",YEAR(Base[[#This Row],[Data_Padronizada]]))*1</f>
        <v>1</v>
      </c>
      <c r="B716" s="20" cm="1">
        <f t="array" ref="B716">IF(ISTEXT(BP716), IFERROR(VALOR.DATA(TRIM(BP716)), VALUE(TRIM(BP716))), BP716)</f>
        <v>0</v>
      </c>
      <c r="C716" t="str">
        <f>TEXT(Base[[#This Row],[Data_Padronizada]],"DDD")</f>
        <v>sáb</v>
      </c>
      <c r="D716">
        <f>_xlfn.XLOOKUP(Base[[#This Row],[Recurso]],'DE-PARA'!$A$1:$A$1000,'DE-PARA'!$D$1:$D$1000)</f>
        <v>0</v>
      </c>
      <c r="E716" t="str">
        <f>_xlfn.XLOOKUP(Base[[#This Row],[Tipo]],'DE-PARA'!$K$2:$K$63,'DE-PARA'!$L$2:$L$63,"Fazer De-Para")</f>
        <v>Fazer De-Para</v>
      </c>
      <c r="F716" s="21">
        <f>Base[[#This Row],[Duração]]*24</f>
        <v>0</v>
      </c>
      <c r="G716" s="22">
        <f>HOUR(Base[[#This Row],[Tempo de atendimento]]/24)</f>
        <v>0</v>
      </c>
      <c r="H716">
        <f>_xlfn.XLOOKUP(Base[[#This Row],[Recurso]],'DE-PARA'!$A$1:$A$1000,'DE-PARA'!$E$1:$E$1000)</f>
        <v>0</v>
      </c>
      <c r="I716">
        <f>_xlfn.XLOOKUP(Base[[#This Row],[Recurso]],'DE-PARA'!$A$1:$A$1000,'DE-PARA'!$F$1:$F$1000)</f>
        <v>0</v>
      </c>
    </row>
    <row r="717" spans="1:68">
      <c r="A717" s="19">
        <f>CONCATENATE(MONTH(Base[[#This Row],[Data_Padronizada]]),"/",YEAR(Base[[#This Row],[Data_Padronizada]]))*1</f>
        <v>1</v>
      </c>
      <c r="B717" s="20" cm="1">
        <f t="array" ref="B717">IF(ISTEXT(BP717), IFERROR(VALOR.DATA(TRIM(BP717)), VALUE(TRIM(BP717))), BP717)</f>
        <v>0</v>
      </c>
      <c r="C717" t="str">
        <f>TEXT(Base[[#This Row],[Data_Padronizada]],"DDD")</f>
        <v>sáb</v>
      </c>
      <c r="D717">
        <f>_xlfn.XLOOKUP(Base[[#This Row],[Recurso]],'DE-PARA'!$A$1:$A$1000,'DE-PARA'!$D$1:$D$1000)</f>
        <v>0</v>
      </c>
      <c r="E717" t="str">
        <f>_xlfn.XLOOKUP(Base[[#This Row],[Tipo]],'DE-PARA'!$K$2:$K$63,'DE-PARA'!$L$2:$L$63,"Fazer De-Para")</f>
        <v>Fazer De-Para</v>
      </c>
      <c r="F717" s="21">
        <f>Base[[#This Row],[Duração]]*24</f>
        <v>0</v>
      </c>
      <c r="G717" s="22">
        <f>HOUR(Base[[#This Row],[Tempo de atendimento]]/24)</f>
        <v>0</v>
      </c>
      <c r="H717">
        <f>_xlfn.XLOOKUP(Base[[#This Row],[Recurso]],'DE-PARA'!$A$1:$A$1000,'DE-PARA'!$E$1:$E$1000)</f>
        <v>0</v>
      </c>
      <c r="I717">
        <f>_xlfn.XLOOKUP(Base[[#This Row],[Recurso]],'DE-PARA'!$A$1:$A$1000,'DE-PARA'!$F$1:$F$1000)</f>
        <v>0</v>
      </c>
    </row>
    <row r="718" spans="1:68">
      <c r="A718" s="19">
        <f>CONCATENATE(MONTH(Base[[#This Row],[Data_Padronizada]]),"/",YEAR(Base[[#This Row],[Data_Padronizada]]))*1</f>
        <v>1</v>
      </c>
      <c r="B718" s="20" cm="1">
        <f t="array" ref="B718">IF(ISTEXT(BP718), IFERROR(VALOR.DATA(TRIM(BP718)), VALUE(TRIM(BP718))), BP718)</f>
        <v>0</v>
      </c>
      <c r="C718" t="str">
        <f>TEXT(Base[[#This Row],[Data_Padronizada]],"DDD")</f>
        <v>sáb</v>
      </c>
      <c r="D718">
        <f>_xlfn.XLOOKUP(Base[[#This Row],[Recurso]],'DE-PARA'!$A$1:$A$1000,'DE-PARA'!$D$1:$D$1000)</f>
        <v>0</v>
      </c>
      <c r="E718" t="str">
        <f>_xlfn.XLOOKUP(Base[[#This Row],[Tipo]],'DE-PARA'!$K$2:$K$63,'DE-PARA'!$L$2:$L$63,"Fazer De-Para")</f>
        <v>Fazer De-Para</v>
      </c>
      <c r="F718" s="21">
        <f>Base[[#This Row],[Duração]]*24</f>
        <v>0</v>
      </c>
      <c r="G718" s="22">
        <f>HOUR(Base[[#This Row],[Tempo de atendimento]]/24)</f>
        <v>0</v>
      </c>
      <c r="H718">
        <f>_xlfn.XLOOKUP(Base[[#This Row],[Recurso]],'DE-PARA'!$A$1:$A$1000,'DE-PARA'!$E$1:$E$1000)</f>
        <v>0</v>
      </c>
      <c r="I718">
        <f>_xlfn.XLOOKUP(Base[[#This Row],[Recurso]],'DE-PARA'!$A$1:$A$1000,'DE-PARA'!$F$1:$F$1000)</f>
        <v>0</v>
      </c>
    </row>
    <row r="719" spans="1:68">
      <c r="A719" s="19">
        <f>CONCATENATE(MONTH(Base[[#This Row],[Data_Padronizada]]),"/",YEAR(Base[[#This Row],[Data_Padronizada]]))*1</f>
        <v>1</v>
      </c>
      <c r="B719" s="20" cm="1">
        <f t="array" ref="B719">IF(ISTEXT(BP719), IFERROR(VALOR.DATA(TRIM(BP719)), VALUE(TRIM(BP719))), BP719)</f>
        <v>0</v>
      </c>
      <c r="C719" t="str">
        <f>TEXT(Base[[#This Row],[Data_Padronizada]],"DDD")</f>
        <v>sáb</v>
      </c>
      <c r="D719">
        <f>_xlfn.XLOOKUP(Base[[#This Row],[Recurso]],'DE-PARA'!$A$1:$A$1000,'DE-PARA'!$D$1:$D$1000)</f>
        <v>0</v>
      </c>
      <c r="E719" t="str">
        <f>_xlfn.XLOOKUP(Base[[#This Row],[Tipo]],'DE-PARA'!$K$2:$K$63,'DE-PARA'!$L$2:$L$63,"Fazer De-Para")</f>
        <v>Fazer De-Para</v>
      </c>
      <c r="F719" s="21">
        <f>Base[[#This Row],[Duração]]*24</f>
        <v>0</v>
      </c>
      <c r="G719" s="22">
        <f>HOUR(Base[[#This Row],[Tempo de atendimento]]/24)</f>
        <v>0</v>
      </c>
      <c r="H719">
        <f>_xlfn.XLOOKUP(Base[[#This Row],[Recurso]],'DE-PARA'!$A$1:$A$1000,'DE-PARA'!$E$1:$E$1000)</f>
        <v>0</v>
      </c>
      <c r="I719">
        <f>_xlfn.XLOOKUP(Base[[#This Row],[Recurso]],'DE-PARA'!$A$1:$A$1000,'DE-PARA'!$F$1:$F$1000)</f>
        <v>0</v>
      </c>
    </row>
    <row r="720" spans="1:68">
      <c r="A720" s="19">
        <f>CONCATENATE(MONTH(Base[[#This Row],[Data_Padronizada]]),"/",YEAR(Base[[#This Row],[Data_Padronizada]]))*1</f>
        <v>1</v>
      </c>
      <c r="B720" s="20" cm="1">
        <f t="array" ref="B720">IF(ISTEXT(BP720), IFERROR(VALOR.DATA(TRIM(BP720)), VALUE(TRIM(BP720))), BP720)</f>
        <v>0</v>
      </c>
      <c r="C720" t="str">
        <f>TEXT(Base[[#This Row],[Data_Padronizada]],"DDD")</f>
        <v>sáb</v>
      </c>
      <c r="D720">
        <f>_xlfn.XLOOKUP(Base[[#This Row],[Recurso]],'DE-PARA'!$A$1:$A$1000,'DE-PARA'!$D$1:$D$1000)</f>
        <v>0</v>
      </c>
      <c r="E720" t="str">
        <f>_xlfn.XLOOKUP(Base[[#This Row],[Tipo]],'DE-PARA'!$K$2:$K$63,'DE-PARA'!$L$2:$L$63,"Fazer De-Para")</f>
        <v>Fazer De-Para</v>
      </c>
      <c r="F720" s="21">
        <f>Base[[#This Row],[Duração]]*24</f>
        <v>0</v>
      </c>
      <c r="G720" s="22">
        <f>HOUR(Base[[#This Row],[Tempo de atendimento]]/24)</f>
        <v>0</v>
      </c>
      <c r="H720">
        <f>_xlfn.XLOOKUP(Base[[#This Row],[Recurso]],'DE-PARA'!$A$1:$A$1000,'DE-PARA'!$E$1:$E$1000)</f>
        <v>0</v>
      </c>
      <c r="I720">
        <f>_xlfn.XLOOKUP(Base[[#This Row],[Recurso]],'DE-PARA'!$A$1:$A$1000,'DE-PARA'!$F$1:$F$1000)</f>
        <v>0</v>
      </c>
    </row>
    <row r="721" spans="1:9">
      <c r="A721" s="19">
        <f>CONCATENATE(MONTH(Base[[#This Row],[Data_Padronizada]]),"/",YEAR(Base[[#This Row],[Data_Padronizada]]))*1</f>
        <v>1</v>
      </c>
      <c r="B721" s="20" cm="1">
        <f t="array" ref="B721">IF(ISTEXT(BP721), IFERROR(VALOR.DATA(TRIM(BP721)), VALUE(TRIM(BP721))), BP721)</f>
        <v>0</v>
      </c>
      <c r="C721" t="str">
        <f>TEXT(Base[[#This Row],[Data_Padronizada]],"DDD")</f>
        <v>sáb</v>
      </c>
      <c r="D721">
        <f>_xlfn.XLOOKUP(Base[[#This Row],[Recurso]],'DE-PARA'!$A$1:$A$1000,'DE-PARA'!$D$1:$D$1000)</f>
        <v>0</v>
      </c>
      <c r="E721" t="str">
        <f>_xlfn.XLOOKUP(Base[[#This Row],[Tipo]],'DE-PARA'!$K$2:$K$63,'DE-PARA'!$L$2:$L$63,"Fazer De-Para")</f>
        <v>Fazer De-Para</v>
      </c>
      <c r="F721" s="21">
        <f>Base[[#This Row],[Duração]]*24</f>
        <v>0</v>
      </c>
      <c r="G721" s="22">
        <f>HOUR(Base[[#This Row],[Tempo de atendimento]]/24)</f>
        <v>0</v>
      </c>
      <c r="H721">
        <f>_xlfn.XLOOKUP(Base[[#This Row],[Recurso]],'DE-PARA'!$A$1:$A$1000,'DE-PARA'!$E$1:$E$1000)</f>
        <v>0</v>
      </c>
      <c r="I721">
        <f>_xlfn.XLOOKUP(Base[[#This Row],[Recurso]],'DE-PARA'!$A$1:$A$1000,'DE-PARA'!$F$1:$F$1000)</f>
        <v>0</v>
      </c>
    </row>
    <row r="722" spans="1:9">
      <c r="A722" s="19">
        <f>CONCATENATE(MONTH(Base[[#This Row],[Data_Padronizada]]),"/",YEAR(Base[[#This Row],[Data_Padronizada]]))*1</f>
        <v>1</v>
      </c>
      <c r="B722" s="20" cm="1">
        <f t="array" ref="B722">IF(ISTEXT(BP722), IFERROR(VALOR.DATA(TRIM(BP722)), VALUE(TRIM(BP722))), BP722)</f>
        <v>0</v>
      </c>
      <c r="C722" t="str">
        <f>TEXT(Base[[#This Row],[Data_Padronizada]],"DDD")</f>
        <v>sáb</v>
      </c>
      <c r="D722">
        <f>_xlfn.XLOOKUP(Base[[#This Row],[Recurso]],'DE-PARA'!$A$1:$A$1000,'DE-PARA'!$D$1:$D$1000)</f>
        <v>0</v>
      </c>
      <c r="E722" t="str">
        <f>_xlfn.XLOOKUP(Base[[#This Row],[Tipo]],'DE-PARA'!$K$2:$K$63,'DE-PARA'!$L$2:$L$63,"Fazer De-Para")</f>
        <v>Fazer De-Para</v>
      </c>
      <c r="F722" s="21">
        <f>Base[[#This Row],[Duração]]*24</f>
        <v>0</v>
      </c>
      <c r="G722" s="22">
        <f>HOUR(Base[[#This Row],[Tempo de atendimento]]/24)</f>
        <v>0</v>
      </c>
      <c r="H722">
        <f>_xlfn.XLOOKUP(Base[[#This Row],[Recurso]],'DE-PARA'!$A$1:$A$1000,'DE-PARA'!$E$1:$E$1000)</f>
        <v>0</v>
      </c>
      <c r="I722">
        <f>_xlfn.XLOOKUP(Base[[#This Row],[Recurso]],'DE-PARA'!$A$1:$A$1000,'DE-PARA'!$F$1:$F$1000)</f>
        <v>0</v>
      </c>
    </row>
    <row r="723" spans="1:9">
      <c r="A723" s="19">
        <f>CONCATENATE(MONTH(Base[[#This Row],[Data_Padronizada]]),"/",YEAR(Base[[#This Row],[Data_Padronizada]]))*1</f>
        <v>1</v>
      </c>
      <c r="B723" s="20" cm="1">
        <f t="array" ref="B723">IF(ISTEXT(BP723), IFERROR(VALOR.DATA(TRIM(BP723)), VALUE(TRIM(BP723))), BP723)</f>
        <v>0</v>
      </c>
      <c r="C723" t="str">
        <f>TEXT(Base[[#This Row],[Data_Padronizada]],"DDD")</f>
        <v>sáb</v>
      </c>
      <c r="D723">
        <f>_xlfn.XLOOKUP(Base[[#This Row],[Recurso]],'DE-PARA'!$A$1:$A$1000,'DE-PARA'!$D$1:$D$1000)</f>
        <v>0</v>
      </c>
      <c r="E723" t="str">
        <f>_xlfn.XLOOKUP(Base[[#This Row],[Tipo]],'DE-PARA'!$K$2:$K$63,'DE-PARA'!$L$2:$L$63,"Fazer De-Para")</f>
        <v>Fazer De-Para</v>
      </c>
      <c r="F723" s="21">
        <f>Base[[#This Row],[Duração]]*24</f>
        <v>0</v>
      </c>
      <c r="G723" s="22">
        <f>HOUR(Base[[#This Row],[Tempo de atendimento]]/24)</f>
        <v>0</v>
      </c>
      <c r="H723">
        <f>_xlfn.XLOOKUP(Base[[#This Row],[Recurso]],'DE-PARA'!$A$1:$A$1000,'DE-PARA'!$E$1:$E$1000)</f>
        <v>0</v>
      </c>
      <c r="I723">
        <f>_xlfn.XLOOKUP(Base[[#This Row],[Recurso]],'DE-PARA'!$A$1:$A$1000,'DE-PARA'!$F$1:$F$1000)</f>
        <v>0</v>
      </c>
    </row>
    <row r="724" spans="1:9">
      <c r="A724" s="19">
        <f>CONCATENATE(MONTH(Base[[#This Row],[Data_Padronizada]]),"/",YEAR(Base[[#This Row],[Data_Padronizada]]))*1</f>
        <v>1</v>
      </c>
      <c r="B724" s="20" cm="1">
        <f t="array" ref="B724">IF(ISTEXT(BP724), IFERROR(VALOR.DATA(TRIM(BP724)), VALUE(TRIM(BP724))), BP724)</f>
        <v>0</v>
      </c>
      <c r="C724" t="str">
        <f>TEXT(Base[[#This Row],[Data_Padronizada]],"DDD")</f>
        <v>sáb</v>
      </c>
      <c r="D724">
        <f>_xlfn.XLOOKUP(Base[[#This Row],[Recurso]],'DE-PARA'!$A$1:$A$1000,'DE-PARA'!$D$1:$D$1000)</f>
        <v>0</v>
      </c>
      <c r="E724" t="str">
        <f>_xlfn.XLOOKUP(Base[[#This Row],[Tipo]],'DE-PARA'!$K$2:$K$63,'DE-PARA'!$L$2:$L$63,"Fazer De-Para")</f>
        <v>Fazer De-Para</v>
      </c>
      <c r="F724" s="21">
        <f>Base[[#This Row],[Duração]]*24</f>
        <v>0</v>
      </c>
      <c r="G724" s="22">
        <f>HOUR(Base[[#This Row],[Tempo de atendimento]]/24)</f>
        <v>0</v>
      </c>
      <c r="H724">
        <f>_xlfn.XLOOKUP(Base[[#This Row],[Recurso]],'DE-PARA'!$A$1:$A$1000,'DE-PARA'!$E$1:$E$1000)</f>
        <v>0</v>
      </c>
      <c r="I724">
        <f>_xlfn.XLOOKUP(Base[[#This Row],[Recurso]],'DE-PARA'!$A$1:$A$1000,'DE-PARA'!$F$1:$F$1000)</f>
        <v>0</v>
      </c>
    </row>
    <row r="725" spans="1:9">
      <c r="A725" s="19">
        <f>CONCATENATE(MONTH(Base[[#This Row],[Data_Padronizada]]),"/",YEAR(Base[[#This Row],[Data_Padronizada]]))*1</f>
        <v>1</v>
      </c>
      <c r="B725" s="20" cm="1">
        <f t="array" ref="B725">IF(ISTEXT(BP725), IFERROR(VALOR.DATA(TRIM(BP725)), VALUE(TRIM(BP725))), BP725)</f>
        <v>0</v>
      </c>
      <c r="C725" t="str">
        <f>TEXT(Base[[#This Row],[Data_Padronizada]],"DDD")</f>
        <v>sáb</v>
      </c>
      <c r="D725">
        <f>_xlfn.XLOOKUP(Base[[#This Row],[Recurso]],'DE-PARA'!$A$1:$A$1000,'DE-PARA'!$D$1:$D$1000)</f>
        <v>0</v>
      </c>
      <c r="E725" t="str">
        <f>_xlfn.XLOOKUP(Base[[#This Row],[Tipo]],'DE-PARA'!$K$2:$K$63,'DE-PARA'!$L$2:$L$63,"Fazer De-Para")</f>
        <v>Fazer De-Para</v>
      </c>
      <c r="F725" s="21">
        <f>Base[[#This Row],[Duração]]*24</f>
        <v>0</v>
      </c>
      <c r="G725" s="22">
        <f>HOUR(Base[[#This Row],[Tempo de atendimento]]/24)</f>
        <v>0</v>
      </c>
      <c r="H725">
        <f>_xlfn.XLOOKUP(Base[[#This Row],[Recurso]],'DE-PARA'!$A$1:$A$1000,'DE-PARA'!$E$1:$E$1000)</f>
        <v>0</v>
      </c>
      <c r="I725">
        <f>_xlfn.XLOOKUP(Base[[#This Row],[Recurso]],'DE-PARA'!$A$1:$A$1000,'DE-PARA'!$F$1:$F$1000)</f>
        <v>0</v>
      </c>
    </row>
    <row r="726" spans="1:9">
      <c r="A726" s="19">
        <f>CONCATENATE(MONTH(Base[[#This Row],[Data_Padronizada]]),"/",YEAR(Base[[#This Row],[Data_Padronizada]]))*1</f>
        <v>1</v>
      </c>
      <c r="B726" s="20" cm="1">
        <f t="array" ref="B726">IF(ISTEXT(BP726), IFERROR(VALOR.DATA(TRIM(BP726)), VALUE(TRIM(BP726))), BP726)</f>
        <v>0</v>
      </c>
      <c r="C726" t="str">
        <f>TEXT(Base[[#This Row],[Data_Padronizada]],"DDD")</f>
        <v>sáb</v>
      </c>
      <c r="D726">
        <f>_xlfn.XLOOKUP(Base[[#This Row],[Recurso]],'DE-PARA'!$A$1:$A$1000,'DE-PARA'!$D$1:$D$1000)</f>
        <v>0</v>
      </c>
      <c r="E726" t="str">
        <f>_xlfn.XLOOKUP(Base[[#This Row],[Tipo]],'DE-PARA'!$K$2:$K$63,'DE-PARA'!$L$2:$L$63,"Fazer De-Para")</f>
        <v>Fazer De-Para</v>
      </c>
      <c r="F726" s="21">
        <f>Base[[#This Row],[Duração]]*24</f>
        <v>0</v>
      </c>
      <c r="G726" s="22">
        <f>HOUR(Base[[#This Row],[Tempo de atendimento]]/24)</f>
        <v>0</v>
      </c>
      <c r="H726">
        <f>_xlfn.XLOOKUP(Base[[#This Row],[Recurso]],'DE-PARA'!$A$1:$A$1000,'DE-PARA'!$E$1:$E$1000)</f>
        <v>0</v>
      </c>
      <c r="I726">
        <f>_xlfn.XLOOKUP(Base[[#This Row],[Recurso]],'DE-PARA'!$A$1:$A$1000,'DE-PARA'!$F$1:$F$1000)</f>
        <v>0</v>
      </c>
    </row>
    <row r="727" spans="1:9">
      <c r="A727" s="19">
        <f>CONCATENATE(MONTH(Base[[#This Row],[Data_Padronizada]]),"/",YEAR(Base[[#This Row],[Data_Padronizada]]))*1</f>
        <v>1</v>
      </c>
      <c r="B727" s="20" cm="1">
        <f t="array" ref="B727">IF(ISTEXT(BP727), IFERROR(VALOR.DATA(TRIM(BP727)), VALUE(TRIM(BP727))), BP727)</f>
        <v>0</v>
      </c>
      <c r="C727" t="str">
        <f>TEXT(Base[[#This Row],[Data_Padronizada]],"DDD")</f>
        <v>sáb</v>
      </c>
      <c r="D727">
        <f>_xlfn.XLOOKUP(Base[[#This Row],[Recurso]],'DE-PARA'!$A$1:$A$1000,'DE-PARA'!$D$1:$D$1000)</f>
        <v>0</v>
      </c>
      <c r="E727" t="str">
        <f>_xlfn.XLOOKUP(Base[[#This Row],[Tipo]],'DE-PARA'!$K$2:$K$63,'DE-PARA'!$L$2:$L$63,"Fazer De-Para")</f>
        <v>Fazer De-Para</v>
      </c>
      <c r="F727" s="21">
        <f>Base[[#This Row],[Duração]]*24</f>
        <v>0</v>
      </c>
      <c r="G727" s="22">
        <f>HOUR(Base[[#This Row],[Tempo de atendimento]]/24)</f>
        <v>0</v>
      </c>
      <c r="H727">
        <f>_xlfn.XLOOKUP(Base[[#This Row],[Recurso]],'DE-PARA'!$A$1:$A$1000,'DE-PARA'!$E$1:$E$1000)</f>
        <v>0</v>
      </c>
      <c r="I727">
        <f>_xlfn.XLOOKUP(Base[[#This Row],[Recurso]],'DE-PARA'!$A$1:$A$1000,'DE-PARA'!$F$1:$F$1000)</f>
        <v>0</v>
      </c>
    </row>
    <row r="728" spans="1:9">
      <c r="A728" s="19">
        <f>CONCATENATE(MONTH(Base[[#This Row],[Data_Padronizada]]),"/",YEAR(Base[[#This Row],[Data_Padronizada]]))*1</f>
        <v>1</v>
      </c>
      <c r="B728" s="20" cm="1">
        <f t="array" ref="B728">IF(ISTEXT(BP728), IFERROR(VALOR.DATA(TRIM(BP728)), VALUE(TRIM(BP728))), BP728)</f>
        <v>0</v>
      </c>
      <c r="C728" t="str">
        <f>TEXT(Base[[#This Row],[Data_Padronizada]],"DDD")</f>
        <v>sáb</v>
      </c>
      <c r="D728">
        <f>_xlfn.XLOOKUP(Base[[#This Row],[Recurso]],'DE-PARA'!$A$1:$A$1000,'DE-PARA'!$D$1:$D$1000)</f>
        <v>0</v>
      </c>
      <c r="E728" t="str">
        <f>_xlfn.XLOOKUP(Base[[#This Row],[Tipo]],'DE-PARA'!$K$2:$K$63,'DE-PARA'!$L$2:$L$63,"Fazer De-Para")</f>
        <v>Fazer De-Para</v>
      </c>
      <c r="F728" s="21">
        <f>Base[[#This Row],[Duração]]*24</f>
        <v>0</v>
      </c>
      <c r="G728" s="22">
        <f>HOUR(Base[[#This Row],[Tempo de atendimento]]/24)</f>
        <v>0</v>
      </c>
      <c r="H728">
        <f>_xlfn.XLOOKUP(Base[[#This Row],[Recurso]],'DE-PARA'!$A$1:$A$1000,'DE-PARA'!$E$1:$E$1000)</f>
        <v>0</v>
      </c>
      <c r="I728">
        <f>_xlfn.XLOOKUP(Base[[#This Row],[Recurso]],'DE-PARA'!$A$1:$A$1000,'DE-PARA'!$F$1:$F$1000)</f>
        <v>0</v>
      </c>
    </row>
    <row r="729" spans="1:9">
      <c r="A729" s="19">
        <f>CONCATENATE(MONTH(Base[[#This Row],[Data_Padronizada]]),"/",YEAR(Base[[#This Row],[Data_Padronizada]]))*1</f>
        <v>1</v>
      </c>
      <c r="B729" s="20" cm="1">
        <f t="array" ref="B729">IF(ISTEXT(BP729), IFERROR(VALOR.DATA(TRIM(BP729)), VALUE(TRIM(BP729))), BP729)</f>
        <v>0</v>
      </c>
      <c r="C729" t="str">
        <f>TEXT(Base[[#This Row],[Data_Padronizada]],"DDD")</f>
        <v>sáb</v>
      </c>
      <c r="D729">
        <f>_xlfn.XLOOKUP(Base[[#This Row],[Recurso]],'DE-PARA'!$A$1:$A$1000,'DE-PARA'!$D$1:$D$1000)</f>
        <v>0</v>
      </c>
      <c r="E729" t="str">
        <f>_xlfn.XLOOKUP(Base[[#This Row],[Tipo]],'DE-PARA'!$K$2:$K$63,'DE-PARA'!$L$2:$L$63,"Fazer De-Para")</f>
        <v>Fazer De-Para</v>
      </c>
      <c r="F729" s="21">
        <f>Base[[#This Row],[Duração]]*24</f>
        <v>0</v>
      </c>
      <c r="G729" s="22">
        <f>HOUR(Base[[#This Row],[Tempo de atendimento]]/24)</f>
        <v>0</v>
      </c>
      <c r="H729">
        <f>_xlfn.XLOOKUP(Base[[#This Row],[Recurso]],'DE-PARA'!$A$1:$A$1000,'DE-PARA'!$E$1:$E$1000)</f>
        <v>0</v>
      </c>
      <c r="I729">
        <f>_xlfn.XLOOKUP(Base[[#This Row],[Recurso]],'DE-PARA'!$A$1:$A$1000,'DE-PARA'!$F$1:$F$1000)</f>
        <v>0</v>
      </c>
    </row>
    <row r="730" spans="1:9">
      <c r="A730" s="19">
        <f>CONCATENATE(MONTH(Base[[#This Row],[Data_Padronizada]]),"/",YEAR(Base[[#This Row],[Data_Padronizada]]))*1</f>
        <v>1</v>
      </c>
      <c r="B730" s="20" cm="1">
        <f t="array" ref="B730">IF(ISTEXT(BP730), IFERROR(VALOR.DATA(TRIM(BP730)), VALUE(TRIM(BP730))), BP730)</f>
        <v>0</v>
      </c>
      <c r="C730" t="str">
        <f>TEXT(Base[[#This Row],[Data_Padronizada]],"DDD")</f>
        <v>sáb</v>
      </c>
      <c r="D730">
        <f>_xlfn.XLOOKUP(Base[[#This Row],[Recurso]],'DE-PARA'!$A$1:$A$1000,'DE-PARA'!$D$1:$D$1000)</f>
        <v>0</v>
      </c>
      <c r="E730" t="str">
        <f>_xlfn.XLOOKUP(Base[[#This Row],[Tipo]],'DE-PARA'!$K$2:$K$63,'DE-PARA'!$L$2:$L$63,"Fazer De-Para")</f>
        <v>Fazer De-Para</v>
      </c>
      <c r="F730" s="21">
        <f>Base[[#This Row],[Duração]]*24</f>
        <v>0</v>
      </c>
      <c r="G730" s="22">
        <f>HOUR(Base[[#This Row],[Tempo de atendimento]]/24)</f>
        <v>0</v>
      </c>
      <c r="H730">
        <f>_xlfn.XLOOKUP(Base[[#This Row],[Recurso]],'DE-PARA'!$A$1:$A$1000,'DE-PARA'!$E$1:$E$1000)</f>
        <v>0</v>
      </c>
      <c r="I730">
        <f>_xlfn.XLOOKUP(Base[[#This Row],[Recurso]],'DE-PARA'!$A$1:$A$1000,'DE-PARA'!$F$1:$F$1000)</f>
        <v>0</v>
      </c>
    </row>
    <row r="731" spans="1:9">
      <c r="A731" s="19">
        <f>CONCATENATE(MONTH(Base[[#This Row],[Data_Padronizada]]),"/",YEAR(Base[[#This Row],[Data_Padronizada]]))*1</f>
        <v>1</v>
      </c>
      <c r="B731" s="20" cm="1">
        <f t="array" ref="B731">IF(ISTEXT(BP731), IFERROR(VALOR.DATA(TRIM(BP731)), VALUE(TRIM(BP731))), BP731)</f>
        <v>0</v>
      </c>
      <c r="C731" t="str">
        <f>TEXT(Base[[#This Row],[Data_Padronizada]],"DDD")</f>
        <v>sáb</v>
      </c>
      <c r="D731">
        <f>_xlfn.XLOOKUP(Base[[#This Row],[Recurso]],'DE-PARA'!$A$1:$A$1000,'DE-PARA'!$D$1:$D$1000)</f>
        <v>0</v>
      </c>
      <c r="E731" t="str">
        <f>_xlfn.XLOOKUP(Base[[#This Row],[Tipo]],'DE-PARA'!$K$2:$K$63,'DE-PARA'!$L$2:$L$63,"Fazer De-Para")</f>
        <v>Fazer De-Para</v>
      </c>
      <c r="F731" s="21">
        <f>Base[[#This Row],[Duração]]*24</f>
        <v>0</v>
      </c>
      <c r="G731" s="22">
        <f>HOUR(Base[[#This Row],[Tempo de atendimento]]/24)</f>
        <v>0</v>
      </c>
      <c r="H731">
        <f>_xlfn.XLOOKUP(Base[[#This Row],[Recurso]],'DE-PARA'!$A$1:$A$1000,'DE-PARA'!$E$1:$E$1000)</f>
        <v>0</v>
      </c>
      <c r="I731">
        <f>_xlfn.XLOOKUP(Base[[#This Row],[Recurso]],'DE-PARA'!$A$1:$A$1000,'DE-PARA'!$F$1:$F$1000)</f>
        <v>0</v>
      </c>
    </row>
    <row r="732" spans="1:9">
      <c r="A732" s="19">
        <f>CONCATENATE(MONTH(Base[[#This Row],[Data_Padronizada]]),"/",YEAR(Base[[#This Row],[Data_Padronizada]]))*1</f>
        <v>1</v>
      </c>
      <c r="B732" s="20" cm="1">
        <f t="array" ref="B732">IF(ISTEXT(BP732), IFERROR(VALOR.DATA(TRIM(BP732)), VALUE(TRIM(BP732))), BP732)</f>
        <v>0</v>
      </c>
      <c r="C732" t="str">
        <f>TEXT(Base[[#This Row],[Data_Padronizada]],"DDD")</f>
        <v>sáb</v>
      </c>
      <c r="D732">
        <f>_xlfn.XLOOKUP(Base[[#This Row],[Recurso]],'DE-PARA'!$A$1:$A$1000,'DE-PARA'!$D$1:$D$1000)</f>
        <v>0</v>
      </c>
      <c r="E732" t="str">
        <f>_xlfn.XLOOKUP(Base[[#This Row],[Tipo]],'DE-PARA'!$K$2:$K$63,'DE-PARA'!$L$2:$L$63,"Fazer De-Para")</f>
        <v>Fazer De-Para</v>
      </c>
      <c r="F732" s="21">
        <f>Base[[#This Row],[Duração]]*24</f>
        <v>0</v>
      </c>
      <c r="G732" s="22">
        <f>HOUR(Base[[#This Row],[Tempo de atendimento]]/24)</f>
        <v>0</v>
      </c>
      <c r="H732">
        <f>_xlfn.XLOOKUP(Base[[#This Row],[Recurso]],'DE-PARA'!$A$1:$A$1000,'DE-PARA'!$E$1:$E$1000)</f>
        <v>0</v>
      </c>
      <c r="I732">
        <f>_xlfn.XLOOKUP(Base[[#This Row],[Recurso]],'DE-PARA'!$A$1:$A$1000,'DE-PARA'!$F$1:$F$1000)</f>
        <v>0</v>
      </c>
    </row>
    <row r="733" spans="1:9">
      <c r="A733" s="19">
        <f>CONCATENATE(MONTH(Base[[#This Row],[Data_Padronizada]]),"/",YEAR(Base[[#This Row],[Data_Padronizada]]))*1</f>
        <v>1</v>
      </c>
      <c r="B733" s="20" cm="1">
        <f t="array" ref="B733">IF(ISTEXT(BP733), IFERROR(VALOR.DATA(TRIM(BP733)), VALUE(TRIM(BP733))), BP733)</f>
        <v>0</v>
      </c>
      <c r="C733" t="str">
        <f>TEXT(Base[[#This Row],[Data_Padronizada]],"DDD")</f>
        <v>sáb</v>
      </c>
      <c r="D733">
        <f>_xlfn.XLOOKUP(Base[[#This Row],[Recurso]],'DE-PARA'!$A$1:$A$1000,'DE-PARA'!$D$1:$D$1000)</f>
        <v>0</v>
      </c>
      <c r="E733" t="str">
        <f>_xlfn.XLOOKUP(Base[[#This Row],[Tipo]],'DE-PARA'!$K$2:$K$63,'DE-PARA'!$L$2:$L$63,"Fazer De-Para")</f>
        <v>Fazer De-Para</v>
      </c>
      <c r="F733" s="21">
        <f>Base[[#This Row],[Duração]]*24</f>
        <v>0</v>
      </c>
      <c r="G733" s="22">
        <f>HOUR(Base[[#This Row],[Tempo de atendimento]]/24)</f>
        <v>0</v>
      </c>
      <c r="H733">
        <f>_xlfn.XLOOKUP(Base[[#This Row],[Recurso]],'DE-PARA'!$A$1:$A$1000,'DE-PARA'!$E$1:$E$1000)</f>
        <v>0</v>
      </c>
      <c r="I733">
        <f>_xlfn.XLOOKUP(Base[[#This Row],[Recurso]],'DE-PARA'!$A$1:$A$1000,'DE-PARA'!$F$1:$F$1000)</f>
        <v>0</v>
      </c>
    </row>
    <row r="734" spans="1:9">
      <c r="A734" s="19">
        <f>CONCATENATE(MONTH(Base[[#This Row],[Data_Padronizada]]),"/",YEAR(Base[[#This Row],[Data_Padronizada]]))*1</f>
        <v>1</v>
      </c>
      <c r="B734" s="20" cm="1">
        <f t="array" ref="B734">IF(ISTEXT(BP734), IFERROR(VALOR.DATA(TRIM(BP734)), VALUE(TRIM(BP734))), BP734)</f>
        <v>0</v>
      </c>
      <c r="C734" t="str">
        <f>TEXT(Base[[#This Row],[Data_Padronizada]],"DDD")</f>
        <v>sáb</v>
      </c>
      <c r="D734">
        <f>_xlfn.XLOOKUP(Base[[#This Row],[Recurso]],'DE-PARA'!$A$1:$A$1000,'DE-PARA'!$D$1:$D$1000)</f>
        <v>0</v>
      </c>
      <c r="E734" t="str">
        <f>_xlfn.XLOOKUP(Base[[#This Row],[Tipo]],'DE-PARA'!$K$2:$K$63,'DE-PARA'!$L$2:$L$63,"Fazer De-Para")</f>
        <v>Fazer De-Para</v>
      </c>
      <c r="F734" s="21">
        <f>Base[[#This Row],[Duração]]*24</f>
        <v>0</v>
      </c>
      <c r="G734" s="22">
        <f>HOUR(Base[[#This Row],[Tempo de atendimento]]/24)</f>
        <v>0</v>
      </c>
      <c r="H734">
        <f>_xlfn.XLOOKUP(Base[[#This Row],[Recurso]],'DE-PARA'!$A$1:$A$1000,'DE-PARA'!$E$1:$E$1000)</f>
        <v>0</v>
      </c>
      <c r="I734">
        <f>_xlfn.XLOOKUP(Base[[#This Row],[Recurso]],'DE-PARA'!$A$1:$A$1000,'DE-PARA'!$F$1:$F$1000)</f>
        <v>0</v>
      </c>
    </row>
    <row r="735" spans="1:9">
      <c r="A735" s="19">
        <f>CONCATENATE(MONTH(Base[[#This Row],[Data_Padronizada]]),"/",YEAR(Base[[#This Row],[Data_Padronizada]]))*1</f>
        <v>1</v>
      </c>
      <c r="B735" s="20" cm="1">
        <f t="array" ref="B735">IF(ISTEXT(BP735), IFERROR(VALOR.DATA(TRIM(BP735)), VALUE(TRIM(BP735))), BP735)</f>
        <v>0</v>
      </c>
      <c r="C735" t="str">
        <f>TEXT(Base[[#This Row],[Data_Padronizada]],"DDD")</f>
        <v>sáb</v>
      </c>
      <c r="D735">
        <f>_xlfn.XLOOKUP(Base[[#This Row],[Recurso]],'DE-PARA'!$A$1:$A$1000,'DE-PARA'!$D$1:$D$1000)</f>
        <v>0</v>
      </c>
      <c r="E735" t="str">
        <f>_xlfn.XLOOKUP(Base[[#This Row],[Tipo]],'DE-PARA'!$K$2:$K$63,'DE-PARA'!$L$2:$L$63,"Fazer De-Para")</f>
        <v>Fazer De-Para</v>
      </c>
      <c r="F735" s="21">
        <f>Base[[#This Row],[Duração]]*24</f>
        <v>0</v>
      </c>
      <c r="G735" s="22">
        <f>HOUR(Base[[#This Row],[Tempo de atendimento]]/24)</f>
        <v>0</v>
      </c>
      <c r="H735">
        <f>_xlfn.XLOOKUP(Base[[#This Row],[Recurso]],'DE-PARA'!$A$1:$A$1000,'DE-PARA'!$E$1:$E$1000)</f>
        <v>0</v>
      </c>
      <c r="I735">
        <f>_xlfn.XLOOKUP(Base[[#This Row],[Recurso]],'DE-PARA'!$A$1:$A$1000,'DE-PARA'!$F$1:$F$1000)</f>
        <v>0</v>
      </c>
    </row>
    <row r="736" spans="1:9">
      <c r="A736" s="19">
        <f>CONCATENATE(MONTH(Base[[#This Row],[Data_Padronizada]]),"/",YEAR(Base[[#This Row],[Data_Padronizada]]))*1</f>
        <v>1</v>
      </c>
      <c r="B736" s="20" cm="1">
        <f t="array" ref="B736">IF(ISTEXT(BP736), IFERROR(VALOR.DATA(TRIM(BP736)), VALUE(TRIM(BP736))), BP736)</f>
        <v>0</v>
      </c>
      <c r="C736" t="str">
        <f>TEXT(Base[[#This Row],[Data_Padronizada]],"DDD")</f>
        <v>sáb</v>
      </c>
      <c r="D736">
        <f>_xlfn.XLOOKUP(Base[[#This Row],[Recurso]],'DE-PARA'!$A$1:$A$1000,'DE-PARA'!$D$1:$D$1000)</f>
        <v>0</v>
      </c>
      <c r="E736" t="str">
        <f>_xlfn.XLOOKUP(Base[[#This Row],[Tipo]],'DE-PARA'!$K$2:$K$63,'DE-PARA'!$L$2:$L$63,"Fazer De-Para")</f>
        <v>Fazer De-Para</v>
      </c>
      <c r="F736" s="21">
        <f>Base[[#This Row],[Duração]]*24</f>
        <v>0</v>
      </c>
      <c r="G736" s="22">
        <f>HOUR(Base[[#This Row],[Tempo de atendimento]]/24)</f>
        <v>0</v>
      </c>
      <c r="H736">
        <f>_xlfn.XLOOKUP(Base[[#This Row],[Recurso]],'DE-PARA'!$A$1:$A$1000,'DE-PARA'!$E$1:$E$1000)</f>
        <v>0</v>
      </c>
      <c r="I736">
        <f>_xlfn.XLOOKUP(Base[[#This Row],[Recurso]],'DE-PARA'!$A$1:$A$1000,'DE-PARA'!$F$1:$F$1000)</f>
        <v>0</v>
      </c>
    </row>
    <row r="737" spans="1:9">
      <c r="A737" s="19">
        <f>CONCATENATE(MONTH(Base[[#This Row],[Data_Padronizada]]),"/",YEAR(Base[[#This Row],[Data_Padronizada]]))*1</f>
        <v>1</v>
      </c>
      <c r="B737" s="20" cm="1">
        <f t="array" ref="B737">IF(ISTEXT(BP737), IFERROR(VALOR.DATA(TRIM(BP737)), VALUE(TRIM(BP737))), BP737)</f>
        <v>0</v>
      </c>
      <c r="C737" t="str">
        <f>TEXT(Base[[#This Row],[Data_Padronizada]],"DDD")</f>
        <v>sáb</v>
      </c>
      <c r="D737">
        <f>_xlfn.XLOOKUP(Base[[#This Row],[Recurso]],'DE-PARA'!$A$1:$A$1000,'DE-PARA'!$D$1:$D$1000)</f>
        <v>0</v>
      </c>
      <c r="E737" t="str">
        <f>_xlfn.XLOOKUP(Base[[#This Row],[Tipo]],'DE-PARA'!$K$2:$K$63,'DE-PARA'!$L$2:$L$63,"Fazer De-Para")</f>
        <v>Fazer De-Para</v>
      </c>
      <c r="F737" s="21">
        <f>Base[[#This Row],[Duração]]*24</f>
        <v>0</v>
      </c>
      <c r="G737" s="22">
        <f>HOUR(Base[[#This Row],[Tempo de atendimento]]/24)</f>
        <v>0</v>
      </c>
      <c r="H737">
        <f>_xlfn.XLOOKUP(Base[[#This Row],[Recurso]],'DE-PARA'!$A$1:$A$1000,'DE-PARA'!$E$1:$E$1000)</f>
        <v>0</v>
      </c>
      <c r="I737">
        <f>_xlfn.XLOOKUP(Base[[#This Row],[Recurso]],'DE-PARA'!$A$1:$A$1000,'DE-PARA'!$F$1:$F$1000)</f>
        <v>0</v>
      </c>
    </row>
    <row r="738" spans="1:9">
      <c r="A738" s="19">
        <f>CONCATENATE(MONTH(Base[[#This Row],[Data_Padronizada]]),"/",YEAR(Base[[#This Row],[Data_Padronizada]]))*1</f>
        <v>1</v>
      </c>
      <c r="B738" s="20" cm="1">
        <f t="array" ref="B738">IF(ISTEXT(BP738), IFERROR(VALOR.DATA(TRIM(BP738)), VALUE(TRIM(BP738))), BP738)</f>
        <v>0</v>
      </c>
      <c r="C738" t="str">
        <f>TEXT(Base[[#This Row],[Data_Padronizada]],"DDD")</f>
        <v>sáb</v>
      </c>
      <c r="D738">
        <f>_xlfn.XLOOKUP(Base[[#This Row],[Recurso]],'DE-PARA'!$A$1:$A$1000,'DE-PARA'!$D$1:$D$1000)</f>
        <v>0</v>
      </c>
      <c r="E738" t="str">
        <f>_xlfn.XLOOKUP(Base[[#This Row],[Tipo]],'DE-PARA'!$K$2:$K$63,'DE-PARA'!$L$2:$L$63,"Fazer De-Para")</f>
        <v>Fazer De-Para</v>
      </c>
      <c r="F738" s="21">
        <f>Base[[#This Row],[Duração]]*24</f>
        <v>0</v>
      </c>
      <c r="G738" s="22">
        <f>HOUR(Base[[#This Row],[Tempo de atendimento]]/24)</f>
        <v>0</v>
      </c>
      <c r="H738">
        <f>_xlfn.XLOOKUP(Base[[#This Row],[Recurso]],'DE-PARA'!$A$1:$A$1000,'DE-PARA'!$E$1:$E$1000)</f>
        <v>0</v>
      </c>
      <c r="I738">
        <f>_xlfn.XLOOKUP(Base[[#This Row],[Recurso]],'DE-PARA'!$A$1:$A$1000,'DE-PARA'!$F$1:$F$1000)</f>
        <v>0</v>
      </c>
    </row>
    <row r="739" spans="1:9">
      <c r="A739" s="19">
        <f>CONCATENATE(MONTH(Base[[#This Row],[Data_Padronizada]]),"/",YEAR(Base[[#This Row],[Data_Padronizada]]))*1</f>
        <v>1</v>
      </c>
      <c r="B739" s="20" cm="1">
        <f t="array" ref="B739">IF(ISTEXT(BP739), IFERROR(VALOR.DATA(TRIM(BP739)), VALUE(TRIM(BP739))), BP739)</f>
        <v>0</v>
      </c>
      <c r="C739" t="str">
        <f>TEXT(Base[[#This Row],[Data_Padronizada]],"DDD")</f>
        <v>sáb</v>
      </c>
      <c r="D739">
        <f>_xlfn.XLOOKUP(Base[[#This Row],[Recurso]],'DE-PARA'!$A$1:$A$1000,'DE-PARA'!$D$1:$D$1000)</f>
        <v>0</v>
      </c>
      <c r="E739" t="str">
        <f>_xlfn.XLOOKUP(Base[[#This Row],[Tipo]],'DE-PARA'!$K$2:$K$63,'DE-PARA'!$L$2:$L$63,"Fazer De-Para")</f>
        <v>Fazer De-Para</v>
      </c>
      <c r="F739" s="21">
        <f>Base[[#This Row],[Duração]]*24</f>
        <v>0</v>
      </c>
      <c r="G739" s="22">
        <f>HOUR(Base[[#This Row],[Tempo de atendimento]]/24)</f>
        <v>0</v>
      </c>
      <c r="H739">
        <f>_xlfn.XLOOKUP(Base[[#This Row],[Recurso]],'DE-PARA'!$A$1:$A$1000,'DE-PARA'!$E$1:$E$1000)</f>
        <v>0</v>
      </c>
      <c r="I739">
        <f>_xlfn.XLOOKUP(Base[[#This Row],[Recurso]],'DE-PARA'!$A$1:$A$1000,'DE-PARA'!$F$1:$F$1000)</f>
        <v>0</v>
      </c>
    </row>
    <row r="740" spans="1:9">
      <c r="A740" s="19">
        <f>CONCATENATE(MONTH(Base[[#This Row],[Data_Padronizada]]),"/",YEAR(Base[[#This Row],[Data_Padronizada]]))*1</f>
        <v>1</v>
      </c>
      <c r="B740" s="20" cm="1">
        <f t="array" ref="B740">IF(ISTEXT(BP740), IFERROR(VALOR.DATA(TRIM(BP740)), VALUE(TRIM(BP740))), BP740)</f>
        <v>0</v>
      </c>
      <c r="C740" t="str">
        <f>TEXT(Base[[#This Row],[Data_Padronizada]],"DDD")</f>
        <v>sáb</v>
      </c>
      <c r="D740">
        <f>_xlfn.XLOOKUP(Base[[#This Row],[Recurso]],'DE-PARA'!$A$1:$A$1000,'DE-PARA'!$D$1:$D$1000)</f>
        <v>0</v>
      </c>
      <c r="E740" t="str">
        <f>_xlfn.XLOOKUP(Base[[#This Row],[Tipo]],'DE-PARA'!$K$2:$K$63,'DE-PARA'!$L$2:$L$63,"Fazer De-Para")</f>
        <v>Fazer De-Para</v>
      </c>
      <c r="F740" s="21">
        <f>Base[[#This Row],[Duração]]*24</f>
        <v>0</v>
      </c>
      <c r="G740" s="22">
        <f>HOUR(Base[[#This Row],[Tempo de atendimento]]/24)</f>
        <v>0</v>
      </c>
      <c r="H740">
        <f>_xlfn.XLOOKUP(Base[[#This Row],[Recurso]],'DE-PARA'!$A$1:$A$1000,'DE-PARA'!$E$1:$E$1000)</f>
        <v>0</v>
      </c>
      <c r="I740">
        <f>_xlfn.XLOOKUP(Base[[#This Row],[Recurso]],'DE-PARA'!$A$1:$A$1000,'DE-PARA'!$F$1:$F$1000)</f>
        <v>0</v>
      </c>
    </row>
    <row r="741" spans="1:9">
      <c r="A741" s="19">
        <f>CONCATENATE(MONTH(Base[[#This Row],[Data_Padronizada]]),"/",YEAR(Base[[#This Row],[Data_Padronizada]]))*1</f>
        <v>1</v>
      </c>
      <c r="B741" s="20" cm="1">
        <f t="array" ref="B741">IF(ISTEXT(BP741), IFERROR(VALOR.DATA(TRIM(BP741)), VALUE(TRIM(BP741))), BP741)</f>
        <v>0</v>
      </c>
      <c r="C741" t="str">
        <f>TEXT(Base[[#This Row],[Data_Padronizada]],"DDD")</f>
        <v>sáb</v>
      </c>
      <c r="D741">
        <f>_xlfn.XLOOKUP(Base[[#This Row],[Recurso]],'DE-PARA'!$A$1:$A$1000,'DE-PARA'!$D$1:$D$1000)</f>
        <v>0</v>
      </c>
      <c r="E741" t="str">
        <f>_xlfn.XLOOKUP(Base[[#This Row],[Tipo]],'DE-PARA'!$K$2:$K$63,'DE-PARA'!$L$2:$L$63,"Fazer De-Para")</f>
        <v>Fazer De-Para</v>
      </c>
      <c r="F741" s="21">
        <f>Base[[#This Row],[Duração]]*24</f>
        <v>0</v>
      </c>
      <c r="G741" s="22">
        <f>HOUR(Base[[#This Row],[Tempo de atendimento]]/24)</f>
        <v>0</v>
      </c>
      <c r="H741">
        <f>_xlfn.XLOOKUP(Base[[#This Row],[Recurso]],'DE-PARA'!$A$1:$A$1000,'DE-PARA'!$E$1:$E$1000)</f>
        <v>0</v>
      </c>
      <c r="I741">
        <f>_xlfn.XLOOKUP(Base[[#This Row],[Recurso]],'DE-PARA'!$A$1:$A$1000,'DE-PARA'!$F$1:$F$1000)</f>
        <v>0</v>
      </c>
    </row>
    <row r="742" spans="1:9">
      <c r="A742" s="19">
        <f>CONCATENATE(MONTH(Base[[#This Row],[Data_Padronizada]]),"/",YEAR(Base[[#This Row],[Data_Padronizada]]))*1</f>
        <v>1</v>
      </c>
      <c r="B742" s="20" cm="1">
        <f t="array" ref="B742">IF(ISTEXT(BP742), IFERROR(VALOR.DATA(TRIM(BP742)), VALUE(TRIM(BP742))), BP742)</f>
        <v>0</v>
      </c>
      <c r="C742" t="str">
        <f>TEXT(Base[[#This Row],[Data_Padronizada]],"DDD")</f>
        <v>sáb</v>
      </c>
      <c r="D742">
        <f>_xlfn.XLOOKUP(Base[[#This Row],[Recurso]],'DE-PARA'!$A$1:$A$1000,'DE-PARA'!$D$1:$D$1000)</f>
        <v>0</v>
      </c>
      <c r="E742" t="str">
        <f>_xlfn.XLOOKUP(Base[[#This Row],[Tipo]],'DE-PARA'!$K$2:$K$63,'DE-PARA'!$L$2:$L$63,"Fazer De-Para")</f>
        <v>Fazer De-Para</v>
      </c>
      <c r="F742" s="21">
        <f>Base[[#This Row],[Duração]]*24</f>
        <v>0</v>
      </c>
      <c r="G742" s="22">
        <f>HOUR(Base[[#This Row],[Tempo de atendimento]]/24)</f>
        <v>0</v>
      </c>
      <c r="H742">
        <f>_xlfn.XLOOKUP(Base[[#This Row],[Recurso]],'DE-PARA'!$A$1:$A$1000,'DE-PARA'!$E$1:$E$1000)</f>
        <v>0</v>
      </c>
      <c r="I742">
        <f>_xlfn.XLOOKUP(Base[[#This Row],[Recurso]],'DE-PARA'!$A$1:$A$1000,'DE-PARA'!$F$1:$F$1000)</f>
        <v>0</v>
      </c>
    </row>
    <row r="743" spans="1:9">
      <c r="A743" s="19">
        <f>CONCATENATE(MONTH(Base[[#This Row],[Data_Padronizada]]),"/",YEAR(Base[[#This Row],[Data_Padronizada]]))*1</f>
        <v>1</v>
      </c>
      <c r="B743" s="20" cm="1">
        <f t="array" ref="B743">IF(ISTEXT(BP743), IFERROR(VALOR.DATA(TRIM(BP743)), VALUE(TRIM(BP743))), BP743)</f>
        <v>0</v>
      </c>
      <c r="C743" t="str">
        <f>TEXT(Base[[#This Row],[Data_Padronizada]],"DDD")</f>
        <v>sáb</v>
      </c>
      <c r="D743">
        <f>_xlfn.XLOOKUP(Base[[#This Row],[Recurso]],'DE-PARA'!$A$1:$A$1000,'DE-PARA'!$D$1:$D$1000)</f>
        <v>0</v>
      </c>
      <c r="E743" t="str">
        <f>_xlfn.XLOOKUP(Base[[#This Row],[Tipo]],'DE-PARA'!$K$2:$K$63,'DE-PARA'!$L$2:$L$63,"Fazer De-Para")</f>
        <v>Fazer De-Para</v>
      </c>
      <c r="F743" s="21">
        <f>Base[[#This Row],[Duração]]*24</f>
        <v>0</v>
      </c>
      <c r="G743" s="22">
        <f>HOUR(Base[[#This Row],[Tempo de atendimento]]/24)</f>
        <v>0</v>
      </c>
      <c r="H743">
        <f>_xlfn.XLOOKUP(Base[[#This Row],[Recurso]],'DE-PARA'!$A$1:$A$1000,'DE-PARA'!$E$1:$E$1000)</f>
        <v>0</v>
      </c>
      <c r="I743">
        <f>_xlfn.XLOOKUP(Base[[#This Row],[Recurso]],'DE-PARA'!$A$1:$A$1000,'DE-PARA'!$F$1:$F$1000)</f>
        <v>0</v>
      </c>
    </row>
    <row r="744" spans="1:9">
      <c r="A744" s="19">
        <f>CONCATENATE(MONTH(Base[[#This Row],[Data_Padronizada]]),"/",YEAR(Base[[#This Row],[Data_Padronizada]]))*1</f>
        <v>1</v>
      </c>
      <c r="B744" s="20" cm="1">
        <f t="array" ref="B744">IF(ISTEXT(BP744), IFERROR(VALOR.DATA(TRIM(BP744)), VALUE(TRIM(BP744))), BP744)</f>
        <v>0</v>
      </c>
      <c r="C744" t="str">
        <f>TEXT(Base[[#This Row],[Data_Padronizada]],"DDD")</f>
        <v>sáb</v>
      </c>
      <c r="D744">
        <f>_xlfn.XLOOKUP(Base[[#This Row],[Recurso]],'DE-PARA'!$A$1:$A$1000,'DE-PARA'!$D$1:$D$1000)</f>
        <v>0</v>
      </c>
      <c r="E744" t="str">
        <f>_xlfn.XLOOKUP(Base[[#This Row],[Tipo]],'DE-PARA'!$K$2:$K$63,'DE-PARA'!$L$2:$L$63,"Fazer De-Para")</f>
        <v>Fazer De-Para</v>
      </c>
      <c r="F744" s="21">
        <f>Base[[#This Row],[Duração]]*24</f>
        <v>0</v>
      </c>
      <c r="G744" s="22">
        <f>HOUR(Base[[#This Row],[Tempo de atendimento]]/24)</f>
        <v>0</v>
      </c>
      <c r="H744">
        <f>_xlfn.XLOOKUP(Base[[#This Row],[Recurso]],'DE-PARA'!$A$1:$A$1000,'DE-PARA'!$E$1:$E$1000)</f>
        <v>0</v>
      </c>
      <c r="I744">
        <f>_xlfn.XLOOKUP(Base[[#This Row],[Recurso]],'DE-PARA'!$A$1:$A$1000,'DE-PARA'!$F$1:$F$1000)</f>
        <v>0</v>
      </c>
    </row>
    <row r="745" spans="1:9">
      <c r="A745" s="19">
        <f>CONCATENATE(MONTH(Base[[#This Row],[Data_Padronizada]]),"/",YEAR(Base[[#This Row],[Data_Padronizada]]))*1</f>
        <v>1</v>
      </c>
      <c r="B745" s="20" cm="1">
        <f t="array" ref="B745">IF(ISTEXT(BP745), IFERROR(VALOR.DATA(TRIM(BP745)), VALUE(TRIM(BP745))), BP745)</f>
        <v>0</v>
      </c>
      <c r="C745" t="str">
        <f>TEXT(Base[[#This Row],[Data_Padronizada]],"DDD")</f>
        <v>sáb</v>
      </c>
      <c r="D745">
        <f>_xlfn.XLOOKUP(Base[[#This Row],[Recurso]],'DE-PARA'!$A$1:$A$1000,'DE-PARA'!$D$1:$D$1000)</f>
        <v>0</v>
      </c>
      <c r="E745" t="str">
        <f>_xlfn.XLOOKUP(Base[[#This Row],[Tipo]],'DE-PARA'!$K$2:$K$63,'DE-PARA'!$L$2:$L$63,"Fazer De-Para")</f>
        <v>Fazer De-Para</v>
      </c>
      <c r="F745" s="21">
        <f>Base[[#This Row],[Duração]]*24</f>
        <v>0</v>
      </c>
      <c r="G745" s="22">
        <f>HOUR(Base[[#This Row],[Tempo de atendimento]]/24)</f>
        <v>0</v>
      </c>
      <c r="H745">
        <f>_xlfn.XLOOKUP(Base[[#This Row],[Recurso]],'DE-PARA'!$A$1:$A$1000,'DE-PARA'!$E$1:$E$1000)</f>
        <v>0</v>
      </c>
      <c r="I745">
        <f>_xlfn.XLOOKUP(Base[[#This Row],[Recurso]],'DE-PARA'!$A$1:$A$1000,'DE-PARA'!$F$1:$F$1000)</f>
        <v>0</v>
      </c>
    </row>
    <row r="746" spans="1:9">
      <c r="A746" s="19">
        <f>CONCATENATE(MONTH(Base[[#This Row],[Data_Padronizada]]),"/",YEAR(Base[[#This Row],[Data_Padronizada]]))*1</f>
        <v>1</v>
      </c>
      <c r="B746" s="20" cm="1">
        <f t="array" ref="B746">IF(ISTEXT(BP746), IFERROR(VALOR.DATA(TRIM(BP746)), VALUE(TRIM(BP746))), BP746)</f>
        <v>0</v>
      </c>
      <c r="C746" t="str">
        <f>TEXT(Base[[#This Row],[Data_Padronizada]],"DDD")</f>
        <v>sáb</v>
      </c>
      <c r="D746">
        <f>_xlfn.XLOOKUP(Base[[#This Row],[Recurso]],'DE-PARA'!$A$1:$A$1000,'DE-PARA'!$D$1:$D$1000)</f>
        <v>0</v>
      </c>
      <c r="E746" t="str">
        <f>_xlfn.XLOOKUP(Base[[#This Row],[Tipo]],'DE-PARA'!$K$2:$K$63,'DE-PARA'!$L$2:$L$63,"Fazer De-Para")</f>
        <v>Fazer De-Para</v>
      </c>
      <c r="F746" s="21">
        <f>Base[[#This Row],[Duração]]*24</f>
        <v>0</v>
      </c>
      <c r="G746" s="22">
        <f>HOUR(Base[[#This Row],[Tempo de atendimento]]/24)</f>
        <v>0</v>
      </c>
      <c r="H746">
        <f>_xlfn.XLOOKUP(Base[[#This Row],[Recurso]],'DE-PARA'!$A$1:$A$1000,'DE-PARA'!$E$1:$E$1000)</f>
        <v>0</v>
      </c>
      <c r="I746">
        <f>_xlfn.XLOOKUP(Base[[#This Row],[Recurso]],'DE-PARA'!$A$1:$A$1000,'DE-PARA'!$F$1:$F$1000)</f>
        <v>0</v>
      </c>
    </row>
    <row r="747" spans="1:9">
      <c r="A747" s="19">
        <f>CONCATENATE(MONTH(Base[[#This Row],[Data_Padronizada]]),"/",YEAR(Base[[#This Row],[Data_Padronizada]]))*1</f>
        <v>1</v>
      </c>
      <c r="B747" s="20" cm="1">
        <f t="array" ref="B747">IF(ISTEXT(BP747), IFERROR(VALOR.DATA(TRIM(BP747)), VALUE(TRIM(BP747))), BP747)</f>
        <v>0</v>
      </c>
      <c r="C747" t="str">
        <f>TEXT(Base[[#This Row],[Data_Padronizada]],"DDD")</f>
        <v>sáb</v>
      </c>
      <c r="D747">
        <f>_xlfn.XLOOKUP(Base[[#This Row],[Recurso]],'DE-PARA'!$A$1:$A$1000,'DE-PARA'!$D$1:$D$1000)</f>
        <v>0</v>
      </c>
      <c r="E747" t="str">
        <f>_xlfn.XLOOKUP(Base[[#This Row],[Tipo]],'DE-PARA'!$K$2:$K$63,'DE-PARA'!$L$2:$L$63,"Fazer De-Para")</f>
        <v>Fazer De-Para</v>
      </c>
      <c r="F747" s="21">
        <f>Base[[#This Row],[Duração]]*24</f>
        <v>0</v>
      </c>
      <c r="G747" s="22">
        <f>HOUR(Base[[#This Row],[Tempo de atendimento]]/24)</f>
        <v>0</v>
      </c>
      <c r="H747">
        <f>_xlfn.XLOOKUP(Base[[#This Row],[Recurso]],'DE-PARA'!$A$1:$A$1000,'DE-PARA'!$E$1:$E$1000)</f>
        <v>0</v>
      </c>
      <c r="I747">
        <f>_xlfn.XLOOKUP(Base[[#This Row],[Recurso]],'DE-PARA'!$A$1:$A$1000,'DE-PARA'!$F$1:$F$1000)</f>
        <v>0</v>
      </c>
    </row>
    <row r="748" spans="1:9">
      <c r="A748" s="19">
        <f>CONCATENATE(MONTH(Base[[#This Row],[Data_Padronizada]]),"/",YEAR(Base[[#This Row],[Data_Padronizada]]))*1</f>
        <v>1</v>
      </c>
      <c r="B748" s="20" cm="1">
        <f t="array" ref="B748">IF(ISTEXT(BP748), IFERROR(VALOR.DATA(TRIM(BP748)), VALUE(TRIM(BP748))), BP748)</f>
        <v>0</v>
      </c>
      <c r="C748" t="str">
        <f>TEXT(Base[[#This Row],[Data_Padronizada]],"DDD")</f>
        <v>sáb</v>
      </c>
      <c r="D748">
        <f>_xlfn.XLOOKUP(Base[[#This Row],[Recurso]],'DE-PARA'!$A$1:$A$1000,'DE-PARA'!$D$1:$D$1000)</f>
        <v>0</v>
      </c>
      <c r="E748" t="str">
        <f>_xlfn.XLOOKUP(Base[[#This Row],[Tipo]],'DE-PARA'!$K$2:$K$63,'DE-PARA'!$L$2:$L$63,"Fazer De-Para")</f>
        <v>Fazer De-Para</v>
      </c>
      <c r="F748" s="21">
        <f>Base[[#This Row],[Duração]]*24</f>
        <v>0</v>
      </c>
      <c r="G748" s="22">
        <f>HOUR(Base[[#This Row],[Tempo de atendimento]]/24)</f>
        <v>0</v>
      </c>
      <c r="H748">
        <f>_xlfn.XLOOKUP(Base[[#This Row],[Recurso]],'DE-PARA'!$A$1:$A$1000,'DE-PARA'!$E$1:$E$1000)</f>
        <v>0</v>
      </c>
      <c r="I748">
        <f>_xlfn.XLOOKUP(Base[[#This Row],[Recurso]],'DE-PARA'!$A$1:$A$1000,'DE-PARA'!$F$1:$F$1000)</f>
        <v>0</v>
      </c>
    </row>
    <row r="749" spans="1:9">
      <c r="A749" s="19">
        <f>CONCATENATE(MONTH(Base[[#This Row],[Data_Padronizada]]),"/",YEAR(Base[[#This Row],[Data_Padronizada]]))*1</f>
        <v>1</v>
      </c>
      <c r="B749" s="20" cm="1">
        <f t="array" ref="B749">IF(ISTEXT(BP749), IFERROR(VALOR.DATA(TRIM(BP749)), VALUE(TRIM(BP749))), BP749)</f>
        <v>0</v>
      </c>
      <c r="C749" t="str">
        <f>TEXT(Base[[#This Row],[Data_Padronizada]],"DDD")</f>
        <v>sáb</v>
      </c>
      <c r="D749">
        <f>_xlfn.XLOOKUP(Base[[#This Row],[Recurso]],'DE-PARA'!$A$1:$A$1000,'DE-PARA'!$D$1:$D$1000)</f>
        <v>0</v>
      </c>
      <c r="E749" t="str">
        <f>_xlfn.XLOOKUP(Base[[#This Row],[Tipo]],'DE-PARA'!$K$2:$K$63,'DE-PARA'!$L$2:$L$63,"Fazer De-Para")</f>
        <v>Fazer De-Para</v>
      </c>
      <c r="F749" s="21">
        <f>Base[[#This Row],[Duração]]*24</f>
        <v>0</v>
      </c>
      <c r="G749" s="22">
        <f>HOUR(Base[[#This Row],[Tempo de atendimento]]/24)</f>
        <v>0</v>
      </c>
      <c r="H749">
        <f>_xlfn.XLOOKUP(Base[[#This Row],[Recurso]],'DE-PARA'!$A$1:$A$1000,'DE-PARA'!$E$1:$E$1000)</f>
        <v>0</v>
      </c>
      <c r="I749">
        <f>_xlfn.XLOOKUP(Base[[#This Row],[Recurso]],'DE-PARA'!$A$1:$A$1000,'DE-PARA'!$F$1:$F$1000)</f>
        <v>0</v>
      </c>
    </row>
    <row r="750" spans="1:9">
      <c r="A750" s="19">
        <f>CONCATENATE(MONTH(Base[[#This Row],[Data_Padronizada]]),"/",YEAR(Base[[#This Row],[Data_Padronizada]]))*1</f>
        <v>1</v>
      </c>
      <c r="B750" s="20" cm="1">
        <f t="array" ref="B750">IF(ISTEXT(BP750), IFERROR(VALOR.DATA(TRIM(BP750)), VALUE(TRIM(BP750))), BP750)</f>
        <v>0</v>
      </c>
      <c r="C750" t="str">
        <f>TEXT(Base[[#This Row],[Data_Padronizada]],"DDD")</f>
        <v>sáb</v>
      </c>
      <c r="D750">
        <f>_xlfn.XLOOKUP(Base[[#This Row],[Recurso]],'DE-PARA'!$A$1:$A$1000,'DE-PARA'!$D$1:$D$1000)</f>
        <v>0</v>
      </c>
      <c r="E750" t="str">
        <f>_xlfn.XLOOKUP(Base[[#This Row],[Tipo]],'DE-PARA'!$K$2:$K$63,'DE-PARA'!$L$2:$L$63,"Fazer De-Para")</f>
        <v>Fazer De-Para</v>
      </c>
      <c r="F750" s="21">
        <f>Base[[#This Row],[Duração]]*24</f>
        <v>0</v>
      </c>
      <c r="G750" s="22">
        <f>HOUR(Base[[#This Row],[Tempo de atendimento]]/24)</f>
        <v>0</v>
      </c>
      <c r="H750">
        <f>_xlfn.XLOOKUP(Base[[#This Row],[Recurso]],'DE-PARA'!$A$1:$A$1000,'DE-PARA'!$E$1:$E$1000)</f>
        <v>0</v>
      </c>
      <c r="I750">
        <f>_xlfn.XLOOKUP(Base[[#This Row],[Recurso]],'DE-PARA'!$A$1:$A$1000,'DE-PARA'!$F$1:$F$1000)</f>
        <v>0</v>
      </c>
    </row>
    <row r="751" spans="1:9">
      <c r="A751" s="19">
        <f>CONCATENATE(MONTH(Base[[#This Row],[Data_Padronizada]]),"/",YEAR(Base[[#This Row],[Data_Padronizada]]))*1</f>
        <v>1</v>
      </c>
      <c r="B751" s="20" cm="1">
        <f t="array" ref="B751">IF(ISTEXT(BP751), IFERROR(VALOR.DATA(TRIM(BP751)), VALUE(TRIM(BP751))), BP751)</f>
        <v>0</v>
      </c>
      <c r="C751" t="str">
        <f>TEXT(Base[[#This Row],[Data_Padronizada]],"DDD")</f>
        <v>sáb</v>
      </c>
      <c r="D751">
        <f>_xlfn.XLOOKUP(Base[[#This Row],[Recurso]],'DE-PARA'!$A$1:$A$1000,'DE-PARA'!$D$1:$D$1000)</f>
        <v>0</v>
      </c>
      <c r="E751" t="str">
        <f>_xlfn.XLOOKUP(Base[[#This Row],[Tipo]],'DE-PARA'!$K$2:$K$63,'DE-PARA'!$L$2:$L$63,"Fazer De-Para")</f>
        <v>Fazer De-Para</v>
      </c>
      <c r="F751" s="21">
        <f>Base[[#This Row],[Duração]]*24</f>
        <v>0</v>
      </c>
      <c r="G751" s="22">
        <f>HOUR(Base[[#This Row],[Tempo de atendimento]]/24)</f>
        <v>0</v>
      </c>
      <c r="H751">
        <f>_xlfn.XLOOKUP(Base[[#This Row],[Recurso]],'DE-PARA'!$A$1:$A$1000,'DE-PARA'!$E$1:$E$1000)</f>
        <v>0</v>
      </c>
      <c r="I751">
        <f>_xlfn.XLOOKUP(Base[[#This Row],[Recurso]],'DE-PARA'!$A$1:$A$1000,'DE-PARA'!$F$1:$F$1000)</f>
        <v>0</v>
      </c>
    </row>
    <row r="752" spans="1:9">
      <c r="A752" s="19">
        <f>CONCATENATE(MONTH(Base[[#This Row],[Data_Padronizada]]),"/",YEAR(Base[[#This Row],[Data_Padronizada]]))*1</f>
        <v>1</v>
      </c>
      <c r="B752" s="20" cm="1">
        <f t="array" ref="B752">IF(ISTEXT(BP752), IFERROR(VALOR.DATA(TRIM(BP752)), VALUE(TRIM(BP752))), BP752)</f>
        <v>0</v>
      </c>
      <c r="C752" t="str">
        <f>TEXT(Base[[#This Row],[Data_Padronizada]],"DDD")</f>
        <v>sáb</v>
      </c>
      <c r="D752">
        <f>_xlfn.XLOOKUP(Base[[#This Row],[Recurso]],'DE-PARA'!$A$1:$A$1000,'DE-PARA'!$D$1:$D$1000)</f>
        <v>0</v>
      </c>
      <c r="E752" t="str">
        <f>_xlfn.XLOOKUP(Base[[#This Row],[Tipo]],'DE-PARA'!$K$2:$K$63,'DE-PARA'!$L$2:$L$63,"Fazer De-Para")</f>
        <v>Fazer De-Para</v>
      </c>
      <c r="F752" s="21">
        <f>Base[[#This Row],[Duração]]*24</f>
        <v>0</v>
      </c>
      <c r="G752" s="22">
        <f>HOUR(Base[[#This Row],[Tempo de atendimento]]/24)</f>
        <v>0</v>
      </c>
      <c r="H752">
        <f>_xlfn.XLOOKUP(Base[[#This Row],[Recurso]],'DE-PARA'!$A$1:$A$1000,'DE-PARA'!$E$1:$E$1000)</f>
        <v>0</v>
      </c>
      <c r="I752">
        <f>_xlfn.XLOOKUP(Base[[#This Row],[Recurso]],'DE-PARA'!$A$1:$A$1000,'DE-PARA'!$F$1:$F$1000)</f>
        <v>0</v>
      </c>
    </row>
    <row r="753" spans="1:68">
      <c r="A753" s="19">
        <f>CONCATENATE(MONTH(Base[[#This Row],[Data_Padronizada]]),"/",YEAR(Base[[#This Row],[Data_Padronizada]]))*1</f>
        <v>1</v>
      </c>
      <c r="B753" s="20" cm="1">
        <f t="array" ref="B753">IF(ISTEXT(BP753), IFERROR(VALOR.DATA(TRIM(BP753)), VALUE(TRIM(BP753))), BP753)</f>
        <v>0</v>
      </c>
      <c r="C753" t="str">
        <f>TEXT(Base[[#This Row],[Data_Padronizada]],"DDD")</f>
        <v>sáb</v>
      </c>
      <c r="D753">
        <f>_xlfn.XLOOKUP(Base[[#This Row],[Recurso]],'DE-PARA'!$A$1:$A$1000,'DE-PARA'!$D$1:$D$1000)</f>
        <v>0</v>
      </c>
      <c r="E753" t="str">
        <f>_xlfn.XLOOKUP(Base[[#This Row],[Tipo]],'DE-PARA'!$K$2:$K$63,'DE-PARA'!$L$2:$L$63,"Fazer De-Para")</f>
        <v>Fazer De-Para</v>
      </c>
      <c r="F753" s="21">
        <f>Base[[#This Row],[Duração]]*24</f>
        <v>0</v>
      </c>
      <c r="G753" s="22">
        <f>HOUR(Base[[#This Row],[Tempo de atendimento]]/24)</f>
        <v>0</v>
      </c>
      <c r="H753">
        <f>_xlfn.XLOOKUP(Base[[#This Row],[Recurso]],'DE-PARA'!$A$1:$A$1000,'DE-PARA'!$E$1:$E$1000)</f>
        <v>0</v>
      </c>
      <c r="I753">
        <f>_xlfn.XLOOKUP(Base[[#This Row],[Recurso]],'DE-PARA'!$A$1:$A$1000,'DE-PARA'!$F$1:$F$1000)</f>
        <v>0</v>
      </c>
    </row>
    <row r="754" spans="1:68">
      <c r="A754" s="19">
        <f>CONCATENATE(MONTH(Base[[#This Row],[Data_Padronizada]]),"/",YEAR(Base[[#This Row],[Data_Padronizada]]))*1</f>
        <v>1</v>
      </c>
      <c r="B754" s="20" cm="1">
        <f t="array" ref="B754">IF(ISTEXT(BP754), IFERROR(VALOR.DATA(TRIM(BP754)), VALUE(TRIM(BP754))), BP754)</f>
        <v>0</v>
      </c>
      <c r="C754" t="str">
        <f>TEXT(Base[[#This Row],[Data_Padronizada]],"DDD")</f>
        <v>sáb</v>
      </c>
      <c r="D754">
        <f>_xlfn.XLOOKUP(Base[[#This Row],[Recurso]],'DE-PARA'!$A$1:$A$1000,'DE-PARA'!$D$1:$D$1000)</f>
        <v>0</v>
      </c>
      <c r="E754" t="str">
        <f>_xlfn.XLOOKUP(Base[[#This Row],[Tipo]],'DE-PARA'!$K$2:$K$63,'DE-PARA'!$L$2:$L$63,"Fazer De-Para")</f>
        <v>Fazer De-Para</v>
      </c>
      <c r="F754" s="21">
        <f>Base[[#This Row],[Duração]]*24</f>
        <v>0</v>
      </c>
      <c r="G754" s="22">
        <f>HOUR(Base[[#This Row],[Tempo de atendimento]]/24)</f>
        <v>0</v>
      </c>
      <c r="H754">
        <f>_xlfn.XLOOKUP(Base[[#This Row],[Recurso]],'DE-PARA'!$A$1:$A$1000,'DE-PARA'!$E$1:$E$1000)</f>
        <v>0</v>
      </c>
      <c r="I754">
        <f>_xlfn.XLOOKUP(Base[[#This Row],[Recurso]],'DE-PARA'!$A$1:$A$1000,'DE-PARA'!$F$1:$F$1000)</f>
        <v>0</v>
      </c>
    </row>
    <row r="755" spans="1:68">
      <c r="A755" s="19">
        <f>CONCATENATE(MONTH(Base[[#This Row],[Data_Padronizada]]),"/",YEAR(Base[[#This Row],[Data_Padronizada]]))*1</f>
        <v>1</v>
      </c>
      <c r="B755" s="20" cm="1">
        <f t="array" ref="B755">IF(ISTEXT(BP755), IFERROR(VALOR.DATA(TRIM(BP755)), VALUE(TRIM(BP755))), BP755)</f>
        <v>0</v>
      </c>
      <c r="C755" t="str">
        <f>TEXT(Base[[#This Row],[Data_Padronizada]],"DDD")</f>
        <v>sáb</v>
      </c>
      <c r="D755">
        <f>_xlfn.XLOOKUP(Base[[#This Row],[Recurso]],'DE-PARA'!$A$1:$A$1000,'DE-PARA'!$D$1:$D$1000)</f>
        <v>0</v>
      </c>
      <c r="E755" t="str">
        <f>_xlfn.XLOOKUP(Base[[#This Row],[Tipo]],'DE-PARA'!$K$2:$K$63,'DE-PARA'!$L$2:$L$63,"Fazer De-Para")</f>
        <v>Fazer De-Para</v>
      </c>
      <c r="F755" s="21">
        <f>Base[[#This Row],[Duração]]*24</f>
        <v>0</v>
      </c>
      <c r="G755" s="22">
        <f>HOUR(Base[[#This Row],[Tempo de atendimento]]/24)</f>
        <v>0</v>
      </c>
      <c r="H755">
        <f>_xlfn.XLOOKUP(Base[[#This Row],[Recurso]],'DE-PARA'!$A$1:$A$1000,'DE-PARA'!$E$1:$E$1000)</f>
        <v>0</v>
      </c>
      <c r="I755">
        <f>_xlfn.XLOOKUP(Base[[#This Row],[Recurso]],'DE-PARA'!$A$1:$A$1000,'DE-PARA'!$F$1:$F$1000)</f>
        <v>0</v>
      </c>
    </row>
    <row r="756" spans="1:68">
      <c r="A756" s="19">
        <f>CONCATENATE(MONTH(Base[[#This Row],[Data_Padronizada]]),"/",YEAR(Base[[#This Row],[Data_Padronizada]]))*1</f>
        <v>1</v>
      </c>
      <c r="B756" s="20" cm="1">
        <f t="array" ref="B756">IF(ISTEXT(BP756), IFERROR(VALOR.DATA(TRIM(BP756)), VALUE(TRIM(BP756))), BP756)</f>
        <v>0</v>
      </c>
      <c r="C756" t="str">
        <f>TEXT(Base[[#This Row],[Data_Padronizada]],"DDD")</f>
        <v>sáb</v>
      </c>
      <c r="D756">
        <f>_xlfn.XLOOKUP(Base[[#This Row],[Recurso]],'DE-PARA'!$A$1:$A$1000,'DE-PARA'!$D$1:$D$1000)</f>
        <v>0</v>
      </c>
      <c r="E756" t="str">
        <f>_xlfn.XLOOKUP(Base[[#This Row],[Tipo]],'DE-PARA'!$K$2:$K$63,'DE-PARA'!$L$2:$L$63,"Fazer De-Para")</f>
        <v>Fazer De-Para</v>
      </c>
      <c r="F756" s="21">
        <f>Base[[#This Row],[Duração]]*24</f>
        <v>0</v>
      </c>
      <c r="G756" s="22">
        <f>HOUR(Base[[#This Row],[Tempo de atendimento]]/24)</f>
        <v>0</v>
      </c>
      <c r="H756">
        <f>_xlfn.XLOOKUP(Base[[#This Row],[Recurso]],'DE-PARA'!$A$1:$A$1000,'DE-PARA'!$E$1:$E$1000)</f>
        <v>0</v>
      </c>
      <c r="I756">
        <f>_xlfn.XLOOKUP(Base[[#This Row],[Recurso]],'DE-PARA'!$A$1:$A$1000,'DE-PARA'!$F$1:$F$1000)</f>
        <v>0</v>
      </c>
    </row>
    <row r="757" spans="1:68">
      <c r="A757" s="19">
        <f>CONCATENATE(MONTH(Base[[#This Row],[Data_Padronizada]]),"/",YEAR(Base[[#This Row],[Data_Padronizada]]))*1</f>
        <v>1</v>
      </c>
      <c r="B757" s="20" cm="1">
        <f t="array" ref="B757">IF(ISTEXT(BP757), IFERROR(VALOR.DATA(TRIM(BP757)), VALUE(TRIM(BP757))), BP757)</f>
        <v>0</v>
      </c>
      <c r="C757" t="str">
        <f>TEXT(Base[[#This Row],[Data_Padronizada]],"DDD")</f>
        <v>sáb</v>
      </c>
      <c r="D757">
        <f>_xlfn.XLOOKUP(Base[[#This Row],[Recurso]],'DE-PARA'!$A$1:$A$1000,'DE-PARA'!$D$1:$D$1000)</f>
        <v>0</v>
      </c>
      <c r="E757" t="str">
        <f>_xlfn.XLOOKUP(Base[[#This Row],[Tipo]],'DE-PARA'!$K$2:$K$63,'DE-PARA'!$L$2:$L$63,"Fazer De-Para")</f>
        <v>Fazer De-Para</v>
      </c>
      <c r="F757" s="21">
        <f>Base[[#This Row],[Duração]]*24</f>
        <v>0</v>
      </c>
      <c r="G757" s="22">
        <f>HOUR(Base[[#This Row],[Tempo de atendimento]]/24)</f>
        <v>0</v>
      </c>
      <c r="H757">
        <f>_xlfn.XLOOKUP(Base[[#This Row],[Recurso]],'DE-PARA'!$A$1:$A$1000,'DE-PARA'!$E$1:$E$1000)</f>
        <v>0</v>
      </c>
      <c r="I757">
        <f>_xlfn.XLOOKUP(Base[[#This Row],[Recurso]],'DE-PARA'!$A$1:$A$1000,'DE-PARA'!$F$1:$F$1000)</f>
        <v>0</v>
      </c>
    </row>
    <row r="758" spans="1:68">
      <c r="A758" s="19">
        <f>CONCATENATE(MONTH(Base[[#This Row],[Data_Padronizada]]),"/",YEAR(Base[[#This Row],[Data_Padronizada]]))*1</f>
        <v>1</v>
      </c>
      <c r="B758" s="20" cm="1">
        <f t="array" ref="B758">IF(ISTEXT(BP758), IFERROR(VALOR.DATA(TRIM(BP758)), VALUE(TRIM(BP758))), BP758)</f>
        <v>0</v>
      </c>
      <c r="C758" t="str">
        <f>TEXT(Base[[#This Row],[Data_Padronizada]],"DDD")</f>
        <v>sáb</v>
      </c>
      <c r="D758">
        <f>_xlfn.XLOOKUP(Base[[#This Row],[Recurso]],'DE-PARA'!$A$1:$A$1000,'DE-PARA'!$D$1:$D$1000)</f>
        <v>0</v>
      </c>
      <c r="E758" t="str">
        <f>_xlfn.XLOOKUP(Base[[#This Row],[Tipo]],'DE-PARA'!$K$2:$K$63,'DE-PARA'!$L$2:$L$63,"Fazer De-Para")</f>
        <v>Fazer De-Para</v>
      </c>
      <c r="F758" s="21">
        <f>Base[[#This Row],[Duração]]*24</f>
        <v>0</v>
      </c>
      <c r="G758" s="22">
        <f>HOUR(Base[[#This Row],[Tempo de atendimento]]/24)</f>
        <v>0</v>
      </c>
      <c r="H758">
        <f>_xlfn.XLOOKUP(Base[[#This Row],[Recurso]],'DE-PARA'!$A$1:$A$1000,'DE-PARA'!$E$1:$E$1000)</f>
        <v>0</v>
      </c>
      <c r="I758">
        <f>_xlfn.XLOOKUP(Base[[#This Row],[Recurso]],'DE-PARA'!$A$1:$A$1000,'DE-PARA'!$F$1:$F$1000)</f>
        <v>0</v>
      </c>
    </row>
    <row r="759" spans="1:68">
      <c r="A759" s="19">
        <f>CONCATENATE(MONTH(Base[[#This Row],[Data_Padronizada]]),"/",YEAR(Base[[#This Row],[Data_Padronizada]]))*1</f>
        <v>1</v>
      </c>
      <c r="B759" s="20" cm="1">
        <f t="array" ref="B759">IF(ISTEXT(BP759), IFERROR(VALOR.DATA(TRIM(BP759)), VALUE(TRIM(BP759))), BP759)</f>
        <v>0</v>
      </c>
      <c r="C759" t="str">
        <f>TEXT(Base[[#This Row],[Data_Padronizada]],"DDD")</f>
        <v>sáb</v>
      </c>
      <c r="D759">
        <f>_xlfn.XLOOKUP(Base[[#This Row],[Recurso]],'DE-PARA'!$A$1:$A$1000,'DE-PARA'!$D$1:$D$1000)</f>
        <v>0</v>
      </c>
      <c r="E759" t="str">
        <f>_xlfn.XLOOKUP(Base[[#This Row],[Tipo]],'DE-PARA'!$K$2:$K$63,'DE-PARA'!$L$2:$L$63,"Fazer De-Para")</f>
        <v>Fazer De-Para</v>
      </c>
      <c r="F759" s="21">
        <f>Base[[#This Row],[Duração]]*24</f>
        <v>0</v>
      </c>
      <c r="G759" s="22">
        <f>HOUR(Base[[#This Row],[Tempo de atendimento]]/24)</f>
        <v>0</v>
      </c>
      <c r="H759">
        <f>_xlfn.XLOOKUP(Base[[#This Row],[Recurso]],'DE-PARA'!$A$1:$A$1000,'DE-PARA'!$E$1:$E$1000)</f>
        <v>0</v>
      </c>
      <c r="I759">
        <f>_xlfn.XLOOKUP(Base[[#This Row],[Recurso]],'DE-PARA'!$A$1:$A$1000,'DE-PARA'!$F$1:$F$1000)</f>
        <v>0</v>
      </c>
    </row>
    <row r="760" spans="1:68">
      <c r="A760" s="19">
        <f>CONCATENATE(MONTH(Base[[#This Row],[Data_Padronizada]]),"/",YEAR(Base[[#This Row],[Data_Padronizada]]))*1</f>
        <v>1</v>
      </c>
      <c r="B760" s="20" cm="1">
        <f t="array" ref="B760">IF(ISTEXT(BP760), IFERROR(VALOR.DATA(TRIM(BP760)), VALUE(TRIM(BP760))), BP760)</f>
        <v>0</v>
      </c>
      <c r="C760" t="str">
        <f>TEXT(Base[[#This Row],[Data_Padronizada]],"DDD")</f>
        <v>sáb</v>
      </c>
      <c r="D760">
        <f>_xlfn.XLOOKUP(Base[[#This Row],[Recurso]],'DE-PARA'!$A$1:$A$1000,'DE-PARA'!$D$1:$D$1000)</f>
        <v>0</v>
      </c>
      <c r="E760" t="str">
        <f>_xlfn.XLOOKUP(Base[[#This Row],[Tipo]],'DE-PARA'!$K$2:$K$63,'DE-PARA'!$L$2:$L$63,"Fazer De-Para")</f>
        <v>Fazer De-Para</v>
      </c>
      <c r="F760" s="21">
        <f>Base[[#This Row],[Duração]]*24</f>
        <v>0</v>
      </c>
      <c r="G760" s="22">
        <f>HOUR(Base[[#This Row],[Tempo de atendimento]]/24)</f>
        <v>0</v>
      </c>
      <c r="H760">
        <f>_xlfn.XLOOKUP(Base[[#This Row],[Recurso]],'DE-PARA'!$A$1:$A$1000,'DE-PARA'!$E$1:$E$1000)</f>
        <v>0</v>
      </c>
      <c r="I760">
        <f>_xlfn.XLOOKUP(Base[[#This Row],[Recurso]],'DE-PARA'!$A$1:$A$1000,'DE-PARA'!$F$1:$F$1000)</f>
        <v>0</v>
      </c>
    </row>
    <row r="761" spans="1:68">
      <c r="A761" s="19">
        <f>CONCATENATE(MONTH(Base[[#This Row],[Data_Padronizada]]),"/",YEAR(Base[[#This Row],[Data_Padronizada]]))*1</f>
        <v>1</v>
      </c>
      <c r="B761" s="20" cm="1">
        <f t="array" ref="B761">IF(ISTEXT(BP761), IFERROR(VALOR.DATA(TRIM(BP761)), VALUE(TRIM(BP761))), BP761)</f>
        <v>0</v>
      </c>
      <c r="C761" t="str">
        <f>TEXT(Base[[#This Row],[Data_Padronizada]],"DDD")</f>
        <v>sáb</v>
      </c>
      <c r="D761">
        <f>_xlfn.XLOOKUP(Base[[#This Row],[Recurso]],'DE-PARA'!$A$1:$A$1000,'DE-PARA'!$D$1:$D$1000)</f>
        <v>0</v>
      </c>
      <c r="E761" t="str">
        <f>_xlfn.XLOOKUP(Base[[#This Row],[Tipo]],'DE-PARA'!$K$2:$K$63,'DE-PARA'!$L$2:$L$63,"Fazer De-Para")</f>
        <v>Fazer De-Para</v>
      </c>
      <c r="F761" s="21">
        <f>Base[[#This Row],[Duração]]*24</f>
        <v>0</v>
      </c>
      <c r="G761" s="22">
        <f>HOUR(Base[[#This Row],[Tempo de atendimento]]/24)</f>
        <v>0</v>
      </c>
      <c r="H761">
        <f>_xlfn.XLOOKUP(Base[[#This Row],[Recurso]],'DE-PARA'!$A$1:$A$1000,'DE-PARA'!$E$1:$E$1000)</f>
        <v>0</v>
      </c>
      <c r="I761">
        <f>_xlfn.XLOOKUP(Base[[#This Row],[Recurso]],'DE-PARA'!$A$1:$A$1000,'DE-PARA'!$F$1:$F$1000)</f>
        <v>0</v>
      </c>
    </row>
    <row r="762" spans="1:68">
      <c r="A762" s="19">
        <f>CONCATENATE(MONTH(Base[[#This Row],[Data_Padronizada]]),"/",YEAR(Base[[#This Row],[Data_Padronizada]]))*1</f>
        <v>1</v>
      </c>
      <c r="B762" s="20" cm="1">
        <f t="array" ref="B762">IF(ISTEXT(BP762), IFERROR(VALOR.DATA(TRIM(BP762)), VALUE(TRIM(BP762))), BP762)</f>
        <v>0</v>
      </c>
      <c r="C762" t="str">
        <f>TEXT(Base[[#This Row],[Data_Padronizada]],"DDD")</f>
        <v>sáb</v>
      </c>
      <c r="D762">
        <f>_xlfn.XLOOKUP(Base[[#This Row],[Recurso]],'DE-PARA'!$A$1:$A$1000,'DE-PARA'!$D$1:$D$1000)</f>
        <v>0</v>
      </c>
      <c r="E762" t="str">
        <f>_xlfn.XLOOKUP(Base[[#This Row],[Tipo]],'DE-PARA'!$K$2:$K$63,'DE-PARA'!$L$2:$L$63,"Fazer De-Para")</f>
        <v>Fazer De-Para</v>
      </c>
      <c r="F762" s="21">
        <f>Base[[#This Row],[Duração]]*24</f>
        <v>0</v>
      </c>
      <c r="G762" s="22">
        <f>HOUR(Base[[#This Row],[Tempo de atendimento]]/24)</f>
        <v>0</v>
      </c>
      <c r="H762">
        <f>_xlfn.XLOOKUP(Base[[#This Row],[Recurso]],'DE-PARA'!$A$1:$A$1000,'DE-PARA'!$E$1:$E$1000)</f>
        <v>0</v>
      </c>
      <c r="I762">
        <f>_xlfn.XLOOKUP(Base[[#This Row],[Recurso]],'DE-PARA'!$A$1:$A$1000,'DE-PARA'!$F$1:$F$1000)</f>
        <v>0</v>
      </c>
      <c r="AD762" s="64"/>
      <c r="AE762" s="64"/>
      <c r="AF762" s="64"/>
      <c r="AG762" s="65"/>
      <c r="AH762" s="65"/>
      <c r="BK762" s="65"/>
      <c r="BL762" s="65"/>
      <c r="BP762" s="20"/>
    </row>
    <row r="763" spans="1:68">
      <c r="A763" s="19">
        <f>CONCATENATE(MONTH(Base[[#This Row],[Data_Padronizada]]),"/",YEAR(Base[[#This Row],[Data_Padronizada]]))*1</f>
        <v>1</v>
      </c>
      <c r="B763" s="20" cm="1">
        <f t="array" ref="B763">IF(ISTEXT(BP763), IFERROR(VALOR.DATA(TRIM(BP763)), VALUE(TRIM(BP763))), BP763)</f>
        <v>0</v>
      </c>
      <c r="C763" t="str">
        <f>TEXT(Base[[#This Row],[Data_Padronizada]],"DDD")</f>
        <v>sáb</v>
      </c>
      <c r="D763">
        <f>_xlfn.XLOOKUP(Base[[#This Row],[Recurso]],'DE-PARA'!$A$1:$A$1000,'DE-PARA'!$D$1:$D$1000)</f>
        <v>0</v>
      </c>
      <c r="E763" t="str">
        <f>_xlfn.XLOOKUP(Base[[#This Row],[Tipo]],'DE-PARA'!$K$2:$K$63,'DE-PARA'!$L$2:$L$63,"Fazer De-Para")</f>
        <v>Fazer De-Para</v>
      </c>
      <c r="F763" s="21">
        <f>Base[[#This Row],[Duração]]*24</f>
        <v>0</v>
      </c>
      <c r="G763" s="22">
        <f>HOUR(Base[[#This Row],[Tempo de atendimento]]/24)</f>
        <v>0</v>
      </c>
      <c r="H763">
        <f>_xlfn.XLOOKUP(Base[[#This Row],[Recurso]],'DE-PARA'!$A$1:$A$1000,'DE-PARA'!$E$1:$E$1000)</f>
        <v>0</v>
      </c>
      <c r="I763">
        <f>_xlfn.XLOOKUP(Base[[#This Row],[Recurso]],'DE-PARA'!$A$1:$A$1000,'DE-PARA'!$F$1:$F$1000)</f>
        <v>0</v>
      </c>
      <c r="AD763" s="64"/>
      <c r="AE763" s="64"/>
      <c r="AF763" s="64"/>
      <c r="AG763" s="65"/>
      <c r="AH763" s="65"/>
      <c r="BK763" s="65"/>
      <c r="BL763" s="65"/>
      <c r="BP763" s="20"/>
    </row>
    <row r="764" spans="1:68">
      <c r="A764" s="19">
        <f>CONCATENATE(MONTH(Base[[#This Row],[Data_Padronizada]]),"/",YEAR(Base[[#This Row],[Data_Padronizada]]))*1</f>
        <v>1</v>
      </c>
      <c r="B764" s="20" cm="1">
        <f t="array" ref="B764">IF(ISTEXT(BP764), IFERROR(VALOR.DATA(TRIM(BP764)), VALUE(TRIM(BP764))), BP764)</f>
        <v>0</v>
      </c>
      <c r="C764" t="str">
        <f>TEXT(Base[[#This Row],[Data_Padronizada]],"DDD")</f>
        <v>sáb</v>
      </c>
      <c r="D764">
        <f>_xlfn.XLOOKUP(Base[[#This Row],[Recurso]],'DE-PARA'!$A$1:$A$1000,'DE-PARA'!$D$1:$D$1000)</f>
        <v>0</v>
      </c>
      <c r="E764" t="str">
        <f>_xlfn.XLOOKUP(Base[[#This Row],[Tipo]],'DE-PARA'!$K$2:$K$63,'DE-PARA'!$L$2:$L$63,"Fazer De-Para")</f>
        <v>Fazer De-Para</v>
      </c>
      <c r="F764" s="21">
        <f>Base[[#This Row],[Duração]]*24</f>
        <v>0</v>
      </c>
      <c r="G764" s="22">
        <f>HOUR(Base[[#This Row],[Tempo de atendimento]]/24)</f>
        <v>0</v>
      </c>
      <c r="H764">
        <f>_xlfn.XLOOKUP(Base[[#This Row],[Recurso]],'DE-PARA'!$A$1:$A$1000,'DE-PARA'!$E$1:$E$1000)</f>
        <v>0</v>
      </c>
      <c r="I764">
        <f>_xlfn.XLOOKUP(Base[[#This Row],[Recurso]],'DE-PARA'!$A$1:$A$1000,'DE-PARA'!$F$1:$F$1000)</f>
        <v>0</v>
      </c>
      <c r="AD764" s="64"/>
      <c r="AE764" s="64"/>
      <c r="AF764" s="64"/>
      <c r="AG764" s="65"/>
      <c r="AH764" s="65"/>
      <c r="BK764" s="65"/>
      <c r="BL764" s="65"/>
      <c r="BP764" s="20"/>
    </row>
    <row r="765" spans="1:68">
      <c r="A765" s="19">
        <f>CONCATENATE(MONTH(Base[[#This Row],[Data_Padronizada]]),"/",YEAR(Base[[#This Row],[Data_Padronizada]]))*1</f>
        <v>1</v>
      </c>
      <c r="B765" s="20" cm="1">
        <f t="array" ref="B765">IF(ISTEXT(BP765), IFERROR(VALOR.DATA(TRIM(BP765)), VALUE(TRIM(BP765))), BP765)</f>
        <v>0</v>
      </c>
      <c r="C765" t="str">
        <f>TEXT(Base[[#This Row],[Data_Padronizada]],"DDD")</f>
        <v>sáb</v>
      </c>
      <c r="D765">
        <f>_xlfn.XLOOKUP(Base[[#This Row],[Recurso]],'DE-PARA'!$A$1:$A$1000,'DE-PARA'!$D$1:$D$1000)</f>
        <v>0</v>
      </c>
      <c r="E765" t="str">
        <f>_xlfn.XLOOKUP(Base[[#This Row],[Tipo]],'DE-PARA'!$K$2:$K$63,'DE-PARA'!$L$2:$L$63,"Fazer De-Para")</f>
        <v>Fazer De-Para</v>
      </c>
      <c r="F765" s="21">
        <f>Base[[#This Row],[Duração]]*24</f>
        <v>0</v>
      </c>
      <c r="G765" s="22">
        <f>HOUR(Base[[#This Row],[Tempo de atendimento]]/24)</f>
        <v>0</v>
      </c>
      <c r="H765">
        <f>_xlfn.XLOOKUP(Base[[#This Row],[Recurso]],'DE-PARA'!$A$1:$A$1000,'DE-PARA'!$E$1:$E$1000)</f>
        <v>0</v>
      </c>
      <c r="I765">
        <f>_xlfn.XLOOKUP(Base[[#This Row],[Recurso]],'DE-PARA'!$A$1:$A$1000,'DE-PARA'!$F$1:$F$1000)</f>
        <v>0</v>
      </c>
      <c r="AD765" s="64"/>
      <c r="AE765" s="64"/>
      <c r="AF765" s="64"/>
      <c r="AG765" s="65"/>
      <c r="AH765" s="65"/>
      <c r="BK765" s="65"/>
      <c r="BL765" s="65"/>
      <c r="BP765" s="20"/>
    </row>
    <row r="766" spans="1:68">
      <c r="A766" s="19">
        <f>CONCATENATE(MONTH(Base[[#This Row],[Data_Padronizada]]),"/",YEAR(Base[[#This Row],[Data_Padronizada]]))*1</f>
        <v>1</v>
      </c>
      <c r="B766" s="20" cm="1">
        <f t="array" ref="B766">IF(ISTEXT(BP766), IFERROR(VALOR.DATA(TRIM(BP766)), VALUE(TRIM(BP766))), BP766)</f>
        <v>0</v>
      </c>
      <c r="C766" t="str">
        <f>TEXT(Base[[#This Row],[Data_Padronizada]],"DDD")</f>
        <v>sáb</v>
      </c>
      <c r="D766">
        <f>_xlfn.XLOOKUP(Base[[#This Row],[Recurso]],'DE-PARA'!$A$1:$A$1000,'DE-PARA'!$D$1:$D$1000)</f>
        <v>0</v>
      </c>
      <c r="E766" t="str">
        <f>_xlfn.XLOOKUP(Base[[#This Row],[Tipo]],'DE-PARA'!$K$2:$K$63,'DE-PARA'!$L$2:$L$63,"Fazer De-Para")</f>
        <v>Fazer De-Para</v>
      </c>
      <c r="F766" s="21">
        <f>Base[[#This Row],[Duração]]*24</f>
        <v>0</v>
      </c>
      <c r="G766" s="22">
        <f>HOUR(Base[[#This Row],[Tempo de atendimento]]/24)</f>
        <v>0</v>
      </c>
      <c r="H766">
        <f>_xlfn.XLOOKUP(Base[[#This Row],[Recurso]],'DE-PARA'!$A$1:$A$1000,'DE-PARA'!$E$1:$E$1000)</f>
        <v>0</v>
      </c>
      <c r="I766">
        <f>_xlfn.XLOOKUP(Base[[#This Row],[Recurso]],'DE-PARA'!$A$1:$A$1000,'DE-PARA'!$F$1:$F$1000)</f>
        <v>0</v>
      </c>
      <c r="AD766" s="64"/>
      <c r="AE766" s="64"/>
      <c r="AF766" s="64"/>
      <c r="AG766" s="65"/>
      <c r="AH766" s="65"/>
      <c r="BK766" s="65"/>
      <c r="BL766" s="65"/>
      <c r="BP766" s="20"/>
    </row>
    <row r="767" spans="1:68">
      <c r="A767" s="19">
        <f>CONCATENATE(MONTH(Base[[#This Row],[Data_Padronizada]]),"/",YEAR(Base[[#This Row],[Data_Padronizada]]))*1</f>
        <v>1</v>
      </c>
      <c r="B767" s="20" cm="1">
        <f t="array" ref="B767">IF(ISTEXT(BP767), IFERROR(VALOR.DATA(TRIM(BP767)), VALUE(TRIM(BP767))), BP767)</f>
        <v>0</v>
      </c>
      <c r="C767" t="str">
        <f>TEXT(Base[[#This Row],[Data_Padronizada]],"DDD")</f>
        <v>sáb</v>
      </c>
      <c r="D767">
        <f>_xlfn.XLOOKUP(Base[[#This Row],[Recurso]],'DE-PARA'!$A$1:$A$1000,'DE-PARA'!$D$1:$D$1000)</f>
        <v>0</v>
      </c>
      <c r="E767" t="str">
        <f>_xlfn.XLOOKUP(Base[[#This Row],[Tipo]],'DE-PARA'!$K$2:$K$63,'DE-PARA'!$L$2:$L$63,"Fazer De-Para")</f>
        <v>Fazer De-Para</v>
      </c>
      <c r="F767" s="21">
        <f>Base[[#This Row],[Duração]]*24</f>
        <v>0</v>
      </c>
      <c r="G767" s="22">
        <f>HOUR(Base[[#This Row],[Tempo de atendimento]]/24)</f>
        <v>0</v>
      </c>
      <c r="H767">
        <f>_xlfn.XLOOKUP(Base[[#This Row],[Recurso]],'DE-PARA'!$A$1:$A$1000,'DE-PARA'!$E$1:$E$1000)</f>
        <v>0</v>
      </c>
      <c r="I767">
        <f>_xlfn.XLOOKUP(Base[[#This Row],[Recurso]],'DE-PARA'!$A$1:$A$1000,'DE-PARA'!$F$1:$F$1000)</f>
        <v>0</v>
      </c>
      <c r="AD767" s="64"/>
      <c r="AE767" s="64"/>
      <c r="AF767" s="64"/>
      <c r="AG767" s="65"/>
      <c r="AH767" s="65"/>
      <c r="BK767" s="65"/>
      <c r="BL767" s="65"/>
      <c r="BP767" s="20"/>
    </row>
    <row r="768" spans="1:68">
      <c r="A768" s="19">
        <f>CONCATENATE(MONTH(Base[[#This Row],[Data_Padronizada]]),"/",YEAR(Base[[#This Row],[Data_Padronizada]]))*1</f>
        <v>1</v>
      </c>
      <c r="B768" s="20" cm="1">
        <f t="array" ref="B768">IF(ISTEXT(BP768), IFERROR(VALOR.DATA(TRIM(BP768)), VALUE(TRIM(BP768))), BP768)</f>
        <v>0</v>
      </c>
      <c r="C768" t="str">
        <f>TEXT(Base[[#This Row],[Data_Padronizada]],"DDD")</f>
        <v>sáb</v>
      </c>
      <c r="D768">
        <f>_xlfn.XLOOKUP(Base[[#This Row],[Recurso]],'DE-PARA'!$A$1:$A$1000,'DE-PARA'!$D$1:$D$1000)</f>
        <v>0</v>
      </c>
      <c r="E768" t="str">
        <f>_xlfn.XLOOKUP(Base[[#This Row],[Tipo]],'DE-PARA'!$K$2:$K$63,'DE-PARA'!$L$2:$L$63,"Fazer De-Para")</f>
        <v>Fazer De-Para</v>
      </c>
      <c r="F768" s="21">
        <f>Base[[#This Row],[Duração]]*24</f>
        <v>0</v>
      </c>
      <c r="G768" s="22">
        <f>HOUR(Base[[#This Row],[Tempo de atendimento]]/24)</f>
        <v>0</v>
      </c>
      <c r="H768">
        <f>_xlfn.XLOOKUP(Base[[#This Row],[Recurso]],'DE-PARA'!$A$1:$A$1000,'DE-PARA'!$E$1:$E$1000)</f>
        <v>0</v>
      </c>
      <c r="I768">
        <f>_xlfn.XLOOKUP(Base[[#This Row],[Recurso]],'DE-PARA'!$A$1:$A$1000,'DE-PARA'!$F$1:$F$1000)</f>
        <v>0</v>
      </c>
      <c r="AD768" s="64"/>
      <c r="AE768" s="64"/>
      <c r="AF768" s="64"/>
      <c r="AG768" s="65"/>
      <c r="AH768" s="65"/>
      <c r="BK768" s="65"/>
      <c r="BL768" s="65"/>
      <c r="BP768" s="20"/>
    </row>
    <row r="769" spans="1:75">
      <c r="A769" s="19">
        <f>CONCATENATE(MONTH(Base[[#This Row],[Data_Padronizada]]),"/",YEAR(Base[[#This Row],[Data_Padronizada]]))*1</f>
        <v>1</v>
      </c>
      <c r="B769" s="20" cm="1">
        <f t="array" ref="B769">IF(ISTEXT(BP769), IFERROR(VALOR.DATA(TRIM(BP769)), VALUE(TRIM(BP769))), BP769)</f>
        <v>0</v>
      </c>
      <c r="C769" t="str">
        <f>TEXT(Base[[#This Row],[Data_Padronizada]],"DDD")</f>
        <v>sáb</v>
      </c>
      <c r="D769">
        <f>_xlfn.XLOOKUP(Base[[#This Row],[Recurso]],'DE-PARA'!$A$1:$A$1000,'DE-PARA'!$D$1:$D$1000)</f>
        <v>0</v>
      </c>
      <c r="E769" t="str">
        <f>_xlfn.XLOOKUP(Base[[#This Row],[Tipo]],'DE-PARA'!$K$2:$K$63,'DE-PARA'!$L$2:$L$63,"Fazer De-Para")</f>
        <v>Fazer De-Para</v>
      </c>
      <c r="F769" s="21">
        <f>Base[[#This Row],[Duração]]*24</f>
        <v>0</v>
      </c>
      <c r="G769" s="22">
        <f>HOUR(Base[[#This Row],[Tempo de atendimento]]/24)</f>
        <v>0</v>
      </c>
      <c r="H769">
        <f>_xlfn.XLOOKUP(Base[[#This Row],[Recurso]],'DE-PARA'!$A$1:$A$1000,'DE-PARA'!$E$1:$E$1000)</f>
        <v>0</v>
      </c>
      <c r="I769">
        <f>_xlfn.XLOOKUP(Base[[#This Row],[Recurso]],'DE-PARA'!$A$1:$A$1000,'DE-PARA'!$F$1:$F$1000)</f>
        <v>0</v>
      </c>
      <c r="AD769" s="64"/>
      <c r="AE769" s="64"/>
      <c r="AF769" s="64"/>
      <c r="AG769" s="65"/>
      <c r="AH769" s="65"/>
      <c r="BK769" s="65"/>
      <c r="BL769" s="65"/>
      <c r="BP769" s="20"/>
    </row>
    <row r="770" spans="1:75">
      <c r="A770" s="19">
        <f>CONCATENATE(MONTH(Base[[#This Row],[Data_Padronizada]]),"/",YEAR(Base[[#This Row],[Data_Padronizada]]))*1</f>
        <v>1</v>
      </c>
      <c r="B770" s="20" cm="1">
        <f t="array" ref="B770">IF(ISTEXT(BP770), IFERROR(VALOR.DATA(TRIM(BP770)), VALUE(TRIM(BP770))), BP770)</f>
        <v>0</v>
      </c>
      <c r="C770" t="str">
        <f>TEXT(Base[[#This Row],[Data_Padronizada]],"DDD")</f>
        <v>sáb</v>
      </c>
      <c r="D770">
        <f>_xlfn.XLOOKUP(Base[[#This Row],[Recurso]],'DE-PARA'!$A$1:$A$1000,'DE-PARA'!$D$1:$D$1000)</f>
        <v>0</v>
      </c>
      <c r="E770" t="str">
        <f>_xlfn.XLOOKUP(Base[[#This Row],[Tipo]],'DE-PARA'!$K$2:$K$63,'DE-PARA'!$L$2:$L$63,"Fazer De-Para")</f>
        <v>Fazer De-Para</v>
      </c>
      <c r="F770" s="21">
        <f>Base[[#This Row],[Duração]]*24</f>
        <v>0</v>
      </c>
      <c r="G770" s="22">
        <f>HOUR(Base[[#This Row],[Tempo de atendimento]]/24)</f>
        <v>0</v>
      </c>
      <c r="H770">
        <f>_xlfn.XLOOKUP(Base[[#This Row],[Recurso]],'DE-PARA'!$A$1:$A$1000,'DE-PARA'!$E$1:$E$1000)</f>
        <v>0</v>
      </c>
      <c r="I770">
        <f>_xlfn.XLOOKUP(Base[[#This Row],[Recurso]],'DE-PARA'!$A$1:$A$1000,'DE-PARA'!$F$1:$F$1000)</f>
        <v>0</v>
      </c>
      <c r="AD770" s="64"/>
      <c r="AE770" s="64"/>
      <c r="AF770" s="64"/>
      <c r="AG770" s="65"/>
      <c r="AH770" s="65"/>
      <c r="BK770" s="65"/>
      <c r="BL770" s="65"/>
      <c r="BP770" s="20"/>
    </row>
    <row r="771" spans="1:75">
      <c r="A771" s="19">
        <f>CONCATENATE(MONTH(Base[[#This Row],[Data_Padronizada]]),"/",YEAR(Base[[#This Row],[Data_Padronizada]]))*1</f>
        <v>1</v>
      </c>
      <c r="B771" s="20" cm="1">
        <f t="array" ref="B771">IF(ISTEXT(BP771), IFERROR(VALOR.DATA(TRIM(BP771)), VALUE(TRIM(BP771))), BP771)</f>
        <v>0</v>
      </c>
      <c r="C771" t="str">
        <f>TEXT(Base[[#This Row],[Data_Padronizada]],"DDD")</f>
        <v>sáb</v>
      </c>
      <c r="D771">
        <f>_xlfn.XLOOKUP(Base[[#This Row],[Recurso]],'DE-PARA'!$A$1:$A$1000,'DE-PARA'!$D$1:$D$1000)</f>
        <v>0</v>
      </c>
      <c r="E771" t="str">
        <f>_xlfn.XLOOKUP(Base[[#This Row],[Tipo]],'DE-PARA'!$K$2:$K$63,'DE-PARA'!$L$2:$L$63,"Fazer De-Para")</f>
        <v>Fazer De-Para</v>
      </c>
      <c r="F771" s="21">
        <f>Base[[#This Row],[Duração]]*24</f>
        <v>0</v>
      </c>
      <c r="G771" s="22">
        <f>HOUR(Base[[#This Row],[Tempo de atendimento]]/24)</f>
        <v>0</v>
      </c>
      <c r="H771">
        <f>_xlfn.XLOOKUP(Base[[#This Row],[Recurso]],'DE-PARA'!$A$1:$A$1000,'DE-PARA'!$E$1:$E$1000)</f>
        <v>0</v>
      </c>
      <c r="I771">
        <f>_xlfn.XLOOKUP(Base[[#This Row],[Recurso]],'DE-PARA'!$A$1:$A$1000,'DE-PARA'!$F$1:$F$1000)</f>
        <v>0</v>
      </c>
      <c r="AD771" s="64"/>
      <c r="AE771" s="64"/>
      <c r="AF771" s="64"/>
      <c r="AG771" s="65"/>
      <c r="AH771" s="65"/>
      <c r="BK771" s="65"/>
      <c r="BL771" s="65"/>
      <c r="BP771" s="20"/>
    </row>
    <row r="772" spans="1:75">
      <c r="A772" s="19">
        <f>CONCATENATE(MONTH(Base[[#This Row],[Data_Padronizada]]),"/",YEAR(Base[[#This Row],[Data_Padronizada]]))*1</f>
        <v>1</v>
      </c>
      <c r="B772" s="20" cm="1">
        <f t="array" ref="B772">IF(ISTEXT(BP772), IFERROR(VALOR.DATA(TRIM(BP772)), VALUE(TRIM(BP772))), BP772)</f>
        <v>0</v>
      </c>
      <c r="C772" t="str">
        <f>TEXT(Base[[#This Row],[Data_Padronizada]],"DDD")</f>
        <v>sáb</v>
      </c>
      <c r="D772">
        <f>_xlfn.XLOOKUP(Base[[#This Row],[Recurso]],'DE-PARA'!$A$1:$A$1000,'DE-PARA'!$D$1:$D$1000)</f>
        <v>0</v>
      </c>
      <c r="E772" t="str">
        <f>_xlfn.XLOOKUP(Base[[#This Row],[Tipo]],'DE-PARA'!$K$2:$K$63,'DE-PARA'!$L$2:$L$63,"Fazer De-Para")</f>
        <v>Fazer De-Para</v>
      </c>
      <c r="F772" s="21">
        <f>Base[[#This Row],[Duração]]*24</f>
        <v>0</v>
      </c>
      <c r="G772" s="22">
        <f>HOUR(Base[[#This Row],[Tempo de atendimento]]/24)</f>
        <v>0</v>
      </c>
      <c r="H772">
        <f>_xlfn.XLOOKUP(Base[[#This Row],[Recurso]],'DE-PARA'!$A$1:$A$1000,'DE-PARA'!$E$1:$E$1000)</f>
        <v>0</v>
      </c>
      <c r="I772">
        <f>_xlfn.XLOOKUP(Base[[#This Row],[Recurso]],'DE-PARA'!$A$1:$A$1000,'DE-PARA'!$F$1:$F$1000)</f>
        <v>0</v>
      </c>
      <c r="AD772" s="64"/>
      <c r="AE772" s="64"/>
      <c r="AF772" s="64"/>
      <c r="AG772" s="65"/>
      <c r="AH772" s="65"/>
      <c r="BK772" s="65"/>
      <c r="BL772" s="65"/>
      <c r="BP772" s="20"/>
    </row>
    <row r="773" spans="1:75">
      <c r="A773" s="19">
        <f>CONCATENATE(MONTH(Base[[#This Row],[Data_Padronizada]]),"/",YEAR(Base[[#This Row],[Data_Padronizada]]))*1</f>
        <v>1</v>
      </c>
      <c r="B773" s="20" cm="1">
        <f t="array" ref="B773">IF(ISTEXT(BP773), IFERROR(VALOR.DATA(TRIM(BP773)), VALUE(TRIM(BP773))), BP773)</f>
        <v>0</v>
      </c>
      <c r="C773" t="str">
        <f>TEXT(Base[[#This Row],[Data_Padronizada]],"DDD")</f>
        <v>sáb</v>
      </c>
      <c r="D773">
        <f>_xlfn.XLOOKUP(Base[[#This Row],[Recurso]],'DE-PARA'!$A$1:$A$1000,'DE-PARA'!$D$1:$D$1000)</f>
        <v>0</v>
      </c>
      <c r="E773" t="str">
        <f>_xlfn.XLOOKUP(Base[[#This Row],[Tipo]],'DE-PARA'!$K$2:$K$63,'DE-PARA'!$L$2:$L$63,"Fazer De-Para")</f>
        <v>Fazer De-Para</v>
      </c>
      <c r="F773" s="21">
        <f>Base[[#This Row],[Duração]]*24</f>
        <v>0</v>
      </c>
      <c r="G773" s="22">
        <f>HOUR(Base[[#This Row],[Tempo de atendimento]]/24)</f>
        <v>0</v>
      </c>
      <c r="H773">
        <f>_xlfn.XLOOKUP(Base[[#This Row],[Recurso]],'DE-PARA'!$A$1:$A$1000,'DE-PARA'!$E$1:$E$1000)</f>
        <v>0</v>
      </c>
      <c r="I773">
        <f>_xlfn.XLOOKUP(Base[[#This Row],[Recurso]],'DE-PARA'!$A$1:$A$1000,'DE-PARA'!$F$1:$F$1000)</f>
        <v>0</v>
      </c>
      <c r="AD773" s="64"/>
      <c r="AE773" s="64"/>
      <c r="AF773" s="64"/>
      <c r="AG773" s="65"/>
      <c r="AH773" s="65"/>
      <c r="BK773" s="65"/>
      <c r="BL773" s="65"/>
      <c r="BP773" s="20"/>
    </row>
    <row r="774" spans="1:75">
      <c r="A774" s="19">
        <f>CONCATENATE(MONTH(Base[[#This Row],[Data_Padronizada]]),"/",YEAR(Base[[#This Row],[Data_Padronizada]]))*1</f>
        <v>1</v>
      </c>
      <c r="B774" s="20" cm="1">
        <f t="array" ref="B774">IF(ISTEXT(BP774), IFERROR(VALOR.DATA(TRIM(BP774)), VALUE(TRIM(BP774))), BP774)</f>
        <v>0</v>
      </c>
      <c r="C774" t="str">
        <f>TEXT(Base[[#This Row],[Data_Padronizada]],"DDD")</f>
        <v>sáb</v>
      </c>
      <c r="D774">
        <f>_xlfn.XLOOKUP(Base[[#This Row],[Recurso]],'DE-PARA'!$A$1:$A$1000,'DE-PARA'!$D$1:$D$1000)</f>
        <v>0</v>
      </c>
      <c r="E774" t="str">
        <f>_xlfn.XLOOKUP(Base[[#This Row],[Tipo]],'DE-PARA'!$K$2:$K$63,'DE-PARA'!$L$2:$L$63,"Fazer De-Para")</f>
        <v>Fazer De-Para</v>
      </c>
      <c r="F774" s="21">
        <f>Base[[#This Row],[Duração]]*24</f>
        <v>0</v>
      </c>
      <c r="G774" s="22">
        <f>HOUR(Base[[#This Row],[Tempo de atendimento]]/24)</f>
        <v>0</v>
      </c>
      <c r="H774">
        <f>_xlfn.XLOOKUP(Base[[#This Row],[Recurso]],'DE-PARA'!$A$1:$A$1000,'DE-PARA'!$E$1:$E$1000)</f>
        <v>0</v>
      </c>
      <c r="I774">
        <f>_xlfn.XLOOKUP(Base[[#This Row],[Recurso]],'DE-PARA'!$A$1:$A$1000,'DE-PARA'!$F$1:$F$1000)</f>
        <v>0</v>
      </c>
      <c r="AD774" s="64"/>
      <c r="AE774" s="64"/>
      <c r="AF774" s="64"/>
      <c r="AG774" s="65"/>
      <c r="AH774" s="65"/>
      <c r="BK774" s="65"/>
      <c r="BL774" s="65"/>
      <c r="BP774" s="20"/>
    </row>
    <row r="775" spans="1:75">
      <c r="A775" s="19">
        <f>CONCATENATE(MONTH(Base[[#This Row],[Data_Padronizada]]),"/",YEAR(Base[[#This Row],[Data_Padronizada]]))*1</f>
        <v>1</v>
      </c>
      <c r="B775" s="20" cm="1">
        <f t="array" ref="B775">IF(ISTEXT(BP775), IFERROR(VALOR.DATA(TRIM(BP775)), VALUE(TRIM(BP775))), BP775)</f>
        <v>0</v>
      </c>
      <c r="C775" t="str">
        <f>TEXT(Base[[#This Row],[Data_Padronizada]],"DDD")</f>
        <v>sáb</v>
      </c>
      <c r="D775">
        <f>_xlfn.XLOOKUP(Base[[#This Row],[Recurso]],'DE-PARA'!$A$1:$A$1000,'DE-PARA'!$D$1:$D$1000)</f>
        <v>0</v>
      </c>
      <c r="E775" t="str">
        <f>_xlfn.XLOOKUP(Base[[#This Row],[Tipo]],'DE-PARA'!$K$2:$K$63,'DE-PARA'!$L$2:$L$63,"Fazer De-Para")</f>
        <v>Fazer De-Para</v>
      </c>
      <c r="F775" s="21">
        <f>Base[[#This Row],[Duração]]*24</f>
        <v>0</v>
      </c>
      <c r="G775" s="22">
        <f>HOUR(Base[[#This Row],[Tempo de atendimento]]/24)</f>
        <v>0</v>
      </c>
      <c r="H775">
        <f>_xlfn.XLOOKUP(Base[[#This Row],[Recurso]],'DE-PARA'!$A$1:$A$1000,'DE-PARA'!$E$1:$E$1000)</f>
        <v>0</v>
      </c>
      <c r="I775">
        <f>_xlfn.XLOOKUP(Base[[#This Row],[Recurso]],'DE-PARA'!$A$1:$A$1000,'DE-PARA'!$F$1:$F$1000)</f>
        <v>0</v>
      </c>
      <c r="AD775" s="64"/>
      <c r="AE775" s="64"/>
      <c r="AF775" s="64"/>
      <c r="AG775" s="65"/>
      <c r="AH775" s="65"/>
      <c r="BK775" s="65"/>
      <c r="BL775" s="65"/>
      <c r="BP775" s="20"/>
    </row>
    <row r="776" spans="1:75">
      <c r="A776" s="19">
        <f>CONCATENATE(MONTH(Base[[#This Row],[Data_Padronizada]]),"/",YEAR(Base[[#This Row],[Data_Padronizada]]))*1</f>
        <v>1</v>
      </c>
      <c r="B776" s="20" cm="1">
        <f t="array" ref="B776">IF(ISTEXT(BP776), IFERROR(VALOR.DATA(TRIM(BP776)), VALUE(TRIM(BP776))), BP776)</f>
        <v>0</v>
      </c>
      <c r="C776" t="str">
        <f>TEXT(Base[[#This Row],[Data_Padronizada]],"DDD")</f>
        <v>sáb</v>
      </c>
      <c r="D776">
        <f>_xlfn.XLOOKUP(Base[[#This Row],[Recurso]],'DE-PARA'!$A$1:$A$1000,'DE-PARA'!$D$1:$D$1000)</f>
        <v>0</v>
      </c>
      <c r="E776" t="str">
        <f>_xlfn.XLOOKUP(Base[[#This Row],[Tipo]],'DE-PARA'!$K$2:$K$63,'DE-PARA'!$L$2:$L$63,"Fazer De-Para")</f>
        <v>Fazer De-Para</v>
      </c>
      <c r="F776" s="21">
        <f>Base[[#This Row],[Duração]]*24</f>
        <v>0</v>
      </c>
      <c r="G776" s="22">
        <f>HOUR(Base[[#This Row],[Tempo de atendimento]]/24)</f>
        <v>0</v>
      </c>
      <c r="H776">
        <f>_xlfn.XLOOKUP(Base[[#This Row],[Recurso]],'DE-PARA'!$A$1:$A$1000,'DE-PARA'!$E$1:$E$1000)</f>
        <v>0</v>
      </c>
      <c r="I776">
        <f>_xlfn.XLOOKUP(Base[[#This Row],[Recurso]],'DE-PARA'!$A$1:$A$1000,'DE-PARA'!$F$1:$F$1000)</f>
        <v>0</v>
      </c>
      <c r="AD776" s="64"/>
      <c r="AE776" s="64"/>
      <c r="AF776" s="64"/>
      <c r="AG776" s="65"/>
      <c r="AH776" s="65"/>
      <c r="BK776" s="65"/>
      <c r="BL776" s="65"/>
      <c r="BP776" s="20"/>
    </row>
    <row r="777" spans="1:75">
      <c r="A777" s="19">
        <f>CONCATENATE(MONTH(Base[[#This Row],[Data_Padronizada]]),"/",YEAR(Base[[#This Row],[Data_Padronizada]]))*1</f>
        <v>1</v>
      </c>
      <c r="B777" s="20" cm="1">
        <f t="array" ref="B777">IF(ISTEXT(BP777), IFERROR(VALOR.DATA(TRIM(BP777)), VALUE(TRIM(BP777))), BP777)</f>
        <v>0</v>
      </c>
      <c r="C777" t="str">
        <f>TEXT(Base[[#This Row],[Data_Padronizada]],"DDD")</f>
        <v>sáb</v>
      </c>
      <c r="D777">
        <f>_xlfn.XLOOKUP(Base[[#This Row],[Recurso]],'DE-PARA'!$A$1:$A$1000,'DE-PARA'!$D$1:$D$1000)</f>
        <v>0</v>
      </c>
      <c r="E777" t="str">
        <f>_xlfn.XLOOKUP(Base[[#This Row],[Tipo]],'DE-PARA'!$K$2:$K$63,'DE-PARA'!$L$2:$L$63,"Fazer De-Para")</f>
        <v>Fazer De-Para</v>
      </c>
      <c r="F777" s="21">
        <f>Base[[#This Row],[Duração]]*24</f>
        <v>0</v>
      </c>
      <c r="G777" s="22">
        <f>HOUR(Base[[#This Row],[Tempo de atendimento]]/24)</f>
        <v>0</v>
      </c>
      <c r="H777">
        <f>_xlfn.XLOOKUP(Base[[#This Row],[Recurso]],'DE-PARA'!$A$1:$A$1000,'DE-PARA'!$E$1:$E$1000)</f>
        <v>0</v>
      </c>
      <c r="I777">
        <f>_xlfn.XLOOKUP(Base[[#This Row],[Recurso]],'DE-PARA'!$A$1:$A$1000,'DE-PARA'!$F$1:$F$1000)</f>
        <v>0</v>
      </c>
      <c r="AD777" s="64"/>
      <c r="AE777" s="64"/>
      <c r="AF777" s="64"/>
      <c r="AG777" s="65"/>
      <c r="AH777" s="65"/>
      <c r="BK777" s="65"/>
      <c r="BL777" s="65"/>
      <c r="BP777" s="20"/>
    </row>
    <row r="778" spans="1:75">
      <c r="A778" s="19">
        <f>CONCATENATE(MONTH(Base[[#This Row],[Data_Padronizada]]),"/",YEAR(Base[[#This Row],[Data_Padronizada]]))*1</f>
        <v>1</v>
      </c>
      <c r="B778" s="20" cm="1">
        <f t="array" ref="B778">IF(ISTEXT(BP778), IFERROR(VALOR.DATA(TRIM(BP778)), VALUE(TRIM(BP778))), BP778)</f>
        <v>0</v>
      </c>
      <c r="C778" t="str">
        <f>TEXT(Base[[#This Row],[Data_Padronizada]],"DDD")</f>
        <v>sáb</v>
      </c>
      <c r="D778">
        <f>_xlfn.XLOOKUP(Base[[#This Row],[Recurso]],'DE-PARA'!$A$1:$A$1000,'DE-PARA'!$D$1:$D$1000)</f>
        <v>0</v>
      </c>
      <c r="E778" t="str">
        <f>_xlfn.XLOOKUP(Base[[#This Row],[Tipo]],'DE-PARA'!$K$2:$K$63,'DE-PARA'!$L$2:$L$63,"Fazer De-Para")</f>
        <v>Fazer De-Para</v>
      </c>
      <c r="F778" s="21">
        <f>Base[[#This Row],[Duração]]*24</f>
        <v>0</v>
      </c>
      <c r="G778" s="22">
        <f>HOUR(Base[[#This Row],[Tempo de atendimento]]/24)</f>
        <v>0</v>
      </c>
      <c r="H778">
        <f>_xlfn.XLOOKUP(Base[[#This Row],[Recurso]],'DE-PARA'!$A$1:$A$1000,'DE-PARA'!$E$1:$E$1000)</f>
        <v>0</v>
      </c>
      <c r="I778">
        <f>_xlfn.XLOOKUP(Base[[#This Row],[Recurso]],'DE-PARA'!$A$1:$A$1000,'DE-PARA'!$F$1:$F$1000)</f>
        <v>0</v>
      </c>
      <c r="AD778" s="64"/>
      <c r="AE778" s="64"/>
      <c r="AF778" s="64"/>
      <c r="AG778" s="65"/>
      <c r="AH778" s="65"/>
      <c r="BK778" s="65"/>
      <c r="BL778" s="65"/>
      <c r="BP778" s="20"/>
    </row>
    <row r="779" spans="1:75">
      <c r="A779" s="19">
        <f>CONCATENATE(MONTH(Base[[#This Row],[Data_Padronizada]]),"/",YEAR(Base[[#This Row],[Data_Padronizada]]))*1</f>
        <v>1</v>
      </c>
      <c r="B779" s="20" cm="1">
        <f t="array" ref="B779">IF(ISTEXT(BP779), IFERROR(VALOR.DATA(TRIM(BP779)), VALUE(TRIM(BP779))), BP779)</f>
        <v>0</v>
      </c>
      <c r="C779" t="str">
        <f>TEXT(Base[[#This Row],[Data_Padronizada]],"DDD")</f>
        <v>sáb</v>
      </c>
      <c r="D779">
        <f>_xlfn.XLOOKUP(Base[[#This Row],[Recurso]],'DE-PARA'!$A$1:$A$1000,'DE-PARA'!$D$1:$D$1000)</f>
        <v>0</v>
      </c>
      <c r="E779" t="str">
        <f>_xlfn.XLOOKUP(Base[[#This Row],[Tipo]],'DE-PARA'!$K$2:$K$63,'DE-PARA'!$L$2:$L$63,"Fazer De-Para")</f>
        <v>Fazer De-Para</v>
      </c>
      <c r="F779" s="21">
        <f>Base[[#This Row],[Duração]]*24</f>
        <v>0</v>
      </c>
      <c r="G779" s="22">
        <f>HOUR(Base[[#This Row],[Tempo de atendimento]]/24)</f>
        <v>0</v>
      </c>
      <c r="H779">
        <f>_xlfn.XLOOKUP(Base[[#This Row],[Recurso]],'DE-PARA'!$A$1:$A$1000,'DE-PARA'!$E$1:$E$1000)</f>
        <v>0</v>
      </c>
      <c r="I779">
        <f>_xlfn.XLOOKUP(Base[[#This Row],[Recurso]],'DE-PARA'!$A$1:$A$1000,'DE-PARA'!$F$1:$F$1000)</f>
        <v>0</v>
      </c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  <c r="AA779" s="66"/>
      <c r="AB779" s="66"/>
      <c r="AC779" s="66"/>
      <c r="AD779" s="67"/>
      <c r="AE779" s="67"/>
      <c r="AF779" s="67"/>
      <c r="AG779" s="68"/>
      <c r="AH779" s="68"/>
      <c r="AI779" s="66"/>
      <c r="AJ779" s="66"/>
      <c r="AK779" s="66"/>
      <c r="AL779" s="66"/>
      <c r="AM779" s="66"/>
      <c r="AN779" s="66"/>
      <c r="AO779" s="66"/>
      <c r="AP779" s="66"/>
      <c r="AQ779" s="66"/>
      <c r="AR779" s="66"/>
      <c r="AS779" s="66"/>
      <c r="AT779" s="66"/>
      <c r="AU779" s="66"/>
      <c r="AV779" s="66"/>
      <c r="AW779" s="66"/>
      <c r="AX779" s="66"/>
      <c r="AY779" s="66"/>
      <c r="AZ779" s="66"/>
      <c r="BA779" s="66"/>
      <c r="BB779" s="66"/>
      <c r="BC779" s="66"/>
      <c r="BD779" s="66"/>
      <c r="BE779" s="66"/>
      <c r="BF779" s="66"/>
      <c r="BG779" s="66"/>
      <c r="BH779" s="66"/>
      <c r="BI779" s="66"/>
      <c r="BJ779" s="66"/>
      <c r="BK779" s="68"/>
      <c r="BL779" s="68"/>
      <c r="BM779" s="66"/>
      <c r="BN779" s="66"/>
      <c r="BO779" s="66"/>
      <c r="BP779" s="69"/>
      <c r="BQ779" s="66"/>
      <c r="BR779" s="66"/>
      <c r="BS779" s="66"/>
      <c r="BT779" s="66"/>
      <c r="BU779" s="66"/>
      <c r="BV779" s="66"/>
      <c r="BW779" s="66"/>
    </row>
    <row r="780" spans="1:75">
      <c r="A780" s="19">
        <f>CONCATENATE(MONTH(Base[[#This Row],[Data_Padronizada]]),"/",YEAR(Base[[#This Row],[Data_Padronizada]]))*1</f>
        <v>1</v>
      </c>
      <c r="B780" s="20" cm="1">
        <f t="array" ref="B780">IF(ISTEXT(BP780), IFERROR(VALOR.DATA(TRIM(BP780)), VALUE(TRIM(BP780))), BP780)</f>
        <v>0</v>
      </c>
      <c r="C780" t="str">
        <f>TEXT(Base[[#This Row],[Data_Padronizada]],"DDD")</f>
        <v>sáb</v>
      </c>
      <c r="D780">
        <f>_xlfn.XLOOKUP(Base[[#This Row],[Recurso]],'DE-PARA'!$A$1:$A$1000,'DE-PARA'!$D$1:$D$1000)</f>
        <v>0</v>
      </c>
      <c r="E780" t="str">
        <f>_xlfn.XLOOKUP(Base[[#This Row],[Tipo]],'DE-PARA'!$K$2:$K$63,'DE-PARA'!$L$2:$L$63,"Fazer De-Para")</f>
        <v>Fazer De-Para</v>
      </c>
      <c r="F780" s="21">
        <f>Base[[#This Row],[Duração]]*24</f>
        <v>0</v>
      </c>
      <c r="G780" s="22">
        <f>HOUR(Base[[#This Row],[Tempo de atendimento]]/24)</f>
        <v>0</v>
      </c>
      <c r="H780">
        <f>_xlfn.XLOOKUP(Base[[#This Row],[Recurso]],'DE-PARA'!$A$1:$A$1000,'DE-PARA'!$E$1:$E$1000)</f>
        <v>0</v>
      </c>
      <c r="I780">
        <f>_xlfn.XLOOKUP(Base[[#This Row],[Recurso]],'DE-PARA'!$A$1:$A$1000,'DE-PARA'!$F$1:$F$1000)</f>
        <v>0</v>
      </c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  <c r="AA780" s="66"/>
      <c r="AB780" s="66"/>
      <c r="AC780" s="66"/>
      <c r="AD780" s="67"/>
      <c r="AE780" s="67"/>
      <c r="AF780" s="67"/>
      <c r="AG780" s="68"/>
      <c r="AH780" s="68"/>
      <c r="AI780" s="66"/>
      <c r="AJ780" s="66"/>
      <c r="AK780" s="66"/>
      <c r="AL780" s="66"/>
      <c r="AM780" s="66"/>
      <c r="AN780" s="66"/>
      <c r="AO780" s="66"/>
      <c r="AP780" s="66"/>
      <c r="AQ780" s="66"/>
      <c r="AR780" s="66"/>
      <c r="AS780" s="66"/>
      <c r="AT780" s="66"/>
      <c r="AU780" s="66"/>
      <c r="AV780" s="66"/>
      <c r="AW780" s="66"/>
      <c r="AX780" s="66"/>
      <c r="AY780" s="66"/>
      <c r="AZ780" s="66"/>
      <c r="BA780" s="66"/>
      <c r="BB780" s="66"/>
      <c r="BC780" s="66"/>
      <c r="BD780" s="66"/>
      <c r="BE780" s="66"/>
      <c r="BF780" s="66"/>
      <c r="BG780" s="66"/>
      <c r="BH780" s="66"/>
      <c r="BI780" s="66"/>
      <c r="BJ780" s="66"/>
      <c r="BK780" s="68"/>
      <c r="BL780" s="68"/>
      <c r="BM780" s="66"/>
      <c r="BN780" s="66"/>
      <c r="BO780" s="66"/>
      <c r="BP780" s="69"/>
      <c r="BQ780" s="66"/>
      <c r="BR780" s="66"/>
      <c r="BS780" s="66"/>
      <c r="BT780" s="66"/>
      <c r="BU780" s="66"/>
      <c r="BV780" s="66"/>
      <c r="BW780" s="66"/>
    </row>
    <row r="781" spans="1:75">
      <c r="A781" s="19">
        <f>CONCATENATE(MONTH(Base[[#This Row],[Data_Padronizada]]),"/",YEAR(Base[[#This Row],[Data_Padronizada]]))*1</f>
        <v>1</v>
      </c>
      <c r="B781" s="20" cm="1">
        <f t="array" ref="B781">IF(ISTEXT(BP781), IFERROR(VALOR.DATA(TRIM(BP781)), VALUE(TRIM(BP781))), BP781)</f>
        <v>0</v>
      </c>
      <c r="C781" t="str">
        <f>TEXT(Base[[#This Row],[Data_Padronizada]],"DDD")</f>
        <v>sáb</v>
      </c>
      <c r="D781">
        <f>_xlfn.XLOOKUP(Base[[#This Row],[Recurso]],'DE-PARA'!$A$1:$A$1000,'DE-PARA'!$D$1:$D$1000)</f>
        <v>0</v>
      </c>
      <c r="E781" t="str">
        <f>_xlfn.XLOOKUP(Base[[#This Row],[Tipo]],'DE-PARA'!$K$2:$K$63,'DE-PARA'!$L$2:$L$63,"Fazer De-Para")</f>
        <v>Fazer De-Para</v>
      </c>
      <c r="F781" s="21">
        <f>Base[[#This Row],[Duração]]*24</f>
        <v>0</v>
      </c>
      <c r="G781" s="22">
        <f>HOUR(Base[[#This Row],[Tempo de atendimento]]/24)</f>
        <v>0</v>
      </c>
      <c r="H781">
        <f>_xlfn.XLOOKUP(Base[[#This Row],[Recurso]],'DE-PARA'!$A$1:$A$1000,'DE-PARA'!$E$1:$E$1000)</f>
        <v>0</v>
      </c>
      <c r="I781">
        <f>_xlfn.XLOOKUP(Base[[#This Row],[Recurso]],'DE-PARA'!$A$1:$A$1000,'DE-PARA'!$F$1:$F$1000)</f>
        <v>0</v>
      </c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  <c r="AA781" s="66"/>
      <c r="AB781" s="66"/>
      <c r="AC781" s="66"/>
      <c r="AD781" s="67"/>
      <c r="AE781" s="67"/>
      <c r="AF781" s="67"/>
      <c r="AG781" s="68"/>
      <c r="AH781" s="68"/>
      <c r="AI781" s="66"/>
      <c r="AJ781" s="66"/>
      <c r="AK781" s="66"/>
      <c r="AL781" s="66"/>
      <c r="AM781" s="66"/>
      <c r="AN781" s="66"/>
      <c r="AO781" s="66"/>
      <c r="AP781" s="66"/>
      <c r="AQ781" s="66"/>
      <c r="AR781" s="66"/>
      <c r="AS781" s="66"/>
      <c r="AT781" s="66"/>
      <c r="AU781" s="66"/>
      <c r="AV781" s="66"/>
      <c r="AW781" s="66"/>
      <c r="AX781" s="66"/>
      <c r="AY781" s="66"/>
      <c r="AZ781" s="66"/>
      <c r="BA781" s="66"/>
      <c r="BB781" s="66"/>
      <c r="BC781" s="66"/>
      <c r="BD781" s="66"/>
      <c r="BE781" s="66"/>
      <c r="BF781" s="66"/>
      <c r="BG781" s="66"/>
      <c r="BH781" s="66"/>
      <c r="BI781" s="66"/>
      <c r="BJ781" s="66"/>
      <c r="BK781" s="68"/>
      <c r="BL781" s="68"/>
      <c r="BM781" s="66"/>
      <c r="BN781" s="66"/>
      <c r="BO781" s="66"/>
      <c r="BP781" s="69"/>
      <c r="BQ781" s="66"/>
      <c r="BR781" s="66"/>
      <c r="BS781" s="66"/>
      <c r="BT781" s="66"/>
      <c r="BU781" s="66"/>
      <c r="BV781" s="66"/>
      <c r="BW781" s="66"/>
    </row>
    <row r="782" spans="1:75">
      <c r="A782" s="19">
        <f>CONCATENATE(MONTH(Base[[#This Row],[Data_Padronizada]]),"/",YEAR(Base[[#This Row],[Data_Padronizada]]))*1</f>
        <v>1</v>
      </c>
      <c r="B782" s="20" cm="1">
        <f t="array" ref="B782">IF(ISTEXT(BP782), IFERROR(VALOR.DATA(TRIM(BP782)), VALUE(TRIM(BP782))), BP782)</f>
        <v>0</v>
      </c>
      <c r="C782" t="str">
        <f>TEXT(Base[[#This Row],[Data_Padronizada]],"DDD")</f>
        <v>sáb</v>
      </c>
      <c r="D782">
        <f>_xlfn.XLOOKUP(Base[[#This Row],[Recurso]],'DE-PARA'!$A$1:$A$1000,'DE-PARA'!$D$1:$D$1000)</f>
        <v>0</v>
      </c>
      <c r="E782" t="str">
        <f>_xlfn.XLOOKUP(Base[[#This Row],[Tipo]],'DE-PARA'!$K$2:$K$63,'DE-PARA'!$L$2:$L$63,"Fazer De-Para")</f>
        <v>Fazer De-Para</v>
      </c>
      <c r="F782" s="21">
        <f>Base[[#This Row],[Duração]]*24</f>
        <v>0</v>
      </c>
      <c r="G782" s="22">
        <f>HOUR(Base[[#This Row],[Tempo de atendimento]]/24)</f>
        <v>0</v>
      </c>
      <c r="H782">
        <f>_xlfn.XLOOKUP(Base[[#This Row],[Recurso]],'DE-PARA'!$A$1:$A$1000,'DE-PARA'!$E$1:$E$1000)</f>
        <v>0</v>
      </c>
      <c r="I782">
        <f>_xlfn.XLOOKUP(Base[[#This Row],[Recurso]],'DE-PARA'!$A$1:$A$1000,'DE-PARA'!$F$1:$F$1000)</f>
        <v>0</v>
      </c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  <c r="AA782" s="66"/>
      <c r="AB782" s="66"/>
      <c r="AC782" s="66"/>
      <c r="AD782" s="67"/>
      <c r="AE782" s="67"/>
      <c r="AF782" s="67"/>
      <c r="AG782" s="68"/>
      <c r="AH782" s="68"/>
      <c r="AI782" s="66"/>
      <c r="AJ782" s="66"/>
      <c r="AK782" s="66"/>
      <c r="AL782" s="66"/>
      <c r="AM782" s="66"/>
      <c r="AN782" s="66"/>
      <c r="AO782" s="66"/>
      <c r="AP782" s="66"/>
      <c r="AQ782" s="66"/>
      <c r="AR782" s="66"/>
      <c r="AS782" s="66"/>
      <c r="AT782" s="66"/>
      <c r="AU782" s="66"/>
      <c r="AV782" s="66"/>
      <c r="AW782" s="66"/>
      <c r="AX782" s="66"/>
      <c r="AY782" s="66"/>
      <c r="AZ782" s="66"/>
      <c r="BA782" s="66"/>
      <c r="BB782" s="66"/>
      <c r="BC782" s="66"/>
      <c r="BD782" s="66"/>
      <c r="BE782" s="66"/>
      <c r="BF782" s="66"/>
      <c r="BG782" s="66"/>
      <c r="BH782" s="66"/>
      <c r="BI782" s="66"/>
      <c r="BJ782" s="66"/>
      <c r="BK782" s="68"/>
      <c r="BL782" s="68"/>
      <c r="BM782" s="66"/>
      <c r="BN782" s="66"/>
      <c r="BO782" s="66"/>
      <c r="BP782" s="69"/>
      <c r="BQ782" s="66"/>
      <c r="BR782" s="66"/>
      <c r="BS782" s="66"/>
      <c r="BT782" s="66"/>
      <c r="BU782" s="66"/>
      <c r="BV782" s="66"/>
      <c r="BW782" s="66"/>
    </row>
    <row r="783" spans="1:75">
      <c r="A783" s="19">
        <f>CONCATENATE(MONTH(Base[[#This Row],[Data_Padronizada]]),"/",YEAR(Base[[#This Row],[Data_Padronizada]]))*1</f>
        <v>1</v>
      </c>
      <c r="B783" s="20" cm="1">
        <f t="array" ref="B783">IF(ISTEXT(BP783), IFERROR(VALOR.DATA(TRIM(BP783)), VALUE(TRIM(BP783))), BP783)</f>
        <v>0</v>
      </c>
      <c r="C783" t="str">
        <f>TEXT(Base[[#This Row],[Data_Padronizada]],"DDD")</f>
        <v>sáb</v>
      </c>
      <c r="D783">
        <f>_xlfn.XLOOKUP(Base[[#This Row],[Recurso]],'DE-PARA'!$A$1:$A$1000,'DE-PARA'!$D$1:$D$1000)</f>
        <v>0</v>
      </c>
      <c r="E783" t="str">
        <f>_xlfn.XLOOKUP(Base[[#This Row],[Tipo]],'DE-PARA'!$K$2:$K$63,'DE-PARA'!$L$2:$L$63,"Fazer De-Para")</f>
        <v>Fazer De-Para</v>
      </c>
      <c r="F783" s="21">
        <f>Base[[#This Row],[Duração]]*24</f>
        <v>0</v>
      </c>
      <c r="G783" s="22">
        <f>HOUR(Base[[#This Row],[Tempo de atendimento]]/24)</f>
        <v>0</v>
      </c>
      <c r="H783">
        <f>_xlfn.XLOOKUP(Base[[#This Row],[Recurso]],'DE-PARA'!$A$1:$A$1000,'DE-PARA'!$E$1:$E$1000)</f>
        <v>0</v>
      </c>
      <c r="I783">
        <f>_xlfn.XLOOKUP(Base[[#This Row],[Recurso]],'DE-PARA'!$A$1:$A$1000,'DE-PARA'!$F$1:$F$1000)</f>
        <v>0</v>
      </c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  <c r="AA783" s="66"/>
      <c r="AB783" s="66"/>
      <c r="AC783" s="66"/>
      <c r="AD783" s="67"/>
      <c r="AE783" s="67"/>
      <c r="AF783" s="67"/>
      <c r="AG783" s="68"/>
      <c r="AH783" s="68"/>
      <c r="AI783" s="66"/>
      <c r="AJ783" s="66"/>
      <c r="AK783" s="66"/>
      <c r="AL783" s="66"/>
      <c r="AM783" s="66"/>
      <c r="AN783" s="66"/>
      <c r="AO783" s="66"/>
      <c r="AP783" s="66"/>
      <c r="AQ783" s="66"/>
      <c r="AR783" s="66"/>
      <c r="AS783" s="66"/>
      <c r="AT783" s="66"/>
      <c r="AU783" s="66"/>
      <c r="AV783" s="66"/>
      <c r="AW783" s="66"/>
      <c r="AX783" s="66"/>
      <c r="AY783" s="66"/>
      <c r="AZ783" s="66"/>
      <c r="BA783" s="66"/>
      <c r="BB783" s="66"/>
      <c r="BC783" s="66"/>
      <c r="BD783" s="66"/>
      <c r="BE783" s="66"/>
      <c r="BF783" s="66"/>
      <c r="BG783" s="66"/>
      <c r="BH783" s="66"/>
      <c r="BI783" s="66"/>
      <c r="BJ783" s="66"/>
      <c r="BK783" s="68"/>
      <c r="BL783" s="68"/>
      <c r="BM783" s="66"/>
      <c r="BN783" s="66"/>
      <c r="BO783" s="66"/>
      <c r="BP783" s="69"/>
      <c r="BQ783" s="66"/>
      <c r="BR783" s="66"/>
      <c r="BS783" s="66"/>
      <c r="BT783" s="66"/>
      <c r="BU783" s="66"/>
      <c r="BV783" s="66"/>
      <c r="BW783" s="66"/>
    </row>
    <row r="784" spans="1:75">
      <c r="A784" s="19">
        <f>CONCATENATE(MONTH(Base[[#This Row],[Data_Padronizada]]),"/",YEAR(Base[[#This Row],[Data_Padronizada]]))*1</f>
        <v>1</v>
      </c>
      <c r="B784" s="20" cm="1">
        <f t="array" ref="B784">IF(ISTEXT(BP784), IFERROR(VALOR.DATA(TRIM(BP784)), VALUE(TRIM(BP784))), BP784)</f>
        <v>0</v>
      </c>
      <c r="C784" t="str">
        <f>TEXT(Base[[#This Row],[Data_Padronizada]],"DDD")</f>
        <v>sáb</v>
      </c>
      <c r="D784">
        <f>_xlfn.XLOOKUP(Base[[#This Row],[Recurso]],'DE-PARA'!$A$1:$A$1000,'DE-PARA'!$D$1:$D$1000)</f>
        <v>0</v>
      </c>
      <c r="E784" t="str">
        <f>_xlfn.XLOOKUP(Base[[#This Row],[Tipo]],'DE-PARA'!$K$2:$K$63,'DE-PARA'!$L$2:$L$63,"Fazer De-Para")</f>
        <v>Fazer De-Para</v>
      </c>
      <c r="F784" s="21">
        <f>Base[[#This Row],[Duração]]*24</f>
        <v>0</v>
      </c>
      <c r="G784" s="22">
        <f>HOUR(Base[[#This Row],[Tempo de atendimento]]/24)</f>
        <v>0</v>
      </c>
      <c r="H784">
        <f>_xlfn.XLOOKUP(Base[[#This Row],[Recurso]],'DE-PARA'!$A$1:$A$1000,'DE-PARA'!$E$1:$E$1000)</f>
        <v>0</v>
      </c>
      <c r="I784">
        <f>_xlfn.XLOOKUP(Base[[#This Row],[Recurso]],'DE-PARA'!$A$1:$A$1000,'DE-PARA'!$F$1:$F$1000)</f>
        <v>0</v>
      </c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  <c r="AA784" s="66"/>
      <c r="AB784" s="66"/>
      <c r="AC784" s="66"/>
      <c r="AD784" s="67"/>
      <c r="AE784" s="67"/>
      <c r="AF784" s="67"/>
      <c r="AG784" s="68"/>
      <c r="AH784" s="68"/>
      <c r="AI784" s="66"/>
      <c r="AJ784" s="66"/>
      <c r="AK784" s="66"/>
      <c r="AL784" s="66"/>
      <c r="AM784" s="66"/>
      <c r="AN784" s="66"/>
      <c r="AO784" s="66"/>
      <c r="AP784" s="66"/>
      <c r="AQ784" s="66"/>
      <c r="AR784" s="66"/>
      <c r="AS784" s="66"/>
      <c r="AT784" s="66"/>
      <c r="AU784" s="66"/>
      <c r="AV784" s="66"/>
      <c r="AW784" s="66"/>
      <c r="AX784" s="66"/>
      <c r="AY784" s="66"/>
      <c r="AZ784" s="66"/>
      <c r="BA784" s="66"/>
      <c r="BB784" s="66"/>
      <c r="BC784" s="66"/>
      <c r="BD784" s="66"/>
      <c r="BE784" s="66"/>
      <c r="BF784" s="66"/>
      <c r="BG784" s="66"/>
      <c r="BH784" s="66"/>
      <c r="BI784" s="66"/>
      <c r="BJ784" s="66"/>
      <c r="BK784" s="68"/>
      <c r="BL784" s="68"/>
      <c r="BM784" s="66"/>
      <c r="BN784" s="66"/>
      <c r="BO784" s="66"/>
      <c r="BP784" s="69"/>
      <c r="BQ784" s="66"/>
      <c r="BR784" s="66"/>
      <c r="BS784" s="66"/>
      <c r="BT784" s="66"/>
      <c r="BU784" s="66"/>
      <c r="BV784" s="66"/>
      <c r="BW784" s="66"/>
    </row>
    <row r="785" spans="1:75">
      <c r="A785" s="19">
        <f>CONCATENATE(MONTH(Base[[#This Row],[Data_Padronizada]]),"/",YEAR(Base[[#This Row],[Data_Padronizada]]))*1</f>
        <v>1</v>
      </c>
      <c r="B785" s="20" cm="1">
        <f t="array" ref="B785">IF(ISTEXT(BP785), IFERROR(VALOR.DATA(TRIM(BP785)), VALUE(TRIM(BP785))), BP785)</f>
        <v>0</v>
      </c>
      <c r="C785" t="str">
        <f>TEXT(Base[[#This Row],[Data_Padronizada]],"DDD")</f>
        <v>sáb</v>
      </c>
      <c r="D785">
        <f>_xlfn.XLOOKUP(Base[[#This Row],[Recurso]],'DE-PARA'!$A$1:$A$1000,'DE-PARA'!$D$1:$D$1000)</f>
        <v>0</v>
      </c>
      <c r="E785" t="str">
        <f>_xlfn.XLOOKUP(Base[[#This Row],[Tipo]],'DE-PARA'!$K$2:$K$63,'DE-PARA'!$L$2:$L$63,"Fazer De-Para")</f>
        <v>Fazer De-Para</v>
      </c>
      <c r="F785" s="21">
        <f>Base[[#This Row],[Duração]]*24</f>
        <v>0</v>
      </c>
      <c r="G785" s="22">
        <f>HOUR(Base[[#This Row],[Tempo de atendimento]]/24)</f>
        <v>0</v>
      </c>
      <c r="H785">
        <f>_xlfn.XLOOKUP(Base[[#This Row],[Recurso]],'DE-PARA'!$A$1:$A$1000,'DE-PARA'!$E$1:$E$1000)</f>
        <v>0</v>
      </c>
      <c r="I785">
        <f>_xlfn.XLOOKUP(Base[[#This Row],[Recurso]],'DE-PARA'!$A$1:$A$1000,'DE-PARA'!$F$1:$F$1000)</f>
        <v>0</v>
      </c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  <c r="AA785" s="66"/>
      <c r="AB785" s="66"/>
      <c r="AC785" s="66"/>
      <c r="AD785" s="67"/>
      <c r="AE785" s="67"/>
      <c r="AF785" s="67"/>
      <c r="AG785" s="68"/>
      <c r="AH785" s="68"/>
      <c r="AI785" s="66"/>
      <c r="AJ785" s="66"/>
      <c r="AK785" s="66"/>
      <c r="AL785" s="66"/>
      <c r="AM785" s="66"/>
      <c r="AN785" s="66"/>
      <c r="AO785" s="66"/>
      <c r="AP785" s="66"/>
      <c r="AQ785" s="66"/>
      <c r="AR785" s="66"/>
      <c r="AS785" s="66"/>
      <c r="AT785" s="66"/>
      <c r="AU785" s="66"/>
      <c r="AV785" s="66"/>
      <c r="AW785" s="66"/>
      <c r="AX785" s="66"/>
      <c r="AY785" s="66"/>
      <c r="AZ785" s="66"/>
      <c r="BA785" s="66"/>
      <c r="BB785" s="66"/>
      <c r="BC785" s="66"/>
      <c r="BD785" s="66"/>
      <c r="BE785" s="66"/>
      <c r="BF785" s="66"/>
      <c r="BG785" s="66"/>
      <c r="BH785" s="66"/>
      <c r="BI785" s="66"/>
      <c r="BJ785" s="66"/>
      <c r="BK785" s="68"/>
      <c r="BL785" s="68"/>
      <c r="BM785" s="66"/>
      <c r="BN785" s="66"/>
      <c r="BO785" s="66"/>
      <c r="BP785" s="69"/>
      <c r="BQ785" s="66"/>
      <c r="BR785" s="66"/>
      <c r="BS785" s="66"/>
      <c r="BT785" s="66"/>
      <c r="BU785" s="66"/>
      <c r="BV785" s="66"/>
      <c r="BW785" s="66"/>
    </row>
    <row r="786" spans="1:75">
      <c r="A786" s="19">
        <f>CONCATENATE(MONTH(Base[[#This Row],[Data_Padronizada]]),"/",YEAR(Base[[#This Row],[Data_Padronizada]]))*1</f>
        <v>1</v>
      </c>
      <c r="B786" s="20" cm="1">
        <f t="array" ref="B786">IF(ISTEXT(BP786), IFERROR(VALOR.DATA(TRIM(BP786)), VALUE(TRIM(BP786))), BP786)</f>
        <v>0</v>
      </c>
      <c r="C786" t="str">
        <f>TEXT(Base[[#This Row],[Data_Padronizada]],"DDD")</f>
        <v>sáb</v>
      </c>
      <c r="D786">
        <f>_xlfn.XLOOKUP(Base[[#This Row],[Recurso]],'DE-PARA'!$A$1:$A$1000,'DE-PARA'!$D$1:$D$1000)</f>
        <v>0</v>
      </c>
      <c r="E786" t="str">
        <f>_xlfn.XLOOKUP(Base[[#This Row],[Tipo]],'DE-PARA'!$K$2:$K$63,'DE-PARA'!$L$2:$L$63,"Fazer De-Para")</f>
        <v>Fazer De-Para</v>
      </c>
      <c r="F786" s="21">
        <f>Base[[#This Row],[Duração]]*24</f>
        <v>0</v>
      </c>
      <c r="G786" s="22">
        <f>HOUR(Base[[#This Row],[Tempo de atendimento]]/24)</f>
        <v>0</v>
      </c>
      <c r="H786">
        <f>_xlfn.XLOOKUP(Base[[#This Row],[Recurso]],'DE-PARA'!$A$1:$A$1000,'DE-PARA'!$E$1:$E$1000)</f>
        <v>0</v>
      </c>
      <c r="I786">
        <f>_xlfn.XLOOKUP(Base[[#This Row],[Recurso]],'DE-PARA'!$A$1:$A$1000,'DE-PARA'!$F$1:$F$1000)</f>
        <v>0</v>
      </c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66"/>
      <c r="AB786" s="66"/>
      <c r="AC786" s="66"/>
      <c r="AD786" s="67"/>
      <c r="AE786" s="67"/>
      <c r="AF786" s="67"/>
      <c r="AG786" s="68"/>
      <c r="AH786" s="68"/>
      <c r="AI786" s="66"/>
      <c r="AJ786" s="66"/>
      <c r="AK786" s="66"/>
      <c r="AL786" s="66"/>
      <c r="AM786" s="66"/>
      <c r="AN786" s="66"/>
      <c r="AO786" s="66"/>
      <c r="AP786" s="66"/>
      <c r="AQ786" s="66"/>
      <c r="AR786" s="66"/>
      <c r="AS786" s="66"/>
      <c r="AT786" s="66"/>
      <c r="AU786" s="66"/>
      <c r="AV786" s="66"/>
      <c r="AW786" s="66"/>
      <c r="AX786" s="66"/>
      <c r="AY786" s="66"/>
      <c r="AZ786" s="66"/>
      <c r="BA786" s="66"/>
      <c r="BB786" s="66"/>
      <c r="BC786" s="66"/>
      <c r="BD786" s="66"/>
      <c r="BE786" s="66"/>
      <c r="BF786" s="66"/>
      <c r="BG786" s="66"/>
      <c r="BH786" s="66"/>
      <c r="BI786" s="66"/>
      <c r="BJ786" s="66"/>
      <c r="BK786" s="68"/>
      <c r="BL786" s="68"/>
      <c r="BM786" s="66"/>
      <c r="BN786" s="66"/>
      <c r="BO786" s="66"/>
      <c r="BP786" s="69"/>
      <c r="BQ786" s="66"/>
      <c r="BR786" s="66"/>
      <c r="BS786" s="66"/>
      <c r="BT786" s="66"/>
      <c r="BU786" s="66"/>
      <c r="BV786" s="66"/>
      <c r="BW786" s="66"/>
    </row>
    <row r="787" spans="1:75">
      <c r="A787" s="19">
        <f>CONCATENATE(MONTH(Base[[#This Row],[Data_Padronizada]]),"/",YEAR(Base[[#This Row],[Data_Padronizada]]))*1</f>
        <v>1</v>
      </c>
      <c r="B787" s="20" cm="1">
        <f t="array" ref="B787">IF(ISTEXT(BP787), IFERROR(VALOR.DATA(TRIM(BP787)), VALUE(TRIM(BP787))), BP787)</f>
        <v>0</v>
      </c>
      <c r="C787" t="str">
        <f>TEXT(Base[[#This Row],[Data_Padronizada]],"DDD")</f>
        <v>sáb</v>
      </c>
      <c r="D787">
        <f>_xlfn.XLOOKUP(Base[[#This Row],[Recurso]],'DE-PARA'!$A$1:$A$1000,'DE-PARA'!$D$1:$D$1000)</f>
        <v>0</v>
      </c>
      <c r="E787" t="str">
        <f>_xlfn.XLOOKUP(Base[[#This Row],[Tipo]],'DE-PARA'!$K$2:$K$63,'DE-PARA'!$L$2:$L$63,"Fazer De-Para")</f>
        <v>Fazer De-Para</v>
      </c>
      <c r="F787" s="21">
        <f>Base[[#This Row],[Duração]]*24</f>
        <v>0</v>
      </c>
      <c r="G787" s="22">
        <f>HOUR(Base[[#This Row],[Tempo de atendimento]]/24)</f>
        <v>0</v>
      </c>
      <c r="H787">
        <f>_xlfn.XLOOKUP(Base[[#This Row],[Recurso]],'DE-PARA'!$A$1:$A$1000,'DE-PARA'!$E$1:$E$1000)</f>
        <v>0</v>
      </c>
      <c r="I787">
        <f>_xlfn.XLOOKUP(Base[[#This Row],[Recurso]],'DE-PARA'!$A$1:$A$1000,'DE-PARA'!$F$1:$F$1000)</f>
        <v>0</v>
      </c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66"/>
      <c r="AB787" s="66"/>
      <c r="AC787" s="66"/>
      <c r="AD787" s="67"/>
      <c r="AE787" s="67"/>
      <c r="AF787" s="67"/>
      <c r="AG787" s="68"/>
      <c r="AH787" s="68"/>
      <c r="AI787" s="66"/>
      <c r="AJ787" s="66"/>
      <c r="AK787" s="66"/>
      <c r="AL787" s="66"/>
      <c r="AM787" s="66"/>
      <c r="AN787" s="66"/>
      <c r="AO787" s="66"/>
      <c r="AP787" s="66"/>
      <c r="AQ787" s="66"/>
      <c r="AR787" s="66"/>
      <c r="AS787" s="66"/>
      <c r="AT787" s="66"/>
      <c r="AU787" s="66"/>
      <c r="AV787" s="66"/>
      <c r="AW787" s="66"/>
      <c r="AX787" s="66"/>
      <c r="AY787" s="66"/>
      <c r="AZ787" s="66"/>
      <c r="BA787" s="66"/>
      <c r="BB787" s="66"/>
      <c r="BC787" s="66"/>
      <c r="BD787" s="66"/>
      <c r="BE787" s="66"/>
      <c r="BF787" s="66"/>
      <c r="BG787" s="66"/>
      <c r="BH787" s="66"/>
      <c r="BI787" s="66"/>
      <c r="BJ787" s="66"/>
      <c r="BK787" s="68"/>
      <c r="BL787" s="68"/>
      <c r="BM787" s="66"/>
      <c r="BN787" s="66"/>
      <c r="BO787" s="66"/>
      <c r="BP787" s="69"/>
      <c r="BQ787" s="66"/>
      <c r="BR787" s="66"/>
      <c r="BS787" s="66"/>
      <c r="BT787" s="66"/>
      <c r="BU787" s="66"/>
      <c r="BV787" s="66"/>
      <c r="BW787" s="66"/>
    </row>
    <row r="788" spans="1:75">
      <c r="A788" s="19">
        <f>CONCATENATE(MONTH(Base[[#This Row],[Data_Padronizada]]),"/",YEAR(Base[[#This Row],[Data_Padronizada]]))*1</f>
        <v>1</v>
      </c>
      <c r="B788" s="20" cm="1">
        <f t="array" ref="B788">IF(ISTEXT(BP788), IFERROR(VALOR.DATA(TRIM(BP788)), VALUE(TRIM(BP788))), BP788)</f>
        <v>0</v>
      </c>
      <c r="C788" t="str">
        <f>TEXT(Base[[#This Row],[Data_Padronizada]],"DDD")</f>
        <v>sáb</v>
      </c>
      <c r="D788">
        <f>_xlfn.XLOOKUP(Base[[#This Row],[Recurso]],'DE-PARA'!$A$1:$A$1000,'DE-PARA'!$D$1:$D$1000)</f>
        <v>0</v>
      </c>
      <c r="E788" t="str">
        <f>_xlfn.XLOOKUP(Base[[#This Row],[Tipo]],'DE-PARA'!$K$2:$K$63,'DE-PARA'!$L$2:$L$63,"Fazer De-Para")</f>
        <v>Fazer De-Para</v>
      </c>
      <c r="F788" s="21">
        <f>Base[[#This Row],[Duração]]*24</f>
        <v>0</v>
      </c>
      <c r="G788" s="22">
        <f>HOUR(Base[[#This Row],[Tempo de atendimento]]/24)</f>
        <v>0</v>
      </c>
      <c r="H788">
        <f>_xlfn.XLOOKUP(Base[[#This Row],[Recurso]],'DE-PARA'!$A$1:$A$1000,'DE-PARA'!$E$1:$E$1000)</f>
        <v>0</v>
      </c>
      <c r="I788">
        <f>_xlfn.XLOOKUP(Base[[#This Row],[Recurso]],'DE-PARA'!$A$1:$A$1000,'DE-PARA'!$F$1:$F$1000)</f>
        <v>0</v>
      </c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66"/>
      <c r="AB788" s="66"/>
      <c r="AC788" s="66"/>
      <c r="AD788" s="67"/>
      <c r="AE788" s="67"/>
      <c r="AF788" s="67"/>
      <c r="AG788" s="68"/>
      <c r="AH788" s="68"/>
      <c r="AI788" s="66"/>
      <c r="AJ788" s="66"/>
      <c r="AK788" s="66"/>
      <c r="AL788" s="66"/>
      <c r="AM788" s="66"/>
      <c r="AN788" s="66"/>
      <c r="AO788" s="66"/>
      <c r="AP788" s="66"/>
      <c r="AQ788" s="66"/>
      <c r="AR788" s="66"/>
      <c r="AS788" s="66"/>
      <c r="AT788" s="66"/>
      <c r="AU788" s="66"/>
      <c r="AV788" s="66"/>
      <c r="AW788" s="66"/>
      <c r="AX788" s="66"/>
      <c r="AY788" s="66"/>
      <c r="AZ788" s="66"/>
      <c r="BA788" s="66"/>
      <c r="BB788" s="66"/>
      <c r="BC788" s="66"/>
      <c r="BD788" s="66"/>
      <c r="BE788" s="66"/>
      <c r="BF788" s="66"/>
      <c r="BG788" s="66"/>
      <c r="BH788" s="66"/>
      <c r="BI788" s="66"/>
      <c r="BJ788" s="66"/>
      <c r="BK788" s="68"/>
      <c r="BL788" s="68"/>
      <c r="BM788" s="66"/>
      <c r="BN788" s="66"/>
      <c r="BO788" s="66"/>
      <c r="BP788" s="69"/>
      <c r="BQ788" s="66"/>
      <c r="BR788" s="66"/>
      <c r="BS788" s="66"/>
      <c r="BT788" s="66"/>
      <c r="BU788" s="66"/>
      <c r="BV788" s="66"/>
      <c r="BW788" s="66"/>
    </row>
    <row r="789" spans="1:75">
      <c r="A789" s="19">
        <f>CONCATENATE(MONTH(Base[[#This Row],[Data_Padronizada]]),"/",YEAR(Base[[#This Row],[Data_Padronizada]]))*1</f>
        <v>1</v>
      </c>
      <c r="B789" s="20" cm="1">
        <f t="array" ref="B789">IF(ISTEXT(BP789), IFERROR(VALOR.DATA(TRIM(BP789)), VALUE(TRIM(BP789))), BP789)</f>
        <v>0</v>
      </c>
      <c r="C789" t="str">
        <f>TEXT(Base[[#This Row],[Data_Padronizada]],"DDD")</f>
        <v>sáb</v>
      </c>
      <c r="D789">
        <f>_xlfn.XLOOKUP(Base[[#This Row],[Recurso]],'DE-PARA'!$A$1:$A$1000,'DE-PARA'!$D$1:$D$1000)</f>
        <v>0</v>
      </c>
      <c r="E789" t="str">
        <f>_xlfn.XLOOKUP(Base[[#This Row],[Tipo]],'DE-PARA'!$K$2:$K$63,'DE-PARA'!$L$2:$L$63,"Fazer De-Para")</f>
        <v>Fazer De-Para</v>
      </c>
      <c r="F789" s="21">
        <f>Base[[#This Row],[Duração]]*24</f>
        <v>0</v>
      </c>
      <c r="G789" s="22">
        <f>HOUR(Base[[#This Row],[Tempo de atendimento]]/24)</f>
        <v>0</v>
      </c>
      <c r="H789">
        <f>_xlfn.XLOOKUP(Base[[#This Row],[Recurso]],'DE-PARA'!$A$1:$A$1000,'DE-PARA'!$E$1:$E$1000)</f>
        <v>0</v>
      </c>
      <c r="I789">
        <f>_xlfn.XLOOKUP(Base[[#This Row],[Recurso]],'DE-PARA'!$A$1:$A$1000,'DE-PARA'!$F$1:$F$1000)</f>
        <v>0</v>
      </c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  <c r="AA789" s="66"/>
      <c r="AB789" s="66"/>
      <c r="AC789" s="66"/>
      <c r="AD789" s="67"/>
      <c r="AE789" s="67"/>
      <c r="AF789" s="67"/>
      <c r="AG789" s="68"/>
      <c r="AH789" s="68"/>
      <c r="AI789" s="66"/>
      <c r="AJ789" s="66"/>
      <c r="AK789" s="66"/>
      <c r="AL789" s="66"/>
      <c r="AM789" s="66"/>
      <c r="AN789" s="66"/>
      <c r="AO789" s="66"/>
      <c r="AP789" s="66"/>
      <c r="AQ789" s="66"/>
      <c r="AR789" s="66"/>
      <c r="AS789" s="66"/>
      <c r="AT789" s="66"/>
      <c r="AU789" s="66"/>
      <c r="AV789" s="66"/>
      <c r="AW789" s="66"/>
      <c r="AX789" s="66"/>
      <c r="AY789" s="66"/>
      <c r="AZ789" s="66"/>
      <c r="BA789" s="66"/>
      <c r="BB789" s="66"/>
      <c r="BC789" s="66"/>
      <c r="BD789" s="66"/>
      <c r="BE789" s="66"/>
      <c r="BF789" s="66"/>
      <c r="BG789" s="66"/>
      <c r="BH789" s="66"/>
      <c r="BI789" s="66"/>
      <c r="BJ789" s="66"/>
      <c r="BK789" s="68"/>
      <c r="BL789" s="68"/>
      <c r="BM789" s="66"/>
      <c r="BN789" s="66"/>
      <c r="BO789" s="66"/>
      <c r="BP789" s="69"/>
      <c r="BQ789" s="66"/>
      <c r="BR789" s="66"/>
      <c r="BS789" s="66"/>
      <c r="BT789" s="66"/>
      <c r="BU789" s="66"/>
      <c r="BV789" s="66"/>
      <c r="BW789" s="66"/>
    </row>
    <row r="790" spans="1:75">
      <c r="A790" s="19">
        <f>CONCATENATE(MONTH(Base[[#This Row],[Data_Padronizada]]),"/",YEAR(Base[[#This Row],[Data_Padronizada]]))*1</f>
        <v>1</v>
      </c>
      <c r="B790" s="20" cm="1">
        <f t="array" ref="B790">IF(ISTEXT(BP790), IFERROR(VALOR.DATA(TRIM(BP790)), VALUE(TRIM(BP790))), BP790)</f>
        <v>0</v>
      </c>
      <c r="C790" t="str">
        <f>TEXT(Base[[#This Row],[Data_Padronizada]],"DDD")</f>
        <v>sáb</v>
      </c>
      <c r="D790">
        <f>_xlfn.XLOOKUP(Base[[#This Row],[Recurso]],'DE-PARA'!$A$1:$A$1000,'DE-PARA'!$D$1:$D$1000)</f>
        <v>0</v>
      </c>
      <c r="E790" t="str">
        <f>_xlfn.XLOOKUP(Base[[#This Row],[Tipo]],'DE-PARA'!$K$2:$K$63,'DE-PARA'!$L$2:$L$63,"Fazer De-Para")</f>
        <v>Fazer De-Para</v>
      </c>
      <c r="F790" s="21">
        <f>Base[[#This Row],[Duração]]*24</f>
        <v>0</v>
      </c>
      <c r="G790" s="22">
        <f>HOUR(Base[[#This Row],[Tempo de atendimento]]/24)</f>
        <v>0</v>
      </c>
      <c r="H790">
        <f>_xlfn.XLOOKUP(Base[[#This Row],[Recurso]],'DE-PARA'!$A$1:$A$1000,'DE-PARA'!$E$1:$E$1000)</f>
        <v>0</v>
      </c>
      <c r="I790">
        <f>_xlfn.XLOOKUP(Base[[#This Row],[Recurso]],'DE-PARA'!$A$1:$A$1000,'DE-PARA'!$F$1:$F$1000)</f>
        <v>0</v>
      </c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  <c r="AA790" s="66"/>
      <c r="AB790" s="66"/>
      <c r="AC790" s="66"/>
      <c r="AD790" s="67"/>
      <c r="AE790" s="67"/>
      <c r="AF790" s="67"/>
      <c r="AG790" s="68"/>
      <c r="AH790" s="68"/>
      <c r="AI790" s="66"/>
      <c r="AJ790" s="66"/>
      <c r="AK790" s="66"/>
      <c r="AL790" s="66"/>
      <c r="AM790" s="66"/>
      <c r="AN790" s="66"/>
      <c r="AO790" s="66"/>
      <c r="AP790" s="66"/>
      <c r="AQ790" s="66"/>
      <c r="AR790" s="66"/>
      <c r="AS790" s="66"/>
      <c r="AT790" s="66"/>
      <c r="AU790" s="66"/>
      <c r="AV790" s="66"/>
      <c r="AW790" s="66"/>
      <c r="AX790" s="66"/>
      <c r="AY790" s="66"/>
      <c r="AZ790" s="66"/>
      <c r="BA790" s="66"/>
      <c r="BB790" s="66"/>
      <c r="BC790" s="66"/>
      <c r="BD790" s="66"/>
      <c r="BE790" s="66"/>
      <c r="BF790" s="66"/>
      <c r="BG790" s="66"/>
      <c r="BH790" s="66"/>
      <c r="BI790" s="66"/>
      <c r="BJ790" s="66"/>
      <c r="BK790" s="68"/>
      <c r="BL790" s="68"/>
      <c r="BM790" s="66"/>
      <c r="BN790" s="66"/>
      <c r="BO790" s="66"/>
      <c r="BP790" s="69"/>
      <c r="BQ790" s="66"/>
      <c r="BR790" s="66"/>
      <c r="BS790" s="66"/>
      <c r="BT790" s="66"/>
      <c r="BU790" s="66"/>
      <c r="BV790" s="66"/>
      <c r="BW790" s="66"/>
    </row>
    <row r="791" spans="1:75">
      <c r="A791" s="19">
        <f>CONCATENATE(MONTH(Base[[#This Row],[Data_Padronizada]]),"/",YEAR(Base[[#This Row],[Data_Padronizada]]))*1</f>
        <v>1</v>
      </c>
      <c r="B791" s="20" cm="1">
        <f t="array" ref="B791">IF(ISTEXT(BP791), IFERROR(VALOR.DATA(TRIM(BP791)), VALUE(TRIM(BP791))), BP791)</f>
        <v>0</v>
      </c>
      <c r="C791" t="str">
        <f>TEXT(Base[[#This Row],[Data_Padronizada]],"DDD")</f>
        <v>sáb</v>
      </c>
      <c r="D791">
        <f>_xlfn.XLOOKUP(Base[[#This Row],[Recurso]],'DE-PARA'!$A$1:$A$1000,'DE-PARA'!$D$1:$D$1000)</f>
        <v>0</v>
      </c>
      <c r="E791" t="str">
        <f>_xlfn.XLOOKUP(Base[[#This Row],[Tipo]],'DE-PARA'!$K$2:$K$63,'DE-PARA'!$L$2:$L$63,"Fazer De-Para")</f>
        <v>Fazer De-Para</v>
      </c>
      <c r="F791" s="21">
        <f>Base[[#This Row],[Duração]]*24</f>
        <v>0</v>
      </c>
      <c r="G791" s="22">
        <f>HOUR(Base[[#This Row],[Tempo de atendimento]]/24)</f>
        <v>0</v>
      </c>
      <c r="H791">
        <f>_xlfn.XLOOKUP(Base[[#This Row],[Recurso]],'DE-PARA'!$A$1:$A$1000,'DE-PARA'!$E$1:$E$1000)</f>
        <v>0</v>
      </c>
      <c r="I791">
        <f>_xlfn.XLOOKUP(Base[[#This Row],[Recurso]],'DE-PARA'!$A$1:$A$1000,'DE-PARA'!$F$1:$F$1000)</f>
        <v>0</v>
      </c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  <c r="AA791" s="66"/>
      <c r="AB791" s="66"/>
      <c r="AC791" s="66"/>
      <c r="AD791" s="67"/>
      <c r="AE791" s="67"/>
      <c r="AF791" s="67"/>
      <c r="AG791" s="68"/>
      <c r="AH791" s="68"/>
      <c r="AI791" s="66"/>
      <c r="AJ791" s="66"/>
      <c r="AK791" s="66"/>
      <c r="AL791" s="66"/>
      <c r="AM791" s="66"/>
      <c r="AN791" s="66"/>
      <c r="AO791" s="66"/>
      <c r="AP791" s="66"/>
      <c r="AQ791" s="66"/>
      <c r="AR791" s="66"/>
      <c r="AS791" s="66"/>
      <c r="AT791" s="66"/>
      <c r="AU791" s="66"/>
      <c r="AV791" s="66"/>
      <c r="AW791" s="66"/>
      <c r="AX791" s="66"/>
      <c r="AY791" s="66"/>
      <c r="AZ791" s="66"/>
      <c r="BA791" s="66"/>
      <c r="BB791" s="66"/>
      <c r="BC791" s="66"/>
      <c r="BD791" s="66"/>
      <c r="BE791" s="66"/>
      <c r="BF791" s="66"/>
      <c r="BG791" s="66"/>
      <c r="BH791" s="66"/>
      <c r="BI791" s="66"/>
      <c r="BJ791" s="66"/>
      <c r="BK791" s="68"/>
      <c r="BL791" s="68"/>
      <c r="BM791" s="66"/>
      <c r="BN791" s="66"/>
      <c r="BO791" s="66"/>
      <c r="BP791" s="69"/>
      <c r="BQ791" s="66"/>
      <c r="BR791" s="66"/>
      <c r="BS791" s="66"/>
      <c r="BT791" s="66"/>
      <c r="BU791" s="66"/>
      <c r="BV791" s="66"/>
      <c r="BW791" s="66"/>
    </row>
    <row r="792" spans="1:75">
      <c r="A792" s="19">
        <f>CONCATENATE(MONTH(Base[[#This Row],[Data_Padronizada]]),"/",YEAR(Base[[#This Row],[Data_Padronizada]]))*1</f>
        <v>1</v>
      </c>
      <c r="B792" s="20" cm="1">
        <f t="array" ref="B792">IF(ISTEXT(BP792), IFERROR(VALOR.DATA(TRIM(BP792)), VALUE(TRIM(BP792))), BP792)</f>
        <v>0</v>
      </c>
      <c r="C792" t="str">
        <f>TEXT(Base[[#This Row],[Data_Padronizada]],"DDD")</f>
        <v>sáb</v>
      </c>
      <c r="D792">
        <f>_xlfn.XLOOKUP(Base[[#This Row],[Recurso]],'DE-PARA'!$A$1:$A$1000,'DE-PARA'!$D$1:$D$1000)</f>
        <v>0</v>
      </c>
      <c r="E792" t="str">
        <f>_xlfn.XLOOKUP(Base[[#This Row],[Tipo]],'DE-PARA'!$K$2:$K$63,'DE-PARA'!$L$2:$L$63,"Fazer De-Para")</f>
        <v>Fazer De-Para</v>
      </c>
      <c r="F792" s="21">
        <f>Base[[#This Row],[Duração]]*24</f>
        <v>0</v>
      </c>
      <c r="G792" s="22">
        <f>HOUR(Base[[#This Row],[Tempo de atendimento]]/24)</f>
        <v>0</v>
      </c>
      <c r="H792">
        <f>_xlfn.XLOOKUP(Base[[#This Row],[Recurso]],'DE-PARA'!$A$1:$A$1000,'DE-PARA'!$E$1:$E$1000)</f>
        <v>0</v>
      </c>
      <c r="I792">
        <f>_xlfn.XLOOKUP(Base[[#This Row],[Recurso]],'DE-PARA'!$A$1:$A$1000,'DE-PARA'!$F$1:$F$1000)</f>
        <v>0</v>
      </c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  <c r="AA792" s="66"/>
      <c r="AB792" s="66"/>
      <c r="AC792" s="66"/>
      <c r="AD792" s="67"/>
      <c r="AE792" s="67"/>
      <c r="AF792" s="67"/>
      <c r="AG792" s="68"/>
      <c r="AH792" s="68"/>
      <c r="AI792" s="66"/>
      <c r="AJ792" s="66"/>
      <c r="AK792" s="66"/>
      <c r="AL792" s="66"/>
      <c r="AM792" s="66"/>
      <c r="AN792" s="66"/>
      <c r="AO792" s="66"/>
      <c r="AP792" s="66"/>
      <c r="AQ792" s="66"/>
      <c r="AR792" s="66"/>
      <c r="AS792" s="66"/>
      <c r="AT792" s="66"/>
      <c r="AU792" s="66"/>
      <c r="AV792" s="66"/>
      <c r="AW792" s="66"/>
      <c r="AX792" s="66"/>
      <c r="AY792" s="66"/>
      <c r="AZ792" s="66"/>
      <c r="BA792" s="66"/>
      <c r="BB792" s="66"/>
      <c r="BC792" s="66"/>
      <c r="BD792" s="66"/>
      <c r="BE792" s="66"/>
      <c r="BF792" s="66"/>
      <c r="BG792" s="66"/>
      <c r="BH792" s="66"/>
      <c r="BI792" s="66"/>
      <c r="BJ792" s="66"/>
      <c r="BK792" s="68"/>
      <c r="BL792" s="68"/>
      <c r="BM792" s="66"/>
      <c r="BN792" s="66"/>
      <c r="BO792" s="66"/>
      <c r="BP792" s="69"/>
      <c r="BQ792" s="66"/>
      <c r="BR792" s="66"/>
      <c r="BS792" s="66"/>
      <c r="BT792" s="66"/>
      <c r="BU792" s="66"/>
      <c r="BV792" s="66"/>
      <c r="BW792" s="66"/>
    </row>
    <row r="793" spans="1:75">
      <c r="A793" s="19">
        <f>CONCATENATE(MONTH(Base[[#This Row],[Data_Padronizada]]),"/",YEAR(Base[[#This Row],[Data_Padronizada]]))*1</f>
        <v>1</v>
      </c>
      <c r="B793" s="20" cm="1">
        <f t="array" ref="B793">IF(ISTEXT(BP793), IFERROR(VALOR.DATA(TRIM(BP793)), VALUE(TRIM(BP793))), BP793)</f>
        <v>0</v>
      </c>
      <c r="C793" t="str">
        <f>TEXT(Base[[#This Row],[Data_Padronizada]],"DDD")</f>
        <v>sáb</v>
      </c>
      <c r="D793">
        <f>_xlfn.XLOOKUP(Base[[#This Row],[Recurso]],'DE-PARA'!$A$1:$A$1000,'DE-PARA'!$D$1:$D$1000)</f>
        <v>0</v>
      </c>
      <c r="E793" t="str">
        <f>_xlfn.XLOOKUP(Base[[#This Row],[Tipo]],'DE-PARA'!$K$2:$K$63,'DE-PARA'!$L$2:$L$63,"Fazer De-Para")</f>
        <v>Fazer De-Para</v>
      </c>
      <c r="F793" s="21">
        <f>Base[[#This Row],[Duração]]*24</f>
        <v>0</v>
      </c>
      <c r="G793" s="22">
        <f>HOUR(Base[[#This Row],[Tempo de atendimento]]/24)</f>
        <v>0</v>
      </c>
      <c r="H793">
        <f>_xlfn.XLOOKUP(Base[[#This Row],[Recurso]],'DE-PARA'!$A$1:$A$1000,'DE-PARA'!$E$1:$E$1000)</f>
        <v>0</v>
      </c>
      <c r="I793">
        <f>_xlfn.XLOOKUP(Base[[#This Row],[Recurso]],'DE-PARA'!$A$1:$A$1000,'DE-PARA'!$F$1:$F$1000)</f>
        <v>0</v>
      </c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  <c r="AA793" s="66"/>
      <c r="AB793" s="66"/>
      <c r="AC793" s="66"/>
      <c r="AD793" s="67"/>
      <c r="AE793" s="67"/>
      <c r="AF793" s="67"/>
      <c r="AG793" s="68"/>
      <c r="AH793" s="68"/>
      <c r="AI793" s="66"/>
      <c r="AJ793" s="66"/>
      <c r="AK793" s="66"/>
      <c r="AL793" s="66"/>
      <c r="AM793" s="66"/>
      <c r="AN793" s="66"/>
      <c r="AO793" s="66"/>
      <c r="AP793" s="66"/>
      <c r="AQ793" s="66"/>
      <c r="AR793" s="66"/>
      <c r="AS793" s="66"/>
      <c r="AT793" s="66"/>
      <c r="AU793" s="66"/>
      <c r="AV793" s="66"/>
      <c r="AW793" s="66"/>
      <c r="AX793" s="66"/>
      <c r="AY793" s="66"/>
      <c r="AZ793" s="66"/>
      <c r="BA793" s="66"/>
      <c r="BB793" s="66"/>
      <c r="BC793" s="66"/>
      <c r="BD793" s="66"/>
      <c r="BE793" s="66"/>
      <c r="BF793" s="66"/>
      <c r="BG793" s="66"/>
      <c r="BH793" s="66"/>
      <c r="BI793" s="66"/>
      <c r="BJ793" s="66"/>
      <c r="BK793" s="68"/>
      <c r="BL793" s="68"/>
      <c r="BM793" s="66"/>
      <c r="BN793" s="66"/>
      <c r="BO793" s="66"/>
      <c r="BP793" s="69"/>
      <c r="BQ793" s="66"/>
      <c r="BR793" s="66"/>
      <c r="BS793" s="66"/>
      <c r="BT793" s="66"/>
      <c r="BU793" s="66"/>
      <c r="BV793" s="66"/>
      <c r="BW793" s="66"/>
    </row>
    <row r="794" spans="1:75">
      <c r="A794" s="19">
        <f>CONCATENATE(MONTH(Base[[#This Row],[Data_Padronizada]]),"/",YEAR(Base[[#This Row],[Data_Padronizada]]))*1</f>
        <v>1</v>
      </c>
      <c r="B794" s="20" cm="1">
        <f t="array" ref="B794">IF(ISTEXT(BP794), IFERROR(VALOR.DATA(TRIM(BP794)), VALUE(TRIM(BP794))), BP794)</f>
        <v>0</v>
      </c>
      <c r="C794" t="str">
        <f>TEXT(Base[[#This Row],[Data_Padronizada]],"DDD")</f>
        <v>sáb</v>
      </c>
      <c r="D794">
        <f>_xlfn.XLOOKUP(Base[[#This Row],[Recurso]],'DE-PARA'!$A$1:$A$1000,'DE-PARA'!$D$1:$D$1000)</f>
        <v>0</v>
      </c>
      <c r="E794" t="str">
        <f>_xlfn.XLOOKUP(Base[[#This Row],[Tipo]],'DE-PARA'!$K$2:$K$63,'DE-PARA'!$L$2:$L$63,"Fazer De-Para")</f>
        <v>Fazer De-Para</v>
      </c>
      <c r="F794" s="21">
        <f>Base[[#This Row],[Duração]]*24</f>
        <v>0</v>
      </c>
      <c r="G794" s="22">
        <f>HOUR(Base[[#This Row],[Tempo de atendimento]]/24)</f>
        <v>0</v>
      </c>
      <c r="H794">
        <f>_xlfn.XLOOKUP(Base[[#This Row],[Recurso]],'DE-PARA'!$A$1:$A$1000,'DE-PARA'!$E$1:$E$1000)</f>
        <v>0</v>
      </c>
      <c r="I794">
        <f>_xlfn.XLOOKUP(Base[[#This Row],[Recurso]],'DE-PARA'!$A$1:$A$1000,'DE-PARA'!$F$1:$F$1000)</f>
        <v>0</v>
      </c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  <c r="AA794" s="66"/>
      <c r="AB794" s="66"/>
      <c r="AC794" s="66"/>
      <c r="AD794" s="67"/>
      <c r="AE794" s="67"/>
      <c r="AF794" s="67"/>
      <c r="AG794" s="68"/>
      <c r="AH794" s="68"/>
      <c r="AI794" s="66"/>
      <c r="AJ794" s="66"/>
      <c r="AK794" s="66"/>
      <c r="AL794" s="66"/>
      <c r="AM794" s="66"/>
      <c r="AN794" s="66"/>
      <c r="AO794" s="66"/>
      <c r="AP794" s="66"/>
      <c r="AQ794" s="66"/>
      <c r="AR794" s="66"/>
      <c r="AS794" s="66"/>
      <c r="AT794" s="66"/>
      <c r="AU794" s="66"/>
      <c r="AV794" s="66"/>
      <c r="AW794" s="66"/>
      <c r="AX794" s="66"/>
      <c r="AY794" s="66"/>
      <c r="AZ794" s="66"/>
      <c r="BA794" s="66"/>
      <c r="BB794" s="66"/>
      <c r="BC794" s="66"/>
      <c r="BD794" s="66"/>
      <c r="BE794" s="66"/>
      <c r="BF794" s="66"/>
      <c r="BG794" s="66"/>
      <c r="BH794" s="66"/>
      <c r="BI794" s="66"/>
      <c r="BJ794" s="66"/>
      <c r="BK794" s="68"/>
      <c r="BL794" s="68"/>
      <c r="BM794" s="66"/>
      <c r="BN794" s="66"/>
      <c r="BO794" s="66"/>
      <c r="BP794" s="69"/>
      <c r="BQ794" s="66"/>
      <c r="BR794" s="66"/>
      <c r="BS794" s="66"/>
      <c r="BT794" s="66"/>
      <c r="BU794" s="66"/>
      <c r="BV794" s="66"/>
      <c r="BW794" s="66"/>
    </row>
    <row r="795" spans="1:75">
      <c r="A795" s="19">
        <f>CONCATENATE(MONTH(Base[[#This Row],[Data_Padronizada]]),"/",YEAR(Base[[#This Row],[Data_Padronizada]]))*1</f>
        <v>1</v>
      </c>
      <c r="B795" s="20" cm="1">
        <f t="array" ref="B795">IF(ISTEXT(BP795), IFERROR(VALOR.DATA(TRIM(BP795)), VALUE(TRIM(BP795))), BP795)</f>
        <v>0</v>
      </c>
      <c r="C795" t="str">
        <f>TEXT(Base[[#This Row],[Data_Padronizada]],"DDD")</f>
        <v>sáb</v>
      </c>
      <c r="D795">
        <f>_xlfn.XLOOKUP(Base[[#This Row],[Recurso]],'DE-PARA'!$A$1:$A$1000,'DE-PARA'!$D$1:$D$1000)</f>
        <v>0</v>
      </c>
      <c r="E795" t="str">
        <f>_xlfn.XLOOKUP(Base[[#This Row],[Tipo]],'DE-PARA'!$K$2:$K$63,'DE-PARA'!$L$2:$L$63,"Fazer De-Para")</f>
        <v>Fazer De-Para</v>
      </c>
      <c r="F795" s="21">
        <f>Base[[#This Row],[Duração]]*24</f>
        <v>0</v>
      </c>
      <c r="G795" s="22">
        <f>HOUR(Base[[#This Row],[Tempo de atendimento]]/24)</f>
        <v>0</v>
      </c>
      <c r="H795">
        <f>_xlfn.XLOOKUP(Base[[#This Row],[Recurso]],'DE-PARA'!$A$1:$A$1000,'DE-PARA'!$E$1:$E$1000)</f>
        <v>0</v>
      </c>
      <c r="I795">
        <f>_xlfn.XLOOKUP(Base[[#This Row],[Recurso]],'DE-PARA'!$A$1:$A$1000,'DE-PARA'!$F$1:$F$1000)</f>
        <v>0</v>
      </c>
    </row>
    <row r="796" spans="1:75">
      <c r="A796" s="19">
        <f>CONCATENATE(MONTH(Base[[#This Row],[Data_Padronizada]]),"/",YEAR(Base[[#This Row],[Data_Padronizada]]))*1</f>
        <v>1</v>
      </c>
      <c r="B796" s="20" cm="1">
        <f t="array" ref="B796">IF(ISTEXT(BP796), IFERROR(VALOR.DATA(TRIM(BP796)), VALUE(TRIM(BP796))), BP796)</f>
        <v>0</v>
      </c>
      <c r="C796" t="str">
        <f>TEXT(Base[[#This Row],[Data_Padronizada]],"DDD")</f>
        <v>sáb</v>
      </c>
      <c r="D796">
        <f>_xlfn.XLOOKUP(Base[[#This Row],[Recurso]],'DE-PARA'!$A$1:$A$1000,'DE-PARA'!$D$1:$D$1000)</f>
        <v>0</v>
      </c>
      <c r="E796" t="str">
        <f>_xlfn.XLOOKUP(Base[[#This Row],[Tipo]],'DE-PARA'!$K$2:$K$63,'DE-PARA'!$L$2:$L$63,"Fazer De-Para")</f>
        <v>Fazer De-Para</v>
      </c>
      <c r="F796" s="21">
        <f>Base[[#This Row],[Duração]]*24</f>
        <v>0</v>
      </c>
      <c r="G796" s="22">
        <f>HOUR(Base[[#This Row],[Tempo de atendimento]]/24)</f>
        <v>0</v>
      </c>
      <c r="H796">
        <f>_xlfn.XLOOKUP(Base[[#This Row],[Recurso]],'DE-PARA'!$A$1:$A$1000,'DE-PARA'!$E$1:$E$1000)</f>
        <v>0</v>
      </c>
      <c r="I796">
        <f>_xlfn.XLOOKUP(Base[[#This Row],[Recurso]],'DE-PARA'!$A$1:$A$1000,'DE-PARA'!$F$1:$F$1000)</f>
        <v>0</v>
      </c>
      <c r="AD796" s="64"/>
      <c r="AE796" s="64"/>
      <c r="AF796" s="64"/>
      <c r="AG796" s="65"/>
      <c r="AH796" s="65"/>
      <c r="BK796" s="65"/>
      <c r="BL796" s="65"/>
      <c r="BP796" s="20"/>
    </row>
    <row r="797" spans="1:75">
      <c r="A797" s="19">
        <f>CONCATENATE(MONTH(Base[[#This Row],[Data_Padronizada]]),"/",YEAR(Base[[#This Row],[Data_Padronizada]]))*1</f>
        <v>1</v>
      </c>
      <c r="B797" s="20" cm="1">
        <f t="array" ref="B797">IF(ISTEXT(BP797), IFERROR(VALOR.DATA(TRIM(BP797)), VALUE(TRIM(BP797))), BP797)</f>
        <v>0</v>
      </c>
      <c r="C797" t="str">
        <f>TEXT(Base[[#This Row],[Data_Padronizada]],"DDD")</f>
        <v>sáb</v>
      </c>
      <c r="D797">
        <f>_xlfn.XLOOKUP(Base[[#This Row],[Recurso]],'DE-PARA'!$A$1:$A$1000,'DE-PARA'!$D$1:$D$1000)</f>
        <v>0</v>
      </c>
      <c r="E797" t="str">
        <f>_xlfn.XLOOKUP(Base[[#This Row],[Tipo]],'DE-PARA'!$K$2:$K$63,'DE-PARA'!$L$2:$L$63,"Fazer De-Para")</f>
        <v>Fazer De-Para</v>
      </c>
      <c r="F797" s="21">
        <f>Base[[#This Row],[Duração]]*24</f>
        <v>0</v>
      </c>
      <c r="G797" s="22">
        <f>HOUR(Base[[#This Row],[Tempo de atendimento]]/24)</f>
        <v>0</v>
      </c>
      <c r="H797">
        <f>_xlfn.XLOOKUP(Base[[#This Row],[Recurso]],'DE-PARA'!$A$1:$A$1000,'DE-PARA'!$E$1:$E$1000)</f>
        <v>0</v>
      </c>
      <c r="I797">
        <f>_xlfn.XLOOKUP(Base[[#This Row],[Recurso]],'DE-PARA'!$A$1:$A$1000,'DE-PARA'!$F$1:$F$1000)</f>
        <v>0</v>
      </c>
    </row>
    <row r="798" spans="1:75">
      <c r="A798" s="19">
        <f>CONCATENATE(MONTH(Base[[#This Row],[Data_Padronizada]]),"/",YEAR(Base[[#This Row],[Data_Padronizada]]))*1</f>
        <v>1</v>
      </c>
      <c r="B798" s="20" cm="1">
        <f t="array" ref="B798">IF(ISTEXT(BP798), IFERROR(VALOR.DATA(TRIM(BP798)), VALUE(TRIM(BP798))), BP798)</f>
        <v>0</v>
      </c>
      <c r="C798" t="str">
        <f>TEXT(Base[[#This Row],[Data_Padronizada]],"DDD")</f>
        <v>sáb</v>
      </c>
      <c r="D798">
        <f>_xlfn.XLOOKUP(Base[[#This Row],[Recurso]],'DE-PARA'!$A$1:$A$1000,'DE-PARA'!$D$1:$D$1000)</f>
        <v>0</v>
      </c>
      <c r="E798" t="str">
        <f>_xlfn.XLOOKUP(Base[[#This Row],[Tipo]],'DE-PARA'!$K$2:$K$63,'DE-PARA'!$L$2:$L$63,"Fazer De-Para")</f>
        <v>Fazer De-Para</v>
      </c>
      <c r="F798" s="21">
        <f>Base[[#This Row],[Duração]]*24</f>
        <v>0</v>
      </c>
      <c r="G798" s="22">
        <f>HOUR(Base[[#This Row],[Tempo de atendimento]]/24)</f>
        <v>0</v>
      </c>
      <c r="H798">
        <f>_xlfn.XLOOKUP(Base[[#This Row],[Recurso]],'DE-PARA'!$A$1:$A$1000,'DE-PARA'!$E$1:$E$1000)</f>
        <v>0</v>
      </c>
      <c r="I798">
        <f>_xlfn.XLOOKUP(Base[[#This Row],[Recurso]],'DE-PARA'!$A$1:$A$1000,'DE-PARA'!$F$1:$F$1000)</f>
        <v>0</v>
      </c>
    </row>
    <row r="799" spans="1:75">
      <c r="A799" s="19">
        <f>CONCATENATE(MONTH(Base[[#This Row],[Data_Padronizada]]),"/",YEAR(Base[[#This Row],[Data_Padronizada]]))*1</f>
        <v>1</v>
      </c>
      <c r="B799" s="20" cm="1">
        <f t="array" ref="B799">IF(ISTEXT(BP799), IFERROR(VALOR.DATA(TRIM(BP799)), VALUE(TRIM(BP799))), BP799)</f>
        <v>0</v>
      </c>
      <c r="C799" t="str">
        <f>TEXT(Base[[#This Row],[Data_Padronizada]],"DDD")</f>
        <v>sáb</v>
      </c>
      <c r="D799">
        <f>_xlfn.XLOOKUP(Base[[#This Row],[Recurso]],'DE-PARA'!$A$1:$A$1000,'DE-PARA'!$D$1:$D$1000)</f>
        <v>0</v>
      </c>
      <c r="E799" t="str">
        <f>_xlfn.XLOOKUP(Base[[#This Row],[Tipo]],'DE-PARA'!$K$2:$K$63,'DE-PARA'!$L$2:$L$63,"Fazer De-Para")</f>
        <v>Fazer De-Para</v>
      </c>
      <c r="F799" s="21">
        <f>Base[[#This Row],[Duração]]*24</f>
        <v>0</v>
      </c>
      <c r="G799" s="22">
        <f>HOUR(Base[[#This Row],[Tempo de atendimento]]/24)</f>
        <v>0</v>
      </c>
      <c r="H799">
        <f>_xlfn.XLOOKUP(Base[[#This Row],[Recurso]],'DE-PARA'!$A$1:$A$1000,'DE-PARA'!$E$1:$E$1000)</f>
        <v>0</v>
      </c>
      <c r="I799">
        <f>_xlfn.XLOOKUP(Base[[#This Row],[Recurso]],'DE-PARA'!$A$1:$A$1000,'DE-PARA'!$F$1:$F$1000)</f>
        <v>0</v>
      </c>
      <c r="AD799" s="64"/>
      <c r="AE799" s="64"/>
      <c r="AF799" s="64"/>
      <c r="AG799" s="65"/>
      <c r="AH799" s="65"/>
      <c r="BK799" s="65"/>
      <c r="BL799" s="65"/>
      <c r="BP799" s="20"/>
    </row>
    <row r="800" spans="1:75">
      <c r="A800" s="19">
        <f>CONCATENATE(MONTH(Base[[#This Row],[Data_Padronizada]]),"/",YEAR(Base[[#This Row],[Data_Padronizada]]))*1</f>
        <v>1</v>
      </c>
      <c r="B800" s="20" cm="1">
        <f t="array" ref="B800">IF(ISTEXT(BP800), IFERROR(VALOR.DATA(TRIM(BP800)), VALUE(TRIM(BP800))), BP800)</f>
        <v>0</v>
      </c>
      <c r="C800" t="str">
        <f>TEXT(Base[[#This Row],[Data_Padronizada]],"DDD")</f>
        <v>sáb</v>
      </c>
      <c r="D800">
        <f>_xlfn.XLOOKUP(Base[[#This Row],[Recurso]],'DE-PARA'!$A$1:$A$1000,'DE-PARA'!$D$1:$D$1000)</f>
        <v>0</v>
      </c>
      <c r="E800" t="str">
        <f>_xlfn.XLOOKUP(Base[[#This Row],[Tipo]],'DE-PARA'!$K$2:$K$63,'DE-PARA'!$L$2:$L$63,"Fazer De-Para")</f>
        <v>Fazer De-Para</v>
      </c>
      <c r="F800" s="21">
        <f>Base[[#This Row],[Duração]]*24</f>
        <v>0</v>
      </c>
      <c r="G800" s="22">
        <f>HOUR(Base[[#This Row],[Tempo de atendimento]]/24)</f>
        <v>0</v>
      </c>
      <c r="H800">
        <f>_xlfn.XLOOKUP(Base[[#This Row],[Recurso]],'DE-PARA'!$A$1:$A$1000,'DE-PARA'!$E$1:$E$1000)</f>
        <v>0</v>
      </c>
      <c r="I800">
        <f>_xlfn.XLOOKUP(Base[[#This Row],[Recurso]],'DE-PARA'!$A$1:$A$1000,'DE-PARA'!$F$1:$F$1000)</f>
        <v>0</v>
      </c>
      <c r="AD800" s="64"/>
      <c r="AE800" s="64"/>
      <c r="AF800" s="64"/>
      <c r="AG800" s="65"/>
      <c r="AH800" s="65"/>
      <c r="BK800" s="65"/>
      <c r="BL800" s="65"/>
      <c r="BP800" s="20"/>
    </row>
    <row r="801" spans="1:75">
      <c r="A801" s="19">
        <f>CONCATENATE(MONTH(Base[[#This Row],[Data_Padronizada]]),"/",YEAR(Base[[#This Row],[Data_Padronizada]]))*1</f>
        <v>1</v>
      </c>
      <c r="B801" s="20" cm="1">
        <f t="array" ref="B801">IF(ISTEXT(BP801), IFERROR(VALOR.DATA(TRIM(BP801)), VALUE(TRIM(BP801))), BP801)</f>
        <v>0</v>
      </c>
      <c r="C801" t="str">
        <f>TEXT(Base[[#This Row],[Data_Padronizada]],"DDD")</f>
        <v>sáb</v>
      </c>
      <c r="D801">
        <f>_xlfn.XLOOKUP(Base[[#This Row],[Recurso]],'DE-PARA'!$A$1:$A$1000,'DE-PARA'!$D$1:$D$1000)</f>
        <v>0</v>
      </c>
      <c r="E801" t="str">
        <f>_xlfn.XLOOKUP(Base[[#This Row],[Tipo]],'DE-PARA'!$K$2:$K$63,'DE-PARA'!$L$2:$L$63,"Fazer De-Para")</f>
        <v>Fazer De-Para</v>
      </c>
      <c r="F801" s="21">
        <f>Base[[#This Row],[Duração]]*24</f>
        <v>0</v>
      </c>
      <c r="G801" s="22">
        <f>HOUR(Base[[#This Row],[Tempo de atendimento]]/24)</f>
        <v>0</v>
      </c>
      <c r="H801">
        <f>_xlfn.XLOOKUP(Base[[#This Row],[Recurso]],'DE-PARA'!$A$1:$A$1000,'DE-PARA'!$E$1:$E$1000)</f>
        <v>0</v>
      </c>
      <c r="I801">
        <f>_xlfn.XLOOKUP(Base[[#This Row],[Recurso]],'DE-PARA'!$A$1:$A$1000,'DE-PARA'!$F$1:$F$1000)</f>
        <v>0</v>
      </c>
    </row>
    <row r="802" spans="1:75">
      <c r="A802" s="19">
        <f>CONCATENATE(MONTH(Base[[#This Row],[Data_Padronizada]]),"/",YEAR(Base[[#This Row],[Data_Padronizada]]))*1</f>
        <v>1</v>
      </c>
      <c r="B802" s="20" cm="1">
        <f t="array" ref="B802">IF(ISTEXT(BP802), IFERROR(VALOR.DATA(TRIM(BP802)), VALUE(TRIM(BP802))), BP802)</f>
        <v>0</v>
      </c>
      <c r="C802" t="str">
        <f>TEXT(Base[[#This Row],[Data_Padronizada]],"DDD")</f>
        <v>sáb</v>
      </c>
      <c r="D802">
        <f>_xlfn.XLOOKUP(Base[[#This Row],[Recurso]],'DE-PARA'!$A$1:$A$1000,'DE-PARA'!$D$1:$D$1000)</f>
        <v>0</v>
      </c>
      <c r="E802" t="str">
        <f>_xlfn.XLOOKUP(Base[[#This Row],[Tipo]],'DE-PARA'!$K$2:$K$63,'DE-PARA'!$L$2:$L$63,"Fazer De-Para")</f>
        <v>Fazer De-Para</v>
      </c>
      <c r="F802" s="21">
        <f>Base[[#This Row],[Duração]]*24</f>
        <v>0</v>
      </c>
      <c r="G802" s="22">
        <f>HOUR(Base[[#This Row],[Tempo de atendimento]]/24)</f>
        <v>0</v>
      </c>
      <c r="H802">
        <f>_xlfn.XLOOKUP(Base[[#This Row],[Recurso]],'DE-PARA'!$A$1:$A$1000,'DE-PARA'!$E$1:$E$1000)</f>
        <v>0</v>
      </c>
      <c r="I802">
        <f>_xlfn.XLOOKUP(Base[[#This Row],[Recurso]],'DE-PARA'!$A$1:$A$1000,'DE-PARA'!$F$1:$F$1000)</f>
        <v>0</v>
      </c>
    </row>
    <row r="803" spans="1:75">
      <c r="A803" s="19">
        <f>CONCATENATE(MONTH(Base[[#This Row],[Data_Padronizada]]),"/",YEAR(Base[[#This Row],[Data_Padronizada]]))*1</f>
        <v>1</v>
      </c>
      <c r="B803" s="20" cm="1">
        <f t="array" ref="B803">IF(ISTEXT(BP803), IFERROR(VALOR.DATA(TRIM(BP803)), VALUE(TRIM(BP803))), BP803)</f>
        <v>0</v>
      </c>
      <c r="C803" t="str">
        <f>TEXT(Base[[#This Row],[Data_Padronizada]],"DDD")</f>
        <v>sáb</v>
      </c>
      <c r="D803">
        <f>_xlfn.XLOOKUP(Base[[#This Row],[Recurso]],'DE-PARA'!$A$1:$A$1000,'DE-PARA'!$D$1:$D$1000)</f>
        <v>0</v>
      </c>
      <c r="E803" t="str">
        <f>_xlfn.XLOOKUP(Base[[#This Row],[Tipo]],'DE-PARA'!$K$2:$K$63,'DE-PARA'!$L$2:$L$63,"Fazer De-Para")</f>
        <v>Fazer De-Para</v>
      </c>
      <c r="F803" s="21">
        <f>Base[[#This Row],[Duração]]*24</f>
        <v>0</v>
      </c>
      <c r="G803" s="22">
        <f>HOUR(Base[[#This Row],[Tempo de atendimento]]/24)</f>
        <v>0</v>
      </c>
      <c r="H803">
        <f>_xlfn.XLOOKUP(Base[[#This Row],[Recurso]],'DE-PARA'!$A$1:$A$1000,'DE-PARA'!$E$1:$E$1000)</f>
        <v>0</v>
      </c>
      <c r="I803">
        <f>_xlfn.XLOOKUP(Base[[#This Row],[Recurso]],'DE-PARA'!$A$1:$A$1000,'DE-PARA'!$F$1:$F$1000)</f>
        <v>0</v>
      </c>
    </row>
    <row r="804" spans="1:75">
      <c r="A804" s="19">
        <f>CONCATENATE(MONTH(Base[[#This Row],[Data_Padronizada]]),"/",YEAR(Base[[#This Row],[Data_Padronizada]]))*1</f>
        <v>1</v>
      </c>
      <c r="B804" s="20" cm="1">
        <f t="array" ref="B804">IF(ISTEXT(BP804), IFERROR(VALOR.DATA(TRIM(BP804)), VALUE(TRIM(BP804))), BP804)</f>
        <v>0</v>
      </c>
      <c r="C804" t="str">
        <f>TEXT(Base[[#This Row],[Data_Padronizada]],"DDD")</f>
        <v>sáb</v>
      </c>
      <c r="D804">
        <f>_xlfn.XLOOKUP(Base[[#This Row],[Recurso]],'DE-PARA'!$A$1:$A$1000,'DE-PARA'!$D$1:$D$1000)</f>
        <v>0</v>
      </c>
      <c r="E804" t="str">
        <f>_xlfn.XLOOKUP(Base[[#This Row],[Tipo]],'DE-PARA'!$K$2:$K$63,'DE-PARA'!$L$2:$L$63,"Fazer De-Para")</f>
        <v>Fazer De-Para</v>
      </c>
      <c r="F804" s="21">
        <f>Base[[#This Row],[Duração]]*24</f>
        <v>0</v>
      </c>
      <c r="G804" s="22">
        <f>HOUR(Base[[#This Row],[Tempo de atendimento]]/24)</f>
        <v>0</v>
      </c>
      <c r="H804">
        <f>_xlfn.XLOOKUP(Base[[#This Row],[Recurso]],'DE-PARA'!$A$1:$A$1000,'DE-PARA'!$E$1:$E$1000)</f>
        <v>0</v>
      </c>
      <c r="I804">
        <f>_xlfn.XLOOKUP(Base[[#This Row],[Recurso]],'DE-PARA'!$A$1:$A$1000,'DE-PARA'!$F$1:$F$1000)</f>
        <v>0</v>
      </c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  <c r="AA804" s="66"/>
      <c r="AB804" s="66"/>
      <c r="AC804" s="66"/>
      <c r="AD804" s="67"/>
      <c r="AE804" s="67"/>
      <c r="AF804" s="67"/>
      <c r="AG804" s="68"/>
      <c r="AH804" s="68"/>
      <c r="AI804" s="66"/>
      <c r="AJ804" s="66"/>
      <c r="AK804" s="66"/>
      <c r="AL804" s="66"/>
      <c r="AM804" s="66"/>
      <c r="AN804" s="66"/>
      <c r="AO804" s="66"/>
      <c r="AP804" s="66"/>
      <c r="AQ804" s="66"/>
      <c r="AR804" s="66"/>
      <c r="AS804" s="66"/>
      <c r="AT804" s="66"/>
      <c r="AU804" s="66"/>
      <c r="AV804" s="66"/>
      <c r="AW804" s="66"/>
      <c r="AX804" s="66"/>
      <c r="AY804" s="66"/>
      <c r="AZ804" s="66"/>
      <c r="BA804" s="66"/>
      <c r="BB804" s="66"/>
      <c r="BC804" s="66"/>
      <c r="BD804" s="66"/>
      <c r="BE804" s="66"/>
      <c r="BF804" s="66"/>
      <c r="BG804" s="66"/>
      <c r="BH804" s="66"/>
      <c r="BI804" s="66"/>
      <c r="BJ804" s="66"/>
      <c r="BK804" s="68"/>
      <c r="BL804" s="68"/>
      <c r="BM804" s="66"/>
      <c r="BN804" s="66"/>
      <c r="BO804" s="66"/>
      <c r="BP804" s="69"/>
      <c r="BQ804" s="66"/>
      <c r="BR804" s="66"/>
      <c r="BS804" s="66"/>
      <c r="BT804" s="66"/>
      <c r="BU804" s="66"/>
      <c r="BV804" s="66"/>
      <c r="BW804" s="66"/>
    </row>
    <row r="805" spans="1:75">
      <c r="A805" s="19">
        <f>CONCATENATE(MONTH(Base[[#This Row],[Data_Padronizada]]),"/",YEAR(Base[[#This Row],[Data_Padronizada]]))*1</f>
        <v>1</v>
      </c>
      <c r="B805" s="20" cm="1">
        <f t="array" ref="B805">IF(ISTEXT(BP805), IFERROR(VALOR.DATA(TRIM(BP805)), VALUE(TRIM(BP805))), BP805)</f>
        <v>0</v>
      </c>
      <c r="C805" t="str">
        <f>TEXT(Base[[#This Row],[Data_Padronizada]],"DDD")</f>
        <v>sáb</v>
      </c>
      <c r="D805">
        <f>_xlfn.XLOOKUP(Base[[#This Row],[Recurso]],'DE-PARA'!$A$1:$A$1000,'DE-PARA'!$D$1:$D$1000)</f>
        <v>0</v>
      </c>
      <c r="E805" t="str">
        <f>_xlfn.XLOOKUP(Base[[#This Row],[Tipo]],'DE-PARA'!$K$2:$K$63,'DE-PARA'!$L$2:$L$63,"Fazer De-Para")</f>
        <v>Fazer De-Para</v>
      </c>
      <c r="F805" s="21">
        <f>Base[[#This Row],[Duração]]*24</f>
        <v>0</v>
      </c>
      <c r="G805" s="22">
        <f>HOUR(Base[[#This Row],[Tempo de atendimento]]/24)</f>
        <v>0</v>
      </c>
      <c r="H805">
        <f>_xlfn.XLOOKUP(Base[[#This Row],[Recurso]],'DE-PARA'!$A$1:$A$1000,'DE-PARA'!$E$1:$E$1000)</f>
        <v>0</v>
      </c>
      <c r="I805">
        <f>_xlfn.XLOOKUP(Base[[#This Row],[Recurso]],'DE-PARA'!$A$1:$A$1000,'DE-PARA'!$F$1:$F$1000)</f>
        <v>0</v>
      </c>
    </row>
    <row r="806" spans="1:75">
      <c r="A806" s="19">
        <f>CONCATENATE(MONTH(Base[[#This Row],[Data_Padronizada]]),"/",YEAR(Base[[#This Row],[Data_Padronizada]]))*1</f>
        <v>1</v>
      </c>
      <c r="B806" s="20" cm="1">
        <f t="array" ref="B806">IF(ISTEXT(BP806), IFERROR(VALOR.DATA(TRIM(BP806)), VALUE(TRIM(BP806))), BP806)</f>
        <v>0</v>
      </c>
      <c r="C806" t="str">
        <f>TEXT(Base[[#This Row],[Data_Padronizada]],"DDD")</f>
        <v>sáb</v>
      </c>
      <c r="D806">
        <f>_xlfn.XLOOKUP(Base[[#This Row],[Recurso]],'DE-PARA'!$A$1:$A$1000,'DE-PARA'!$D$1:$D$1000)</f>
        <v>0</v>
      </c>
      <c r="E806" t="str">
        <f>_xlfn.XLOOKUP(Base[[#This Row],[Tipo]],'DE-PARA'!$K$2:$K$63,'DE-PARA'!$L$2:$L$63,"Fazer De-Para")</f>
        <v>Fazer De-Para</v>
      </c>
      <c r="F806" s="21">
        <f>Base[[#This Row],[Duração]]*24</f>
        <v>0</v>
      </c>
      <c r="G806" s="22">
        <f>HOUR(Base[[#This Row],[Tempo de atendimento]]/24)</f>
        <v>0</v>
      </c>
      <c r="H806">
        <f>_xlfn.XLOOKUP(Base[[#This Row],[Recurso]],'DE-PARA'!$A$1:$A$1000,'DE-PARA'!$E$1:$E$1000)</f>
        <v>0</v>
      </c>
      <c r="I806">
        <f>_xlfn.XLOOKUP(Base[[#This Row],[Recurso]],'DE-PARA'!$A$1:$A$1000,'DE-PARA'!$F$1:$F$1000)</f>
        <v>0</v>
      </c>
    </row>
    <row r="807" spans="1:75">
      <c r="A807" s="19">
        <f>CONCATENATE(MONTH(Base[[#This Row],[Data_Padronizada]]),"/",YEAR(Base[[#This Row],[Data_Padronizada]]))*1</f>
        <v>1</v>
      </c>
      <c r="B807" s="20" cm="1">
        <f t="array" ref="B807">IF(ISTEXT(BP807), IFERROR(VALOR.DATA(TRIM(BP807)), VALUE(TRIM(BP807))), BP807)</f>
        <v>0</v>
      </c>
      <c r="C807" t="str">
        <f>TEXT(Base[[#This Row],[Data_Padronizada]],"DDD")</f>
        <v>sáb</v>
      </c>
      <c r="D807">
        <f>_xlfn.XLOOKUP(Base[[#This Row],[Recurso]],'DE-PARA'!$A$1:$A$1000,'DE-PARA'!$D$1:$D$1000)</f>
        <v>0</v>
      </c>
      <c r="E807" t="str">
        <f>_xlfn.XLOOKUP(Base[[#This Row],[Tipo]],'DE-PARA'!$K$2:$K$63,'DE-PARA'!$L$2:$L$63,"Fazer De-Para")</f>
        <v>Fazer De-Para</v>
      </c>
      <c r="F807" s="21">
        <f>Base[[#This Row],[Duração]]*24</f>
        <v>0</v>
      </c>
      <c r="G807" s="22">
        <f>HOUR(Base[[#This Row],[Tempo de atendimento]]/24)</f>
        <v>0</v>
      </c>
      <c r="H807">
        <f>_xlfn.XLOOKUP(Base[[#This Row],[Recurso]],'DE-PARA'!$A$1:$A$1000,'DE-PARA'!$E$1:$E$1000)</f>
        <v>0</v>
      </c>
      <c r="I807">
        <f>_xlfn.XLOOKUP(Base[[#This Row],[Recurso]],'DE-PARA'!$A$1:$A$1000,'DE-PARA'!$F$1:$F$1000)</f>
        <v>0</v>
      </c>
    </row>
    <row r="808" spans="1:75">
      <c r="A808" s="19">
        <f>CONCATENATE(MONTH(Base[[#This Row],[Data_Padronizada]]),"/",YEAR(Base[[#This Row],[Data_Padronizada]]))*1</f>
        <v>1</v>
      </c>
      <c r="B808" s="20" cm="1">
        <f t="array" ref="B808">IF(ISTEXT(BP808), IFERROR(VALOR.DATA(TRIM(BP808)), VALUE(TRIM(BP808))), BP808)</f>
        <v>0</v>
      </c>
      <c r="C808" t="str">
        <f>TEXT(Base[[#This Row],[Data_Padronizada]],"DDD")</f>
        <v>sáb</v>
      </c>
      <c r="D808">
        <f>_xlfn.XLOOKUP(Base[[#This Row],[Recurso]],'DE-PARA'!$A$1:$A$1000,'DE-PARA'!$D$1:$D$1000)</f>
        <v>0</v>
      </c>
      <c r="E808" t="str">
        <f>_xlfn.XLOOKUP(Base[[#This Row],[Tipo]],'DE-PARA'!$K$2:$K$63,'DE-PARA'!$L$2:$L$63,"Fazer De-Para")</f>
        <v>Fazer De-Para</v>
      </c>
      <c r="F808" s="21">
        <f>Base[[#This Row],[Duração]]*24</f>
        <v>0</v>
      </c>
      <c r="G808" s="22">
        <f>HOUR(Base[[#This Row],[Tempo de atendimento]]/24)</f>
        <v>0</v>
      </c>
      <c r="H808">
        <f>_xlfn.XLOOKUP(Base[[#This Row],[Recurso]],'DE-PARA'!$A$1:$A$1000,'DE-PARA'!$E$1:$E$1000)</f>
        <v>0</v>
      </c>
      <c r="I808">
        <f>_xlfn.XLOOKUP(Base[[#This Row],[Recurso]],'DE-PARA'!$A$1:$A$1000,'DE-PARA'!$F$1:$F$1000)</f>
        <v>0</v>
      </c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  <c r="AA808" s="66"/>
      <c r="AB808" s="66"/>
      <c r="AC808" s="66"/>
      <c r="AD808" s="67"/>
      <c r="AE808" s="67"/>
      <c r="AF808" s="67"/>
      <c r="AG808" s="68"/>
      <c r="AH808" s="68"/>
      <c r="AI808" s="66"/>
      <c r="AJ808" s="66"/>
      <c r="AK808" s="66"/>
      <c r="AL808" s="66"/>
      <c r="AM808" s="66"/>
      <c r="AN808" s="66"/>
      <c r="AO808" s="66"/>
      <c r="AP808" s="66"/>
      <c r="AQ808" s="66"/>
      <c r="AR808" s="66"/>
      <c r="AS808" s="66"/>
      <c r="AT808" s="66"/>
      <c r="AU808" s="66"/>
      <c r="AV808" s="66"/>
      <c r="AW808" s="66"/>
      <c r="AX808" s="66"/>
      <c r="AY808" s="66"/>
      <c r="AZ808" s="66"/>
      <c r="BA808" s="66"/>
      <c r="BB808" s="66"/>
      <c r="BC808" s="66"/>
      <c r="BD808" s="66"/>
      <c r="BE808" s="66"/>
      <c r="BF808" s="66"/>
      <c r="BG808" s="66"/>
      <c r="BH808" s="66"/>
      <c r="BI808" s="66"/>
      <c r="BJ808" s="66"/>
      <c r="BK808" s="68"/>
      <c r="BL808" s="68"/>
      <c r="BM808" s="66"/>
      <c r="BN808" s="66"/>
      <c r="BO808" s="66"/>
      <c r="BP808" s="69"/>
      <c r="BQ808" s="66"/>
      <c r="BR808" s="66"/>
      <c r="BS808" s="66"/>
      <c r="BT808" s="66"/>
      <c r="BU808" s="66"/>
      <c r="BV808" s="66"/>
      <c r="BW808" s="66"/>
    </row>
    <row r="809" spans="1:75">
      <c r="A809" s="19">
        <f>CONCATENATE(MONTH(Base[[#This Row],[Data_Padronizada]]),"/",YEAR(Base[[#This Row],[Data_Padronizada]]))*1</f>
        <v>1</v>
      </c>
      <c r="B809" s="20" cm="1">
        <f t="array" ref="B809">IF(ISTEXT(BP809), IFERROR(VALOR.DATA(TRIM(BP809)), VALUE(TRIM(BP809))), BP809)</f>
        <v>0</v>
      </c>
      <c r="C809" t="str">
        <f>TEXT(Base[[#This Row],[Data_Padronizada]],"DDD")</f>
        <v>sáb</v>
      </c>
      <c r="D809">
        <f>_xlfn.XLOOKUP(Base[[#This Row],[Recurso]],'DE-PARA'!$A$1:$A$1000,'DE-PARA'!$D$1:$D$1000)</f>
        <v>0</v>
      </c>
      <c r="E809" t="str">
        <f>_xlfn.XLOOKUP(Base[[#This Row],[Tipo]],'DE-PARA'!$K$2:$K$63,'DE-PARA'!$L$2:$L$63,"Fazer De-Para")</f>
        <v>Fazer De-Para</v>
      </c>
      <c r="F809" s="21">
        <f>Base[[#This Row],[Duração]]*24</f>
        <v>0</v>
      </c>
      <c r="G809" s="22">
        <f>HOUR(Base[[#This Row],[Tempo de atendimento]]/24)</f>
        <v>0</v>
      </c>
      <c r="H809">
        <f>_xlfn.XLOOKUP(Base[[#This Row],[Recurso]],'DE-PARA'!$A$1:$A$1000,'DE-PARA'!$E$1:$E$1000)</f>
        <v>0</v>
      </c>
      <c r="I809">
        <f>_xlfn.XLOOKUP(Base[[#This Row],[Recurso]],'DE-PARA'!$A$1:$A$1000,'DE-PARA'!$F$1:$F$1000)</f>
        <v>0</v>
      </c>
    </row>
    <row r="810" spans="1:75">
      <c r="A810" s="19">
        <f>CONCATENATE(MONTH(Base[[#This Row],[Data_Padronizada]]),"/",YEAR(Base[[#This Row],[Data_Padronizada]]))*1</f>
        <v>1</v>
      </c>
      <c r="B810" s="20" cm="1">
        <f t="array" ref="B810">IF(ISTEXT(BP810), IFERROR(VALOR.DATA(TRIM(BP810)), VALUE(TRIM(BP810))), BP810)</f>
        <v>0</v>
      </c>
      <c r="C810" t="str">
        <f>TEXT(Base[[#This Row],[Data_Padronizada]],"DDD")</f>
        <v>sáb</v>
      </c>
      <c r="D810">
        <f>_xlfn.XLOOKUP(Base[[#This Row],[Recurso]],'DE-PARA'!$A$1:$A$1000,'DE-PARA'!$D$1:$D$1000)</f>
        <v>0</v>
      </c>
      <c r="E810" t="str">
        <f>_xlfn.XLOOKUP(Base[[#This Row],[Tipo]],'DE-PARA'!$K$2:$K$63,'DE-PARA'!$L$2:$L$63,"Fazer De-Para")</f>
        <v>Fazer De-Para</v>
      </c>
      <c r="F810" s="21">
        <f>Base[[#This Row],[Duração]]*24</f>
        <v>0</v>
      </c>
      <c r="G810" s="22">
        <f>HOUR(Base[[#This Row],[Tempo de atendimento]]/24)</f>
        <v>0</v>
      </c>
      <c r="H810">
        <f>_xlfn.XLOOKUP(Base[[#This Row],[Recurso]],'DE-PARA'!$A$1:$A$1000,'DE-PARA'!$E$1:$E$1000)</f>
        <v>0</v>
      </c>
      <c r="I810">
        <f>_xlfn.XLOOKUP(Base[[#This Row],[Recurso]],'DE-PARA'!$A$1:$A$1000,'DE-PARA'!$F$1:$F$1000)</f>
        <v>0</v>
      </c>
    </row>
    <row r="811" spans="1:75">
      <c r="A811" s="19">
        <f>CONCATENATE(MONTH(Base[[#This Row],[Data_Padronizada]]),"/",YEAR(Base[[#This Row],[Data_Padronizada]]))*1</f>
        <v>1</v>
      </c>
      <c r="B811" s="20" cm="1">
        <f t="array" ref="B811">IF(ISTEXT(BP811), IFERROR(VALOR.DATA(TRIM(BP811)), VALUE(TRIM(BP811))), BP811)</f>
        <v>0</v>
      </c>
      <c r="C811" t="str">
        <f>TEXT(Base[[#This Row],[Data_Padronizada]],"DDD")</f>
        <v>sáb</v>
      </c>
      <c r="D811">
        <f>_xlfn.XLOOKUP(Base[[#This Row],[Recurso]],'DE-PARA'!$A$1:$A$1000,'DE-PARA'!$D$1:$D$1000)</f>
        <v>0</v>
      </c>
      <c r="E811" t="str">
        <f>_xlfn.XLOOKUP(Base[[#This Row],[Tipo]],'DE-PARA'!$K$2:$K$63,'DE-PARA'!$L$2:$L$63,"Fazer De-Para")</f>
        <v>Fazer De-Para</v>
      </c>
      <c r="F811" s="21">
        <f>Base[[#This Row],[Duração]]*24</f>
        <v>0</v>
      </c>
      <c r="G811" s="22">
        <f>HOUR(Base[[#This Row],[Tempo de atendimento]]/24)</f>
        <v>0</v>
      </c>
      <c r="H811">
        <f>_xlfn.XLOOKUP(Base[[#This Row],[Recurso]],'DE-PARA'!$A$1:$A$1000,'DE-PARA'!$E$1:$E$1000)</f>
        <v>0</v>
      </c>
      <c r="I811">
        <f>_xlfn.XLOOKUP(Base[[#This Row],[Recurso]],'DE-PARA'!$A$1:$A$1000,'DE-PARA'!$F$1:$F$1000)</f>
        <v>0</v>
      </c>
    </row>
    <row r="812" spans="1:75">
      <c r="A812" s="19">
        <f>CONCATENATE(MONTH(Base[[#This Row],[Data_Padronizada]]),"/",YEAR(Base[[#This Row],[Data_Padronizada]]))*1</f>
        <v>1</v>
      </c>
      <c r="B812" s="20" cm="1">
        <f t="array" ref="B812">IF(ISTEXT(BP812), IFERROR(VALOR.DATA(TRIM(BP812)), VALUE(TRIM(BP812))), BP812)</f>
        <v>0</v>
      </c>
      <c r="C812" t="str">
        <f>TEXT(Base[[#This Row],[Data_Padronizada]],"DDD")</f>
        <v>sáb</v>
      </c>
      <c r="D812">
        <f>_xlfn.XLOOKUP(Base[[#This Row],[Recurso]],'DE-PARA'!$A$1:$A$1000,'DE-PARA'!$D$1:$D$1000)</f>
        <v>0</v>
      </c>
      <c r="E812" t="str">
        <f>_xlfn.XLOOKUP(Base[[#This Row],[Tipo]],'DE-PARA'!$K$2:$K$63,'DE-PARA'!$L$2:$L$63,"Fazer De-Para")</f>
        <v>Fazer De-Para</v>
      </c>
      <c r="F812" s="21">
        <f>Base[[#This Row],[Duração]]*24</f>
        <v>0</v>
      </c>
      <c r="G812" s="22">
        <f>HOUR(Base[[#This Row],[Tempo de atendimento]]/24)</f>
        <v>0</v>
      </c>
      <c r="H812">
        <f>_xlfn.XLOOKUP(Base[[#This Row],[Recurso]],'DE-PARA'!$A$1:$A$1000,'DE-PARA'!$E$1:$E$1000)</f>
        <v>0</v>
      </c>
      <c r="I812">
        <f>_xlfn.XLOOKUP(Base[[#This Row],[Recurso]],'DE-PARA'!$A$1:$A$1000,'DE-PARA'!$F$1:$F$1000)</f>
        <v>0</v>
      </c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  <c r="AA812" s="66"/>
      <c r="AB812" s="66"/>
      <c r="AC812" s="66"/>
      <c r="AD812" s="67"/>
      <c r="AE812" s="67"/>
      <c r="AF812" s="67"/>
      <c r="AG812" s="68"/>
      <c r="AH812" s="68"/>
      <c r="AI812" s="66"/>
      <c r="AJ812" s="66"/>
      <c r="AK812" s="66"/>
      <c r="AL812" s="66"/>
      <c r="AM812" s="66"/>
      <c r="AN812" s="66"/>
      <c r="AO812" s="66"/>
      <c r="AP812" s="66"/>
      <c r="AQ812" s="66"/>
      <c r="AR812" s="66"/>
      <c r="AS812" s="66"/>
      <c r="AT812" s="66"/>
      <c r="AU812" s="66"/>
      <c r="AV812" s="66"/>
      <c r="AW812" s="66"/>
      <c r="AX812" s="66"/>
      <c r="AY812" s="66"/>
      <c r="AZ812" s="66"/>
      <c r="BA812" s="66"/>
      <c r="BB812" s="66"/>
      <c r="BC812" s="66"/>
      <c r="BD812" s="66"/>
      <c r="BE812" s="66"/>
      <c r="BF812" s="66"/>
      <c r="BG812" s="66"/>
      <c r="BH812" s="66"/>
      <c r="BI812" s="66"/>
      <c r="BJ812" s="66"/>
      <c r="BK812" s="68"/>
      <c r="BL812" s="68"/>
      <c r="BM812" s="66"/>
      <c r="BN812" s="66"/>
      <c r="BO812" s="66"/>
      <c r="BP812" s="69"/>
      <c r="BQ812" s="66"/>
      <c r="BR812" s="66"/>
      <c r="BS812" s="66"/>
      <c r="BT812" s="66"/>
      <c r="BU812" s="66"/>
      <c r="BV812" s="66"/>
      <c r="BW812" s="66"/>
    </row>
    <row r="813" spans="1:75">
      <c r="A813" s="19">
        <f>CONCATENATE(MONTH(Base[[#This Row],[Data_Padronizada]]),"/",YEAR(Base[[#This Row],[Data_Padronizada]]))*1</f>
        <v>1</v>
      </c>
      <c r="B813" s="20" cm="1">
        <f t="array" ref="B813">IF(ISTEXT(BP813), IFERROR(VALOR.DATA(TRIM(BP813)), VALUE(TRIM(BP813))), BP813)</f>
        <v>0</v>
      </c>
      <c r="C813" t="str">
        <f>TEXT(Base[[#This Row],[Data_Padronizada]],"DDD")</f>
        <v>sáb</v>
      </c>
      <c r="D813">
        <f>_xlfn.XLOOKUP(Base[[#This Row],[Recurso]],'DE-PARA'!$A$1:$A$1000,'DE-PARA'!$D$1:$D$1000)</f>
        <v>0</v>
      </c>
      <c r="E813" t="str">
        <f>_xlfn.XLOOKUP(Base[[#This Row],[Tipo]],'DE-PARA'!$K$2:$K$63,'DE-PARA'!$L$2:$L$63,"Fazer De-Para")</f>
        <v>Fazer De-Para</v>
      </c>
      <c r="F813" s="21">
        <f>Base[[#This Row],[Duração]]*24</f>
        <v>0</v>
      </c>
      <c r="G813" s="22">
        <f>HOUR(Base[[#This Row],[Tempo de atendimento]]/24)</f>
        <v>0</v>
      </c>
      <c r="H813">
        <f>_xlfn.XLOOKUP(Base[[#This Row],[Recurso]],'DE-PARA'!$A$1:$A$1000,'DE-PARA'!$E$1:$E$1000)</f>
        <v>0</v>
      </c>
      <c r="I813">
        <f>_xlfn.XLOOKUP(Base[[#This Row],[Recurso]],'DE-PARA'!$A$1:$A$1000,'DE-PARA'!$F$1:$F$1000)</f>
        <v>0</v>
      </c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  <c r="AA813" s="66"/>
      <c r="AB813" s="66"/>
      <c r="AC813" s="66"/>
      <c r="AD813" s="67"/>
      <c r="AE813" s="67"/>
      <c r="AF813" s="67"/>
      <c r="AG813" s="68"/>
      <c r="AH813" s="68"/>
      <c r="AI813" s="66"/>
      <c r="AJ813" s="66"/>
      <c r="AK813" s="66"/>
      <c r="AL813" s="66"/>
      <c r="AM813" s="66"/>
      <c r="AN813" s="66"/>
      <c r="AO813" s="66"/>
      <c r="AP813" s="66"/>
      <c r="AQ813" s="66"/>
      <c r="AR813" s="66"/>
      <c r="AS813" s="66"/>
      <c r="AT813" s="66"/>
      <c r="AU813" s="66"/>
      <c r="AV813" s="66"/>
      <c r="AW813" s="66"/>
      <c r="AX813" s="66"/>
      <c r="AY813" s="66"/>
      <c r="AZ813" s="66"/>
      <c r="BA813" s="66"/>
      <c r="BB813" s="66"/>
      <c r="BC813" s="66"/>
      <c r="BD813" s="66"/>
      <c r="BE813" s="66"/>
      <c r="BF813" s="66"/>
      <c r="BG813" s="66"/>
      <c r="BH813" s="66"/>
      <c r="BI813" s="66"/>
      <c r="BJ813" s="66"/>
      <c r="BK813" s="68"/>
      <c r="BL813" s="68"/>
      <c r="BM813" s="66"/>
      <c r="BN813" s="66"/>
      <c r="BO813" s="66"/>
      <c r="BP813" s="69"/>
      <c r="BQ813" s="66"/>
      <c r="BR813" s="66"/>
      <c r="BS813" s="66"/>
      <c r="BT813" s="66"/>
      <c r="BU813" s="66"/>
      <c r="BV813" s="66"/>
      <c r="BW813" s="66"/>
    </row>
    <row r="814" spans="1:75">
      <c r="A814" s="19">
        <f>CONCATENATE(MONTH(Base[[#This Row],[Data_Padronizada]]),"/",YEAR(Base[[#This Row],[Data_Padronizada]]))*1</f>
        <v>1</v>
      </c>
      <c r="B814" s="20" cm="1">
        <f t="array" ref="B814">IF(ISTEXT(BP814), IFERROR(VALOR.DATA(TRIM(BP814)), VALUE(TRIM(BP814))), BP814)</f>
        <v>0</v>
      </c>
      <c r="C814" t="str">
        <f>TEXT(Base[[#This Row],[Data_Padronizada]],"DDD")</f>
        <v>sáb</v>
      </c>
      <c r="D814">
        <f>_xlfn.XLOOKUP(Base[[#This Row],[Recurso]],'DE-PARA'!$A$1:$A$1000,'DE-PARA'!$D$1:$D$1000)</f>
        <v>0</v>
      </c>
      <c r="E814" t="str">
        <f>_xlfn.XLOOKUP(Base[[#This Row],[Tipo]],'DE-PARA'!$K$2:$K$63,'DE-PARA'!$L$2:$L$63,"Fazer De-Para")</f>
        <v>Fazer De-Para</v>
      </c>
      <c r="F814" s="21">
        <f>Base[[#This Row],[Duração]]*24</f>
        <v>0</v>
      </c>
      <c r="G814" s="22">
        <f>HOUR(Base[[#This Row],[Tempo de atendimento]]/24)</f>
        <v>0</v>
      </c>
      <c r="H814">
        <f>_xlfn.XLOOKUP(Base[[#This Row],[Recurso]],'DE-PARA'!$A$1:$A$1000,'DE-PARA'!$E$1:$E$1000)</f>
        <v>0</v>
      </c>
      <c r="I814">
        <f>_xlfn.XLOOKUP(Base[[#This Row],[Recurso]],'DE-PARA'!$A$1:$A$1000,'DE-PARA'!$F$1:$F$1000)</f>
        <v>0</v>
      </c>
      <c r="AD814" s="64"/>
      <c r="AE814" s="64"/>
      <c r="AF814" s="64"/>
      <c r="AG814" s="65"/>
      <c r="AH814" s="65"/>
      <c r="BK814" s="65"/>
      <c r="BL814" s="65"/>
      <c r="BP814" s="20"/>
    </row>
    <row r="815" spans="1:75">
      <c r="A815" s="19">
        <f>CONCATENATE(MONTH(Base[[#This Row],[Data_Padronizada]]),"/",YEAR(Base[[#This Row],[Data_Padronizada]]))*1</f>
        <v>1</v>
      </c>
      <c r="B815" s="20" cm="1">
        <f t="array" ref="B815">IF(ISTEXT(BP815), IFERROR(VALOR.DATA(TRIM(BP815)), VALUE(TRIM(BP815))), BP815)</f>
        <v>0</v>
      </c>
      <c r="C815" t="str">
        <f>TEXT(Base[[#This Row],[Data_Padronizada]],"DDD")</f>
        <v>sáb</v>
      </c>
      <c r="D815">
        <f>_xlfn.XLOOKUP(Base[[#This Row],[Recurso]],'DE-PARA'!$A$1:$A$1000,'DE-PARA'!$D$1:$D$1000)</f>
        <v>0</v>
      </c>
      <c r="E815" t="str">
        <f>_xlfn.XLOOKUP(Base[[#This Row],[Tipo]],'DE-PARA'!$K$2:$K$63,'DE-PARA'!$L$2:$L$63,"Fazer De-Para")</f>
        <v>Fazer De-Para</v>
      </c>
      <c r="F815" s="21">
        <f>Base[[#This Row],[Duração]]*24</f>
        <v>0</v>
      </c>
      <c r="G815" s="22">
        <f>HOUR(Base[[#This Row],[Tempo de atendimento]]/24)</f>
        <v>0</v>
      </c>
      <c r="H815">
        <f>_xlfn.XLOOKUP(Base[[#This Row],[Recurso]],'DE-PARA'!$A$1:$A$1000,'DE-PARA'!$E$1:$E$1000)</f>
        <v>0</v>
      </c>
      <c r="I815">
        <f>_xlfn.XLOOKUP(Base[[#This Row],[Recurso]],'DE-PARA'!$A$1:$A$1000,'DE-PARA'!$F$1:$F$1000)</f>
        <v>0</v>
      </c>
      <c r="AD815" s="64"/>
      <c r="AE815" s="64"/>
      <c r="AF815" s="64"/>
      <c r="AG815" s="65"/>
      <c r="AH815" s="65"/>
      <c r="BK815" s="65"/>
      <c r="BL815" s="65"/>
      <c r="BP815" s="20"/>
    </row>
    <row r="816" spans="1:75">
      <c r="A816" s="19">
        <f>CONCATENATE(MONTH(Base[[#This Row],[Data_Padronizada]]),"/",YEAR(Base[[#This Row],[Data_Padronizada]]))*1</f>
        <v>1</v>
      </c>
      <c r="B816" s="20" cm="1">
        <f t="array" ref="B816">IF(ISTEXT(BP816), IFERROR(VALOR.DATA(TRIM(BP816)), VALUE(TRIM(BP816))), BP816)</f>
        <v>0</v>
      </c>
      <c r="C816" t="str">
        <f>TEXT(Base[[#This Row],[Data_Padronizada]],"DDD")</f>
        <v>sáb</v>
      </c>
      <c r="D816">
        <f>_xlfn.XLOOKUP(Base[[#This Row],[Recurso]],'DE-PARA'!$A$1:$A$1000,'DE-PARA'!$D$1:$D$1000)</f>
        <v>0</v>
      </c>
      <c r="E816" t="str">
        <f>_xlfn.XLOOKUP(Base[[#This Row],[Tipo]],'DE-PARA'!$K$2:$K$63,'DE-PARA'!$L$2:$L$63,"Fazer De-Para")</f>
        <v>Fazer De-Para</v>
      </c>
      <c r="F816" s="21">
        <f>Base[[#This Row],[Duração]]*24</f>
        <v>0</v>
      </c>
      <c r="G816" s="22">
        <f>HOUR(Base[[#This Row],[Tempo de atendimento]]/24)</f>
        <v>0</v>
      </c>
      <c r="H816">
        <f>_xlfn.XLOOKUP(Base[[#This Row],[Recurso]],'DE-PARA'!$A$1:$A$1000,'DE-PARA'!$E$1:$E$1000)</f>
        <v>0</v>
      </c>
      <c r="I816">
        <f>_xlfn.XLOOKUP(Base[[#This Row],[Recurso]],'DE-PARA'!$A$1:$A$1000,'DE-PARA'!$F$1:$F$1000)</f>
        <v>0</v>
      </c>
    </row>
    <row r="817" spans="1:68">
      <c r="A817" s="19">
        <f>CONCATENATE(MONTH(Base[[#This Row],[Data_Padronizada]]),"/",YEAR(Base[[#This Row],[Data_Padronizada]]))*1</f>
        <v>1</v>
      </c>
      <c r="B817" s="20" cm="1">
        <f t="array" ref="B817">IF(ISTEXT(BP817), IFERROR(VALOR.DATA(TRIM(BP817)), VALUE(TRIM(BP817))), BP817)</f>
        <v>0</v>
      </c>
      <c r="C817" t="str">
        <f>TEXT(Base[[#This Row],[Data_Padronizada]],"DDD")</f>
        <v>sáb</v>
      </c>
      <c r="D817">
        <f>_xlfn.XLOOKUP(Base[[#This Row],[Recurso]],'DE-PARA'!$A$1:$A$1000,'DE-PARA'!$D$1:$D$1000)</f>
        <v>0</v>
      </c>
      <c r="E817" t="str">
        <f>_xlfn.XLOOKUP(Base[[#This Row],[Tipo]],'DE-PARA'!$K$2:$K$63,'DE-PARA'!$L$2:$L$63,"Fazer De-Para")</f>
        <v>Fazer De-Para</v>
      </c>
      <c r="F817" s="21">
        <f>Base[[#This Row],[Duração]]*24</f>
        <v>0</v>
      </c>
      <c r="G817" s="22">
        <f>HOUR(Base[[#This Row],[Tempo de atendimento]]/24)</f>
        <v>0</v>
      </c>
      <c r="H817">
        <f>_xlfn.XLOOKUP(Base[[#This Row],[Recurso]],'DE-PARA'!$A$1:$A$1000,'DE-PARA'!$E$1:$E$1000)</f>
        <v>0</v>
      </c>
      <c r="I817">
        <f>_xlfn.XLOOKUP(Base[[#This Row],[Recurso]],'DE-PARA'!$A$1:$A$1000,'DE-PARA'!$F$1:$F$1000)</f>
        <v>0</v>
      </c>
      <c r="AD817" s="64"/>
      <c r="AE817" s="64"/>
      <c r="AF817" s="64"/>
      <c r="AG817" s="65"/>
      <c r="AH817" s="65"/>
      <c r="BK817" s="65"/>
      <c r="BL817" s="65"/>
      <c r="BP817" s="20"/>
    </row>
    <row r="818" spans="1:68">
      <c r="A818" s="19">
        <f>CONCATENATE(MONTH(Base[[#This Row],[Data_Padronizada]]),"/",YEAR(Base[[#This Row],[Data_Padronizada]]))*1</f>
        <v>1</v>
      </c>
      <c r="B818" s="20" cm="1">
        <f t="array" ref="B818">IF(ISTEXT(BP818), IFERROR(VALOR.DATA(TRIM(BP818)), VALUE(TRIM(BP818))), BP818)</f>
        <v>0</v>
      </c>
      <c r="C818" t="str">
        <f>TEXT(Base[[#This Row],[Data_Padronizada]],"DDD")</f>
        <v>sáb</v>
      </c>
      <c r="D818">
        <f>_xlfn.XLOOKUP(Base[[#This Row],[Recurso]],'DE-PARA'!$A$1:$A$1000,'DE-PARA'!$D$1:$D$1000)</f>
        <v>0</v>
      </c>
      <c r="E818" t="str">
        <f>_xlfn.XLOOKUP(Base[[#This Row],[Tipo]],'DE-PARA'!$K$2:$K$63,'DE-PARA'!$L$2:$L$63,"Fazer De-Para")</f>
        <v>Fazer De-Para</v>
      </c>
      <c r="F818" s="21">
        <f>Base[[#This Row],[Duração]]*24</f>
        <v>0</v>
      </c>
      <c r="G818" s="22">
        <f>HOUR(Base[[#This Row],[Tempo de atendimento]]/24)</f>
        <v>0</v>
      </c>
      <c r="H818">
        <f>_xlfn.XLOOKUP(Base[[#This Row],[Recurso]],'DE-PARA'!$A$1:$A$1000,'DE-PARA'!$E$1:$E$1000)</f>
        <v>0</v>
      </c>
      <c r="I818">
        <f>_xlfn.XLOOKUP(Base[[#This Row],[Recurso]],'DE-PARA'!$A$1:$A$1000,'DE-PARA'!$F$1:$F$1000)</f>
        <v>0</v>
      </c>
      <c r="AD818" s="64"/>
      <c r="AE818" s="64"/>
      <c r="AF818" s="64"/>
      <c r="AG818" s="65"/>
      <c r="AH818" s="65"/>
      <c r="BK818" s="65"/>
      <c r="BL818" s="65"/>
      <c r="BP818" s="20"/>
    </row>
    <row r="819" spans="1:68">
      <c r="A819" s="19">
        <f>CONCATENATE(MONTH(Base[[#This Row],[Data_Padronizada]]),"/",YEAR(Base[[#This Row],[Data_Padronizada]]))*1</f>
        <v>1</v>
      </c>
      <c r="B819" s="20" cm="1">
        <f t="array" ref="B819">IF(ISTEXT(BP819), IFERROR(VALOR.DATA(TRIM(BP819)), VALUE(TRIM(BP819))), BP819)</f>
        <v>0</v>
      </c>
      <c r="C819" t="str">
        <f>TEXT(Base[[#This Row],[Data_Padronizada]],"DDD")</f>
        <v>sáb</v>
      </c>
      <c r="D819">
        <f>_xlfn.XLOOKUP(Base[[#This Row],[Recurso]],'DE-PARA'!$A$1:$A$1000,'DE-PARA'!$D$1:$D$1000)</f>
        <v>0</v>
      </c>
      <c r="E819" t="str">
        <f>_xlfn.XLOOKUP(Base[[#This Row],[Tipo]],'DE-PARA'!$K$2:$K$63,'DE-PARA'!$L$2:$L$63,"Fazer De-Para")</f>
        <v>Fazer De-Para</v>
      </c>
      <c r="F819" s="21">
        <f>Base[[#This Row],[Duração]]*24</f>
        <v>0</v>
      </c>
      <c r="G819" s="22">
        <f>HOUR(Base[[#This Row],[Tempo de atendimento]]/24)</f>
        <v>0</v>
      </c>
      <c r="H819">
        <f>_xlfn.XLOOKUP(Base[[#This Row],[Recurso]],'DE-PARA'!$A$1:$A$1000,'DE-PARA'!$E$1:$E$1000)</f>
        <v>0</v>
      </c>
      <c r="I819">
        <f>_xlfn.XLOOKUP(Base[[#This Row],[Recurso]],'DE-PARA'!$A$1:$A$1000,'DE-PARA'!$F$1:$F$1000)</f>
        <v>0</v>
      </c>
    </row>
    <row r="820" spans="1:68">
      <c r="A820" s="19">
        <f>CONCATENATE(MONTH(Base[[#This Row],[Data_Padronizada]]),"/",YEAR(Base[[#This Row],[Data_Padronizada]]))*1</f>
        <v>1</v>
      </c>
      <c r="B820" s="20" cm="1">
        <f t="array" ref="B820">IF(ISTEXT(BP820), IFERROR(VALOR.DATA(TRIM(BP820)), VALUE(TRIM(BP820))), BP820)</f>
        <v>0</v>
      </c>
      <c r="C820" t="str">
        <f>TEXT(Base[[#This Row],[Data_Padronizada]],"DDD")</f>
        <v>sáb</v>
      </c>
      <c r="D820">
        <f>_xlfn.XLOOKUP(Base[[#This Row],[Recurso]],'DE-PARA'!$A$1:$A$1000,'DE-PARA'!$D$1:$D$1000)</f>
        <v>0</v>
      </c>
      <c r="E820" t="str">
        <f>_xlfn.XLOOKUP(Base[[#This Row],[Tipo]],'DE-PARA'!$K$2:$K$63,'DE-PARA'!$L$2:$L$63,"Fazer De-Para")</f>
        <v>Fazer De-Para</v>
      </c>
      <c r="F820" s="21">
        <f>Base[[#This Row],[Duração]]*24</f>
        <v>0</v>
      </c>
      <c r="G820" s="22">
        <f>HOUR(Base[[#This Row],[Tempo de atendimento]]/24)</f>
        <v>0</v>
      </c>
      <c r="H820">
        <f>_xlfn.XLOOKUP(Base[[#This Row],[Recurso]],'DE-PARA'!$A$1:$A$1000,'DE-PARA'!$E$1:$E$1000)</f>
        <v>0</v>
      </c>
      <c r="I820">
        <f>_xlfn.XLOOKUP(Base[[#This Row],[Recurso]],'DE-PARA'!$A$1:$A$1000,'DE-PARA'!$F$1:$F$1000)</f>
        <v>0</v>
      </c>
    </row>
    <row r="821" spans="1:68">
      <c r="A821" s="19">
        <f>CONCATENATE(MONTH(Base[[#This Row],[Data_Padronizada]]),"/",YEAR(Base[[#This Row],[Data_Padronizada]]))*1</f>
        <v>1</v>
      </c>
      <c r="B821" s="20" cm="1">
        <f t="array" ref="B821">IF(ISTEXT(BP821), IFERROR(VALOR.DATA(TRIM(BP821)), VALUE(TRIM(BP821))), BP821)</f>
        <v>0</v>
      </c>
      <c r="C821" t="str">
        <f>TEXT(Base[[#This Row],[Data_Padronizada]],"DDD")</f>
        <v>sáb</v>
      </c>
      <c r="D821">
        <f>_xlfn.XLOOKUP(Base[[#This Row],[Recurso]],'DE-PARA'!$A$1:$A$1000,'DE-PARA'!$D$1:$D$1000)</f>
        <v>0</v>
      </c>
      <c r="E821" t="str">
        <f>_xlfn.XLOOKUP(Base[[#This Row],[Tipo]],'DE-PARA'!$K$2:$K$63,'DE-PARA'!$L$2:$L$63,"Fazer De-Para")</f>
        <v>Fazer De-Para</v>
      </c>
      <c r="F821" s="21">
        <f>Base[[#This Row],[Duração]]*24</f>
        <v>0</v>
      </c>
      <c r="G821" s="22">
        <f>HOUR(Base[[#This Row],[Tempo de atendimento]]/24)</f>
        <v>0</v>
      </c>
      <c r="H821">
        <f>_xlfn.XLOOKUP(Base[[#This Row],[Recurso]],'DE-PARA'!$A$1:$A$1000,'DE-PARA'!$E$1:$E$1000)</f>
        <v>0</v>
      </c>
      <c r="I821">
        <f>_xlfn.XLOOKUP(Base[[#This Row],[Recurso]],'DE-PARA'!$A$1:$A$1000,'DE-PARA'!$F$1:$F$1000)</f>
        <v>0</v>
      </c>
      <c r="AD821" s="64"/>
      <c r="AE821" s="64"/>
      <c r="AF821" s="64"/>
      <c r="AG821" s="65"/>
      <c r="AH821" s="65"/>
      <c r="BK821" s="65"/>
      <c r="BL821" s="65"/>
      <c r="BP821" s="20"/>
    </row>
    <row r="822" spans="1:68">
      <c r="A822" s="19">
        <f>CONCATENATE(MONTH(Base[[#This Row],[Data_Padronizada]]),"/",YEAR(Base[[#This Row],[Data_Padronizada]]))*1</f>
        <v>1</v>
      </c>
      <c r="B822" s="20" cm="1">
        <f t="array" ref="B822">IF(ISTEXT(BP822), IFERROR(VALOR.DATA(TRIM(BP822)), VALUE(TRIM(BP822))), BP822)</f>
        <v>0</v>
      </c>
      <c r="C822" t="str">
        <f>TEXT(Base[[#This Row],[Data_Padronizada]],"DDD")</f>
        <v>sáb</v>
      </c>
      <c r="D822">
        <f>_xlfn.XLOOKUP(Base[[#This Row],[Recurso]],'DE-PARA'!$A$1:$A$1000,'DE-PARA'!$D$1:$D$1000)</f>
        <v>0</v>
      </c>
      <c r="E822" t="str">
        <f>_xlfn.XLOOKUP(Base[[#This Row],[Tipo]],'DE-PARA'!$K$2:$K$63,'DE-PARA'!$L$2:$L$63,"Fazer De-Para")</f>
        <v>Fazer De-Para</v>
      </c>
      <c r="F822" s="21">
        <f>Base[[#This Row],[Duração]]*24</f>
        <v>0</v>
      </c>
      <c r="G822" s="22">
        <f>HOUR(Base[[#This Row],[Tempo de atendimento]]/24)</f>
        <v>0</v>
      </c>
      <c r="H822">
        <f>_xlfn.XLOOKUP(Base[[#This Row],[Recurso]],'DE-PARA'!$A$1:$A$1000,'DE-PARA'!$E$1:$E$1000)</f>
        <v>0</v>
      </c>
      <c r="I822">
        <f>_xlfn.XLOOKUP(Base[[#This Row],[Recurso]],'DE-PARA'!$A$1:$A$1000,'DE-PARA'!$F$1:$F$1000)</f>
        <v>0</v>
      </c>
      <c r="AD822" s="64"/>
      <c r="AE822" s="64"/>
      <c r="AF822" s="64"/>
      <c r="AG822" s="65"/>
      <c r="AH822" s="65"/>
      <c r="BK822" s="65"/>
      <c r="BL822" s="65"/>
      <c r="BP822" s="20"/>
    </row>
    <row r="823" spans="1:68">
      <c r="A823" s="19">
        <f>CONCATENATE(MONTH(Base[[#This Row],[Data_Padronizada]]),"/",YEAR(Base[[#This Row],[Data_Padronizada]]))*1</f>
        <v>1</v>
      </c>
      <c r="B823" s="20" cm="1">
        <f t="array" ref="B823">IF(ISTEXT(BP823), IFERROR(VALOR.DATA(TRIM(BP823)), VALUE(TRIM(BP823))), BP823)</f>
        <v>0</v>
      </c>
      <c r="C823" t="str">
        <f>TEXT(Base[[#This Row],[Data_Padronizada]],"DDD")</f>
        <v>sáb</v>
      </c>
      <c r="D823">
        <f>_xlfn.XLOOKUP(Base[[#This Row],[Recurso]],'DE-PARA'!$A$1:$A$1000,'DE-PARA'!$D$1:$D$1000)</f>
        <v>0</v>
      </c>
      <c r="E823" t="str">
        <f>_xlfn.XLOOKUP(Base[[#This Row],[Tipo]],'DE-PARA'!$K$2:$K$63,'DE-PARA'!$L$2:$L$63,"Fazer De-Para")</f>
        <v>Fazer De-Para</v>
      </c>
      <c r="F823" s="21">
        <f>Base[[#This Row],[Duração]]*24</f>
        <v>0</v>
      </c>
      <c r="G823" s="22">
        <f>HOUR(Base[[#This Row],[Tempo de atendimento]]/24)</f>
        <v>0</v>
      </c>
      <c r="H823">
        <f>_xlfn.XLOOKUP(Base[[#This Row],[Recurso]],'DE-PARA'!$A$1:$A$1000,'DE-PARA'!$E$1:$E$1000)</f>
        <v>0</v>
      </c>
      <c r="I823">
        <f>_xlfn.XLOOKUP(Base[[#This Row],[Recurso]],'DE-PARA'!$A$1:$A$1000,'DE-PARA'!$F$1:$F$1000)</f>
        <v>0</v>
      </c>
    </row>
    <row r="824" spans="1:68">
      <c r="A824" s="19">
        <f>CONCATENATE(MONTH(Base[[#This Row],[Data_Padronizada]]),"/",YEAR(Base[[#This Row],[Data_Padronizada]]))*1</f>
        <v>1</v>
      </c>
      <c r="B824" s="20" cm="1">
        <f t="array" ref="B824">IF(ISTEXT(BP824), IFERROR(VALOR.DATA(TRIM(BP824)), VALUE(TRIM(BP824))), BP824)</f>
        <v>0</v>
      </c>
      <c r="C824" t="str">
        <f>TEXT(Base[[#This Row],[Data_Padronizada]],"DDD")</f>
        <v>sáb</v>
      </c>
      <c r="D824">
        <f>_xlfn.XLOOKUP(Base[[#This Row],[Recurso]],'DE-PARA'!$A$1:$A$1000,'DE-PARA'!$D$1:$D$1000)</f>
        <v>0</v>
      </c>
      <c r="E824" t="str">
        <f>_xlfn.XLOOKUP(Base[[#This Row],[Tipo]],'DE-PARA'!$K$2:$K$63,'DE-PARA'!$L$2:$L$63,"Fazer De-Para")</f>
        <v>Fazer De-Para</v>
      </c>
      <c r="F824" s="21">
        <f>Base[[#This Row],[Duração]]*24</f>
        <v>0</v>
      </c>
      <c r="G824" s="22">
        <f>HOUR(Base[[#This Row],[Tempo de atendimento]]/24)</f>
        <v>0</v>
      </c>
      <c r="H824">
        <f>_xlfn.XLOOKUP(Base[[#This Row],[Recurso]],'DE-PARA'!$A$1:$A$1000,'DE-PARA'!$E$1:$E$1000)</f>
        <v>0</v>
      </c>
      <c r="I824">
        <f>_xlfn.XLOOKUP(Base[[#This Row],[Recurso]],'DE-PARA'!$A$1:$A$1000,'DE-PARA'!$F$1:$F$1000)</f>
        <v>0</v>
      </c>
      <c r="AD824" s="64"/>
      <c r="AE824" s="64"/>
      <c r="AF824" s="64"/>
      <c r="AG824" s="65"/>
      <c r="AH824" s="65"/>
      <c r="BK824" s="65"/>
      <c r="BL824" s="65"/>
      <c r="BP824" s="20"/>
    </row>
    <row r="825" spans="1:68">
      <c r="A825" s="19">
        <f>CONCATENATE(MONTH(Base[[#This Row],[Data_Padronizada]]),"/",YEAR(Base[[#This Row],[Data_Padronizada]]))*1</f>
        <v>1</v>
      </c>
      <c r="B825" s="20" cm="1">
        <f t="array" ref="B825">IF(ISTEXT(BP825), IFERROR(VALOR.DATA(TRIM(BP825)), VALUE(TRIM(BP825))), BP825)</f>
        <v>0</v>
      </c>
      <c r="C825" t="str">
        <f>TEXT(Base[[#This Row],[Data_Padronizada]],"DDD")</f>
        <v>sáb</v>
      </c>
      <c r="D825">
        <f>_xlfn.XLOOKUP(Base[[#This Row],[Recurso]],'DE-PARA'!$A$1:$A$1000,'DE-PARA'!$D$1:$D$1000)</f>
        <v>0</v>
      </c>
      <c r="E825" t="str">
        <f>_xlfn.XLOOKUP(Base[[#This Row],[Tipo]],'DE-PARA'!$K$2:$K$63,'DE-PARA'!$L$2:$L$63,"Fazer De-Para")</f>
        <v>Fazer De-Para</v>
      </c>
      <c r="F825" s="21">
        <f>Base[[#This Row],[Duração]]*24</f>
        <v>0</v>
      </c>
      <c r="G825" s="22">
        <f>HOUR(Base[[#This Row],[Tempo de atendimento]]/24)</f>
        <v>0</v>
      </c>
      <c r="H825">
        <f>_xlfn.XLOOKUP(Base[[#This Row],[Recurso]],'DE-PARA'!$A$1:$A$1000,'DE-PARA'!$E$1:$E$1000)</f>
        <v>0</v>
      </c>
      <c r="I825">
        <f>_xlfn.XLOOKUP(Base[[#This Row],[Recurso]],'DE-PARA'!$A$1:$A$1000,'DE-PARA'!$F$1:$F$1000)</f>
        <v>0</v>
      </c>
      <c r="AD825" s="64"/>
      <c r="AE825" s="64"/>
      <c r="AF825" s="64"/>
      <c r="AG825" s="65"/>
      <c r="AH825" s="65"/>
      <c r="BK825" s="65"/>
      <c r="BL825" s="65"/>
      <c r="BP825" s="20"/>
    </row>
    <row r="826" spans="1:68">
      <c r="A826" s="19">
        <f>CONCATENATE(MONTH(Base[[#This Row],[Data_Padronizada]]),"/",YEAR(Base[[#This Row],[Data_Padronizada]]))*1</f>
        <v>1</v>
      </c>
      <c r="B826" s="20" cm="1">
        <f t="array" ref="B826">IF(ISTEXT(BP826), IFERROR(VALOR.DATA(TRIM(BP826)), VALUE(TRIM(BP826))), BP826)</f>
        <v>0</v>
      </c>
      <c r="C826" t="str">
        <f>TEXT(Base[[#This Row],[Data_Padronizada]],"DDD")</f>
        <v>sáb</v>
      </c>
      <c r="D826">
        <f>_xlfn.XLOOKUP(Base[[#This Row],[Recurso]],'DE-PARA'!$A$1:$A$1000,'DE-PARA'!$D$1:$D$1000)</f>
        <v>0</v>
      </c>
      <c r="E826" t="str">
        <f>_xlfn.XLOOKUP(Base[[#This Row],[Tipo]],'DE-PARA'!$K$2:$K$63,'DE-PARA'!$L$2:$L$63,"Fazer De-Para")</f>
        <v>Fazer De-Para</v>
      </c>
      <c r="F826" s="21">
        <f>Base[[#This Row],[Duração]]*24</f>
        <v>0</v>
      </c>
      <c r="G826" s="22">
        <f>HOUR(Base[[#This Row],[Tempo de atendimento]]/24)</f>
        <v>0</v>
      </c>
      <c r="H826">
        <f>_xlfn.XLOOKUP(Base[[#This Row],[Recurso]],'DE-PARA'!$A$1:$A$1000,'DE-PARA'!$E$1:$E$1000)</f>
        <v>0</v>
      </c>
      <c r="I826">
        <f>_xlfn.XLOOKUP(Base[[#This Row],[Recurso]],'DE-PARA'!$A$1:$A$1000,'DE-PARA'!$F$1:$F$1000)</f>
        <v>0</v>
      </c>
      <c r="AD826" s="64"/>
      <c r="AE826" s="64"/>
      <c r="AF826" s="64"/>
      <c r="AG826" s="65"/>
      <c r="AH826" s="65"/>
      <c r="BK826" s="65"/>
      <c r="BL826" s="65"/>
      <c r="BP826" s="20"/>
    </row>
    <row r="827" spans="1:68">
      <c r="A827" s="19">
        <f>CONCATENATE(MONTH(Base[[#This Row],[Data_Padronizada]]),"/",YEAR(Base[[#This Row],[Data_Padronizada]]))*1</f>
        <v>1</v>
      </c>
      <c r="B827" s="20" cm="1">
        <f t="array" ref="B827">IF(ISTEXT(BP827), IFERROR(VALOR.DATA(TRIM(BP827)), VALUE(TRIM(BP827))), BP827)</f>
        <v>0</v>
      </c>
      <c r="C827" t="str">
        <f>TEXT(Base[[#This Row],[Data_Padronizada]],"DDD")</f>
        <v>sáb</v>
      </c>
      <c r="D827">
        <f>_xlfn.XLOOKUP(Base[[#This Row],[Recurso]],'DE-PARA'!$A$1:$A$1000,'DE-PARA'!$D$1:$D$1000)</f>
        <v>0</v>
      </c>
      <c r="E827" t="str">
        <f>_xlfn.XLOOKUP(Base[[#This Row],[Tipo]],'DE-PARA'!$K$2:$K$63,'DE-PARA'!$L$2:$L$63,"Fazer De-Para")</f>
        <v>Fazer De-Para</v>
      </c>
      <c r="F827" s="21">
        <f>Base[[#This Row],[Duração]]*24</f>
        <v>0</v>
      </c>
      <c r="G827" s="22">
        <f>HOUR(Base[[#This Row],[Tempo de atendimento]]/24)</f>
        <v>0</v>
      </c>
      <c r="H827">
        <f>_xlfn.XLOOKUP(Base[[#This Row],[Recurso]],'DE-PARA'!$A$1:$A$1000,'DE-PARA'!$E$1:$E$1000)</f>
        <v>0</v>
      </c>
      <c r="I827">
        <f>_xlfn.XLOOKUP(Base[[#This Row],[Recurso]],'DE-PARA'!$A$1:$A$1000,'DE-PARA'!$F$1:$F$1000)</f>
        <v>0</v>
      </c>
      <c r="AD827" s="64"/>
      <c r="AE827" s="64"/>
      <c r="AF827" s="64"/>
      <c r="AG827" s="65"/>
      <c r="AH827" s="65"/>
      <c r="BK827" s="65"/>
      <c r="BL827" s="65"/>
      <c r="BP827" s="20"/>
    </row>
    <row r="828" spans="1:68">
      <c r="A828" s="19">
        <f>CONCATENATE(MONTH(Base[[#This Row],[Data_Padronizada]]),"/",YEAR(Base[[#This Row],[Data_Padronizada]]))*1</f>
        <v>1</v>
      </c>
      <c r="B828" s="20" cm="1">
        <f t="array" ref="B828">IF(ISTEXT(BP828), IFERROR(VALOR.DATA(TRIM(BP828)), VALUE(TRIM(BP828))), BP828)</f>
        <v>0</v>
      </c>
      <c r="C828" t="str">
        <f>TEXT(Base[[#This Row],[Data_Padronizada]],"DDD")</f>
        <v>sáb</v>
      </c>
      <c r="D828">
        <f>_xlfn.XLOOKUP(Base[[#This Row],[Recurso]],'DE-PARA'!$A$1:$A$1000,'DE-PARA'!$D$1:$D$1000)</f>
        <v>0</v>
      </c>
      <c r="E828" t="str">
        <f>_xlfn.XLOOKUP(Base[[#This Row],[Tipo]],'DE-PARA'!$K$2:$K$63,'DE-PARA'!$L$2:$L$63,"Fazer De-Para")</f>
        <v>Fazer De-Para</v>
      </c>
      <c r="F828" s="21">
        <f>Base[[#This Row],[Duração]]*24</f>
        <v>0</v>
      </c>
      <c r="G828" s="22">
        <f>HOUR(Base[[#This Row],[Tempo de atendimento]]/24)</f>
        <v>0</v>
      </c>
      <c r="H828">
        <f>_xlfn.XLOOKUP(Base[[#This Row],[Recurso]],'DE-PARA'!$A$1:$A$1000,'DE-PARA'!$E$1:$E$1000)</f>
        <v>0</v>
      </c>
      <c r="I828">
        <f>_xlfn.XLOOKUP(Base[[#This Row],[Recurso]],'DE-PARA'!$A$1:$A$1000,'DE-PARA'!$F$1:$F$1000)</f>
        <v>0</v>
      </c>
    </row>
    <row r="829" spans="1:68">
      <c r="A829" s="19">
        <f>CONCATENATE(MONTH(Base[[#This Row],[Data_Padronizada]]),"/",YEAR(Base[[#This Row],[Data_Padronizada]]))*1</f>
        <v>1</v>
      </c>
      <c r="B829" s="20" cm="1">
        <f t="array" ref="B829">IF(ISTEXT(BP829), IFERROR(VALOR.DATA(TRIM(BP829)), VALUE(TRIM(BP829))), BP829)</f>
        <v>0</v>
      </c>
      <c r="C829" t="str">
        <f>TEXT(Base[[#This Row],[Data_Padronizada]],"DDD")</f>
        <v>sáb</v>
      </c>
      <c r="D829">
        <f>_xlfn.XLOOKUP(Base[[#This Row],[Recurso]],'DE-PARA'!$A$1:$A$1000,'DE-PARA'!$D$1:$D$1000)</f>
        <v>0</v>
      </c>
      <c r="E829" t="str">
        <f>_xlfn.XLOOKUP(Base[[#This Row],[Tipo]],'DE-PARA'!$K$2:$K$63,'DE-PARA'!$L$2:$L$63,"Fazer De-Para")</f>
        <v>Fazer De-Para</v>
      </c>
      <c r="F829" s="21">
        <f>Base[[#This Row],[Duração]]*24</f>
        <v>0</v>
      </c>
      <c r="G829" s="22">
        <f>HOUR(Base[[#This Row],[Tempo de atendimento]]/24)</f>
        <v>0</v>
      </c>
      <c r="H829">
        <f>_xlfn.XLOOKUP(Base[[#This Row],[Recurso]],'DE-PARA'!$A$1:$A$1000,'DE-PARA'!$E$1:$E$1000)</f>
        <v>0</v>
      </c>
      <c r="I829">
        <f>_xlfn.XLOOKUP(Base[[#This Row],[Recurso]],'DE-PARA'!$A$1:$A$1000,'DE-PARA'!$F$1:$F$1000)</f>
        <v>0</v>
      </c>
    </row>
    <row r="830" spans="1:68">
      <c r="A830" s="19">
        <f>CONCATENATE(MONTH(Base[[#This Row],[Data_Padronizada]]),"/",YEAR(Base[[#This Row],[Data_Padronizada]]))*1</f>
        <v>1</v>
      </c>
      <c r="B830" s="20" cm="1">
        <f t="array" ref="B830">IF(ISTEXT(BP830), IFERROR(VALOR.DATA(TRIM(BP830)), VALUE(TRIM(BP830))), BP830)</f>
        <v>0</v>
      </c>
      <c r="C830" t="str">
        <f>TEXT(Base[[#This Row],[Data_Padronizada]],"DDD")</f>
        <v>sáb</v>
      </c>
      <c r="D830">
        <f>_xlfn.XLOOKUP(Base[[#This Row],[Recurso]],'DE-PARA'!$A$1:$A$1000,'DE-PARA'!$D$1:$D$1000)</f>
        <v>0</v>
      </c>
      <c r="E830" t="str">
        <f>_xlfn.XLOOKUP(Base[[#This Row],[Tipo]],'DE-PARA'!$K$2:$K$63,'DE-PARA'!$L$2:$L$63,"Fazer De-Para")</f>
        <v>Fazer De-Para</v>
      </c>
      <c r="F830" s="21">
        <f>Base[[#This Row],[Duração]]*24</f>
        <v>0</v>
      </c>
      <c r="G830" s="22">
        <f>HOUR(Base[[#This Row],[Tempo de atendimento]]/24)</f>
        <v>0</v>
      </c>
      <c r="H830">
        <f>_xlfn.XLOOKUP(Base[[#This Row],[Recurso]],'DE-PARA'!$A$1:$A$1000,'DE-PARA'!$E$1:$E$1000)</f>
        <v>0</v>
      </c>
      <c r="I830">
        <f>_xlfn.XLOOKUP(Base[[#This Row],[Recurso]],'DE-PARA'!$A$1:$A$1000,'DE-PARA'!$F$1:$F$1000)</f>
        <v>0</v>
      </c>
      <c r="AD830" s="64"/>
      <c r="AE830" s="64"/>
      <c r="AF830" s="64"/>
      <c r="AG830" s="65"/>
      <c r="AH830" s="65"/>
      <c r="BK830" s="65"/>
      <c r="BL830" s="65"/>
      <c r="BP830" s="20"/>
    </row>
    <row r="831" spans="1:68">
      <c r="A831" s="19">
        <f>CONCATENATE(MONTH(Base[[#This Row],[Data_Padronizada]]),"/",YEAR(Base[[#This Row],[Data_Padronizada]]))*1</f>
        <v>1</v>
      </c>
      <c r="B831" s="20" cm="1">
        <f t="array" ref="B831">IF(ISTEXT(BP831), IFERROR(VALOR.DATA(TRIM(BP831)), VALUE(TRIM(BP831))), BP831)</f>
        <v>0</v>
      </c>
      <c r="C831" t="str">
        <f>TEXT(Base[[#This Row],[Data_Padronizada]],"DDD")</f>
        <v>sáb</v>
      </c>
      <c r="D831">
        <f>_xlfn.XLOOKUP(Base[[#This Row],[Recurso]],'DE-PARA'!$A$1:$A$1000,'DE-PARA'!$D$1:$D$1000)</f>
        <v>0</v>
      </c>
      <c r="E831" t="str">
        <f>_xlfn.XLOOKUP(Base[[#This Row],[Tipo]],'DE-PARA'!$K$2:$K$63,'DE-PARA'!$L$2:$L$63,"Fazer De-Para")</f>
        <v>Fazer De-Para</v>
      </c>
      <c r="F831" s="21">
        <f>Base[[#This Row],[Duração]]*24</f>
        <v>0</v>
      </c>
      <c r="G831" s="22">
        <f>HOUR(Base[[#This Row],[Tempo de atendimento]]/24)</f>
        <v>0</v>
      </c>
      <c r="H831">
        <f>_xlfn.XLOOKUP(Base[[#This Row],[Recurso]],'DE-PARA'!$A$1:$A$1000,'DE-PARA'!$E$1:$E$1000)</f>
        <v>0</v>
      </c>
      <c r="I831">
        <f>_xlfn.XLOOKUP(Base[[#This Row],[Recurso]],'DE-PARA'!$A$1:$A$1000,'DE-PARA'!$F$1:$F$1000)</f>
        <v>0</v>
      </c>
    </row>
    <row r="832" spans="1:68">
      <c r="A832" s="19">
        <f>CONCATENATE(MONTH(Base[[#This Row],[Data_Padronizada]]),"/",YEAR(Base[[#This Row],[Data_Padronizada]]))*1</f>
        <v>1</v>
      </c>
      <c r="B832" s="20" cm="1">
        <f t="array" ref="B832">IF(ISTEXT(BP832), IFERROR(VALOR.DATA(TRIM(BP832)), VALUE(TRIM(BP832))), BP832)</f>
        <v>0</v>
      </c>
      <c r="C832" t="str">
        <f>TEXT(Base[[#This Row],[Data_Padronizada]],"DDD")</f>
        <v>sáb</v>
      </c>
      <c r="D832">
        <f>_xlfn.XLOOKUP(Base[[#This Row],[Recurso]],'DE-PARA'!$A$1:$A$1000,'DE-PARA'!$D$1:$D$1000)</f>
        <v>0</v>
      </c>
      <c r="E832" t="str">
        <f>_xlfn.XLOOKUP(Base[[#This Row],[Tipo]],'DE-PARA'!$K$2:$K$63,'DE-PARA'!$L$2:$L$63,"Fazer De-Para")</f>
        <v>Fazer De-Para</v>
      </c>
      <c r="F832" s="21">
        <f>Base[[#This Row],[Duração]]*24</f>
        <v>0</v>
      </c>
      <c r="G832" s="22">
        <f>HOUR(Base[[#This Row],[Tempo de atendimento]]/24)</f>
        <v>0</v>
      </c>
      <c r="H832">
        <f>_xlfn.XLOOKUP(Base[[#This Row],[Recurso]],'DE-PARA'!$A$1:$A$1000,'DE-PARA'!$E$1:$E$1000)</f>
        <v>0</v>
      </c>
      <c r="I832">
        <f>_xlfn.XLOOKUP(Base[[#This Row],[Recurso]],'DE-PARA'!$A$1:$A$1000,'DE-PARA'!$F$1:$F$1000)</f>
        <v>0</v>
      </c>
      <c r="AD832" s="64"/>
      <c r="AE832" s="64"/>
      <c r="AF832" s="64"/>
      <c r="AG832" s="65"/>
      <c r="AH832" s="65"/>
      <c r="BK832" s="65"/>
      <c r="BL832" s="65"/>
      <c r="BP832" s="20"/>
    </row>
    <row r="833" spans="1:68">
      <c r="A833" s="19">
        <f>CONCATENATE(MONTH(Base[[#This Row],[Data_Padronizada]]),"/",YEAR(Base[[#This Row],[Data_Padronizada]]))*1</f>
        <v>1</v>
      </c>
      <c r="B833" s="20" cm="1">
        <f t="array" ref="B833">IF(ISTEXT(BP833), IFERROR(VALOR.DATA(TRIM(BP833)), VALUE(TRIM(BP833))), BP833)</f>
        <v>0</v>
      </c>
      <c r="C833" t="str">
        <f>TEXT(Base[[#This Row],[Data_Padronizada]],"DDD")</f>
        <v>sáb</v>
      </c>
      <c r="D833">
        <f>_xlfn.XLOOKUP(Base[[#This Row],[Recurso]],'DE-PARA'!$A$1:$A$1000,'DE-PARA'!$D$1:$D$1000)</f>
        <v>0</v>
      </c>
      <c r="E833" t="str">
        <f>_xlfn.XLOOKUP(Base[[#This Row],[Tipo]],'DE-PARA'!$K$2:$K$63,'DE-PARA'!$L$2:$L$63,"Fazer De-Para")</f>
        <v>Fazer De-Para</v>
      </c>
      <c r="F833" s="21">
        <f>Base[[#This Row],[Duração]]*24</f>
        <v>0</v>
      </c>
      <c r="G833" s="22">
        <f>HOUR(Base[[#This Row],[Tempo de atendimento]]/24)</f>
        <v>0</v>
      </c>
      <c r="H833">
        <f>_xlfn.XLOOKUP(Base[[#This Row],[Recurso]],'DE-PARA'!$A$1:$A$1000,'DE-PARA'!$E$1:$E$1000)</f>
        <v>0</v>
      </c>
      <c r="I833">
        <f>_xlfn.XLOOKUP(Base[[#This Row],[Recurso]],'DE-PARA'!$A$1:$A$1000,'DE-PARA'!$F$1:$F$1000)</f>
        <v>0</v>
      </c>
    </row>
    <row r="834" spans="1:68">
      <c r="A834" s="19">
        <f>CONCATENATE(MONTH(Base[[#This Row],[Data_Padronizada]]),"/",YEAR(Base[[#This Row],[Data_Padronizada]]))*1</f>
        <v>1</v>
      </c>
      <c r="B834" s="20" cm="1">
        <f t="array" ref="B834">IF(ISTEXT(BP834), IFERROR(VALOR.DATA(TRIM(BP834)), VALUE(TRIM(BP834))), BP834)</f>
        <v>0</v>
      </c>
      <c r="C834" t="str">
        <f>TEXT(Base[[#This Row],[Data_Padronizada]],"DDD")</f>
        <v>sáb</v>
      </c>
      <c r="D834">
        <f>_xlfn.XLOOKUP(Base[[#This Row],[Recurso]],'DE-PARA'!$A$1:$A$1000,'DE-PARA'!$D$1:$D$1000)</f>
        <v>0</v>
      </c>
      <c r="E834" t="str">
        <f>_xlfn.XLOOKUP(Base[[#This Row],[Tipo]],'DE-PARA'!$K$2:$K$63,'DE-PARA'!$L$2:$L$63,"Fazer De-Para")</f>
        <v>Fazer De-Para</v>
      </c>
      <c r="F834" s="21">
        <f>Base[[#This Row],[Duração]]*24</f>
        <v>0</v>
      </c>
      <c r="G834" s="22">
        <f>HOUR(Base[[#This Row],[Tempo de atendimento]]/24)</f>
        <v>0</v>
      </c>
      <c r="H834">
        <f>_xlfn.XLOOKUP(Base[[#This Row],[Recurso]],'DE-PARA'!$A$1:$A$1000,'DE-PARA'!$E$1:$E$1000)</f>
        <v>0</v>
      </c>
      <c r="I834">
        <f>_xlfn.XLOOKUP(Base[[#This Row],[Recurso]],'DE-PARA'!$A$1:$A$1000,'DE-PARA'!$F$1:$F$1000)</f>
        <v>0</v>
      </c>
    </row>
    <row r="835" spans="1:68">
      <c r="A835" s="19">
        <f>CONCATENATE(MONTH(Base[[#This Row],[Data_Padronizada]]),"/",YEAR(Base[[#This Row],[Data_Padronizada]]))*1</f>
        <v>1</v>
      </c>
      <c r="B835" s="20" cm="1">
        <f t="array" ref="B835">IF(ISTEXT(BP835), IFERROR(VALOR.DATA(TRIM(BP835)), VALUE(TRIM(BP835))), BP835)</f>
        <v>0</v>
      </c>
      <c r="C835" t="str">
        <f>TEXT(Base[[#This Row],[Data_Padronizada]],"DDD")</f>
        <v>sáb</v>
      </c>
      <c r="D835">
        <f>_xlfn.XLOOKUP(Base[[#This Row],[Recurso]],'DE-PARA'!$A$1:$A$1000,'DE-PARA'!$D$1:$D$1000)</f>
        <v>0</v>
      </c>
      <c r="E835" t="str">
        <f>_xlfn.XLOOKUP(Base[[#This Row],[Tipo]],'DE-PARA'!$K$2:$K$63,'DE-PARA'!$L$2:$L$63,"Fazer De-Para")</f>
        <v>Fazer De-Para</v>
      </c>
      <c r="F835" s="21">
        <f>Base[[#This Row],[Duração]]*24</f>
        <v>0</v>
      </c>
      <c r="G835" s="22">
        <f>HOUR(Base[[#This Row],[Tempo de atendimento]]/24)</f>
        <v>0</v>
      </c>
      <c r="H835">
        <f>_xlfn.XLOOKUP(Base[[#This Row],[Recurso]],'DE-PARA'!$A$1:$A$1000,'DE-PARA'!$E$1:$E$1000)</f>
        <v>0</v>
      </c>
      <c r="I835">
        <f>_xlfn.XLOOKUP(Base[[#This Row],[Recurso]],'DE-PARA'!$A$1:$A$1000,'DE-PARA'!$F$1:$F$1000)</f>
        <v>0</v>
      </c>
      <c r="AD835" s="64"/>
      <c r="AE835" s="64"/>
      <c r="AF835" s="64"/>
      <c r="AG835" s="65"/>
      <c r="AH835" s="65"/>
      <c r="BK835" s="65"/>
      <c r="BL835" s="65"/>
      <c r="BP835" s="20"/>
    </row>
    <row r="836" spans="1:68">
      <c r="A836" s="19">
        <f>CONCATENATE(MONTH(Base[[#This Row],[Data_Padronizada]]),"/",YEAR(Base[[#This Row],[Data_Padronizada]]))*1</f>
        <v>1</v>
      </c>
      <c r="B836" s="20" cm="1">
        <f t="array" ref="B836">IF(ISTEXT(BP836), IFERROR(VALOR.DATA(TRIM(BP836)), VALUE(TRIM(BP836))), BP836)</f>
        <v>0</v>
      </c>
      <c r="C836" t="str">
        <f>TEXT(Base[[#This Row],[Data_Padronizada]],"DDD")</f>
        <v>sáb</v>
      </c>
      <c r="D836">
        <f>_xlfn.XLOOKUP(Base[[#This Row],[Recurso]],'DE-PARA'!$A$1:$A$1000,'DE-PARA'!$D$1:$D$1000)</f>
        <v>0</v>
      </c>
      <c r="E836" t="str">
        <f>_xlfn.XLOOKUP(Base[[#This Row],[Tipo]],'DE-PARA'!$K$2:$K$63,'DE-PARA'!$L$2:$L$63,"Fazer De-Para")</f>
        <v>Fazer De-Para</v>
      </c>
      <c r="F836" s="21">
        <f>Base[[#This Row],[Duração]]*24</f>
        <v>0</v>
      </c>
      <c r="G836" s="22">
        <f>HOUR(Base[[#This Row],[Tempo de atendimento]]/24)</f>
        <v>0</v>
      </c>
      <c r="H836">
        <f>_xlfn.XLOOKUP(Base[[#This Row],[Recurso]],'DE-PARA'!$A$1:$A$1000,'DE-PARA'!$E$1:$E$1000)</f>
        <v>0</v>
      </c>
      <c r="I836">
        <f>_xlfn.XLOOKUP(Base[[#This Row],[Recurso]],'DE-PARA'!$A$1:$A$1000,'DE-PARA'!$F$1:$F$1000)</f>
        <v>0</v>
      </c>
    </row>
    <row r="837" spans="1:68">
      <c r="A837" s="19">
        <f>CONCATENATE(MONTH(Base[[#This Row],[Data_Padronizada]]),"/",YEAR(Base[[#This Row],[Data_Padronizada]]))*1</f>
        <v>1</v>
      </c>
      <c r="B837" s="20" cm="1">
        <f t="array" ref="B837">IF(ISTEXT(BP837), IFERROR(VALOR.DATA(TRIM(BP837)), VALUE(TRIM(BP837))), BP837)</f>
        <v>0</v>
      </c>
      <c r="C837" t="str">
        <f>TEXT(Base[[#This Row],[Data_Padronizada]],"DDD")</f>
        <v>sáb</v>
      </c>
      <c r="D837">
        <f>_xlfn.XLOOKUP(Base[[#This Row],[Recurso]],'DE-PARA'!$A$1:$A$1000,'DE-PARA'!$D$1:$D$1000)</f>
        <v>0</v>
      </c>
      <c r="E837" t="str">
        <f>_xlfn.XLOOKUP(Base[[#This Row],[Tipo]],'DE-PARA'!$K$2:$K$63,'DE-PARA'!$L$2:$L$63,"Fazer De-Para")</f>
        <v>Fazer De-Para</v>
      </c>
      <c r="F837" s="21">
        <f>Base[[#This Row],[Duração]]*24</f>
        <v>0</v>
      </c>
      <c r="G837" s="22">
        <f>HOUR(Base[[#This Row],[Tempo de atendimento]]/24)</f>
        <v>0</v>
      </c>
      <c r="H837">
        <f>_xlfn.XLOOKUP(Base[[#This Row],[Recurso]],'DE-PARA'!$A$1:$A$1000,'DE-PARA'!$E$1:$E$1000)</f>
        <v>0</v>
      </c>
      <c r="I837">
        <f>_xlfn.XLOOKUP(Base[[#This Row],[Recurso]],'DE-PARA'!$A$1:$A$1000,'DE-PARA'!$F$1:$F$1000)</f>
        <v>0</v>
      </c>
    </row>
    <row r="838" spans="1:68">
      <c r="A838" s="19">
        <f>CONCATENATE(MONTH(Base[[#This Row],[Data_Padronizada]]),"/",YEAR(Base[[#This Row],[Data_Padronizada]]))*1</f>
        <v>1</v>
      </c>
      <c r="B838" s="20" cm="1">
        <f t="array" ref="B838">IF(ISTEXT(BP838), IFERROR(VALOR.DATA(TRIM(BP838)), VALUE(TRIM(BP838))), BP838)</f>
        <v>0</v>
      </c>
      <c r="C838" t="str">
        <f>TEXT(Base[[#This Row],[Data_Padronizada]],"DDD")</f>
        <v>sáb</v>
      </c>
      <c r="D838">
        <f>_xlfn.XLOOKUP(Base[[#This Row],[Recurso]],'DE-PARA'!$A$1:$A$1000,'DE-PARA'!$D$1:$D$1000)</f>
        <v>0</v>
      </c>
      <c r="E838" t="str">
        <f>_xlfn.XLOOKUP(Base[[#This Row],[Tipo]],'DE-PARA'!$K$2:$K$63,'DE-PARA'!$L$2:$L$63,"Fazer De-Para")</f>
        <v>Fazer De-Para</v>
      </c>
      <c r="F838" s="21">
        <f>Base[[#This Row],[Duração]]*24</f>
        <v>0</v>
      </c>
      <c r="G838" s="22">
        <f>HOUR(Base[[#This Row],[Tempo de atendimento]]/24)</f>
        <v>0</v>
      </c>
      <c r="H838">
        <f>_xlfn.XLOOKUP(Base[[#This Row],[Recurso]],'DE-PARA'!$A$1:$A$1000,'DE-PARA'!$E$1:$E$1000)</f>
        <v>0</v>
      </c>
      <c r="I838">
        <f>_xlfn.XLOOKUP(Base[[#This Row],[Recurso]],'DE-PARA'!$A$1:$A$1000,'DE-PARA'!$F$1:$F$1000)</f>
        <v>0</v>
      </c>
    </row>
    <row r="839" spans="1:68">
      <c r="A839" s="19">
        <f>CONCATENATE(MONTH(Base[[#This Row],[Data_Padronizada]]),"/",YEAR(Base[[#This Row],[Data_Padronizada]]))*1</f>
        <v>1</v>
      </c>
      <c r="B839" s="20" cm="1">
        <f t="array" ref="B839">IF(ISTEXT(BP839), IFERROR(VALOR.DATA(TRIM(BP839)), VALUE(TRIM(BP839))), BP839)</f>
        <v>0</v>
      </c>
      <c r="C839" t="str">
        <f>TEXT(Base[[#This Row],[Data_Padronizada]],"DDD")</f>
        <v>sáb</v>
      </c>
      <c r="D839">
        <f>_xlfn.XLOOKUP(Base[[#This Row],[Recurso]],'DE-PARA'!$A$1:$A$1000,'DE-PARA'!$D$1:$D$1000)</f>
        <v>0</v>
      </c>
      <c r="E839" t="str">
        <f>_xlfn.XLOOKUP(Base[[#This Row],[Tipo]],'DE-PARA'!$K$2:$K$63,'DE-PARA'!$L$2:$L$63,"Fazer De-Para")</f>
        <v>Fazer De-Para</v>
      </c>
      <c r="F839" s="21">
        <f>Base[[#This Row],[Duração]]*24</f>
        <v>0</v>
      </c>
      <c r="G839" s="22">
        <f>HOUR(Base[[#This Row],[Tempo de atendimento]]/24)</f>
        <v>0</v>
      </c>
      <c r="H839">
        <f>_xlfn.XLOOKUP(Base[[#This Row],[Recurso]],'DE-PARA'!$A$1:$A$1000,'DE-PARA'!$E$1:$E$1000)</f>
        <v>0</v>
      </c>
      <c r="I839">
        <f>_xlfn.XLOOKUP(Base[[#This Row],[Recurso]],'DE-PARA'!$A$1:$A$1000,'DE-PARA'!$F$1:$F$1000)</f>
        <v>0</v>
      </c>
    </row>
    <row r="840" spans="1:68">
      <c r="A840" s="19">
        <f>CONCATENATE(MONTH(Base[[#This Row],[Data_Padronizada]]),"/",YEAR(Base[[#This Row],[Data_Padronizada]]))*1</f>
        <v>1</v>
      </c>
      <c r="B840" s="20" cm="1">
        <f t="array" ref="B840">IF(ISTEXT(BP840), IFERROR(VALOR.DATA(TRIM(BP840)), VALUE(TRIM(BP840))), BP840)</f>
        <v>0</v>
      </c>
      <c r="C840" t="str">
        <f>TEXT(Base[[#This Row],[Data_Padronizada]],"DDD")</f>
        <v>sáb</v>
      </c>
      <c r="D840">
        <f>_xlfn.XLOOKUP(Base[[#This Row],[Recurso]],'DE-PARA'!$A$1:$A$1000,'DE-PARA'!$D$1:$D$1000)</f>
        <v>0</v>
      </c>
      <c r="E840" t="str">
        <f>_xlfn.XLOOKUP(Base[[#This Row],[Tipo]],'DE-PARA'!$K$2:$K$63,'DE-PARA'!$L$2:$L$63,"Fazer De-Para")</f>
        <v>Fazer De-Para</v>
      </c>
      <c r="F840" s="21">
        <f>Base[[#This Row],[Duração]]*24</f>
        <v>0</v>
      </c>
      <c r="G840" s="22">
        <f>HOUR(Base[[#This Row],[Tempo de atendimento]]/24)</f>
        <v>0</v>
      </c>
      <c r="H840">
        <f>_xlfn.XLOOKUP(Base[[#This Row],[Recurso]],'DE-PARA'!$A$1:$A$1000,'DE-PARA'!$E$1:$E$1000)</f>
        <v>0</v>
      </c>
      <c r="I840">
        <f>_xlfn.XLOOKUP(Base[[#This Row],[Recurso]],'DE-PARA'!$A$1:$A$1000,'DE-PARA'!$F$1:$F$1000)</f>
        <v>0</v>
      </c>
    </row>
    <row r="841" spans="1:68">
      <c r="A841" s="19">
        <f>CONCATENATE(MONTH(Base[[#This Row],[Data_Padronizada]]),"/",YEAR(Base[[#This Row],[Data_Padronizada]]))*1</f>
        <v>1</v>
      </c>
      <c r="B841" s="20" cm="1">
        <f t="array" ref="B841">IF(ISTEXT(BP841), IFERROR(VALOR.DATA(TRIM(BP841)), VALUE(TRIM(BP841))), BP841)</f>
        <v>0</v>
      </c>
      <c r="C841" t="str">
        <f>TEXT(Base[[#This Row],[Data_Padronizada]],"DDD")</f>
        <v>sáb</v>
      </c>
      <c r="D841">
        <f>_xlfn.XLOOKUP(Base[[#This Row],[Recurso]],'DE-PARA'!$A$1:$A$1000,'DE-PARA'!$D$1:$D$1000)</f>
        <v>0</v>
      </c>
      <c r="E841" t="str">
        <f>_xlfn.XLOOKUP(Base[[#This Row],[Tipo]],'DE-PARA'!$K$2:$K$63,'DE-PARA'!$L$2:$L$63,"Fazer De-Para")</f>
        <v>Fazer De-Para</v>
      </c>
      <c r="F841" s="21">
        <f>Base[[#This Row],[Duração]]*24</f>
        <v>0</v>
      </c>
      <c r="G841" s="22">
        <f>HOUR(Base[[#This Row],[Tempo de atendimento]]/24)</f>
        <v>0</v>
      </c>
      <c r="H841">
        <f>_xlfn.XLOOKUP(Base[[#This Row],[Recurso]],'DE-PARA'!$A$1:$A$1000,'DE-PARA'!$E$1:$E$1000)</f>
        <v>0</v>
      </c>
      <c r="I841">
        <f>_xlfn.XLOOKUP(Base[[#This Row],[Recurso]],'DE-PARA'!$A$1:$A$1000,'DE-PARA'!$F$1:$F$1000)</f>
        <v>0</v>
      </c>
    </row>
    <row r="842" spans="1:68">
      <c r="A842" s="19">
        <f>CONCATENATE(MONTH(Base[[#This Row],[Data_Padronizada]]),"/",YEAR(Base[[#This Row],[Data_Padronizada]]))*1</f>
        <v>1</v>
      </c>
      <c r="B842" s="20" cm="1">
        <f t="array" ref="B842">IF(ISTEXT(BP842), IFERROR(VALOR.DATA(TRIM(BP842)), VALUE(TRIM(BP842))), BP842)</f>
        <v>0</v>
      </c>
      <c r="C842" t="str">
        <f>TEXT(Base[[#This Row],[Data_Padronizada]],"DDD")</f>
        <v>sáb</v>
      </c>
      <c r="D842">
        <f>_xlfn.XLOOKUP(Base[[#This Row],[Recurso]],'DE-PARA'!$A$1:$A$1000,'DE-PARA'!$D$1:$D$1000)</f>
        <v>0</v>
      </c>
      <c r="E842" t="str">
        <f>_xlfn.XLOOKUP(Base[[#This Row],[Tipo]],'DE-PARA'!$K$2:$K$63,'DE-PARA'!$L$2:$L$63,"Fazer De-Para")</f>
        <v>Fazer De-Para</v>
      </c>
      <c r="F842" s="21">
        <f>Base[[#This Row],[Duração]]*24</f>
        <v>0</v>
      </c>
      <c r="G842" s="22">
        <f>HOUR(Base[[#This Row],[Tempo de atendimento]]/24)</f>
        <v>0</v>
      </c>
      <c r="H842">
        <f>_xlfn.XLOOKUP(Base[[#This Row],[Recurso]],'DE-PARA'!$A$1:$A$1000,'DE-PARA'!$E$1:$E$1000)</f>
        <v>0</v>
      </c>
      <c r="I842">
        <f>_xlfn.XLOOKUP(Base[[#This Row],[Recurso]],'DE-PARA'!$A$1:$A$1000,'DE-PARA'!$F$1:$F$1000)</f>
        <v>0</v>
      </c>
    </row>
    <row r="843" spans="1:68">
      <c r="A843" s="19">
        <f>CONCATENATE(MONTH(Base[[#This Row],[Data_Padronizada]]),"/",YEAR(Base[[#This Row],[Data_Padronizada]]))*1</f>
        <v>1</v>
      </c>
      <c r="B843" s="20" cm="1">
        <f t="array" ref="B843">IF(ISTEXT(BP843), IFERROR(VALOR.DATA(TRIM(BP843)), VALUE(TRIM(BP843))), BP843)</f>
        <v>0</v>
      </c>
      <c r="C843" t="str">
        <f>TEXT(Base[[#This Row],[Data_Padronizada]],"DDD")</f>
        <v>sáb</v>
      </c>
      <c r="D843">
        <f>_xlfn.XLOOKUP(Base[[#This Row],[Recurso]],'DE-PARA'!$A$1:$A$1000,'DE-PARA'!$D$1:$D$1000)</f>
        <v>0</v>
      </c>
      <c r="E843" t="str">
        <f>_xlfn.XLOOKUP(Base[[#This Row],[Tipo]],'DE-PARA'!$K$2:$K$63,'DE-PARA'!$L$2:$L$63,"Fazer De-Para")</f>
        <v>Fazer De-Para</v>
      </c>
      <c r="F843" s="21">
        <f>Base[[#This Row],[Duração]]*24</f>
        <v>0</v>
      </c>
      <c r="G843" s="22">
        <f>HOUR(Base[[#This Row],[Tempo de atendimento]]/24)</f>
        <v>0</v>
      </c>
      <c r="H843">
        <f>_xlfn.XLOOKUP(Base[[#This Row],[Recurso]],'DE-PARA'!$A$1:$A$1000,'DE-PARA'!$E$1:$E$1000)</f>
        <v>0</v>
      </c>
      <c r="I843">
        <f>_xlfn.XLOOKUP(Base[[#This Row],[Recurso]],'DE-PARA'!$A$1:$A$1000,'DE-PARA'!$F$1:$F$1000)</f>
        <v>0</v>
      </c>
    </row>
    <row r="844" spans="1:68">
      <c r="A844" s="19">
        <f>CONCATENATE(MONTH(Base[[#This Row],[Data_Padronizada]]),"/",YEAR(Base[[#This Row],[Data_Padronizada]]))*1</f>
        <v>1</v>
      </c>
      <c r="B844" s="20" cm="1">
        <f t="array" ref="B844">IF(ISTEXT(BP844), IFERROR(VALOR.DATA(TRIM(BP844)), VALUE(TRIM(BP844))), BP844)</f>
        <v>0</v>
      </c>
      <c r="C844" t="str">
        <f>TEXT(Base[[#This Row],[Data_Padronizada]],"DDD")</f>
        <v>sáb</v>
      </c>
      <c r="D844">
        <f>_xlfn.XLOOKUP(Base[[#This Row],[Recurso]],'DE-PARA'!$A$1:$A$1000,'DE-PARA'!$D$1:$D$1000)</f>
        <v>0</v>
      </c>
      <c r="E844" t="str">
        <f>_xlfn.XLOOKUP(Base[[#This Row],[Tipo]],'DE-PARA'!$K$2:$K$63,'DE-PARA'!$L$2:$L$63,"Fazer De-Para")</f>
        <v>Fazer De-Para</v>
      </c>
      <c r="F844" s="21">
        <f>Base[[#This Row],[Duração]]*24</f>
        <v>0</v>
      </c>
      <c r="G844" s="22">
        <f>HOUR(Base[[#This Row],[Tempo de atendimento]]/24)</f>
        <v>0</v>
      </c>
      <c r="H844">
        <f>_xlfn.XLOOKUP(Base[[#This Row],[Recurso]],'DE-PARA'!$A$1:$A$1000,'DE-PARA'!$E$1:$E$1000)</f>
        <v>0</v>
      </c>
      <c r="I844">
        <f>_xlfn.XLOOKUP(Base[[#This Row],[Recurso]],'DE-PARA'!$A$1:$A$1000,'DE-PARA'!$F$1:$F$1000)</f>
        <v>0</v>
      </c>
    </row>
    <row r="845" spans="1:68">
      <c r="A845" s="19">
        <f>CONCATENATE(MONTH(Base[[#This Row],[Data_Padronizada]]),"/",YEAR(Base[[#This Row],[Data_Padronizada]]))*1</f>
        <v>1</v>
      </c>
      <c r="B845" s="20" cm="1">
        <f t="array" ref="B845">IF(ISTEXT(BP845), IFERROR(VALOR.DATA(TRIM(BP845)), VALUE(TRIM(BP845))), BP845)</f>
        <v>0</v>
      </c>
      <c r="C845" t="str">
        <f>TEXT(Base[[#This Row],[Data_Padronizada]],"DDD")</f>
        <v>sáb</v>
      </c>
      <c r="D845">
        <f>_xlfn.XLOOKUP(Base[[#This Row],[Recurso]],'DE-PARA'!$A$1:$A$1000,'DE-PARA'!$D$1:$D$1000)</f>
        <v>0</v>
      </c>
      <c r="E845" t="str">
        <f>_xlfn.XLOOKUP(Base[[#This Row],[Tipo]],'DE-PARA'!$K$2:$K$63,'DE-PARA'!$L$2:$L$63,"Fazer De-Para")</f>
        <v>Fazer De-Para</v>
      </c>
      <c r="F845" s="21">
        <f>Base[[#This Row],[Duração]]*24</f>
        <v>0</v>
      </c>
      <c r="G845" s="22">
        <f>HOUR(Base[[#This Row],[Tempo de atendimento]]/24)</f>
        <v>0</v>
      </c>
      <c r="H845">
        <f>_xlfn.XLOOKUP(Base[[#This Row],[Recurso]],'DE-PARA'!$A$1:$A$1000,'DE-PARA'!$E$1:$E$1000)</f>
        <v>0</v>
      </c>
      <c r="I845">
        <f>_xlfn.XLOOKUP(Base[[#This Row],[Recurso]],'DE-PARA'!$A$1:$A$1000,'DE-PARA'!$F$1:$F$1000)</f>
        <v>0</v>
      </c>
    </row>
    <row r="846" spans="1:68">
      <c r="A846" s="19">
        <f>CONCATENATE(MONTH(Base[[#This Row],[Data_Padronizada]]),"/",YEAR(Base[[#This Row],[Data_Padronizada]]))*1</f>
        <v>1</v>
      </c>
      <c r="B846" s="20" cm="1">
        <f t="array" ref="B846">IF(ISTEXT(BP846), IFERROR(VALOR.DATA(TRIM(BP846)), VALUE(TRIM(BP846))), BP846)</f>
        <v>0</v>
      </c>
      <c r="C846" t="str">
        <f>TEXT(Base[[#This Row],[Data_Padronizada]],"DDD")</f>
        <v>sáb</v>
      </c>
      <c r="D846">
        <f>_xlfn.XLOOKUP(Base[[#This Row],[Recurso]],'DE-PARA'!$A$1:$A$1000,'DE-PARA'!$D$1:$D$1000)</f>
        <v>0</v>
      </c>
      <c r="E846" t="str">
        <f>_xlfn.XLOOKUP(Base[[#This Row],[Tipo]],'DE-PARA'!$K$2:$K$63,'DE-PARA'!$L$2:$L$63,"Fazer De-Para")</f>
        <v>Fazer De-Para</v>
      </c>
      <c r="F846" s="21">
        <f>Base[[#This Row],[Duração]]*24</f>
        <v>0</v>
      </c>
      <c r="G846" s="22">
        <f>HOUR(Base[[#This Row],[Tempo de atendimento]]/24)</f>
        <v>0</v>
      </c>
      <c r="H846">
        <f>_xlfn.XLOOKUP(Base[[#This Row],[Recurso]],'DE-PARA'!$A$1:$A$1000,'DE-PARA'!$E$1:$E$1000)</f>
        <v>0</v>
      </c>
      <c r="I846">
        <f>_xlfn.XLOOKUP(Base[[#This Row],[Recurso]],'DE-PARA'!$A$1:$A$1000,'DE-PARA'!$F$1:$F$1000)</f>
        <v>0</v>
      </c>
      <c r="AD846" s="64"/>
      <c r="AE846" s="64"/>
      <c r="AF846" s="64"/>
      <c r="AG846" s="65"/>
      <c r="AH846" s="65"/>
      <c r="BK846" s="65"/>
      <c r="BL846" s="65"/>
      <c r="BP846" s="20"/>
    </row>
    <row r="847" spans="1:68">
      <c r="A847" s="19">
        <f>CONCATENATE(MONTH(Base[[#This Row],[Data_Padronizada]]),"/",YEAR(Base[[#This Row],[Data_Padronizada]]))*1</f>
        <v>1</v>
      </c>
      <c r="B847" s="20" cm="1">
        <f t="array" ref="B847">IF(ISTEXT(BP847), IFERROR(VALOR.DATA(TRIM(BP847)), VALUE(TRIM(BP847))), BP847)</f>
        <v>0</v>
      </c>
      <c r="C847" t="str">
        <f>TEXT(Base[[#This Row],[Data_Padronizada]],"DDD")</f>
        <v>sáb</v>
      </c>
      <c r="D847">
        <f>_xlfn.XLOOKUP(Base[[#This Row],[Recurso]],'DE-PARA'!$A$1:$A$1000,'DE-PARA'!$D$1:$D$1000)</f>
        <v>0</v>
      </c>
      <c r="E847" t="str">
        <f>_xlfn.XLOOKUP(Base[[#This Row],[Tipo]],'DE-PARA'!$K$2:$K$63,'DE-PARA'!$L$2:$L$63,"Fazer De-Para")</f>
        <v>Fazer De-Para</v>
      </c>
      <c r="F847" s="21">
        <f>Base[[#This Row],[Duração]]*24</f>
        <v>0</v>
      </c>
      <c r="G847" s="22">
        <f>HOUR(Base[[#This Row],[Tempo de atendimento]]/24)</f>
        <v>0</v>
      </c>
      <c r="H847">
        <f>_xlfn.XLOOKUP(Base[[#This Row],[Recurso]],'DE-PARA'!$A$1:$A$1000,'DE-PARA'!$E$1:$E$1000)</f>
        <v>0</v>
      </c>
      <c r="I847">
        <f>_xlfn.XLOOKUP(Base[[#This Row],[Recurso]],'DE-PARA'!$A$1:$A$1000,'DE-PARA'!$F$1:$F$1000)</f>
        <v>0</v>
      </c>
    </row>
    <row r="848" spans="1:68">
      <c r="A848" s="19">
        <f>CONCATENATE(MONTH(Base[[#This Row],[Data_Padronizada]]),"/",YEAR(Base[[#This Row],[Data_Padronizada]]))*1</f>
        <v>1</v>
      </c>
      <c r="B848" s="20" cm="1">
        <f t="array" ref="B848">IF(ISTEXT(BP848), IFERROR(VALOR.DATA(TRIM(BP848)), VALUE(TRIM(BP848))), BP848)</f>
        <v>0</v>
      </c>
      <c r="C848" t="str">
        <f>TEXT(Base[[#This Row],[Data_Padronizada]],"DDD")</f>
        <v>sáb</v>
      </c>
      <c r="D848">
        <f>_xlfn.XLOOKUP(Base[[#This Row],[Recurso]],'DE-PARA'!$A$1:$A$1000,'DE-PARA'!$D$1:$D$1000)</f>
        <v>0</v>
      </c>
      <c r="E848" t="str">
        <f>_xlfn.XLOOKUP(Base[[#This Row],[Tipo]],'DE-PARA'!$K$2:$K$63,'DE-PARA'!$L$2:$L$63,"Fazer De-Para")</f>
        <v>Fazer De-Para</v>
      </c>
      <c r="F848" s="21">
        <f>Base[[#This Row],[Duração]]*24</f>
        <v>0</v>
      </c>
      <c r="G848" s="22">
        <f>HOUR(Base[[#This Row],[Tempo de atendimento]]/24)</f>
        <v>0</v>
      </c>
      <c r="H848">
        <f>_xlfn.XLOOKUP(Base[[#This Row],[Recurso]],'DE-PARA'!$A$1:$A$1000,'DE-PARA'!$E$1:$E$1000)</f>
        <v>0</v>
      </c>
      <c r="I848">
        <f>_xlfn.XLOOKUP(Base[[#This Row],[Recurso]],'DE-PARA'!$A$1:$A$1000,'DE-PARA'!$F$1:$F$1000)</f>
        <v>0</v>
      </c>
      <c r="AD848" s="64"/>
      <c r="AE848" s="64"/>
      <c r="AF848" s="64"/>
      <c r="AG848" s="65"/>
      <c r="AH848" s="65"/>
      <c r="BK848" s="65"/>
      <c r="BL848" s="65"/>
      <c r="BP848" s="20"/>
    </row>
    <row r="849" spans="1:75">
      <c r="A849" s="19">
        <f>CONCATENATE(MONTH(Base[[#This Row],[Data_Padronizada]]),"/",YEAR(Base[[#This Row],[Data_Padronizada]]))*1</f>
        <v>1</v>
      </c>
      <c r="B849" s="20" cm="1">
        <f t="array" ref="B849">IF(ISTEXT(BP849), IFERROR(VALOR.DATA(TRIM(BP849)), VALUE(TRIM(BP849))), BP849)</f>
        <v>0</v>
      </c>
      <c r="C849" t="str">
        <f>TEXT(Base[[#This Row],[Data_Padronizada]],"DDD")</f>
        <v>sáb</v>
      </c>
      <c r="D849">
        <f>_xlfn.XLOOKUP(Base[[#This Row],[Recurso]],'DE-PARA'!$A$1:$A$1000,'DE-PARA'!$D$1:$D$1000)</f>
        <v>0</v>
      </c>
      <c r="E849" t="str">
        <f>_xlfn.XLOOKUP(Base[[#This Row],[Tipo]],'DE-PARA'!$K$2:$K$63,'DE-PARA'!$L$2:$L$63,"Fazer De-Para")</f>
        <v>Fazer De-Para</v>
      </c>
      <c r="F849" s="21">
        <f>Base[[#This Row],[Duração]]*24</f>
        <v>0</v>
      </c>
      <c r="G849" s="22">
        <f>HOUR(Base[[#This Row],[Tempo de atendimento]]/24)</f>
        <v>0</v>
      </c>
      <c r="H849">
        <f>_xlfn.XLOOKUP(Base[[#This Row],[Recurso]],'DE-PARA'!$A$1:$A$1000,'DE-PARA'!$E$1:$E$1000)</f>
        <v>0</v>
      </c>
      <c r="I849">
        <f>_xlfn.XLOOKUP(Base[[#This Row],[Recurso]],'DE-PARA'!$A$1:$A$1000,'DE-PARA'!$F$1:$F$1000)</f>
        <v>0</v>
      </c>
      <c r="AD849" s="64"/>
      <c r="AE849" s="64"/>
      <c r="AF849" s="64"/>
      <c r="AG849" s="65"/>
      <c r="AH849" s="65"/>
      <c r="BK849" s="65"/>
      <c r="BL849" s="65"/>
      <c r="BP849" s="20"/>
    </row>
    <row r="850" spans="1:75">
      <c r="A850" s="19">
        <f>CONCATENATE(MONTH(Base[[#This Row],[Data_Padronizada]]),"/",YEAR(Base[[#This Row],[Data_Padronizada]]))*1</f>
        <v>1</v>
      </c>
      <c r="B850" s="20" cm="1">
        <f t="array" ref="B850">IF(ISTEXT(BP850), IFERROR(VALOR.DATA(TRIM(BP850)), VALUE(TRIM(BP850))), BP850)</f>
        <v>0</v>
      </c>
      <c r="C850" t="str">
        <f>TEXT(Base[[#This Row],[Data_Padronizada]],"DDD")</f>
        <v>sáb</v>
      </c>
      <c r="D850">
        <f>_xlfn.XLOOKUP(Base[[#This Row],[Recurso]],'DE-PARA'!$A$1:$A$1000,'DE-PARA'!$D$1:$D$1000)</f>
        <v>0</v>
      </c>
      <c r="E850" t="str">
        <f>_xlfn.XLOOKUP(Base[[#This Row],[Tipo]],'DE-PARA'!$K$2:$K$63,'DE-PARA'!$L$2:$L$63,"Fazer De-Para")</f>
        <v>Fazer De-Para</v>
      </c>
      <c r="F850" s="21">
        <f>Base[[#This Row],[Duração]]*24</f>
        <v>0</v>
      </c>
      <c r="G850" s="22">
        <f>HOUR(Base[[#This Row],[Tempo de atendimento]]/24)</f>
        <v>0</v>
      </c>
      <c r="H850">
        <f>_xlfn.XLOOKUP(Base[[#This Row],[Recurso]],'DE-PARA'!$A$1:$A$1000,'DE-PARA'!$E$1:$E$1000)</f>
        <v>0</v>
      </c>
      <c r="I850">
        <f>_xlfn.XLOOKUP(Base[[#This Row],[Recurso]],'DE-PARA'!$A$1:$A$1000,'DE-PARA'!$F$1:$F$1000)</f>
        <v>0</v>
      </c>
      <c r="AD850" s="64"/>
      <c r="AE850" s="64"/>
      <c r="AF850" s="64"/>
      <c r="AG850" s="65"/>
      <c r="AH850" s="65"/>
      <c r="BK850" s="65"/>
      <c r="BL850" s="65"/>
      <c r="BP850" s="20"/>
    </row>
    <row r="851" spans="1:75">
      <c r="A851" s="19">
        <f>CONCATENATE(MONTH(Base[[#This Row],[Data_Padronizada]]),"/",YEAR(Base[[#This Row],[Data_Padronizada]]))*1</f>
        <v>1</v>
      </c>
      <c r="B851" s="20" cm="1">
        <f t="array" ref="B851">IF(ISTEXT(BP851), IFERROR(VALOR.DATA(TRIM(BP851)), VALUE(TRIM(BP851))), BP851)</f>
        <v>0</v>
      </c>
      <c r="C851" t="str">
        <f>TEXT(Base[[#This Row],[Data_Padronizada]],"DDD")</f>
        <v>sáb</v>
      </c>
      <c r="D851">
        <f>_xlfn.XLOOKUP(Base[[#This Row],[Recurso]],'DE-PARA'!$A$1:$A$1000,'DE-PARA'!$D$1:$D$1000)</f>
        <v>0</v>
      </c>
      <c r="E851" t="str">
        <f>_xlfn.XLOOKUP(Base[[#This Row],[Tipo]],'DE-PARA'!$K$2:$K$63,'DE-PARA'!$L$2:$L$63,"Fazer De-Para")</f>
        <v>Fazer De-Para</v>
      </c>
      <c r="F851" s="21">
        <f>Base[[#This Row],[Duração]]*24</f>
        <v>0</v>
      </c>
      <c r="G851" s="22">
        <f>HOUR(Base[[#This Row],[Tempo de atendimento]]/24)</f>
        <v>0</v>
      </c>
      <c r="H851">
        <f>_xlfn.XLOOKUP(Base[[#This Row],[Recurso]],'DE-PARA'!$A$1:$A$1000,'DE-PARA'!$E$1:$E$1000)</f>
        <v>0</v>
      </c>
      <c r="I851">
        <f>_xlfn.XLOOKUP(Base[[#This Row],[Recurso]],'DE-PARA'!$A$1:$A$1000,'DE-PARA'!$F$1:$F$1000)</f>
        <v>0</v>
      </c>
      <c r="AD851" s="64"/>
      <c r="AE851" s="64"/>
      <c r="AF851" s="64"/>
      <c r="AG851" s="65"/>
      <c r="AH851" s="65"/>
      <c r="BK851" s="65"/>
      <c r="BL851" s="65"/>
      <c r="BP851" s="20"/>
    </row>
    <row r="852" spans="1:75">
      <c r="A852" s="19">
        <f>CONCATENATE(MONTH(Base[[#This Row],[Data_Padronizada]]),"/",YEAR(Base[[#This Row],[Data_Padronizada]]))*1</f>
        <v>1</v>
      </c>
      <c r="B852" s="20" cm="1">
        <f t="array" ref="B852">IF(ISTEXT(BP852), IFERROR(VALOR.DATA(TRIM(BP852)), VALUE(TRIM(BP852))), BP852)</f>
        <v>0</v>
      </c>
      <c r="C852" t="str">
        <f>TEXT(Base[[#This Row],[Data_Padronizada]],"DDD")</f>
        <v>sáb</v>
      </c>
      <c r="D852">
        <f>_xlfn.XLOOKUP(Base[[#This Row],[Recurso]],'DE-PARA'!$A$1:$A$1000,'DE-PARA'!$D$1:$D$1000)</f>
        <v>0</v>
      </c>
      <c r="E852" t="str">
        <f>_xlfn.XLOOKUP(Base[[#This Row],[Tipo]],'DE-PARA'!$K$2:$K$63,'DE-PARA'!$L$2:$L$63,"Fazer De-Para")</f>
        <v>Fazer De-Para</v>
      </c>
      <c r="F852" s="21">
        <f>Base[[#This Row],[Duração]]*24</f>
        <v>0</v>
      </c>
      <c r="G852" s="22">
        <f>HOUR(Base[[#This Row],[Tempo de atendimento]]/24)</f>
        <v>0</v>
      </c>
      <c r="H852">
        <f>_xlfn.XLOOKUP(Base[[#This Row],[Recurso]],'DE-PARA'!$A$1:$A$1000,'DE-PARA'!$E$1:$E$1000)</f>
        <v>0</v>
      </c>
      <c r="I852">
        <f>_xlfn.XLOOKUP(Base[[#This Row],[Recurso]],'DE-PARA'!$A$1:$A$1000,'DE-PARA'!$F$1:$F$1000)</f>
        <v>0</v>
      </c>
      <c r="AD852" s="64"/>
      <c r="AE852" s="64"/>
      <c r="AF852" s="64"/>
      <c r="AG852" s="65"/>
      <c r="AH852" s="65"/>
      <c r="BK852" s="65"/>
      <c r="BL852" s="65"/>
      <c r="BP852" s="20"/>
    </row>
    <row r="853" spans="1:75">
      <c r="A853" s="19">
        <f>CONCATENATE(MONTH(Base[[#This Row],[Data_Padronizada]]),"/",YEAR(Base[[#This Row],[Data_Padronizada]]))*1</f>
        <v>1</v>
      </c>
      <c r="B853" s="20" cm="1">
        <f t="array" ref="B853">IF(ISTEXT(BP853), IFERROR(VALOR.DATA(TRIM(BP853)), VALUE(TRIM(BP853))), BP853)</f>
        <v>0</v>
      </c>
      <c r="C853" t="str">
        <f>TEXT(Base[[#This Row],[Data_Padronizada]],"DDD")</f>
        <v>sáb</v>
      </c>
      <c r="D853">
        <f>_xlfn.XLOOKUP(Base[[#This Row],[Recurso]],'DE-PARA'!$A$1:$A$1000,'DE-PARA'!$D$1:$D$1000)</f>
        <v>0</v>
      </c>
      <c r="E853" t="str">
        <f>_xlfn.XLOOKUP(Base[[#This Row],[Tipo]],'DE-PARA'!$K$2:$K$63,'DE-PARA'!$L$2:$L$63,"Fazer De-Para")</f>
        <v>Fazer De-Para</v>
      </c>
      <c r="F853" s="21">
        <f>Base[[#This Row],[Duração]]*24</f>
        <v>0</v>
      </c>
      <c r="G853" s="22">
        <f>HOUR(Base[[#This Row],[Tempo de atendimento]]/24)</f>
        <v>0</v>
      </c>
      <c r="H853">
        <f>_xlfn.XLOOKUP(Base[[#This Row],[Recurso]],'DE-PARA'!$A$1:$A$1000,'DE-PARA'!$E$1:$E$1000)</f>
        <v>0</v>
      </c>
      <c r="I853">
        <f>_xlfn.XLOOKUP(Base[[#This Row],[Recurso]],'DE-PARA'!$A$1:$A$1000,'DE-PARA'!$F$1:$F$1000)</f>
        <v>0</v>
      </c>
      <c r="AD853" s="64"/>
      <c r="AE853" s="64"/>
      <c r="AF853" s="64"/>
      <c r="AG853" s="65"/>
      <c r="AH853" s="65"/>
      <c r="BK853" s="65"/>
      <c r="BL853" s="65"/>
      <c r="BP853" s="20"/>
    </row>
    <row r="854" spans="1:75">
      <c r="A854" s="19">
        <f>CONCATENATE(MONTH(Base[[#This Row],[Data_Padronizada]]),"/",YEAR(Base[[#This Row],[Data_Padronizada]]))*1</f>
        <v>1</v>
      </c>
      <c r="B854" s="20" cm="1">
        <f t="array" ref="B854">IF(ISTEXT(BP854), IFERROR(VALOR.DATA(TRIM(BP854)), VALUE(TRIM(BP854))), BP854)</f>
        <v>0</v>
      </c>
      <c r="C854" t="str">
        <f>TEXT(Base[[#This Row],[Data_Padronizada]],"DDD")</f>
        <v>sáb</v>
      </c>
      <c r="D854">
        <f>_xlfn.XLOOKUP(Base[[#This Row],[Recurso]],'DE-PARA'!$A$1:$A$1000,'DE-PARA'!$D$1:$D$1000)</f>
        <v>0</v>
      </c>
      <c r="E854" t="str">
        <f>_xlfn.XLOOKUP(Base[[#This Row],[Tipo]],'DE-PARA'!$K$2:$K$63,'DE-PARA'!$L$2:$L$63,"Fazer De-Para")</f>
        <v>Fazer De-Para</v>
      </c>
      <c r="F854" s="21">
        <f>Base[[#This Row],[Duração]]*24</f>
        <v>0</v>
      </c>
      <c r="G854" s="22">
        <f>HOUR(Base[[#This Row],[Tempo de atendimento]]/24)</f>
        <v>0</v>
      </c>
      <c r="H854">
        <f>_xlfn.XLOOKUP(Base[[#This Row],[Recurso]],'DE-PARA'!$A$1:$A$1000,'DE-PARA'!$E$1:$E$1000)</f>
        <v>0</v>
      </c>
      <c r="I854">
        <f>_xlfn.XLOOKUP(Base[[#This Row],[Recurso]],'DE-PARA'!$A$1:$A$1000,'DE-PARA'!$F$1:$F$1000)</f>
        <v>0</v>
      </c>
      <c r="AD854" s="64"/>
      <c r="AE854" s="64"/>
      <c r="AF854" s="64"/>
      <c r="AG854" s="65"/>
      <c r="AH854" s="65"/>
      <c r="BK854" s="65"/>
      <c r="BL854" s="65"/>
      <c r="BP854" s="20"/>
    </row>
    <row r="855" spans="1:75">
      <c r="A855" s="19">
        <f>CONCATENATE(MONTH(Base[[#This Row],[Data_Padronizada]]),"/",YEAR(Base[[#This Row],[Data_Padronizada]]))*1</f>
        <v>1</v>
      </c>
      <c r="B855" s="20" cm="1">
        <f t="array" ref="B855">IF(ISTEXT(BP855), IFERROR(VALOR.DATA(TRIM(BP855)), VALUE(TRIM(BP855))), BP855)</f>
        <v>0</v>
      </c>
      <c r="C855" t="str">
        <f>TEXT(Base[[#This Row],[Data_Padronizada]],"DDD")</f>
        <v>sáb</v>
      </c>
      <c r="D855">
        <f>_xlfn.XLOOKUP(Base[[#This Row],[Recurso]],'DE-PARA'!$A$1:$A$1000,'DE-PARA'!$D$1:$D$1000)</f>
        <v>0</v>
      </c>
      <c r="E855" t="str">
        <f>_xlfn.XLOOKUP(Base[[#This Row],[Tipo]],'DE-PARA'!$K$2:$K$63,'DE-PARA'!$L$2:$L$63,"Fazer De-Para")</f>
        <v>Fazer De-Para</v>
      </c>
      <c r="F855" s="21">
        <f>Base[[#This Row],[Duração]]*24</f>
        <v>0</v>
      </c>
      <c r="G855" s="22">
        <f>HOUR(Base[[#This Row],[Tempo de atendimento]]/24)</f>
        <v>0</v>
      </c>
      <c r="H855">
        <f>_xlfn.XLOOKUP(Base[[#This Row],[Recurso]],'DE-PARA'!$A$1:$A$1000,'DE-PARA'!$E$1:$E$1000)</f>
        <v>0</v>
      </c>
      <c r="I855">
        <f>_xlfn.XLOOKUP(Base[[#This Row],[Recurso]],'DE-PARA'!$A$1:$A$1000,'DE-PARA'!$F$1:$F$1000)</f>
        <v>0</v>
      </c>
      <c r="AD855" s="64"/>
      <c r="AE855" s="64"/>
      <c r="AF855" s="64"/>
      <c r="AG855" s="65"/>
      <c r="AH855" s="65"/>
      <c r="BK855" s="65"/>
      <c r="BL855" s="65"/>
      <c r="BP855" s="20"/>
    </row>
    <row r="856" spans="1:75">
      <c r="A856" s="19">
        <f>CONCATENATE(MONTH(Base[[#This Row],[Data_Padronizada]]),"/",YEAR(Base[[#This Row],[Data_Padronizada]]))*1</f>
        <v>1</v>
      </c>
      <c r="B856" s="20" cm="1">
        <f t="array" ref="B856">IF(ISTEXT(BP856), IFERROR(VALOR.DATA(TRIM(BP856)), VALUE(TRIM(BP856))), BP856)</f>
        <v>0</v>
      </c>
      <c r="C856" t="str">
        <f>TEXT(Base[[#This Row],[Data_Padronizada]],"DDD")</f>
        <v>sáb</v>
      </c>
      <c r="D856">
        <f>_xlfn.XLOOKUP(Base[[#This Row],[Recurso]],'DE-PARA'!$A$1:$A$1000,'DE-PARA'!$D$1:$D$1000)</f>
        <v>0</v>
      </c>
      <c r="E856" t="str">
        <f>_xlfn.XLOOKUP(Base[[#This Row],[Tipo]],'DE-PARA'!$K$2:$K$63,'DE-PARA'!$L$2:$L$63,"Fazer De-Para")</f>
        <v>Fazer De-Para</v>
      </c>
      <c r="F856" s="21">
        <f>Base[[#This Row],[Duração]]*24</f>
        <v>0</v>
      </c>
      <c r="G856" s="22">
        <f>HOUR(Base[[#This Row],[Tempo de atendimento]]/24)</f>
        <v>0</v>
      </c>
      <c r="H856">
        <f>_xlfn.XLOOKUP(Base[[#This Row],[Recurso]],'DE-PARA'!$A$1:$A$1000,'DE-PARA'!$E$1:$E$1000)</f>
        <v>0</v>
      </c>
      <c r="I856">
        <f>_xlfn.XLOOKUP(Base[[#This Row],[Recurso]],'DE-PARA'!$A$1:$A$1000,'DE-PARA'!$F$1:$F$1000)</f>
        <v>0</v>
      </c>
      <c r="AD856" s="64"/>
      <c r="AE856" s="64"/>
      <c r="AF856" s="64"/>
      <c r="AG856" s="65"/>
      <c r="AH856" s="65"/>
      <c r="BK856" s="65"/>
      <c r="BL856" s="65"/>
      <c r="BP856" s="20"/>
    </row>
    <row r="857" spans="1:75">
      <c r="A857" s="19">
        <f>CONCATENATE(MONTH(Base[[#This Row],[Data_Padronizada]]),"/",YEAR(Base[[#This Row],[Data_Padronizada]]))*1</f>
        <v>1</v>
      </c>
      <c r="B857" s="20" cm="1">
        <f t="array" ref="B857">IF(ISTEXT(BP857), IFERROR(VALOR.DATA(TRIM(BP857)), VALUE(TRIM(BP857))), BP857)</f>
        <v>0</v>
      </c>
      <c r="C857" t="str">
        <f>TEXT(Base[[#This Row],[Data_Padronizada]],"DDD")</f>
        <v>sáb</v>
      </c>
      <c r="D857">
        <f>_xlfn.XLOOKUP(Base[[#This Row],[Recurso]],'DE-PARA'!$A$1:$A$1000,'DE-PARA'!$D$1:$D$1000)</f>
        <v>0</v>
      </c>
      <c r="E857" t="str">
        <f>_xlfn.XLOOKUP(Base[[#This Row],[Tipo]],'DE-PARA'!$K$2:$K$63,'DE-PARA'!$L$2:$L$63,"Fazer De-Para")</f>
        <v>Fazer De-Para</v>
      </c>
      <c r="F857" s="21">
        <f>Base[[#This Row],[Duração]]*24</f>
        <v>0</v>
      </c>
      <c r="G857" s="22">
        <f>HOUR(Base[[#This Row],[Tempo de atendimento]]/24)</f>
        <v>0</v>
      </c>
      <c r="H857">
        <f>_xlfn.XLOOKUP(Base[[#This Row],[Recurso]],'DE-PARA'!$A$1:$A$1000,'DE-PARA'!$E$1:$E$1000)</f>
        <v>0</v>
      </c>
      <c r="I857">
        <f>_xlfn.XLOOKUP(Base[[#This Row],[Recurso]],'DE-PARA'!$A$1:$A$1000,'DE-PARA'!$F$1:$F$1000)</f>
        <v>0</v>
      </c>
      <c r="AD857" s="64"/>
      <c r="AE857" s="64"/>
      <c r="AF857" s="64"/>
      <c r="AG857" s="65"/>
      <c r="AH857" s="65"/>
      <c r="BK857" s="65"/>
      <c r="BL857" s="65"/>
      <c r="BP857" s="20"/>
    </row>
    <row r="858" spans="1:75">
      <c r="A858" s="19">
        <f>CONCATENATE(MONTH(Base[[#This Row],[Data_Padronizada]]),"/",YEAR(Base[[#This Row],[Data_Padronizada]]))*1</f>
        <v>1</v>
      </c>
      <c r="B858" s="20" cm="1">
        <f t="array" ref="B858">IF(ISTEXT(BP858), IFERROR(VALOR.DATA(TRIM(BP858)), VALUE(TRIM(BP858))), BP858)</f>
        <v>0</v>
      </c>
      <c r="C858" t="str">
        <f>TEXT(Base[[#This Row],[Data_Padronizada]],"DDD")</f>
        <v>sáb</v>
      </c>
      <c r="D858">
        <f>_xlfn.XLOOKUP(Base[[#This Row],[Recurso]],'DE-PARA'!$A$1:$A$1000,'DE-PARA'!$D$1:$D$1000)</f>
        <v>0</v>
      </c>
      <c r="E858" t="str">
        <f>_xlfn.XLOOKUP(Base[[#This Row],[Tipo]],'DE-PARA'!$K$2:$K$63,'DE-PARA'!$L$2:$L$63,"Fazer De-Para")</f>
        <v>Fazer De-Para</v>
      </c>
      <c r="F858" s="21">
        <f>Base[[#This Row],[Duração]]*24</f>
        <v>0</v>
      </c>
      <c r="G858" s="22">
        <f>HOUR(Base[[#This Row],[Tempo de atendimento]]/24)</f>
        <v>0</v>
      </c>
      <c r="H858">
        <f>_xlfn.XLOOKUP(Base[[#This Row],[Recurso]],'DE-PARA'!$A$1:$A$1000,'DE-PARA'!$E$1:$E$1000)</f>
        <v>0</v>
      </c>
      <c r="I858">
        <f>_xlfn.XLOOKUP(Base[[#This Row],[Recurso]],'DE-PARA'!$A$1:$A$1000,'DE-PARA'!$F$1:$F$1000)</f>
        <v>0</v>
      </c>
      <c r="AD858" s="64"/>
      <c r="AE858" s="64"/>
      <c r="AF858" s="64"/>
      <c r="AG858" s="65"/>
      <c r="AH858" s="65"/>
      <c r="BK858" s="65"/>
      <c r="BL858" s="65"/>
      <c r="BP858" s="20"/>
    </row>
    <row r="859" spans="1:75">
      <c r="A859" s="19">
        <f>CONCATENATE(MONTH(Base[[#This Row],[Data_Padronizada]]),"/",YEAR(Base[[#This Row],[Data_Padronizada]]))*1</f>
        <v>1</v>
      </c>
      <c r="B859" s="20" cm="1">
        <f t="array" ref="B859">IF(ISTEXT(BP859), IFERROR(VALOR.DATA(TRIM(BP859)), VALUE(TRIM(BP859))), BP859)</f>
        <v>0</v>
      </c>
      <c r="C859" t="str">
        <f>TEXT(Base[[#This Row],[Data_Padronizada]],"DDD")</f>
        <v>sáb</v>
      </c>
      <c r="D859">
        <f>_xlfn.XLOOKUP(Base[[#This Row],[Recurso]],'DE-PARA'!$A$1:$A$1000,'DE-PARA'!$D$1:$D$1000)</f>
        <v>0</v>
      </c>
      <c r="E859" t="str">
        <f>_xlfn.XLOOKUP(Base[[#This Row],[Tipo]],'DE-PARA'!$K$2:$K$63,'DE-PARA'!$L$2:$L$63,"Fazer De-Para")</f>
        <v>Fazer De-Para</v>
      </c>
      <c r="F859" s="21">
        <f>Base[[#This Row],[Duração]]*24</f>
        <v>0</v>
      </c>
      <c r="G859" s="22">
        <f>HOUR(Base[[#This Row],[Tempo de atendimento]]/24)</f>
        <v>0</v>
      </c>
      <c r="H859">
        <f>_xlfn.XLOOKUP(Base[[#This Row],[Recurso]],'DE-PARA'!$A$1:$A$1000,'DE-PARA'!$E$1:$E$1000)</f>
        <v>0</v>
      </c>
      <c r="I859">
        <f>_xlfn.XLOOKUP(Base[[#This Row],[Recurso]],'DE-PARA'!$A$1:$A$1000,'DE-PARA'!$F$1:$F$1000)</f>
        <v>0</v>
      </c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  <c r="AA859" s="66"/>
      <c r="AB859" s="66"/>
      <c r="AC859" s="66"/>
      <c r="AD859" s="67"/>
      <c r="AE859" s="67"/>
      <c r="AF859" s="67"/>
      <c r="AG859" s="68"/>
      <c r="AH859" s="68"/>
      <c r="AI859" s="66"/>
      <c r="AJ859" s="66"/>
      <c r="AK859" s="66"/>
      <c r="AL859" s="66"/>
      <c r="AM859" s="66"/>
      <c r="AN859" s="66"/>
      <c r="AO859" s="66"/>
      <c r="AP859" s="66"/>
      <c r="AQ859" s="66"/>
      <c r="AR859" s="66"/>
      <c r="AS859" s="66"/>
      <c r="AT859" s="66"/>
      <c r="AU859" s="66"/>
      <c r="AV859" s="66"/>
      <c r="AW859" s="66"/>
      <c r="AX859" s="66"/>
      <c r="AY859" s="66"/>
      <c r="AZ859" s="66"/>
      <c r="BA859" s="66"/>
      <c r="BB859" s="66"/>
      <c r="BC859" s="66"/>
      <c r="BD859" s="66"/>
      <c r="BE859" s="66"/>
      <c r="BF859" s="66"/>
      <c r="BG859" s="66"/>
      <c r="BH859" s="66"/>
      <c r="BI859" s="66"/>
      <c r="BJ859" s="66"/>
      <c r="BK859" s="68"/>
      <c r="BL859" s="68"/>
      <c r="BM859" s="66"/>
      <c r="BN859" s="66"/>
      <c r="BO859" s="66"/>
      <c r="BP859" s="69"/>
      <c r="BQ859" s="66"/>
      <c r="BR859" s="66"/>
      <c r="BS859" s="66"/>
      <c r="BT859" s="66"/>
      <c r="BU859" s="66"/>
      <c r="BV859" s="66"/>
      <c r="BW859" s="66"/>
    </row>
    <row r="860" spans="1:75">
      <c r="A860" s="19">
        <f>CONCATENATE(MONTH(Base[[#This Row],[Data_Padronizada]]),"/",YEAR(Base[[#This Row],[Data_Padronizada]]))*1</f>
        <v>1</v>
      </c>
      <c r="B860" s="20" cm="1">
        <f t="array" ref="B860">IF(ISTEXT(BP860), IFERROR(VALOR.DATA(TRIM(BP860)), VALUE(TRIM(BP860))), BP860)</f>
        <v>0</v>
      </c>
      <c r="C860" t="str">
        <f>TEXT(Base[[#This Row],[Data_Padronizada]],"DDD")</f>
        <v>sáb</v>
      </c>
      <c r="D860">
        <f>_xlfn.XLOOKUP(Base[[#This Row],[Recurso]],'DE-PARA'!$A$1:$A$1000,'DE-PARA'!$D$1:$D$1000)</f>
        <v>0</v>
      </c>
      <c r="E860" t="str">
        <f>_xlfn.XLOOKUP(Base[[#This Row],[Tipo]],'DE-PARA'!$K$2:$K$63,'DE-PARA'!$L$2:$L$63,"Fazer De-Para")</f>
        <v>Fazer De-Para</v>
      </c>
      <c r="F860" s="21">
        <f>Base[[#This Row],[Duração]]*24</f>
        <v>0</v>
      </c>
      <c r="G860" s="22">
        <f>HOUR(Base[[#This Row],[Tempo de atendimento]]/24)</f>
        <v>0</v>
      </c>
      <c r="H860">
        <f>_xlfn.XLOOKUP(Base[[#This Row],[Recurso]],'DE-PARA'!$A$1:$A$1000,'DE-PARA'!$E$1:$E$1000)</f>
        <v>0</v>
      </c>
      <c r="I860">
        <f>_xlfn.XLOOKUP(Base[[#This Row],[Recurso]],'DE-PARA'!$A$1:$A$1000,'DE-PARA'!$F$1:$F$1000)</f>
        <v>0</v>
      </c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  <c r="AA860" s="66"/>
      <c r="AB860" s="66"/>
      <c r="AC860" s="66"/>
      <c r="AD860" s="67"/>
      <c r="AE860" s="67"/>
      <c r="AF860" s="67"/>
      <c r="AG860" s="68"/>
      <c r="AH860" s="68"/>
      <c r="AI860" s="66"/>
      <c r="AJ860" s="66"/>
      <c r="AK860" s="66"/>
      <c r="AL860" s="66"/>
      <c r="AM860" s="66"/>
      <c r="AN860" s="66"/>
      <c r="AO860" s="66"/>
      <c r="AP860" s="66"/>
      <c r="AQ860" s="66"/>
      <c r="AR860" s="66"/>
      <c r="AS860" s="66"/>
      <c r="AT860" s="66"/>
      <c r="AU860" s="66"/>
      <c r="AV860" s="66"/>
      <c r="AW860" s="66"/>
      <c r="AX860" s="66"/>
      <c r="AY860" s="66"/>
      <c r="AZ860" s="66"/>
      <c r="BA860" s="66"/>
      <c r="BB860" s="66"/>
      <c r="BC860" s="66"/>
      <c r="BD860" s="66"/>
      <c r="BE860" s="66"/>
      <c r="BF860" s="66"/>
      <c r="BG860" s="66"/>
      <c r="BH860" s="66"/>
      <c r="BI860" s="66"/>
      <c r="BJ860" s="66"/>
      <c r="BK860" s="68"/>
      <c r="BL860" s="68"/>
      <c r="BM860" s="66"/>
      <c r="BN860" s="66"/>
      <c r="BO860" s="66"/>
      <c r="BP860" s="69"/>
      <c r="BQ860" s="66"/>
      <c r="BR860" s="66"/>
      <c r="BS860" s="66"/>
      <c r="BT860" s="66"/>
      <c r="BU860" s="66"/>
      <c r="BV860" s="66"/>
      <c r="BW860" s="66"/>
    </row>
    <row r="861" spans="1:75">
      <c r="A861" s="19">
        <f>CONCATENATE(MONTH(Base[[#This Row],[Data_Padronizada]]),"/",YEAR(Base[[#This Row],[Data_Padronizada]]))*1</f>
        <v>1</v>
      </c>
      <c r="B861" s="20" cm="1">
        <f t="array" ref="B861">IF(ISTEXT(BP861), IFERROR(VALOR.DATA(TRIM(BP861)), VALUE(TRIM(BP861))), BP861)</f>
        <v>0</v>
      </c>
      <c r="C861" t="str">
        <f>TEXT(Base[[#This Row],[Data_Padronizada]],"DDD")</f>
        <v>sáb</v>
      </c>
      <c r="D861">
        <f>_xlfn.XLOOKUP(Base[[#This Row],[Recurso]],'DE-PARA'!$A$1:$A$1000,'DE-PARA'!$D$1:$D$1000)</f>
        <v>0</v>
      </c>
      <c r="E861" t="str">
        <f>_xlfn.XLOOKUP(Base[[#This Row],[Tipo]],'DE-PARA'!$K$2:$K$63,'DE-PARA'!$L$2:$L$63,"Fazer De-Para")</f>
        <v>Fazer De-Para</v>
      </c>
      <c r="F861" s="21">
        <f>Base[[#This Row],[Duração]]*24</f>
        <v>0</v>
      </c>
      <c r="G861" s="22">
        <f>HOUR(Base[[#This Row],[Tempo de atendimento]]/24)</f>
        <v>0</v>
      </c>
      <c r="H861">
        <f>_xlfn.XLOOKUP(Base[[#This Row],[Recurso]],'DE-PARA'!$A$1:$A$1000,'DE-PARA'!$E$1:$E$1000)</f>
        <v>0</v>
      </c>
      <c r="I861">
        <f>_xlfn.XLOOKUP(Base[[#This Row],[Recurso]],'DE-PARA'!$A$1:$A$1000,'DE-PARA'!$F$1:$F$1000)</f>
        <v>0</v>
      </c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  <c r="AA861" s="66"/>
      <c r="AB861" s="66"/>
      <c r="AC861" s="66"/>
      <c r="AD861" s="67"/>
      <c r="AE861" s="67"/>
      <c r="AF861" s="67"/>
      <c r="AG861" s="68"/>
      <c r="AH861" s="68"/>
      <c r="AI861" s="66"/>
      <c r="AJ861" s="66"/>
      <c r="AK861" s="66"/>
      <c r="AL861" s="66"/>
      <c r="AM861" s="66"/>
      <c r="AN861" s="66"/>
      <c r="AO861" s="66"/>
      <c r="AP861" s="66"/>
      <c r="AQ861" s="66"/>
      <c r="AR861" s="66"/>
      <c r="AS861" s="66"/>
      <c r="AT861" s="66"/>
      <c r="AU861" s="66"/>
      <c r="AV861" s="66"/>
      <c r="AW861" s="66"/>
      <c r="AX861" s="66"/>
      <c r="AY861" s="66"/>
      <c r="AZ861" s="66"/>
      <c r="BA861" s="66"/>
      <c r="BB861" s="66"/>
      <c r="BC861" s="66"/>
      <c r="BD861" s="66"/>
      <c r="BE861" s="66"/>
      <c r="BF861" s="66"/>
      <c r="BG861" s="66"/>
      <c r="BH861" s="66"/>
      <c r="BI861" s="66"/>
      <c r="BJ861" s="66"/>
      <c r="BK861" s="68"/>
      <c r="BL861" s="68"/>
      <c r="BM861" s="66"/>
      <c r="BN861" s="66"/>
      <c r="BO861" s="66"/>
      <c r="BP861" s="69"/>
      <c r="BQ861" s="66"/>
      <c r="BR861" s="66"/>
      <c r="BS861" s="66"/>
      <c r="BT861" s="66"/>
      <c r="BU861" s="66"/>
      <c r="BV861" s="66"/>
      <c r="BW861" s="66"/>
    </row>
    <row r="862" spans="1:75">
      <c r="A862" s="19">
        <f>CONCATENATE(MONTH(Base[[#This Row],[Data_Padronizada]]),"/",YEAR(Base[[#This Row],[Data_Padronizada]]))*1</f>
        <v>1</v>
      </c>
      <c r="B862" s="20" cm="1">
        <f t="array" ref="B862">IF(ISTEXT(BP862), IFERROR(VALOR.DATA(TRIM(BP862)), VALUE(TRIM(BP862))), BP862)</f>
        <v>0</v>
      </c>
      <c r="C862" t="str">
        <f>TEXT(Base[[#This Row],[Data_Padronizada]],"DDD")</f>
        <v>sáb</v>
      </c>
      <c r="D862">
        <f>_xlfn.XLOOKUP(Base[[#This Row],[Recurso]],'DE-PARA'!$A$1:$A$1000,'DE-PARA'!$D$1:$D$1000)</f>
        <v>0</v>
      </c>
      <c r="E862" t="str">
        <f>_xlfn.XLOOKUP(Base[[#This Row],[Tipo]],'DE-PARA'!$K$2:$K$63,'DE-PARA'!$L$2:$L$63,"Fazer De-Para")</f>
        <v>Fazer De-Para</v>
      </c>
      <c r="F862" s="21">
        <f>Base[[#This Row],[Duração]]*24</f>
        <v>0</v>
      </c>
      <c r="G862" s="22">
        <f>HOUR(Base[[#This Row],[Tempo de atendimento]]/24)</f>
        <v>0</v>
      </c>
      <c r="H862">
        <f>_xlfn.XLOOKUP(Base[[#This Row],[Recurso]],'DE-PARA'!$A$1:$A$1000,'DE-PARA'!$E$1:$E$1000)</f>
        <v>0</v>
      </c>
      <c r="I862">
        <f>_xlfn.XLOOKUP(Base[[#This Row],[Recurso]],'DE-PARA'!$A$1:$A$1000,'DE-PARA'!$F$1:$F$1000)</f>
        <v>0</v>
      </c>
      <c r="AD862" s="64"/>
      <c r="AE862" s="64"/>
      <c r="AF862" s="64"/>
      <c r="AG862" s="65"/>
      <c r="AH862" s="65"/>
      <c r="BK862" s="65"/>
      <c r="BL862" s="65"/>
      <c r="BP862" s="20"/>
    </row>
    <row r="863" spans="1:75">
      <c r="A863" s="19">
        <f>CONCATENATE(MONTH(Base[[#This Row],[Data_Padronizada]]),"/",YEAR(Base[[#This Row],[Data_Padronizada]]))*1</f>
        <v>1</v>
      </c>
      <c r="B863" s="20" cm="1">
        <f t="array" ref="B863">IF(ISTEXT(BP863), IFERROR(VALOR.DATA(TRIM(BP863)), VALUE(TRIM(BP863))), BP863)</f>
        <v>0</v>
      </c>
      <c r="C863" t="str">
        <f>TEXT(Base[[#This Row],[Data_Padronizada]],"DDD")</f>
        <v>sáb</v>
      </c>
      <c r="D863">
        <f>_xlfn.XLOOKUP(Base[[#This Row],[Recurso]],'DE-PARA'!$A$1:$A$1000,'DE-PARA'!$D$1:$D$1000)</f>
        <v>0</v>
      </c>
      <c r="E863" t="str">
        <f>_xlfn.XLOOKUP(Base[[#This Row],[Tipo]],'DE-PARA'!$K$2:$K$63,'DE-PARA'!$L$2:$L$63,"Fazer De-Para")</f>
        <v>Fazer De-Para</v>
      </c>
      <c r="F863" s="21">
        <f>Base[[#This Row],[Duração]]*24</f>
        <v>0</v>
      </c>
      <c r="G863" s="22">
        <f>HOUR(Base[[#This Row],[Tempo de atendimento]]/24)</f>
        <v>0</v>
      </c>
      <c r="H863">
        <f>_xlfn.XLOOKUP(Base[[#This Row],[Recurso]],'DE-PARA'!$A$1:$A$1000,'DE-PARA'!$E$1:$E$1000)</f>
        <v>0</v>
      </c>
      <c r="I863">
        <f>_xlfn.XLOOKUP(Base[[#This Row],[Recurso]],'DE-PARA'!$A$1:$A$1000,'DE-PARA'!$F$1:$F$1000)</f>
        <v>0</v>
      </c>
      <c r="AD863" s="64"/>
      <c r="AE863" s="64"/>
      <c r="AF863" s="64"/>
      <c r="AG863" s="65"/>
      <c r="AH863" s="65"/>
      <c r="BK863" s="65"/>
      <c r="BL863" s="65"/>
      <c r="BP863" s="20"/>
    </row>
    <row r="864" spans="1:75">
      <c r="A864" s="19">
        <f>CONCATENATE(MONTH(Base[[#This Row],[Data_Padronizada]]),"/",YEAR(Base[[#This Row],[Data_Padronizada]]))*1</f>
        <v>1</v>
      </c>
      <c r="B864" s="20" cm="1">
        <f t="array" ref="B864">IF(ISTEXT(BP864), IFERROR(VALOR.DATA(TRIM(BP864)), VALUE(TRIM(BP864))), BP864)</f>
        <v>0</v>
      </c>
      <c r="C864" t="str">
        <f>TEXT(Base[[#This Row],[Data_Padronizada]],"DDD")</f>
        <v>sáb</v>
      </c>
      <c r="D864">
        <f>_xlfn.XLOOKUP(Base[[#This Row],[Recurso]],'DE-PARA'!$A$1:$A$1000,'DE-PARA'!$D$1:$D$1000)</f>
        <v>0</v>
      </c>
      <c r="E864" t="str">
        <f>_xlfn.XLOOKUP(Base[[#This Row],[Tipo]],'DE-PARA'!$K$2:$K$63,'DE-PARA'!$L$2:$L$63,"Fazer De-Para")</f>
        <v>Fazer De-Para</v>
      </c>
      <c r="F864" s="21">
        <f>Base[[#This Row],[Duração]]*24</f>
        <v>0</v>
      </c>
      <c r="G864" s="22">
        <f>HOUR(Base[[#This Row],[Tempo de atendimento]]/24)</f>
        <v>0</v>
      </c>
      <c r="H864">
        <f>_xlfn.XLOOKUP(Base[[#This Row],[Recurso]],'DE-PARA'!$A$1:$A$1000,'DE-PARA'!$E$1:$E$1000)</f>
        <v>0</v>
      </c>
      <c r="I864">
        <f>_xlfn.XLOOKUP(Base[[#This Row],[Recurso]],'DE-PARA'!$A$1:$A$1000,'DE-PARA'!$F$1:$F$1000)</f>
        <v>0</v>
      </c>
      <c r="AD864" s="64"/>
      <c r="AE864" s="64"/>
      <c r="AF864" s="64"/>
      <c r="AG864" s="65"/>
      <c r="AH864" s="65"/>
      <c r="BK864" s="65"/>
      <c r="BL864" s="65"/>
      <c r="BP864" s="20"/>
    </row>
    <row r="865" spans="1:75">
      <c r="A865" s="19">
        <f>CONCATENATE(MONTH(Base[[#This Row],[Data_Padronizada]]),"/",YEAR(Base[[#This Row],[Data_Padronizada]]))*1</f>
        <v>1</v>
      </c>
      <c r="B865" s="20" cm="1">
        <f t="array" ref="B865">IF(ISTEXT(BP865), IFERROR(VALOR.DATA(TRIM(BP865)), VALUE(TRIM(BP865))), BP865)</f>
        <v>0</v>
      </c>
      <c r="C865" t="str">
        <f>TEXT(Base[[#This Row],[Data_Padronizada]],"DDD")</f>
        <v>sáb</v>
      </c>
      <c r="D865">
        <f>_xlfn.XLOOKUP(Base[[#This Row],[Recurso]],'DE-PARA'!$A$1:$A$1000,'DE-PARA'!$D$1:$D$1000)</f>
        <v>0</v>
      </c>
      <c r="E865" t="str">
        <f>_xlfn.XLOOKUP(Base[[#This Row],[Tipo]],'DE-PARA'!$K$2:$K$63,'DE-PARA'!$L$2:$L$63,"Fazer De-Para")</f>
        <v>Fazer De-Para</v>
      </c>
      <c r="F865" s="21">
        <f>Base[[#This Row],[Duração]]*24</f>
        <v>0</v>
      </c>
      <c r="G865" s="22">
        <f>HOUR(Base[[#This Row],[Tempo de atendimento]]/24)</f>
        <v>0</v>
      </c>
      <c r="H865">
        <f>_xlfn.XLOOKUP(Base[[#This Row],[Recurso]],'DE-PARA'!$A$1:$A$1000,'DE-PARA'!$E$1:$E$1000)</f>
        <v>0</v>
      </c>
      <c r="I865">
        <f>_xlfn.XLOOKUP(Base[[#This Row],[Recurso]],'DE-PARA'!$A$1:$A$1000,'DE-PARA'!$F$1:$F$1000)</f>
        <v>0</v>
      </c>
      <c r="AD865" s="64"/>
      <c r="AE865" s="64"/>
      <c r="AF865" s="64"/>
      <c r="AG865" s="65"/>
      <c r="AH865" s="65"/>
      <c r="BK865" s="65"/>
      <c r="BL865" s="65"/>
      <c r="BP865" s="20"/>
    </row>
    <row r="866" spans="1:75">
      <c r="A866" s="19">
        <f>CONCATENATE(MONTH(Base[[#This Row],[Data_Padronizada]]),"/",YEAR(Base[[#This Row],[Data_Padronizada]]))*1</f>
        <v>1</v>
      </c>
      <c r="B866" s="20" cm="1">
        <f t="array" ref="B866">IF(ISTEXT(BP866), IFERROR(VALOR.DATA(TRIM(BP866)), VALUE(TRIM(BP866))), BP866)</f>
        <v>0</v>
      </c>
      <c r="C866" t="str">
        <f>TEXT(Base[[#This Row],[Data_Padronizada]],"DDD")</f>
        <v>sáb</v>
      </c>
      <c r="D866">
        <f>_xlfn.XLOOKUP(Base[[#This Row],[Recurso]],'DE-PARA'!$A$1:$A$1000,'DE-PARA'!$D$1:$D$1000)</f>
        <v>0</v>
      </c>
      <c r="E866" t="str">
        <f>_xlfn.XLOOKUP(Base[[#This Row],[Tipo]],'DE-PARA'!$K$2:$K$63,'DE-PARA'!$L$2:$L$63,"Fazer De-Para")</f>
        <v>Fazer De-Para</v>
      </c>
      <c r="F866" s="21">
        <f>Base[[#This Row],[Duração]]*24</f>
        <v>0</v>
      </c>
      <c r="G866" s="22">
        <f>HOUR(Base[[#This Row],[Tempo de atendimento]]/24)</f>
        <v>0</v>
      </c>
      <c r="H866">
        <f>_xlfn.XLOOKUP(Base[[#This Row],[Recurso]],'DE-PARA'!$A$1:$A$1000,'DE-PARA'!$E$1:$E$1000)</f>
        <v>0</v>
      </c>
      <c r="I866">
        <f>_xlfn.XLOOKUP(Base[[#This Row],[Recurso]],'DE-PARA'!$A$1:$A$1000,'DE-PARA'!$F$1:$F$1000)</f>
        <v>0</v>
      </c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  <c r="AA866" s="66"/>
      <c r="AB866" s="66"/>
      <c r="AC866" s="66"/>
      <c r="AD866" s="67"/>
      <c r="AE866" s="67"/>
      <c r="AF866" s="67"/>
      <c r="AG866" s="68"/>
      <c r="AH866" s="68"/>
      <c r="AI866" s="66"/>
      <c r="AJ866" s="66"/>
      <c r="AK866" s="66"/>
      <c r="AL866" s="66"/>
      <c r="AM866" s="66"/>
      <c r="AN866" s="66"/>
      <c r="AO866" s="66"/>
      <c r="AP866" s="66"/>
      <c r="AQ866" s="66"/>
      <c r="AR866" s="66"/>
      <c r="AS866" s="66"/>
      <c r="AT866" s="66"/>
      <c r="AU866" s="66"/>
      <c r="AV866" s="66"/>
      <c r="AW866" s="66"/>
      <c r="AX866" s="66"/>
      <c r="AY866" s="66"/>
      <c r="AZ866" s="66"/>
      <c r="BA866" s="66"/>
      <c r="BB866" s="66"/>
      <c r="BC866" s="66"/>
      <c r="BD866" s="66"/>
      <c r="BE866" s="66"/>
      <c r="BF866" s="66"/>
      <c r="BG866" s="66"/>
      <c r="BH866" s="66"/>
      <c r="BI866" s="66"/>
      <c r="BJ866" s="66"/>
      <c r="BK866" s="68"/>
      <c r="BL866" s="68"/>
      <c r="BM866" s="66"/>
      <c r="BN866" s="66"/>
      <c r="BO866" s="66"/>
      <c r="BP866" s="69"/>
      <c r="BQ866" s="66"/>
      <c r="BR866" s="66"/>
      <c r="BS866" s="66"/>
      <c r="BT866" s="66"/>
      <c r="BU866" s="66"/>
      <c r="BV866" s="66"/>
      <c r="BW866" s="66"/>
    </row>
    <row r="867" spans="1:75">
      <c r="A867" s="19">
        <f>CONCATENATE(MONTH(Base[[#This Row],[Data_Padronizada]]),"/",YEAR(Base[[#This Row],[Data_Padronizada]]))*1</f>
        <v>1</v>
      </c>
      <c r="B867" s="20" cm="1">
        <f t="array" ref="B867">IF(ISTEXT(BP867), IFERROR(VALOR.DATA(TRIM(BP867)), VALUE(TRIM(BP867))), BP867)</f>
        <v>0</v>
      </c>
      <c r="C867" t="str">
        <f>TEXT(Base[[#This Row],[Data_Padronizada]],"DDD")</f>
        <v>sáb</v>
      </c>
      <c r="D867">
        <f>_xlfn.XLOOKUP(Base[[#This Row],[Recurso]],'DE-PARA'!$A$1:$A$1000,'DE-PARA'!$D$1:$D$1000)</f>
        <v>0</v>
      </c>
      <c r="E867" t="str">
        <f>_xlfn.XLOOKUP(Base[[#This Row],[Tipo]],'DE-PARA'!$K$2:$K$63,'DE-PARA'!$L$2:$L$63,"Fazer De-Para")</f>
        <v>Fazer De-Para</v>
      </c>
      <c r="F867" s="21">
        <f>Base[[#This Row],[Duração]]*24</f>
        <v>0</v>
      </c>
      <c r="G867" s="22">
        <f>HOUR(Base[[#This Row],[Tempo de atendimento]]/24)</f>
        <v>0</v>
      </c>
      <c r="H867">
        <f>_xlfn.XLOOKUP(Base[[#This Row],[Recurso]],'DE-PARA'!$A$1:$A$1000,'DE-PARA'!$E$1:$E$1000)</f>
        <v>0</v>
      </c>
      <c r="I867">
        <f>_xlfn.XLOOKUP(Base[[#This Row],[Recurso]],'DE-PARA'!$A$1:$A$1000,'DE-PARA'!$F$1:$F$1000)</f>
        <v>0</v>
      </c>
      <c r="AD867" s="64"/>
      <c r="AE867" s="64"/>
      <c r="AF867" s="64"/>
      <c r="AG867" s="65"/>
      <c r="AH867" s="65"/>
      <c r="BK867" s="65"/>
      <c r="BL867" s="65"/>
      <c r="BP867" s="20"/>
    </row>
    <row r="868" spans="1:75">
      <c r="A868" s="19">
        <f>CONCATENATE(MONTH(Base[[#This Row],[Data_Padronizada]]),"/",YEAR(Base[[#This Row],[Data_Padronizada]]))*1</f>
        <v>1</v>
      </c>
      <c r="B868" s="20" cm="1">
        <f t="array" ref="B868">IF(ISTEXT(BP868), IFERROR(VALOR.DATA(TRIM(BP868)), VALUE(TRIM(BP868))), BP868)</f>
        <v>0</v>
      </c>
      <c r="C868" t="str">
        <f>TEXT(Base[[#This Row],[Data_Padronizada]],"DDD")</f>
        <v>sáb</v>
      </c>
      <c r="D868">
        <f>_xlfn.XLOOKUP(Base[[#This Row],[Recurso]],'DE-PARA'!$A$1:$A$1000,'DE-PARA'!$D$1:$D$1000)</f>
        <v>0</v>
      </c>
      <c r="E868" t="str">
        <f>_xlfn.XLOOKUP(Base[[#This Row],[Tipo]],'DE-PARA'!$K$2:$K$63,'DE-PARA'!$L$2:$L$63,"Fazer De-Para")</f>
        <v>Fazer De-Para</v>
      </c>
      <c r="F868" s="21">
        <f>Base[[#This Row],[Duração]]*24</f>
        <v>0</v>
      </c>
      <c r="G868" s="22">
        <f>HOUR(Base[[#This Row],[Tempo de atendimento]]/24)</f>
        <v>0</v>
      </c>
      <c r="H868">
        <f>_xlfn.XLOOKUP(Base[[#This Row],[Recurso]],'DE-PARA'!$A$1:$A$1000,'DE-PARA'!$E$1:$E$1000)</f>
        <v>0</v>
      </c>
      <c r="I868">
        <f>_xlfn.XLOOKUP(Base[[#This Row],[Recurso]],'DE-PARA'!$A$1:$A$1000,'DE-PARA'!$F$1:$F$1000)</f>
        <v>0</v>
      </c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  <c r="AA868" s="66"/>
      <c r="AB868" s="66"/>
      <c r="AC868" s="66"/>
      <c r="AD868" s="67"/>
      <c r="AE868" s="67"/>
      <c r="AF868" s="67"/>
      <c r="AG868" s="68"/>
      <c r="AH868" s="68"/>
      <c r="AI868" s="66"/>
      <c r="AJ868" s="66"/>
      <c r="AK868" s="66"/>
      <c r="AL868" s="66"/>
      <c r="AM868" s="66"/>
      <c r="AN868" s="66"/>
      <c r="AO868" s="66"/>
      <c r="AP868" s="66"/>
      <c r="AQ868" s="66"/>
      <c r="AR868" s="66"/>
      <c r="AS868" s="66"/>
      <c r="AT868" s="66"/>
      <c r="AU868" s="66"/>
      <c r="AV868" s="66"/>
      <c r="AW868" s="66"/>
      <c r="AX868" s="66"/>
      <c r="AY868" s="66"/>
      <c r="AZ868" s="66"/>
      <c r="BA868" s="66"/>
      <c r="BB868" s="66"/>
      <c r="BC868" s="66"/>
      <c r="BD868" s="66"/>
      <c r="BE868" s="66"/>
      <c r="BF868" s="66"/>
      <c r="BG868" s="66"/>
      <c r="BH868" s="66"/>
      <c r="BI868" s="66"/>
      <c r="BJ868" s="66"/>
      <c r="BK868" s="68"/>
      <c r="BL868" s="68"/>
      <c r="BM868" s="66"/>
      <c r="BN868" s="66"/>
      <c r="BO868" s="66"/>
      <c r="BP868" s="69"/>
      <c r="BQ868" s="66"/>
      <c r="BR868" s="66"/>
      <c r="BS868" s="66"/>
      <c r="BT868" s="66"/>
      <c r="BU868" s="66"/>
      <c r="BV868" s="66"/>
      <c r="BW868" s="66"/>
    </row>
    <row r="869" spans="1:75">
      <c r="A869" s="19">
        <f>CONCATENATE(MONTH(Base[[#This Row],[Data_Padronizada]]),"/",YEAR(Base[[#This Row],[Data_Padronizada]]))*1</f>
        <v>1</v>
      </c>
      <c r="B869" s="20" cm="1">
        <f t="array" ref="B869">IF(ISTEXT(BP869), IFERROR(VALOR.DATA(TRIM(BP869)), VALUE(TRIM(BP869))), BP869)</f>
        <v>0</v>
      </c>
      <c r="C869" t="str">
        <f>TEXT(Base[[#This Row],[Data_Padronizada]],"DDD")</f>
        <v>sáb</v>
      </c>
      <c r="D869">
        <f>_xlfn.XLOOKUP(Base[[#This Row],[Recurso]],'DE-PARA'!$A$1:$A$1000,'DE-PARA'!$D$1:$D$1000)</f>
        <v>0</v>
      </c>
      <c r="E869" t="str">
        <f>_xlfn.XLOOKUP(Base[[#This Row],[Tipo]],'DE-PARA'!$K$2:$K$63,'DE-PARA'!$L$2:$L$63,"Fazer De-Para")</f>
        <v>Fazer De-Para</v>
      </c>
      <c r="F869" s="21">
        <f>Base[[#This Row],[Duração]]*24</f>
        <v>0</v>
      </c>
      <c r="G869" s="22">
        <f>HOUR(Base[[#This Row],[Tempo de atendimento]]/24)</f>
        <v>0</v>
      </c>
      <c r="H869">
        <f>_xlfn.XLOOKUP(Base[[#This Row],[Recurso]],'DE-PARA'!$A$1:$A$1000,'DE-PARA'!$E$1:$E$1000)</f>
        <v>0</v>
      </c>
      <c r="I869">
        <f>_xlfn.XLOOKUP(Base[[#This Row],[Recurso]],'DE-PARA'!$A$1:$A$1000,'DE-PARA'!$F$1:$F$1000)</f>
        <v>0</v>
      </c>
    </row>
    <row r="870" spans="1:75">
      <c r="A870" s="19">
        <f>CONCATENATE(MONTH(Base[[#This Row],[Data_Padronizada]]),"/",YEAR(Base[[#This Row],[Data_Padronizada]]))*1</f>
        <v>1</v>
      </c>
      <c r="B870" s="20" cm="1">
        <f t="array" ref="B870">IF(ISTEXT(BP870), IFERROR(VALOR.DATA(TRIM(BP870)), VALUE(TRIM(BP870))), BP870)</f>
        <v>0</v>
      </c>
      <c r="C870" t="str">
        <f>TEXT(Base[[#This Row],[Data_Padronizada]],"DDD")</f>
        <v>sáb</v>
      </c>
      <c r="D870">
        <f>_xlfn.XLOOKUP(Base[[#This Row],[Recurso]],'DE-PARA'!$A$1:$A$1000,'DE-PARA'!$D$1:$D$1000)</f>
        <v>0</v>
      </c>
      <c r="E870" t="str">
        <f>_xlfn.XLOOKUP(Base[[#This Row],[Tipo]],'DE-PARA'!$K$2:$K$63,'DE-PARA'!$L$2:$L$63,"Fazer De-Para")</f>
        <v>Fazer De-Para</v>
      </c>
      <c r="F870" s="21">
        <f>Base[[#This Row],[Duração]]*24</f>
        <v>0</v>
      </c>
      <c r="G870" s="22">
        <f>HOUR(Base[[#This Row],[Tempo de atendimento]]/24)</f>
        <v>0</v>
      </c>
      <c r="H870">
        <f>_xlfn.XLOOKUP(Base[[#This Row],[Recurso]],'DE-PARA'!$A$1:$A$1000,'DE-PARA'!$E$1:$E$1000)</f>
        <v>0</v>
      </c>
      <c r="I870">
        <f>_xlfn.XLOOKUP(Base[[#This Row],[Recurso]],'DE-PARA'!$A$1:$A$1000,'DE-PARA'!$F$1:$F$1000)</f>
        <v>0</v>
      </c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  <c r="AA870" s="66"/>
      <c r="AB870" s="66"/>
      <c r="AC870" s="66"/>
      <c r="AD870" s="67"/>
      <c r="AE870" s="67"/>
      <c r="AF870" s="67"/>
      <c r="AG870" s="68"/>
      <c r="AH870" s="68"/>
      <c r="AI870" s="66"/>
      <c r="AJ870" s="66"/>
      <c r="AK870" s="66"/>
      <c r="AL870" s="66"/>
      <c r="AM870" s="66"/>
      <c r="AN870" s="66"/>
      <c r="AO870" s="66"/>
      <c r="AP870" s="66"/>
      <c r="AQ870" s="66"/>
      <c r="AR870" s="66"/>
      <c r="AS870" s="66"/>
      <c r="AT870" s="66"/>
      <c r="AU870" s="66"/>
      <c r="AV870" s="66"/>
      <c r="AW870" s="66"/>
      <c r="AX870" s="66"/>
      <c r="AY870" s="66"/>
      <c r="AZ870" s="66"/>
      <c r="BA870" s="66"/>
      <c r="BB870" s="66"/>
      <c r="BC870" s="66"/>
      <c r="BD870" s="66"/>
      <c r="BE870" s="66"/>
      <c r="BF870" s="66"/>
      <c r="BG870" s="66"/>
      <c r="BH870" s="66"/>
      <c r="BI870" s="66"/>
      <c r="BJ870" s="66"/>
      <c r="BK870" s="68"/>
      <c r="BL870" s="68"/>
      <c r="BM870" s="66"/>
      <c r="BN870" s="66"/>
      <c r="BO870" s="66"/>
      <c r="BP870" s="69"/>
      <c r="BQ870" s="66"/>
      <c r="BR870" s="66"/>
      <c r="BS870" s="66"/>
      <c r="BT870" s="66"/>
      <c r="BU870" s="66"/>
      <c r="BV870" s="66"/>
      <c r="BW870" s="66"/>
    </row>
    <row r="871" spans="1:75">
      <c r="A871" s="19">
        <f>CONCATENATE(MONTH(Base[[#This Row],[Data_Padronizada]]),"/",YEAR(Base[[#This Row],[Data_Padronizada]]))*1</f>
        <v>1</v>
      </c>
      <c r="B871" s="20" cm="1">
        <f t="array" ref="B871">IF(ISTEXT(BP871), IFERROR(VALOR.DATA(TRIM(BP871)), VALUE(TRIM(BP871))), BP871)</f>
        <v>0</v>
      </c>
      <c r="C871" t="str">
        <f>TEXT(Base[[#This Row],[Data_Padronizada]],"DDD")</f>
        <v>sáb</v>
      </c>
      <c r="D871">
        <f>_xlfn.XLOOKUP(Base[[#This Row],[Recurso]],'DE-PARA'!$A$1:$A$1000,'DE-PARA'!$D$1:$D$1000)</f>
        <v>0</v>
      </c>
      <c r="E871" t="str">
        <f>_xlfn.XLOOKUP(Base[[#This Row],[Tipo]],'DE-PARA'!$K$2:$K$63,'DE-PARA'!$L$2:$L$63,"Fazer De-Para")</f>
        <v>Fazer De-Para</v>
      </c>
      <c r="F871" s="21">
        <f>Base[[#This Row],[Duração]]*24</f>
        <v>0</v>
      </c>
      <c r="G871" s="22">
        <f>HOUR(Base[[#This Row],[Tempo de atendimento]]/24)</f>
        <v>0</v>
      </c>
      <c r="H871">
        <f>_xlfn.XLOOKUP(Base[[#This Row],[Recurso]],'DE-PARA'!$A$1:$A$1000,'DE-PARA'!$E$1:$E$1000)</f>
        <v>0</v>
      </c>
      <c r="I871">
        <f>_xlfn.XLOOKUP(Base[[#This Row],[Recurso]],'DE-PARA'!$A$1:$A$1000,'DE-PARA'!$F$1:$F$1000)</f>
        <v>0</v>
      </c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  <c r="AA871" s="66"/>
      <c r="AB871" s="66"/>
      <c r="AC871" s="66"/>
      <c r="AD871" s="67"/>
      <c r="AE871" s="67"/>
      <c r="AF871" s="67"/>
      <c r="AG871" s="68"/>
      <c r="AH871" s="68"/>
      <c r="AI871" s="66"/>
      <c r="AJ871" s="66"/>
      <c r="AK871" s="66"/>
      <c r="AL871" s="66"/>
      <c r="AM871" s="66"/>
      <c r="AN871" s="66"/>
      <c r="AO871" s="66"/>
      <c r="AP871" s="66"/>
      <c r="AQ871" s="66"/>
      <c r="AR871" s="66"/>
      <c r="AS871" s="66"/>
      <c r="AT871" s="66"/>
      <c r="AU871" s="66"/>
      <c r="AV871" s="66"/>
      <c r="AW871" s="66"/>
      <c r="AX871" s="66"/>
      <c r="AY871" s="66"/>
      <c r="AZ871" s="66"/>
      <c r="BA871" s="66"/>
      <c r="BB871" s="66"/>
      <c r="BC871" s="66"/>
      <c r="BD871" s="66"/>
      <c r="BE871" s="66"/>
      <c r="BF871" s="66"/>
      <c r="BG871" s="66"/>
      <c r="BH871" s="66"/>
      <c r="BI871" s="66"/>
      <c r="BJ871" s="66"/>
      <c r="BK871" s="68"/>
      <c r="BL871" s="68"/>
      <c r="BM871" s="66"/>
      <c r="BN871" s="66"/>
      <c r="BO871" s="66"/>
      <c r="BP871" s="69"/>
      <c r="BQ871" s="66"/>
      <c r="BR871" s="66"/>
      <c r="BS871" s="66"/>
      <c r="BT871" s="66"/>
      <c r="BU871" s="66"/>
      <c r="BV871" s="66"/>
      <c r="BW871" s="66"/>
    </row>
    <row r="872" spans="1:75">
      <c r="A872" s="19">
        <f>CONCATENATE(MONTH(Base[[#This Row],[Data_Padronizada]]),"/",YEAR(Base[[#This Row],[Data_Padronizada]]))*1</f>
        <v>1</v>
      </c>
      <c r="B872" s="20" cm="1">
        <f t="array" ref="B872">IF(ISTEXT(BP872), IFERROR(VALOR.DATA(TRIM(BP872)), VALUE(TRIM(BP872))), BP872)</f>
        <v>0</v>
      </c>
      <c r="C872" t="str">
        <f>TEXT(Base[[#This Row],[Data_Padronizada]],"DDD")</f>
        <v>sáb</v>
      </c>
      <c r="D872">
        <f>_xlfn.XLOOKUP(Base[[#This Row],[Recurso]],'DE-PARA'!$A$1:$A$1000,'DE-PARA'!$D$1:$D$1000)</f>
        <v>0</v>
      </c>
      <c r="E872" t="str">
        <f>_xlfn.XLOOKUP(Base[[#This Row],[Tipo]],'DE-PARA'!$K$2:$K$63,'DE-PARA'!$L$2:$L$63,"Fazer De-Para")</f>
        <v>Fazer De-Para</v>
      </c>
      <c r="F872" s="21">
        <f>Base[[#This Row],[Duração]]*24</f>
        <v>0</v>
      </c>
      <c r="G872" s="22">
        <f>HOUR(Base[[#This Row],[Tempo de atendimento]]/24)</f>
        <v>0</v>
      </c>
      <c r="H872">
        <f>_xlfn.XLOOKUP(Base[[#This Row],[Recurso]],'DE-PARA'!$A$1:$A$1000,'DE-PARA'!$E$1:$E$1000)</f>
        <v>0</v>
      </c>
      <c r="I872">
        <f>_xlfn.XLOOKUP(Base[[#This Row],[Recurso]],'DE-PARA'!$A$1:$A$1000,'DE-PARA'!$F$1:$F$1000)</f>
        <v>0</v>
      </c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  <c r="AA872" s="66"/>
      <c r="AB872" s="66"/>
      <c r="AC872" s="66"/>
      <c r="AD872" s="67"/>
      <c r="AE872" s="67"/>
      <c r="AF872" s="67"/>
      <c r="AG872" s="68"/>
      <c r="AH872" s="68"/>
      <c r="AI872" s="66"/>
      <c r="AJ872" s="66"/>
      <c r="AK872" s="66"/>
      <c r="AL872" s="66"/>
      <c r="AM872" s="66"/>
      <c r="AN872" s="66"/>
      <c r="AO872" s="66"/>
      <c r="AP872" s="66"/>
      <c r="AQ872" s="66"/>
      <c r="AR872" s="66"/>
      <c r="AS872" s="66"/>
      <c r="AT872" s="66"/>
      <c r="AU872" s="66"/>
      <c r="AV872" s="66"/>
      <c r="AW872" s="66"/>
      <c r="AX872" s="66"/>
      <c r="AY872" s="66"/>
      <c r="AZ872" s="66"/>
      <c r="BA872" s="66"/>
      <c r="BB872" s="66"/>
      <c r="BC872" s="66"/>
      <c r="BD872" s="66"/>
      <c r="BE872" s="66"/>
      <c r="BF872" s="66"/>
      <c r="BG872" s="66"/>
      <c r="BH872" s="66"/>
      <c r="BI872" s="66"/>
      <c r="BJ872" s="66"/>
      <c r="BK872" s="68"/>
      <c r="BL872" s="68"/>
      <c r="BM872" s="66"/>
      <c r="BN872" s="66"/>
      <c r="BO872" s="66"/>
      <c r="BP872" s="69"/>
      <c r="BQ872" s="66"/>
      <c r="BR872" s="66"/>
      <c r="BS872" s="66"/>
      <c r="BT872" s="66"/>
      <c r="BU872" s="66"/>
      <c r="BV872" s="66"/>
      <c r="BW872" s="66"/>
    </row>
    <row r="873" spans="1:75">
      <c r="A873" s="19">
        <f>CONCATENATE(MONTH(Base[[#This Row],[Data_Padronizada]]),"/",YEAR(Base[[#This Row],[Data_Padronizada]]))*1</f>
        <v>1</v>
      </c>
      <c r="B873" s="20" cm="1">
        <f t="array" ref="B873">IF(ISTEXT(BP873), IFERROR(VALOR.DATA(TRIM(BP873)), VALUE(TRIM(BP873))), BP873)</f>
        <v>0</v>
      </c>
      <c r="C873" t="str">
        <f>TEXT(Base[[#This Row],[Data_Padronizada]],"DDD")</f>
        <v>sáb</v>
      </c>
      <c r="D873">
        <f>_xlfn.XLOOKUP(Base[[#This Row],[Recurso]],'DE-PARA'!$A$1:$A$1000,'DE-PARA'!$D$1:$D$1000)</f>
        <v>0</v>
      </c>
      <c r="E873" t="str">
        <f>_xlfn.XLOOKUP(Base[[#This Row],[Tipo]],'DE-PARA'!$K$2:$K$63,'DE-PARA'!$L$2:$L$63,"Fazer De-Para")</f>
        <v>Fazer De-Para</v>
      </c>
      <c r="F873" s="21">
        <f>Base[[#This Row],[Duração]]*24</f>
        <v>0</v>
      </c>
      <c r="G873" s="22">
        <f>HOUR(Base[[#This Row],[Tempo de atendimento]]/24)</f>
        <v>0</v>
      </c>
      <c r="H873">
        <f>_xlfn.XLOOKUP(Base[[#This Row],[Recurso]],'DE-PARA'!$A$1:$A$1000,'DE-PARA'!$E$1:$E$1000)</f>
        <v>0</v>
      </c>
      <c r="I873">
        <f>_xlfn.XLOOKUP(Base[[#This Row],[Recurso]],'DE-PARA'!$A$1:$A$1000,'DE-PARA'!$F$1:$F$1000)</f>
        <v>0</v>
      </c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  <c r="AA873" s="66"/>
      <c r="AB873" s="66"/>
      <c r="AC873" s="66"/>
      <c r="AD873" s="67"/>
      <c r="AE873" s="67"/>
      <c r="AF873" s="67"/>
      <c r="AG873" s="68"/>
      <c r="AH873" s="68"/>
      <c r="AI873" s="66"/>
      <c r="AJ873" s="66"/>
      <c r="AK873" s="66"/>
      <c r="AL873" s="66"/>
      <c r="AM873" s="66"/>
      <c r="AN873" s="66"/>
      <c r="AO873" s="66"/>
      <c r="AP873" s="66"/>
      <c r="AQ873" s="66"/>
      <c r="AR873" s="66"/>
      <c r="AS873" s="66"/>
      <c r="AT873" s="66"/>
      <c r="AU873" s="66"/>
      <c r="AV873" s="66"/>
      <c r="AW873" s="66"/>
      <c r="AX873" s="66"/>
      <c r="AY873" s="66"/>
      <c r="AZ873" s="66"/>
      <c r="BA873" s="66"/>
      <c r="BB873" s="66"/>
      <c r="BC873" s="66"/>
      <c r="BD873" s="66"/>
      <c r="BE873" s="66"/>
      <c r="BF873" s="66"/>
      <c r="BG873" s="66"/>
      <c r="BH873" s="66"/>
      <c r="BI873" s="66"/>
      <c r="BJ873" s="66"/>
      <c r="BK873" s="68"/>
      <c r="BL873" s="68"/>
      <c r="BM873" s="66"/>
      <c r="BN873" s="66"/>
      <c r="BO873" s="66"/>
      <c r="BP873" s="69"/>
      <c r="BQ873" s="66"/>
      <c r="BR873" s="66"/>
      <c r="BS873" s="66"/>
      <c r="BT873" s="66"/>
      <c r="BU873" s="66"/>
      <c r="BV873" s="66"/>
      <c r="BW873" s="66"/>
    </row>
    <row r="874" spans="1:75">
      <c r="A874" s="19">
        <f>CONCATENATE(MONTH(Base[[#This Row],[Data_Padronizada]]),"/",YEAR(Base[[#This Row],[Data_Padronizada]]))*1</f>
        <v>1</v>
      </c>
      <c r="B874" s="20" cm="1">
        <f t="array" ref="B874">IF(ISTEXT(BP874), IFERROR(VALOR.DATA(TRIM(BP874)), VALUE(TRIM(BP874))), BP874)</f>
        <v>0</v>
      </c>
      <c r="C874" t="str">
        <f>TEXT(Base[[#This Row],[Data_Padronizada]],"DDD")</f>
        <v>sáb</v>
      </c>
      <c r="D874">
        <f>_xlfn.XLOOKUP(Base[[#This Row],[Recurso]],'DE-PARA'!$A$1:$A$1000,'DE-PARA'!$D$1:$D$1000)</f>
        <v>0</v>
      </c>
      <c r="E874" t="str">
        <f>_xlfn.XLOOKUP(Base[[#This Row],[Tipo]],'DE-PARA'!$K$2:$K$63,'DE-PARA'!$L$2:$L$63,"Fazer De-Para")</f>
        <v>Fazer De-Para</v>
      </c>
      <c r="F874" s="21">
        <f>Base[[#This Row],[Duração]]*24</f>
        <v>0</v>
      </c>
      <c r="G874" s="22">
        <f>HOUR(Base[[#This Row],[Tempo de atendimento]]/24)</f>
        <v>0</v>
      </c>
      <c r="H874">
        <f>_xlfn.XLOOKUP(Base[[#This Row],[Recurso]],'DE-PARA'!$A$1:$A$1000,'DE-PARA'!$E$1:$E$1000)</f>
        <v>0</v>
      </c>
      <c r="I874">
        <f>_xlfn.XLOOKUP(Base[[#This Row],[Recurso]],'DE-PARA'!$A$1:$A$1000,'DE-PARA'!$F$1:$F$1000)</f>
        <v>0</v>
      </c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  <c r="AA874" s="66"/>
      <c r="AB874" s="66"/>
      <c r="AC874" s="66"/>
      <c r="AD874" s="67"/>
      <c r="AE874" s="67"/>
      <c r="AF874" s="67"/>
      <c r="AG874" s="68"/>
      <c r="AH874" s="68"/>
      <c r="AI874" s="66"/>
      <c r="AJ874" s="66"/>
      <c r="AK874" s="66"/>
      <c r="AL874" s="66"/>
      <c r="AM874" s="66"/>
      <c r="AN874" s="66"/>
      <c r="AO874" s="66"/>
      <c r="AP874" s="66"/>
      <c r="AQ874" s="66"/>
      <c r="AR874" s="66"/>
      <c r="AS874" s="66"/>
      <c r="AT874" s="66"/>
      <c r="AU874" s="66"/>
      <c r="AV874" s="66"/>
      <c r="AW874" s="66"/>
      <c r="AX874" s="66"/>
      <c r="AY874" s="66"/>
      <c r="AZ874" s="66"/>
      <c r="BA874" s="66"/>
      <c r="BB874" s="66"/>
      <c r="BC874" s="66"/>
      <c r="BD874" s="66"/>
      <c r="BE874" s="66"/>
      <c r="BF874" s="66"/>
      <c r="BG874" s="66"/>
      <c r="BH874" s="66"/>
      <c r="BI874" s="66"/>
      <c r="BJ874" s="66"/>
      <c r="BK874" s="68"/>
      <c r="BL874" s="68"/>
      <c r="BM874" s="66"/>
      <c r="BN874" s="66"/>
      <c r="BO874" s="66"/>
      <c r="BP874" s="69"/>
      <c r="BQ874" s="66"/>
      <c r="BR874" s="66"/>
      <c r="BS874" s="66"/>
      <c r="BT874" s="66"/>
      <c r="BU874" s="66"/>
      <c r="BV874" s="66"/>
      <c r="BW874" s="66"/>
    </row>
    <row r="875" spans="1:75">
      <c r="A875" s="19">
        <f>CONCATENATE(MONTH(Base[[#This Row],[Data_Padronizada]]),"/",YEAR(Base[[#This Row],[Data_Padronizada]]))*1</f>
        <v>1</v>
      </c>
      <c r="B875" s="20" cm="1">
        <f t="array" ref="B875">IF(ISTEXT(BP875), IFERROR(VALOR.DATA(TRIM(BP875)), VALUE(TRIM(BP875))), BP875)</f>
        <v>0</v>
      </c>
      <c r="C875" t="str">
        <f>TEXT(Base[[#This Row],[Data_Padronizada]],"DDD")</f>
        <v>sáb</v>
      </c>
      <c r="D875">
        <f>_xlfn.XLOOKUP(Base[[#This Row],[Recurso]],'DE-PARA'!$A$1:$A$1000,'DE-PARA'!$D$1:$D$1000)</f>
        <v>0</v>
      </c>
      <c r="E875" t="str">
        <f>_xlfn.XLOOKUP(Base[[#This Row],[Tipo]],'DE-PARA'!$K$2:$K$63,'DE-PARA'!$L$2:$L$63,"Fazer De-Para")</f>
        <v>Fazer De-Para</v>
      </c>
      <c r="F875" s="21">
        <f>Base[[#This Row],[Duração]]*24</f>
        <v>0</v>
      </c>
      <c r="G875" s="22">
        <f>HOUR(Base[[#This Row],[Tempo de atendimento]]/24)</f>
        <v>0</v>
      </c>
      <c r="H875">
        <f>_xlfn.XLOOKUP(Base[[#This Row],[Recurso]],'DE-PARA'!$A$1:$A$1000,'DE-PARA'!$E$1:$E$1000)</f>
        <v>0</v>
      </c>
      <c r="I875">
        <f>_xlfn.XLOOKUP(Base[[#This Row],[Recurso]],'DE-PARA'!$A$1:$A$1000,'DE-PARA'!$F$1:$F$1000)</f>
        <v>0</v>
      </c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  <c r="AA875" s="66"/>
      <c r="AB875" s="66"/>
      <c r="AC875" s="66"/>
      <c r="AD875" s="67"/>
      <c r="AE875" s="67"/>
      <c r="AF875" s="67"/>
      <c r="AG875" s="68"/>
      <c r="AH875" s="68"/>
      <c r="AI875" s="66"/>
      <c r="AJ875" s="66"/>
      <c r="AK875" s="66"/>
      <c r="AL875" s="66"/>
      <c r="AM875" s="66"/>
      <c r="AN875" s="66"/>
      <c r="AO875" s="66"/>
      <c r="AP875" s="66"/>
      <c r="AQ875" s="66"/>
      <c r="AR875" s="66"/>
      <c r="AS875" s="66"/>
      <c r="AT875" s="66"/>
      <c r="AU875" s="66"/>
      <c r="AV875" s="66"/>
      <c r="AW875" s="66"/>
      <c r="AX875" s="66"/>
      <c r="AY875" s="66"/>
      <c r="AZ875" s="66"/>
      <c r="BA875" s="66"/>
      <c r="BB875" s="66"/>
      <c r="BC875" s="66"/>
      <c r="BD875" s="66"/>
      <c r="BE875" s="66"/>
      <c r="BF875" s="66"/>
      <c r="BG875" s="66"/>
      <c r="BH875" s="66"/>
      <c r="BI875" s="66"/>
      <c r="BJ875" s="66"/>
      <c r="BK875" s="68"/>
      <c r="BL875" s="68"/>
      <c r="BM875" s="66"/>
      <c r="BN875" s="66"/>
      <c r="BO875" s="66"/>
      <c r="BP875" s="69"/>
      <c r="BQ875" s="66"/>
      <c r="BR875" s="66"/>
      <c r="BS875" s="66"/>
      <c r="BT875" s="66"/>
      <c r="BU875" s="66"/>
      <c r="BV875" s="66"/>
      <c r="BW875" s="66"/>
    </row>
    <row r="876" spans="1:75">
      <c r="A876" s="19">
        <f>CONCATENATE(MONTH(Base[[#This Row],[Data_Padronizada]]),"/",YEAR(Base[[#This Row],[Data_Padronizada]]))*1</f>
        <v>1</v>
      </c>
      <c r="B876" s="20" cm="1">
        <f t="array" ref="B876">IF(ISTEXT(BP876), IFERROR(VALOR.DATA(TRIM(BP876)), VALUE(TRIM(BP876))), BP876)</f>
        <v>0</v>
      </c>
      <c r="C876" t="str">
        <f>TEXT(Base[[#This Row],[Data_Padronizada]],"DDD")</f>
        <v>sáb</v>
      </c>
      <c r="D876">
        <f>_xlfn.XLOOKUP(Base[[#This Row],[Recurso]],'DE-PARA'!$A$1:$A$1000,'DE-PARA'!$D$1:$D$1000)</f>
        <v>0</v>
      </c>
      <c r="E876" t="str">
        <f>_xlfn.XLOOKUP(Base[[#This Row],[Tipo]],'DE-PARA'!$K$2:$K$63,'DE-PARA'!$L$2:$L$63,"Fazer De-Para")</f>
        <v>Fazer De-Para</v>
      </c>
      <c r="F876" s="21">
        <f>Base[[#This Row],[Duração]]*24</f>
        <v>0</v>
      </c>
      <c r="G876" s="22">
        <f>HOUR(Base[[#This Row],[Tempo de atendimento]]/24)</f>
        <v>0</v>
      </c>
      <c r="H876">
        <f>_xlfn.XLOOKUP(Base[[#This Row],[Recurso]],'DE-PARA'!$A$1:$A$1000,'DE-PARA'!$E$1:$E$1000)</f>
        <v>0</v>
      </c>
      <c r="I876">
        <f>_xlfn.XLOOKUP(Base[[#This Row],[Recurso]],'DE-PARA'!$A$1:$A$1000,'DE-PARA'!$F$1:$F$1000)</f>
        <v>0</v>
      </c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  <c r="AA876" s="66"/>
      <c r="AB876" s="66"/>
      <c r="AC876" s="66"/>
      <c r="AD876" s="67"/>
      <c r="AE876" s="67"/>
      <c r="AF876" s="67"/>
      <c r="AG876" s="68"/>
      <c r="AH876" s="68"/>
      <c r="AI876" s="66"/>
      <c r="AJ876" s="66"/>
      <c r="AK876" s="66"/>
      <c r="AL876" s="66"/>
      <c r="AM876" s="66"/>
      <c r="AN876" s="66"/>
      <c r="AO876" s="66"/>
      <c r="AP876" s="66"/>
      <c r="AQ876" s="66"/>
      <c r="AR876" s="66"/>
      <c r="AS876" s="66"/>
      <c r="AT876" s="66"/>
      <c r="AU876" s="66"/>
      <c r="AV876" s="66"/>
      <c r="AW876" s="66"/>
      <c r="AX876" s="66"/>
      <c r="AY876" s="66"/>
      <c r="AZ876" s="66"/>
      <c r="BA876" s="66"/>
      <c r="BB876" s="66"/>
      <c r="BC876" s="66"/>
      <c r="BD876" s="66"/>
      <c r="BE876" s="66"/>
      <c r="BF876" s="66"/>
      <c r="BG876" s="66"/>
      <c r="BH876" s="66"/>
      <c r="BI876" s="66"/>
      <c r="BJ876" s="66"/>
      <c r="BK876" s="68"/>
      <c r="BL876" s="68"/>
      <c r="BM876" s="66"/>
      <c r="BN876" s="66"/>
      <c r="BO876" s="66"/>
      <c r="BP876" s="69"/>
      <c r="BQ876" s="66"/>
      <c r="BR876" s="66"/>
      <c r="BS876" s="66"/>
      <c r="BT876" s="66"/>
      <c r="BU876" s="66"/>
      <c r="BV876" s="66"/>
      <c r="BW876" s="66"/>
    </row>
    <row r="877" spans="1:75">
      <c r="A877" s="19">
        <f>CONCATENATE(MONTH(Base[[#This Row],[Data_Padronizada]]),"/",YEAR(Base[[#This Row],[Data_Padronizada]]))*1</f>
        <v>1</v>
      </c>
      <c r="B877" s="20" cm="1">
        <f t="array" ref="B877">IF(ISTEXT(BP877), IFERROR(VALOR.DATA(TRIM(BP877)), VALUE(TRIM(BP877))), BP877)</f>
        <v>0</v>
      </c>
      <c r="C877" t="str">
        <f>TEXT(Base[[#This Row],[Data_Padronizada]],"DDD")</f>
        <v>sáb</v>
      </c>
      <c r="D877">
        <f>_xlfn.XLOOKUP(Base[[#This Row],[Recurso]],'DE-PARA'!$A$1:$A$1000,'DE-PARA'!$D$1:$D$1000)</f>
        <v>0</v>
      </c>
      <c r="E877" t="str">
        <f>_xlfn.XLOOKUP(Base[[#This Row],[Tipo]],'DE-PARA'!$K$2:$K$63,'DE-PARA'!$L$2:$L$63,"Fazer De-Para")</f>
        <v>Fazer De-Para</v>
      </c>
      <c r="F877" s="21">
        <f>Base[[#This Row],[Duração]]*24</f>
        <v>0</v>
      </c>
      <c r="G877" s="22">
        <f>HOUR(Base[[#This Row],[Tempo de atendimento]]/24)</f>
        <v>0</v>
      </c>
      <c r="H877">
        <f>_xlfn.XLOOKUP(Base[[#This Row],[Recurso]],'DE-PARA'!$A$1:$A$1000,'DE-PARA'!$E$1:$E$1000)</f>
        <v>0</v>
      </c>
      <c r="I877">
        <f>_xlfn.XLOOKUP(Base[[#This Row],[Recurso]],'DE-PARA'!$A$1:$A$1000,'DE-PARA'!$F$1:$F$1000)</f>
        <v>0</v>
      </c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  <c r="AA877" s="66"/>
      <c r="AB877" s="66"/>
      <c r="AC877" s="66"/>
      <c r="AD877" s="67"/>
      <c r="AE877" s="67"/>
      <c r="AF877" s="67"/>
      <c r="AG877" s="68"/>
      <c r="AH877" s="68"/>
      <c r="AI877" s="66"/>
      <c r="AJ877" s="66"/>
      <c r="AK877" s="66"/>
      <c r="AL877" s="66"/>
      <c r="AM877" s="66"/>
      <c r="AN877" s="66"/>
      <c r="AO877" s="66"/>
      <c r="AP877" s="66"/>
      <c r="AQ877" s="66"/>
      <c r="AR877" s="66"/>
      <c r="AS877" s="66"/>
      <c r="AT877" s="66"/>
      <c r="AU877" s="66"/>
      <c r="AV877" s="66"/>
      <c r="AW877" s="66"/>
      <c r="AX877" s="66"/>
      <c r="AY877" s="66"/>
      <c r="AZ877" s="66"/>
      <c r="BA877" s="66"/>
      <c r="BB877" s="66"/>
      <c r="BC877" s="66"/>
      <c r="BD877" s="66"/>
      <c r="BE877" s="66"/>
      <c r="BF877" s="66"/>
      <c r="BG877" s="66"/>
      <c r="BH877" s="66"/>
      <c r="BI877" s="66"/>
      <c r="BJ877" s="66"/>
      <c r="BK877" s="68"/>
      <c r="BL877" s="68"/>
      <c r="BM877" s="66"/>
      <c r="BN877" s="66"/>
      <c r="BO877" s="66"/>
      <c r="BP877" s="69"/>
      <c r="BQ877" s="66"/>
      <c r="BR877" s="66"/>
      <c r="BS877" s="66"/>
      <c r="BT877" s="66"/>
      <c r="BU877" s="66"/>
      <c r="BV877" s="66"/>
      <c r="BW877" s="66"/>
    </row>
    <row r="878" spans="1:75">
      <c r="A878" s="19">
        <f>CONCATENATE(MONTH(Base[[#This Row],[Data_Padronizada]]),"/",YEAR(Base[[#This Row],[Data_Padronizada]]))*1</f>
        <v>1</v>
      </c>
      <c r="B878" s="20" cm="1">
        <f t="array" ref="B878">IF(ISTEXT(BP878), IFERROR(VALOR.DATA(TRIM(BP878)), VALUE(TRIM(BP878))), BP878)</f>
        <v>0</v>
      </c>
      <c r="C878" t="str">
        <f>TEXT(Base[[#This Row],[Data_Padronizada]],"DDD")</f>
        <v>sáb</v>
      </c>
      <c r="D878">
        <f>_xlfn.XLOOKUP(Base[[#This Row],[Recurso]],'DE-PARA'!$A$1:$A$1000,'DE-PARA'!$D$1:$D$1000)</f>
        <v>0</v>
      </c>
      <c r="E878" t="str">
        <f>_xlfn.XLOOKUP(Base[[#This Row],[Tipo]],'DE-PARA'!$K$2:$K$63,'DE-PARA'!$L$2:$L$63,"Fazer De-Para")</f>
        <v>Fazer De-Para</v>
      </c>
      <c r="F878" s="21">
        <f>Base[[#This Row],[Duração]]*24</f>
        <v>0</v>
      </c>
      <c r="G878" s="22">
        <f>HOUR(Base[[#This Row],[Tempo de atendimento]]/24)</f>
        <v>0</v>
      </c>
      <c r="H878">
        <f>_xlfn.XLOOKUP(Base[[#This Row],[Recurso]],'DE-PARA'!$A$1:$A$1000,'DE-PARA'!$E$1:$E$1000)</f>
        <v>0</v>
      </c>
      <c r="I878">
        <f>_xlfn.XLOOKUP(Base[[#This Row],[Recurso]],'DE-PARA'!$A$1:$A$1000,'DE-PARA'!$F$1:$F$1000)</f>
        <v>0</v>
      </c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  <c r="AA878" s="66"/>
      <c r="AB878" s="66"/>
      <c r="AC878" s="66"/>
      <c r="AD878" s="67"/>
      <c r="AE878" s="67"/>
      <c r="AF878" s="67"/>
      <c r="AG878" s="68"/>
      <c r="AH878" s="68"/>
      <c r="AI878" s="66"/>
      <c r="AJ878" s="66"/>
      <c r="AK878" s="66"/>
      <c r="AL878" s="66"/>
      <c r="AM878" s="66"/>
      <c r="AN878" s="66"/>
      <c r="AO878" s="66"/>
      <c r="AP878" s="66"/>
      <c r="AQ878" s="66"/>
      <c r="AR878" s="66"/>
      <c r="AS878" s="66"/>
      <c r="AT878" s="66"/>
      <c r="AU878" s="66"/>
      <c r="AV878" s="66"/>
      <c r="AW878" s="66"/>
      <c r="AX878" s="66"/>
      <c r="AY878" s="66"/>
      <c r="AZ878" s="66"/>
      <c r="BA878" s="66"/>
      <c r="BB878" s="66"/>
      <c r="BC878" s="66"/>
      <c r="BD878" s="66"/>
      <c r="BE878" s="66"/>
      <c r="BF878" s="66"/>
      <c r="BG878" s="66"/>
      <c r="BH878" s="66"/>
      <c r="BI878" s="66"/>
      <c r="BJ878" s="66"/>
      <c r="BK878" s="68"/>
      <c r="BL878" s="68"/>
      <c r="BM878" s="66"/>
      <c r="BN878" s="66"/>
      <c r="BO878" s="66"/>
      <c r="BP878" s="69"/>
      <c r="BQ878" s="66"/>
      <c r="BR878" s="66"/>
      <c r="BS878" s="66"/>
      <c r="BT878" s="66"/>
      <c r="BU878" s="66"/>
      <c r="BV878" s="66"/>
      <c r="BW878" s="66"/>
    </row>
    <row r="879" spans="1:75">
      <c r="A879" s="19">
        <f>CONCATENATE(MONTH(Base[[#This Row],[Data_Padronizada]]),"/",YEAR(Base[[#This Row],[Data_Padronizada]]))*1</f>
        <v>1</v>
      </c>
      <c r="B879" s="20" cm="1">
        <f t="array" ref="B879">IF(ISTEXT(BP879), IFERROR(VALOR.DATA(TRIM(BP879)), VALUE(TRIM(BP879))), BP879)</f>
        <v>0</v>
      </c>
      <c r="C879" t="str">
        <f>TEXT(Base[[#This Row],[Data_Padronizada]],"DDD")</f>
        <v>sáb</v>
      </c>
      <c r="D879">
        <f>_xlfn.XLOOKUP(Base[[#This Row],[Recurso]],'DE-PARA'!$A$1:$A$1000,'DE-PARA'!$D$1:$D$1000)</f>
        <v>0</v>
      </c>
      <c r="E879" t="str">
        <f>_xlfn.XLOOKUP(Base[[#This Row],[Tipo]],'DE-PARA'!$K$2:$K$63,'DE-PARA'!$L$2:$L$63,"Fazer De-Para")</f>
        <v>Fazer De-Para</v>
      </c>
      <c r="F879" s="21">
        <f>Base[[#This Row],[Duração]]*24</f>
        <v>0</v>
      </c>
      <c r="G879" s="22">
        <f>HOUR(Base[[#This Row],[Tempo de atendimento]]/24)</f>
        <v>0</v>
      </c>
      <c r="H879">
        <f>_xlfn.XLOOKUP(Base[[#This Row],[Recurso]],'DE-PARA'!$A$1:$A$1000,'DE-PARA'!$E$1:$E$1000)</f>
        <v>0</v>
      </c>
      <c r="I879">
        <f>_xlfn.XLOOKUP(Base[[#This Row],[Recurso]],'DE-PARA'!$A$1:$A$1000,'DE-PARA'!$F$1:$F$1000)</f>
        <v>0</v>
      </c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  <c r="AA879" s="66"/>
      <c r="AB879" s="66"/>
      <c r="AC879" s="66"/>
      <c r="AD879" s="67"/>
      <c r="AE879" s="67"/>
      <c r="AF879" s="67"/>
      <c r="AG879" s="68"/>
      <c r="AH879" s="68"/>
      <c r="AI879" s="66"/>
      <c r="AJ879" s="66"/>
      <c r="AK879" s="66"/>
      <c r="AL879" s="66"/>
      <c r="AM879" s="66"/>
      <c r="AN879" s="66"/>
      <c r="AO879" s="66"/>
      <c r="AP879" s="66"/>
      <c r="AQ879" s="66"/>
      <c r="AR879" s="66"/>
      <c r="AS879" s="66"/>
      <c r="AT879" s="66"/>
      <c r="AU879" s="66"/>
      <c r="AV879" s="66"/>
      <c r="AW879" s="66"/>
      <c r="AX879" s="66"/>
      <c r="AY879" s="66"/>
      <c r="AZ879" s="66"/>
      <c r="BA879" s="66"/>
      <c r="BB879" s="66"/>
      <c r="BC879" s="66"/>
      <c r="BD879" s="66"/>
      <c r="BE879" s="66"/>
      <c r="BF879" s="66"/>
      <c r="BG879" s="66"/>
      <c r="BH879" s="66"/>
      <c r="BI879" s="66"/>
      <c r="BJ879" s="66"/>
      <c r="BK879" s="68"/>
      <c r="BL879" s="68"/>
      <c r="BM879" s="66"/>
      <c r="BN879" s="66"/>
      <c r="BO879" s="66"/>
      <c r="BP879" s="69"/>
      <c r="BQ879" s="66"/>
      <c r="BR879" s="66"/>
      <c r="BS879" s="66"/>
      <c r="BT879" s="66"/>
      <c r="BU879" s="66"/>
      <c r="BV879" s="66"/>
      <c r="BW879" s="66"/>
    </row>
    <row r="880" spans="1:75">
      <c r="A880" s="19">
        <f>CONCATENATE(MONTH(Base[[#This Row],[Data_Padronizada]]),"/",YEAR(Base[[#This Row],[Data_Padronizada]]))*1</f>
        <v>1</v>
      </c>
      <c r="B880" s="20" cm="1">
        <f t="array" ref="B880">IF(ISTEXT(BP880), IFERROR(VALOR.DATA(TRIM(BP880)), VALUE(TRIM(BP880))), BP880)</f>
        <v>0</v>
      </c>
      <c r="C880" t="str">
        <f>TEXT(Base[[#This Row],[Data_Padronizada]],"DDD")</f>
        <v>sáb</v>
      </c>
      <c r="D880">
        <f>_xlfn.XLOOKUP(Base[[#This Row],[Recurso]],'DE-PARA'!$A$1:$A$1000,'DE-PARA'!$D$1:$D$1000)</f>
        <v>0</v>
      </c>
      <c r="E880" t="str">
        <f>_xlfn.XLOOKUP(Base[[#This Row],[Tipo]],'DE-PARA'!$K$2:$K$63,'DE-PARA'!$L$2:$L$63,"Fazer De-Para")</f>
        <v>Fazer De-Para</v>
      </c>
      <c r="F880" s="21">
        <f>Base[[#This Row],[Duração]]*24</f>
        <v>0</v>
      </c>
      <c r="G880" s="22">
        <f>HOUR(Base[[#This Row],[Tempo de atendimento]]/24)</f>
        <v>0</v>
      </c>
      <c r="H880">
        <f>_xlfn.XLOOKUP(Base[[#This Row],[Recurso]],'DE-PARA'!$A$1:$A$1000,'DE-PARA'!$E$1:$E$1000)</f>
        <v>0</v>
      </c>
      <c r="I880">
        <f>_xlfn.XLOOKUP(Base[[#This Row],[Recurso]],'DE-PARA'!$A$1:$A$1000,'DE-PARA'!$F$1:$F$1000)</f>
        <v>0</v>
      </c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6"/>
      <c r="AB880" s="66"/>
      <c r="AC880" s="66"/>
      <c r="AD880" s="67"/>
      <c r="AE880" s="67"/>
      <c r="AF880" s="67"/>
      <c r="AG880" s="68"/>
      <c r="AH880" s="68"/>
      <c r="AI880" s="66"/>
      <c r="AJ880" s="66"/>
      <c r="AK880" s="66"/>
      <c r="AL880" s="66"/>
      <c r="AM880" s="66"/>
      <c r="AN880" s="66"/>
      <c r="AO880" s="66"/>
      <c r="AP880" s="66"/>
      <c r="AQ880" s="66"/>
      <c r="AR880" s="66"/>
      <c r="AS880" s="66"/>
      <c r="AT880" s="66"/>
      <c r="AU880" s="66"/>
      <c r="AV880" s="66"/>
      <c r="AW880" s="66"/>
      <c r="AX880" s="66"/>
      <c r="AY880" s="66"/>
      <c r="AZ880" s="66"/>
      <c r="BA880" s="66"/>
      <c r="BB880" s="66"/>
      <c r="BC880" s="66"/>
      <c r="BD880" s="66"/>
      <c r="BE880" s="66"/>
      <c r="BF880" s="66"/>
      <c r="BG880" s="66"/>
      <c r="BH880" s="66"/>
      <c r="BI880" s="66"/>
      <c r="BJ880" s="66"/>
      <c r="BK880" s="68"/>
      <c r="BL880" s="68"/>
      <c r="BM880" s="66"/>
      <c r="BN880" s="66"/>
      <c r="BO880" s="66"/>
      <c r="BP880" s="69"/>
      <c r="BQ880" s="66"/>
      <c r="BR880" s="66"/>
      <c r="BS880" s="66"/>
      <c r="BT880" s="66"/>
      <c r="BU880" s="66"/>
      <c r="BV880" s="66"/>
      <c r="BW880" s="66"/>
    </row>
    <row r="881" spans="1:75">
      <c r="A881" s="19">
        <f>CONCATENATE(MONTH(Base[[#This Row],[Data_Padronizada]]),"/",YEAR(Base[[#This Row],[Data_Padronizada]]))*1</f>
        <v>1</v>
      </c>
      <c r="B881" s="20" cm="1">
        <f t="array" ref="B881">IF(ISTEXT(BP881), IFERROR(VALOR.DATA(TRIM(BP881)), VALUE(TRIM(BP881))), BP881)</f>
        <v>0</v>
      </c>
      <c r="C881" t="str">
        <f>TEXT(Base[[#This Row],[Data_Padronizada]],"DDD")</f>
        <v>sáb</v>
      </c>
      <c r="D881">
        <f>_xlfn.XLOOKUP(Base[[#This Row],[Recurso]],'DE-PARA'!$A$1:$A$1000,'DE-PARA'!$D$1:$D$1000)</f>
        <v>0</v>
      </c>
      <c r="E881" t="str">
        <f>_xlfn.XLOOKUP(Base[[#This Row],[Tipo]],'DE-PARA'!$K$2:$K$63,'DE-PARA'!$L$2:$L$63,"Fazer De-Para")</f>
        <v>Fazer De-Para</v>
      </c>
      <c r="F881" s="21">
        <f>Base[[#This Row],[Duração]]*24</f>
        <v>0</v>
      </c>
      <c r="G881" s="22">
        <f>HOUR(Base[[#This Row],[Tempo de atendimento]]/24)</f>
        <v>0</v>
      </c>
      <c r="H881">
        <f>_xlfn.XLOOKUP(Base[[#This Row],[Recurso]],'DE-PARA'!$A$1:$A$1000,'DE-PARA'!$E$1:$E$1000)</f>
        <v>0</v>
      </c>
      <c r="I881">
        <f>_xlfn.XLOOKUP(Base[[#This Row],[Recurso]],'DE-PARA'!$A$1:$A$1000,'DE-PARA'!$F$1:$F$1000)</f>
        <v>0</v>
      </c>
    </row>
    <row r="882" spans="1:75">
      <c r="A882" s="19">
        <f>CONCATENATE(MONTH(Base[[#This Row],[Data_Padronizada]]),"/",YEAR(Base[[#This Row],[Data_Padronizada]]))*1</f>
        <v>1</v>
      </c>
      <c r="B882" s="20" cm="1">
        <f t="array" ref="B882">IF(ISTEXT(BP882), IFERROR(VALOR.DATA(TRIM(BP882)), VALUE(TRIM(BP882))), BP882)</f>
        <v>0</v>
      </c>
      <c r="C882" t="str">
        <f>TEXT(Base[[#This Row],[Data_Padronizada]],"DDD")</f>
        <v>sáb</v>
      </c>
      <c r="D882">
        <f>_xlfn.XLOOKUP(Base[[#This Row],[Recurso]],'DE-PARA'!$A$1:$A$1000,'DE-PARA'!$D$1:$D$1000)</f>
        <v>0</v>
      </c>
      <c r="E882" t="str">
        <f>_xlfn.XLOOKUP(Base[[#This Row],[Tipo]],'DE-PARA'!$K$2:$K$63,'DE-PARA'!$L$2:$L$63,"Fazer De-Para")</f>
        <v>Fazer De-Para</v>
      </c>
      <c r="F882" s="21">
        <f>Base[[#This Row],[Duração]]*24</f>
        <v>0</v>
      </c>
      <c r="G882" s="22">
        <f>HOUR(Base[[#This Row],[Tempo de atendimento]]/24)</f>
        <v>0</v>
      </c>
      <c r="H882">
        <f>_xlfn.XLOOKUP(Base[[#This Row],[Recurso]],'DE-PARA'!$A$1:$A$1000,'DE-PARA'!$E$1:$E$1000)</f>
        <v>0</v>
      </c>
      <c r="I882">
        <f>_xlfn.XLOOKUP(Base[[#This Row],[Recurso]],'DE-PARA'!$A$1:$A$1000,'DE-PARA'!$F$1:$F$1000)</f>
        <v>0</v>
      </c>
    </row>
    <row r="883" spans="1:75">
      <c r="A883" s="19">
        <f>CONCATENATE(MONTH(Base[[#This Row],[Data_Padronizada]]),"/",YEAR(Base[[#This Row],[Data_Padronizada]]))*1</f>
        <v>1</v>
      </c>
      <c r="B883" s="20" cm="1">
        <f t="array" ref="B883">IF(ISTEXT(BP883), IFERROR(VALOR.DATA(TRIM(BP883)), VALUE(TRIM(BP883))), BP883)</f>
        <v>0</v>
      </c>
      <c r="C883" t="str">
        <f>TEXT(Base[[#This Row],[Data_Padronizada]],"DDD")</f>
        <v>sáb</v>
      </c>
      <c r="D883">
        <f>_xlfn.XLOOKUP(Base[[#This Row],[Recurso]],'DE-PARA'!$A$1:$A$1000,'DE-PARA'!$D$1:$D$1000)</f>
        <v>0</v>
      </c>
      <c r="E883" t="str">
        <f>_xlfn.XLOOKUP(Base[[#This Row],[Tipo]],'DE-PARA'!$K$2:$K$63,'DE-PARA'!$L$2:$L$63,"Fazer De-Para")</f>
        <v>Fazer De-Para</v>
      </c>
      <c r="F883" s="21">
        <f>Base[[#This Row],[Duração]]*24</f>
        <v>0</v>
      </c>
      <c r="G883" s="22">
        <f>HOUR(Base[[#This Row],[Tempo de atendimento]]/24)</f>
        <v>0</v>
      </c>
      <c r="H883">
        <f>_xlfn.XLOOKUP(Base[[#This Row],[Recurso]],'DE-PARA'!$A$1:$A$1000,'DE-PARA'!$E$1:$E$1000)</f>
        <v>0</v>
      </c>
      <c r="I883">
        <f>_xlfn.XLOOKUP(Base[[#This Row],[Recurso]],'DE-PARA'!$A$1:$A$1000,'DE-PARA'!$F$1:$F$1000)</f>
        <v>0</v>
      </c>
    </row>
    <row r="884" spans="1:75">
      <c r="A884" s="19">
        <f>CONCATENATE(MONTH(Base[[#This Row],[Data_Padronizada]]),"/",YEAR(Base[[#This Row],[Data_Padronizada]]))*1</f>
        <v>1</v>
      </c>
      <c r="B884" s="20" cm="1">
        <f t="array" ref="B884">IF(ISTEXT(BP884), IFERROR(VALOR.DATA(TRIM(BP884)), VALUE(TRIM(BP884))), BP884)</f>
        <v>0</v>
      </c>
      <c r="C884" t="str">
        <f>TEXT(Base[[#This Row],[Data_Padronizada]],"DDD")</f>
        <v>sáb</v>
      </c>
      <c r="D884">
        <f>_xlfn.XLOOKUP(Base[[#This Row],[Recurso]],'DE-PARA'!$A$1:$A$1000,'DE-PARA'!$D$1:$D$1000)</f>
        <v>0</v>
      </c>
      <c r="E884" t="str">
        <f>_xlfn.XLOOKUP(Base[[#This Row],[Tipo]],'DE-PARA'!$K$2:$K$63,'DE-PARA'!$L$2:$L$63,"Fazer De-Para")</f>
        <v>Fazer De-Para</v>
      </c>
      <c r="F884" s="21">
        <f>Base[[#This Row],[Duração]]*24</f>
        <v>0</v>
      </c>
      <c r="G884" s="22">
        <f>HOUR(Base[[#This Row],[Tempo de atendimento]]/24)</f>
        <v>0</v>
      </c>
      <c r="H884">
        <f>_xlfn.XLOOKUP(Base[[#This Row],[Recurso]],'DE-PARA'!$A$1:$A$1000,'DE-PARA'!$E$1:$E$1000)</f>
        <v>0</v>
      </c>
      <c r="I884">
        <f>_xlfn.XLOOKUP(Base[[#This Row],[Recurso]],'DE-PARA'!$A$1:$A$1000,'DE-PARA'!$F$1:$F$1000)</f>
        <v>0</v>
      </c>
    </row>
    <row r="885" spans="1:75">
      <c r="A885" s="19">
        <f>CONCATENATE(MONTH(Base[[#This Row],[Data_Padronizada]]),"/",YEAR(Base[[#This Row],[Data_Padronizada]]))*1</f>
        <v>1</v>
      </c>
      <c r="B885" s="20" cm="1">
        <f t="array" ref="B885">IF(ISTEXT(BP885), IFERROR(VALOR.DATA(TRIM(BP885)), VALUE(TRIM(BP885))), BP885)</f>
        <v>0</v>
      </c>
      <c r="C885" t="str">
        <f>TEXT(Base[[#This Row],[Data_Padronizada]],"DDD")</f>
        <v>sáb</v>
      </c>
      <c r="D885">
        <f>_xlfn.XLOOKUP(Base[[#This Row],[Recurso]],'DE-PARA'!$A$1:$A$1000,'DE-PARA'!$D$1:$D$1000)</f>
        <v>0</v>
      </c>
      <c r="E885" t="str">
        <f>_xlfn.XLOOKUP(Base[[#This Row],[Tipo]],'DE-PARA'!$K$2:$K$63,'DE-PARA'!$L$2:$L$63,"Fazer De-Para")</f>
        <v>Fazer De-Para</v>
      </c>
      <c r="F885" s="21">
        <f>Base[[#This Row],[Duração]]*24</f>
        <v>0</v>
      </c>
      <c r="G885" s="22">
        <f>HOUR(Base[[#This Row],[Tempo de atendimento]]/24)</f>
        <v>0</v>
      </c>
      <c r="H885">
        <f>_xlfn.XLOOKUP(Base[[#This Row],[Recurso]],'DE-PARA'!$A$1:$A$1000,'DE-PARA'!$E$1:$E$1000)</f>
        <v>0</v>
      </c>
      <c r="I885">
        <f>_xlfn.XLOOKUP(Base[[#This Row],[Recurso]],'DE-PARA'!$A$1:$A$1000,'DE-PARA'!$F$1:$F$1000)</f>
        <v>0</v>
      </c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  <c r="AA885" s="66"/>
      <c r="AB885" s="66"/>
      <c r="AC885" s="66"/>
      <c r="AD885" s="67"/>
      <c r="AE885" s="67"/>
      <c r="AF885" s="67"/>
      <c r="AG885" s="68"/>
      <c r="AH885" s="68"/>
      <c r="AI885" s="66"/>
      <c r="AJ885" s="66"/>
      <c r="AK885" s="66"/>
      <c r="AL885" s="66"/>
      <c r="AM885" s="66"/>
      <c r="AN885" s="66"/>
      <c r="AO885" s="66"/>
      <c r="AP885" s="66"/>
      <c r="AQ885" s="66"/>
      <c r="AR885" s="66"/>
      <c r="AS885" s="66"/>
      <c r="AT885" s="66"/>
      <c r="AU885" s="66"/>
      <c r="AV885" s="66"/>
      <c r="AW885" s="66"/>
      <c r="AX885" s="66"/>
      <c r="AY885" s="66"/>
      <c r="AZ885" s="66"/>
      <c r="BA885" s="66"/>
      <c r="BB885" s="66"/>
      <c r="BC885" s="66"/>
      <c r="BD885" s="66"/>
      <c r="BE885" s="66"/>
      <c r="BF885" s="66"/>
      <c r="BG885" s="66"/>
      <c r="BH885" s="66"/>
      <c r="BI885" s="66"/>
      <c r="BJ885" s="66"/>
      <c r="BK885" s="68"/>
      <c r="BL885" s="68"/>
      <c r="BM885" s="66"/>
      <c r="BN885" s="66"/>
      <c r="BO885" s="66"/>
      <c r="BP885" s="69"/>
      <c r="BQ885" s="66"/>
      <c r="BR885" s="66"/>
      <c r="BS885" s="66"/>
      <c r="BT885" s="66"/>
      <c r="BU885" s="66"/>
      <c r="BV885" s="66"/>
      <c r="BW885" s="66"/>
    </row>
    <row r="886" spans="1:75">
      <c r="A886" s="19">
        <f>CONCATENATE(MONTH(Base[[#This Row],[Data_Padronizada]]),"/",YEAR(Base[[#This Row],[Data_Padronizada]]))*1</f>
        <v>1</v>
      </c>
      <c r="B886" s="20" cm="1">
        <f t="array" ref="B886">IF(ISTEXT(BP886), IFERROR(VALOR.DATA(TRIM(BP886)), VALUE(TRIM(BP886))), BP886)</f>
        <v>0</v>
      </c>
      <c r="C886" t="str">
        <f>TEXT(Base[[#This Row],[Data_Padronizada]],"DDD")</f>
        <v>sáb</v>
      </c>
      <c r="D886">
        <f>_xlfn.XLOOKUP(Base[[#This Row],[Recurso]],'DE-PARA'!$A$1:$A$1000,'DE-PARA'!$D$1:$D$1000)</f>
        <v>0</v>
      </c>
      <c r="E886" t="str">
        <f>_xlfn.XLOOKUP(Base[[#This Row],[Tipo]],'DE-PARA'!$K$2:$K$63,'DE-PARA'!$L$2:$L$63,"Fazer De-Para")</f>
        <v>Fazer De-Para</v>
      </c>
      <c r="F886" s="21">
        <f>Base[[#This Row],[Duração]]*24</f>
        <v>0</v>
      </c>
      <c r="G886" s="22">
        <f>HOUR(Base[[#This Row],[Tempo de atendimento]]/24)</f>
        <v>0</v>
      </c>
      <c r="H886">
        <f>_xlfn.XLOOKUP(Base[[#This Row],[Recurso]],'DE-PARA'!$A$1:$A$1000,'DE-PARA'!$E$1:$E$1000)</f>
        <v>0</v>
      </c>
      <c r="I886">
        <f>_xlfn.XLOOKUP(Base[[#This Row],[Recurso]],'DE-PARA'!$A$1:$A$1000,'DE-PARA'!$F$1:$F$1000)</f>
        <v>0</v>
      </c>
    </row>
    <row r="887" spans="1:75">
      <c r="A887" s="19">
        <f>CONCATENATE(MONTH(Base[[#This Row],[Data_Padronizada]]),"/",YEAR(Base[[#This Row],[Data_Padronizada]]))*1</f>
        <v>1</v>
      </c>
      <c r="B887" s="20" cm="1">
        <f t="array" ref="B887">IF(ISTEXT(BP887), IFERROR(VALOR.DATA(TRIM(BP887)), VALUE(TRIM(BP887))), BP887)</f>
        <v>0</v>
      </c>
      <c r="C887" t="str">
        <f>TEXT(Base[[#This Row],[Data_Padronizada]],"DDD")</f>
        <v>sáb</v>
      </c>
      <c r="D887">
        <f>_xlfn.XLOOKUP(Base[[#This Row],[Recurso]],'DE-PARA'!$A$1:$A$1000,'DE-PARA'!$D$1:$D$1000)</f>
        <v>0</v>
      </c>
      <c r="E887" t="str">
        <f>_xlfn.XLOOKUP(Base[[#This Row],[Tipo]],'DE-PARA'!$K$2:$K$63,'DE-PARA'!$L$2:$L$63,"Fazer De-Para")</f>
        <v>Fazer De-Para</v>
      </c>
      <c r="F887" s="21">
        <f>Base[[#This Row],[Duração]]*24</f>
        <v>0</v>
      </c>
      <c r="G887" s="22">
        <f>HOUR(Base[[#This Row],[Tempo de atendimento]]/24)</f>
        <v>0</v>
      </c>
      <c r="H887">
        <f>_xlfn.XLOOKUP(Base[[#This Row],[Recurso]],'DE-PARA'!$A$1:$A$1000,'DE-PARA'!$E$1:$E$1000)</f>
        <v>0</v>
      </c>
      <c r="I887">
        <f>_xlfn.XLOOKUP(Base[[#This Row],[Recurso]],'DE-PARA'!$A$1:$A$1000,'DE-PARA'!$F$1:$F$1000)</f>
        <v>0</v>
      </c>
    </row>
    <row r="888" spans="1:75">
      <c r="A888" s="19">
        <f>CONCATENATE(MONTH(Base[[#This Row],[Data_Padronizada]]),"/",YEAR(Base[[#This Row],[Data_Padronizada]]))*1</f>
        <v>1</v>
      </c>
      <c r="B888" s="20" cm="1">
        <f t="array" ref="B888">IF(ISTEXT(BP888), IFERROR(VALOR.DATA(TRIM(BP888)), VALUE(TRIM(BP888))), BP888)</f>
        <v>0</v>
      </c>
      <c r="C888" t="str">
        <f>TEXT(Base[[#This Row],[Data_Padronizada]],"DDD")</f>
        <v>sáb</v>
      </c>
      <c r="D888">
        <f>_xlfn.XLOOKUP(Base[[#This Row],[Recurso]],'DE-PARA'!$A$1:$A$1000,'DE-PARA'!$D$1:$D$1000)</f>
        <v>0</v>
      </c>
      <c r="E888" t="str">
        <f>_xlfn.XLOOKUP(Base[[#This Row],[Tipo]],'DE-PARA'!$K$2:$K$63,'DE-PARA'!$L$2:$L$63,"Fazer De-Para")</f>
        <v>Fazer De-Para</v>
      </c>
      <c r="F888" s="21">
        <f>Base[[#This Row],[Duração]]*24</f>
        <v>0</v>
      </c>
      <c r="G888" s="22">
        <f>HOUR(Base[[#This Row],[Tempo de atendimento]]/24)</f>
        <v>0</v>
      </c>
      <c r="H888">
        <f>_xlfn.XLOOKUP(Base[[#This Row],[Recurso]],'DE-PARA'!$A$1:$A$1000,'DE-PARA'!$E$1:$E$1000)</f>
        <v>0</v>
      </c>
      <c r="I888">
        <f>_xlfn.XLOOKUP(Base[[#This Row],[Recurso]],'DE-PARA'!$A$1:$A$1000,'DE-PARA'!$F$1:$F$1000)</f>
        <v>0</v>
      </c>
    </row>
    <row r="889" spans="1:75">
      <c r="A889" s="19">
        <f>CONCATENATE(MONTH(Base[[#This Row],[Data_Padronizada]]),"/",YEAR(Base[[#This Row],[Data_Padronizada]]))*1</f>
        <v>1</v>
      </c>
      <c r="B889" s="20" cm="1">
        <f t="array" ref="B889">IF(ISTEXT(BP889), IFERROR(VALOR.DATA(TRIM(BP889)), VALUE(TRIM(BP889))), BP889)</f>
        <v>0</v>
      </c>
      <c r="C889" t="str">
        <f>TEXT(Base[[#This Row],[Data_Padronizada]],"DDD")</f>
        <v>sáb</v>
      </c>
      <c r="D889">
        <f>_xlfn.XLOOKUP(Base[[#This Row],[Recurso]],'DE-PARA'!$A$1:$A$1000,'DE-PARA'!$D$1:$D$1000)</f>
        <v>0</v>
      </c>
      <c r="E889" t="str">
        <f>_xlfn.XLOOKUP(Base[[#This Row],[Tipo]],'DE-PARA'!$K$2:$K$63,'DE-PARA'!$L$2:$L$63,"Fazer De-Para")</f>
        <v>Fazer De-Para</v>
      </c>
      <c r="F889" s="21">
        <f>Base[[#This Row],[Duração]]*24</f>
        <v>0</v>
      </c>
      <c r="G889" s="22">
        <f>HOUR(Base[[#This Row],[Tempo de atendimento]]/24)</f>
        <v>0</v>
      </c>
      <c r="H889">
        <f>_xlfn.XLOOKUP(Base[[#This Row],[Recurso]],'DE-PARA'!$A$1:$A$1000,'DE-PARA'!$E$1:$E$1000)</f>
        <v>0</v>
      </c>
      <c r="I889">
        <f>_xlfn.XLOOKUP(Base[[#This Row],[Recurso]],'DE-PARA'!$A$1:$A$1000,'DE-PARA'!$F$1:$F$1000)</f>
        <v>0</v>
      </c>
    </row>
    <row r="890" spans="1:75">
      <c r="A890" s="19">
        <f>CONCATENATE(MONTH(Base[[#This Row],[Data_Padronizada]]),"/",YEAR(Base[[#This Row],[Data_Padronizada]]))*1</f>
        <v>1</v>
      </c>
      <c r="B890" s="20" cm="1">
        <f t="array" ref="B890">IF(ISTEXT(BP890), IFERROR(VALOR.DATA(TRIM(BP890)), VALUE(TRIM(BP890))), BP890)</f>
        <v>0</v>
      </c>
      <c r="C890" t="str">
        <f>TEXT(Base[[#This Row],[Data_Padronizada]],"DDD")</f>
        <v>sáb</v>
      </c>
      <c r="D890">
        <f>_xlfn.XLOOKUP(Base[[#This Row],[Recurso]],'DE-PARA'!$A$1:$A$1000,'DE-PARA'!$D$1:$D$1000)</f>
        <v>0</v>
      </c>
      <c r="E890" t="str">
        <f>_xlfn.XLOOKUP(Base[[#This Row],[Tipo]],'DE-PARA'!$K$2:$K$63,'DE-PARA'!$L$2:$L$63,"Fazer De-Para")</f>
        <v>Fazer De-Para</v>
      </c>
      <c r="F890" s="21">
        <f>Base[[#This Row],[Duração]]*24</f>
        <v>0</v>
      </c>
      <c r="G890" s="22">
        <f>HOUR(Base[[#This Row],[Tempo de atendimento]]/24)</f>
        <v>0</v>
      </c>
      <c r="H890">
        <f>_xlfn.XLOOKUP(Base[[#This Row],[Recurso]],'DE-PARA'!$A$1:$A$1000,'DE-PARA'!$E$1:$E$1000)</f>
        <v>0</v>
      </c>
      <c r="I890">
        <f>_xlfn.XLOOKUP(Base[[#This Row],[Recurso]],'DE-PARA'!$A$1:$A$1000,'DE-PARA'!$F$1:$F$1000)</f>
        <v>0</v>
      </c>
    </row>
    <row r="891" spans="1:75">
      <c r="A891" s="19">
        <f>CONCATENATE(MONTH(Base[[#This Row],[Data_Padronizada]]),"/",YEAR(Base[[#This Row],[Data_Padronizada]]))*1</f>
        <v>1</v>
      </c>
      <c r="B891" s="20" cm="1">
        <f t="array" ref="B891">IF(ISTEXT(BP891), IFERROR(VALOR.DATA(TRIM(BP891)), VALUE(TRIM(BP891))), BP891)</f>
        <v>0</v>
      </c>
      <c r="C891" t="str">
        <f>TEXT(Base[[#This Row],[Data_Padronizada]],"DDD")</f>
        <v>sáb</v>
      </c>
      <c r="D891">
        <f>_xlfn.XLOOKUP(Base[[#This Row],[Recurso]],'DE-PARA'!$A$1:$A$1000,'DE-PARA'!$D$1:$D$1000)</f>
        <v>0</v>
      </c>
      <c r="E891" t="str">
        <f>_xlfn.XLOOKUP(Base[[#This Row],[Tipo]],'DE-PARA'!$K$2:$K$63,'DE-PARA'!$L$2:$L$63,"Fazer De-Para")</f>
        <v>Fazer De-Para</v>
      </c>
      <c r="F891" s="21">
        <f>Base[[#This Row],[Duração]]*24</f>
        <v>0</v>
      </c>
      <c r="G891" s="22">
        <f>HOUR(Base[[#This Row],[Tempo de atendimento]]/24)</f>
        <v>0</v>
      </c>
      <c r="H891">
        <f>_xlfn.XLOOKUP(Base[[#This Row],[Recurso]],'DE-PARA'!$A$1:$A$1000,'DE-PARA'!$E$1:$E$1000)</f>
        <v>0</v>
      </c>
      <c r="I891">
        <f>_xlfn.XLOOKUP(Base[[#This Row],[Recurso]],'DE-PARA'!$A$1:$A$1000,'DE-PARA'!$F$1:$F$1000)</f>
        <v>0</v>
      </c>
    </row>
    <row r="892" spans="1:75">
      <c r="A892" s="19">
        <f>CONCATENATE(MONTH(Base[[#This Row],[Data_Padronizada]]),"/",YEAR(Base[[#This Row],[Data_Padronizada]]))*1</f>
        <v>1</v>
      </c>
      <c r="B892" s="20" cm="1">
        <f t="array" ref="B892">IF(ISTEXT(BP892), IFERROR(VALOR.DATA(TRIM(BP892)), VALUE(TRIM(BP892))), BP892)</f>
        <v>0</v>
      </c>
      <c r="C892" t="str">
        <f>TEXT(Base[[#This Row],[Data_Padronizada]],"DDD")</f>
        <v>sáb</v>
      </c>
      <c r="D892">
        <f>_xlfn.XLOOKUP(Base[[#This Row],[Recurso]],'DE-PARA'!$A$1:$A$1000,'DE-PARA'!$D$1:$D$1000)</f>
        <v>0</v>
      </c>
      <c r="E892" t="str">
        <f>_xlfn.XLOOKUP(Base[[#This Row],[Tipo]],'DE-PARA'!$K$2:$K$63,'DE-PARA'!$L$2:$L$63,"Fazer De-Para")</f>
        <v>Fazer De-Para</v>
      </c>
      <c r="F892" s="21">
        <f>Base[[#This Row],[Duração]]*24</f>
        <v>0</v>
      </c>
      <c r="G892" s="22">
        <f>HOUR(Base[[#This Row],[Tempo de atendimento]]/24)</f>
        <v>0</v>
      </c>
      <c r="H892">
        <f>_xlfn.XLOOKUP(Base[[#This Row],[Recurso]],'DE-PARA'!$A$1:$A$1000,'DE-PARA'!$E$1:$E$1000)</f>
        <v>0</v>
      </c>
      <c r="I892">
        <f>_xlfn.XLOOKUP(Base[[#This Row],[Recurso]],'DE-PARA'!$A$1:$A$1000,'DE-PARA'!$F$1:$F$1000)</f>
        <v>0</v>
      </c>
    </row>
    <row r="893" spans="1:75">
      <c r="A893" s="19">
        <f>CONCATENATE(MONTH(Base[[#This Row],[Data_Padronizada]]),"/",YEAR(Base[[#This Row],[Data_Padronizada]]))*1</f>
        <v>1</v>
      </c>
      <c r="B893" s="20" cm="1">
        <f t="array" ref="B893">IF(ISTEXT(BP893), IFERROR(VALOR.DATA(TRIM(BP893)), VALUE(TRIM(BP893))), BP893)</f>
        <v>0</v>
      </c>
      <c r="C893" t="str">
        <f>TEXT(Base[[#This Row],[Data_Padronizada]],"DDD")</f>
        <v>sáb</v>
      </c>
      <c r="D893">
        <f>_xlfn.XLOOKUP(Base[[#This Row],[Recurso]],'DE-PARA'!$A$1:$A$1000,'DE-PARA'!$D$1:$D$1000)</f>
        <v>0</v>
      </c>
      <c r="E893" t="str">
        <f>_xlfn.XLOOKUP(Base[[#This Row],[Tipo]],'DE-PARA'!$K$2:$K$63,'DE-PARA'!$L$2:$L$63,"Fazer De-Para")</f>
        <v>Fazer De-Para</v>
      </c>
      <c r="F893" s="21">
        <f>Base[[#This Row],[Duração]]*24</f>
        <v>0</v>
      </c>
      <c r="G893" s="22">
        <f>HOUR(Base[[#This Row],[Tempo de atendimento]]/24)</f>
        <v>0</v>
      </c>
      <c r="H893">
        <f>_xlfn.XLOOKUP(Base[[#This Row],[Recurso]],'DE-PARA'!$A$1:$A$1000,'DE-PARA'!$E$1:$E$1000)</f>
        <v>0</v>
      </c>
      <c r="I893">
        <f>_xlfn.XLOOKUP(Base[[#This Row],[Recurso]],'DE-PARA'!$A$1:$A$1000,'DE-PARA'!$F$1:$F$1000)</f>
        <v>0</v>
      </c>
      <c r="AD893" s="64"/>
      <c r="AE893" s="64"/>
      <c r="AF893" s="64"/>
      <c r="AG893" s="65"/>
      <c r="AH893" s="65"/>
      <c r="BK893" s="65"/>
      <c r="BL893" s="65"/>
      <c r="BP893" s="20"/>
    </row>
    <row r="894" spans="1:75">
      <c r="A894" s="19">
        <f>CONCATENATE(MONTH(Base[[#This Row],[Data_Padronizada]]),"/",YEAR(Base[[#This Row],[Data_Padronizada]]))*1</f>
        <v>1</v>
      </c>
      <c r="B894" s="20" cm="1">
        <f t="array" ref="B894">IF(ISTEXT(BP894), IFERROR(VALOR.DATA(TRIM(BP894)), VALUE(TRIM(BP894))), BP894)</f>
        <v>0</v>
      </c>
      <c r="C894" t="str">
        <f>TEXT(Base[[#This Row],[Data_Padronizada]],"DDD")</f>
        <v>sáb</v>
      </c>
      <c r="D894">
        <f>_xlfn.XLOOKUP(Base[[#This Row],[Recurso]],'DE-PARA'!$A$1:$A$1000,'DE-PARA'!$D$1:$D$1000)</f>
        <v>0</v>
      </c>
      <c r="E894" t="str">
        <f>_xlfn.XLOOKUP(Base[[#This Row],[Tipo]],'DE-PARA'!$K$2:$K$63,'DE-PARA'!$L$2:$L$63,"Fazer De-Para")</f>
        <v>Fazer De-Para</v>
      </c>
      <c r="F894" s="21">
        <f>Base[[#This Row],[Duração]]*24</f>
        <v>0</v>
      </c>
      <c r="G894" s="22">
        <f>HOUR(Base[[#This Row],[Tempo de atendimento]]/24)</f>
        <v>0</v>
      </c>
      <c r="H894">
        <f>_xlfn.XLOOKUP(Base[[#This Row],[Recurso]],'DE-PARA'!$A$1:$A$1000,'DE-PARA'!$E$1:$E$1000)</f>
        <v>0</v>
      </c>
      <c r="I894">
        <f>_xlfn.XLOOKUP(Base[[#This Row],[Recurso]],'DE-PARA'!$A$1:$A$1000,'DE-PARA'!$F$1:$F$1000)</f>
        <v>0</v>
      </c>
      <c r="AD894" s="64"/>
      <c r="AE894" s="64"/>
      <c r="AF894" s="64"/>
      <c r="AG894" s="65"/>
      <c r="AH894" s="65"/>
      <c r="BK894" s="65"/>
      <c r="BL894" s="65"/>
      <c r="BP894" s="20"/>
    </row>
    <row r="895" spans="1:75">
      <c r="A895" s="19">
        <f>CONCATENATE(MONTH(Base[[#This Row],[Data_Padronizada]]),"/",YEAR(Base[[#This Row],[Data_Padronizada]]))*1</f>
        <v>1</v>
      </c>
      <c r="B895" s="20" cm="1">
        <f t="array" ref="B895">IF(ISTEXT(BP895), IFERROR(VALOR.DATA(TRIM(BP895)), VALUE(TRIM(BP895))), BP895)</f>
        <v>0</v>
      </c>
      <c r="C895" t="str">
        <f>TEXT(Base[[#This Row],[Data_Padronizada]],"DDD")</f>
        <v>sáb</v>
      </c>
      <c r="D895">
        <f>_xlfn.XLOOKUP(Base[[#This Row],[Recurso]],'DE-PARA'!$A$1:$A$1000,'DE-PARA'!$D$1:$D$1000)</f>
        <v>0</v>
      </c>
      <c r="E895" t="str">
        <f>_xlfn.XLOOKUP(Base[[#This Row],[Tipo]],'DE-PARA'!$K$2:$K$63,'DE-PARA'!$L$2:$L$63,"Fazer De-Para")</f>
        <v>Fazer De-Para</v>
      </c>
      <c r="F895" s="21">
        <f>Base[[#This Row],[Duração]]*24</f>
        <v>0</v>
      </c>
      <c r="G895" s="22">
        <f>HOUR(Base[[#This Row],[Tempo de atendimento]]/24)</f>
        <v>0</v>
      </c>
      <c r="H895">
        <f>_xlfn.XLOOKUP(Base[[#This Row],[Recurso]],'DE-PARA'!$A$1:$A$1000,'DE-PARA'!$E$1:$E$1000)</f>
        <v>0</v>
      </c>
      <c r="I895">
        <f>_xlfn.XLOOKUP(Base[[#This Row],[Recurso]],'DE-PARA'!$A$1:$A$1000,'DE-PARA'!$F$1:$F$1000)</f>
        <v>0</v>
      </c>
    </row>
    <row r="896" spans="1:75">
      <c r="A896" s="19">
        <f>CONCATENATE(MONTH(Base[[#This Row],[Data_Padronizada]]),"/",YEAR(Base[[#This Row],[Data_Padronizada]]))*1</f>
        <v>1</v>
      </c>
      <c r="B896" s="20" cm="1">
        <f t="array" ref="B896">IF(ISTEXT(BP896), IFERROR(VALOR.DATA(TRIM(BP896)), VALUE(TRIM(BP896))), BP896)</f>
        <v>0</v>
      </c>
      <c r="C896" t="str">
        <f>TEXT(Base[[#This Row],[Data_Padronizada]],"DDD")</f>
        <v>sáb</v>
      </c>
      <c r="D896">
        <f>_xlfn.XLOOKUP(Base[[#This Row],[Recurso]],'DE-PARA'!$A$1:$A$1000,'DE-PARA'!$D$1:$D$1000)</f>
        <v>0</v>
      </c>
      <c r="E896" t="str">
        <f>_xlfn.XLOOKUP(Base[[#This Row],[Tipo]],'DE-PARA'!$K$2:$K$63,'DE-PARA'!$L$2:$L$63,"Fazer De-Para")</f>
        <v>Fazer De-Para</v>
      </c>
      <c r="F896" s="21">
        <f>Base[[#This Row],[Duração]]*24</f>
        <v>0</v>
      </c>
      <c r="G896" s="22">
        <f>HOUR(Base[[#This Row],[Tempo de atendimento]]/24)</f>
        <v>0</v>
      </c>
      <c r="H896">
        <f>_xlfn.XLOOKUP(Base[[#This Row],[Recurso]],'DE-PARA'!$A$1:$A$1000,'DE-PARA'!$E$1:$E$1000)</f>
        <v>0</v>
      </c>
      <c r="I896">
        <f>_xlfn.XLOOKUP(Base[[#This Row],[Recurso]],'DE-PARA'!$A$1:$A$1000,'DE-PARA'!$F$1:$F$1000)</f>
        <v>0</v>
      </c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  <c r="AA896" s="66"/>
      <c r="AB896" s="66"/>
      <c r="AC896" s="66"/>
      <c r="AD896" s="67"/>
      <c r="AE896" s="67"/>
      <c r="AF896" s="67"/>
      <c r="AG896" s="68"/>
      <c r="AH896" s="68"/>
      <c r="AI896" s="66"/>
      <c r="AJ896" s="66"/>
      <c r="AK896" s="66"/>
      <c r="AL896" s="66"/>
      <c r="AM896" s="66"/>
      <c r="AN896" s="66"/>
      <c r="AO896" s="66"/>
      <c r="AP896" s="66"/>
      <c r="AQ896" s="66"/>
      <c r="AR896" s="66"/>
      <c r="AS896" s="66"/>
      <c r="AT896" s="66"/>
      <c r="AU896" s="66"/>
      <c r="AV896" s="66"/>
      <c r="AW896" s="66"/>
      <c r="AX896" s="66"/>
      <c r="AY896" s="66"/>
      <c r="AZ896" s="66"/>
      <c r="BA896" s="66"/>
      <c r="BB896" s="66"/>
      <c r="BC896" s="66"/>
      <c r="BD896" s="66"/>
      <c r="BE896" s="66"/>
      <c r="BF896" s="66"/>
      <c r="BG896" s="66"/>
      <c r="BH896" s="66"/>
      <c r="BI896" s="66"/>
      <c r="BJ896" s="66"/>
      <c r="BK896" s="68"/>
      <c r="BL896" s="68"/>
      <c r="BM896" s="66"/>
      <c r="BN896" s="66"/>
      <c r="BO896" s="66"/>
      <c r="BP896" s="69"/>
      <c r="BQ896" s="66"/>
      <c r="BR896" s="66"/>
      <c r="BS896" s="66"/>
      <c r="BT896" s="66"/>
      <c r="BU896" s="66"/>
      <c r="BV896" s="66"/>
      <c r="BW896" s="66"/>
    </row>
    <row r="897" spans="1:75">
      <c r="A897" s="19">
        <f>CONCATENATE(MONTH(Base[[#This Row],[Data_Padronizada]]),"/",YEAR(Base[[#This Row],[Data_Padronizada]]))*1</f>
        <v>1</v>
      </c>
      <c r="B897" s="20" cm="1">
        <f t="array" ref="B897">IF(ISTEXT(BP897), IFERROR(VALOR.DATA(TRIM(BP897)), VALUE(TRIM(BP897))), BP897)</f>
        <v>0</v>
      </c>
      <c r="C897" t="str">
        <f>TEXT(Base[[#This Row],[Data_Padronizada]],"DDD")</f>
        <v>sáb</v>
      </c>
      <c r="D897">
        <f>_xlfn.XLOOKUP(Base[[#This Row],[Recurso]],'DE-PARA'!$A$1:$A$1000,'DE-PARA'!$D$1:$D$1000)</f>
        <v>0</v>
      </c>
      <c r="E897" t="str">
        <f>_xlfn.XLOOKUP(Base[[#This Row],[Tipo]],'DE-PARA'!$K$2:$K$63,'DE-PARA'!$L$2:$L$63,"Fazer De-Para")</f>
        <v>Fazer De-Para</v>
      </c>
      <c r="F897" s="21">
        <f>Base[[#This Row],[Duração]]*24</f>
        <v>0</v>
      </c>
      <c r="G897" s="22">
        <f>HOUR(Base[[#This Row],[Tempo de atendimento]]/24)</f>
        <v>0</v>
      </c>
      <c r="H897">
        <f>_xlfn.XLOOKUP(Base[[#This Row],[Recurso]],'DE-PARA'!$A$1:$A$1000,'DE-PARA'!$E$1:$E$1000)</f>
        <v>0</v>
      </c>
      <c r="I897">
        <f>_xlfn.XLOOKUP(Base[[#This Row],[Recurso]],'DE-PARA'!$A$1:$A$1000,'DE-PARA'!$F$1:$F$1000)</f>
        <v>0</v>
      </c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  <c r="AA897" s="66"/>
      <c r="AB897" s="66"/>
      <c r="AC897" s="66"/>
      <c r="AD897" s="67"/>
      <c r="AE897" s="67"/>
      <c r="AF897" s="67"/>
      <c r="AG897" s="68"/>
      <c r="AH897" s="68"/>
      <c r="AI897" s="66"/>
      <c r="AJ897" s="66"/>
      <c r="AK897" s="66"/>
      <c r="AL897" s="66"/>
      <c r="AM897" s="66"/>
      <c r="AN897" s="66"/>
      <c r="AO897" s="66"/>
      <c r="AP897" s="66"/>
      <c r="AQ897" s="66"/>
      <c r="AR897" s="66"/>
      <c r="AS897" s="66"/>
      <c r="AT897" s="66"/>
      <c r="AU897" s="66"/>
      <c r="AV897" s="66"/>
      <c r="AW897" s="66"/>
      <c r="AX897" s="66"/>
      <c r="AY897" s="66"/>
      <c r="AZ897" s="66"/>
      <c r="BA897" s="66"/>
      <c r="BB897" s="66"/>
      <c r="BC897" s="66"/>
      <c r="BD897" s="66"/>
      <c r="BE897" s="66"/>
      <c r="BF897" s="66"/>
      <c r="BG897" s="66"/>
      <c r="BH897" s="66"/>
      <c r="BI897" s="66"/>
      <c r="BJ897" s="66"/>
      <c r="BK897" s="68"/>
      <c r="BL897" s="68"/>
      <c r="BM897" s="66"/>
      <c r="BN897" s="66"/>
      <c r="BO897" s="66"/>
      <c r="BP897" s="69"/>
      <c r="BQ897" s="66"/>
      <c r="BR897" s="66"/>
      <c r="BS897" s="66"/>
      <c r="BT897" s="66"/>
      <c r="BU897" s="66"/>
      <c r="BV897" s="66"/>
      <c r="BW897" s="66"/>
    </row>
    <row r="898" spans="1:75">
      <c r="A898" s="19">
        <f>CONCATENATE(MONTH(Base[[#This Row],[Data_Padronizada]]),"/",YEAR(Base[[#This Row],[Data_Padronizada]]))*1</f>
        <v>1</v>
      </c>
      <c r="B898" s="20" cm="1">
        <f t="array" ref="B898">IF(ISTEXT(BP898), IFERROR(VALOR.DATA(TRIM(BP898)), VALUE(TRIM(BP898))), BP898)</f>
        <v>0</v>
      </c>
      <c r="C898" t="str">
        <f>TEXT(Base[[#This Row],[Data_Padronizada]],"DDD")</f>
        <v>sáb</v>
      </c>
      <c r="D898">
        <f>_xlfn.XLOOKUP(Base[[#This Row],[Recurso]],'DE-PARA'!$A$1:$A$1000,'DE-PARA'!$D$1:$D$1000)</f>
        <v>0</v>
      </c>
      <c r="E898" t="str">
        <f>_xlfn.XLOOKUP(Base[[#This Row],[Tipo]],'DE-PARA'!$K$2:$K$63,'DE-PARA'!$L$2:$L$63,"Fazer De-Para")</f>
        <v>Fazer De-Para</v>
      </c>
      <c r="F898" s="21">
        <f>Base[[#This Row],[Duração]]*24</f>
        <v>0</v>
      </c>
      <c r="G898" s="22">
        <f>HOUR(Base[[#This Row],[Tempo de atendimento]]/24)</f>
        <v>0</v>
      </c>
      <c r="H898">
        <f>_xlfn.XLOOKUP(Base[[#This Row],[Recurso]],'DE-PARA'!$A$1:$A$1000,'DE-PARA'!$E$1:$E$1000)</f>
        <v>0</v>
      </c>
      <c r="I898">
        <f>_xlfn.XLOOKUP(Base[[#This Row],[Recurso]],'DE-PARA'!$A$1:$A$1000,'DE-PARA'!$F$1:$F$1000)</f>
        <v>0</v>
      </c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  <c r="AA898" s="66"/>
      <c r="AB898" s="66"/>
      <c r="AC898" s="66"/>
      <c r="AD898" s="67"/>
      <c r="AE898" s="67"/>
      <c r="AF898" s="67"/>
      <c r="AG898" s="68"/>
      <c r="AH898" s="68"/>
      <c r="AI898" s="66"/>
      <c r="AJ898" s="66"/>
      <c r="AK898" s="66"/>
      <c r="AL898" s="66"/>
      <c r="AM898" s="66"/>
      <c r="AN898" s="66"/>
      <c r="AO898" s="66"/>
      <c r="AP898" s="66"/>
      <c r="AQ898" s="66"/>
      <c r="AR898" s="66"/>
      <c r="AS898" s="66"/>
      <c r="AT898" s="66"/>
      <c r="AU898" s="66"/>
      <c r="AV898" s="66"/>
      <c r="AW898" s="66"/>
      <c r="AX898" s="66"/>
      <c r="AY898" s="66"/>
      <c r="AZ898" s="66"/>
      <c r="BA898" s="66"/>
      <c r="BB898" s="66"/>
      <c r="BC898" s="66"/>
      <c r="BD898" s="66"/>
      <c r="BE898" s="66"/>
      <c r="BF898" s="66"/>
      <c r="BG898" s="66"/>
      <c r="BH898" s="66"/>
      <c r="BI898" s="66"/>
      <c r="BJ898" s="66"/>
      <c r="BK898" s="68"/>
      <c r="BL898" s="68"/>
      <c r="BM898" s="66"/>
      <c r="BN898" s="66"/>
      <c r="BO898" s="66"/>
      <c r="BP898" s="69"/>
      <c r="BQ898" s="66"/>
      <c r="BR898" s="66"/>
      <c r="BS898" s="66"/>
      <c r="BT898" s="66"/>
      <c r="BU898" s="66"/>
      <c r="BV898" s="66"/>
      <c r="BW898" s="66"/>
    </row>
    <row r="899" spans="1:75">
      <c r="A899" s="19">
        <f>CONCATENATE(MONTH(Base[[#This Row],[Data_Padronizada]]),"/",YEAR(Base[[#This Row],[Data_Padronizada]]))*1</f>
        <v>1</v>
      </c>
      <c r="B899" s="20" cm="1">
        <f t="array" ref="B899">IF(ISTEXT(BP899), IFERROR(VALOR.DATA(TRIM(BP899)), VALUE(TRIM(BP899))), BP899)</f>
        <v>0</v>
      </c>
      <c r="C899" t="str">
        <f>TEXT(Base[[#This Row],[Data_Padronizada]],"DDD")</f>
        <v>sáb</v>
      </c>
      <c r="D899">
        <f>_xlfn.XLOOKUP(Base[[#This Row],[Recurso]],'DE-PARA'!$A$1:$A$1000,'DE-PARA'!$D$1:$D$1000)</f>
        <v>0</v>
      </c>
      <c r="E899" t="str">
        <f>_xlfn.XLOOKUP(Base[[#This Row],[Tipo]],'DE-PARA'!$K$2:$K$63,'DE-PARA'!$L$2:$L$63,"Fazer De-Para")</f>
        <v>Fazer De-Para</v>
      </c>
      <c r="F899" s="21">
        <f>Base[[#This Row],[Duração]]*24</f>
        <v>0</v>
      </c>
      <c r="G899" s="22">
        <f>HOUR(Base[[#This Row],[Tempo de atendimento]]/24)</f>
        <v>0</v>
      </c>
      <c r="H899">
        <f>_xlfn.XLOOKUP(Base[[#This Row],[Recurso]],'DE-PARA'!$A$1:$A$1000,'DE-PARA'!$E$1:$E$1000)</f>
        <v>0</v>
      </c>
      <c r="I899">
        <f>_xlfn.XLOOKUP(Base[[#This Row],[Recurso]],'DE-PARA'!$A$1:$A$1000,'DE-PARA'!$F$1:$F$1000)</f>
        <v>0</v>
      </c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  <c r="AA899" s="66"/>
      <c r="AB899" s="66"/>
      <c r="AC899" s="66"/>
      <c r="AD899" s="67"/>
      <c r="AE899" s="67"/>
      <c r="AF899" s="67"/>
      <c r="AG899" s="68"/>
      <c r="AH899" s="68"/>
      <c r="AI899" s="66"/>
      <c r="AJ899" s="66"/>
      <c r="AK899" s="66"/>
      <c r="AL899" s="66"/>
      <c r="AM899" s="66"/>
      <c r="AN899" s="66"/>
      <c r="AO899" s="66"/>
      <c r="AP899" s="66"/>
      <c r="AQ899" s="66"/>
      <c r="AR899" s="66"/>
      <c r="AS899" s="66"/>
      <c r="AT899" s="66"/>
      <c r="AU899" s="66"/>
      <c r="AV899" s="66"/>
      <c r="AW899" s="66"/>
      <c r="AX899" s="66"/>
      <c r="AY899" s="66"/>
      <c r="AZ899" s="66"/>
      <c r="BA899" s="66"/>
      <c r="BB899" s="66"/>
      <c r="BC899" s="66"/>
      <c r="BD899" s="66"/>
      <c r="BE899" s="66"/>
      <c r="BF899" s="66"/>
      <c r="BG899" s="66"/>
      <c r="BH899" s="66"/>
      <c r="BI899" s="66"/>
      <c r="BJ899" s="66"/>
      <c r="BK899" s="68"/>
      <c r="BL899" s="68"/>
      <c r="BM899" s="66"/>
      <c r="BN899" s="66"/>
      <c r="BO899" s="66"/>
      <c r="BP899" s="69"/>
      <c r="BQ899" s="66"/>
      <c r="BR899" s="66"/>
      <c r="BS899" s="66"/>
      <c r="BT899" s="66"/>
      <c r="BU899" s="66"/>
      <c r="BV899" s="66"/>
      <c r="BW899" s="66"/>
    </row>
    <row r="900" spans="1:75">
      <c r="A900" s="19">
        <f>CONCATENATE(MONTH(Base[[#This Row],[Data_Padronizada]]),"/",YEAR(Base[[#This Row],[Data_Padronizada]]))*1</f>
        <v>1</v>
      </c>
      <c r="B900" s="20" cm="1">
        <f t="array" ref="B900">IF(ISTEXT(BP900), IFERROR(VALOR.DATA(TRIM(BP900)), VALUE(TRIM(BP900))), BP900)</f>
        <v>0</v>
      </c>
      <c r="C900" t="str">
        <f>TEXT(Base[[#This Row],[Data_Padronizada]],"DDD")</f>
        <v>sáb</v>
      </c>
      <c r="D900">
        <f>_xlfn.XLOOKUP(Base[[#This Row],[Recurso]],'DE-PARA'!$A$1:$A$1000,'DE-PARA'!$D$1:$D$1000)</f>
        <v>0</v>
      </c>
      <c r="E900" t="str">
        <f>_xlfn.XLOOKUP(Base[[#This Row],[Tipo]],'DE-PARA'!$K$2:$K$63,'DE-PARA'!$L$2:$L$63,"Fazer De-Para")</f>
        <v>Fazer De-Para</v>
      </c>
      <c r="F900" s="21">
        <f>Base[[#This Row],[Duração]]*24</f>
        <v>0</v>
      </c>
      <c r="G900" s="22">
        <f>HOUR(Base[[#This Row],[Tempo de atendimento]]/24)</f>
        <v>0</v>
      </c>
      <c r="H900">
        <f>_xlfn.XLOOKUP(Base[[#This Row],[Recurso]],'DE-PARA'!$A$1:$A$1000,'DE-PARA'!$E$1:$E$1000)</f>
        <v>0</v>
      </c>
      <c r="I900">
        <f>_xlfn.XLOOKUP(Base[[#This Row],[Recurso]],'DE-PARA'!$A$1:$A$1000,'DE-PARA'!$F$1:$F$1000)</f>
        <v>0</v>
      </c>
      <c r="AD900" s="64"/>
      <c r="AE900" s="64"/>
      <c r="AF900" s="64"/>
      <c r="AG900" s="65"/>
      <c r="AH900" s="65"/>
      <c r="BK900" s="65"/>
      <c r="BL900" s="65"/>
      <c r="BP900" s="20"/>
    </row>
    <row r="901" spans="1:75">
      <c r="A901" s="19">
        <f>CONCATENATE(MONTH(Base[[#This Row],[Data_Padronizada]]),"/",YEAR(Base[[#This Row],[Data_Padronizada]]))*1</f>
        <v>1</v>
      </c>
      <c r="B901" s="20" cm="1">
        <f t="array" ref="B901">IF(ISTEXT(BP901), IFERROR(VALOR.DATA(TRIM(BP901)), VALUE(TRIM(BP901))), BP901)</f>
        <v>0</v>
      </c>
      <c r="C901" t="str">
        <f>TEXT(Base[[#This Row],[Data_Padronizada]],"DDD")</f>
        <v>sáb</v>
      </c>
      <c r="D901">
        <f>_xlfn.XLOOKUP(Base[[#This Row],[Recurso]],'DE-PARA'!$A$1:$A$1000,'DE-PARA'!$D$1:$D$1000)</f>
        <v>0</v>
      </c>
      <c r="E901" t="str">
        <f>_xlfn.XLOOKUP(Base[[#This Row],[Tipo]],'DE-PARA'!$K$2:$K$63,'DE-PARA'!$L$2:$L$63,"Fazer De-Para")</f>
        <v>Fazer De-Para</v>
      </c>
      <c r="F901" s="21">
        <f>Base[[#This Row],[Duração]]*24</f>
        <v>0</v>
      </c>
      <c r="G901" s="22">
        <f>HOUR(Base[[#This Row],[Tempo de atendimento]]/24)</f>
        <v>0</v>
      </c>
      <c r="H901">
        <f>_xlfn.XLOOKUP(Base[[#This Row],[Recurso]],'DE-PARA'!$A$1:$A$1000,'DE-PARA'!$E$1:$E$1000)</f>
        <v>0</v>
      </c>
      <c r="I901">
        <f>_xlfn.XLOOKUP(Base[[#This Row],[Recurso]],'DE-PARA'!$A$1:$A$1000,'DE-PARA'!$F$1:$F$1000)</f>
        <v>0</v>
      </c>
      <c r="AD901" s="64"/>
      <c r="AE901" s="64"/>
      <c r="AF901" s="64"/>
      <c r="AG901" s="65"/>
      <c r="AH901" s="65"/>
      <c r="BK901" s="65"/>
      <c r="BL901" s="65"/>
      <c r="BP901" s="20"/>
    </row>
    <row r="902" spans="1:75">
      <c r="A902" s="19">
        <f>CONCATENATE(MONTH(Base[[#This Row],[Data_Padronizada]]),"/",YEAR(Base[[#This Row],[Data_Padronizada]]))*1</f>
        <v>1</v>
      </c>
      <c r="B902" s="20" cm="1">
        <f t="array" ref="B902">IF(ISTEXT(BP902), IFERROR(VALOR.DATA(TRIM(BP902)), VALUE(TRIM(BP902))), BP902)</f>
        <v>0</v>
      </c>
      <c r="C902" t="str">
        <f>TEXT(Base[[#This Row],[Data_Padronizada]],"DDD")</f>
        <v>sáb</v>
      </c>
      <c r="D902">
        <f>_xlfn.XLOOKUP(Base[[#This Row],[Recurso]],'DE-PARA'!$A$1:$A$1000,'DE-PARA'!$D$1:$D$1000)</f>
        <v>0</v>
      </c>
      <c r="E902" t="str">
        <f>_xlfn.XLOOKUP(Base[[#This Row],[Tipo]],'DE-PARA'!$K$2:$K$63,'DE-PARA'!$L$2:$L$63,"Fazer De-Para")</f>
        <v>Fazer De-Para</v>
      </c>
      <c r="F902" s="21">
        <f>Base[[#This Row],[Duração]]*24</f>
        <v>0</v>
      </c>
      <c r="G902" s="22">
        <f>HOUR(Base[[#This Row],[Tempo de atendimento]]/24)</f>
        <v>0</v>
      </c>
      <c r="H902">
        <f>_xlfn.XLOOKUP(Base[[#This Row],[Recurso]],'DE-PARA'!$A$1:$A$1000,'DE-PARA'!$E$1:$E$1000)</f>
        <v>0</v>
      </c>
      <c r="I902">
        <f>_xlfn.XLOOKUP(Base[[#This Row],[Recurso]],'DE-PARA'!$A$1:$A$1000,'DE-PARA'!$F$1:$F$1000)</f>
        <v>0</v>
      </c>
    </row>
    <row r="903" spans="1:75">
      <c r="A903" s="19">
        <f>CONCATENATE(MONTH(Base[[#This Row],[Data_Padronizada]]),"/",YEAR(Base[[#This Row],[Data_Padronizada]]))*1</f>
        <v>1</v>
      </c>
      <c r="B903" s="20" cm="1">
        <f t="array" ref="B903">IF(ISTEXT(BP903), IFERROR(VALOR.DATA(TRIM(BP903)), VALUE(TRIM(BP903))), BP903)</f>
        <v>0</v>
      </c>
      <c r="C903" t="str">
        <f>TEXT(Base[[#This Row],[Data_Padronizada]],"DDD")</f>
        <v>sáb</v>
      </c>
      <c r="D903">
        <f>_xlfn.XLOOKUP(Base[[#This Row],[Recurso]],'DE-PARA'!$A$1:$A$1000,'DE-PARA'!$D$1:$D$1000)</f>
        <v>0</v>
      </c>
      <c r="E903" t="str">
        <f>_xlfn.XLOOKUP(Base[[#This Row],[Tipo]],'DE-PARA'!$K$2:$K$63,'DE-PARA'!$L$2:$L$63,"Fazer De-Para")</f>
        <v>Fazer De-Para</v>
      </c>
      <c r="F903" s="21">
        <f>Base[[#This Row],[Duração]]*24</f>
        <v>0</v>
      </c>
      <c r="G903" s="22">
        <f>HOUR(Base[[#This Row],[Tempo de atendimento]]/24)</f>
        <v>0</v>
      </c>
      <c r="H903">
        <f>_xlfn.XLOOKUP(Base[[#This Row],[Recurso]],'DE-PARA'!$A$1:$A$1000,'DE-PARA'!$E$1:$E$1000)</f>
        <v>0</v>
      </c>
      <c r="I903">
        <f>_xlfn.XLOOKUP(Base[[#This Row],[Recurso]],'DE-PARA'!$A$1:$A$1000,'DE-PARA'!$F$1:$F$1000)</f>
        <v>0</v>
      </c>
    </row>
    <row r="904" spans="1:75">
      <c r="A904" s="19">
        <f>CONCATENATE(MONTH(Base[[#This Row],[Data_Padronizada]]),"/",YEAR(Base[[#This Row],[Data_Padronizada]]))*1</f>
        <v>1</v>
      </c>
      <c r="B904" s="20" cm="1">
        <f t="array" ref="B904">IF(ISTEXT(BP904), IFERROR(VALOR.DATA(TRIM(BP904)), VALUE(TRIM(BP904))), BP904)</f>
        <v>0</v>
      </c>
      <c r="C904" t="str">
        <f>TEXT(Base[[#This Row],[Data_Padronizada]],"DDD")</f>
        <v>sáb</v>
      </c>
      <c r="D904">
        <f>_xlfn.XLOOKUP(Base[[#This Row],[Recurso]],'DE-PARA'!$A$1:$A$1000,'DE-PARA'!$D$1:$D$1000)</f>
        <v>0</v>
      </c>
      <c r="E904" t="str">
        <f>_xlfn.XLOOKUP(Base[[#This Row],[Tipo]],'DE-PARA'!$K$2:$K$63,'DE-PARA'!$L$2:$L$63,"Fazer De-Para")</f>
        <v>Fazer De-Para</v>
      </c>
      <c r="F904" s="21">
        <f>Base[[#This Row],[Duração]]*24</f>
        <v>0</v>
      </c>
      <c r="G904" s="22">
        <f>HOUR(Base[[#This Row],[Tempo de atendimento]]/24)</f>
        <v>0</v>
      </c>
      <c r="H904">
        <f>_xlfn.XLOOKUP(Base[[#This Row],[Recurso]],'DE-PARA'!$A$1:$A$1000,'DE-PARA'!$E$1:$E$1000)</f>
        <v>0</v>
      </c>
      <c r="I904">
        <f>_xlfn.XLOOKUP(Base[[#This Row],[Recurso]],'DE-PARA'!$A$1:$A$1000,'DE-PARA'!$F$1:$F$1000)</f>
        <v>0</v>
      </c>
      <c r="AD904" s="64"/>
      <c r="AE904" s="64"/>
      <c r="AF904" s="64"/>
      <c r="AG904" s="65"/>
      <c r="AH904" s="65"/>
      <c r="BK904" s="65"/>
      <c r="BL904" s="65"/>
      <c r="BP904" s="20"/>
    </row>
    <row r="905" spans="1:75">
      <c r="A905" s="19">
        <f>CONCATENATE(MONTH(Base[[#This Row],[Data_Padronizada]]),"/",YEAR(Base[[#This Row],[Data_Padronizada]]))*1</f>
        <v>1</v>
      </c>
      <c r="B905" s="20" cm="1">
        <f t="array" ref="B905">IF(ISTEXT(BP905), IFERROR(VALOR.DATA(TRIM(BP905)), VALUE(TRIM(BP905))), BP905)</f>
        <v>0</v>
      </c>
      <c r="C905" t="str">
        <f>TEXT(Base[[#This Row],[Data_Padronizada]],"DDD")</f>
        <v>sáb</v>
      </c>
      <c r="D905">
        <f>_xlfn.XLOOKUP(Base[[#This Row],[Recurso]],'DE-PARA'!$A$1:$A$1000,'DE-PARA'!$D$1:$D$1000)</f>
        <v>0</v>
      </c>
      <c r="E905" t="str">
        <f>_xlfn.XLOOKUP(Base[[#This Row],[Tipo]],'DE-PARA'!$K$2:$K$63,'DE-PARA'!$L$2:$L$63,"Fazer De-Para")</f>
        <v>Fazer De-Para</v>
      </c>
      <c r="F905" s="21">
        <f>Base[[#This Row],[Duração]]*24</f>
        <v>0</v>
      </c>
      <c r="G905" s="22">
        <f>HOUR(Base[[#This Row],[Tempo de atendimento]]/24)</f>
        <v>0</v>
      </c>
      <c r="H905">
        <f>_xlfn.XLOOKUP(Base[[#This Row],[Recurso]],'DE-PARA'!$A$1:$A$1000,'DE-PARA'!$E$1:$E$1000)</f>
        <v>0</v>
      </c>
      <c r="I905">
        <f>_xlfn.XLOOKUP(Base[[#This Row],[Recurso]],'DE-PARA'!$A$1:$A$1000,'DE-PARA'!$F$1:$F$1000)</f>
        <v>0</v>
      </c>
      <c r="AD905" s="64"/>
      <c r="AE905" s="64"/>
      <c r="AF905" s="64"/>
      <c r="AG905" s="65"/>
      <c r="AH905" s="65"/>
      <c r="BK905" s="65"/>
      <c r="BL905" s="65"/>
      <c r="BP905" s="20"/>
    </row>
    <row r="906" spans="1:75">
      <c r="A906" s="19">
        <f>CONCATENATE(MONTH(Base[[#This Row],[Data_Padronizada]]),"/",YEAR(Base[[#This Row],[Data_Padronizada]]))*1</f>
        <v>1</v>
      </c>
      <c r="B906" s="20" cm="1">
        <f t="array" ref="B906">IF(ISTEXT(BP906), IFERROR(VALOR.DATA(TRIM(BP906)), VALUE(TRIM(BP906))), BP906)</f>
        <v>0</v>
      </c>
      <c r="C906" t="str">
        <f>TEXT(Base[[#This Row],[Data_Padronizada]],"DDD")</f>
        <v>sáb</v>
      </c>
      <c r="D906">
        <f>_xlfn.XLOOKUP(Base[[#This Row],[Recurso]],'DE-PARA'!$A$1:$A$1000,'DE-PARA'!$D$1:$D$1000)</f>
        <v>0</v>
      </c>
      <c r="E906" t="str">
        <f>_xlfn.XLOOKUP(Base[[#This Row],[Tipo]],'DE-PARA'!$K$2:$K$63,'DE-PARA'!$L$2:$L$63,"Fazer De-Para")</f>
        <v>Fazer De-Para</v>
      </c>
      <c r="F906" s="21">
        <f>Base[[#This Row],[Duração]]*24</f>
        <v>0</v>
      </c>
      <c r="G906" s="22">
        <f>HOUR(Base[[#This Row],[Tempo de atendimento]]/24)</f>
        <v>0</v>
      </c>
      <c r="H906">
        <f>_xlfn.XLOOKUP(Base[[#This Row],[Recurso]],'DE-PARA'!$A$1:$A$1000,'DE-PARA'!$E$1:$E$1000)</f>
        <v>0</v>
      </c>
      <c r="I906">
        <f>_xlfn.XLOOKUP(Base[[#This Row],[Recurso]],'DE-PARA'!$A$1:$A$1000,'DE-PARA'!$F$1:$F$1000)</f>
        <v>0</v>
      </c>
      <c r="AD906" s="64"/>
      <c r="AE906" s="64"/>
      <c r="AF906" s="64"/>
      <c r="AG906" s="65"/>
      <c r="AH906" s="65"/>
      <c r="BK906" s="65"/>
      <c r="BL906" s="65"/>
      <c r="BP906" s="20"/>
    </row>
    <row r="907" spans="1:75">
      <c r="A907" s="19">
        <f>CONCATENATE(MONTH(Base[[#This Row],[Data_Padronizada]]),"/",YEAR(Base[[#This Row],[Data_Padronizada]]))*1</f>
        <v>1</v>
      </c>
      <c r="B907" s="20" cm="1">
        <f t="array" ref="B907">IF(ISTEXT(BP907), IFERROR(VALOR.DATA(TRIM(BP907)), VALUE(TRIM(BP907))), BP907)</f>
        <v>0</v>
      </c>
      <c r="C907" t="str">
        <f>TEXT(Base[[#This Row],[Data_Padronizada]],"DDD")</f>
        <v>sáb</v>
      </c>
      <c r="D907">
        <f>_xlfn.XLOOKUP(Base[[#This Row],[Recurso]],'DE-PARA'!$A$1:$A$1000,'DE-PARA'!$D$1:$D$1000)</f>
        <v>0</v>
      </c>
      <c r="E907" t="str">
        <f>_xlfn.XLOOKUP(Base[[#This Row],[Tipo]],'DE-PARA'!$K$2:$K$63,'DE-PARA'!$L$2:$L$63,"Fazer De-Para")</f>
        <v>Fazer De-Para</v>
      </c>
      <c r="F907" s="21">
        <f>Base[[#This Row],[Duração]]*24</f>
        <v>0</v>
      </c>
      <c r="G907" s="22">
        <f>HOUR(Base[[#This Row],[Tempo de atendimento]]/24)</f>
        <v>0</v>
      </c>
      <c r="H907">
        <f>_xlfn.XLOOKUP(Base[[#This Row],[Recurso]],'DE-PARA'!$A$1:$A$1000,'DE-PARA'!$E$1:$E$1000)</f>
        <v>0</v>
      </c>
      <c r="I907">
        <f>_xlfn.XLOOKUP(Base[[#This Row],[Recurso]],'DE-PARA'!$A$1:$A$1000,'DE-PARA'!$F$1:$F$1000)</f>
        <v>0</v>
      </c>
      <c r="AD907" s="64"/>
      <c r="AE907" s="64"/>
      <c r="AF907" s="64"/>
      <c r="AG907" s="65"/>
      <c r="AH907" s="65"/>
      <c r="BK907" s="65"/>
      <c r="BL907" s="65"/>
      <c r="BP907" s="20"/>
    </row>
    <row r="908" spans="1:75">
      <c r="A908" s="19">
        <f>CONCATENATE(MONTH(Base[[#This Row],[Data_Padronizada]]),"/",YEAR(Base[[#This Row],[Data_Padronizada]]))*1</f>
        <v>1</v>
      </c>
      <c r="B908" s="20" cm="1">
        <f t="array" ref="B908">IF(ISTEXT(BP908), IFERROR(VALOR.DATA(TRIM(BP908)), VALUE(TRIM(BP908))), BP908)</f>
        <v>0</v>
      </c>
      <c r="C908" t="str">
        <f>TEXT(Base[[#This Row],[Data_Padronizada]],"DDD")</f>
        <v>sáb</v>
      </c>
      <c r="D908">
        <f>_xlfn.XLOOKUP(Base[[#This Row],[Recurso]],'DE-PARA'!$A$1:$A$1000,'DE-PARA'!$D$1:$D$1000)</f>
        <v>0</v>
      </c>
      <c r="E908" t="str">
        <f>_xlfn.XLOOKUP(Base[[#This Row],[Tipo]],'DE-PARA'!$K$2:$K$63,'DE-PARA'!$L$2:$L$63,"Fazer De-Para")</f>
        <v>Fazer De-Para</v>
      </c>
      <c r="F908" s="21">
        <f>Base[[#This Row],[Duração]]*24</f>
        <v>0</v>
      </c>
      <c r="G908" s="22">
        <f>HOUR(Base[[#This Row],[Tempo de atendimento]]/24)</f>
        <v>0</v>
      </c>
      <c r="H908">
        <f>_xlfn.XLOOKUP(Base[[#This Row],[Recurso]],'DE-PARA'!$A$1:$A$1000,'DE-PARA'!$E$1:$E$1000)</f>
        <v>0</v>
      </c>
      <c r="I908">
        <f>_xlfn.XLOOKUP(Base[[#This Row],[Recurso]],'DE-PARA'!$A$1:$A$1000,'DE-PARA'!$F$1:$F$1000)</f>
        <v>0</v>
      </c>
    </row>
    <row r="909" spans="1:75">
      <c r="A909" s="19">
        <f>CONCATENATE(MONTH(Base[[#This Row],[Data_Padronizada]]),"/",YEAR(Base[[#This Row],[Data_Padronizada]]))*1</f>
        <v>1</v>
      </c>
      <c r="B909" s="20" cm="1">
        <f t="array" ref="B909">IF(ISTEXT(BP909), IFERROR(VALOR.DATA(TRIM(BP909)), VALUE(TRIM(BP909))), BP909)</f>
        <v>0</v>
      </c>
      <c r="C909" t="str">
        <f>TEXT(Base[[#This Row],[Data_Padronizada]],"DDD")</f>
        <v>sáb</v>
      </c>
      <c r="D909">
        <f>_xlfn.XLOOKUP(Base[[#This Row],[Recurso]],'DE-PARA'!$A$1:$A$1000,'DE-PARA'!$D$1:$D$1000)</f>
        <v>0</v>
      </c>
      <c r="E909" t="str">
        <f>_xlfn.XLOOKUP(Base[[#This Row],[Tipo]],'DE-PARA'!$K$2:$K$63,'DE-PARA'!$L$2:$L$63,"Fazer De-Para")</f>
        <v>Fazer De-Para</v>
      </c>
      <c r="F909" s="21">
        <f>Base[[#This Row],[Duração]]*24</f>
        <v>0</v>
      </c>
      <c r="G909" s="22">
        <f>HOUR(Base[[#This Row],[Tempo de atendimento]]/24)</f>
        <v>0</v>
      </c>
      <c r="H909">
        <f>_xlfn.XLOOKUP(Base[[#This Row],[Recurso]],'DE-PARA'!$A$1:$A$1000,'DE-PARA'!$E$1:$E$1000)</f>
        <v>0</v>
      </c>
      <c r="I909">
        <f>_xlfn.XLOOKUP(Base[[#This Row],[Recurso]],'DE-PARA'!$A$1:$A$1000,'DE-PARA'!$F$1:$F$1000)</f>
        <v>0</v>
      </c>
      <c r="AD909" s="64"/>
      <c r="AE909" s="64"/>
      <c r="AF909" s="64"/>
      <c r="AG909" s="65"/>
      <c r="AH909" s="65"/>
      <c r="BK909" s="65"/>
      <c r="BL909" s="65"/>
      <c r="BP909" s="20"/>
    </row>
    <row r="910" spans="1:75">
      <c r="A910" s="19">
        <f>CONCATENATE(MONTH(Base[[#This Row],[Data_Padronizada]]),"/",YEAR(Base[[#This Row],[Data_Padronizada]]))*1</f>
        <v>1</v>
      </c>
      <c r="B910" s="20" cm="1">
        <f t="array" ref="B910">IF(ISTEXT(BP910), IFERROR(VALOR.DATA(TRIM(BP910)), VALUE(TRIM(BP910))), BP910)</f>
        <v>0</v>
      </c>
      <c r="C910" t="str">
        <f>TEXT(Base[[#This Row],[Data_Padronizada]],"DDD")</f>
        <v>sáb</v>
      </c>
      <c r="D910">
        <f>_xlfn.XLOOKUP(Base[[#This Row],[Recurso]],'DE-PARA'!$A$1:$A$1000,'DE-PARA'!$D$1:$D$1000)</f>
        <v>0</v>
      </c>
      <c r="E910" t="str">
        <f>_xlfn.XLOOKUP(Base[[#This Row],[Tipo]],'DE-PARA'!$K$2:$K$63,'DE-PARA'!$L$2:$L$63,"Fazer De-Para")</f>
        <v>Fazer De-Para</v>
      </c>
      <c r="F910" s="21">
        <f>Base[[#This Row],[Duração]]*24</f>
        <v>0</v>
      </c>
      <c r="G910" s="22">
        <f>HOUR(Base[[#This Row],[Tempo de atendimento]]/24)</f>
        <v>0</v>
      </c>
      <c r="H910">
        <f>_xlfn.XLOOKUP(Base[[#This Row],[Recurso]],'DE-PARA'!$A$1:$A$1000,'DE-PARA'!$E$1:$E$1000)</f>
        <v>0</v>
      </c>
      <c r="I910">
        <f>_xlfn.XLOOKUP(Base[[#This Row],[Recurso]],'DE-PARA'!$A$1:$A$1000,'DE-PARA'!$F$1:$F$1000)</f>
        <v>0</v>
      </c>
      <c r="AD910" s="64"/>
      <c r="AE910" s="64"/>
      <c r="AF910" s="64"/>
      <c r="AG910" s="65"/>
      <c r="AH910" s="65"/>
      <c r="BK910" s="65"/>
      <c r="BL910" s="65"/>
      <c r="BP910" s="20"/>
    </row>
    <row r="911" spans="1:75">
      <c r="A911" s="19">
        <f>CONCATENATE(MONTH(Base[[#This Row],[Data_Padronizada]]),"/",YEAR(Base[[#This Row],[Data_Padronizada]]))*1</f>
        <v>1</v>
      </c>
      <c r="B911" s="20" cm="1">
        <f t="array" ref="B911">IF(ISTEXT(BP911), IFERROR(VALOR.DATA(TRIM(BP911)), VALUE(TRIM(BP911))), BP911)</f>
        <v>0</v>
      </c>
      <c r="C911" t="str">
        <f>TEXT(Base[[#This Row],[Data_Padronizada]],"DDD")</f>
        <v>sáb</v>
      </c>
      <c r="D911">
        <f>_xlfn.XLOOKUP(Base[[#This Row],[Recurso]],'DE-PARA'!$A$1:$A$1000,'DE-PARA'!$D$1:$D$1000)</f>
        <v>0</v>
      </c>
      <c r="E911" t="str">
        <f>_xlfn.XLOOKUP(Base[[#This Row],[Tipo]],'DE-PARA'!$K$2:$K$63,'DE-PARA'!$L$2:$L$63,"Fazer De-Para")</f>
        <v>Fazer De-Para</v>
      </c>
      <c r="F911" s="21">
        <f>Base[[#This Row],[Duração]]*24</f>
        <v>0</v>
      </c>
      <c r="G911" s="22">
        <f>HOUR(Base[[#This Row],[Tempo de atendimento]]/24)</f>
        <v>0</v>
      </c>
      <c r="H911">
        <f>_xlfn.XLOOKUP(Base[[#This Row],[Recurso]],'DE-PARA'!$A$1:$A$1000,'DE-PARA'!$E$1:$E$1000)</f>
        <v>0</v>
      </c>
      <c r="I911">
        <f>_xlfn.XLOOKUP(Base[[#This Row],[Recurso]],'DE-PARA'!$A$1:$A$1000,'DE-PARA'!$F$1:$F$1000)</f>
        <v>0</v>
      </c>
      <c r="AD911" s="64"/>
      <c r="AE911" s="64"/>
      <c r="AF911" s="64"/>
      <c r="AG911" s="65"/>
      <c r="AH911" s="65"/>
      <c r="BK911" s="65"/>
      <c r="BL911" s="65"/>
      <c r="BP911" s="20"/>
    </row>
    <row r="912" spans="1:75">
      <c r="A912" s="19">
        <f>CONCATENATE(MONTH(Base[[#This Row],[Data_Padronizada]]),"/",YEAR(Base[[#This Row],[Data_Padronizada]]))*1</f>
        <v>1</v>
      </c>
      <c r="B912" s="20" cm="1">
        <f t="array" ref="B912">IF(ISTEXT(BP912), IFERROR(VALOR.DATA(TRIM(BP912)), VALUE(TRIM(BP912))), BP912)</f>
        <v>0</v>
      </c>
      <c r="C912" t="str">
        <f>TEXT(Base[[#This Row],[Data_Padronizada]],"DDD")</f>
        <v>sáb</v>
      </c>
      <c r="D912">
        <f>_xlfn.XLOOKUP(Base[[#This Row],[Recurso]],'DE-PARA'!$A$1:$A$1000,'DE-PARA'!$D$1:$D$1000)</f>
        <v>0</v>
      </c>
      <c r="E912" t="str">
        <f>_xlfn.XLOOKUP(Base[[#This Row],[Tipo]],'DE-PARA'!$K$2:$K$63,'DE-PARA'!$L$2:$L$63,"Fazer De-Para")</f>
        <v>Fazer De-Para</v>
      </c>
      <c r="F912" s="21">
        <f>Base[[#This Row],[Duração]]*24</f>
        <v>0</v>
      </c>
      <c r="G912" s="22">
        <f>HOUR(Base[[#This Row],[Tempo de atendimento]]/24)</f>
        <v>0</v>
      </c>
      <c r="H912">
        <f>_xlfn.XLOOKUP(Base[[#This Row],[Recurso]],'DE-PARA'!$A$1:$A$1000,'DE-PARA'!$E$1:$E$1000)</f>
        <v>0</v>
      </c>
      <c r="I912">
        <f>_xlfn.XLOOKUP(Base[[#This Row],[Recurso]],'DE-PARA'!$A$1:$A$1000,'DE-PARA'!$F$1:$F$1000)</f>
        <v>0</v>
      </c>
      <c r="AD912" s="64"/>
      <c r="AE912" s="64"/>
      <c r="AF912" s="64"/>
      <c r="AG912" s="65"/>
      <c r="AH912" s="65"/>
      <c r="BK912" s="65"/>
      <c r="BL912" s="65"/>
      <c r="BP912" s="20"/>
    </row>
    <row r="913" spans="1:75">
      <c r="A913" s="19">
        <f>CONCATENATE(MONTH(Base[[#This Row],[Data_Padronizada]]),"/",YEAR(Base[[#This Row],[Data_Padronizada]]))*1</f>
        <v>1</v>
      </c>
      <c r="B913" s="20" cm="1">
        <f t="array" ref="B913">IF(ISTEXT(BP913), IFERROR(VALOR.DATA(TRIM(BP913)), VALUE(TRIM(BP913))), BP913)</f>
        <v>0</v>
      </c>
      <c r="C913" t="str">
        <f>TEXT(Base[[#This Row],[Data_Padronizada]],"DDD")</f>
        <v>sáb</v>
      </c>
      <c r="D913">
        <f>_xlfn.XLOOKUP(Base[[#This Row],[Recurso]],'DE-PARA'!$A$1:$A$1000,'DE-PARA'!$D$1:$D$1000)</f>
        <v>0</v>
      </c>
      <c r="E913" t="str">
        <f>_xlfn.XLOOKUP(Base[[#This Row],[Tipo]],'DE-PARA'!$K$2:$K$63,'DE-PARA'!$L$2:$L$63,"Fazer De-Para")</f>
        <v>Fazer De-Para</v>
      </c>
      <c r="F913" s="21">
        <f>Base[[#This Row],[Duração]]*24</f>
        <v>0</v>
      </c>
      <c r="G913" s="22">
        <f>HOUR(Base[[#This Row],[Tempo de atendimento]]/24)</f>
        <v>0</v>
      </c>
      <c r="H913">
        <f>_xlfn.XLOOKUP(Base[[#This Row],[Recurso]],'DE-PARA'!$A$1:$A$1000,'DE-PARA'!$E$1:$E$1000)</f>
        <v>0</v>
      </c>
      <c r="I913">
        <f>_xlfn.XLOOKUP(Base[[#This Row],[Recurso]],'DE-PARA'!$A$1:$A$1000,'DE-PARA'!$F$1:$F$1000)</f>
        <v>0</v>
      </c>
      <c r="AD913" s="64"/>
      <c r="AE913" s="64"/>
      <c r="AF913" s="64"/>
      <c r="AG913" s="65"/>
      <c r="AH913" s="65"/>
      <c r="BK913" s="65"/>
      <c r="BL913" s="65"/>
      <c r="BP913" s="20"/>
    </row>
    <row r="914" spans="1:75">
      <c r="A914" s="19">
        <f>CONCATENATE(MONTH(Base[[#This Row],[Data_Padronizada]]),"/",YEAR(Base[[#This Row],[Data_Padronizada]]))*1</f>
        <v>1</v>
      </c>
      <c r="B914" s="20" cm="1">
        <f t="array" ref="B914">IF(ISTEXT(BP914), IFERROR(VALOR.DATA(TRIM(BP914)), VALUE(TRIM(BP914))), BP914)</f>
        <v>0</v>
      </c>
      <c r="C914" t="str">
        <f>TEXT(Base[[#This Row],[Data_Padronizada]],"DDD")</f>
        <v>sáb</v>
      </c>
      <c r="D914">
        <f>_xlfn.XLOOKUP(Base[[#This Row],[Recurso]],'DE-PARA'!$A$1:$A$1000,'DE-PARA'!$D$1:$D$1000)</f>
        <v>0</v>
      </c>
      <c r="E914" t="str">
        <f>_xlfn.XLOOKUP(Base[[#This Row],[Tipo]],'DE-PARA'!$K$2:$K$63,'DE-PARA'!$L$2:$L$63,"Fazer De-Para")</f>
        <v>Fazer De-Para</v>
      </c>
      <c r="F914" s="21">
        <f>Base[[#This Row],[Duração]]*24</f>
        <v>0</v>
      </c>
      <c r="G914" s="22">
        <f>HOUR(Base[[#This Row],[Tempo de atendimento]]/24)</f>
        <v>0</v>
      </c>
      <c r="H914">
        <f>_xlfn.XLOOKUP(Base[[#This Row],[Recurso]],'DE-PARA'!$A$1:$A$1000,'DE-PARA'!$E$1:$E$1000)</f>
        <v>0</v>
      </c>
      <c r="I914">
        <f>_xlfn.XLOOKUP(Base[[#This Row],[Recurso]],'DE-PARA'!$A$1:$A$1000,'DE-PARA'!$F$1:$F$1000)</f>
        <v>0</v>
      </c>
      <c r="AD914" s="64"/>
      <c r="AE914" s="64"/>
      <c r="AF914" s="64"/>
      <c r="AG914" s="65"/>
      <c r="AH914" s="65"/>
      <c r="BK914" s="65"/>
      <c r="BL914" s="65"/>
      <c r="BP914" s="20"/>
    </row>
    <row r="915" spans="1:75">
      <c r="A915" s="19">
        <f>CONCATENATE(MONTH(Base[[#This Row],[Data_Padronizada]]),"/",YEAR(Base[[#This Row],[Data_Padronizada]]))*1</f>
        <v>1</v>
      </c>
      <c r="B915" s="20" cm="1">
        <f t="array" ref="B915">IF(ISTEXT(BP915), IFERROR(VALOR.DATA(TRIM(BP915)), VALUE(TRIM(BP915))), BP915)</f>
        <v>0</v>
      </c>
      <c r="C915" t="str">
        <f>TEXT(Base[[#This Row],[Data_Padronizada]],"DDD")</f>
        <v>sáb</v>
      </c>
      <c r="D915">
        <f>_xlfn.XLOOKUP(Base[[#This Row],[Recurso]],'DE-PARA'!$A$1:$A$1000,'DE-PARA'!$D$1:$D$1000)</f>
        <v>0</v>
      </c>
      <c r="E915" t="str">
        <f>_xlfn.XLOOKUP(Base[[#This Row],[Tipo]],'DE-PARA'!$K$2:$K$63,'DE-PARA'!$L$2:$L$63,"Fazer De-Para")</f>
        <v>Fazer De-Para</v>
      </c>
      <c r="F915" s="21">
        <f>Base[[#This Row],[Duração]]*24</f>
        <v>0</v>
      </c>
      <c r="G915" s="22">
        <f>HOUR(Base[[#This Row],[Tempo de atendimento]]/24)</f>
        <v>0</v>
      </c>
      <c r="H915">
        <f>_xlfn.XLOOKUP(Base[[#This Row],[Recurso]],'DE-PARA'!$A$1:$A$1000,'DE-PARA'!$E$1:$E$1000)</f>
        <v>0</v>
      </c>
      <c r="I915">
        <f>_xlfn.XLOOKUP(Base[[#This Row],[Recurso]],'DE-PARA'!$A$1:$A$1000,'DE-PARA'!$F$1:$F$1000)</f>
        <v>0</v>
      </c>
      <c r="AD915" s="64"/>
      <c r="AE915" s="64"/>
      <c r="AF915" s="64"/>
      <c r="AG915" s="65"/>
      <c r="AH915" s="65"/>
      <c r="BK915" s="65"/>
      <c r="BL915" s="65"/>
      <c r="BP915" s="20"/>
    </row>
    <row r="916" spans="1:75">
      <c r="A916" s="19">
        <f>CONCATENATE(MONTH(Base[[#This Row],[Data_Padronizada]]),"/",YEAR(Base[[#This Row],[Data_Padronizada]]))*1</f>
        <v>1</v>
      </c>
      <c r="B916" s="20" cm="1">
        <f t="array" ref="B916">IF(ISTEXT(BP916), IFERROR(VALOR.DATA(TRIM(BP916)), VALUE(TRIM(BP916))), BP916)</f>
        <v>0</v>
      </c>
      <c r="C916" t="str">
        <f>TEXT(Base[[#This Row],[Data_Padronizada]],"DDD")</f>
        <v>sáb</v>
      </c>
      <c r="D916">
        <f>_xlfn.XLOOKUP(Base[[#This Row],[Recurso]],'DE-PARA'!$A$1:$A$1000,'DE-PARA'!$D$1:$D$1000)</f>
        <v>0</v>
      </c>
      <c r="E916" t="str">
        <f>_xlfn.XLOOKUP(Base[[#This Row],[Tipo]],'DE-PARA'!$K$2:$K$63,'DE-PARA'!$L$2:$L$63,"Fazer De-Para")</f>
        <v>Fazer De-Para</v>
      </c>
      <c r="F916" s="21">
        <f>Base[[#This Row],[Duração]]*24</f>
        <v>0</v>
      </c>
      <c r="G916" s="22">
        <f>HOUR(Base[[#This Row],[Tempo de atendimento]]/24)</f>
        <v>0</v>
      </c>
      <c r="H916">
        <f>_xlfn.XLOOKUP(Base[[#This Row],[Recurso]],'DE-PARA'!$A$1:$A$1000,'DE-PARA'!$E$1:$E$1000)</f>
        <v>0</v>
      </c>
      <c r="I916">
        <f>_xlfn.XLOOKUP(Base[[#This Row],[Recurso]],'DE-PARA'!$A$1:$A$1000,'DE-PARA'!$F$1:$F$1000)</f>
        <v>0</v>
      </c>
      <c r="AD916" s="64"/>
      <c r="AE916" s="64"/>
      <c r="AF916" s="64"/>
      <c r="AG916" s="65"/>
      <c r="AH916" s="65"/>
      <c r="BK916" s="65"/>
      <c r="BL916" s="65"/>
      <c r="BP916" s="20"/>
    </row>
    <row r="917" spans="1:75">
      <c r="A917" s="19">
        <f>CONCATENATE(MONTH(Base[[#This Row],[Data_Padronizada]]),"/",YEAR(Base[[#This Row],[Data_Padronizada]]))*1</f>
        <v>1</v>
      </c>
      <c r="B917" s="20" cm="1">
        <f t="array" ref="B917">IF(ISTEXT(BP917), IFERROR(VALOR.DATA(TRIM(BP917)), VALUE(TRIM(BP917))), BP917)</f>
        <v>0</v>
      </c>
      <c r="C917" t="str">
        <f>TEXT(Base[[#This Row],[Data_Padronizada]],"DDD")</f>
        <v>sáb</v>
      </c>
      <c r="D917">
        <f>_xlfn.XLOOKUP(Base[[#This Row],[Recurso]],'DE-PARA'!$A$1:$A$1000,'DE-PARA'!$D$1:$D$1000)</f>
        <v>0</v>
      </c>
      <c r="E917" t="str">
        <f>_xlfn.XLOOKUP(Base[[#This Row],[Tipo]],'DE-PARA'!$K$2:$K$63,'DE-PARA'!$L$2:$L$63,"Fazer De-Para")</f>
        <v>Fazer De-Para</v>
      </c>
      <c r="F917" s="21">
        <f>Base[[#This Row],[Duração]]*24</f>
        <v>0</v>
      </c>
      <c r="G917" s="22">
        <f>HOUR(Base[[#This Row],[Tempo de atendimento]]/24)</f>
        <v>0</v>
      </c>
      <c r="H917">
        <f>_xlfn.XLOOKUP(Base[[#This Row],[Recurso]],'DE-PARA'!$A$1:$A$1000,'DE-PARA'!$E$1:$E$1000)</f>
        <v>0</v>
      </c>
      <c r="I917">
        <f>_xlfn.XLOOKUP(Base[[#This Row],[Recurso]],'DE-PARA'!$A$1:$A$1000,'DE-PARA'!$F$1:$F$1000)</f>
        <v>0</v>
      </c>
      <c r="AD917" s="64"/>
      <c r="AE917" s="64"/>
      <c r="AF917" s="64"/>
      <c r="AG917" s="65"/>
      <c r="AH917" s="65"/>
      <c r="BK917" s="65"/>
      <c r="BL917" s="65"/>
      <c r="BP917" s="20"/>
    </row>
    <row r="918" spans="1:75">
      <c r="A918" s="19">
        <f>CONCATENATE(MONTH(Base[[#This Row],[Data_Padronizada]]),"/",YEAR(Base[[#This Row],[Data_Padronizada]]))*1</f>
        <v>1</v>
      </c>
      <c r="B918" s="20" cm="1">
        <f t="array" ref="B918">IF(ISTEXT(BP918), IFERROR(VALOR.DATA(TRIM(BP918)), VALUE(TRIM(BP918))), BP918)</f>
        <v>0</v>
      </c>
      <c r="C918" t="str">
        <f>TEXT(Base[[#This Row],[Data_Padronizada]],"DDD")</f>
        <v>sáb</v>
      </c>
      <c r="D918">
        <f>_xlfn.XLOOKUP(Base[[#This Row],[Recurso]],'DE-PARA'!$A$1:$A$1000,'DE-PARA'!$D$1:$D$1000)</f>
        <v>0</v>
      </c>
      <c r="E918" t="str">
        <f>_xlfn.XLOOKUP(Base[[#This Row],[Tipo]],'DE-PARA'!$K$2:$K$63,'DE-PARA'!$L$2:$L$63,"Fazer De-Para")</f>
        <v>Fazer De-Para</v>
      </c>
      <c r="F918" s="21">
        <f>Base[[#This Row],[Duração]]*24</f>
        <v>0</v>
      </c>
      <c r="G918" s="22">
        <f>HOUR(Base[[#This Row],[Tempo de atendimento]]/24)</f>
        <v>0</v>
      </c>
      <c r="H918">
        <f>_xlfn.XLOOKUP(Base[[#This Row],[Recurso]],'DE-PARA'!$A$1:$A$1000,'DE-PARA'!$E$1:$E$1000)</f>
        <v>0</v>
      </c>
      <c r="I918">
        <f>_xlfn.XLOOKUP(Base[[#This Row],[Recurso]],'DE-PARA'!$A$1:$A$1000,'DE-PARA'!$F$1:$F$1000)</f>
        <v>0</v>
      </c>
      <c r="AD918" s="64"/>
      <c r="AE918" s="64"/>
      <c r="AF918" s="64"/>
      <c r="AG918" s="65"/>
      <c r="AH918" s="65"/>
      <c r="BK918" s="65"/>
      <c r="BL918" s="65"/>
      <c r="BP918" s="20"/>
    </row>
    <row r="919" spans="1:75">
      <c r="A919" s="19">
        <f>CONCATENATE(MONTH(Base[[#This Row],[Data_Padronizada]]),"/",YEAR(Base[[#This Row],[Data_Padronizada]]))*1</f>
        <v>1</v>
      </c>
      <c r="B919" s="20" cm="1">
        <f t="array" ref="B919">IF(ISTEXT(BP919), IFERROR(VALOR.DATA(TRIM(BP919)), VALUE(TRIM(BP919))), BP919)</f>
        <v>0</v>
      </c>
      <c r="C919" t="str">
        <f>TEXT(Base[[#This Row],[Data_Padronizada]],"DDD")</f>
        <v>sáb</v>
      </c>
      <c r="D919">
        <f>_xlfn.XLOOKUP(Base[[#This Row],[Recurso]],'DE-PARA'!$A$1:$A$1000,'DE-PARA'!$D$1:$D$1000)</f>
        <v>0</v>
      </c>
      <c r="E919" t="str">
        <f>_xlfn.XLOOKUP(Base[[#This Row],[Tipo]],'DE-PARA'!$K$2:$K$63,'DE-PARA'!$L$2:$L$63,"Fazer De-Para")</f>
        <v>Fazer De-Para</v>
      </c>
      <c r="F919" s="21">
        <f>Base[[#This Row],[Duração]]*24</f>
        <v>0</v>
      </c>
      <c r="G919" s="22">
        <f>HOUR(Base[[#This Row],[Tempo de atendimento]]/24)</f>
        <v>0</v>
      </c>
      <c r="H919">
        <f>_xlfn.XLOOKUP(Base[[#This Row],[Recurso]],'DE-PARA'!$A$1:$A$1000,'DE-PARA'!$E$1:$E$1000)</f>
        <v>0</v>
      </c>
      <c r="I919">
        <f>_xlfn.XLOOKUP(Base[[#This Row],[Recurso]],'DE-PARA'!$A$1:$A$1000,'DE-PARA'!$F$1:$F$1000)</f>
        <v>0</v>
      </c>
      <c r="AD919" s="64"/>
      <c r="AE919" s="64"/>
      <c r="AF919" s="64"/>
      <c r="AG919" s="65"/>
      <c r="AH919" s="65"/>
      <c r="BK919" s="65"/>
      <c r="BL919" s="65"/>
      <c r="BP919" s="20"/>
    </row>
    <row r="920" spans="1:75">
      <c r="A920" s="19">
        <f>CONCATENATE(MONTH(Base[[#This Row],[Data_Padronizada]]),"/",YEAR(Base[[#This Row],[Data_Padronizada]]))*1</f>
        <v>1</v>
      </c>
      <c r="B920" s="20" cm="1">
        <f t="array" ref="B920">IF(ISTEXT(BP920), IFERROR(VALOR.DATA(TRIM(BP920)), VALUE(TRIM(BP920))), BP920)</f>
        <v>0</v>
      </c>
      <c r="C920" t="str">
        <f>TEXT(Base[[#This Row],[Data_Padronizada]],"DDD")</f>
        <v>sáb</v>
      </c>
      <c r="D920">
        <f>_xlfn.XLOOKUP(Base[[#This Row],[Recurso]],'DE-PARA'!$A$1:$A$1000,'DE-PARA'!$D$1:$D$1000)</f>
        <v>0</v>
      </c>
      <c r="E920" t="str">
        <f>_xlfn.XLOOKUP(Base[[#This Row],[Tipo]],'DE-PARA'!$K$2:$K$63,'DE-PARA'!$L$2:$L$63,"Fazer De-Para")</f>
        <v>Fazer De-Para</v>
      </c>
      <c r="F920" s="21">
        <f>Base[[#This Row],[Duração]]*24</f>
        <v>0</v>
      </c>
      <c r="G920" s="22">
        <f>HOUR(Base[[#This Row],[Tempo de atendimento]]/24)</f>
        <v>0</v>
      </c>
      <c r="H920">
        <f>_xlfn.XLOOKUP(Base[[#This Row],[Recurso]],'DE-PARA'!$A$1:$A$1000,'DE-PARA'!$E$1:$E$1000)</f>
        <v>0</v>
      </c>
      <c r="I920">
        <f>_xlfn.XLOOKUP(Base[[#This Row],[Recurso]],'DE-PARA'!$A$1:$A$1000,'DE-PARA'!$F$1:$F$1000)</f>
        <v>0</v>
      </c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  <c r="AA920" s="66"/>
      <c r="AB920" s="66"/>
      <c r="AC920" s="66"/>
      <c r="AD920" s="67"/>
      <c r="AE920" s="67"/>
      <c r="AF920" s="67"/>
      <c r="AG920" s="68"/>
      <c r="AH920" s="68"/>
      <c r="AI920" s="66"/>
      <c r="AJ920" s="66"/>
      <c r="AK920" s="66"/>
      <c r="AL920" s="66"/>
      <c r="AM920" s="66"/>
      <c r="AN920" s="66"/>
      <c r="AO920" s="66"/>
      <c r="AP920" s="66"/>
      <c r="AQ920" s="66"/>
      <c r="AR920" s="66"/>
      <c r="AS920" s="66"/>
      <c r="AT920" s="66"/>
      <c r="AU920" s="66"/>
      <c r="AV920" s="66"/>
      <c r="AW920" s="66"/>
      <c r="AX920" s="66"/>
      <c r="AY920" s="66"/>
      <c r="AZ920" s="66"/>
      <c r="BA920" s="66"/>
      <c r="BB920" s="66"/>
      <c r="BC920" s="66"/>
      <c r="BD920" s="66"/>
      <c r="BE920" s="66"/>
      <c r="BF920" s="66"/>
      <c r="BG920" s="66"/>
      <c r="BH920" s="66"/>
      <c r="BI920" s="66"/>
      <c r="BJ920" s="66"/>
      <c r="BK920" s="68"/>
      <c r="BL920" s="68"/>
      <c r="BM920" s="66"/>
      <c r="BN920" s="66"/>
      <c r="BO920" s="66"/>
      <c r="BP920" s="69"/>
      <c r="BQ920" s="66"/>
      <c r="BR920" s="66"/>
      <c r="BS920" s="66"/>
      <c r="BT920" s="66"/>
      <c r="BU920" s="66"/>
      <c r="BV920" s="66"/>
      <c r="BW920" s="66"/>
    </row>
    <row r="921" spans="1:75">
      <c r="A921" s="19">
        <f>CONCATENATE(MONTH(Base[[#This Row],[Data_Padronizada]]),"/",YEAR(Base[[#This Row],[Data_Padronizada]]))*1</f>
        <v>1</v>
      </c>
      <c r="B921" s="20" cm="1">
        <f t="array" ref="B921">IF(ISTEXT(BP921), IFERROR(VALOR.DATA(TRIM(BP921)), VALUE(TRIM(BP921))), BP921)</f>
        <v>0</v>
      </c>
      <c r="C921" t="str">
        <f>TEXT(Base[[#This Row],[Data_Padronizada]],"DDD")</f>
        <v>sáb</v>
      </c>
      <c r="D921">
        <f>_xlfn.XLOOKUP(Base[[#This Row],[Recurso]],'DE-PARA'!$A$1:$A$1000,'DE-PARA'!$D$1:$D$1000)</f>
        <v>0</v>
      </c>
      <c r="E921" t="str">
        <f>_xlfn.XLOOKUP(Base[[#This Row],[Tipo]],'DE-PARA'!$K$2:$K$63,'DE-PARA'!$L$2:$L$63,"Fazer De-Para")</f>
        <v>Fazer De-Para</v>
      </c>
      <c r="F921" s="21">
        <f>Base[[#This Row],[Duração]]*24</f>
        <v>0</v>
      </c>
      <c r="G921" s="22">
        <f>HOUR(Base[[#This Row],[Tempo de atendimento]]/24)</f>
        <v>0</v>
      </c>
      <c r="H921">
        <f>_xlfn.XLOOKUP(Base[[#This Row],[Recurso]],'DE-PARA'!$A$1:$A$1000,'DE-PARA'!$E$1:$E$1000)</f>
        <v>0</v>
      </c>
      <c r="I921">
        <f>_xlfn.XLOOKUP(Base[[#This Row],[Recurso]],'DE-PARA'!$A$1:$A$1000,'DE-PARA'!$F$1:$F$1000)</f>
        <v>0</v>
      </c>
      <c r="AD921" s="64"/>
      <c r="AE921" s="64"/>
      <c r="AF921" s="64"/>
      <c r="AG921" s="65"/>
      <c r="AH921" s="65"/>
      <c r="BK921" s="65"/>
      <c r="BL921" s="65"/>
      <c r="BP921" s="20"/>
    </row>
    <row r="922" spans="1:75">
      <c r="A922" s="19">
        <f>CONCATENATE(MONTH(Base[[#This Row],[Data_Padronizada]]),"/",YEAR(Base[[#This Row],[Data_Padronizada]]))*1</f>
        <v>1</v>
      </c>
      <c r="B922" s="20" cm="1">
        <f t="array" ref="B922">IF(ISTEXT(BP922), IFERROR(VALOR.DATA(TRIM(BP922)), VALUE(TRIM(BP922))), BP922)</f>
        <v>0</v>
      </c>
      <c r="C922" t="str">
        <f>TEXT(Base[[#This Row],[Data_Padronizada]],"DDD")</f>
        <v>sáb</v>
      </c>
      <c r="D922">
        <f>_xlfn.XLOOKUP(Base[[#This Row],[Recurso]],'DE-PARA'!$A$1:$A$1000,'DE-PARA'!$D$1:$D$1000)</f>
        <v>0</v>
      </c>
      <c r="E922" t="str">
        <f>_xlfn.XLOOKUP(Base[[#This Row],[Tipo]],'DE-PARA'!$K$2:$K$63,'DE-PARA'!$L$2:$L$63,"Fazer De-Para")</f>
        <v>Fazer De-Para</v>
      </c>
      <c r="F922" s="21">
        <f>Base[[#This Row],[Duração]]*24</f>
        <v>0</v>
      </c>
      <c r="G922" s="22">
        <f>HOUR(Base[[#This Row],[Tempo de atendimento]]/24)</f>
        <v>0</v>
      </c>
      <c r="H922">
        <f>_xlfn.XLOOKUP(Base[[#This Row],[Recurso]],'DE-PARA'!$A$1:$A$1000,'DE-PARA'!$E$1:$E$1000)</f>
        <v>0</v>
      </c>
      <c r="I922">
        <f>_xlfn.XLOOKUP(Base[[#This Row],[Recurso]],'DE-PARA'!$A$1:$A$1000,'DE-PARA'!$F$1:$F$1000)</f>
        <v>0</v>
      </c>
      <c r="AD922" s="64"/>
      <c r="AE922" s="64"/>
      <c r="AF922" s="64"/>
      <c r="AG922" s="65"/>
      <c r="AH922" s="65"/>
      <c r="BK922" s="65"/>
      <c r="BL922" s="65"/>
      <c r="BP922" s="20"/>
    </row>
    <row r="923" spans="1:75">
      <c r="A923" s="19">
        <f>CONCATENATE(MONTH(Base[[#This Row],[Data_Padronizada]]),"/",YEAR(Base[[#This Row],[Data_Padronizada]]))*1</f>
        <v>1</v>
      </c>
      <c r="B923" s="20" cm="1">
        <f t="array" ref="B923">IF(ISTEXT(BP923), IFERROR(VALOR.DATA(TRIM(BP923)), VALUE(TRIM(BP923))), BP923)</f>
        <v>0</v>
      </c>
      <c r="C923" t="str">
        <f>TEXT(Base[[#This Row],[Data_Padronizada]],"DDD")</f>
        <v>sáb</v>
      </c>
      <c r="D923">
        <f>_xlfn.XLOOKUP(Base[[#This Row],[Recurso]],'DE-PARA'!$A$1:$A$1000,'DE-PARA'!$D$1:$D$1000)</f>
        <v>0</v>
      </c>
      <c r="E923" t="str">
        <f>_xlfn.XLOOKUP(Base[[#This Row],[Tipo]],'DE-PARA'!$K$2:$K$63,'DE-PARA'!$L$2:$L$63,"Fazer De-Para")</f>
        <v>Fazer De-Para</v>
      </c>
      <c r="F923" s="21">
        <f>Base[[#This Row],[Duração]]*24</f>
        <v>0</v>
      </c>
      <c r="G923" s="22">
        <f>HOUR(Base[[#This Row],[Tempo de atendimento]]/24)</f>
        <v>0</v>
      </c>
      <c r="H923">
        <f>_xlfn.XLOOKUP(Base[[#This Row],[Recurso]],'DE-PARA'!$A$1:$A$1000,'DE-PARA'!$E$1:$E$1000)</f>
        <v>0</v>
      </c>
      <c r="I923">
        <f>_xlfn.XLOOKUP(Base[[#This Row],[Recurso]],'DE-PARA'!$A$1:$A$1000,'DE-PARA'!$F$1:$F$1000)</f>
        <v>0</v>
      </c>
      <c r="AD923" s="64"/>
      <c r="AE923" s="64"/>
      <c r="AF923" s="64"/>
      <c r="AG923" s="65"/>
      <c r="AH923" s="65"/>
      <c r="BK923" s="65"/>
      <c r="BL923" s="65"/>
      <c r="BP923" s="20"/>
    </row>
    <row r="924" spans="1:75">
      <c r="A924" s="19">
        <f>CONCATENATE(MONTH(Base[[#This Row],[Data_Padronizada]]),"/",YEAR(Base[[#This Row],[Data_Padronizada]]))*1</f>
        <v>1</v>
      </c>
      <c r="B924" s="20" cm="1">
        <f t="array" ref="B924">IF(ISTEXT(BP924), IFERROR(VALOR.DATA(TRIM(BP924)), VALUE(TRIM(BP924))), BP924)</f>
        <v>0</v>
      </c>
      <c r="C924" t="str">
        <f>TEXT(Base[[#This Row],[Data_Padronizada]],"DDD")</f>
        <v>sáb</v>
      </c>
      <c r="D924">
        <f>_xlfn.XLOOKUP(Base[[#This Row],[Recurso]],'DE-PARA'!$A$1:$A$1000,'DE-PARA'!$D$1:$D$1000)</f>
        <v>0</v>
      </c>
      <c r="E924" t="str">
        <f>_xlfn.XLOOKUP(Base[[#This Row],[Tipo]],'DE-PARA'!$K$2:$K$63,'DE-PARA'!$L$2:$L$63,"Fazer De-Para")</f>
        <v>Fazer De-Para</v>
      </c>
      <c r="F924" s="21">
        <f>Base[[#This Row],[Duração]]*24</f>
        <v>0</v>
      </c>
      <c r="G924" s="22">
        <f>HOUR(Base[[#This Row],[Tempo de atendimento]]/24)</f>
        <v>0</v>
      </c>
      <c r="H924">
        <f>_xlfn.XLOOKUP(Base[[#This Row],[Recurso]],'DE-PARA'!$A$1:$A$1000,'DE-PARA'!$E$1:$E$1000)</f>
        <v>0</v>
      </c>
      <c r="I924">
        <f>_xlfn.XLOOKUP(Base[[#This Row],[Recurso]],'DE-PARA'!$A$1:$A$1000,'DE-PARA'!$F$1:$F$1000)</f>
        <v>0</v>
      </c>
      <c r="AD924" s="64"/>
      <c r="AE924" s="64"/>
      <c r="AF924" s="64"/>
      <c r="AG924" s="65"/>
      <c r="AH924" s="65"/>
      <c r="BK924" s="65"/>
      <c r="BL924" s="65"/>
      <c r="BP924" s="20"/>
    </row>
    <row r="925" spans="1:75">
      <c r="A925" s="19">
        <f>CONCATENATE(MONTH(Base[[#This Row],[Data_Padronizada]]),"/",YEAR(Base[[#This Row],[Data_Padronizada]]))*1</f>
        <v>1</v>
      </c>
      <c r="B925" s="20" cm="1">
        <f t="array" ref="B925">IF(ISTEXT(BP925), IFERROR(VALOR.DATA(TRIM(BP925)), VALUE(TRIM(BP925))), BP925)</f>
        <v>0</v>
      </c>
      <c r="C925" t="str">
        <f>TEXT(Base[[#This Row],[Data_Padronizada]],"DDD")</f>
        <v>sáb</v>
      </c>
      <c r="D925">
        <f>_xlfn.XLOOKUP(Base[[#This Row],[Recurso]],'DE-PARA'!$A$1:$A$1000,'DE-PARA'!$D$1:$D$1000)</f>
        <v>0</v>
      </c>
      <c r="E925" t="str">
        <f>_xlfn.XLOOKUP(Base[[#This Row],[Tipo]],'DE-PARA'!$K$2:$K$63,'DE-PARA'!$L$2:$L$63,"Fazer De-Para")</f>
        <v>Fazer De-Para</v>
      </c>
      <c r="F925" s="21">
        <f>Base[[#This Row],[Duração]]*24</f>
        <v>0</v>
      </c>
      <c r="G925" s="22">
        <f>HOUR(Base[[#This Row],[Tempo de atendimento]]/24)</f>
        <v>0</v>
      </c>
      <c r="H925">
        <f>_xlfn.XLOOKUP(Base[[#This Row],[Recurso]],'DE-PARA'!$A$1:$A$1000,'DE-PARA'!$E$1:$E$1000)</f>
        <v>0</v>
      </c>
      <c r="I925">
        <f>_xlfn.XLOOKUP(Base[[#This Row],[Recurso]],'DE-PARA'!$A$1:$A$1000,'DE-PARA'!$F$1:$F$1000)</f>
        <v>0</v>
      </c>
      <c r="AD925" s="64"/>
      <c r="AE925" s="64"/>
      <c r="AF925" s="64"/>
      <c r="AG925" s="65"/>
      <c r="AH925" s="65"/>
      <c r="BK925" s="65"/>
      <c r="BL925" s="65"/>
      <c r="BP925" s="20"/>
    </row>
    <row r="926" spans="1:75">
      <c r="A926" s="19">
        <f>CONCATENATE(MONTH(Base[[#This Row],[Data_Padronizada]]),"/",YEAR(Base[[#This Row],[Data_Padronizada]]))*1</f>
        <v>1</v>
      </c>
      <c r="B926" s="20" cm="1">
        <f t="array" ref="B926">IF(ISTEXT(BP926), IFERROR(VALOR.DATA(TRIM(BP926)), VALUE(TRIM(BP926))), BP926)</f>
        <v>0</v>
      </c>
      <c r="C926" t="str">
        <f>TEXT(Base[[#This Row],[Data_Padronizada]],"DDD")</f>
        <v>sáb</v>
      </c>
      <c r="D926">
        <f>_xlfn.XLOOKUP(Base[[#This Row],[Recurso]],'DE-PARA'!$A$1:$A$1000,'DE-PARA'!$D$1:$D$1000)</f>
        <v>0</v>
      </c>
      <c r="E926" t="str">
        <f>_xlfn.XLOOKUP(Base[[#This Row],[Tipo]],'DE-PARA'!$K$2:$K$63,'DE-PARA'!$L$2:$L$63,"Fazer De-Para")</f>
        <v>Fazer De-Para</v>
      </c>
      <c r="F926" s="21">
        <f>Base[[#This Row],[Duração]]*24</f>
        <v>0</v>
      </c>
      <c r="G926" s="22">
        <f>HOUR(Base[[#This Row],[Tempo de atendimento]]/24)</f>
        <v>0</v>
      </c>
      <c r="H926">
        <f>_xlfn.XLOOKUP(Base[[#This Row],[Recurso]],'DE-PARA'!$A$1:$A$1000,'DE-PARA'!$E$1:$E$1000)</f>
        <v>0</v>
      </c>
      <c r="I926">
        <f>_xlfn.XLOOKUP(Base[[#This Row],[Recurso]],'DE-PARA'!$A$1:$A$1000,'DE-PARA'!$F$1:$F$1000)</f>
        <v>0</v>
      </c>
      <c r="AD926" s="64"/>
      <c r="AE926" s="64"/>
      <c r="AF926" s="64"/>
      <c r="AG926" s="65"/>
      <c r="AH926" s="65"/>
      <c r="BK926" s="65"/>
      <c r="BL926" s="65"/>
      <c r="BP926" s="20"/>
    </row>
    <row r="927" spans="1:75">
      <c r="A927" s="19">
        <f>CONCATENATE(MONTH(Base[[#This Row],[Data_Padronizada]]),"/",YEAR(Base[[#This Row],[Data_Padronizada]]))*1</f>
        <v>1</v>
      </c>
      <c r="B927" s="20" cm="1">
        <f t="array" ref="B927">IF(ISTEXT(BP927), IFERROR(VALOR.DATA(TRIM(BP927)), VALUE(TRIM(BP927))), BP927)</f>
        <v>0</v>
      </c>
      <c r="C927" t="str">
        <f>TEXT(Base[[#This Row],[Data_Padronizada]],"DDD")</f>
        <v>sáb</v>
      </c>
      <c r="D927">
        <f>_xlfn.XLOOKUP(Base[[#This Row],[Recurso]],'DE-PARA'!$A$1:$A$1000,'DE-PARA'!$D$1:$D$1000)</f>
        <v>0</v>
      </c>
      <c r="E927" t="str">
        <f>_xlfn.XLOOKUP(Base[[#This Row],[Tipo]],'DE-PARA'!$K$2:$K$63,'DE-PARA'!$L$2:$L$63,"Fazer De-Para")</f>
        <v>Fazer De-Para</v>
      </c>
      <c r="F927" s="21">
        <f>Base[[#This Row],[Duração]]*24</f>
        <v>0</v>
      </c>
      <c r="G927" s="22">
        <f>HOUR(Base[[#This Row],[Tempo de atendimento]]/24)</f>
        <v>0</v>
      </c>
      <c r="H927">
        <f>_xlfn.XLOOKUP(Base[[#This Row],[Recurso]],'DE-PARA'!$A$1:$A$1000,'DE-PARA'!$E$1:$E$1000)</f>
        <v>0</v>
      </c>
      <c r="I927">
        <f>_xlfn.XLOOKUP(Base[[#This Row],[Recurso]],'DE-PARA'!$A$1:$A$1000,'DE-PARA'!$F$1:$F$1000)</f>
        <v>0</v>
      </c>
      <c r="AD927" s="64"/>
      <c r="AE927" s="64"/>
      <c r="AF927" s="64"/>
      <c r="AG927" s="65"/>
      <c r="AH927" s="65"/>
      <c r="BK927" s="65"/>
      <c r="BL927" s="65"/>
      <c r="BP927" s="20"/>
    </row>
    <row r="928" spans="1:75">
      <c r="A928" s="19">
        <f>CONCATENATE(MONTH(Base[[#This Row],[Data_Padronizada]]),"/",YEAR(Base[[#This Row],[Data_Padronizada]]))*1</f>
        <v>1</v>
      </c>
      <c r="B928" s="20" cm="1">
        <f t="array" ref="B928">IF(ISTEXT(BP928), IFERROR(VALOR.DATA(TRIM(BP928)), VALUE(TRIM(BP928))), BP928)</f>
        <v>0</v>
      </c>
      <c r="C928" t="str">
        <f>TEXT(Base[[#This Row],[Data_Padronizada]],"DDD")</f>
        <v>sáb</v>
      </c>
      <c r="D928">
        <f>_xlfn.XLOOKUP(Base[[#This Row],[Recurso]],'DE-PARA'!$A$1:$A$1000,'DE-PARA'!$D$1:$D$1000)</f>
        <v>0</v>
      </c>
      <c r="E928" t="str">
        <f>_xlfn.XLOOKUP(Base[[#This Row],[Tipo]],'DE-PARA'!$K$2:$K$63,'DE-PARA'!$L$2:$L$63,"Fazer De-Para")</f>
        <v>Fazer De-Para</v>
      </c>
      <c r="F928" s="21">
        <f>Base[[#This Row],[Duração]]*24</f>
        <v>0</v>
      </c>
      <c r="G928" s="22">
        <f>HOUR(Base[[#This Row],[Tempo de atendimento]]/24)</f>
        <v>0</v>
      </c>
      <c r="H928">
        <f>_xlfn.XLOOKUP(Base[[#This Row],[Recurso]],'DE-PARA'!$A$1:$A$1000,'DE-PARA'!$E$1:$E$1000)</f>
        <v>0</v>
      </c>
      <c r="I928">
        <f>_xlfn.XLOOKUP(Base[[#This Row],[Recurso]],'DE-PARA'!$A$1:$A$1000,'DE-PARA'!$F$1:$F$1000)</f>
        <v>0</v>
      </c>
      <c r="AD928" s="64"/>
      <c r="AE928" s="64"/>
      <c r="AF928" s="64"/>
      <c r="AG928" s="65"/>
      <c r="AH928" s="65"/>
      <c r="BK928" s="65"/>
      <c r="BL928" s="65"/>
      <c r="BP928" s="20"/>
    </row>
    <row r="929" spans="1:68">
      <c r="A929" s="19">
        <f>CONCATENATE(MONTH(Base[[#This Row],[Data_Padronizada]]),"/",YEAR(Base[[#This Row],[Data_Padronizada]]))*1</f>
        <v>1</v>
      </c>
      <c r="B929" s="20" cm="1">
        <f t="array" ref="B929">IF(ISTEXT(BP929), IFERROR(VALOR.DATA(TRIM(BP929)), VALUE(TRIM(BP929))), BP929)</f>
        <v>0</v>
      </c>
      <c r="C929" t="str">
        <f>TEXT(Base[[#This Row],[Data_Padronizada]],"DDD")</f>
        <v>sáb</v>
      </c>
      <c r="D929">
        <f>_xlfn.XLOOKUP(Base[[#This Row],[Recurso]],'DE-PARA'!$A$1:$A$1000,'DE-PARA'!$D$1:$D$1000)</f>
        <v>0</v>
      </c>
      <c r="E929" t="str">
        <f>_xlfn.XLOOKUP(Base[[#This Row],[Tipo]],'DE-PARA'!$K$2:$K$63,'DE-PARA'!$L$2:$L$63,"Fazer De-Para")</f>
        <v>Fazer De-Para</v>
      </c>
      <c r="F929" s="21">
        <f>Base[[#This Row],[Duração]]*24</f>
        <v>0</v>
      </c>
      <c r="G929" s="22">
        <f>HOUR(Base[[#This Row],[Tempo de atendimento]]/24)</f>
        <v>0</v>
      </c>
      <c r="H929">
        <f>_xlfn.XLOOKUP(Base[[#This Row],[Recurso]],'DE-PARA'!$A$1:$A$1000,'DE-PARA'!$E$1:$E$1000)</f>
        <v>0</v>
      </c>
      <c r="I929">
        <f>_xlfn.XLOOKUP(Base[[#This Row],[Recurso]],'DE-PARA'!$A$1:$A$1000,'DE-PARA'!$F$1:$F$1000)</f>
        <v>0</v>
      </c>
      <c r="AD929" s="64"/>
      <c r="AE929" s="64"/>
      <c r="AF929" s="64"/>
      <c r="AG929" s="65"/>
      <c r="AH929" s="65"/>
      <c r="BK929" s="65"/>
      <c r="BL929" s="65"/>
      <c r="BP929" s="20"/>
    </row>
    <row r="930" spans="1:68">
      <c r="A930" s="19">
        <f>CONCATENATE(MONTH(Base[[#This Row],[Data_Padronizada]]),"/",YEAR(Base[[#This Row],[Data_Padronizada]]))*1</f>
        <v>1</v>
      </c>
      <c r="B930" s="20" cm="1">
        <f t="array" ref="B930">IF(ISTEXT(BP930), IFERROR(VALOR.DATA(TRIM(BP930)), VALUE(TRIM(BP930))), BP930)</f>
        <v>0</v>
      </c>
      <c r="C930" t="str">
        <f>TEXT(Base[[#This Row],[Data_Padronizada]],"DDD")</f>
        <v>sáb</v>
      </c>
      <c r="D930">
        <f>_xlfn.XLOOKUP(Base[[#This Row],[Recurso]],'DE-PARA'!$A$1:$A$1000,'DE-PARA'!$D$1:$D$1000)</f>
        <v>0</v>
      </c>
      <c r="E930" t="str">
        <f>_xlfn.XLOOKUP(Base[[#This Row],[Tipo]],'DE-PARA'!$K$2:$K$63,'DE-PARA'!$L$2:$L$63,"Fazer De-Para")</f>
        <v>Fazer De-Para</v>
      </c>
      <c r="F930" s="21">
        <f>Base[[#This Row],[Duração]]*24</f>
        <v>0</v>
      </c>
      <c r="G930" s="22">
        <f>HOUR(Base[[#This Row],[Tempo de atendimento]]/24)</f>
        <v>0</v>
      </c>
      <c r="H930">
        <f>_xlfn.XLOOKUP(Base[[#This Row],[Recurso]],'DE-PARA'!$A$1:$A$1000,'DE-PARA'!$E$1:$E$1000)</f>
        <v>0</v>
      </c>
      <c r="I930">
        <f>_xlfn.XLOOKUP(Base[[#This Row],[Recurso]],'DE-PARA'!$A$1:$A$1000,'DE-PARA'!$F$1:$F$1000)</f>
        <v>0</v>
      </c>
      <c r="AD930" s="64"/>
      <c r="AE930" s="64"/>
      <c r="AF930" s="64"/>
      <c r="AG930" s="65"/>
      <c r="AH930" s="65"/>
      <c r="BK930" s="65"/>
      <c r="BL930" s="65"/>
      <c r="BP930" s="20"/>
    </row>
    <row r="931" spans="1:68">
      <c r="A931" s="19">
        <f>CONCATENATE(MONTH(Base[[#This Row],[Data_Padronizada]]),"/",YEAR(Base[[#This Row],[Data_Padronizada]]))*1</f>
        <v>1</v>
      </c>
      <c r="B931" s="20" cm="1">
        <f t="array" ref="B931">IF(ISTEXT(BP931), IFERROR(VALOR.DATA(TRIM(BP931)), VALUE(TRIM(BP931))), BP931)</f>
        <v>0</v>
      </c>
      <c r="C931" t="str">
        <f>TEXT(Base[[#This Row],[Data_Padronizada]],"DDD")</f>
        <v>sáb</v>
      </c>
      <c r="D931">
        <f>_xlfn.XLOOKUP(Base[[#This Row],[Recurso]],'DE-PARA'!$A$1:$A$1000,'DE-PARA'!$D$1:$D$1000)</f>
        <v>0</v>
      </c>
      <c r="E931" t="str">
        <f>_xlfn.XLOOKUP(Base[[#This Row],[Tipo]],'DE-PARA'!$K$2:$K$63,'DE-PARA'!$L$2:$L$63,"Fazer De-Para")</f>
        <v>Fazer De-Para</v>
      </c>
      <c r="F931" s="21">
        <f>Base[[#This Row],[Duração]]*24</f>
        <v>0</v>
      </c>
      <c r="G931" s="22">
        <f>HOUR(Base[[#This Row],[Tempo de atendimento]]/24)</f>
        <v>0</v>
      </c>
      <c r="H931">
        <f>_xlfn.XLOOKUP(Base[[#This Row],[Recurso]],'DE-PARA'!$A$1:$A$1000,'DE-PARA'!$E$1:$E$1000)</f>
        <v>0</v>
      </c>
      <c r="I931">
        <f>_xlfn.XLOOKUP(Base[[#This Row],[Recurso]],'DE-PARA'!$A$1:$A$1000,'DE-PARA'!$F$1:$F$1000)</f>
        <v>0</v>
      </c>
      <c r="AD931" s="64"/>
      <c r="AE931" s="64"/>
      <c r="AF931" s="64"/>
      <c r="AG931" s="65"/>
      <c r="AH931" s="65"/>
      <c r="BK931" s="65"/>
      <c r="BL931" s="65"/>
      <c r="BP931" s="20"/>
    </row>
    <row r="932" spans="1:68">
      <c r="A932" s="19">
        <f>CONCATENATE(MONTH(Base[[#This Row],[Data_Padronizada]]),"/",YEAR(Base[[#This Row],[Data_Padronizada]]))*1</f>
        <v>1</v>
      </c>
      <c r="B932" s="20" cm="1">
        <f t="array" ref="B932">IF(ISTEXT(BP932), IFERROR(VALOR.DATA(TRIM(BP932)), VALUE(TRIM(BP932))), BP932)</f>
        <v>0</v>
      </c>
      <c r="C932" t="str">
        <f>TEXT(Base[[#This Row],[Data_Padronizada]],"DDD")</f>
        <v>sáb</v>
      </c>
      <c r="D932">
        <f>_xlfn.XLOOKUP(Base[[#This Row],[Recurso]],'DE-PARA'!$A$1:$A$1000,'DE-PARA'!$D$1:$D$1000)</f>
        <v>0</v>
      </c>
      <c r="E932" t="str">
        <f>_xlfn.XLOOKUP(Base[[#This Row],[Tipo]],'DE-PARA'!$K$2:$K$63,'DE-PARA'!$L$2:$L$63,"Fazer De-Para")</f>
        <v>Fazer De-Para</v>
      </c>
      <c r="F932" s="21">
        <f>Base[[#This Row],[Duração]]*24</f>
        <v>0</v>
      </c>
      <c r="G932" s="22">
        <f>HOUR(Base[[#This Row],[Tempo de atendimento]]/24)</f>
        <v>0</v>
      </c>
      <c r="H932">
        <f>_xlfn.XLOOKUP(Base[[#This Row],[Recurso]],'DE-PARA'!$A$1:$A$1000,'DE-PARA'!$E$1:$E$1000)</f>
        <v>0</v>
      </c>
      <c r="I932">
        <f>_xlfn.XLOOKUP(Base[[#This Row],[Recurso]],'DE-PARA'!$A$1:$A$1000,'DE-PARA'!$F$1:$F$1000)</f>
        <v>0</v>
      </c>
      <c r="AD932" s="64"/>
      <c r="AE932" s="64"/>
      <c r="AF932" s="64"/>
      <c r="AG932" s="65"/>
      <c r="AH932" s="65"/>
      <c r="BK932" s="65"/>
      <c r="BL932" s="65"/>
      <c r="BP932" s="20"/>
    </row>
    <row r="933" spans="1:68">
      <c r="A933" s="19">
        <f>CONCATENATE(MONTH(Base[[#This Row],[Data_Padronizada]]),"/",YEAR(Base[[#This Row],[Data_Padronizada]]))*1</f>
        <v>1</v>
      </c>
      <c r="B933" s="20" cm="1">
        <f t="array" ref="B933">IF(ISTEXT(BP933), IFERROR(VALOR.DATA(TRIM(BP933)), VALUE(TRIM(BP933))), BP933)</f>
        <v>0</v>
      </c>
      <c r="C933" t="str">
        <f>TEXT(Base[[#This Row],[Data_Padronizada]],"DDD")</f>
        <v>sáb</v>
      </c>
      <c r="D933">
        <f>_xlfn.XLOOKUP(Base[[#This Row],[Recurso]],'DE-PARA'!$A$1:$A$1000,'DE-PARA'!$D$1:$D$1000)</f>
        <v>0</v>
      </c>
      <c r="E933" t="str">
        <f>_xlfn.XLOOKUP(Base[[#This Row],[Tipo]],'DE-PARA'!$K$2:$K$63,'DE-PARA'!$L$2:$L$63,"Fazer De-Para")</f>
        <v>Fazer De-Para</v>
      </c>
      <c r="F933" s="21">
        <f>Base[[#This Row],[Duração]]*24</f>
        <v>0</v>
      </c>
      <c r="G933" s="22">
        <f>HOUR(Base[[#This Row],[Tempo de atendimento]]/24)</f>
        <v>0</v>
      </c>
      <c r="H933">
        <f>_xlfn.XLOOKUP(Base[[#This Row],[Recurso]],'DE-PARA'!$A$1:$A$1000,'DE-PARA'!$E$1:$E$1000)</f>
        <v>0</v>
      </c>
      <c r="I933">
        <f>_xlfn.XLOOKUP(Base[[#This Row],[Recurso]],'DE-PARA'!$A$1:$A$1000,'DE-PARA'!$F$1:$F$1000)</f>
        <v>0</v>
      </c>
      <c r="AD933" s="64"/>
      <c r="AE933" s="64"/>
      <c r="AF933" s="64"/>
      <c r="AG933" s="65"/>
      <c r="AH933" s="65"/>
      <c r="BK933" s="65"/>
      <c r="BL933" s="65"/>
      <c r="BP933" s="20"/>
    </row>
    <row r="934" spans="1:68">
      <c r="A934" s="19">
        <f>CONCATENATE(MONTH(Base[[#This Row],[Data_Padronizada]]),"/",YEAR(Base[[#This Row],[Data_Padronizada]]))*1</f>
        <v>1</v>
      </c>
      <c r="B934" s="20" cm="1">
        <f t="array" ref="B934">IF(ISTEXT(BP934), IFERROR(VALOR.DATA(TRIM(BP934)), VALUE(TRIM(BP934))), BP934)</f>
        <v>0</v>
      </c>
      <c r="C934" t="str">
        <f>TEXT(Base[[#This Row],[Data_Padronizada]],"DDD")</f>
        <v>sáb</v>
      </c>
      <c r="D934">
        <f>_xlfn.XLOOKUP(Base[[#This Row],[Recurso]],'DE-PARA'!$A$1:$A$1000,'DE-PARA'!$D$1:$D$1000)</f>
        <v>0</v>
      </c>
      <c r="E934" t="str">
        <f>_xlfn.XLOOKUP(Base[[#This Row],[Tipo]],'DE-PARA'!$K$2:$K$63,'DE-PARA'!$L$2:$L$63,"Fazer De-Para")</f>
        <v>Fazer De-Para</v>
      </c>
      <c r="F934" s="21">
        <f>Base[[#This Row],[Duração]]*24</f>
        <v>0</v>
      </c>
      <c r="G934" s="22">
        <f>HOUR(Base[[#This Row],[Tempo de atendimento]]/24)</f>
        <v>0</v>
      </c>
      <c r="H934">
        <f>_xlfn.XLOOKUP(Base[[#This Row],[Recurso]],'DE-PARA'!$A$1:$A$1000,'DE-PARA'!$E$1:$E$1000)</f>
        <v>0</v>
      </c>
      <c r="I934">
        <f>_xlfn.XLOOKUP(Base[[#This Row],[Recurso]],'DE-PARA'!$A$1:$A$1000,'DE-PARA'!$F$1:$F$1000)</f>
        <v>0</v>
      </c>
      <c r="AD934" s="64"/>
      <c r="AE934" s="64"/>
      <c r="AF934" s="64"/>
      <c r="AG934" s="65"/>
      <c r="AH934" s="65"/>
      <c r="BK934" s="65"/>
      <c r="BL934" s="65"/>
      <c r="BP934" s="20"/>
    </row>
    <row r="935" spans="1:68">
      <c r="A935" s="19">
        <f>CONCATENATE(MONTH(Base[[#This Row],[Data_Padronizada]]),"/",YEAR(Base[[#This Row],[Data_Padronizada]]))*1</f>
        <v>1</v>
      </c>
      <c r="B935" s="20" cm="1">
        <f t="array" ref="B935">IF(ISTEXT(BP935), IFERROR(VALOR.DATA(TRIM(BP935)), VALUE(TRIM(BP935))), BP935)</f>
        <v>0</v>
      </c>
      <c r="C935" t="str">
        <f>TEXT(Base[[#This Row],[Data_Padronizada]],"DDD")</f>
        <v>sáb</v>
      </c>
      <c r="D935">
        <f>_xlfn.XLOOKUP(Base[[#This Row],[Recurso]],'DE-PARA'!$A$1:$A$1000,'DE-PARA'!$D$1:$D$1000)</f>
        <v>0</v>
      </c>
      <c r="E935" t="str">
        <f>_xlfn.XLOOKUP(Base[[#This Row],[Tipo]],'DE-PARA'!$K$2:$K$63,'DE-PARA'!$L$2:$L$63,"Fazer De-Para")</f>
        <v>Fazer De-Para</v>
      </c>
      <c r="F935" s="21">
        <f>Base[[#This Row],[Duração]]*24</f>
        <v>0</v>
      </c>
      <c r="G935" s="22">
        <f>HOUR(Base[[#This Row],[Tempo de atendimento]]/24)</f>
        <v>0</v>
      </c>
      <c r="H935">
        <f>_xlfn.XLOOKUP(Base[[#This Row],[Recurso]],'DE-PARA'!$A$1:$A$1000,'DE-PARA'!$E$1:$E$1000)</f>
        <v>0</v>
      </c>
      <c r="I935">
        <f>_xlfn.XLOOKUP(Base[[#This Row],[Recurso]],'DE-PARA'!$A$1:$A$1000,'DE-PARA'!$F$1:$F$1000)</f>
        <v>0</v>
      </c>
      <c r="AD935" s="64"/>
      <c r="AE935" s="64"/>
      <c r="AF935" s="64"/>
      <c r="AG935" s="65"/>
      <c r="AH935" s="65"/>
      <c r="BK935" s="65"/>
      <c r="BL935" s="65"/>
      <c r="BP935" s="20"/>
    </row>
    <row r="936" spans="1:68">
      <c r="A936" s="19">
        <f>CONCATENATE(MONTH(Base[[#This Row],[Data_Padronizada]]),"/",YEAR(Base[[#This Row],[Data_Padronizada]]))*1</f>
        <v>1</v>
      </c>
      <c r="B936" s="20" cm="1">
        <f t="array" ref="B936">IF(ISTEXT(BP936), IFERROR(VALOR.DATA(TRIM(BP936)), VALUE(TRIM(BP936))), BP936)</f>
        <v>0</v>
      </c>
      <c r="C936" t="str">
        <f>TEXT(Base[[#This Row],[Data_Padronizada]],"DDD")</f>
        <v>sáb</v>
      </c>
      <c r="D936">
        <f>_xlfn.XLOOKUP(Base[[#This Row],[Recurso]],'DE-PARA'!$A$1:$A$1000,'DE-PARA'!$D$1:$D$1000)</f>
        <v>0</v>
      </c>
      <c r="E936" t="str">
        <f>_xlfn.XLOOKUP(Base[[#This Row],[Tipo]],'DE-PARA'!$K$2:$K$63,'DE-PARA'!$L$2:$L$63,"Fazer De-Para")</f>
        <v>Fazer De-Para</v>
      </c>
      <c r="F936" s="21">
        <f>Base[[#This Row],[Duração]]*24</f>
        <v>0</v>
      </c>
      <c r="G936" s="22">
        <f>HOUR(Base[[#This Row],[Tempo de atendimento]]/24)</f>
        <v>0</v>
      </c>
      <c r="H936">
        <f>_xlfn.XLOOKUP(Base[[#This Row],[Recurso]],'DE-PARA'!$A$1:$A$1000,'DE-PARA'!$E$1:$E$1000)</f>
        <v>0</v>
      </c>
      <c r="I936">
        <f>_xlfn.XLOOKUP(Base[[#This Row],[Recurso]],'DE-PARA'!$A$1:$A$1000,'DE-PARA'!$F$1:$F$1000)</f>
        <v>0</v>
      </c>
      <c r="AD936" s="64"/>
      <c r="AE936" s="64"/>
      <c r="AF936" s="64"/>
      <c r="AG936" s="65"/>
      <c r="AH936" s="65"/>
      <c r="BK936" s="65"/>
      <c r="BL936" s="65"/>
      <c r="BP936" s="20"/>
    </row>
    <row r="937" spans="1:68">
      <c r="A937" s="19">
        <f>CONCATENATE(MONTH(Base[[#This Row],[Data_Padronizada]]),"/",YEAR(Base[[#This Row],[Data_Padronizada]]))*1</f>
        <v>1</v>
      </c>
      <c r="B937" s="20" cm="1">
        <f t="array" ref="B937">IF(ISTEXT(BP937), IFERROR(VALOR.DATA(TRIM(BP937)), VALUE(TRIM(BP937))), BP937)</f>
        <v>0</v>
      </c>
      <c r="C937" t="str">
        <f>TEXT(Base[[#This Row],[Data_Padronizada]],"DDD")</f>
        <v>sáb</v>
      </c>
      <c r="D937">
        <f>_xlfn.XLOOKUP(Base[[#This Row],[Recurso]],'DE-PARA'!$A$1:$A$1000,'DE-PARA'!$D$1:$D$1000)</f>
        <v>0</v>
      </c>
      <c r="E937" t="str">
        <f>_xlfn.XLOOKUP(Base[[#This Row],[Tipo]],'DE-PARA'!$K$2:$K$63,'DE-PARA'!$L$2:$L$63,"Fazer De-Para")</f>
        <v>Fazer De-Para</v>
      </c>
      <c r="F937" s="21">
        <f>Base[[#This Row],[Duração]]*24</f>
        <v>0</v>
      </c>
      <c r="G937" s="22">
        <f>HOUR(Base[[#This Row],[Tempo de atendimento]]/24)</f>
        <v>0</v>
      </c>
      <c r="H937">
        <f>_xlfn.XLOOKUP(Base[[#This Row],[Recurso]],'DE-PARA'!$A$1:$A$1000,'DE-PARA'!$E$1:$E$1000)</f>
        <v>0</v>
      </c>
      <c r="I937">
        <f>_xlfn.XLOOKUP(Base[[#This Row],[Recurso]],'DE-PARA'!$A$1:$A$1000,'DE-PARA'!$F$1:$F$1000)</f>
        <v>0</v>
      </c>
      <c r="AD937" s="64"/>
      <c r="AE937" s="64"/>
      <c r="AF937" s="64"/>
      <c r="AG937" s="65"/>
      <c r="AH937" s="65"/>
      <c r="BK937" s="65"/>
      <c r="BL937" s="65"/>
      <c r="BP937" s="20"/>
    </row>
    <row r="938" spans="1:68">
      <c r="A938" s="19">
        <f>CONCATENATE(MONTH(Base[[#This Row],[Data_Padronizada]]),"/",YEAR(Base[[#This Row],[Data_Padronizada]]))*1</f>
        <v>1</v>
      </c>
      <c r="B938" s="20" cm="1">
        <f t="array" ref="B938">IF(ISTEXT(BP938), IFERROR(VALOR.DATA(TRIM(BP938)), VALUE(TRIM(BP938))), BP938)</f>
        <v>0</v>
      </c>
      <c r="C938" t="str">
        <f>TEXT(Base[[#This Row],[Data_Padronizada]],"DDD")</f>
        <v>sáb</v>
      </c>
      <c r="D938">
        <f>_xlfn.XLOOKUP(Base[[#This Row],[Recurso]],'DE-PARA'!$A$1:$A$1000,'DE-PARA'!$D$1:$D$1000)</f>
        <v>0</v>
      </c>
      <c r="E938" t="str">
        <f>_xlfn.XLOOKUP(Base[[#This Row],[Tipo]],'DE-PARA'!$K$2:$K$63,'DE-PARA'!$L$2:$L$63,"Fazer De-Para")</f>
        <v>Fazer De-Para</v>
      </c>
      <c r="F938" s="21">
        <f>Base[[#This Row],[Duração]]*24</f>
        <v>0</v>
      </c>
      <c r="G938" s="22">
        <f>HOUR(Base[[#This Row],[Tempo de atendimento]]/24)</f>
        <v>0</v>
      </c>
      <c r="H938">
        <f>_xlfn.XLOOKUP(Base[[#This Row],[Recurso]],'DE-PARA'!$A$1:$A$1000,'DE-PARA'!$E$1:$E$1000)</f>
        <v>0</v>
      </c>
      <c r="I938">
        <f>_xlfn.XLOOKUP(Base[[#This Row],[Recurso]],'DE-PARA'!$A$1:$A$1000,'DE-PARA'!$F$1:$F$1000)</f>
        <v>0</v>
      </c>
      <c r="AD938" s="64"/>
      <c r="AE938" s="64"/>
      <c r="AF938" s="64"/>
      <c r="AG938" s="65"/>
      <c r="AH938" s="65"/>
      <c r="BK938" s="65"/>
      <c r="BL938" s="65"/>
      <c r="BP938" s="20"/>
    </row>
    <row r="939" spans="1:68">
      <c r="A939" s="19">
        <f>CONCATENATE(MONTH(Base[[#This Row],[Data_Padronizada]]),"/",YEAR(Base[[#This Row],[Data_Padronizada]]))*1</f>
        <v>1</v>
      </c>
      <c r="B939" s="20" cm="1">
        <f t="array" ref="B939">IF(ISTEXT(BP939), IFERROR(VALOR.DATA(TRIM(BP939)), VALUE(TRIM(BP939))), BP939)</f>
        <v>0</v>
      </c>
      <c r="C939" t="str">
        <f>TEXT(Base[[#This Row],[Data_Padronizada]],"DDD")</f>
        <v>sáb</v>
      </c>
      <c r="D939">
        <f>_xlfn.XLOOKUP(Base[[#This Row],[Recurso]],'DE-PARA'!$A$1:$A$1000,'DE-PARA'!$D$1:$D$1000)</f>
        <v>0</v>
      </c>
      <c r="E939" t="str">
        <f>_xlfn.XLOOKUP(Base[[#This Row],[Tipo]],'DE-PARA'!$K$2:$K$63,'DE-PARA'!$L$2:$L$63,"Fazer De-Para")</f>
        <v>Fazer De-Para</v>
      </c>
      <c r="F939" s="21">
        <f>Base[[#This Row],[Duração]]*24</f>
        <v>0</v>
      </c>
      <c r="G939" s="22">
        <f>HOUR(Base[[#This Row],[Tempo de atendimento]]/24)</f>
        <v>0</v>
      </c>
      <c r="H939">
        <f>_xlfn.XLOOKUP(Base[[#This Row],[Recurso]],'DE-PARA'!$A$1:$A$1000,'DE-PARA'!$E$1:$E$1000)</f>
        <v>0</v>
      </c>
      <c r="I939">
        <f>_xlfn.XLOOKUP(Base[[#This Row],[Recurso]],'DE-PARA'!$A$1:$A$1000,'DE-PARA'!$F$1:$F$1000)</f>
        <v>0</v>
      </c>
      <c r="AD939" s="64"/>
      <c r="AE939" s="64"/>
      <c r="AF939" s="64"/>
      <c r="AG939" s="65"/>
      <c r="AH939" s="65"/>
      <c r="BK939" s="65"/>
      <c r="BL939" s="65"/>
      <c r="BP939" s="20"/>
    </row>
    <row r="940" spans="1:68">
      <c r="A940" s="19">
        <f>CONCATENATE(MONTH(Base[[#This Row],[Data_Padronizada]]),"/",YEAR(Base[[#This Row],[Data_Padronizada]]))*1</f>
        <v>1</v>
      </c>
      <c r="B940" s="20" cm="1">
        <f t="array" ref="B940">IF(ISTEXT(BP940), IFERROR(VALOR.DATA(TRIM(BP940)), VALUE(TRIM(BP940))), BP940)</f>
        <v>0</v>
      </c>
      <c r="C940" t="str">
        <f>TEXT(Base[[#This Row],[Data_Padronizada]],"DDD")</f>
        <v>sáb</v>
      </c>
      <c r="D940">
        <f>_xlfn.XLOOKUP(Base[[#This Row],[Recurso]],'DE-PARA'!$A$1:$A$1000,'DE-PARA'!$D$1:$D$1000)</f>
        <v>0</v>
      </c>
      <c r="E940" t="str">
        <f>_xlfn.XLOOKUP(Base[[#This Row],[Tipo]],'DE-PARA'!$K$2:$K$63,'DE-PARA'!$L$2:$L$63,"Fazer De-Para")</f>
        <v>Fazer De-Para</v>
      </c>
      <c r="F940" s="21">
        <f>Base[[#This Row],[Duração]]*24</f>
        <v>0</v>
      </c>
      <c r="G940" s="22">
        <f>HOUR(Base[[#This Row],[Tempo de atendimento]]/24)</f>
        <v>0</v>
      </c>
      <c r="H940">
        <f>_xlfn.XLOOKUP(Base[[#This Row],[Recurso]],'DE-PARA'!$A$1:$A$1000,'DE-PARA'!$E$1:$E$1000)</f>
        <v>0</v>
      </c>
      <c r="I940">
        <f>_xlfn.XLOOKUP(Base[[#This Row],[Recurso]],'DE-PARA'!$A$1:$A$1000,'DE-PARA'!$F$1:$F$1000)</f>
        <v>0</v>
      </c>
      <c r="AD940" s="64"/>
      <c r="AE940" s="64"/>
      <c r="AF940" s="64"/>
      <c r="AG940" s="65"/>
      <c r="AH940" s="65"/>
      <c r="BK940" s="65"/>
      <c r="BL940" s="65"/>
      <c r="BP940" s="20"/>
    </row>
    <row r="941" spans="1:68">
      <c r="A941" s="19">
        <f>CONCATENATE(MONTH(Base[[#This Row],[Data_Padronizada]]),"/",YEAR(Base[[#This Row],[Data_Padronizada]]))*1</f>
        <v>1</v>
      </c>
      <c r="B941" s="20" cm="1">
        <f t="array" ref="B941">IF(ISTEXT(BP941), IFERROR(VALOR.DATA(TRIM(BP941)), VALUE(TRIM(BP941))), BP941)</f>
        <v>0</v>
      </c>
      <c r="C941" t="str">
        <f>TEXT(Base[[#This Row],[Data_Padronizada]],"DDD")</f>
        <v>sáb</v>
      </c>
      <c r="D941">
        <f>_xlfn.XLOOKUP(Base[[#This Row],[Recurso]],'DE-PARA'!$A$1:$A$1000,'DE-PARA'!$D$1:$D$1000)</f>
        <v>0</v>
      </c>
      <c r="E941" t="str">
        <f>_xlfn.XLOOKUP(Base[[#This Row],[Tipo]],'DE-PARA'!$K$2:$K$63,'DE-PARA'!$L$2:$L$63,"Fazer De-Para")</f>
        <v>Fazer De-Para</v>
      </c>
      <c r="F941" s="21">
        <f>Base[[#This Row],[Duração]]*24</f>
        <v>0</v>
      </c>
      <c r="G941" s="22">
        <f>HOUR(Base[[#This Row],[Tempo de atendimento]]/24)</f>
        <v>0</v>
      </c>
      <c r="H941">
        <f>_xlfn.XLOOKUP(Base[[#This Row],[Recurso]],'DE-PARA'!$A$1:$A$1000,'DE-PARA'!$E$1:$E$1000)</f>
        <v>0</v>
      </c>
      <c r="I941">
        <f>_xlfn.XLOOKUP(Base[[#This Row],[Recurso]],'DE-PARA'!$A$1:$A$1000,'DE-PARA'!$F$1:$F$1000)</f>
        <v>0</v>
      </c>
      <c r="AD941" s="64"/>
      <c r="AE941" s="64"/>
      <c r="AF941" s="64"/>
      <c r="AG941" s="65"/>
      <c r="AH941" s="65"/>
      <c r="BK941" s="65"/>
      <c r="BL941" s="65"/>
      <c r="BP941" s="20"/>
    </row>
    <row r="942" spans="1:68">
      <c r="A942" s="19">
        <f>CONCATENATE(MONTH(Base[[#This Row],[Data_Padronizada]]),"/",YEAR(Base[[#This Row],[Data_Padronizada]]))*1</f>
        <v>1</v>
      </c>
      <c r="B942" s="20" cm="1">
        <f t="array" ref="B942">IF(ISTEXT(BP942), IFERROR(VALOR.DATA(TRIM(BP942)), VALUE(TRIM(BP942))), BP942)</f>
        <v>0</v>
      </c>
      <c r="C942" t="str">
        <f>TEXT(Base[[#This Row],[Data_Padronizada]],"DDD")</f>
        <v>sáb</v>
      </c>
      <c r="D942">
        <f>_xlfn.XLOOKUP(Base[[#This Row],[Recurso]],'DE-PARA'!$A$1:$A$1000,'DE-PARA'!$D$1:$D$1000)</f>
        <v>0</v>
      </c>
      <c r="E942" t="str">
        <f>_xlfn.XLOOKUP(Base[[#This Row],[Tipo]],'DE-PARA'!$K$2:$K$63,'DE-PARA'!$L$2:$L$63,"Fazer De-Para")</f>
        <v>Fazer De-Para</v>
      </c>
      <c r="F942" s="21">
        <f>Base[[#This Row],[Duração]]*24</f>
        <v>0</v>
      </c>
      <c r="G942" s="22">
        <f>HOUR(Base[[#This Row],[Tempo de atendimento]]/24)</f>
        <v>0</v>
      </c>
      <c r="H942">
        <f>_xlfn.XLOOKUP(Base[[#This Row],[Recurso]],'DE-PARA'!$A$1:$A$1000,'DE-PARA'!$E$1:$E$1000)</f>
        <v>0</v>
      </c>
      <c r="I942">
        <f>_xlfn.XLOOKUP(Base[[#This Row],[Recurso]],'DE-PARA'!$A$1:$A$1000,'DE-PARA'!$F$1:$F$1000)</f>
        <v>0</v>
      </c>
    </row>
    <row r="943" spans="1:68">
      <c r="A943" s="19">
        <f>CONCATENATE(MONTH(Base[[#This Row],[Data_Padronizada]]),"/",YEAR(Base[[#This Row],[Data_Padronizada]]))*1</f>
        <v>1</v>
      </c>
      <c r="B943" s="20" cm="1">
        <f t="array" ref="B943">IF(ISTEXT(BP943), IFERROR(VALOR.DATA(TRIM(BP943)), VALUE(TRIM(BP943))), BP943)</f>
        <v>0</v>
      </c>
      <c r="C943" t="str">
        <f>TEXT(Base[[#This Row],[Data_Padronizada]],"DDD")</f>
        <v>sáb</v>
      </c>
      <c r="D943">
        <f>_xlfn.XLOOKUP(Base[[#This Row],[Recurso]],'DE-PARA'!$A$1:$A$1000,'DE-PARA'!$D$1:$D$1000)</f>
        <v>0</v>
      </c>
      <c r="E943" t="str">
        <f>_xlfn.XLOOKUP(Base[[#This Row],[Tipo]],'DE-PARA'!$K$2:$K$63,'DE-PARA'!$L$2:$L$63,"Fazer De-Para")</f>
        <v>Fazer De-Para</v>
      </c>
      <c r="F943" s="21">
        <f>Base[[#This Row],[Duração]]*24</f>
        <v>0</v>
      </c>
      <c r="G943" s="22">
        <f>HOUR(Base[[#This Row],[Tempo de atendimento]]/24)</f>
        <v>0</v>
      </c>
      <c r="H943">
        <f>_xlfn.XLOOKUP(Base[[#This Row],[Recurso]],'DE-PARA'!$A$1:$A$1000,'DE-PARA'!$E$1:$E$1000)</f>
        <v>0</v>
      </c>
      <c r="I943">
        <f>_xlfn.XLOOKUP(Base[[#This Row],[Recurso]],'DE-PARA'!$A$1:$A$1000,'DE-PARA'!$F$1:$F$1000)</f>
        <v>0</v>
      </c>
      <c r="AD943" s="64"/>
      <c r="AE943" s="64"/>
      <c r="AF943" s="64"/>
      <c r="AG943" s="65"/>
      <c r="AH943" s="65"/>
      <c r="BK943" s="65"/>
      <c r="BL943" s="65"/>
      <c r="BP943" s="20"/>
    </row>
    <row r="944" spans="1:68">
      <c r="A944" s="19">
        <f>CONCATENATE(MONTH(Base[[#This Row],[Data_Padronizada]]),"/",YEAR(Base[[#This Row],[Data_Padronizada]]))*1</f>
        <v>1</v>
      </c>
      <c r="B944" s="20" cm="1">
        <f t="array" ref="B944">IF(ISTEXT(BP944), IFERROR(VALOR.DATA(TRIM(BP944)), VALUE(TRIM(BP944))), BP944)</f>
        <v>0</v>
      </c>
      <c r="C944" t="str">
        <f>TEXT(Base[[#This Row],[Data_Padronizada]],"DDD")</f>
        <v>sáb</v>
      </c>
      <c r="D944">
        <f>_xlfn.XLOOKUP(Base[[#This Row],[Recurso]],'DE-PARA'!$A$1:$A$1000,'DE-PARA'!$D$1:$D$1000)</f>
        <v>0</v>
      </c>
      <c r="E944" t="str">
        <f>_xlfn.XLOOKUP(Base[[#This Row],[Tipo]],'DE-PARA'!$K$2:$K$63,'DE-PARA'!$L$2:$L$63,"Fazer De-Para")</f>
        <v>Fazer De-Para</v>
      </c>
      <c r="F944" s="21">
        <f>Base[[#This Row],[Duração]]*24</f>
        <v>0</v>
      </c>
      <c r="G944" s="22">
        <f>HOUR(Base[[#This Row],[Tempo de atendimento]]/24)</f>
        <v>0</v>
      </c>
      <c r="H944">
        <f>_xlfn.XLOOKUP(Base[[#This Row],[Recurso]],'DE-PARA'!$A$1:$A$1000,'DE-PARA'!$E$1:$E$1000)</f>
        <v>0</v>
      </c>
      <c r="I944">
        <f>_xlfn.XLOOKUP(Base[[#This Row],[Recurso]],'DE-PARA'!$A$1:$A$1000,'DE-PARA'!$F$1:$F$1000)</f>
        <v>0</v>
      </c>
      <c r="AD944" s="64"/>
      <c r="AE944" s="64"/>
      <c r="AF944" s="64"/>
      <c r="AG944" s="65"/>
      <c r="AH944" s="65"/>
      <c r="BK944" s="65"/>
      <c r="BL944" s="65"/>
      <c r="BP944" s="20"/>
    </row>
    <row r="945" spans="1:68">
      <c r="A945" s="19">
        <f>CONCATENATE(MONTH(Base[[#This Row],[Data_Padronizada]]),"/",YEAR(Base[[#This Row],[Data_Padronizada]]))*1</f>
        <v>1</v>
      </c>
      <c r="B945" s="20" cm="1">
        <f t="array" ref="B945">IF(ISTEXT(BP945), IFERROR(VALOR.DATA(TRIM(BP945)), VALUE(TRIM(BP945))), BP945)</f>
        <v>0</v>
      </c>
      <c r="C945" t="str">
        <f>TEXT(Base[[#This Row],[Data_Padronizada]],"DDD")</f>
        <v>sáb</v>
      </c>
      <c r="D945">
        <f>_xlfn.XLOOKUP(Base[[#This Row],[Recurso]],'DE-PARA'!$A$1:$A$1000,'DE-PARA'!$D$1:$D$1000)</f>
        <v>0</v>
      </c>
      <c r="E945" t="str">
        <f>_xlfn.XLOOKUP(Base[[#This Row],[Tipo]],'DE-PARA'!$K$2:$K$63,'DE-PARA'!$L$2:$L$63,"Fazer De-Para")</f>
        <v>Fazer De-Para</v>
      </c>
      <c r="F945" s="21">
        <f>Base[[#This Row],[Duração]]*24</f>
        <v>0</v>
      </c>
      <c r="G945" s="22">
        <f>HOUR(Base[[#This Row],[Tempo de atendimento]]/24)</f>
        <v>0</v>
      </c>
      <c r="H945">
        <f>_xlfn.XLOOKUP(Base[[#This Row],[Recurso]],'DE-PARA'!$A$1:$A$1000,'DE-PARA'!$E$1:$E$1000)</f>
        <v>0</v>
      </c>
      <c r="I945">
        <f>_xlfn.XLOOKUP(Base[[#This Row],[Recurso]],'DE-PARA'!$A$1:$A$1000,'DE-PARA'!$F$1:$F$1000)</f>
        <v>0</v>
      </c>
      <c r="AD945" s="64"/>
      <c r="AE945" s="64"/>
      <c r="AF945" s="64"/>
      <c r="AG945" s="65"/>
      <c r="AH945" s="65"/>
      <c r="BK945" s="65"/>
      <c r="BL945" s="65"/>
      <c r="BP945" s="20"/>
    </row>
    <row r="946" spans="1:68">
      <c r="A946" s="19">
        <f>CONCATENATE(MONTH(Base[[#This Row],[Data_Padronizada]]),"/",YEAR(Base[[#This Row],[Data_Padronizada]]))*1</f>
        <v>1</v>
      </c>
      <c r="B946" s="20" cm="1">
        <f t="array" ref="B946">IF(ISTEXT(BP946), IFERROR(VALOR.DATA(TRIM(BP946)), VALUE(TRIM(BP946))), BP946)</f>
        <v>0</v>
      </c>
      <c r="C946" t="str">
        <f>TEXT(Base[[#This Row],[Data_Padronizada]],"DDD")</f>
        <v>sáb</v>
      </c>
      <c r="D946">
        <f>_xlfn.XLOOKUP(Base[[#This Row],[Recurso]],'DE-PARA'!$A$1:$A$1000,'DE-PARA'!$D$1:$D$1000)</f>
        <v>0</v>
      </c>
      <c r="E946" t="str">
        <f>_xlfn.XLOOKUP(Base[[#This Row],[Tipo]],'DE-PARA'!$K$2:$K$63,'DE-PARA'!$L$2:$L$63,"Fazer De-Para")</f>
        <v>Fazer De-Para</v>
      </c>
      <c r="F946" s="21">
        <f>Base[[#This Row],[Duração]]*24</f>
        <v>0</v>
      </c>
      <c r="G946" s="22">
        <f>HOUR(Base[[#This Row],[Tempo de atendimento]]/24)</f>
        <v>0</v>
      </c>
      <c r="H946">
        <f>_xlfn.XLOOKUP(Base[[#This Row],[Recurso]],'DE-PARA'!$A$1:$A$1000,'DE-PARA'!$E$1:$E$1000)</f>
        <v>0</v>
      </c>
      <c r="I946">
        <f>_xlfn.XLOOKUP(Base[[#This Row],[Recurso]],'DE-PARA'!$A$1:$A$1000,'DE-PARA'!$F$1:$F$1000)</f>
        <v>0</v>
      </c>
      <c r="AD946" s="64"/>
      <c r="AE946" s="64"/>
      <c r="AF946" s="64"/>
      <c r="AG946" s="65"/>
      <c r="AH946" s="65"/>
      <c r="BK946" s="65"/>
      <c r="BL946" s="65"/>
      <c r="BP946" s="20"/>
    </row>
    <row r="947" spans="1:68">
      <c r="A947" s="19">
        <f>CONCATENATE(MONTH(Base[[#This Row],[Data_Padronizada]]),"/",YEAR(Base[[#This Row],[Data_Padronizada]]))*1</f>
        <v>1</v>
      </c>
      <c r="B947" s="20" cm="1">
        <f t="array" ref="B947">IF(ISTEXT(BP947), IFERROR(VALOR.DATA(TRIM(BP947)), VALUE(TRIM(BP947))), BP947)</f>
        <v>0</v>
      </c>
      <c r="C947" t="str">
        <f>TEXT(Base[[#This Row],[Data_Padronizada]],"DDD")</f>
        <v>sáb</v>
      </c>
      <c r="D947">
        <f>_xlfn.XLOOKUP(Base[[#This Row],[Recurso]],'DE-PARA'!$A$1:$A$1000,'DE-PARA'!$D$1:$D$1000)</f>
        <v>0</v>
      </c>
      <c r="E947" t="str">
        <f>_xlfn.XLOOKUP(Base[[#This Row],[Tipo]],'DE-PARA'!$K$2:$K$63,'DE-PARA'!$L$2:$L$63,"Fazer De-Para")</f>
        <v>Fazer De-Para</v>
      </c>
      <c r="F947" s="21">
        <f>Base[[#This Row],[Duração]]*24</f>
        <v>0</v>
      </c>
      <c r="G947" s="22">
        <f>HOUR(Base[[#This Row],[Tempo de atendimento]]/24)</f>
        <v>0</v>
      </c>
      <c r="H947">
        <f>_xlfn.XLOOKUP(Base[[#This Row],[Recurso]],'DE-PARA'!$A$1:$A$1000,'DE-PARA'!$E$1:$E$1000)</f>
        <v>0</v>
      </c>
      <c r="I947">
        <f>_xlfn.XLOOKUP(Base[[#This Row],[Recurso]],'DE-PARA'!$A$1:$A$1000,'DE-PARA'!$F$1:$F$1000)</f>
        <v>0</v>
      </c>
    </row>
    <row r="948" spans="1:68">
      <c r="A948" s="19">
        <f>CONCATENATE(MONTH(Base[[#This Row],[Data_Padronizada]]),"/",YEAR(Base[[#This Row],[Data_Padronizada]]))*1</f>
        <v>1</v>
      </c>
      <c r="B948" s="20" cm="1">
        <f t="array" ref="B948">IF(ISTEXT(BP948), IFERROR(VALOR.DATA(TRIM(BP948)), VALUE(TRIM(BP948))), BP948)</f>
        <v>0</v>
      </c>
      <c r="C948" t="str">
        <f>TEXT(Base[[#This Row],[Data_Padronizada]],"DDD")</f>
        <v>sáb</v>
      </c>
      <c r="D948">
        <f>_xlfn.XLOOKUP(Base[[#This Row],[Recurso]],'DE-PARA'!$A$1:$A$1000,'DE-PARA'!$D$1:$D$1000)</f>
        <v>0</v>
      </c>
      <c r="E948" t="str">
        <f>_xlfn.XLOOKUP(Base[[#This Row],[Tipo]],'DE-PARA'!$K$2:$K$63,'DE-PARA'!$L$2:$L$63,"Fazer De-Para")</f>
        <v>Fazer De-Para</v>
      </c>
      <c r="F948" s="21">
        <f>Base[[#This Row],[Duração]]*24</f>
        <v>0</v>
      </c>
      <c r="G948" s="22">
        <f>HOUR(Base[[#This Row],[Tempo de atendimento]]/24)</f>
        <v>0</v>
      </c>
      <c r="H948">
        <f>_xlfn.XLOOKUP(Base[[#This Row],[Recurso]],'DE-PARA'!$A$1:$A$1000,'DE-PARA'!$E$1:$E$1000)</f>
        <v>0</v>
      </c>
      <c r="I948">
        <f>_xlfn.XLOOKUP(Base[[#This Row],[Recurso]],'DE-PARA'!$A$1:$A$1000,'DE-PARA'!$F$1:$F$1000)</f>
        <v>0</v>
      </c>
      <c r="AD948" s="64"/>
      <c r="AE948" s="64"/>
      <c r="AF948" s="64"/>
      <c r="AG948" s="65"/>
      <c r="AH948" s="65"/>
      <c r="BK948" s="65"/>
      <c r="BL948" s="65"/>
      <c r="BP948" s="20"/>
    </row>
    <row r="949" spans="1:68">
      <c r="A949" s="19">
        <f>CONCATENATE(MONTH(Base[[#This Row],[Data_Padronizada]]),"/",YEAR(Base[[#This Row],[Data_Padronizada]]))*1</f>
        <v>1</v>
      </c>
      <c r="B949" s="20" cm="1">
        <f t="array" ref="B949">IF(ISTEXT(BP949), IFERROR(VALOR.DATA(TRIM(BP949)), VALUE(TRIM(BP949))), BP949)</f>
        <v>0</v>
      </c>
      <c r="C949" t="str">
        <f>TEXT(Base[[#This Row],[Data_Padronizada]],"DDD")</f>
        <v>sáb</v>
      </c>
      <c r="D949">
        <f>_xlfn.XLOOKUP(Base[[#This Row],[Recurso]],'DE-PARA'!$A$1:$A$1000,'DE-PARA'!$D$1:$D$1000)</f>
        <v>0</v>
      </c>
      <c r="E949" t="str">
        <f>_xlfn.XLOOKUP(Base[[#This Row],[Tipo]],'DE-PARA'!$K$2:$K$63,'DE-PARA'!$L$2:$L$63,"Fazer De-Para")</f>
        <v>Fazer De-Para</v>
      </c>
      <c r="F949" s="21">
        <f>Base[[#This Row],[Duração]]*24</f>
        <v>0</v>
      </c>
      <c r="G949" s="22">
        <f>HOUR(Base[[#This Row],[Tempo de atendimento]]/24)</f>
        <v>0</v>
      </c>
      <c r="H949">
        <f>_xlfn.XLOOKUP(Base[[#This Row],[Recurso]],'DE-PARA'!$A$1:$A$1000,'DE-PARA'!$E$1:$E$1000)</f>
        <v>0</v>
      </c>
      <c r="I949">
        <f>_xlfn.XLOOKUP(Base[[#This Row],[Recurso]],'DE-PARA'!$A$1:$A$1000,'DE-PARA'!$F$1:$F$1000)</f>
        <v>0</v>
      </c>
      <c r="AD949" s="64"/>
      <c r="AE949" s="64"/>
      <c r="AF949" s="64"/>
      <c r="AG949" s="65"/>
      <c r="AH949" s="65"/>
      <c r="BK949" s="65"/>
      <c r="BL949" s="65"/>
      <c r="BP949" s="20"/>
    </row>
    <row r="950" spans="1:68">
      <c r="A950" s="19">
        <f>CONCATENATE(MONTH(Base[[#This Row],[Data_Padronizada]]),"/",YEAR(Base[[#This Row],[Data_Padronizada]]))*1</f>
        <v>1</v>
      </c>
      <c r="B950" s="20" cm="1">
        <f t="array" ref="B950">IF(ISTEXT(BP950), IFERROR(VALOR.DATA(TRIM(BP950)), VALUE(TRIM(BP950))), BP950)</f>
        <v>0</v>
      </c>
      <c r="C950" t="str">
        <f>TEXT(Base[[#This Row],[Data_Padronizada]],"DDD")</f>
        <v>sáb</v>
      </c>
      <c r="D950">
        <f>_xlfn.XLOOKUP(Base[[#This Row],[Recurso]],'DE-PARA'!$A$1:$A$1000,'DE-PARA'!$D$1:$D$1000)</f>
        <v>0</v>
      </c>
      <c r="E950" t="str">
        <f>_xlfn.XLOOKUP(Base[[#This Row],[Tipo]],'DE-PARA'!$K$2:$K$63,'DE-PARA'!$L$2:$L$63,"Fazer De-Para")</f>
        <v>Fazer De-Para</v>
      </c>
      <c r="F950" s="21">
        <f>Base[[#This Row],[Duração]]*24</f>
        <v>0</v>
      </c>
      <c r="G950" s="22">
        <f>HOUR(Base[[#This Row],[Tempo de atendimento]]/24)</f>
        <v>0</v>
      </c>
      <c r="H950">
        <f>_xlfn.XLOOKUP(Base[[#This Row],[Recurso]],'DE-PARA'!$A$1:$A$1000,'DE-PARA'!$E$1:$E$1000)</f>
        <v>0</v>
      </c>
      <c r="I950">
        <f>_xlfn.XLOOKUP(Base[[#This Row],[Recurso]],'DE-PARA'!$A$1:$A$1000,'DE-PARA'!$F$1:$F$1000)</f>
        <v>0</v>
      </c>
      <c r="AD950" s="64"/>
      <c r="AE950" s="64"/>
      <c r="AF950" s="64"/>
      <c r="AG950" s="65"/>
      <c r="AH950" s="65"/>
      <c r="BK950" s="65"/>
      <c r="BL950" s="65"/>
      <c r="BP950" s="20"/>
    </row>
    <row r="951" spans="1:68">
      <c r="A951" s="19">
        <f>CONCATENATE(MONTH(Base[[#This Row],[Data_Padronizada]]),"/",YEAR(Base[[#This Row],[Data_Padronizada]]))*1</f>
        <v>1</v>
      </c>
      <c r="B951" s="20" cm="1">
        <f t="array" ref="B951">IF(ISTEXT(BP951), IFERROR(VALOR.DATA(TRIM(BP951)), VALUE(TRIM(BP951))), BP951)</f>
        <v>0</v>
      </c>
      <c r="C951" t="str">
        <f>TEXT(Base[[#This Row],[Data_Padronizada]],"DDD")</f>
        <v>sáb</v>
      </c>
      <c r="D951">
        <f>_xlfn.XLOOKUP(Base[[#This Row],[Recurso]],'DE-PARA'!$A$1:$A$1000,'DE-PARA'!$D$1:$D$1000)</f>
        <v>0</v>
      </c>
      <c r="E951" t="str">
        <f>_xlfn.XLOOKUP(Base[[#This Row],[Tipo]],'DE-PARA'!$K$2:$K$63,'DE-PARA'!$L$2:$L$63,"Fazer De-Para")</f>
        <v>Fazer De-Para</v>
      </c>
      <c r="F951" s="21">
        <f>Base[[#This Row],[Duração]]*24</f>
        <v>0</v>
      </c>
      <c r="G951" s="22">
        <f>HOUR(Base[[#This Row],[Tempo de atendimento]]/24)</f>
        <v>0</v>
      </c>
      <c r="H951">
        <f>_xlfn.XLOOKUP(Base[[#This Row],[Recurso]],'DE-PARA'!$A$1:$A$1000,'DE-PARA'!$E$1:$E$1000)</f>
        <v>0</v>
      </c>
      <c r="I951">
        <f>_xlfn.XLOOKUP(Base[[#This Row],[Recurso]],'DE-PARA'!$A$1:$A$1000,'DE-PARA'!$F$1:$F$1000)</f>
        <v>0</v>
      </c>
      <c r="AD951" s="64"/>
      <c r="AE951" s="64"/>
      <c r="AF951" s="64"/>
      <c r="AG951" s="65"/>
      <c r="AH951" s="65"/>
      <c r="BK951" s="65"/>
      <c r="BL951" s="65"/>
      <c r="BP951" s="20"/>
    </row>
    <row r="952" spans="1:68">
      <c r="A952" s="19">
        <f>CONCATENATE(MONTH(Base[[#This Row],[Data_Padronizada]]),"/",YEAR(Base[[#This Row],[Data_Padronizada]]))*1</f>
        <v>1</v>
      </c>
      <c r="B952" s="20" cm="1">
        <f t="array" ref="B952">IF(ISTEXT(BP952), IFERROR(VALOR.DATA(TRIM(BP952)), VALUE(TRIM(BP952))), BP952)</f>
        <v>0</v>
      </c>
      <c r="C952" t="str">
        <f>TEXT(Base[[#This Row],[Data_Padronizada]],"DDD")</f>
        <v>sáb</v>
      </c>
      <c r="D952">
        <f>_xlfn.XLOOKUP(Base[[#This Row],[Recurso]],'DE-PARA'!$A$1:$A$1000,'DE-PARA'!$D$1:$D$1000)</f>
        <v>0</v>
      </c>
      <c r="E952" t="str">
        <f>_xlfn.XLOOKUP(Base[[#This Row],[Tipo]],'DE-PARA'!$K$2:$K$63,'DE-PARA'!$L$2:$L$63,"Fazer De-Para")</f>
        <v>Fazer De-Para</v>
      </c>
      <c r="F952" s="21">
        <f>Base[[#This Row],[Duração]]*24</f>
        <v>0</v>
      </c>
      <c r="G952" s="22">
        <f>HOUR(Base[[#This Row],[Tempo de atendimento]]/24)</f>
        <v>0</v>
      </c>
      <c r="H952">
        <f>_xlfn.XLOOKUP(Base[[#This Row],[Recurso]],'DE-PARA'!$A$1:$A$1000,'DE-PARA'!$E$1:$E$1000)</f>
        <v>0</v>
      </c>
      <c r="I952">
        <f>_xlfn.XLOOKUP(Base[[#This Row],[Recurso]],'DE-PARA'!$A$1:$A$1000,'DE-PARA'!$F$1:$F$1000)</f>
        <v>0</v>
      </c>
      <c r="AD952" s="64"/>
      <c r="AE952" s="64"/>
      <c r="AF952" s="64"/>
      <c r="AG952" s="65"/>
      <c r="AH952" s="65"/>
      <c r="BK952" s="65"/>
      <c r="BL952" s="65"/>
      <c r="BP952" s="20"/>
    </row>
    <row r="953" spans="1:68">
      <c r="A953" s="19">
        <f>CONCATENATE(MONTH(Base[[#This Row],[Data_Padronizada]]),"/",YEAR(Base[[#This Row],[Data_Padronizada]]))*1</f>
        <v>1</v>
      </c>
      <c r="B953" s="20" cm="1">
        <f t="array" ref="B953">IF(ISTEXT(BP953), IFERROR(VALOR.DATA(TRIM(BP953)), VALUE(TRIM(BP953))), BP953)</f>
        <v>0</v>
      </c>
      <c r="C953" t="str">
        <f>TEXT(Base[[#This Row],[Data_Padronizada]],"DDD")</f>
        <v>sáb</v>
      </c>
      <c r="D953">
        <f>_xlfn.XLOOKUP(Base[[#This Row],[Recurso]],'DE-PARA'!$A$1:$A$1000,'DE-PARA'!$D$1:$D$1000)</f>
        <v>0</v>
      </c>
      <c r="E953" t="str">
        <f>_xlfn.XLOOKUP(Base[[#This Row],[Tipo]],'DE-PARA'!$K$2:$K$63,'DE-PARA'!$L$2:$L$63,"Fazer De-Para")</f>
        <v>Fazer De-Para</v>
      </c>
      <c r="F953" s="21">
        <f>Base[[#This Row],[Duração]]*24</f>
        <v>0</v>
      </c>
      <c r="G953" s="22">
        <f>HOUR(Base[[#This Row],[Tempo de atendimento]]/24)</f>
        <v>0</v>
      </c>
      <c r="H953">
        <f>_xlfn.XLOOKUP(Base[[#This Row],[Recurso]],'DE-PARA'!$A$1:$A$1000,'DE-PARA'!$E$1:$E$1000)</f>
        <v>0</v>
      </c>
      <c r="I953">
        <f>_xlfn.XLOOKUP(Base[[#This Row],[Recurso]],'DE-PARA'!$A$1:$A$1000,'DE-PARA'!$F$1:$F$1000)</f>
        <v>0</v>
      </c>
      <c r="AD953" s="64"/>
      <c r="AE953" s="64"/>
      <c r="AF953" s="64"/>
      <c r="AG953" s="65"/>
      <c r="AH953" s="65"/>
      <c r="BK953" s="65"/>
      <c r="BL953" s="65"/>
      <c r="BP953" s="20"/>
    </row>
    <row r="954" spans="1:68">
      <c r="A954" s="19">
        <f>CONCATENATE(MONTH(Base[[#This Row],[Data_Padronizada]]),"/",YEAR(Base[[#This Row],[Data_Padronizada]]))*1</f>
        <v>1</v>
      </c>
      <c r="B954" s="20" cm="1">
        <f t="array" ref="B954">IF(ISTEXT(BP954), IFERROR(VALOR.DATA(TRIM(BP954)), VALUE(TRIM(BP954))), BP954)</f>
        <v>0</v>
      </c>
      <c r="C954" t="str">
        <f>TEXT(Base[[#This Row],[Data_Padronizada]],"DDD")</f>
        <v>sáb</v>
      </c>
      <c r="D954">
        <f>_xlfn.XLOOKUP(Base[[#This Row],[Recurso]],'DE-PARA'!$A$1:$A$1000,'DE-PARA'!$D$1:$D$1000)</f>
        <v>0</v>
      </c>
      <c r="E954" t="str">
        <f>_xlfn.XLOOKUP(Base[[#This Row],[Tipo]],'DE-PARA'!$K$2:$K$63,'DE-PARA'!$L$2:$L$63,"Fazer De-Para")</f>
        <v>Fazer De-Para</v>
      </c>
      <c r="F954" s="21">
        <f>Base[[#This Row],[Duração]]*24</f>
        <v>0</v>
      </c>
      <c r="G954" s="22">
        <f>HOUR(Base[[#This Row],[Tempo de atendimento]]/24)</f>
        <v>0</v>
      </c>
      <c r="H954">
        <f>_xlfn.XLOOKUP(Base[[#This Row],[Recurso]],'DE-PARA'!$A$1:$A$1000,'DE-PARA'!$E$1:$E$1000)</f>
        <v>0</v>
      </c>
      <c r="I954">
        <f>_xlfn.XLOOKUP(Base[[#This Row],[Recurso]],'DE-PARA'!$A$1:$A$1000,'DE-PARA'!$F$1:$F$1000)</f>
        <v>0</v>
      </c>
      <c r="AD954" s="64"/>
      <c r="AE954" s="64"/>
      <c r="AF954" s="64"/>
      <c r="AG954" s="65"/>
      <c r="AH954" s="65"/>
      <c r="BK954" s="65"/>
      <c r="BL954" s="65"/>
      <c r="BP954" s="20"/>
    </row>
    <row r="955" spans="1:68">
      <c r="A955" s="19">
        <f>CONCATENATE(MONTH(Base[[#This Row],[Data_Padronizada]]),"/",YEAR(Base[[#This Row],[Data_Padronizada]]))*1</f>
        <v>1</v>
      </c>
      <c r="B955" s="20" cm="1">
        <f t="array" ref="B955">IF(ISTEXT(BP955), IFERROR(VALOR.DATA(TRIM(BP955)), VALUE(TRIM(BP955))), BP955)</f>
        <v>0</v>
      </c>
      <c r="C955" t="str">
        <f>TEXT(Base[[#This Row],[Data_Padronizada]],"DDD")</f>
        <v>sáb</v>
      </c>
      <c r="D955">
        <f>_xlfn.XLOOKUP(Base[[#This Row],[Recurso]],'DE-PARA'!$A$1:$A$1000,'DE-PARA'!$D$1:$D$1000)</f>
        <v>0</v>
      </c>
      <c r="E955" t="str">
        <f>_xlfn.XLOOKUP(Base[[#This Row],[Tipo]],'DE-PARA'!$K$2:$K$63,'DE-PARA'!$L$2:$L$63,"Fazer De-Para")</f>
        <v>Fazer De-Para</v>
      </c>
      <c r="F955" s="21">
        <f>Base[[#This Row],[Duração]]*24</f>
        <v>0</v>
      </c>
      <c r="G955" s="22">
        <f>HOUR(Base[[#This Row],[Tempo de atendimento]]/24)</f>
        <v>0</v>
      </c>
      <c r="H955">
        <f>_xlfn.XLOOKUP(Base[[#This Row],[Recurso]],'DE-PARA'!$A$1:$A$1000,'DE-PARA'!$E$1:$E$1000)</f>
        <v>0</v>
      </c>
      <c r="I955">
        <f>_xlfn.XLOOKUP(Base[[#This Row],[Recurso]],'DE-PARA'!$A$1:$A$1000,'DE-PARA'!$F$1:$F$1000)</f>
        <v>0</v>
      </c>
      <c r="AD955" s="64"/>
      <c r="AE955" s="64"/>
      <c r="AF955" s="64"/>
      <c r="AG955" s="65"/>
      <c r="AH955" s="65"/>
      <c r="BK955" s="65"/>
      <c r="BL955" s="65"/>
      <c r="BP955" s="20"/>
    </row>
    <row r="956" spans="1:68">
      <c r="A956" s="19">
        <f>CONCATENATE(MONTH(Base[[#This Row],[Data_Padronizada]]),"/",YEAR(Base[[#This Row],[Data_Padronizada]]))*1</f>
        <v>1</v>
      </c>
      <c r="B956" s="20" cm="1">
        <f t="array" ref="B956">IF(ISTEXT(BP956), IFERROR(VALOR.DATA(TRIM(BP956)), VALUE(TRIM(BP956))), BP956)</f>
        <v>0</v>
      </c>
      <c r="C956" t="str">
        <f>TEXT(Base[[#This Row],[Data_Padronizada]],"DDD")</f>
        <v>sáb</v>
      </c>
      <c r="D956">
        <f>_xlfn.XLOOKUP(Base[[#This Row],[Recurso]],'DE-PARA'!$A$1:$A$1000,'DE-PARA'!$D$1:$D$1000)</f>
        <v>0</v>
      </c>
      <c r="E956" t="str">
        <f>_xlfn.XLOOKUP(Base[[#This Row],[Tipo]],'DE-PARA'!$K$2:$K$63,'DE-PARA'!$L$2:$L$63,"Fazer De-Para")</f>
        <v>Fazer De-Para</v>
      </c>
      <c r="F956" s="21">
        <f>Base[[#This Row],[Duração]]*24</f>
        <v>0</v>
      </c>
      <c r="G956" s="22">
        <f>HOUR(Base[[#This Row],[Tempo de atendimento]]/24)</f>
        <v>0</v>
      </c>
      <c r="H956">
        <f>_xlfn.XLOOKUP(Base[[#This Row],[Recurso]],'DE-PARA'!$A$1:$A$1000,'DE-PARA'!$E$1:$E$1000)</f>
        <v>0</v>
      </c>
      <c r="I956">
        <f>_xlfn.XLOOKUP(Base[[#This Row],[Recurso]],'DE-PARA'!$A$1:$A$1000,'DE-PARA'!$F$1:$F$1000)</f>
        <v>0</v>
      </c>
      <c r="AD956" s="64"/>
      <c r="AE956" s="64"/>
      <c r="AF956" s="64"/>
      <c r="AG956" s="65"/>
      <c r="AH956" s="65"/>
      <c r="BK956" s="65"/>
      <c r="BL956" s="65"/>
      <c r="BP956" s="20"/>
    </row>
    <row r="957" spans="1:68">
      <c r="A957" s="19">
        <f>CONCATENATE(MONTH(Base[[#This Row],[Data_Padronizada]]),"/",YEAR(Base[[#This Row],[Data_Padronizada]]))*1</f>
        <v>1</v>
      </c>
      <c r="B957" s="20" cm="1">
        <f t="array" ref="B957">IF(ISTEXT(BP957), IFERROR(VALOR.DATA(TRIM(BP957)), VALUE(TRIM(BP957))), BP957)</f>
        <v>0</v>
      </c>
      <c r="C957" t="str">
        <f>TEXT(Base[[#This Row],[Data_Padronizada]],"DDD")</f>
        <v>sáb</v>
      </c>
      <c r="D957">
        <f>_xlfn.XLOOKUP(Base[[#This Row],[Recurso]],'DE-PARA'!$A$1:$A$1000,'DE-PARA'!$D$1:$D$1000)</f>
        <v>0</v>
      </c>
      <c r="E957" t="str">
        <f>_xlfn.XLOOKUP(Base[[#This Row],[Tipo]],'DE-PARA'!$K$2:$K$63,'DE-PARA'!$L$2:$L$63,"Fazer De-Para")</f>
        <v>Fazer De-Para</v>
      </c>
      <c r="F957" s="21">
        <f>Base[[#This Row],[Duração]]*24</f>
        <v>0</v>
      </c>
      <c r="G957" s="22">
        <f>HOUR(Base[[#This Row],[Tempo de atendimento]]/24)</f>
        <v>0</v>
      </c>
      <c r="H957">
        <f>_xlfn.XLOOKUP(Base[[#This Row],[Recurso]],'DE-PARA'!$A$1:$A$1000,'DE-PARA'!$E$1:$E$1000)</f>
        <v>0</v>
      </c>
      <c r="I957">
        <f>_xlfn.XLOOKUP(Base[[#This Row],[Recurso]],'DE-PARA'!$A$1:$A$1000,'DE-PARA'!$F$1:$F$1000)</f>
        <v>0</v>
      </c>
      <c r="AD957" s="64"/>
      <c r="AE957" s="64"/>
      <c r="AF957" s="64"/>
      <c r="AG957" s="65"/>
      <c r="AH957" s="65"/>
      <c r="BK957" s="65"/>
      <c r="BL957" s="65"/>
      <c r="BP957" s="20"/>
    </row>
    <row r="958" spans="1:68">
      <c r="A958" s="19">
        <f>CONCATENATE(MONTH(Base[[#This Row],[Data_Padronizada]]),"/",YEAR(Base[[#This Row],[Data_Padronizada]]))*1</f>
        <v>1</v>
      </c>
      <c r="B958" s="20" cm="1">
        <f t="array" ref="B958">IF(ISTEXT(BP958), IFERROR(VALOR.DATA(TRIM(BP958)), VALUE(TRIM(BP958))), BP958)</f>
        <v>0</v>
      </c>
      <c r="C958" t="str">
        <f>TEXT(Base[[#This Row],[Data_Padronizada]],"DDD")</f>
        <v>sáb</v>
      </c>
      <c r="D958">
        <f>_xlfn.XLOOKUP(Base[[#This Row],[Recurso]],'DE-PARA'!$A$1:$A$1000,'DE-PARA'!$D$1:$D$1000)</f>
        <v>0</v>
      </c>
      <c r="E958" t="str">
        <f>_xlfn.XLOOKUP(Base[[#This Row],[Tipo]],'DE-PARA'!$K$2:$K$63,'DE-PARA'!$L$2:$L$63,"Fazer De-Para")</f>
        <v>Fazer De-Para</v>
      </c>
      <c r="F958" s="21">
        <f>Base[[#This Row],[Duração]]*24</f>
        <v>0</v>
      </c>
      <c r="G958" s="22">
        <f>HOUR(Base[[#This Row],[Tempo de atendimento]]/24)</f>
        <v>0</v>
      </c>
      <c r="H958">
        <f>_xlfn.XLOOKUP(Base[[#This Row],[Recurso]],'DE-PARA'!$A$1:$A$1000,'DE-PARA'!$E$1:$E$1000)</f>
        <v>0</v>
      </c>
      <c r="I958">
        <f>_xlfn.XLOOKUP(Base[[#This Row],[Recurso]],'DE-PARA'!$A$1:$A$1000,'DE-PARA'!$F$1:$F$1000)</f>
        <v>0</v>
      </c>
      <c r="AD958" s="64"/>
      <c r="AE958" s="64"/>
      <c r="AF958" s="64"/>
      <c r="AG958" s="65"/>
      <c r="AH958" s="65"/>
      <c r="BK958" s="65"/>
      <c r="BL958" s="65"/>
      <c r="BP958" s="20"/>
    </row>
    <row r="959" spans="1:68">
      <c r="A959" s="19">
        <f>CONCATENATE(MONTH(Base[[#This Row],[Data_Padronizada]]),"/",YEAR(Base[[#This Row],[Data_Padronizada]]))*1</f>
        <v>1</v>
      </c>
      <c r="B959" s="20" cm="1">
        <f t="array" ref="B959">IF(ISTEXT(BP959), IFERROR(VALOR.DATA(TRIM(BP959)), VALUE(TRIM(BP959))), BP959)</f>
        <v>0</v>
      </c>
      <c r="C959" t="str">
        <f>TEXT(Base[[#This Row],[Data_Padronizada]],"DDD")</f>
        <v>sáb</v>
      </c>
      <c r="D959">
        <f>_xlfn.XLOOKUP(Base[[#This Row],[Recurso]],'DE-PARA'!$A$1:$A$1000,'DE-PARA'!$D$1:$D$1000)</f>
        <v>0</v>
      </c>
      <c r="E959" t="str">
        <f>_xlfn.XLOOKUP(Base[[#This Row],[Tipo]],'DE-PARA'!$K$2:$K$63,'DE-PARA'!$L$2:$L$63,"Fazer De-Para")</f>
        <v>Fazer De-Para</v>
      </c>
      <c r="F959" s="21">
        <f>Base[[#This Row],[Duração]]*24</f>
        <v>0</v>
      </c>
      <c r="G959" s="22">
        <f>HOUR(Base[[#This Row],[Tempo de atendimento]]/24)</f>
        <v>0</v>
      </c>
      <c r="H959">
        <f>_xlfn.XLOOKUP(Base[[#This Row],[Recurso]],'DE-PARA'!$A$1:$A$1000,'DE-PARA'!$E$1:$E$1000)</f>
        <v>0</v>
      </c>
      <c r="I959">
        <f>_xlfn.XLOOKUP(Base[[#This Row],[Recurso]],'DE-PARA'!$A$1:$A$1000,'DE-PARA'!$F$1:$F$1000)</f>
        <v>0</v>
      </c>
      <c r="AD959" s="64"/>
      <c r="AE959" s="64"/>
      <c r="AF959" s="64"/>
      <c r="AG959" s="65"/>
      <c r="AH959" s="65"/>
      <c r="BK959" s="65"/>
      <c r="BL959" s="65"/>
      <c r="BP959" s="20"/>
    </row>
    <row r="960" spans="1:68">
      <c r="A960" s="19">
        <f>CONCATENATE(MONTH(Base[[#This Row],[Data_Padronizada]]),"/",YEAR(Base[[#This Row],[Data_Padronizada]]))*1</f>
        <v>1</v>
      </c>
      <c r="B960" s="20" cm="1">
        <f t="array" ref="B960">IF(ISTEXT(BP960), IFERROR(VALOR.DATA(TRIM(BP960)), VALUE(TRIM(BP960))), BP960)</f>
        <v>0</v>
      </c>
      <c r="C960" t="str">
        <f>TEXT(Base[[#This Row],[Data_Padronizada]],"DDD")</f>
        <v>sáb</v>
      </c>
      <c r="D960">
        <f>_xlfn.XLOOKUP(Base[[#This Row],[Recurso]],'DE-PARA'!$A$1:$A$1000,'DE-PARA'!$D$1:$D$1000)</f>
        <v>0</v>
      </c>
      <c r="E960" t="str">
        <f>_xlfn.XLOOKUP(Base[[#This Row],[Tipo]],'DE-PARA'!$K$2:$K$63,'DE-PARA'!$L$2:$L$63,"Fazer De-Para")</f>
        <v>Fazer De-Para</v>
      </c>
      <c r="F960" s="21">
        <f>Base[[#This Row],[Duração]]*24</f>
        <v>0</v>
      </c>
      <c r="G960" s="22">
        <f>HOUR(Base[[#This Row],[Tempo de atendimento]]/24)</f>
        <v>0</v>
      </c>
      <c r="H960">
        <f>_xlfn.XLOOKUP(Base[[#This Row],[Recurso]],'DE-PARA'!$A$1:$A$1000,'DE-PARA'!$E$1:$E$1000)</f>
        <v>0</v>
      </c>
      <c r="I960">
        <f>_xlfn.XLOOKUP(Base[[#This Row],[Recurso]],'DE-PARA'!$A$1:$A$1000,'DE-PARA'!$F$1:$F$1000)</f>
        <v>0</v>
      </c>
      <c r="AD960" s="64"/>
      <c r="AE960" s="64"/>
      <c r="AF960" s="64"/>
      <c r="AG960" s="65"/>
      <c r="AH960" s="65"/>
      <c r="BK960" s="65"/>
      <c r="BL960" s="65"/>
      <c r="BP960" s="20"/>
    </row>
    <row r="961" spans="1:68">
      <c r="A961" s="19">
        <f>CONCATENATE(MONTH(Base[[#This Row],[Data_Padronizada]]),"/",YEAR(Base[[#This Row],[Data_Padronizada]]))*1</f>
        <v>1</v>
      </c>
      <c r="B961" s="20" cm="1">
        <f t="array" ref="B961">IF(ISTEXT(BP961), IFERROR(VALOR.DATA(TRIM(BP961)), VALUE(TRIM(BP961))), BP961)</f>
        <v>0</v>
      </c>
      <c r="C961" t="str">
        <f>TEXT(Base[[#This Row],[Data_Padronizada]],"DDD")</f>
        <v>sáb</v>
      </c>
      <c r="D961">
        <f>_xlfn.XLOOKUP(Base[[#This Row],[Recurso]],'DE-PARA'!$A$1:$A$1000,'DE-PARA'!$D$1:$D$1000)</f>
        <v>0</v>
      </c>
      <c r="E961" t="str">
        <f>_xlfn.XLOOKUP(Base[[#This Row],[Tipo]],'DE-PARA'!$K$2:$K$63,'DE-PARA'!$L$2:$L$63,"Fazer De-Para")</f>
        <v>Fazer De-Para</v>
      </c>
      <c r="F961" s="21">
        <f>Base[[#This Row],[Duração]]*24</f>
        <v>0</v>
      </c>
      <c r="G961" s="22">
        <f>HOUR(Base[[#This Row],[Tempo de atendimento]]/24)</f>
        <v>0</v>
      </c>
      <c r="H961">
        <f>_xlfn.XLOOKUP(Base[[#This Row],[Recurso]],'DE-PARA'!$A$1:$A$1000,'DE-PARA'!$E$1:$E$1000)</f>
        <v>0</v>
      </c>
      <c r="I961">
        <f>_xlfn.XLOOKUP(Base[[#This Row],[Recurso]],'DE-PARA'!$A$1:$A$1000,'DE-PARA'!$F$1:$F$1000)</f>
        <v>0</v>
      </c>
      <c r="AD961" s="64"/>
      <c r="AE961" s="64"/>
      <c r="AF961" s="64"/>
      <c r="AG961" s="65"/>
      <c r="AH961" s="65"/>
      <c r="BK961" s="65"/>
      <c r="BL961" s="65"/>
      <c r="BP961" s="20"/>
    </row>
    <row r="962" spans="1:68">
      <c r="A962" s="19">
        <f>CONCATENATE(MONTH(Base[[#This Row],[Data_Padronizada]]),"/",YEAR(Base[[#This Row],[Data_Padronizada]]))*1</f>
        <v>1</v>
      </c>
      <c r="B962" s="20" cm="1">
        <f t="array" ref="B962">IF(ISTEXT(BP962), IFERROR(VALOR.DATA(TRIM(BP962)), VALUE(TRIM(BP962))), BP962)</f>
        <v>0</v>
      </c>
      <c r="C962" t="str">
        <f>TEXT(Base[[#This Row],[Data_Padronizada]],"DDD")</f>
        <v>sáb</v>
      </c>
      <c r="D962">
        <f>_xlfn.XLOOKUP(Base[[#This Row],[Recurso]],'DE-PARA'!$A$1:$A$1000,'DE-PARA'!$D$1:$D$1000)</f>
        <v>0</v>
      </c>
      <c r="E962" t="str">
        <f>_xlfn.XLOOKUP(Base[[#This Row],[Tipo]],'DE-PARA'!$K$2:$K$63,'DE-PARA'!$L$2:$L$63,"Fazer De-Para")</f>
        <v>Fazer De-Para</v>
      </c>
      <c r="F962" s="21">
        <f>Base[[#This Row],[Duração]]*24</f>
        <v>0</v>
      </c>
      <c r="G962" s="22">
        <f>HOUR(Base[[#This Row],[Tempo de atendimento]]/24)</f>
        <v>0</v>
      </c>
      <c r="H962">
        <f>_xlfn.XLOOKUP(Base[[#This Row],[Recurso]],'DE-PARA'!$A$1:$A$1000,'DE-PARA'!$E$1:$E$1000)</f>
        <v>0</v>
      </c>
      <c r="I962">
        <f>_xlfn.XLOOKUP(Base[[#This Row],[Recurso]],'DE-PARA'!$A$1:$A$1000,'DE-PARA'!$F$1:$F$1000)</f>
        <v>0</v>
      </c>
      <c r="AD962" s="64"/>
      <c r="AE962" s="64"/>
      <c r="AF962" s="64"/>
      <c r="AG962" s="65"/>
      <c r="AH962" s="65"/>
      <c r="BK962" s="65"/>
      <c r="BL962" s="65"/>
      <c r="BP962" s="20"/>
    </row>
    <row r="963" spans="1:68">
      <c r="A963" s="19">
        <f>CONCATENATE(MONTH(Base[[#This Row],[Data_Padronizada]]),"/",YEAR(Base[[#This Row],[Data_Padronizada]]))*1</f>
        <v>1</v>
      </c>
      <c r="B963" s="20" cm="1">
        <f t="array" ref="B963">IF(ISTEXT(BP963), IFERROR(VALOR.DATA(TRIM(BP963)), VALUE(TRIM(BP963))), BP963)</f>
        <v>0</v>
      </c>
      <c r="C963" t="str">
        <f>TEXT(Base[[#This Row],[Data_Padronizada]],"DDD")</f>
        <v>sáb</v>
      </c>
      <c r="D963">
        <f>_xlfn.XLOOKUP(Base[[#This Row],[Recurso]],'DE-PARA'!$A$1:$A$1000,'DE-PARA'!$D$1:$D$1000)</f>
        <v>0</v>
      </c>
      <c r="E963" t="str">
        <f>_xlfn.XLOOKUP(Base[[#This Row],[Tipo]],'DE-PARA'!$K$2:$K$63,'DE-PARA'!$L$2:$L$63,"Fazer De-Para")</f>
        <v>Fazer De-Para</v>
      </c>
      <c r="F963" s="21">
        <f>Base[[#This Row],[Duração]]*24</f>
        <v>0</v>
      </c>
      <c r="G963" s="22">
        <f>HOUR(Base[[#This Row],[Tempo de atendimento]]/24)</f>
        <v>0</v>
      </c>
      <c r="H963">
        <f>_xlfn.XLOOKUP(Base[[#This Row],[Recurso]],'DE-PARA'!$A$1:$A$1000,'DE-PARA'!$E$1:$E$1000)</f>
        <v>0</v>
      </c>
      <c r="I963">
        <f>_xlfn.XLOOKUP(Base[[#This Row],[Recurso]],'DE-PARA'!$A$1:$A$1000,'DE-PARA'!$F$1:$F$1000)</f>
        <v>0</v>
      </c>
      <c r="AD963" s="64"/>
      <c r="AE963" s="64"/>
      <c r="AF963" s="64"/>
      <c r="AG963" s="65"/>
      <c r="AH963" s="65"/>
      <c r="BK963" s="65"/>
      <c r="BL963" s="65"/>
      <c r="BP963" s="20"/>
    </row>
    <row r="964" spans="1:68">
      <c r="A964" s="19">
        <f>CONCATENATE(MONTH(Base[[#This Row],[Data_Padronizada]]),"/",YEAR(Base[[#This Row],[Data_Padronizada]]))*1</f>
        <v>1</v>
      </c>
      <c r="B964" s="20" cm="1">
        <f t="array" ref="B964">IF(ISTEXT(BP964), IFERROR(VALOR.DATA(TRIM(BP964)), VALUE(TRIM(BP964))), BP964)</f>
        <v>0</v>
      </c>
      <c r="C964" t="str">
        <f>TEXT(Base[[#This Row],[Data_Padronizada]],"DDD")</f>
        <v>sáb</v>
      </c>
      <c r="D964">
        <f>_xlfn.XLOOKUP(Base[[#This Row],[Recurso]],'DE-PARA'!$A$1:$A$1000,'DE-PARA'!$D$1:$D$1000)</f>
        <v>0</v>
      </c>
      <c r="E964" t="str">
        <f>_xlfn.XLOOKUP(Base[[#This Row],[Tipo]],'DE-PARA'!$K$2:$K$63,'DE-PARA'!$L$2:$L$63,"Fazer De-Para")</f>
        <v>Fazer De-Para</v>
      </c>
      <c r="F964" s="21">
        <f>Base[[#This Row],[Duração]]*24</f>
        <v>0</v>
      </c>
      <c r="G964" s="22">
        <f>HOUR(Base[[#This Row],[Tempo de atendimento]]/24)</f>
        <v>0</v>
      </c>
      <c r="H964">
        <f>_xlfn.XLOOKUP(Base[[#This Row],[Recurso]],'DE-PARA'!$A$1:$A$1000,'DE-PARA'!$E$1:$E$1000)</f>
        <v>0</v>
      </c>
      <c r="I964">
        <f>_xlfn.XLOOKUP(Base[[#This Row],[Recurso]],'DE-PARA'!$A$1:$A$1000,'DE-PARA'!$F$1:$F$1000)</f>
        <v>0</v>
      </c>
      <c r="AD964" s="64"/>
      <c r="AE964" s="64"/>
      <c r="AF964" s="64"/>
      <c r="AG964" s="65"/>
      <c r="AH964" s="65"/>
      <c r="BK964" s="65"/>
      <c r="BL964" s="65"/>
      <c r="BP964" s="20"/>
    </row>
    <row r="965" spans="1:68">
      <c r="A965" s="19">
        <f>CONCATENATE(MONTH(Base[[#This Row],[Data_Padronizada]]),"/",YEAR(Base[[#This Row],[Data_Padronizada]]))*1</f>
        <v>1</v>
      </c>
      <c r="B965" s="20" cm="1">
        <f t="array" ref="B965">IF(ISTEXT(BP965), IFERROR(VALOR.DATA(TRIM(BP965)), VALUE(TRIM(BP965))), BP965)</f>
        <v>0</v>
      </c>
      <c r="C965" t="str">
        <f>TEXT(Base[[#This Row],[Data_Padronizada]],"DDD")</f>
        <v>sáb</v>
      </c>
      <c r="D965">
        <f>_xlfn.XLOOKUP(Base[[#This Row],[Recurso]],'DE-PARA'!$A$1:$A$1000,'DE-PARA'!$D$1:$D$1000)</f>
        <v>0</v>
      </c>
      <c r="E965" t="str">
        <f>_xlfn.XLOOKUP(Base[[#This Row],[Tipo]],'DE-PARA'!$K$2:$K$63,'DE-PARA'!$L$2:$L$63,"Fazer De-Para")</f>
        <v>Fazer De-Para</v>
      </c>
      <c r="F965" s="21">
        <f>Base[[#This Row],[Duração]]*24</f>
        <v>0</v>
      </c>
      <c r="G965" s="22">
        <f>HOUR(Base[[#This Row],[Tempo de atendimento]]/24)</f>
        <v>0</v>
      </c>
      <c r="H965">
        <f>_xlfn.XLOOKUP(Base[[#This Row],[Recurso]],'DE-PARA'!$A$1:$A$1000,'DE-PARA'!$E$1:$E$1000)</f>
        <v>0</v>
      </c>
      <c r="I965">
        <f>_xlfn.XLOOKUP(Base[[#This Row],[Recurso]],'DE-PARA'!$A$1:$A$1000,'DE-PARA'!$F$1:$F$1000)</f>
        <v>0</v>
      </c>
      <c r="AD965" s="64"/>
      <c r="AE965" s="64"/>
      <c r="AF965" s="64"/>
      <c r="AG965" s="65"/>
      <c r="AH965" s="65"/>
      <c r="BK965" s="65"/>
      <c r="BL965" s="65"/>
      <c r="BP965" s="20"/>
    </row>
    <row r="966" spans="1:68">
      <c r="A966" s="19">
        <f>CONCATENATE(MONTH(Base[[#This Row],[Data_Padronizada]]),"/",YEAR(Base[[#This Row],[Data_Padronizada]]))*1</f>
        <v>1</v>
      </c>
      <c r="B966" s="20" cm="1">
        <f t="array" ref="B966">IF(ISTEXT(BP966), IFERROR(VALOR.DATA(TRIM(BP966)), VALUE(TRIM(BP966))), BP966)</f>
        <v>0</v>
      </c>
      <c r="C966" t="str">
        <f>TEXT(Base[[#This Row],[Data_Padronizada]],"DDD")</f>
        <v>sáb</v>
      </c>
      <c r="D966">
        <f>_xlfn.XLOOKUP(Base[[#This Row],[Recurso]],'DE-PARA'!$A$1:$A$1000,'DE-PARA'!$D$1:$D$1000)</f>
        <v>0</v>
      </c>
      <c r="E966" t="str">
        <f>_xlfn.XLOOKUP(Base[[#This Row],[Tipo]],'DE-PARA'!$K$2:$K$63,'DE-PARA'!$L$2:$L$63,"Fazer De-Para")</f>
        <v>Fazer De-Para</v>
      </c>
      <c r="F966" s="21">
        <f>Base[[#This Row],[Duração]]*24</f>
        <v>0</v>
      </c>
      <c r="G966" s="22">
        <f>HOUR(Base[[#This Row],[Tempo de atendimento]]/24)</f>
        <v>0</v>
      </c>
      <c r="H966">
        <f>_xlfn.XLOOKUP(Base[[#This Row],[Recurso]],'DE-PARA'!$A$1:$A$1000,'DE-PARA'!$E$1:$E$1000)</f>
        <v>0</v>
      </c>
      <c r="I966">
        <f>_xlfn.XLOOKUP(Base[[#This Row],[Recurso]],'DE-PARA'!$A$1:$A$1000,'DE-PARA'!$F$1:$F$1000)</f>
        <v>0</v>
      </c>
      <c r="AD966" s="64"/>
      <c r="AE966" s="64"/>
      <c r="AF966" s="64"/>
      <c r="AG966" s="65"/>
      <c r="AH966" s="65"/>
      <c r="BK966" s="65"/>
      <c r="BL966" s="65"/>
      <c r="BP966" s="20"/>
    </row>
    <row r="967" spans="1:68">
      <c r="A967" s="19">
        <f>CONCATENATE(MONTH(Base[[#This Row],[Data_Padronizada]]),"/",YEAR(Base[[#This Row],[Data_Padronizada]]))*1</f>
        <v>1</v>
      </c>
      <c r="B967" s="20" cm="1">
        <f t="array" ref="B967">IF(ISTEXT(BP967), IFERROR(VALOR.DATA(TRIM(BP967)), VALUE(TRIM(BP967))), BP967)</f>
        <v>0</v>
      </c>
      <c r="C967" t="str">
        <f>TEXT(Base[[#This Row],[Data_Padronizada]],"DDD")</f>
        <v>sáb</v>
      </c>
      <c r="D967">
        <f>_xlfn.XLOOKUP(Base[[#This Row],[Recurso]],'DE-PARA'!$A$1:$A$1000,'DE-PARA'!$D$1:$D$1000)</f>
        <v>0</v>
      </c>
      <c r="E967" t="str">
        <f>_xlfn.XLOOKUP(Base[[#This Row],[Tipo]],'DE-PARA'!$K$2:$K$63,'DE-PARA'!$L$2:$L$63,"Fazer De-Para")</f>
        <v>Fazer De-Para</v>
      </c>
      <c r="F967" s="21">
        <f>Base[[#This Row],[Duração]]*24</f>
        <v>0</v>
      </c>
      <c r="G967" s="22">
        <f>HOUR(Base[[#This Row],[Tempo de atendimento]]/24)</f>
        <v>0</v>
      </c>
      <c r="H967">
        <f>_xlfn.XLOOKUP(Base[[#This Row],[Recurso]],'DE-PARA'!$A$1:$A$1000,'DE-PARA'!$E$1:$E$1000)</f>
        <v>0</v>
      </c>
      <c r="I967">
        <f>_xlfn.XLOOKUP(Base[[#This Row],[Recurso]],'DE-PARA'!$A$1:$A$1000,'DE-PARA'!$F$1:$F$1000)</f>
        <v>0</v>
      </c>
      <c r="AD967" s="64"/>
      <c r="AE967" s="64"/>
      <c r="AF967" s="64"/>
      <c r="AG967" s="65"/>
      <c r="AH967" s="65"/>
      <c r="BK967" s="65"/>
      <c r="BL967" s="65"/>
      <c r="BP967" s="20"/>
    </row>
    <row r="968" spans="1:68">
      <c r="A968" s="19">
        <f>CONCATENATE(MONTH(Base[[#This Row],[Data_Padronizada]]),"/",YEAR(Base[[#This Row],[Data_Padronizada]]))*1</f>
        <v>1</v>
      </c>
      <c r="B968" s="20" cm="1">
        <f t="array" ref="B968">IF(ISTEXT(BP968), IFERROR(VALOR.DATA(TRIM(BP968)), VALUE(TRIM(BP968))), BP968)</f>
        <v>0</v>
      </c>
      <c r="C968" t="str">
        <f>TEXT(Base[[#This Row],[Data_Padronizada]],"DDD")</f>
        <v>sáb</v>
      </c>
      <c r="D968">
        <f>_xlfn.XLOOKUP(Base[[#This Row],[Recurso]],'DE-PARA'!$A$1:$A$1000,'DE-PARA'!$D$1:$D$1000)</f>
        <v>0</v>
      </c>
      <c r="E968" t="str">
        <f>_xlfn.XLOOKUP(Base[[#This Row],[Tipo]],'DE-PARA'!$K$2:$K$63,'DE-PARA'!$L$2:$L$63,"Fazer De-Para")</f>
        <v>Fazer De-Para</v>
      </c>
      <c r="F968" s="21">
        <f>Base[[#This Row],[Duração]]*24</f>
        <v>0</v>
      </c>
      <c r="G968" s="22">
        <f>HOUR(Base[[#This Row],[Tempo de atendimento]]/24)</f>
        <v>0</v>
      </c>
      <c r="H968">
        <f>_xlfn.XLOOKUP(Base[[#This Row],[Recurso]],'DE-PARA'!$A$1:$A$1000,'DE-PARA'!$E$1:$E$1000)</f>
        <v>0</v>
      </c>
      <c r="I968">
        <f>_xlfn.XLOOKUP(Base[[#This Row],[Recurso]],'DE-PARA'!$A$1:$A$1000,'DE-PARA'!$F$1:$F$1000)</f>
        <v>0</v>
      </c>
      <c r="AD968" s="64"/>
      <c r="AE968" s="64"/>
      <c r="AF968" s="64"/>
      <c r="AG968" s="65"/>
      <c r="AH968" s="65"/>
      <c r="BK968" s="65"/>
      <c r="BL968" s="65"/>
      <c r="BP968" s="20"/>
    </row>
    <row r="969" spans="1:68">
      <c r="A969" s="19">
        <f>CONCATENATE(MONTH(Base[[#This Row],[Data_Padronizada]]),"/",YEAR(Base[[#This Row],[Data_Padronizada]]))*1</f>
        <v>1</v>
      </c>
      <c r="B969" s="20" cm="1">
        <f t="array" ref="B969">IF(ISTEXT(BP969), IFERROR(VALOR.DATA(TRIM(BP969)), VALUE(TRIM(BP969))), BP969)</f>
        <v>0</v>
      </c>
      <c r="C969" t="str">
        <f>TEXT(Base[[#This Row],[Data_Padronizada]],"DDD")</f>
        <v>sáb</v>
      </c>
      <c r="D969">
        <f>_xlfn.XLOOKUP(Base[[#This Row],[Recurso]],'DE-PARA'!$A$1:$A$1000,'DE-PARA'!$D$1:$D$1000)</f>
        <v>0</v>
      </c>
      <c r="E969" t="str">
        <f>_xlfn.XLOOKUP(Base[[#This Row],[Tipo]],'DE-PARA'!$K$2:$K$63,'DE-PARA'!$L$2:$L$63,"Fazer De-Para")</f>
        <v>Fazer De-Para</v>
      </c>
      <c r="F969" s="21">
        <f>Base[[#This Row],[Duração]]*24</f>
        <v>0</v>
      </c>
      <c r="G969" s="22">
        <f>HOUR(Base[[#This Row],[Tempo de atendimento]]/24)</f>
        <v>0</v>
      </c>
      <c r="H969">
        <f>_xlfn.XLOOKUP(Base[[#This Row],[Recurso]],'DE-PARA'!$A$1:$A$1000,'DE-PARA'!$E$1:$E$1000)</f>
        <v>0</v>
      </c>
      <c r="I969">
        <f>_xlfn.XLOOKUP(Base[[#This Row],[Recurso]],'DE-PARA'!$A$1:$A$1000,'DE-PARA'!$F$1:$F$1000)</f>
        <v>0</v>
      </c>
      <c r="AD969" s="64"/>
      <c r="AE969" s="64"/>
      <c r="AF969" s="64"/>
      <c r="AG969" s="65"/>
      <c r="AH969" s="65"/>
      <c r="BK969" s="65"/>
      <c r="BL969" s="65"/>
      <c r="BP969" s="20"/>
    </row>
    <row r="970" spans="1:68">
      <c r="A970" s="19">
        <f>CONCATENATE(MONTH(Base[[#This Row],[Data_Padronizada]]),"/",YEAR(Base[[#This Row],[Data_Padronizada]]))*1</f>
        <v>1</v>
      </c>
      <c r="B970" s="20" cm="1">
        <f t="array" ref="B970">IF(ISTEXT(BP970), IFERROR(VALOR.DATA(TRIM(BP970)), VALUE(TRIM(BP970))), BP970)</f>
        <v>0</v>
      </c>
      <c r="C970" t="str">
        <f>TEXT(Base[[#This Row],[Data_Padronizada]],"DDD")</f>
        <v>sáb</v>
      </c>
      <c r="D970">
        <f>_xlfn.XLOOKUP(Base[[#This Row],[Recurso]],'DE-PARA'!$A$1:$A$1000,'DE-PARA'!$D$1:$D$1000)</f>
        <v>0</v>
      </c>
      <c r="E970" t="str">
        <f>_xlfn.XLOOKUP(Base[[#This Row],[Tipo]],'DE-PARA'!$K$2:$K$63,'DE-PARA'!$L$2:$L$63,"Fazer De-Para")</f>
        <v>Fazer De-Para</v>
      </c>
      <c r="F970" s="21">
        <f>Base[[#This Row],[Duração]]*24</f>
        <v>0</v>
      </c>
      <c r="G970" s="22">
        <f>HOUR(Base[[#This Row],[Tempo de atendimento]]/24)</f>
        <v>0</v>
      </c>
      <c r="H970">
        <f>_xlfn.XLOOKUP(Base[[#This Row],[Recurso]],'DE-PARA'!$A$1:$A$1000,'DE-PARA'!$E$1:$E$1000)</f>
        <v>0</v>
      </c>
      <c r="I970">
        <f>_xlfn.XLOOKUP(Base[[#This Row],[Recurso]],'DE-PARA'!$A$1:$A$1000,'DE-PARA'!$F$1:$F$1000)</f>
        <v>0</v>
      </c>
      <c r="AD970" s="64"/>
      <c r="AE970" s="64"/>
      <c r="AF970" s="64"/>
      <c r="AG970" s="65"/>
      <c r="AH970" s="65"/>
      <c r="BK970" s="65"/>
      <c r="BL970" s="65"/>
      <c r="BP970" s="20"/>
    </row>
    <row r="971" spans="1:68">
      <c r="A971" s="19">
        <f>CONCATENATE(MONTH(Base[[#This Row],[Data_Padronizada]]),"/",YEAR(Base[[#This Row],[Data_Padronizada]]))*1</f>
        <v>1</v>
      </c>
      <c r="B971" s="20" cm="1">
        <f t="array" ref="B971">IF(ISTEXT(BP971), IFERROR(VALOR.DATA(TRIM(BP971)), VALUE(TRIM(BP971))), BP971)</f>
        <v>0</v>
      </c>
      <c r="C971" t="str">
        <f>TEXT(Base[[#This Row],[Data_Padronizada]],"DDD")</f>
        <v>sáb</v>
      </c>
      <c r="D971">
        <f>_xlfn.XLOOKUP(Base[[#This Row],[Recurso]],'DE-PARA'!$A$1:$A$1000,'DE-PARA'!$D$1:$D$1000)</f>
        <v>0</v>
      </c>
      <c r="E971" t="str">
        <f>_xlfn.XLOOKUP(Base[[#This Row],[Tipo]],'DE-PARA'!$K$2:$K$63,'DE-PARA'!$L$2:$L$63,"Fazer De-Para")</f>
        <v>Fazer De-Para</v>
      </c>
      <c r="F971" s="21">
        <f>Base[[#This Row],[Duração]]*24</f>
        <v>0</v>
      </c>
      <c r="G971" s="22">
        <f>HOUR(Base[[#This Row],[Tempo de atendimento]]/24)</f>
        <v>0</v>
      </c>
      <c r="H971">
        <f>_xlfn.XLOOKUP(Base[[#This Row],[Recurso]],'DE-PARA'!$A$1:$A$1000,'DE-PARA'!$E$1:$E$1000)</f>
        <v>0</v>
      </c>
      <c r="I971">
        <f>_xlfn.XLOOKUP(Base[[#This Row],[Recurso]],'DE-PARA'!$A$1:$A$1000,'DE-PARA'!$F$1:$F$1000)</f>
        <v>0</v>
      </c>
      <c r="AD971" s="64"/>
      <c r="AE971" s="64"/>
      <c r="AF971" s="64"/>
      <c r="AG971" s="65"/>
      <c r="AH971" s="65"/>
      <c r="BK971" s="65"/>
      <c r="BL971" s="65"/>
      <c r="BP971" s="20"/>
    </row>
    <row r="972" spans="1:68">
      <c r="A972" s="19">
        <f>CONCATENATE(MONTH(Base[[#This Row],[Data_Padronizada]]),"/",YEAR(Base[[#This Row],[Data_Padronizada]]))*1</f>
        <v>1</v>
      </c>
      <c r="B972" s="20" cm="1">
        <f t="array" ref="B972">IF(ISTEXT(BP972), IFERROR(VALOR.DATA(TRIM(BP972)), VALUE(TRIM(BP972))), BP972)</f>
        <v>0</v>
      </c>
      <c r="C972" t="str">
        <f>TEXT(Base[[#This Row],[Data_Padronizada]],"DDD")</f>
        <v>sáb</v>
      </c>
      <c r="D972">
        <f>_xlfn.XLOOKUP(Base[[#This Row],[Recurso]],'DE-PARA'!$A$1:$A$1000,'DE-PARA'!$D$1:$D$1000)</f>
        <v>0</v>
      </c>
      <c r="E972" t="str">
        <f>_xlfn.XLOOKUP(Base[[#This Row],[Tipo]],'DE-PARA'!$K$2:$K$63,'DE-PARA'!$L$2:$L$63,"Fazer De-Para")</f>
        <v>Fazer De-Para</v>
      </c>
      <c r="F972" s="21">
        <f>Base[[#This Row],[Duração]]*24</f>
        <v>0</v>
      </c>
      <c r="G972" s="22">
        <f>HOUR(Base[[#This Row],[Tempo de atendimento]]/24)</f>
        <v>0</v>
      </c>
      <c r="H972">
        <f>_xlfn.XLOOKUP(Base[[#This Row],[Recurso]],'DE-PARA'!$A$1:$A$1000,'DE-PARA'!$E$1:$E$1000)</f>
        <v>0</v>
      </c>
      <c r="I972">
        <f>_xlfn.XLOOKUP(Base[[#This Row],[Recurso]],'DE-PARA'!$A$1:$A$1000,'DE-PARA'!$F$1:$F$1000)</f>
        <v>0</v>
      </c>
      <c r="AD972" s="64"/>
      <c r="AE972" s="64"/>
      <c r="AF972" s="64"/>
      <c r="AG972" s="65"/>
      <c r="AH972" s="65"/>
      <c r="BK972" s="65"/>
      <c r="BL972" s="65"/>
      <c r="BP972" s="20"/>
    </row>
    <row r="973" spans="1:68">
      <c r="A973" s="19">
        <f>CONCATENATE(MONTH(Base[[#This Row],[Data_Padronizada]]),"/",YEAR(Base[[#This Row],[Data_Padronizada]]))*1</f>
        <v>1</v>
      </c>
      <c r="B973" s="20" cm="1">
        <f t="array" ref="B973">IF(ISTEXT(BP973), IFERROR(VALOR.DATA(TRIM(BP973)), VALUE(TRIM(BP973))), BP973)</f>
        <v>0</v>
      </c>
      <c r="C973" t="str">
        <f>TEXT(Base[[#This Row],[Data_Padronizada]],"DDD")</f>
        <v>sáb</v>
      </c>
      <c r="D973">
        <f>_xlfn.XLOOKUP(Base[[#This Row],[Recurso]],'DE-PARA'!$A$1:$A$1000,'DE-PARA'!$D$1:$D$1000)</f>
        <v>0</v>
      </c>
      <c r="E973" t="str">
        <f>_xlfn.XLOOKUP(Base[[#This Row],[Tipo]],'DE-PARA'!$K$2:$K$63,'DE-PARA'!$L$2:$L$63,"Fazer De-Para")</f>
        <v>Fazer De-Para</v>
      </c>
      <c r="F973" s="21">
        <f>Base[[#This Row],[Duração]]*24</f>
        <v>0</v>
      </c>
      <c r="G973" s="22">
        <f>HOUR(Base[[#This Row],[Tempo de atendimento]]/24)</f>
        <v>0</v>
      </c>
      <c r="H973">
        <f>_xlfn.XLOOKUP(Base[[#This Row],[Recurso]],'DE-PARA'!$A$1:$A$1000,'DE-PARA'!$E$1:$E$1000)</f>
        <v>0</v>
      </c>
      <c r="I973">
        <f>_xlfn.XLOOKUP(Base[[#This Row],[Recurso]],'DE-PARA'!$A$1:$A$1000,'DE-PARA'!$F$1:$F$1000)</f>
        <v>0</v>
      </c>
      <c r="AD973" s="64"/>
      <c r="AE973" s="64"/>
      <c r="AF973" s="64"/>
      <c r="AG973" s="65"/>
      <c r="AH973" s="65"/>
      <c r="BK973" s="65"/>
      <c r="BL973" s="65"/>
      <c r="BP973" s="20"/>
    </row>
    <row r="974" spans="1:68">
      <c r="A974" s="19">
        <f>CONCATENATE(MONTH(Base[[#This Row],[Data_Padronizada]]),"/",YEAR(Base[[#This Row],[Data_Padronizada]]))*1</f>
        <v>1</v>
      </c>
      <c r="B974" s="20" cm="1">
        <f t="array" ref="B974">IF(ISTEXT(BP974), IFERROR(VALOR.DATA(TRIM(BP974)), VALUE(TRIM(BP974))), BP974)</f>
        <v>0</v>
      </c>
      <c r="C974" t="str">
        <f>TEXT(Base[[#This Row],[Data_Padronizada]],"DDD")</f>
        <v>sáb</v>
      </c>
      <c r="D974">
        <f>_xlfn.XLOOKUP(Base[[#This Row],[Recurso]],'DE-PARA'!$A$1:$A$1000,'DE-PARA'!$D$1:$D$1000)</f>
        <v>0</v>
      </c>
      <c r="E974" t="str">
        <f>_xlfn.XLOOKUP(Base[[#This Row],[Tipo]],'DE-PARA'!$K$2:$K$63,'DE-PARA'!$L$2:$L$63,"Fazer De-Para")</f>
        <v>Fazer De-Para</v>
      </c>
      <c r="F974" s="21">
        <f>Base[[#This Row],[Duração]]*24</f>
        <v>0</v>
      </c>
      <c r="G974" s="22">
        <f>HOUR(Base[[#This Row],[Tempo de atendimento]]/24)</f>
        <v>0</v>
      </c>
      <c r="H974">
        <f>_xlfn.XLOOKUP(Base[[#This Row],[Recurso]],'DE-PARA'!$A$1:$A$1000,'DE-PARA'!$E$1:$E$1000)</f>
        <v>0</v>
      </c>
      <c r="I974">
        <f>_xlfn.XLOOKUP(Base[[#This Row],[Recurso]],'DE-PARA'!$A$1:$A$1000,'DE-PARA'!$F$1:$F$1000)</f>
        <v>0</v>
      </c>
      <c r="AD974" s="64"/>
      <c r="AE974" s="64"/>
      <c r="AF974" s="64"/>
      <c r="AG974" s="65"/>
      <c r="AH974" s="65"/>
      <c r="BK974" s="65"/>
      <c r="BL974" s="65"/>
      <c r="BP974" s="20"/>
    </row>
    <row r="975" spans="1:68">
      <c r="A975" s="19">
        <f>CONCATENATE(MONTH(Base[[#This Row],[Data_Padronizada]]),"/",YEAR(Base[[#This Row],[Data_Padronizada]]))*1</f>
        <v>1</v>
      </c>
      <c r="B975" s="20" cm="1">
        <f t="array" ref="B975">IF(ISTEXT(BP975), IFERROR(VALOR.DATA(TRIM(BP975)), VALUE(TRIM(BP975))), BP975)</f>
        <v>0</v>
      </c>
      <c r="C975" t="str">
        <f>TEXT(Base[[#This Row],[Data_Padronizada]],"DDD")</f>
        <v>sáb</v>
      </c>
      <c r="D975">
        <f>_xlfn.XLOOKUP(Base[[#This Row],[Recurso]],'DE-PARA'!$A$1:$A$1000,'DE-PARA'!$D$1:$D$1000)</f>
        <v>0</v>
      </c>
      <c r="E975" t="str">
        <f>_xlfn.XLOOKUP(Base[[#This Row],[Tipo]],'DE-PARA'!$K$2:$K$63,'DE-PARA'!$L$2:$L$63,"Fazer De-Para")</f>
        <v>Fazer De-Para</v>
      </c>
      <c r="F975" s="21">
        <f>Base[[#This Row],[Duração]]*24</f>
        <v>0</v>
      </c>
      <c r="G975" s="22">
        <f>HOUR(Base[[#This Row],[Tempo de atendimento]]/24)</f>
        <v>0</v>
      </c>
      <c r="H975">
        <f>_xlfn.XLOOKUP(Base[[#This Row],[Recurso]],'DE-PARA'!$A$1:$A$1000,'DE-PARA'!$E$1:$E$1000)</f>
        <v>0</v>
      </c>
      <c r="I975">
        <f>_xlfn.XLOOKUP(Base[[#This Row],[Recurso]],'DE-PARA'!$A$1:$A$1000,'DE-PARA'!$F$1:$F$1000)</f>
        <v>0</v>
      </c>
      <c r="AD975" s="64"/>
      <c r="AE975" s="64"/>
      <c r="AF975" s="64"/>
      <c r="AG975" s="65"/>
      <c r="AH975" s="65"/>
      <c r="BK975" s="65"/>
      <c r="BL975" s="65"/>
      <c r="BP975" s="20"/>
    </row>
    <row r="976" spans="1:68">
      <c r="A976" s="19">
        <f>CONCATENATE(MONTH(Base[[#This Row],[Data_Padronizada]]),"/",YEAR(Base[[#This Row],[Data_Padronizada]]))*1</f>
        <v>1</v>
      </c>
      <c r="B976" s="20" cm="1">
        <f t="array" ref="B976">IF(ISTEXT(BP976), IFERROR(VALOR.DATA(TRIM(BP976)), VALUE(TRIM(BP976))), BP976)</f>
        <v>0</v>
      </c>
      <c r="C976" t="str">
        <f>TEXT(Base[[#This Row],[Data_Padronizada]],"DDD")</f>
        <v>sáb</v>
      </c>
      <c r="D976">
        <f>_xlfn.XLOOKUP(Base[[#This Row],[Recurso]],'DE-PARA'!$A$1:$A$1000,'DE-PARA'!$D$1:$D$1000)</f>
        <v>0</v>
      </c>
      <c r="E976" t="str">
        <f>_xlfn.XLOOKUP(Base[[#This Row],[Tipo]],'DE-PARA'!$K$2:$K$63,'DE-PARA'!$L$2:$L$63,"Fazer De-Para")</f>
        <v>Fazer De-Para</v>
      </c>
      <c r="F976" s="21">
        <f>Base[[#This Row],[Duração]]*24</f>
        <v>0</v>
      </c>
      <c r="G976" s="22">
        <f>HOUR(Base[[#This Row],[Tempo de atendimento]]/24)</f>
        <v>0</v>
      </c>
      <c r="H976">
        <f>_xlfn.XLOOKUP(Base[[#This Row],[Recurso]],'DE-PARA'!$A$1:$A$1000,'DE-PARA'!$E$1:$E$1000)</f>
        <v>0</v>
      </c>
      <c r="I976">
        <f>_xlfn.XLOOKUP(Base[[#This Row],[Recurso]],'DE-PARA'!$A$1:$A$1000,'DE-PARA'!$F$1:$F$1000)</f>
        <v>0</v>
      </c>
      <c r="AD976" s="64"/>
      <c r="AE976" s="64"/>
      <c r="AF976" s="64"/>
      <c r="AG976" s="65"/>
      <c r="AH976" s="65"/>
      <c r="BK976" s="65"/>
      <c r="BL976" s="65"/>
      <c r="BP976" s="20"/>
    </row>
    <row r="977" spans="1:68">
      <c r="A977" s="19">
        <f>CONCATENATE(MONTH(Base[[#This Row],[Data_Padronizada]]),"/",YEAR(Base[[#This Row],[Data_Padronizada]]))*1</f>
        <v>1</v>
      </c>
      <c r="B977" s="20" cm="1">
        <f t="array" ref="B977">IF(ISTEXT(BP977), IFERROR(VALOR.DATA(TRIM(BP977)), VALUE(TRIM(BP977))), BP977)</f>
        <v>0</v>
      </c>
      <c r="C977" t="str">
        <f>TEXT(Base[[#This Row],[Data_Padronizada]],"DDD")</f>
        <v>sáb</v>
      </c>
      <c r="D977">
        <f>_xlfn.XLOOKUP(Base[[#This Row],[Recurso]],'DE-PARA'!$A$1:$A$1000,'DE-PARA'!$D$1:$D$1000)</f>
        <v>0</v>
      </c>
      <c r="E977" t="str">
        <f>_xlfn.XLOOKUP(Base[[#This Row],[Tipo]],'DE-PARA'!$K$2:$K$63,'DE-PARA'!$L$2:$L$63,"Fazer De-Para")</f>
        <v>Fazer De-Para</v>
      </c>
      <c r="F977" s="21">
        <f>Base[[#This Row],[Duração]]*24</f>
        <v>0</v>
      </c>
      <c r="G977" s="22">
        <f>HOUR(Base[[#This Row],[Tempo de atendimento]]/24)</f>
        <v>0</v>
      </c>
      <c r="H977">
        <f>_xlfn.XLOOKUP(Base[[#This Row],[Recurso]],'DE-PARA'!$A$1:$A$1000,'DE-PARA'!$E$1:$E$1000)</f>
        <v>0</v>
      </c>
      <c r="I977">
        <f>_xlfn.XLOOKUP(Base[[#This Row],[Recurso]],'DE-PARA'!$A$1:$A$1000,'DE-PARA'!$F$1:$F$1000)</f>
        <v>0</v>
      </c>
      <c r="AD977" s="64"/>
      <c r="AE977" s="64"/>
      <c r="AF977" s="64"/>
      <c r="AG977" s="65"/>
      <c r="AH977" s="65"/>
      <c r="BK977" s="65"/>
      <c r="BL977" s="65"/>
      <c r="BP977" s="20"/>
    </row>
    <row r="978" spans="1:68">
      <c r="A978" s="19">
        <f>CONCATENATE(MONTH(Base[[#This Row],[Data_Padronizada]]),"/",YEAR(Base[[#This Row],[Data_Padronizada]]))*1</f>
        <v>1</v>
      </c>
      <c r="B978" s="20" cm="1">
        <f t="array" ref="B978">IF(ISTEXT(BP978), IFERROR(VALOR.DATA(TRIM(BP978)), VALUE(TRIM(BP978))), BP978)</f>
        <v>0</v>
      </c>
      <c r="C978" t="str">
        <f>TEXT(Base[[#This Row],[Data_Padronizada]],"DDD")</f>
        <v>sáb</v>
      </c>
      <c r="D978">
        <f>_xlfn.XLOOKUP(Base[[#This Row],[Recurso]],'DE-PARA'!$A$1:$A$1000,'DE-PARA'!$D$1:$D$1000)</f>
        <v>0</v>
      </c>
      <c r="E978" t="str">
        <f>_xlfn.XLOOKUP(Base[[#This Row],[Tipo]],'DE-PARA'!$K$2:$K$63,'DE-PARA'!$L$2:$L$63,"Fazer De-Para")</f>
        <v>Fazer De-Para</v>
      </c>
      <c r="F978" s="21">
        <f>Base[[#This Row],[Duração]]*24</f>
        <v>0</v>
      </c>
      <c r="G978" s="22">
        <f>HOUR(Base[[#This Row],[Tempo de atendimento]]/24)</f>
        <v>0</v>
      </c>
      <c r="H978">
        <f>_xlfn.XLOOKUP(Base[[#This Row],[Recurso]],'DE-PARA'!$A$1:$A$1000,'DE-PARA'!$E$1:$E$1000)</f>
        <v>0</v>
      </c>
      <c r="I978">
        <f>_xlfn.XLOOKUP(Base[[#This Row],[Recurso]],'DE-PARA'!$A$1:$A$1000,'DE-PARA'!$F$1:$F$1000)</f>
        <v>0</v>
      </c>
      <c r="AD978" s="64"/>
      <c r="AE978" s="64"/>
      <c r="AF978" s="64"/>
      <c r="AG978" s="65"/>
      <c r="AH978" s="65"/>
      <c r="BK978" s="65"/>
      <c r="BL978" s="65"/>
      <c r="BP978" s="20"/>
    </row>
    <row r="979" spans="1:68">
      <c r="A979" s="19">
        <f>CONCATENATE(MONTH(Base[[#This Row],[Data_Padronizada]]),"/",YEAR(Base[[#This Row],[Data_Padronizada]]))*1</f>
        <v>1</v>
      </c>
      <c r="B979" s="20" cm="1">
        <f t="array" ref="B979">IF(ISTEXT(BP979), IFERROR(VALOR.DATA(TRIM(BP979)), VALUE(TRIM(BP979))), BP979)</f>
        <v>0</v>
      </c>
      <c r="C979" t="str">
        <f>TEXT(Base[[#This Row],[Data_Padronizada]],"DDD")</f>
        <v>sáb</v>
      </c>
      <c r="D979">
        <f>_xlfn.XLOOKUP(Base[[#This Row],[Recurso]],'DE-PARA'!$A$1:$A$1000,'DE-PARA'!$D$1:$D$1000)</f>
        <v>0</v>
      </c>
      <c r="E979" t="str">
        <f>_xlfn.XLOOKUP(Base[[#This Row],[Tipo]],'DE-PARA'!$K$2:$K$63,'DE-PARA'!$L$2:$L$63,"Fazer De-Para")</f>
        <v>Fazer De-Para</v>
      </c>
      <c r="F979" s="21">
        <f>Base[[#This Row],[Duração]]*24</f>
        <v>0</v>
      </c>
      <c r="G979" s="22">
        <f>HOUR(Base[[#This Row],[Tempo de atendimento]]/24)</f>
        <v>0</v>
      </c>
      <c r="H979">
        <f>_xlfn.XLOOKUP(Base[[#This Row],[Recurso]],'DE-PARA'!$A$1:$A$1000,'DE-PARA'!$E$1:$E$1000)</f>
        <v>0</v>
      </c>
      <c r="I979">
        <f>_xlfn.XLOOKUP(Base[[#This Row],[Recurso]],'DE-PARA'!$A$1:$A$1000,'DE-PARA'!$F$1:$F$1000)</f>
        <v>0</v>
      </c>
      <c r="AD979" s="64"/>
      <c r="AE979" s="64"/>
      <c r="AF979" s="64"/>
      <c r="AG979" s="65"/>
      <c r="AH979" s="65"/>
      <c r="BK979" s="65"/>
      <c r="BL979" s="65"/>
      <c r="BP979" s="20"/>
    </row>
    <row r="980" spans="1:68">
      <c r="A980" s="19">
        <f>CONCATENATE(MONTH(Base[[#This Row],[Data_Padronizada]]),"/",YEAR(Base[[#This Row],[Data_Padronizada]]))*1</f>
        <v>1</v>
      </c>
      <c r="B980" s="20" cm="1">
        <f t="array" ref="B980">IF(ISTEXT(BP980), IFERROR(VALOR.DATA(TRIM(BP980)), VALUE(TRIM(BP980))), BP980)</f>
        <v>0</v>
      </c>
      <c r="C980" t="str">
        <f>TEXT(Base[[#This Row],[Data_Padronizada]],"DDD")</f>
        <v>sáb</v>
      </c>
      <c r="D980">
        <f>_xlfn.XLOOKUP(Base[[#This Row],[Recurso]],'DE-PARA'!$A$1:$A$1000,'DE-PARA'!$D$1:$D$1000)</f>
        <v>0</v>
      </c>
      <c r="E980" t="str">
        <f>_xlfn.XLOOKUP(Base[[#This Row],[Tipo]],'DE-PARA'!$K$2:$K$63,'DE-PARA'!$L$2:$L$63,"Fazer De-Para")</f>
        <v>Fazer De-Para</v>
      </c>
      <c r="F980" s="21">
        <f>Base[[#This Row],[Duração]]*24</f>
        <v>0</v>
      </c>
      <c r="G980" s="22">
        <f>HOUR(Base[[#This Row],[Tempo de atendimento]]/24)</f>
        <v>0</v>
      </c>
      <c r="H980">
        <f>_xlfn.XLOOKUP(Base[[#This Row],[Recurso]],'DE-PARA'!$A$1:$A$1000,'DE-PARA'!$E$1:$E$1000)</f>
        <v>0</v>
      </c>
      <c r="I980">
        <f>_xlfn.XLOOKUP(Base[[#This Row],[Recurso]],'DE-PARA'!$A$1:$A$1000,'DE-PARA'!$F$1:$F$1000)</f>
        <v>0</v>
      </c>
    </row>
    <row r="981" spans="1:68">
      <c r="A981" s="19">
        <f>CONCATENATE(MONTH(Base[[#This Row],[Data_Padronizada]]),"/",YEAR(Base[[#This Row],[Data_Padronizada]]))*1</f>
        <v>1</v>
      </c>
      <c r="B981" s="20" cm="1">
        <f t="array" ref="B981">IF(ISTEXT(BP981), IFERROR(VALOR.DATA(TRIM(BP981)), VALUE(TRIM(BP981))), BP981)</f>
        <v>0</v>
      </c>
      <c r="C981" t="str">
        <f>TEXT(Base[[#This Row],[Data_Padronizada]],"DDD")</f>
        <v>sáb</v>
      </c>
      <c r="D981">
        <f>_xlfn.XLOOKUP(Base[[#This Row],[Recurso]],'DE-PARA'!$A$1:$A$1000,'DE-PARA'!$D$1:$D$1000)</f>
        <v>0</v>
      </c>
      <c r="E981" t="str">
        <f>_xlfn.XLOOKUP(Base[[#This Row],[Tipo]],'DE-PARA'!$K$2:$K$63,'DE-PARA'!$L$2:$L$63,"Fazer De-Para")</f>
        <v>Fazer De-Para</v>
      </c>
      <c r="F981" s="21">
        <f>Base[[#This Row],[Duração]]*24</f>
        <v>0</v>
      </c>
      <c r="G981" s="22">
        <f>HOUR(Base[[#This Row],[Tempo de atendimento]]/24)</f>
        <v>0</v>
      </c>
      <c r="H981">
        <f>_xlfn.XLOOKUP(Base[[#This Row],[Recurso]],'DE-PARA'!$A$1:$A$1000,'DE-PARA'!$E$1:$E$1000)</f>
        <v>0</v>
      </c>
      <c r="I981">
        <f>_xlfn.XLOOKUP(Base[[#This Row],[Recurso]],'DE-PARA'!$A$1:$A$1000,'DE-PARA'!$F$1:$F$1000)</f>
        <v>0</v>
      </c>
      <c r="AD981" s="64"/>
      <c r="AE981" s="64"/>
      <c r="AF981" s="64"/>
      <c r="AG981" s="65"/>
      <c r="AH981" s="65"/>
      <c r="BK981" s="65"/>
      <c r="BL981" s="65"/>
      <c r="BP981" s="20"/>
    </row>
    <row r="982" spans="1:68">
      <c r="A982" s="19">
        <f>CONCATENATE(MONTH(Base[[#This Row],[Data_Padronizada]]),"/",YEAR(Base[[#This Row],[Data_Padronizada]]))*1</f>
        <v>1</v>
      </c>
      <c r="B982" s="20" cm="1">
        <f t="array" ref="B982">IF(ISTEXT(BP982), IFERROR(VALOR.DATA(TRIM(BP982)), VALUE(TRIM(BP982))), BP982)</f>
        <v>0</v>
      </c>
      <c r="C982" t="str">
        <f>TEXT(Base[[#This Row],[Data_Padronizada]],"DDD")</f>
        <v>sáb</v>
      </c>
      <c r="D982">
        <f>_xlfn.XLOOKUP(Base[[#This Row],[Recurso]],'DE-PARA'!$A$1:$A$1000,'DE-PARA'!$D$1:$D$1000)</f>
        <v>0</v>
      </c>
      <c r="E982" t="str">
        <f>_xlfn.XLOOKUP(Base[[#This Row],[Tipo]],'DE-PARA'!$K$2:$K$63,'DE-PARA'!$L$2:$L$63,"Fazer De-Para")</f>
        <v>Fazer De-Para</v>
      </c>
      <c r="F982" s="21">
        <f>Base[[#This Row],[Duração]]*24</f>
        <v>0</v>
      </c>
      <c r="G982" s="22">
        <f>HOUR(Base[[#This Row],[Tempo de atendimento]]/24)</f>
        <v>0</v>
      </c>
      <c r="H982">
        <f>_xlfn.XLOOKUP(Base[[#This Row],[Recurso]],'DE-PARA'!$A$1:$A$1000,'DE-PARA'!$E$1:$E$1000)</f>
        <v>0</v>
      </c>
      <c r="I982">
        <f>_xlfn.XLOOKUP(Base[[#This Row],[Recurso]],'DE-PARA'!$A$1:$A$1000,'DE-PARA'!$F$1:$F$1000)</f>
        <v>0</v>
      </c>
      <c r="AD982" s="64"/>
      <c r="AE982" s="64"/>
      <c r="AF982" s="64"/>
      <c r="AG982" s="65"/>
      <c r="AH982" s="65"/>
      <c r="BK982" s="65"/>
      <c r="BL982" s="65"/>
      <c r="BP982" s="20"/>
    </row>
    <row r="983" spans="1:68">
      <c r="A983" s="19">
        <f>CONCATENATE(MONTH(Base[[#This Row],[Data_Padronizada]]),"/",YEAR(Base[[#This Row],[Data_Padronizada]]))*1</f>
        <v>1</v>
      </c>
      <c r="B983" s="20" cm="1">
        <f t="array" ref="B983">IF(ISTEXT(BP983), IFERROR(VALOR.DATA(TRIM(BP983)), VALUE(TRIM(BP983))), BP983)</f>
        <v>0</v>
      </c>
      <c r="C983" t="str">
        <f>TEXT(Base[[#This Row],[Data_Padronizada]],"DDD")</f>
        <v>sáb</v>
      </c>
      <c r="D983">
        <f>_xlfn.XLOOKUP(Base[[#This Row],[Recurso]],'DE-PARA'!$A$1:$A$1000,'DE-PARA'!$D$1:$D$1000)</f>
        <v>0</v>
      </c>
      <c r="E983" t="str">
        <f>_xlfn.XLOOKUP(Base[[#This Row],[Tipo]],'DE-PARA'!$K$2:$K$63,'DE-PARA'!$L$2:$L$63,"Fazer De-Para")</f>
        <v>Fazer De-Para</v>
      </c>
      <c r="F983" s="21">
        <f>Base[[#This Row],[Duração]]*24</f>
        <v>0</v>
      </c>
      <c r="G983" s="22">
        <f>HOUR(Base[[#This Row],[Tempo de atendimento]]/24)</f>
        <v>0</v>
      </c>
      <c r="H983">
        <f>_xlfn.XLOOKUP(Base[[#This Row],[Recurso]],'DE-PARA'!$A$1:$A$1000,'DE-PARA'!$E$1:$E$1000)</f>
        <v>0</v>
      </c>
      <c r="I983">
        <f>_xlfn.XLOOKUP(Base[[#This Row],[Recurso]],'DE-PARA'!$A$1:$A$1000,'DE-PARA'!$F$1:$F$1000)</f>
        <v>0</v>
      </c>
      <c r="AD983" s="64"/>
      <c r="AE983" s="64"/>
      <c r="AF983" s="64"/>
      <c r="AG983" s="65"/>
      <c r="AH983" s="65"/>
      <c r="BK983" s="65"/>
      <c r="BL983" s="65"/>
      <c r="BP983" s="20"/>
    </row>
    <row r="984" spans="1:68">
      <c r="A984" s="19">
        <f>CONCATENATE(MONTH(Base[[#This Row],[Data_Padronizada]]),"/",YEAR(Base[[#This Row],[Data_Padronizada]]))*1</f>
        <v>1</v>
      </c>
      <c r="B984" s="20" cm="1">
        <f t="array" ref="B984">IF(ISTEXT(BP984), IFERROR(VALOR.DATA(TRIM(BP984)), VALUE(TRIM(BP984))), BP984)</f>
        <v>0</v>
      </c>
      <c r="C984" t="str">
        <f>TEXT(Base[[#This Row],[Data_Padronizada]],"DDD")</f>
        <v>sáb</v>
      </c>
      <c r="D984">
        <f>_xlfn.XLOOKUP(Base[[#This Row],[Recurso]],'DE-PARA'!$A$1:$A$1000,'DE-PARA'!$D$1:$D$1000)</f>
        <v>0</v>
      </c>
      <c r="E984" t="str">
        <f>_xlfn.XLOOKUP(Base[[#This Row],[Tipo]],'DE-PARA'!$K$2:$K$63,'DE-PARA'!$L$2:$L$63,"Fazer De-Para")</f>
        <v>Fazer De-Para</v>
      </c>
      <c r="F984" s="21">
        <f>Base[[#This Row],[Duração]]*24</f>
        <v>0</v>
      </c>
      <c r="G984" s="22">
        <f>HOUR(Base[[#This Row],[Tempo de atendimento]]/24)</f>
        <v>0</v>
      </c>
      <c r="H984">
        <f>_xlfn.XLOOKUP(Base[[#This Row],[Recurso]],'DE-PARA'!$A$1:$A$1000,'DE-PARA'!$E$1:$E$1000)</f>
        <v>0</v>
      </c>
      <c r="I984">
        <f>_xlfn.XLOOKUP(Base[[#This Row],[Recurso]],'DE-PARA'!$A$1:$A$1000,'DE-PARA'!$F$1:$F$1000)</f>
        <v>0</v>
      </c>
      <c r="AD984" s="64"/>
      <c r="AE984" s="64"/>
      <c r="AF984" s="64"/>
      <c r="AG984" s="65"/>
      <c r="AH984" s="65"/>
      <c r="BK984" s="65"/>
      <c r="BL984" s="65"/>
      <c r="BP984" s="20"/>
    </row>
    <row r="985" spans="1:68">
      <c r="A985" s="19">
        <f>CONCATENATE(MONTH(Base[[#This Row],[Data_Padronizada]]),"/",YEAR(Base[[#This Row],[Data_Padronizada]]))*1</f>
        <v>1</v>
      </c>
      <c r="B985" s="20" cm="1">
        <f t="array" ref="B985">IF(ISTEXT(BP985), IFERROR(VALOR.DATA(TRIM(BP985)), VALUE(TRIM(BP985))), BP985)</f>
        <v>0</v>
      </c>
      <c r="C985" t="str">
        <f>TEXT(Base[[#This Row],[Data_Padronizada]],"DDD")</f>
        <v>sáb</v>
      </c>
      <c r="D985">
        <f>_xlfn.XLOOKUP(Base[[#This Row],[Recurso]],'DE-PARA'!$A$1:$A$1000,'DE-PARA'!$D$1:$D$1000)</f>
        <v>0</v>
      </c>
      <c r="E985" t="str">
        <f>_xlfn.XLOOKUP(Base[[#This Row],[Tipo]],'DE-PARA'!$K$2:$K$63,'DE-PARA'!$L$2:$L$63,"Fazer De-Para")</f>
        <v>Fazer De-Para</v>
      </c>
      <c r="F985" s="21">
        <f>Base[[#This Row],[Duração]]*24</f>
        <v>0</v>
      </c>
      <c r="G985" s="22">
        <f>HOUR(Base[[#This Row],[Tempo de atendimento]]/24)</f>
        <v>0</v>
      </c>
      <c r="H985">
        <f>_xlfn.XLOOKUP(Base[[#This Row],[Recurso]],'DE-PARA'!$A$1:$A$1000,'DE-PARA'!$E$1:$E$1000)</f>
        <v>0</v>
      </c>
      <c r="I985">
        <f>_xlfn.XLOOKUP(Base[[#This Row],[Recurso]],'DE-PARA'!$A$1:$A$1000,'DE-PARA'!$F$1:$F$1000)</f>
        <v>0</v>
      </c>
      <c r="AD985" s="64"/>
      <c r="AE985" s="64"/>
      <c r="AF985" s="64"/>
      <c r="AG985" s="65"/>
      <c r="AH985" s="65"/>
      <c r="BK985" s="65"/>
      <c r="BL985" s="65"/>
      <c r="BP985" s="20"/>
    </row>
    <row r="986" spans="1:68">
      <c r="A986" s="19">
        <f>CONCATENATE(MONTH(Base[[#This Row],[Data_Padronizada]]),"/",YEAR(Base[[#This Row],[Data_Padronizada]]))*1</f>
        <v>1</v>
      </c>
      <c r="B986" s="20" cm="1">
        <f t="array" ref="B986">IF(ISTEXT(BP986), IFERROR(VALOR.DATA(TRIM(BP986)), VALUE(TRIM(BP986))), BP986)</f>
        <v>0</v>
      </c>
      <c r="C986" t="str">
        <f>TEXT(Base[[#This Row],[Data_Padronizada]],"DDD")</f>
        <v>sáb</v>
      </c>
      <c r="D986">
        <f>_xlfn.XLOOKUP(Base[[#This Row],[Recurso]],'DE-PARA'!$A$1:$A$1000,'DE-PARA'!$D$1:$D$1000)</f>
        <v>0</v>
      </c>
      <c r="E986" t="str">
        <f>_xlfn.XLOOKUP(Base[[#This Row],[Tipo]],'DE-PARA'!$K$2:$K$63,'DE-PARA'!$L$2:$L$63,"Fazer De-Para")</f>
        <v>Fazer De-Para</v>
      </c>
      <c r="F986" s="21">
        <f>Base[[#This Row],[Duração]]*24</f>
        <v>0</v>
      </c>
      <c r="G986" s="22">
        <f>HOUR(Base[[#This Row],[Tempo de atendimento]]/24)</f>
        <v>0</v>
      </c>
      <c r="H986">
        <f>_xlfn.XLOOKUP(Base[[#This Row],[Recurso]],'DE-PARA'!$A$1:$A$1000,'DE-PARA'!$E$1:$E$1000)</f>
        <v>0</v>
      </c>
      <c r="I986">
        <f>_xlfn.XLOOKUP(Base[[#This Row],[Recurso]],'DE-PARA'!$A$1:$A$1000,'DE-PARA'!$F$1:$F$1000)</f>
        <v>0</v>
      </c>
    </row>
    <row r="987" spans="1:68">
      <c r="A987" s="19">
        <f>CONCATENATE(MONTH(Base[[#This Row],[Data_Padronizada]]),"/",YEAR(Base[[#This Row],[Data_Padronizada]]))*1</f>
        <v>1</v>
      </c>
      <c r="B987" s="20" cm="1">
        <f t="array" ref="B987">IF(ISTEXT(BP987), IFERROR(VALOR.DATA(TRIM(BP987)), VALUE(TRIM(BP987))), BP987)</f>
        <v>0</v>
      </c>
      <c r="C987" t="str">
        <f>TEXT(Base[[#This Row],[Data_Padronizada]],"DDD")</f>
        <v>sáb</v>
      </c>
      <c r="D987">
        <f>_xlfn.XLOOKUP(Base[[#This Row],[Recurso]],'DE-PARA'!$A$1:$A$1000,'DE-PARA'!$D$1:$D$1000)</f>
        <v>0</v>
      </c>
      <c r="E987" t="str">
        <f>_xlfn.XLOOKUP(Base[[#This Row],[Tipo]],'DE-PARA'!$K$2:$K$63,'DE-PARA'!$L$2:$L$63,"Fazer De-Para")</f>
        <v>Fazer De-Para</v>
      </c>
      <c r="F987" s="21">
        <f>Base[[#This Row],[Duração]]*24</f>
        <v>0</v>
      </c>
      <c r="G987" s="22">
        <f>HOUR(Base[[#This Row],[Tempo de atendimento]]/24)</f>
        <v>0</v>
      </c>
      <c r="H987">
        <f>_xlfn.XLOOKUP(Base[[#This Row],[Recurso]],'DE-PARA'!$A$1:$A$1000,'DE-PARA'!$E$1:$E$1000)</f>
        <v>0</v>
      </c>
      <c r="I987">
        <f>_xlfn.XLOOKUP(Base[[#This Row],[Recurso]],'DE-PARA'!$A$1:$A$1000,'DE-PARA'!$F$1:$F$1000)</f>
        <v>0</v>
      </c>
    </row>
    <row r="988" spans="1:68">
      <c r="A988" s="19">
        <f>CONCATENATE(MONTH(Base[[#This Row],[Data_Padronizada]]),"/",YEAR(Base[[#This Row],[Data_Padronizada]]))*1</f>
        <v>1</v>
      </c>
      <c r="B988" s="20" cm="1">
        <f t="array" ref="B988">IF(ISTEXT(BP988), IFERROR(VALOR.DATA(TRIM(BP988)), VALUE(TRIM(BP988))), BP988)</f>
        <v>0</v>
      </c>
      <c r="C988" t="str">
        <f>TEXT(Base[[#This Row],[Data_Padronizada]],"DDD")</f>
        <v>sáb</v>
      </c>
      <c r="D988">
        <f>_xlfn.XLOOKUP(Base[[#This Row],[Recurso]],'DE-PARA'!$A$1:$A$1000,'DE-PARA'!$D$1:$D$1000)</f>
        <v>0</v>
      </c>
      <c r="E988" t="str">
        <f>_xlfn.XLOOKUP(Base[[#This Row],[Tipo]],'DE-PARA'!$K$2:$K$63,'DE-PARA'!$L$2:$L$63,"Fazer De-Para")</f>
        <v>Fazer De-Para</v>
      </c>
      <c r="F988" s="21">
        <f>Base[[#This Row],[Duração]]*24</f>
        <v>0</v>
      </c>
      <c r="G988" s="22">
        <f>HOUR(Base[[#This Row],[Tempo de atendimento]]/24)</f>
        <v>0</v>
      </c>
      <c r="H988">
        <f>_xlfn.XLOOKUP(Base[[#This Row],[Recurso]],'DE-PARA'!$A$1:$A$1000,'DE-PARA'!$E$1:$E$1000)</f>
        <v>0</v>
      </c>
      <c r="I988">
        <f>_xlfn.XLOOKUP(Base[[#This Row],[Recurso]],'DE-PARA'!$A$1:$A$1000,'DE-PARA'!$F$1:$F$1000)</f>
        <v>0</v>
      </c>
    </row>
    <row r="989" spans="1:68">
      <c r="A989" s="19">
        <f>CONCATENATE(MONTH(Base[[#This Row],[Data_Padronizada]]),"/",YEAR(Base[[#This Row],[Data_Padronizada]]))*1</f>
        <v>1</v>
      </c>
      <c r="B989" s="20" cm="1">
        <f t="array" ref="B989">IF(ISTEXT(BP989), IFERROR(VALOR.DATA(TRIM(BP989)), VALUE(TRIM(BP989))), BP989)</f>
        <v>0</v>
      </c>
      <c r="C989" t="str">
        <f>TEXT(Base[[#This Row],[Data_Padronizada]],"DDD")</f>
        <v>sáb</v>
      </c>
      <c r="D989">
        <f>_xlfn.XLOOKUP(Base[[#This Row],[Recurso]],'DE-PARA'!$A$1:$A$1000,'DE-PARA'!$D$1:$D$1000)</f>
        <v>0</v>
      </c>
      <c r="E989" t="str">
        <f>_xlfn.XLOOKUP(Base[[#This Row],[Tipo]],'DE-PARA'!$K$2:$K$63,'DE-PARA'!$L$2:$L$63,"Fazer De-Para")</f>
        <v>Fazer De-Para</v>
      </c>
      <c r="F989" s="21">
        <f>Base[[#This Row],[Duração]]*24</f>
        <v>0</v>
      </c>
      <c r="G989" s="22">
        <f>HOUR(Base[[#This Row],[Tempo de atendimento]]/24)</f>
        <v>0</v>
      </c>
      <c r="H989">
        <f>_xlfn.XLOOKUP(Base[[#This Row],[Recurso]],'DE-PARA'!$A$1:$A$1000,'DE-PARA'!$E$1:$E$1000)</f>
        <v>0</v>
      </c>
      <c r="I989">
        <f>_xlfn.XLOOKUP(Base[[#This Row],[Recurso]],'DE-PARA'!$A$1:$A$1000,'DE-PARA'!$F$1:$F$1000)</f>
        <v>0</v>
      </c>
    </row>
    <row r="990" spans="1:68">
      <c r="A990" s="19">
        <f>CONCATENATE(MONTH(Base[[#This Row],[Data_Padronizada]]),"/",YEAR(Base[[#This Row],[Data_Padronizada]]))*1</f>
        <v>1</v>
      </c>
      <c r="B990" s="20" cm="1">
        <f t="array" ref="B990">IF(ISTEXT(BP990), IFERROR(VALOR.DATA(TRIM(BP990)), VALUE(TRIM(BP990))), BP990)</f>
        <v>0</v>
      </c>
      <c r="C990" t="str">
        <f>TEXT(Base[[#This Row],[Data_Padronizada]],"DDD")</f>
        <v>sáb</v>
      </c>
      <c r="D990">
        <f>_xlfn.XLOOKUP(Base[[#This Row],[Recurso]],'DE-PARA'!$A$1:$A$1000,'DE-PARA'!$D$1:$D$1000)</f>
        <v>0</v>
      </c>
      <c r="E990" t="str">
        <f>_xlfn.XLOOKUP(Base[[#This Row],[Tipo]],'DE-PARA'!$K$2:$K$63,'DE-PARA'!$L$2:$L$63,"Fazer De-Para")</f>
        <v>Fazer De-Para</v>
      </c>
      <c r="F990" s="21">
        <f>Base[[#This Row],[Duração]]*24</f>
        <v>0</v>
      </c>
      <c r="G990" s="22">
        <f>HOUR(Base[[#This Row],[Tempo de atendimento]]/24)</f>
        <v>0</v>
      </c>
      <c r="H990">
        <f>_xlfn.XLOOKUP(Base[[#This Row],[Recurso]],'DE-PARA'!$A$1:$A$1000,'DE-PARA'!$E$1:$E$1000)</f>
        <v>0</v>
      </c>
      <c r="I990">
        <f>_xlfn.XLOOKUP(Base[[#This Row],[Recurso]],'DE-PARA'!$A$1:$A$1000,'DE-PARA'!$F$1:$F$1000)</f>
        <v>0</v>
      </c>
    </row>
    <row r="991" spans="1:68">
      <c r="A991" s="19">
        <f>CONCATENATE(MONTH(Base[[#This Row],[Data_Padronizada]]),"/",YEAR(Base[[#This Row],[Data_Padronizada]]))*1</f>
        <v>1</v>
      </c>
      <c r="B991" s="20" cm="1">
        <f t="array" ref="B991">IF(ISTEXT(BP991), IFERROR(VALOR.DATA(TRIM(BP991)), VALUE(TRIM(BP991))), BP991)</f>
        <v>0</v>
      </c>
      <c r="C991" t="str">
        <f>TEXT(Base[[#This Row],[Data_Padronizada]],"DDD")</f>
        <v>sáb</v>
      </c>
      <c r="D991">
        <f>_xlfn.XLOOKUP(Base[[#This Row],[Recurso]],'DE-PARA'!$A$1:$A$1000,'DE-PARA'!$D$1:$D$1000)</f>
        <v>0</v>
      </c>
      <c r="E991" t="str">
        <f>_xlfn.XLOOKUP(Base[[#This Row],[Tipo]],'DE-PARA'!$K$2:$K$63,'DE-PARA'!$L$2:$L$63,"Fazer De-Para")</f>
        <v>Fazer De-Para</v>
      </c>
      <c r="F991" s="21">
        <f>Base[[#This Row],[Duração]]*24</f>
        <v>0</v>
      </c>
      <c r="G991" s="22">
        <f>HOUR(Base[[#This Row],[Tempo de atendimento]]/24)</f>
        <v>0</v>
      </c>
      <c r="H991">
        <f>_xlfn.XLOOKUP(Base[[#This Row],[Recurso]],'DE-PARA'!$A$1:$A$1000,'DE-PARA'!$E$1:$E$1000)</f>
        <v>0</v>
      </c>
      <c r="I991">
        <f>_xlfn.XLOOKUP(Base[[#This Row],[Recurso]],'DE-PARA'!$A$1:$A$1000,'DE-PARA'!$F$1:$F$1000)</f>
        <v>0</v>
      </c>
    </row>
    <row r="992" spans="1:68">
      <c r="A992" s="19">
        <f>CONCATENATE(MONTH(Base[[#This Row],[Data_Padronizada]]),"/",YEAR(Base[[#This Row],[Data_Padronizada]]))*1</f>
        <v>1</v>
      </c>
      <c r="B992" s="20" cm="1">
        <f t="array" ref="B992">IF(ISTEXT(BP992), IFERROR(VALOR.DATA(TRIM(BP992)), VALUE(TRIM(BP992))), BP992)</f>
        <v>0</v>
      </c>
      <c r="C992" t="str">
        <f>TEXT(Base[[#This Row],[Data_Padronizada]],"DDD")</f>
        <v>sáb</v>
      </c>
      <c r="D992">
        <f>_xlfn.XLOOKUP(Base[[#This Row],[Recurso]],'DE-PARA'!$A$1:$A$1000,'DE-PARA'!$D$1:$D$1000)</f>
        <v>0</v>
      </c>
      <c r="E992" t="str">
        <f>_xlfn.XLOOKUP(Base[[#This Row],[Tipo]],'DE-PARA'!$K$2:$K$63,'DE-PARA'!$L$2:$L$63,"Fazer De-Para")</f>
        <v>Fazer De-Para</v>
      </c>
      <c r="F992" s="21">
        <f>Base[[#This Row],[Duração]]*24</f>
        <v>0</v>
      </c>
      <c r="G992" s="22">
        <f>HOUR(Base[[#This Row],[Tempo de atendimento]]/24)</f>
        <v>0</v>
      </c>
      <c r="H992">
        <f>_xlfn.XLOOKUP(Base[[#This Row],[Recurso]],'DE-PARA'!$A$1:$A$1000,'DE-PARA'!$E$1:$E$1000)</f>
        <v>0</v>
      </c>
      <c r="I992">
        <f>_xlfn.XLOOKUP(Base[[#This Row],[Recurso]],'DE-PARA'!$A$1:$A$1000,'DE-PARA'!$F$1:$F$1000)</f>
        <v>0</v>
      </c>
    </row>
    <row r="993" spans="1:68">
      <c r="A993" s="19">
        <f>CONCATENATE(MONTH(Base[[#This Row],[Data_Padronizada]]),"/",YEAR(Base[[#This Row],[Data_Padronizada]]))*1</f>
        <v>1</v>
      </c>
      <c r="B993" s="20" cm="1">
        <f t="array" ref="B993">IF(ISTEXT(BP993), IFERROR(VALOR.DATA(TRIM(BP993)), VALUE(TRIM(BP993))), BP993)</f>
        <v>0</v>
      </c>
      <c r="C993" t="str">
        <f>TEXT(Base[[#This Row],[Data_Padronizada]],"DDD")</f>
        <v>sáb</v>
      </c>
      <c r="D993">
        <f>_xlfn.XLOOKUP(Base[[#This Row],[Recurso]],'DE-PARA'!$A$1:$A$1000,'DE-PARA'!$D$1:$D$1000)</f>
        <v>0</v>
      </c>
      <c r="E993" t="str">
        <f>_xlfn.XLOOKUP(Base[[#This Row],[Tipo]],'DE-PARA'!$K$2:$K$63,'DE-PARA'!$L$2:$L$63,"Fazer De-Para")</f>
        <v>Fazer De-Para</v>
      </c>
      <c r="F993" s="21">
        <f>Base[[#This Row],[Duração]]*24</f>
        <v>0</v>
      </c>
      <c r="G993" s="22">
        <f>HOUR(Base[[#This Row],[Tempo de atendimento]]/24)</f>
        <v>0</v>
      </c>
      <c r="H993">
        <f>_xlfn.XLOOKUP(Base[[#This Row],[Recurso]],'DE-PARA'!$A$1:$A$1000,'DE-PARA'!$E$1:$E$1000)</f>
        <v>0</v>
      </c>
      <c r="I993">
        <f>_xlfn.XLOOKUP(Base[[#This Row],[Recurso]],'DE-PARA'!$A$1:$A$1000,'DE-PARA'!$F$1:$F$1000)</f>
        <v>0</v>
      </c>
    </row>
    <row r="994" spans="1:68">
      <c r="A994" s="19">
        <f>CONCATENATE(MONTH(Base[[#This Row],[Data_Padronizada]]),"/",YEAR(Base[[#This Row],[Data_Padronizada]]))*1</f>
        <v>1</v>
      </c>
      <c r="B994" s="20" cm="1">
        <f t="array" ref="B994">IF(ISTEXT(BP994), IFERROR(VALOR.DATA(TRIM(BP994)), VALUE(TRIM(BP994))), BP994)</f>
        <v>0</v>
      </c>
      <c r="C994" t="str">
        <f>TEXT(Base[[#This Row],[Data_Padronizada]],"DDD")</f>
        <v>sáb</v>
      </c>
      <c r="D994">
        <f>_xlfn.XLOOKUP(Base[[#This Row],[Recurso]],'DE-PARA'!$A$1:$A$1000,'DE-PARA'!$D$1:$D$1000)</f>
        <v>0</v>
      </c>
      <c r="E994" t="str">
        <f>_xlfn.XLOOKUP(Base[[#This Row],[Tipo]],'DE-PARA'!$K$2:$K$63,'DE-PARA'!$L$2:$L$63,"Fazer De-Para")</f>
        <v>Fazer De-Para</v>
      </c>
      <c r="F994" s="21">
        <f>Base[[#This Row],[Duração]]*24</f>
        <v>0</v>
      </c>
      <c r="G994" s="22">
        <f>HOUR(Base[[#This Row],[Tempo de atendimento]]/24)</f>
        <v>0</v>
      </c>
      <c r="H994">
        <f>_xlfn.XLOOKUP(Base[[#This Row],[Recurso]],'DE-PARA'!$A$1:$A$1000,'DE-PARA'!$E$1:$E$1000)</f>
        <v>0</v>
      </c>
      <c r="I994">
        <f>_xlfn.XLOOKUP(Base[[#This Row],[Recurso]],'DE-PARA'!$A$1:$A$1000,'DE-PARA'!$F$1:$F$1000)</f>
        <v>0</v>
      </c>
    </row>
    <row r="995" spans="1:68">
      <c r="A995" s="19">
        <f>CONCATENATE(MONTH(Base[[#This Row],[Data_Padronizada]]),"/",YEAR(Base[[#This Row],[Data_Padronizada]]))*1</f>
        <v>1</v>
      </c>
      <c r="B995" s="20" cm="1">
        <f t="array" ref="B995">IF(ISTEXT(BP995), IFERROR(VALOR.DATA(TRIM(BP995)), VALUE(TRIM(BP995))), BP995)</f>
        <v>0</v>
      </c>
      <c r="C995" t="str">
        <f>TEXT(Base[[#This Row],[Data_Padronizada]],"DDD")</f>
        <v>sáb</v>
      </c>
      <c r="D995">
        <f>_xlfn.XLOOKUP(Base[[#This Row],[Recurso]],'DE-PARA'!$A$1:$A$1000,'DE-PARA'!$D$1:$D$1000)</f>
        <v>0</v>
      </c>
      <c r="E995" t="str">
        <f>_xlfn.XLOOKUP(Base[[#This Row],[Tipo]],'DE-PARA'!$K$2:$K$63,'DE-PARA'!$L$2:$L$63,"Fazer De-Para")</f>
        <v>Fazer De-Para</v>
      </c>
      <c r="F995" s="21">
        <f>Base[[#This Row],[Duração]]*24</f>
        <v>0</v>
      </c>
      <c r="G995" s="22">
        <f>HOUR(Base[[#This Row],[Tempo de atendimento]]/24)</f>
        <v>0</v>
      </c>
      <c r="H995">
        <f>_xlfn.XLOOKUP(Base[[#This Row],[Recurso]],'DE-PARA'!$A$1:$A$1000,'DE-PARA'!$E$1:$E$1000)</f>
        <v>0</v>
      </c>
      <c r="I995">
        <f>_xlfn.XLOOKUP(Base[[#This Row],[Recurso]],'DE-PARA'!$A$1:$A$1000,'DE-PARA'!$F$1:$F$1000)</f>
        <v>0</v>
      </c>
    </row>
    <row r="996" spans="1:68">
      <c r="A996" s="19">
        <f>CONCATENATE(MONTH(Base[[#This Row],[Data_Padronizada]]),"/",YEAR(Base[[#This Row],[Data_Padronizada]]))*1</f>
        <v>1</v>
      </c>
      <c r="B996" s="20" cm="1">
        <f t="array" ref="B996">IF(ISTEXT(BP996), IFERROR(VALOR.DATA(TRIM(BP996)), VALUE(TRIM(BP996))), BP996)</f>
        <v>0</v>
      </c>
      <c r="C996" t="str">
        <f>TEXT(Base[[#This Row],[Data_Padronizada]],"DDD")</f>
        <v>sáb</v>
      </c>
      <c r="D996">
        <f>_xlfn.XLOOKUP(Base[[#This Row],[Recurso]],'DE-PARA'!$A$1:$A$1000,'DE-PARA'!$D$1:$D$1000)</f>
        <v>0</v>
      </c>
      <c r="E996" t="str">
        <f>_xlfn.XLOOKUP(Base[[#This Row],[Tipo]],'DE-PARA'!$K$2:$K$63,'DE-PARA'!$L$2:$L$63,"Fazer De-Para")</f>
        <v>Fazer De-Para</v>
      </c>
      <c r="F996" s="21">
        <f>Base[[#This Row],[Duração]]*24</f>
        <v>0</v>
      </c>
      <c r="G996" s="22">
        <f>HOUR(Base[[#This Row],[Tempo de atendimento]]/24)</f>
        <v>0</v>
      </c>
      <c r="H996">
        <f>_xlfn.XLOOKUP(Base[[#This Row],[Recurso]],'DE-PARA'!$A$1:$A$1000,'DE-PARA'!$E$1:$E$1000)</f>
        <v>0</v>
      </c>
      <c r="I996">
        <f>_xlfn.XLOOKUP(Base[[#This Row],[Recurso]],'DE-PARA'!$A$1:$A$1000,'DE-PARA'!$F$1:$F$1000)</f>
        <v>0</v>
      </c>
    </row>
    <row r="997" spans="1:68">
      <c r="A997" s="19">
        <f>CONCATENATE(MONTH(Base[[#This Row],[Data_Padronizada]]),"/",YEAR(Base[[#This Row],[Data_Padronizada]]))*1</f>
        <v>1</v>
      </c>
      <c r="B997" s="20" cm="1">
        <f t="array" ref="B997">IF(ISTEXT(BP997), IFERROR(VALOR.DATA(TRIM(BP997)), VALUE(TRIM(BP997))), BP997)</f>
        <v>0</v>
      </c>
      <c r="C997" t="str">
        <f>TEXT(Base[[#This Row],[Data_Padronizada]],"DDD")</f>
        <v>sáb</v>
      </c>
      <c r="D997">
        <f>_xlfn.XLOOKUP(Base[[#This Row],[Recurso]],'DE-PARA'!$A$1:$A$1000,'DE-PARA'!$D$1:$D$1000)</f>
        <v>0</v>
      </c>
      <c r="E997" t="str">
        <f>_xlfn.XLOOKUP(Base[[#This Row],[Tipo]],'DE-PARA'!$K$2:$K$63,'DE-PARA'!$L$2:$L$63,"Fazer De-Para")</f>
        <v>Fazer De-Para</v>
      </c>
      <c r="F997" s="21">
        <f>Base[[#This Row],[Duração]]*24</f>
        <v>0</v>
      </c>
      <c r="G997" s="22">
        <f>HOUR(Base[[#This Row],[Tempo de atendimento]]/24)</f>
        <v>0</v>
      </c>
      <c r="H997">
        <f>_xlfn.XLOOKUP(Base[[#This Row],[Recurso]],'DE-PARA'!$A$1:$A$1000,'DE-PARA'!$E$1:$E$1000)</f>
        <v>0</v>
      </c>
      <c r="I997">
        <f>_xlfn.XLOOKUP(Base[[#This Row],[Recurso]],'DE-PARA'!$A$1:$A$1000,'DE-PARA'!$F$1:$F$1000)</f>
        <v>0</v>
      </c>
      <c r="AD997" s="64"/>
      <c r="AE997" s="64"/>
      <c r="AF997" s="64"/>
      <c r="AG997" s="65"/>
      <c r="AH997" s="65"/>
      <c r="BK997" s="65"/>
      <c r="BL997" s="65"/>
      <c r="BP997" s="20"/>
    </row>
    <row r="998" spans="1:68">
      <c r="A998" s="19">
        <f>CONCATENATE(MONTH(Base[[#This Row],[Data_Padronizada]]),"/",YEAR(Base[[#This Row],[Data_Padronizada]]))*1</f>
        <v>1</v>
      </c>
      <c r="B998" s="20" cm="1">
        <f t="array" ref="B998">IF(ISTEXT(BP998), IFERROR(VALOR.DATA(TRIM(BP998)), VALUE(TRIM(BP998))), BP998)</f>
        <v>0</v>
      </c>
      <c r="C998" t="str">
        <f>TEXT(Base[[#This Row],[Data_Padronizada]],"DDD")</f>
        <v>sáb</v>
      </c>
      <c r="D998">
        <f>_xlfn.XLOOKUP(Base[[#This Row],[Recurso]],'DE-PARA'!$A$1:$A$1000,'DE-PARA'!$D$1:$D$1000)</f>
        <v>0</v>
      </c>
      <c r="E998" t="str">
        <f>_xlfn.XLOOKUP(Base[[#This Row],[Tipo]],'DE-PARA'!$K$2:$K$63,'DE-PARA'!$L$2:$L$63,"Fazer De-Para")</f>
        <v>Fazer De-Para</v>
      </c>
      <c r="F998" s="21">
        <f>Base[[#This Row],[Duração]]*24</f>
        <v>0</v>
      </c>
      <c r="G998" s="22">
        <f>HOUR(Base[[#This Row],[Tempo de atendimento]]/24)</f>
        <v>0</v>
      </c>
      <c r="H998">
        <f>_xlfn.XLOOKUP(Base[[#This Row],[Recurso]],'DE-PARA'!$A$1:$A$1000,'DE-PARA'!$E$1:$E$1000)</f>
        <v>0</v>
      </c>
      <c r="I998">
        <f>_xlfn.XLOOKUP(Base[[#This Row],[Recurso]],'DE-PARA'!$A$1:$A$1000,'DE-PARA'!$F$1:$F$1000)</f>
        <v>0</v>
      </c>
      <c r="AD998" s="64"/>
      <c r="AE998" s="64"/>
      <c r="AF998" s="64"/>
      <c r="AG998" s="65"/>
      <c r="AH998" s="65"/>
      <c r="BK998" s="65"/>
      <c r="BL998" s="65"/>
      <c r="BP998" s="20"/>
    </row>
    <row r="999" spans="1:68">
      <c r="A999" s="19">
        <f>CONCATENATE(MONTH(Base[[#This Row],[Data_Padronizada]]),"/",YEAR(Base[[#This Row],[Data_Padronizada]]))*1</f>
        <v>1</v>
      </c>
      <c r="B999" s="20" cm="1">
        <f t="array" ref="B999">IF(ISTEXT(BP999), IFERROR(VALOR.DATA(TRIM(BP999)), VALUE(TRIM(BP999))), BP999)</f>
        <v>0</v>
      </c>
      <c r="C999" t="str">
        <f>TEXT(Base[[#This Row],[Data_Padronizada]],"DDD")</f>
        <v>sáb</v>
      </c>
      <c r="D999">
        <f>_xlfn.XLOOKUP(Base[[#This Row],[Recurso]],'DE-PARA'!$A$1:$A$1000,'DE-PARA'!$D$1:$D$1000)</f>
        <v>0</v>
      </c>
      <c r="E999" t="str">
        <f>_xlfn.XLOOKUP(Base[[#This Row],[Tipo]],'DE-PARA'!$K$2:$K$63,'DE-PARA'!$L$2:$L$63,"Fazer De-Para")</f>
        <v>Fazer De-Para</v>
      </c>
      <c r="F999" s="21">
        <f>Base[[#This Row],[Duração]]*24</f>
        <v>0</v>
      </c>
      <c r="G999" s="22">
        <f>HOUR(Base[[#This Row],[Tempo de atendimento]]/24)</f>
        <v>0</v>
      </c>
      <c r="H999">
        <f>_xlfn.XLOOKUP(Base[[#This Row],[Recurso]],'DE-PARA'!$A$1:$A$1000,'DE-PARA'!$E$1:$E$1000)</f>
        <v>0</v>
      </c>
      <c r="I999">
        <f>_xlfn.XLOOKUP(Base[[#This Row],[Recurso]],'DE-PARA'!$A$1:$A$1000,'DE-PARA'!$F$1:$F$1000)</f>
        <v>0</v>
      </c>
      <c r="AD999" s="64"/>
      <c r="AE999" s="64"/>
      <c r="AF999" s="64"/>
      <c r="AG999" s="65"/>
      <c r="AH999" s="65"/>
      <c r="BK999" s="65"/>
      <c r="BL999" s="65"/>
      <c r="BP999" s="20"/>
    </row>
    <row r="1000" spans="1:68">
      <c r="A1000" s="19">
        <f>CONCATENATE(MONTH(Base[[#This Row],[Data_Padronizada]]),"/",YEAR(Base[[#This Row],[Data_Padronizada]]))*1</f>
        <v>1</v>
      </c>
      <c r="B1000" s="20" cm="1">
        <f t="array" ref="B1000">IF(ISTEXT(BP1000), IFERROR(VALOR.DATA(TRIM(BP1000)), VALUE(TRIM(BP1000))), BP1000)</f>
        <v>0</v>
      </c>
      <c r="C1000" t="str">
        <f>TEXT(Base[[#This Row],[Data_Padronizada]],"DDD")</f>
        <v>sáb</v>
      </c>
      <c r="D1000">
        <f>_xlfn.XLOOKUP(Base[[#This Row],[Recurso]],'DE-PARA'!$A$1:$A$1000,'DE-PARA'!$D$1:$D$1000)</f>
        <v>0</v>
      </c>
      <c r="E1000" t="str">
        <f>_xlfn.XLOOKUP(Base[[#This Row],[Tipo]],'DE-PARA'!$K$2:$K$63,'DE-PARA'!$L$2:$L$63,"Fazer De-Para")</f>
        <v>Fazer De-Para</v>
      </c>
      <c r="F1000" s="21">
        <f>Base[[#This Row],[Duração]]*24</f>
        <v>0</v>
      </c>
      <c r="G1000" s="22">
        <f>HOUR(Base[[#This Row],[Tempo de atendimento]]/24)</f>
        <v>0</v>
      </c>
      <c r="H1000">
        <f>_xlfn.XLOOKUP(Base[[#This Row],[Recurso]],'DE-PARA'!$A$1:$A$1000,'DE-PARA'!$E$1:$E$1000)</f>
        <v>0</v>
      </c>
      <c r="I1000">
        <f>_xlfn.XLOOKUP(Base[[#This Row],[Recurso]],'DE-PARA'!$A$1:$A$1000,'DE-PARA'!$F$1:$F$1000)</f>
        <v>0</v>
      </c>
    </row>
    <row r="1001" spans="1:68">
      <c r="A1001" s="19">
        <f>CONCATENATE(MONTH(Base[[#This Row],[Data_Padronizada]]),"/",YEAR(Base[[#This Row],[Data_Padronizada]]))*1</f>
        <v>1</v>
      </c>
      <c r="B1001" s="20" cm="1">
        <f t="array" ref="B1001">IF(ISTEXT(BP1001), IFERROR(VALOR.DATA(TRIM(BP1001)), VALUE(TRIM(BP1001))), BP1001)</f>
        <v>0</v>
      </c>
      <c r="C1001" t="str">
        <f>TEXT(Base[[#This Row],[Data_Padronizada]],"DDD")</f>
        <v>sáb</v>
      </c>
      <c r="D1001">
        <f>_xlfn.XLOOKUP(Base[[#This Row],[Recurso]],'DE-PARA'!$A$1:$A$1000,'DE-PARA'!$D$1:$D$1000)</f>
        <v>0</v>
      </c>
      <c r="E1001" t="str">
        <f>_xlfn.XLOOKUP(Base[[#This Row],[Tipo]],'DE-PARA'!$K$2:$K$63,'DE-PARA'!$L$2:$L$63,"Fazer De-Para")</f>
        <v>Fazer De-Para</v>
      </c>
      <c r="F1001" s="21">
        <f>Base[[#This Row],[Duração]]*24</f>
        <v>0</v>
      </c>
      <c r="G1001" s="22">
        <f>HOUR(Base[[#This Row],[Tempo de atendimento]]/24)</f>
        <v>0</v>
      </c>
      <c r="H1001">
        <f>_xlfn.XLOOKUP(Base[[#This Row],[Recurso]],'DE-PARA'!$A$1:$A$1000,'DE-PARA'!$E$1:$E$1000)</f>
        <v>0</v>
      </c>
      <c r="I1001">
        <f>_xlfn.XLOOKUP(Base[[#This Row],[Recurso]],'DE-PARA'!$A$1:$A$1000,'DE-PARA'!$F$1:$F$1000)</f>
        <v>0</v>
      </c>
      <c r="AD1001" s="64"/>
      <c r="AE1001" s="64"/>
      <c r="AF1001" s="64"/>
      <c r="AG1001" s="65"/>
      <c r="AH1001" s="65"/>
      <c r="BK1001" s="65"/>
      <c r="BL1001" s="65"/>
      <c r="BP1001" s="20"/>
    </row>
    <row r="1002" spans="1:68">
      <c r="A1002" s="19">
        <f>CONCATENATE(MONTH(Base[[#This Row],[Data_Padronizada]]),"/",YEAR(Base[[#This Row],[Data_Padronizada]]))*1</f>
        <v>1</v>
      </c>
      <c r="B1002" s="20" cm="1">
        <f t="array" ref="B1002">IF(ISTEXT(BP1002), IFERROR(VALOR.DATA(TRIM(BP1002)), VALUE(TRIM(BP1002))), BP1002)</f>
        <v>0</v>
      </c>
      <c r="C1002" t="str">
        <f>TEXT(Base[[#This Row],[Data_Padronizada]],"DDD")</f>
        <v>sáb</v>
      </c>
      <c r="D1002">
        <f>_xlfn.XLOOKUP(Base[[#This Row],[Recurso]],'DE-PARA'!$A$1:$A$1000,'DE-PARA'!$D$1:$D$1000)</f>
        <v>0</v>
      </c>
      <c r="E1002" t="str">
        <f>_xlfn.XLOOKUP(Base[[#This Row],[Tipo]],'DE-PARA'!$K$2:$K$63,'DE-PARA'!$L$2:$L$63,"Fazer De-Para")</f>
        <v>Fazer De-Para</v>
      </c>
      <c r="F1002" s="21">
        <f>Base[[#This Row],[Duração]]*24</f>
        <v>0</v>
      </c>
      <c r="G1002" s="22">
        <f>HOUR(Base[[#This Row],[Tempo de atendimento]]/24)</f>
        <v>0</v>
      </c>
      <c r="H1002">
        <f>_xlfn.XLOOKUP(Base[[#This Row],[Recurso]],'DE-PARA'!$A$1:$A$1000,'DE-PARA'!$E$1:$E$1000)</f>
        <v>0</v>
      </c>
      <c r="I1002">
        <f>_xlfn.XLOOKUP(Base[[#This Row],[Recurso]],'DE-PARA'!$A$1:$A$1000,'DE-PARA'!$F$1:$F$1000)</f>
        <v>0</v>
      </c>
      <c r="AD1002" s="64"/>
      <c r="AE1002" s="64"/>
      <c r="AF1002" s="64"/>
      <c r="AG1002" s="65"/>
      <c r="AH1002" s="65"/>
      <c r="BK1002" s="65"/>
      <c r="BL1002" s="65"/>
      <c r="BP1002" s="20"/>
    </row>
    <row r="1003" spans="1:68">
      <c r="A1003" s="19">
        <f>CONCATENATE(MONTH(Base[[#This Row],[Data_Padronizada]]),"/",YEAR(Base[[#This Row],[Data_Padronizada]]))*1</f>
        <v>1</v>
      </c>
      <c r="B1003" s="20" cm="1">
        <f t="array" ref="B1003">IF(ISTEXT(BP1003), IFERROR(VALOR.DATA(TRIM(BP1003)), VALUE(TRIM(BP1003))), BP1003)</f>
        <v>0</v>
      </c>
      <c r="C1003" t="str">
        <f>TEXT(Base[[#This Row],[Data_Padronizada]],"DDD")</f>
        <v>sáb</v>
      </c>
      <c r="D1003">
        <f>_xlfn.XLOOKUP(Base[[#This Row],[Recurso]],'DE-PARA'!$A$1:$A$1000,'DE-PARA'!$D$1:$D$1000)</f>
        <v>0</v>
      </c>
      <c r="E1003" t="str">
        <f>_xlfn.XLOOKUP(Base[[#This Row],[Tipo]],'DE-PARA'!$K$2:$K$63,'DE-PARA'!$L$2:$L$63,"Fazer De-Para")</f>
        <v>Fazer De-Para</v>
      </c>
      <c r="F1003" s="21">
        <f>Base[[#This Row],[Duração]]*24</f>
        <v>0</v>
      </c>
      <c r="G1003" s="22">
        <f>HOUR(Base[[#This Row],[Tempo de atendimento]]/24)</f>
        <v>0</v>
      </c>
      <c r="H1003">
        <f>_xlfn.XLOOKUP(Base[[#This Row],[Recurso]],'DE-PARA'!$A$1:$A$1000,'DE-PARA'!$E$1:$E$1000)</f>
        <v>0</v>
      </c>
      <c r="I1003">
        <f>_xlfn.XLOOKUP(Base[[#This Row],[Recurso]],'DE-PARA'!$A$1:$A$1000,'DE-PARA'!$F$1:$F$1000)</f>
        <v>0</v>
      </c>
    </row>
    <row r="1004" spans="1:68">
      <c r="A1004" s="19">
        <f>CONCATENATE(MONTH(Base[[#This Row],[Data_Padronizada]]),"/",YEAR(Base[[#This Row],[Data_Padronizada]]))*1</f>
        <v>1</v>
      </c>
      <c r="B1004" s="20" cm="1">
        <f t="array" ref="B1004">IF(ISTEXT(BP1004), IFERROR(VALOR.DATA(TRIM(BP1004)), VALUE(TRIM(BP1004))), BP1004)</f>
        <v>0</v>
      </c>
      <c r="C1004" t="str">
        <f>TEXT(Base[[#This Row],[Data_Padronizada]],"DDD")</f>
        <v>sáb</v>
      </c>
      <c r="D1004">
        <f>_xlfn.XLOOKUP(Base[[#This Row],[Recurso]],'DE-PARA'!$A$1:$A$1000,'DE-PARA'!$D$1:$D$1000)</f>
        <v>0</v>
      </c>
      <c r="E1004" t="str">
        <f>_xlfn.XLOOKUP(Base[[#This Row],[Tipo]],'DE-PARA'!$K$2:$K$63,'DE-PARA'!$L$2:$L$63,"Fazer De-Para")</f>
        <v>Fazer De-Para</v>
      </c>
      <c r="F1004" s="21">
        <f>Base[[#This Row],[Duração]]*24</f>
        <v>0</v>
      </c>
      <c r="G1004" s="22">
        <f>HOUR(Base[[#This Row],[Tempo de atendimento]]/24)</f>
        <v>0</v>
      </c>
      <c r="H1004">
        <f>_xlfn.XLOOKUP(Base[[#This Row],[Recurso]],'DE-PARA'!$A$1:$A$1000,'DE-PARA'!$E$1:$E$1000)</f>
        <v>0</v>
      </c>
      <c r="I1004">
        <f>_xlfn.XLOOKUP(Base[[#This Row],[Recurso]],'DE-PARA'!$A$1:$A$1000,'DE-PARA'!$F$1:$F$1000)</f>
        <v>0</v>
      </c>
      <c r="AD1004" s="64"/>
      <c r="AE1004" s="64"/>
      <c r="AF1004" s="64"/>
      <c r="AG1004" s="65"/>
      <c r="AH1004" s="65"/>
      <c r="BK1004" s="65"/>
      <c r="BL1004" s="65"/>
      <c r="BP1004" s="20"/>
    </row>
    <row r="1005" spans="1:68">
      <c r="A1005" s="19">
        <f>CONCATENATE(MONTH(Base[[#This Row],[Data_Padronizada]]),"/",YEAR(Base[[#This Row],[Data_Padronizada]]))*1</f>
        <v>1</v>
      </c>
      <c r="B1005" s="20" cm="1">
        <f t="array" ref="B1005">IF(ISTEXT(BP1005), IFERROR(VALOR.DATA(TRIM(BP1005)), VALUE(TRIM(BP1005))), BP1005)</f>
        <v>0</v>
      </c>
      <c r="C1005" t="str">
        <f>TEXT(Base[[#This Row],[Data_Padronizada]],"DDD")</f>
        <v>sáb</v>
      </c>
      <c r="D1005">
        <f>_xlfn.XLOOKUP(Base[[#This Row],[Recurso]],'DE-PARA'!$A$1:$A$1000,'DE-PARA'!$D$1:$D$1000)</f>
        <v>0</v>
      </c>
      <c r="E1005" t="str">
        <f>_xlfn.XLOOKUP(Base[[#This Row],[Tipo]],'DE-PARA'!$K$2:$K$63,'DE-PARA'!$L$2:$L$63,"Fazer De-Para")</f>
        <v>Fazer De-Para</v>
      </c>
      <c r="F1005" s="21">
        <f>Base[[#This Row],[Duração]]*24</f>
        <v>0</v>
      </c>
      <c r="G1005" s="22">
        <f>HOUR(Base[[#This Row],[Tempo de atendimento]]/24)</f>
        <v>0</v>
      </c>
      <c r="H1005">
        <f>_xlfn.XLOOKUP(Base[[#This Row],[Recurso]],'DE-PARA'!$A$1:$A$1000,'DE-PARA'!$E$1:$E$1000)</f>
        <v>0</v>
      </c>
      <c r="I1005">
        <f>_xlfn.XLOOKUP(Base[[#This Row],[Recurso]],'DE-PARA'!$A$1:$A$1000,'DE-PARA'!$F$1:$F$1000)</f>
        <v>0</v>
      </c>
    </row>
    <row r="1006" spans="1:68">
      <c r="A1006" s="19">
        <f>CONCATENATE(MONTH(Base[[#This Row],[Data_Padronizada]]),"/",YEAR(Base[[#This Row],[Data_Padronizada]]))*1</f>
        <v>1</v>
      </c>
      <c r="B1006" s="20" cm="1">
        <f t="array" ref="B1006">IF(ISTEXT(BP1006), IFERROR(VALOR.DATA(TRIM(BP1006)), VALUE(TRIM(BP1006))), BP1006)</f>
        <v>0</v>
      </c>
      <c r="C1006" t="str">
        <f>TEXT(Base[[#This Row],[Data_Padronizada]],"DDD")</f>
        <v>sáb</v>
      </c>
      <c r="D1006">
        <f>_xlfn.XLOOKUP(Base[[#This Row],[Recurso]],'DE-PARA'!$A$1:$A$1000,'DE-PARA'!$D$1:$D$1000)</f>
        <v>0</v>
      </c>
      <c r="E1006" t="str">
        <f>_xlfn.XLOOKUP(Base[[#This Row],[Tipo]],'DE-PARA'!$K$2:$K$63,'DE-PARA'!$L$2:$L$63,"Fazer De-Para")</f>
        <v>Fazer De-Para</v>
      </c>
      <c r="F1006" s="21">
        <f>Base[[#This Row],[Duração]]*24</f>
        <v>0</v>
      </c>
      <c r="G1006" s="22">
        <f>HOUR(Base[[#This Row],[Tempo de atendimento]]/24)</f>
        <v>0</v>
      </c>
      <c r="H1006">
        <f>_xlfn.XLOOKUP(Base[[#This Row],[Recurso]],'DE-PARA'!$A$1:$A$1000,'DE-PARA'!$E$1:$E$1000)</f>
        <v>0</v>
      </c>
      <c r="I1006">
        <f>_xlfn.XLOOKUP(Base[[#This Row],[Recurso]],'DE-PARA'!$A$1:$A$1000,'DE-PARA'!$F$1:$F$1000)</f>
        <v>0</v>
      </c>
    </row>
    <row r="1007" spans="1:68">
      <c r="A1007" s="19">
        <f>CONCATENATE(MONTH(Base[[#This Row],[Data_Padronizada]]),"/",YEAR(Base[[#This Row],[Data_Padronizada]]))*1</f>
        <v>1</v>
      </c>
      <c r="B1007" s="20" cm="1">
        <f t="array" ref="B1007">IF(ISTEXT(BP1007), IFERROR(VALOR.DATA(TRIM(BP1007)), VALUE(TRIM(BP1007))), BP1007)</f>
        <v>0</v>
      </c>
      <c r="C1007" t="str">
        <f>TEXT(Base[[#This Row],[Data_Padronizada]],"DDD")</f>
        <v>sáb</v>
      </c>
      <c r="D1007">
        <f>_xlfn.XLOOKUP(Base[[#This Row],[Recurso]],'DE-PARA'!$A$1:$A$1000,'DE-PARA'!$D$1:$D$1000)</f>
        <v>0</v>
      </c>
      <c r="E1007" t="str">
        <f>_xlfn.XLOOKUP(Base[[#This Row],[Tipo]],'DE-PARA'!$K$2:$K$63,'DE-PARA'!$L$2:$L$63,"Fazer De-Para")</f>
        <v>Fazer De-Para</v>
      </c>
      <c r="F1007" s="21">
        <f>Base[[#This Row],[Duração]]*24</f>
        <v>0</v>
      </c>
      <c r="G1007" s="22">
        <f>HOUR(Base[[#This Row],[Tempo de atendimento]]/24)</f>
        <v>0</v>
      </c>
      <c r="H1007">
        <f>_xlfn.XLOOKUP(Base[[#This Row],[Recurso]],'DE-PARA'!$A$1:$A$1000,'DE-PARA'!$E$1:$E$1000)</f>
        <v>0</v>
      </c>
      <c r="I1007">
        <f>_xlfn.XLOOKUP(Base[[#This Row],[Recurso]],'DE-PARA'!$A$1:$A$1000,'DE-PARA'!$F$1:$F$1000)</f>
        <v>0</v>
      </c>
      <c r="AD1007" s="64"/>
      <c r="AE1007" s="64"/>
      <c r="AF1007" s="64"/>
      <c r="AG1007" s="65"/>
      <c r="AH1007" s="65"/>
      <c r="BK1007" s="65"/>
      <c r="BL1007" s="65"/>
      <c r="BP1007" s="20"/>
    </row>
    <row r="1008" spans="1:68">
      <c r="A1008" s="19">
        <f>CONCATENATE(MONTH(Base[[#This Row],[Data_Padronizada]]),"/",YEAR(Base[[#This Row],[Data_Padronizada]]))*1</f>
        <v>1</v>
      </c>
      <c r="B1008" s="20" cm="1">
        <f t="array" ref="B1008">IF(ISTEXT(BP1008), IFERROR(VALOR.DATA(TRIM(BP1008)), VALUE(TRIM(BP1008))), BP1008)</f>
        <v>0</v>
      </c>
      <c r="C1008" t="str">
        <f>TEXT(Base[[#This Row],[Data_Padronizada]],"DDD")</f>
        <v>sáb</v>
      </c>
      <c r="D1008">
        <f>_xlfn.XLOOKUP(Base[[#This Row],[Recurso]],'DE-PARA'!$A$1:$A$1000,'DE-PARA'!$D$1:$D$1000)</f>
        <v>0</v>
      </c>
      <c r="E1008" t="str">
        <f>_xlfn.XLOOKUP(Base[[#This Row],[Tipo]],'DE-PARA'!$K$2:$K$63,'DE-PARA'!$L$2:$L$63,"Fazer De-Para")</f>
        <v>Fazer De-Para</v>
      </c>
      <c r="F1008" s="21">
        <f>Base[[#This Row],[Duração]]*24</f>
        <v>0</v>
      </c>
      <c r="G1008" s="22">
        <f>HOUR(Base[[#This Row],[Tempo de atendimento]]/24)</f>
        <v>0</v>
      </c>
      <c r="H1008">
        <f>_xlfn.XLOOKUP(Base[[#This Row],[Recurso]],'DE-PARA'!$A$1:$A$1000,'DE-PARA'!$E$1:$E$1000)</f>
        <v>0</v>
      </c>
      <c r="I1008">
        <f>_xlfn.XLOOKUP(Base[[#This Row],[Recurso]],'DE-PARA'!$A$1:$A$1000,'DE-PARA'!$F$1:$F$1000)</f>
        <v>0</v>
      </c>
    </row>
    <row r="1009" spans="1:68">
      <c r="A1009" s="19">
        <f>CONCATENATE(MONTH(Base[[#This Row],[Data_Padronizada]]),"/",YEAR(Base[[#This Row],[Data_Padronizada]]))*1</f>
        <v>1</v>
      </c>
      <c r="B1009" s="20" cm="1">
        <f t="array" ref="B1009">IF(ISTEXT(BP1009), IFERROR(VALOR.DATA(TRIM(BP1009)), VALUE(TRIM(BP1009))), BP1009)</f>
        <v>0</v>
      </c>
      <c r="C1009" t="str">
        <f>TEXT(Base[[#This Row],[Data_Padronizada]],"DDD")</f>
        <v>sáb</v>
      </c>
      <c r="D1009">
        <f>_xlfn.XLOOKUP(Base[[#This Row],[Recurso]],'DE-PARA'!$A$1:$A$1000,'DE-PARA'!$D$1:$D$1000)</f>
        <v>0</v>
      </c>
      <c r="E1009" t="str">
        <f>_xlfn.XLOOKUP(Base[[#This Row],[Tipo]],'DE-PARA'!$K$2:$K$63,'DE-PARA'!$L$2:$L$63,"Fazer De-Para")</f>
        <v>Fazer De-Para</v>
      </c>
      <c r="F1009" s="21">
        <f>Base[[#This Row],[Duração]]*24</f>
        <v>0</v>
      </c>
      <c r="G1009" s="22">
        <f>HOUR(Base[[#This Row],[Tempo de atendimento]]/24)</f>
        <v>0</v>
      </c>
      <c r="H1009">
        <f>_xlfn.XLOOKUP(Base[[#This Row],[Recurso]],'DE-PARA'!$A$1:$A$1000,'DE-PARA'!$E$1:$E$1000)</f>
        <v>0</v>
      </c>
      <c r="I1009">
        <f>_xlfn.XLOOKUP(Base[[#This Row],[Recurso]],'DE-PARA'!$A$1:$A$1000,'DE-PARA'!$F$1:$F$1000)</f>
        <v>0</v>
      </c>
      <c r="AD1009" s="64"/>
      <c r="AE1009" s="64"/>
      <c r="AF1009" s="64"/>
      <c r="AG1009" s="65"/>
      <c r="AH1009" s="65"/>
      <c r="BK1009" s="65"/>
      <c r="BL1009" s="65"/>
      <c r="BP1009" s="20"/>
    </row>
    <row r="1010" spans="1:68">
      <c r="A1010" s="19">
        <f>CONCATENATE(MONTH(Base[[#This Row],[Data_Padronizada]]),"/",YEAR(Base[[#This Row],[Data_Padronizada]]))*1</f>
        <v>1</v>
      </c>
      <c r="B1010" s="20" cm="1">
        <f t="array" ref="B1010">IF(ISTEXT(BP1010), IFERROR(VALOR.DATA(TRIM(BP1010)), VALUE(TRIM(BP1010))), BP1010)</f>
        <v>0</v>
      </c>
      <c r="C1010" t="str">
        <f>TEXT(Base[[#This Row],[Data_Padronizada]],"DDD")</f>
        <v>sáb</v>
      </c>
      <c r="D1010">
        <f>_xlfn.XLOOKUP(Base[[#This Row],[Recurso]],'DE-PARA'!$A$1:$A$1000,'DE-PARA'!$D$1:$D$1000)</f>
        <v>0</v>
      </c>
      <c r="E1010" t="str">
        <f>_xlfn.XLOOKUP(Base[[#This Row],[Tipo]],'DE-PARA'!$K$2:$K$63,'DE-PARA'!$L$2:$L$63,"Fazer De-Para")</f>
        <v>Fazer De-Para</v>
      </c>
      <c r="F1010" s="21">
        <f>Base[[#This Row],[Duração]]*24</f>
        <v>0</v>
      </c>
      <c r="G1010" s="22">
        <f>HOUR(Base[[#This Row],[Tempo de atendimento]]/24)</f>
        <v>0</v>
      </c>
      <c r="H1010">
        <f>_xlfn.XLOOKUP(Base[[#This Row],[Recurso]],'DE-PARA'!$A$1:$A$1000,'DE-PARA'!$E$1:$E$1000)</f>
        <v>0</v>
      </c>
      <c r="I1010">
        <f>_xlfn.XLOOKUP(Base[[#This Row],[Recurso]],'DE-PARA'!$A$1:$A$1000,'DE-PARA'!$F$1:$F$1000)</f>
        <v>0</v>
      </c>
    </row>
    <row r="1011" spans="1:68">
      <c r="A1011" s="19">
        <f>CONCATENATE(MONTH(Base[[#This Row],[Data_Padronizada]]),"/",YEAR(Base[[#This Row],[Data_Padronizada]]))*1</f>
        <v>1</v>
      </c>
      <c r="B1011" s="20" cm="1">
        <f t="array" ref="B1011">IF(ISTEXT(BP1011), IFERROR(VALOR.DATA(TRIM(BP1011)), VALUE(TRIM(BP1011))), BP1011)</f>
        <v>0</v>
      </c>
      <c r="C1011" t="str">
        <f>TEXT(Base[[#This Row],[Data_Padronizada]],"DDD")</f>
        <v>sáb</v>
      </c>
      <c r="D1011">
        <f>_xlfn.XLOOKUP(Base[[#This Row],[Recurso]],'DE-PARA'!$A$1:$A$1000,'DE-PARA'!$D$1:$D$1000)</f>
        <v>0</v>
      </c>
      <c r="E1011" t="str">
        <f>_xlfn.XLOOKUP(Base[[#This Row],[Tipo]],'DE-PARA'!$K$2:$K$63,'DE-PARA'!$L$2:$L$63,"Fazer De-Para")</f>
        <v>Fazer De-Para</v>
      </c>
      <c r="F1011" s="21">
        <f>Base[[#This Row],[Duração]]*24</f>
        <v>0</v>
      </c>
      <c r="G1011" s="22">
        <f>HOUR(Base[[#This Row],[Tempo de atendimento]]/24)</f>
        <v>0</v>
      </c>
      <c r="H1011">
        <f>_xlfn.XLOOKUP(Base[[#This Row],[Recurso]],'DE-PARA'!$A$1:$A$1000,'DE-PARA'!$E$1:$E$1000)</f>
        <v>0</v>
      </c>
      <c r="I1011">
        <f>_xlfn.XLOOKUP(Base[[#This Row],[Recurso]],'DE-PARA'!$A$1:$A$1000,'DE-PARA'!$F$1:$F$1000)</f>
        <v>0</v>
      </c>
      <c r="AD1011" s="64"/>
      <c r="AE1011" s="64"/>
      <c r="AF1011" s="64"/>
      <c r="AG1011" s="65"/>
      <c r="AH1011" s="65"/>
      <c r="BK1011" s="65"/>
      <c r="BL1011" s="65"/>
      <c r="BP1011" s="20"/>
    </row>
    <row r="1012" spans="1:68">
      <c r="A1012" s="19">
        <f>CONCATENATE(MONTH(Base[[#This Row],[Data_Padronizada]]),"/",YEAR(Base[[#This Row],[Data_Padronizada]]))*1</f>
        <v>1</v>
      </c>
      <c r="B1012" s="20" cm="1">
        <f t="array" ref="B1012">IF(ISTEXT(BP1012), IFERROR(VALOR.DATA(TRIM(BP1012)), VALUE(TRIM(BP1012))), BP1012)</f>
        <v>0</v>
      </c>
      <c r="C1012" t="str">
        <f>TEXT(Base[[#This Row],[Data_Padronizada]],"DDD")</f>
        <v>sáb</v>
      </c>
      <c r="D1012">
        <f>_xlfn.XLOOKUP(Base[[#This Row],[Recurso]],'DE-PARA'!$A$1:$A$1000,'DE-PARA'!$D$1:$D$1000)</f>
        <v>0</v>
      </c>
      <c r="E1012" t="str">
        <f>_xlfn.XLOOKUP(Base[[#This Row],[Tipo]],'DE-PARA'!$K$2:$K$63,'DE-PARA'!$L$2:$L$63,"Fazer De-Para")</f>
        <v>Fazer De-Para</v>
      </c>
      <c r="F1012" s="21">
        <f>Base[[#This Row],[Duração]]*24</f>
        <v>0</v>
      </c>
      <c r="G1012" s="22">
        <f>HOUR(Base[[#This Row],[Tempo de atendimento]]/24)</f>
        <v>0</v>
      </c>
      <c r="H1012">
        <f>_xlfn.XLOOKUP(Base[[#This Row],[Recurso]],'DE-PARA'!$A$1:$A$1000,'DE-PARA'!$E$1:$E$1000)</f>
        <v>0</v>
      </c>
      <c r="I1012">
        <f>_xlfn.XLOOKUP(Base[[#This Row],[Recurso]],'DE-PARA'!$A$1:$A$1000,'DE-PARA'!$F$1:$F$1000)</f>
        <v>0</v>
      </c>
      <c r="AD1012" s="64"/>
      <c r="AE1012" s="64"/>
      <c r="AF1012" s="64"/>
      <c r="AG1012" s="65"/>
      <c r="AH1012" s="65"/>
      <c r="BK1012" s="65"/>
      <c r="BL1012" s="65"/>
      <c r="BP1012" s="20"/>
    </row>
    <row r="1013" spans="1:68">
      <c r="A1013" s="19">
        <f>CONCATENATE(MONTH(Base[[#This Row],[Data_Padronizada]]),"/",YEAR(Base[[#This Row],[Data_Padronizada]]))*1</f>
        <v>1</v>
      </c>
      <c r="B1013" s="20" cm="1">
        <f t="array" ref="B1013">IF(ISTEXT(BP1013), IFERROR(VALOR.DATA(TRIM(BP1013)), VALUE(TRIM(BP1013))), BP1013)</f>
        <v>0</v>
      </c>
      <c r="C1013" t="str">
        <f>TEXT(Base[[#This Row],[Data_Padronizada]],"DDD")</f>
        <v>sáb</v>
      </c>
      <c r="D1013">
        <f>_xlfn.XLOOKUP(Base[[#This Row],[Recurso]],'DE-PARA'!$A$1:$A$1000,'DE-PARA'!$D$1:$D$1000)</f>
        <v>0</v>
      </c>
      <c r="E1013" t="str">
        <f>_xlfn.XLOOKUP(Base[[#This Row],[Tipo]],'DE-PARA'!$K$2:$K$63,'DE-PARA'!$L$2:$L$63,"Fazer De-Para")</f>
        <v>Fazer De-Para</v>
      </c>
      <c r="F1013" s="21">
        <f>Base[[#This Row],[Duração]]*24</f>
        <v>0</v>
      </c>
      <c r="G1013" s="22">
        <f>HOUR(Base[[#This Row],[Tempo de atendimento]]/24)</f>
        <v>0</v>
      </c>
      <c r="H1013">
        <f>_xlfn.XLOOKUP(Base[[#This Row],[Recurso]],'DE-PARA'!$A$1:$A$1000,'DE-PARA'!$E$1:$E$1000)</f>
        <v>0</v>
      </c>
      <c r="I1013">
        <f>_xlfn.XLOOKUP(Base[[#This Row],[Recurso]],'DE-PARA'!$A$1:$A$1000,'DE-PARA'!$F$1:$F$1000)</f>
        <v>0</v>
      </c>
      <c r="AD1013" s="64"/>
      <c r="AE1013" s="64"/>
      <c r="AF1013" s="64"/>
      <c r="AG1013" s="65"/>
      <c r="AH1013" s="65"/>
      <c r="BK1013" s="65"/>
      <c r="BL1013" s="65"/>
      <c r="BP1013" s="20"/>
    </row>
    <row r="1014" spans="1:68">
      <c r="A1014" s="19">
        <f>CONCATENATE(MONTH(Base[[#This Row],[Data_Padronizada]]),"/",YEAR(Base[[#This Row],[Data_Padronizada]]))*1</f>
        <v>1</v>
      </c>
      <c r="B1014" s="20" cm="1">
        <f t="array" ref="B1014">IF(ISTEXT(BP1014), IFERROR(VALOR.DATA(TRIM(BP1014)), VALUE(TRIM(BP1014))), BP1014)</f>
        <v>0</v>
      </c>
      <c r="C1014" t="str">
        <f>TEXT(Base[[#This Row],[Data_Padronizada]],"DDD")</f>
        <v>sáb</v>
      </c>
      <c r="D1014">
        <f>_xlfn.XLOOKUP(Base[[#This Row],[Recurso]],'DE-PARA'!$A$1:$A$1000,'DE-PARA'!$D$1:$D$1000)</f>
        <v>0</v>
      </c>
      <c r="E1014" t="str">
        <f>_xlfn.XLOOKUP(Base[[#This Row],[Tipo]],'DE-PARA'!$K$2:$K$63,'DE-PARA'!$L$2:$L$63,"Fazer De-Para")</f>
        <v>Fazer De-Para</v>
      </c>
      <c r="F1014" s="21">
        <f>Base[[#This Row],[Duração]]*24</f>
        <v>0</v>
      </c>
      <c r="G1014" s="22">
        <f>HOUR(Base[[#This Row],[Tempo de atendimento]]/24)</f>
        <v>0</v>
      </c>
      <c r="H1014">
        <f>_xlfn.XLOOKUP(Base[[#This Row],[Recurso]],'DE-PARA'!$A$1:$A$1000,'DE-PARA'!$E$1:$E$1000)</f>
        <v>0</v>
      </c>
      <c r="I1014">
        <f>_xlfn.XLOOKUP(Base[[#This Row],[Recurso]],'DE-PARA'!$A$1:$A$1000,'DE-PARA'!$F$1:$F$1000)</f>
        <v>0</v>
      </c>
      <c r="AD1014" s="64"/>
      <c r="AE1014" s="64"/>
      <c r="AF1014" s="64"/>
      <c r="AG1014" s="65"/>
      <c r="AH1014" s="65"/>
      <c r="BK1014" s="65"/>
      <c r="BL1014" s="65"/>
      <c r="BP1014" s="20"/>
    </row>
    <row r="1015" spans="1:68">
      <c r="A1015" s="19">
        <f>CONCATENATE(MONTH(Base[[#This Row],[Data_Padronizada]]),"/",YEAR(Base[[#This Row],[Data_Padronizada]]))*1</f>
        <v>1</v>
      </c>
      <c r="B1015" s="20" cm="1">
        <f t="array" ref="B1015">IF(ISTEXT(BP1015), IFERROR(VALOR.DATA(TRIM(BP1015)), VALUE(TRIM(BP1015))), BP1015)</f>
        <v>0</v>
      </c>
      <c r="C1015" t="str">
        <f>TEXT(Base[[#This Row],[Data_Padronizada]],"DDD")</f>
        <v>sáb</v>
      </c>
      <c r="D1015">
        <f>_xlfn.XLOOKUP(Base[[#This Row],[Recurso]],'DE-PARA'!$A$1:$A$1000,'DE-PARA'!$D$1:$D$1000)</f>
        <v>0</v>
      </c>
      <c r="E1015" t="str">
        <f>_xlfn.XLOOKUP(Base[[#This Row],[Tipo]],'DE-PARA'!$K$2:$K$63,'DE-PARA'!$L$2:$L$63,"Fazer De-Para")</f>
        <v>Fazer De-Para</v>
      </c>
      <c r="F1015" s="21">
        <f>Base[[#This Row],[Duração]]*24</f>
        <v>0</v>
      </c>
      <c r="G1015" s="22">
        <f>HOUR(Base[[#This Row],[Tempo de atendimento]]/24)</f>
        <v>0</v>
      </c>
      <c r="H1015">
        <f>_xlfn.XLOOKUP(Base[[#This Row],[Recurso]],'DE-PARA'!$A$1:$A$1000,'DE-PARA'!$E$1:$E$1000)</f>
        <v>0</v>
      </c>
      <c r="I1015">
        <f>_xlfn.XLOOKUP(Base[[#This Row],[Recurso]],'DE-PARA'!$A$1:$A$1000,'DE-PARA'!$F$1:$F$1000)</f>
        <v>0</v>
      </c>
      <c r="AD1015" s="64"/>
      <c r="AE1015" s="64"/>
      <c r="AF1015" s="64"/>
      <c r="AG1015" s="65"/>
      <c r="AH1015" s="65"/>
      <c r="BK1015" s="65"/>
      <c r="BL1015" s="65"/>
      <c r="BP1015" s="20"/>
    </row>
    <row r="1016" spans="1:68">
      <c r="A1016" s="19">
        <f>CONCATENATE(MONTH(Base[[#This Row],[Data_Padronizada]]),"/",YEAR(Base[[#This Row],[Data_Padronizada]]))*1</f>
        <v>1</v>
      </c>
      <c r="B1016" s="20" cm="1">
        <f t="array" ref="B1016">IF(ISTEXT(BP1016), IFERROR(VALOR.DATA(TRIM(BP1016)), VALUE(TRIM(BP1016))), BP1016)</f>
        <v>0</v>
      </c>
      <c r="C1016" t="str">
        <f>TEXT(Base[[#This Row],[Data_Padronizada]],"DDD")</f>
        <v>sáb</v>
      </c>
      <c r="D1016">
        <f>_xlfn.XLOOKUP(Base[[#This Row],[Recurso]],'DE-PARA'!$A$1:$A$1000,'DE-PARA'!$D$1:$D$1000)</f>
        <v>0</v>
      </c>
      <c r="E1016" t="str">
        <f>_xlfn.XLOOKUP(Base[[#This Row],[Tipo]],'DE-PARA'!$K$2:$K$63,'DE-PARA'!$L$2:$L$63,"Fazer De-Para")</f>
        <v>Fazer De-Para</v>
      </c>
      <c r="F1016" s="21">
        <f>Base[[#This Row],[Duração]]*24</f>
        <v>0</v>
      </c>
      <c r="G1016" s="22">
        <f>HOUR(Base[[#This Row],[Tempo de atendimento]]/24)</f>
        <v>0</v>
      </c>
      <c r="H1016">
        <f>_xlfn.XLOOKUP(Base[[#This Row],[Recurso]],'DE-PARA'!$A$1:$A$1000,'DE-PARA'!$E$1:$E$1000)</f>
        <v>0</v>
      </c>
      <c r="I1016">
        <f>_xlfn.XLOOKUP(Base[[#This Row],[Recurso]],'DE-PARA'!$A$1:$A$1000,'DE-PARA'!$F$1:$F$1000)</f>
        <v>0</v>
      </c>
      <c r="AD1016" s="64"/>
      <c r="AE1016" s="64"/>
      <c r="AF1016" s="64"/>
      <c r="AG1016" s="65"/>
      <c r="AH1016" s="65"/>
      <c r="BK1016" s="65"/>
      <c r="BL1016" s="65"/>
      <c r="BP1016" s="20"/>
    </row>
    <row r="1017" spans="1:68">
      <c r="A1017" s="19">
        <f>CONCATENATE(MONTH(Base[[#This Row],[Data_Padronizada]]),"/",YEAR(Base[[#This Row],[Data_Padronizada]]))*1</f>
        <v>1</v>
      </c>
      <c r="B1017" s="20" cm="1">
        <f t="array" ref="B1017">IF(ISTEXT(BP1017), IFERROR(VALOR.DATA(TRIM(BP1017)), VALUE(TRIM(BP1017))), BP1017)</f>
        <v>0</v>
      </c>
      <c r="C1017" t="str">
        <f>TEXT(Base[[#This Row],[Data_Padronizada]],"DDD")</f>
        <v>sáb</v>
      </c>
      <c r="D1017">
        <f>_xlfn.XLOOKUP(Base[[#This Row],[Recurso]],'DE-PARA'!$A$1:$A$1000,'DE-PARA'!$D$1:$D$1000)</f>
        <v>0</v>
      </c>
      <c r="E1017" t="str">
        <f>_xlfn.XLOOKUP(Base[[#This Row],[Tipo]],'DE-PARA'!$K$2:$K$63,'DE-PARA'!$L$2:$L$63,"Fazer De-Para")</f>
        <v>Fazer De-Para</v>
      </c>
      <c r="F1017" s="21">
        <f>Base[[#This Row],[Duração]]*24</f>
        <v>0</v>
      </c>
      <c r="G1017" s="22">
        <f>HOUR(Base[[#This Row],[Tempo de atendimento]]/24)</f>
        <v>0</v>
      </c>
      <c r="H1017">
        <f>_xlfn.XLOOKUP(Base[[#This Row],[Recurso]],'DE-PARA'!$A$1:$A$1000,'DE-PARA'!$E$1:$E$1000)</f>
        <v>0</v>
      </c>
      <c r="I1017">
        <f>_xlfn.XLOOKUP(Base[[#This Row],[Recurso]],'DE-PARA'!$A$1:$A$1000,'DE-PARA'!$F$1:$F$1000)</f>
        <v>0</v>
      </c>
      <c r="AD1017" s="64"/>
      <c r="AE1017" s="64"/>
      <c r="AF1017" s="64"/>
      <c r="AG1017" s="65"/>
      <c r="AH1017" s="65"/>
      <c r="BK1017" s="65"/>
      <c r="BL1017" s="65"/>
      <c r="BP1017" s="20"/>
    </row>
    <row r="1018" spans="1:68">
      <c r="A1018" s="19">
        <f>CONCATENATE(MONTH(Base[[#This Row],[Data_Padronizada]]),"/",YEAR(Base[[#This Row],[Data_Padronizada]]))*1</f>
        <v>1</v>
      </c>
      <c r="B1018" s="20" cm="1">
        <f t="array" ref="B1018">IF(ISTEXT(BP1018), IFERROR(VALOR.DATA(TRIM(BP1018)), VALUE(TRIM(BP1018))), BP1018)</f>
        <v>0</v>
      </c>
      <c r="C1018" t="str">
        <f>TEXT(Base[[#This Row],[Data_Padronizada]],"DDD")</f>
        <v>sáb</v>
      </c>
      <c r="D1018">
        <f>_xlfn.XLOOKUP(Base[[#This Row],[Recurso]],'DE-PARA'!$A$1:$A$1000,'DE-PARA'!$D$1:$D$1000)</f>
        <v>0</v>
      </c>
      <c r="E1018" t="str">
        <f>_xlfn.XLOOKUP(Base[[#This Row],[Tipo]],'DE-PARA'!$K$2:$K$63,'DE-PARA'!$L$2:$L$63,"Fazer De-Para")</f>
        <v>Fazer De-Para</v>
      </c>
      <c r="F1018" s="21">
        <f>Base[[#This Row],[Duração]]*24</f>
        <v>0</v>
      </c>
      <c r="G1018" s="22">
        <f>HOUR(Base[[#This Row],[Tempo de atendimento]]/24)</f>
        <v>0</v>
      </c>
      <c r="H1018">
        <f>_xlfn.XLOOKUP(Base[[#This Row],[Recurso]],'DE-PARA'!$A$1:$A$1000,'DE-PARA'!$E$1:$E$1000)</f>
        <v>0</v>
      </c>
      <c r="I1018">
        <f>_xlfn.XLOOKUP(Base[[#This Row],[Recurso]],'DE-PARA'!$A$1:$A$1000,'DE-PARA'!$F$1:$F$1000)</f>
        <v>0</v>
      </c>
      <c r="AD1018" s="64"/>
      <c r="AE1018" s="64"/>
      <c r="AF1018" s="64"/>
      <c r="AG1018" s="65"/>
      <c r="AH1018" s="65"/>
      <c r="BK1018" s="65"/>
      <c r="BL1018" s="65"/>
      <c r="BP1018" s="20"/>
    </row>
    <row r="1019" spans="1:68">
      <c r="A1019" s="19">
        <f>CONCATENATE(MONTH(Base[[#This Row],[Data_Padronizada]]),"/",YEAR(Base[[#This Row],[Data_Padronizada]]))*1</f>
        <v>1</v>
      </c>
      <c r="B1019" s="20" cm="1">
        <f t="array" ref="B1019">IF(ISTEXT(BP1019), IFERROR(VALOR.DATA(TRIM(BP1019)), VALUE(TRIM(BP1019))), BP1019)</f>
        <v>0</v>
      </c>
      <c r="C1019" t="str">
        <f>TEXT(Base[[#This Row],[Data_Padronizada]],"DDD")</f>
        <v>sáb</v>
      </c>
      <c r="D1019">
        <f>_xlfn.XLOOKUP(Base[[#This Row],[Recurso]],'DE-PARA'!$A$1:$A$1000,'DE-PARA'!$D$1:$D$1000)</f>
        <v>0</v>
      </c>
      <c r="E1019" t="str">
        <f>_xlfn.XLOOKUP(Base[[#This Row],[Tipo]],'DE-PARA'!$K$2:$K$63,'DE-PARA'!$L$2:$L$63,"Fazer De-Para")</f>
        <v>Fazer De-Para</v>
      </c>
      <c r="F1019" s="21">
        <f>Base[[#This Row],[Duração]]*24</f>
        <v>0</v>
      </c>
      <c r="G1019" s="22">
        <f>HOUR(Base[[#This Row],[Tempo de atendimento]]/24)</f>
        <v>0</v>
      </c>
      <c r="H1019">
        <f>_xlfn.XLOOKUP(Base[[#This Row],[Recurso]],'DE-PARA'!$A$1:$A$1000,'DE-PARA'!$E$1:$E$1000)</f>
        <v>0</v>
      </c>
      <c r="I1019">
        <f>_xlfn.XLOOKUP(Base[[#This Row],[Recurso]],'DE-PARA'!$A$1:$A$1000,'DE-PARA'!$F$1:$F$1000)</f>
        <v>0</v>
      </c>
      <c r="AD1019" s="64"/>
      <c r="AE1019" s="64"/>
      <c r="AF1019" s="64"/>
      <c r="AG1019" s="65"/>
      <c r="AH1019" s="65"/>
      <c r="BK1019" s="65"/>
      <c r="BL1019" s="65"/>
      <c r="BP1019" s="20"/>
    </row>
    <row r="1020" spans="1:68">
      <c r="A1020" s="19">
        <f>CONCATENATE(MONTH(Base[[#This Row],[Data_Padronizada]]),"/",YEAR(Base[[#This Row],[Data_Padronizada]]))*1</f>
        <v>1</v>
      </c>
      <c r="B1020" s="20" cm="1">
        <f t="array" ref="B1020">IF(ISTEXT(BP1020), IFERROR(VALOR.DATA(TRIM(BP1020)), VALUE(TRIM(BP1020))), BP1020)</f>
        <v>0</v>
      </c>
      <c r="C1020" t="str">
        <f>TEXT(Base[[#This Row],[Data_Padronizada]],"DDD")</f>
        <v>sáb</v>
      </c>
      <c r="D1020">
        <f>_xlfn.XLOOKUP(Base[[#This Row],[Recurso]],'DE-PARA'!$A$1:$A$1000,'DE-PARA'!$D$1:$D$1000)</f>
        <v>0</v>
      </c>
      <c r="E1020" t="str">
        <f>_xlfn.XLOOKUP(Base[[#This Row],[Tipo]],'DE-PARA'!$K$2:$K$63,'DE-PARA'!$L$2:$L$63,"Fazer De-Para")</f>
        <v>Fazer De-Para</v>
      </c>
      <c r="F1020" s="21">
        <f>Base[[#This Row],[Duração]]*24</f>
        <v>0</v>
      </c>
      <c r="G1020" s="22">
        <f>HOUR(Base[[#This Row],[Tempo de atendimento]]/24)</f>
        <v>0</v>
      </c>
      <c r="H1020">
        <f>_xlfn.XLOOKUP(Base[[#This Row],[Recurso]],'DE-PARA'!$A$1:$A$1000,'DE-PARA'!$E$1:$E$1000)</f>
        <v>0</v>
      </c>
      <c r="I1020">
        <f>_xlfn.XLOOKUP(Base[[#This Row],[Recurso]],'DE-PARA'!$A$1:$A$1000,'DE-PARA'!$F$1:$F$1000)</f>
        <v>0</v>
      </c>
      <c r="AD1020" s="64"/>
      <c r="AE1020" s="64"/>
      <c r="AF1020" s="64"/>
      <c r="AG1020" s="65"/>
      <c r="AH1020" s="65"/>
      <c r="BK1020" s="65"/>
      <c r="BL1020" s="65"/>
      <c r="BP1020" s="20"/>
    </row>
    <row r="1021" spans="1:68">
      <c r="A1021" s="19">
        <f>CONCATENATE(MONTH(Base[[#This Row],[Data_Padronizada]]),"/",YEAR(Base[[#This Row],[Data_Padronizada]]))*1</f>
        <v>1</v>
      </c>
      <c r="B1021" s="20" cm="1">
        <f t="array" ref="B1021">IF(ISTEXT(BP1021), IFERROR(VALOR.DATA(TRIM(BP1021)), VALUE(TRIM(BP1021))), BP1021)</f>
        <v>0</v>
      </c>
      <c r="C1021" t="str">
        <f>TEXT(Base[[#This Row],[Data_Padronizada]],"DDD")</f>
        <v>sáb</v>
      </c>
      <c r="D1021">
        <f>_xlfn.XLOOKUP(Base[[#This Row],[Recurso]],'DE-PARA'!$A$1:$A$1000,'DE-PARA'!$D$1:$D$1000)</f>
        <v>0</v>
      </c>
      <c r="E1021" t="str">
        <f>_xlfn.XLOOKUP(Base[[#This Row],[Tipo]],'DE-PARA'!$K$2:$K$63,'DE-PARA'!$L$2:$L$63,"Fazer De-Para")</f>
        <v>Fazer De-Para</v>
      </c>
      <c r="F1021" s="21">
        <f>Base[[#This Row],[Duração]]*24</f>
        <v>0</v>
      </c>
      <c r="G1021" s="22">
        <f>HOUR(Base[[#This Row],[Tempo de atendimento]]/24)</f>
        <v>0</v>
      </c>
      <c r="H1021">
        <f>_xlfn.XLOOKUP(Base[[#This Row],[Recurso]],'DE-PARA'!$A$1:$A$1000,'DE-PARA'!$E$1:$E$1000)</f>
        <v>0</v>
      </c>
      <c r="I1021">
        <f>_xlfn.XLOOKUP(Base[[#This Row],[Recurso]],'DE-PARA'!$A$1:$A$1000,'DE-PARA'!$F$1:$F$1000)</f>
        <v>0</v>
      </c>
      <c r="AD1021" s="64"/>
      <c r="AE1021" s="64"/>
      <c r="AF1021" s="64"/>
      <c r="AG1021" s="65"/>
      <c r="AH1021" s="65"/>
      <c r="BK1021" s="65"/>
      <c r="BL1021" s="65"/>
      <c r="BP1021" s="20"/>
    </row>
    <row r="1022" spans="1:68">
      <c r="A1022" s="19">
        <f>CONCATENATE(MONTH(Base[[#This Row],[Data_Padronizada]]),"/",YEAR(Base[[#This Row],[Data_Padronizada]]))*1</f>
        <v>1</v>
      </c>
      <c r="B1022" s="20" cm="1">
        <f t="array" ref="B1022">IF(ISTEXT(BP1022), IFERROR(VALOR.DATA(TRIM(BP1022)), VALUE(TRIM(BP1022))), BP1022)</f>
        <v>0</v>
      </c>
      <c r="C1022" t="str">
        <f>TEXT(Base[[#This Row],[Data_Padronizada]],"DDD")</f>
        <v>sáb</v>
      </c>
      <c r="D1022">
        <f>_xlfn.XLOOKUP(Base[[#This Row],[Recurso]],'DE-PARA'!$A$1:$A$1000,'DE-PARA'!$D$1:$D$1000)</f>
        <v>0</v>
      </c>
      <c r="E1022" t="str">
        <f>_xlfn.XLOOKUP(Base[[#This Row],[Tipo]],'DE-PARA'!$K$2:$K$63,'DE-PARA'!$L$2:$L$63,"Fazer De-Para")</f>
        <v>Fazer De-Para</v>
      </c>
      <c r="F1022" s="21">
        <f>Base[[#This Row],[Duração]]*24</f>
        <v>0</v>
      </c>
      <c r="G1022" s="22">
        <f>HOUR(Base[[#This Row],[Tempo de atendimento]]/24)</f>
        <v>0</v>
      </c>
      <c r="H1022">
        <f>_xlfn.XLOOKUP(Base[[#This Row],[Recurso]],'DE-PARA'!$A$1:$A$1000,'DE-PARA'!$E$1:$E$1000)</f>
        <v>0</v>
      </c>
      <c r="I1022">
        <f>_xlfn.XLOOKUP(Base[[#This Row],[Recurso]],'DE-PARA'!$A$1:$A$1000,'DE-PARA'!$F$1:$F$1000)</f>
        <v>0</v>
      </c>
      <c r="AD1022" s="64"/>
      <c r="AE1022" s="64"/>
      <c r="AF1022" s="64"/>
      <c r="AG1022" s="65"/>
      <c r="AH1022" s="65"/>
      <c r="BK1022" s="65"/>
      <c r="BL1022" s="65"/>
      <c r="BP1022" s="20"/>
    </row>
    <row r="1023" spans="1:68">
      <c r="A1023" s="19">
        <f>CONCATENATE(MONTH(Base[[#This Row],[Data_Padronizada]]),"/",YEAR(Base[[#This Row],[Data_Padronizada]]))*1</f>
        <v>1</v>
      </c>
      <c r="B1023" s="20" cm="1">
        <f t="array" ref="B1023">IF(ISTEXT(BP1023), IFERROR(VALOR.DATA(TRIM(BP1023)), VALUE(TRIM(BP1023))), BP1023)</f>
        <v>0</v>
      </c>
      <c r="C1023" t="str">
        <f>TEXT(Base[[#This Row],[Data_Padronizada]],"DDD")</f>
        <v>sáb</v>
      </c>
      <c r="D1023">
        <f>_xlfn.XLOOKUP(Base[[#This Row],[Recurso]],'DE-PARA'!$A$1:$A$1000,'DE-PARA'!$D$1:$D$1000)</f>
        <v>0</v>
      </c>
      <c r="E1023" t="str">
        <f>_xlfn.XLOOKUP(Base[[#This Row],[Tipo]],'DE-PARA'!$K$2:$K$63,'DE-PARA'!$L$2:$L$63,"Fazer De-Para")</f>
        <v>Fazer De-Para</v>
      </c>
      <c r="F1023" s="21">
        <f>Base[[#This Row],[Duração]]*24</f>
        <v>0</v>
      </c>
      <c r="G1023" s="22">
        <f>HOUR(Base[[#This Row],[Tempo de atendimento]]/24)</f>
        <v>0</v>
      </c>
      <c r="H1023">
        <f>_xlfn.XLOOKUP(Base[[#This Row],[Recurso]],'DE-PARA'!$A$1:$A$1000,'DE-PARA'!$E$1:$E$1000)</f>
        <v>0</v>
      </c>
      <c r="I1023">
        <f>_xlfn.XLOOKUP(Base[[#This Row],[Recurso]],'DE-PARA'!$A$1:$A$1000,'DE-PARA'!$F$1:$F$1000)</f>
        <v>0</v>
      </c>
      <c r="AD1023" s="64"/>
      <c r="AE1023" s="64"/>
      <c r="AF1023" s="64"/>
      <c r="AG1023" s="65"/>
      <c r="AH1023" s="65"/>
      <c r="BK1023" s="65"/>
      <c r="BL1023" s="65"/>
      <c r="BP1023" s="20"/>
    </row>
    <row r="1024" spans="1:68">
      <c r="A1024" s="19">
        <f>CONCATENATE(MONTH(Base[[#This Row],[Data_Padronizada]]),"/",YEAR(Base[[#This Row],[Data_Padronizada]]))*1</f>
        <v>1</v>
      </c>
      <c r="B1024" s="20" cm="1">
        <f t="array" ref="B1024">IF(ISTEXT(BP1024), IFERROR(VALOR.DATA(TRIM(BP1024)), VALUE(TRIM(BP1024))), BP1024)</f>
        <v>0</v>
      </c>
      <c r="C1024" t="str">
        <f>TEXT(Base[[#This Row],[Data_Padronizada]],"DDD")</f>
        <v>sáb</v>
      </c>
      <c r="D1024">
        <f>_xlfn.XLOOKUP(Base[[#This Row],[Recurso]],'DE-PARA'!$A$1:$A$1000,'DE-PARA'!$D$1:$D$1000)</f>
        <v>0</v>
      </c>
      <c r="E1024" t="str">
        <f>_xlfn.XLOOKUP(Base[[#This Row],[Tipo]],'DE-PARA'!$K$2:$K$63,'DE-PARA'!$L$2:$L$63,"Fazer De-Para")</f>
        <v>Fazer De-Para</v>
      </c>
      <c r="F1024" s="21">
        <f>Base[[#This Row],[Duração]]*24</f>
        <v>0</v>
      </c>
      <c r="G1024" s="22">
        <f>HOUR(Base[[#This Row],[Tempo de atendimento]]/24)</f>
        <v>0</v>
      </c>
      <c r="H1024">
        <f>_xlfn.XLOOKUP(Base[[#This Row],[Recurso]],'DE-PARA'!$A$1:$A$1000,'DE-PARA'!$E$1:$E$1000)</f>
        <v>0</v>
      </c>
      <c r="I1024">
        <f>_xlfn.XLOOKUP(Base[[#This Row],[Recurso]],'DE-PARA'!$A$1:$A$1000,'DE-PARA'!$F$1:$F$1000)</f>
        <v>0</v>
      </c>
      <c r="AD1024" s="64"/>
      <c r="AE1024" s="64"/>
      <c r="AF1024" s="64"/>
      <c r="AG1024" s="65"/>
      <c r="AH1024" s="65"/>
      <c r="BK1024" s="65"/>
      <c r="BL1024" s="65"/>
      <c r="BP1024" s="20"/>
    </row>
    <row r="1025" spans="1:68">
      <c r="A1025" s="19">
        <f>CONCATENATE(MONTH(Base[[#This Row],[Data_Padronizada]]),"/",YEAR(Base[[#This Row],[Data_Padronizada]]))*1</f>
        <v>1</v>
      </c>
      <c r="B1025" s="20" cm="1">
        <f t="array" ref="B1025">IF(ISTEXT(BP1025), IFERROR(VALOR.DATA(TRIM(BP1025)), VALUE(TRIM(BP1025))), BP1025)</f>
        <v>0</v>
      </c>
      <c r="C1025" t="str">
        <f>TEXT(Base[[#This Row],[Data_Padronizada]],"DDD")</f>
        <v>sáb</v>
      </c>
      <c r="D1025">
        <f>_xlfn.XLOOKUP(Base[[#This Row],[Recurso]],'DE-PARA'!$A$1:$A$1000,'DE-PARA'!$D$1:$D$1000)</f>
        <v>0</v>
      </c>
      <c r="E1025" t="str">
        <f>_xlfn.XLOOKUP(Base[[#This Row],[Tipo]],'DE-PARA'!$K$2:$K$63,'DE-PARA'!$L$2:$L$63,"Fazer De-Para")</f>
        <v>Fazer De-Para</v>
      </c>
      <c r="F1025" s="21">
        <f>Base[[#This Row],[Duração]]*24</f>
        <v>0</v>
      </c>
      <c r="G1025" s="22">
        <f>HOUR(Base[[#This Row],[Tempo de atendimento]]/24)</f>
        <v>0</v>
      </c>
      <c r="H1025">
        <f>_xlfn.XLOOKUP(Base[[#This Row],[Recurso]],'DE-PARA'!$A$1:$A$1000,'DE-PARA'!$E$1:$E$1000)</f>
        <v>0</v>
      </c>
      <c r="I1025">
        <f>_xlfn.XLOOKUP(Base[[#This Row],[Recurso]],'DE-PARA'!$A$1:$A$1000,'DE-PARA'!$F$1:$F$1000)</f>
        <v>0</v>
      </c>
      <c r="AD1025" s="64"/>
      <c r="AE1025" s="64"/>
      <c r="AF1025" s="64"/>
      <c r="AG1025" s="65"/>
      <c r="AH1025" s="65"/>
      <c r="BK1025" s="65"/>
      <c r="BL1025" s="65"/>
      <c r="BP1025" s="20"/>
    </row>
    <row r="1026" spans="1:68">
      <c r="A1026" s="19">
        <f>CONCATENATE(MONTH(Base[[#This Row],[Data_Padronizada]]),"/",YEAR(Base[[#This Row],[Data_Padronizada]]))*1</f>
        <v>1</v>
      </c>
      <c r="B1026" s="20" cm="1">
        <f t="array" ref="B1026">IF(ISTEXT(BP1026), IFERROR(VALOR.DATA(TRIM(BP1026)), VALUE(TRIM(BP1026))), BP1026)</f>
        <v>0</v>
      </c>
      <c r="C1026" t="str">
        <f>TEXT(Base[[#This Row],[Data_Padronizada]],"DDD")</f>
        <v>sáb</v>
      </c>
      <c r="D1026">
        <f>_xlfn.XLOOKUP(Base[[#This Row],[Recurso]],'DE-PARA'!$A$1:$A$1000,'DE-PARA'!$D$1:$D$1000)</f>
        <v>0</v>
      </c>
      <c r="E1026" t="str">
        <f>_xlfn.XLOOKUP(Base[[#This Row],[Tipo]],'DE-PARA'!$K$2:$K$63,'DE-PARA'!$L$2:$L$63,"Fazer De-Para")</f>
        <v>Fazer De-Para</v>
      </c>
      <c r="F1026" s="21">
        <f>Base[[#This Row],[Duração]]*24</f>
        <v>0</v>
      </c>
      <c r="G1026" s="22">
        <f>HOUR(Base[[#This Row],[Tempo de atendimento]]/24)</f>
        <v>0</v>
      </c>
      <c r="H1026">
        <f>_xlfn.XLOOKUP(Base[[#This Row],[Recurso]],'DE-PARA'!$A$1:$A$1000,'DE-PARA'!$E$1:$E$1000)</f>
        <v>0</v>
      </c>
      <c r="I1026">
        <f>_xlfn.XLOOKUP(Base[[#This Row],[Recurso]],'DE-PARA'!$A$1:$A$1000,'DE-PARA'!$F$1:$F$1000)</f>
        <v>0</v>
      </c>
      <c r="AD1026" s="64"/>
      <c r="AE1026" s="64"/>
      <c r="AF1026" s="64"/>
      <c r="AG1026" s="65"/>
      <c r="AH1026" s="65"/>
      <c r="BK1026" s="65"/>
      <c r="BL1026" s="65"/>
      <c r="BP1026" s="20"/>
    </row>
    <row r="1027" spans="1:68">
      <c r="A1027" s="19">
        <f>CONCATENATE(MONTH(Base[[#This Row],[Data_Padronizada]]),"/",YEAR(Base[[#This Row],[Data_Padronizada]]))*1</f>
        <v>1</v>
      </c>
      <c r="B1027" s="20" cm="1">
        <f t="array" ref="B1027">IF(ISTEXT(BP1027), IFERROR(VALOR.DATA(TRIM(BP1027)), VALUE(TRIM(BP1027))), BP1027)</f>
        <v>0</v>
      </c>
      <c r="C1027" t="str">
        <f>TEXT(Base[[#This Row],[Data_Padronizada]],"DDD")</f>
        <v>sáb</v>
      </c>
      <c r="D1027">
        <f>_xlfn.XLOOKUP(Base[[#This Row],[Recurso]],'DE-PARA'!$A$1:$A$1000,'DE-PARA'!$D$1:$D$1000)</f>
        <v>0</v>
      </c>
      <c r="E1027" t="str">
        <f>_xlfn.XLOOKUP(Base[[#This Row],[Tipo]],'DE-PARA'!$K$2:$K$63,'DE-PARA'!$L$2:$L$63,"Fazer De-Para")</f>
        <v>Fazer De-Para</v>
      </c>
      <c r="F1027" s="21">
        <f>Base[[#This Row],[Duração]]*24</f>
        <v>0</v>
      </c>
      <c r="G1027" s="22">
        <f>HOUR(Base[[#This Row],[Tempo de atendimento]]/24)</f>
        <v>0</v>
      </c>
      <c r="H1027">
        <f>_xlfn.XLOOKUP(Base[[#This Row],[Recurso]],'DE-PARA'!$A$1:$A$1000,'DE-PARA'!$E$1:$E$1000)</f>
        <v>0</v>
      </c>
      <c r="I1027">
        <f>_xlfn.XLOOKUP(Base[[#This Row],[Recurso]],'DE-PARA'!$A$1:$A$1000,'DE-PARA'!$F$1:$F$1000)</f>
        <v>0</v>
      </c>
      <c r="AD1027" s="64"/>
      <c r="AE1027" s="64"/>
      <c r="AF1027" s="64"/>
      <c r="AG1027" s="65"/>
      <c r="AH1027" s="65"/>
      <c r="BK1027" s="65"/>
      <c r="BL1027" s="65"/>
      <c r="BP1027" s="20"/>
    </row>
    <row r="1028" spans="1:68">
      <c r="A1028" s="19">
        <f>CONCATENATE(MONTH(Base[[#This Row],[Data_Padronizada]]),"/",YEAR(Base[[#This Row],[Data_Padronizada]]))*1</f>
        <v>1</v>
      </c>
      <c r="B1028" s="20" cm="1">
        <f t="array" ref="B1028">IF(ISTEXT(BP1028), IFERROR(VALOR.DATA(TRIM(BP1028)), VALUE(TRIM(BP1028))), BP1028)</f>
        <v>0</v>
      </c>
      <c r="C1028" t="str">
        <f>TEXT(Base[[#This Row],[Data_Padronizada]],"DDD")</f>
        <v>sáb</v>
      </c>
      <c r="D1028">
        <f>_xlfn.XLOOKUP(Base[[#This Row],[Recurso]],'DE-PARA'!$A$1:$A$1000,'DE-PARA'!$D$1:$D$1000)</f>
        <v>0</v>
      </c>
      <c r="E1028" t="str">
        <f>_xlfn.XLOOKUP(Base[[#This Row],[Tipo]],'DE-PARA'!$K$2:$K$63,'DE-PARA'!$L$2:$L$63,"Fazer De-Para")</f>
        <v>Fazer De-Para</v>
      </c>
      <c r="F1028" s="21">
        <f>Base[[#This Row],[Duração]]*24</f>
        <v>0</v>
      </c>
      <c r="G1028" s="22">
        <f>HOUR(Base[[#This Row],[Tempo de atendimento]]/24)</f>
        <v>0</v>
      </c>
      <c r="H1028">
        <f>_xlfn.XLOOKUP(Base[[#This Row],[Recurso]],'DE-PARA'!$A$1:$A$1000,'DE-PARA'!$E$1:$E$1000)</f>
        <v>0</v>
      </c>
      <c r="I1028">
        <f>_xlfn.XLOOKUP(Base[[#This Row],[Recurso]],'DE-PARA'!$A$1:$A$1000,'DE-PARA'!$F$1:$F$1000)</f>
        <v>0</v>
      </c>
      <c r="AD1028" s="64"/>
      <c r="AE1028" s="64"/>
      <c r="AF1028" s="64"/>
      <c r="AG1028" s="65"/>
      <c r="AH1028" s="65"/>
      <c r="BK1028" s="65"/>
      <c r="BL1028" s="65"/>
      <c r="BP1028" s="20"/>
    </row>
    <row r="1029" spans="1:68">
      <c r="A1029" s="19">
        <f>CONCATENATE(MONTH(Base[[#This Row],[Data_Padronizada]]),"/",YEAR(Base[[#This Row],[Data_Padronizada]]))*1</f>
        <v>1</v>
      </c>
      <c r="B1029" s="20" cm="1">
        <f t="array" ref="B1029">IF(ISTEXT(BP1029), IFERROR(VALOR.DATA(TRIM(BP1029)), VALUE(TRIM(BP1029))), BP1029)</f>
        <v>0</v>
      </c>
      <c r="C1029" t="str">
        <f>TEXT(Base[[#This Row],[Data_Padronizada]],"DDD")</f>
        <v>sáb</v>
      </c>
      <c r="D1029">
        <f>_xlfn.XLOOKUP(Base[[#This Row],[Recurso]],'DE-PARA'!$A$1:$A$1000,'DE-PARA'!$D$1:$D$1000)</f>
        <v>0</v>
      </c>
      <c r="E1029" t="str">
        <f>_xlfn.XLOOKUP(Base[[#This Row],[Tipo]],'DE-PARA'!$K$2:$K$63,'DE-PARA'!$L$2:$L$63,"Fazer De-Para")</f>
        <v>Fazer De-Para</v>
      </c>
      <c r="F1029" s="21">
        <f>Base[[#This Row],[Duração]]*24</f>
        <v>0</v>
      </c>
      <c r="G1029" s="22">
        <f>HOUR(Base[[#This Row],[Tempo de atendimento]]/24)</f>
        <v>0</v>
      </c>
      <c r="H1029">
        <f>_xlfn.XLOOKUP(Base[[#This Row],[Recurso]],'DE-PARA'!$A$1:$A$1000,'DE-PARA'!$E$1:$E$1000)</f>
        <v>0</v>
      </c>
      <c r="I1029">
        <f>_xlfn.XLOOKUP(Base[[#This Row],[Recurso]],'DE-PARA'!$A$1:$A$1000,'DE-PARA'!$F$1:$F$1000)</f>
        <v>0</v>
      </c>
      <c r="AD1029" s="64"/>
      <c r="AE1029" s="64"/>
      <c r="AF1029" s="64"/>
      <c r="AG1029" s="65"/>
      <c r="AH1029" s="65"/>
      <c r="BK1029" s="65"/>
      <c r="BL1029" s="65"/>
      <c r="BP1029" s="20"/>
    </row>
    <row r="1030" spans="1:68">
      <c r="A1030" s="19">
        <f>CONCATENATE(MONTH(Base[[#This Row],[Data_Padronizada]]),"/",YEAR(Base[[#This Row],[Data_Padronizada]]))*1</f>
        <v>1</v>
      </c>
      <c r="B1030" s="20" cm="1">
        <f t="array" ref="B1030">IF(ISTEXT(BP1030), IFERROR(VALOR.DATA(TRIM(BP1030)), VALUE(TRIM(BP1030))), BP1030)</f>
        <v>0</v>
      </c>
      <c r="C1030" t="str">
        <f>TEXT(Base[[#This Row],[Data_Padronizada]],"DDD")</f>
        <v>sáb</v>
      </c>
      <c r="D1030">
        <f>_xlfn.XLOOKUP(Base[[#This Row],[Recurso]],'DE-PARA'!$A$1:$A$1000,'DE-PARA'!$D$1:$D$1000)</f>
        <v>0</v>
      </c>
      <c r="E1030" t="str">
        <f>_xlfn.XLOOKUP(Base[[#This Row],[Tipo]],'DE-PARA'!$K$2:$K$63,'DE-PARA'!$L$2:$L$63,"Fazer De-Para")</f>
        <v>Fazer De-Para</v>
      </c>
      <c r="F1030" s="21">
        <f>Base[[#This Row],[Duração]]*24</f>
        <v>0</v>
      </c>
      <c r="G1030" s="22">
        <f>HOUR(Base[[#This Row],[Tempo de atendimento]]/24)</f>
        <v>0</v>
      </c>
      <c r="H1030">
        <f>_xlfn.XLOOKUP(Base[[#This Row],[Recurso]],'DE-PARA'!$A$1:$A$1000,'DE-PARA'!$E$1:$E$1000)</f>
        <v>0</v>
      </c>
      <c r="I1030">
        <f>_xlfn.XLOOKUP(Base[[#This Row],[Recurso]],'DE-PARA'!$A$1:$A$1000,'DE-PARA'!$F$1:$F$1000)</f>
        <v>0</v>
      </c>
      <c r="AD1030" s="64"/>
      <c r="AE1030" s="64"/>
      <c r="AF1030" s="64"/>
      <c r="AG1030" s="65"/>
      <c r="AH1030" s="65"/>
      <c r="BK1030" s="65"/>
      <c r="BL1030" s="65"/>
      <c r="BP1030" s="20"/>
    </row>
    <row r="1031" spans="1:68">
      <c r="A1031" s="19">
        <f>CONCATENATE(MONTH(Base[[#This Row],[Data_Padronizada]]),"/",YEAR(Base[[#This Row],[Data_Padronizada]]))*1</f>
        <v>1</v>
      </c>
      <c r="B1031" s="20" cm="1">
        <f t="array" ref="B1031">IF(ISTEXT(BP1031), IFERROR(VALOR.DATA(TRIM(BP1031)), VALUE(TRIM(BP1031))), BP1031)</f>
        <v>0</v>
      </c>
      <c r="C1031" t="str">
        <f>TEXT(Base[[#This Row],[Data_Padronizada]],"DDD")</f>
        <v>sáb</v>
      </c>
      <c r="D1031">
        <f>_xlfn.XLOOKUP(Base[[#This Row],[Recurso]],'DE-PARA'!$A$1:$A$1000,'DE-PARA'!$D$1:$D$1000)</f>
        <v>0</v>
      </c>
      <c r="E1031" t="str">
        <f>_xlfn.XLOOKUP(Base[[#This Row],[Tipo]],'DE-PARA'!$K$2:$K$63,'DE-PARA'!$L$2:$L$63,"Fazer De-Para")</f>
        <v>Fazer De-Para</v>
      </c>
      <c r="F1031" s="21">
        <f>Base[[#This Row],[Duração]]*24</f>
        <v>0</v>
      </c>
      <c r="G1031" s="22">
        <f>HOUR(Base[[#This Row],[Tempo de atendimento]]/24)</f>
        <v>0</v>
      </c>
      <c r="H1031">
        <f>_xlfn.XLOOKUP(Base[[#This Row],[Recurso]],'DE-PARA'!$A$1:$A$1000,'DE-PARA'!$E$1:$E$1000)</f>
        <v>0</v>
      </c>
      <c r="I1031">
        <f>_xlfn.XLOOKUP(Base[[#This Row],[Recurso]],'DE-PARA'!$A$1:$A$1000,'DE-PARA'!$F$1:$F$1000)</f>
        <v>0</v>
      </c>
      <c r="AD1031" s="64"/>
      <c r="AE1031" s="64"/>
      <c r="AF1031" s="64"/>
      <c r="AG1031" s="65"/>
      <c r="AH1031" s="65"/>
      <c r="BK1031" s="65"/>
      <c r="BL1031" s="65"/>
      <c r="BP1031" s="20"/>
    </row>
    <row r="1032" spans="1:68">
      <c r="A1032" s="19">
        <f>CONCATENATE(MONTH(Base[[#This Row],[Data_Padronizada]]),"/",YEAR(Base[[#This Row],[Data_Padronizada]]))*1</f>
        <v>1</v>
      </c>
      <c r="B1032" s="20" cm="1">
        <f t="array" ref="B1032">IF(ISTEXT(BP1032), IFERROR(VALOR.DATA(TRIM(BP1032)), VALUE(TRIM(BP1032))), BP1032)</f>
        <v>0</v>
      </c>
      <c r="C1032" t="str">
        <f>TEXT(Base[[#This Row],[Data_Padronizada]],"DDD")</f>
        <v>sáb</v>
      </c>
      <c r="D1032">
        <f>_xlfn.XLOOKUP(Base[[#This Row],[Recurso]],'DE-PARA'!$A$1:$A$1000,'DE-PARA'!$D$1:$D$1000)</f>
        <v>0</v>
      </c>
      <c r="E1032" t="str">
        <f>_xlfn.XLOOKUP(Base[[#This Row],[Tipo]],'DE-PARA'!$K$2:$K$63,'DE-PARA'!$L$2:$L$63,"Fazer De-Para")</f>
        <v>Fazer De-Para</v>
      </c>
      <c r="F1032" s="21">
        <f>Base[[#This Row],[Duração]]*24</f>
        <v>0</v>
      </c>
      <c r="G1032" s="22">
        <f>HOUR(Base[[#This Row],[Tempo de atendimento]]/24)</f>
        <v>0</v>
      </c>
      <c r="H1032">
        <f>_xlfn.XLOOKUP(Base[[#This Row],[Recurso]],'DE-PARA'!$A$1:$A$1000,'DE-PARA'!$E$1:$E$1000)</f>
        <v>0</v>
      </c>
      <c r="I1032">
        <f>_xlfn.XLOOKUP(Base[[#This Row],[Recurso]],'DE-PARA'!$A$1:$A$1000,'DE-PARA'!$F$1:$F$1000)</f>
        <v>0</v>
      </c>
      <c r="AD1032" s="64"/>
      <c r="AE1032" s="64"/>
      <c r="AF1032" s="64"/>
      <c r="AG1032" s="65"/>
      <c r="AH1032" s="65"/>
      <c r="BK1032" s="65"/>
      <c r="BL1032" s="65"/>
      <c r="BP1032" s="20"/>
    </row>
    <row r="1033" spans="1:68">
      <c r="A1033" s="19">
        <f>CONCATENATE(MONTH(Base[[#This Row],[Data_Padronizada]]),"/",YEAR(Base[[#This Row],[Data_Padronizada]]))*1</f>
        <v>1</v>
      </c>
      <c r="B1033" s="20" cm="1">
        <f t="array" ref="B1033">IF(ISTEXT(BP1033), IFERROR(VALOR.DATA(TRIM(BP1033)), VALUE(TRIM(BP1033))), BP1033)</f>
        <v>0</v>
      </c>
      <c r="C1033" t="str">
        <f>TEXT(Base[[#This Row],[Data_Padronizada]],"DDD")</f>
        <v>sáb</v>
      </c>
      <c r="D1033">
        <f>_xlfn.XLOOKUP(Base[[#This Row],[Recurso]],'DE-PARA'!$A$1:$A$1000,'DE-PARA'!$D$1:$D$1000)</f>
        <v>0</v>
      </c>
      <c r="E1033" t="str">
        <f>_xlfn.XLOOKUP(Base[[#This Row],[Tipo]],'DE-PARA'!$K$2:$K$63,'DE-PARA'!$L$2:$L$63,"Fazer De-Para")</f>
        <v>Fazer De-Para</v>
      </c>
      <c r="F1033" s="21">
        <f>Base[[#This Row],[Duração]]*24</f>
        <v>0</v>
      </c>
      <c r="G1033" s="22">
        <f>HOUR(Base[[#This Row],[Tempo de atendimento]]/24)</f>
        <v>0</v>
      </c>
      <c r="H1033">
        <f>_xlfn.XLOOKUP(Base[[#This Row],[Recurso]],'DE-PARA'!$A$1:$A$1000,'DE-PARA'!$E$1:$E$1000)</f>
        <v>0</v>
      </c>
      <c r="I1033">
        <f>_xlfn.XLOOKUP(Base[[#This Row],[Recurso]],'DE-PARA'!$A$1:$A$1000,'DE-PARA'!$F$1:$F$1000)</f>
        <v>0</v>
      </c>
      <c r="AD1033" s="64"/>
      <c r="AE1033" s="64"/>
      <c r="AF1033" s="64"/>
      <c r="AG1033" s="65"/>
      <c r="AH1033" s="65"/>
      <c r="BK1033" s="65"/>
      <c r="BL1033" s="65"/>
      <c r="BP1033" s="20"/>
    </row>
    <row r="1034" spans="1:68">
      <c r="A1034" s="19">
        <f>CONCATENATE(MONTH(Base[[#This Row],[Data_Padronizada]]),"/",YEAR(Base[[#This Row],[Data_Padronizada]]))*1</f>
        <v>1</v>
      </c>
      <c r="B1034" s="20" cm="1">
        <f t="array" ref="B1034">IF(ISTEXT(BP1034), IFERROR(VALOR.DATA(TRIM(BP1034)), VALUE(TRIM(BP1034))), BP1034)</f>
        <v>0</v>
      </c>
      <c r="C1034" t="str">
        <f>TEXT(Base[[#This Row],[Data_Padronizada]],"DDD")</f>
        <v>sáb</v>
      </c>
      <c r="D1034">
        <f>_xlfn.XLOOKUP(Base[[#This Row],[Recurso]],'DE-PARA'!$A$1:$A$1000,'DE-PARA'!$D$1:$D$1000)</f>
        <v>0</v>
      </c>
      <c r="E1034" t="str">
        <f>_xlfn.XLOOKUP(Base[[#This Row],[Tipo]],'DE-PARA'!$K$2:$K$63,'DE-PARA'!$L$2:$L$63,"Fazer De-Para")</f>
        <v>Fazer De-Para</v>
      </c>
      <c r="F1034" s="21">
        <f>Base[[#This Row],[Duração]]*24</f>
        <v>0</v>
      </c>
      <c r="G1034" s="22">
        <f>HOUR(Base[[#This Row],[Tempo de atendimento]]/24)</f>
        <v>0</v>
      </c>
      <c r="H1034">
        <f>_xlfn.XLOOKUP(Base[[#This Row],[Recurso]],'DE-PARA'!$A$1:$A$1000,'DE-PARA'!$E$1:$E$1000)</f>
        <v>0</v>
      </c>
      <c r="I1034">
        <f>_xlfn.XLOOKUP(Base[[#This Row],[Recurso]],'DE-PARA'!$A$1:$A$1000,'DE-PARA'!$F$1:$F$1000)</f>
        <v>0</v>
      </c>
      <c r="AD1034" s="64"/>
      <c r="AE1034" s="64"/>
      <c r="AF1034" s="64"/>
      <c r="AG1034" s="65"/>
      <c r="AH1034" s="65"/>
      <c r="BK1034" s="65"/>
      <c r="BL1034" s="65"/>
      <c r="BP1034" s="20"/>
    </row>
    <row r="1035" spans="1:68">
      <c r="A1035" s="19">
        <f>CONCATENATE(MONTH(Base[[#This Row],[Data_Padronizada]]),"/",YEAR(Base[[#This Row],[Data_Padronizada]]))*1</f>
        <v>1</v>
      </c>
      <c r="B1035" s="20" cm="1">
        <f t="array" ref="B1035">IF(ISTEXT(BP1035), IFERROR(VALOR.DATA(TRIM(BP1035)), VALUE(TRIM(BP1035))), BP1035)</f>
        <v>0</v>
      </c>
      <c r="C1035" t="str">
        <f>TEXT(Base[[#This Row],[Data_Padronizada]],"DDD")</f>
        <v>sáb</v>
      </c>
      <c r="D1035">
        <f>_xlfn.XLOOKUP(Base[[#This Row],[Recurso]],'DE-PARA'!$A$1:$A$1000,'DE-PARA'!$D$1:$D$1000)</f>
        <v>0</v>
      </c>
      <c r="E1035" t="str">
        <f>_xlfn.XLOOKUP(Base[[#This Row],[Tipo]],'DE-PARA'!$K$2:$K$63,'DE-PARA'!$L$2:$L$63,"Fazer De-Para")</f>
        <v>Fazer De-Para</v>
      </c>
      <c r="F1035" s="21">
        <f>Base[[#This Row],[Duração]]*24</f>
        <v>0</v>
      </c>
      <c r="G1035" s="22">
        <f>HOUR(Base[[#This Row],[Tempo de atendimento]]/24)</f>
        <v>0</v>
      </c>
      <c r="H1035">
        <f>_xlfn.XLOOKUP(Base[[#This Row],[Recurso]],'DE-PARA'!$A$1:$A$1000,'DE-PARA'!$E$1:$E$1000)</f>
        <v>0</v>
      </c>
      <c r="I1035">
        <f>_xlfn.XLOOKUP(Base[[#This Row],[Recurso]],'DE-PARA'!$A$1:$A$1000,'DE-PARA'!$F$1:$F$1000)</f>
        <v>0</v>
      </c>
      <c r="AD1035" s="64"/>
      <c r="AE1035" s="64"/>
      <c r="AF1035" s="64"/>
      <c r="AG1035" s="65"/>
      <c r="AH1035" s="65"/>
      <c r="BK1035" s="65"/>
      <c r="BL1035" s="65"/>
      <c r="BP1035" s="20"/>
    </row>
    <row r="1036" spans="1:68">
      <c r="A1036" s="19">
        <f>CONCATENATE(MONTH(Base[[#This Row],[Data_Padronizada]]),"/",YEAR(Base[[#This Row],[Data_Padronizada]]))*1</f>
        <v>1</v>
      </c>
      <c r="B1036" s="20" cm="1">
        <f t="array" ref="B1036">IF(ISTEXT(BP1036), IFERROR(VALOR.DATA(TRIM(BP1036)), VALUE(TRIM(BP1036))), BP1036)</f>
        <v>0</v>
      </c>
      <c r="C1036" t="str">
        <f>TEXT(Base[[#This Row],[Data_Padronizada]],"DDD")</f>
        <v>sáb</v>
      </c>
      <c r="D1036">
        <f>_xlfn.XLOOKUP(Base[[#This Row],[Recurso]],'DE-PARA'!$A$1:$A$1000,'DE-PARA'!$D$1:$D$1000)</f>
        <v>0</v>
      </c>
      <c r="E1036" t="str">
        <f>_xlfn.XLOOKUP(Base[[#This Row],[Tipo]],'DE-PARA'!$K$2:$K$63,'DE-PARA'!$L$2:$L$63,"Fazer De-Para")</f>
        <v>Fazer De-Para</v>
      </c>
      <c r="F1036" s="21">
        <f>Base[[#This Row],[Duração]]*24</f>
        <v>0</v>
      </c>
      <c r="G1036" s="22">
        <f>HOUR(Base[[#This Row],[Tempo de atendimento]]/24)</f>
        <v>0</v>
      </c>
      <c r="H1036">
        <f>_xlfn.XLOOKUP(Base[[#This Row],[Recurso]],'DE-PARA'!$A$1:$A$1000,'DE-PARA'!$E$1:$E$1000)</f>
        <v>0</v>
      </c>
      <c r="I1036">
        <f>_xlfn.XLOOKUP(Base[[#This Row],[Recurso]],'DE-PARA'!$A$1:$A$1000,'DE-PARA'!$F$1:$F$1000)</f>
        <v>0</v>
      </c>
      <c r="AD1036" s="64"/>
      <c r="AE1036" s="64"/>
      <c r="AF1036" s="64"/>
      <c r="AG1036" s="65"/>
      <c r="AH1036" s="65"/>
      <c r="BK1036" s="65"/>
      <c r="BL1036" s="65"/>
      <c r="BP1036" s="20"/>
    </row>
    <row r="1037" spans="1:68">
      <c r="A1037" s="19">
        <f>CONCATENATE(MONTH(Base[[#This Row],[Data_Padronizada]]),"/",YEAR(Base[[#This Row],[Data_Padronizada]]))*1</f>
        <v>1</v>
      </c>
      <c r="B1037" s="20" cm="1">
        <f t="array" ref="B1037">IF(ISTEXT(BP1037), IFERROR(VALOR.DATA(TRIM(BP1037)), VALUE(TRIM(BP1037))), BP1037)</f>
        <v>0</v>
      </c>
      <c r="C1037" t="str">
        <f>TEXT(Base[[#This Row],[Data_Padronizada]],"DDD")</f>
        <v>sáb</v>
      </c>
      <c r="D1037">
        <f>_xlfn.XLOOKUP(Base[[#This Row],[Recurso]],'DE-PARA'!$A$1:$A$1000,'DE-PARA'!$D$1:$D$1000)</f>
        <v>0</v>
      </c>
      <c r="E1037" t="str">
        <f>_xlfn.XLOOKUP(Base[[#This Row],[Tipo]],'DE-PARA'!$K$2:$K$63,'DE-PARA'!$L$2:$L$63,"Fazer De-Para")</f>
        <v>Fazer De-Para</v>
      </c>
      <c r="F1037" s="21">
        <f>Base[[#This Row],[Duração]]*24</f>
        <v>0</v>
      </c>
      <c r="G1037" s="22">
        <f>HOUR(Base[[#This Row],[Tempo de atendimento]]/24)</f>
        <v>0</v>
      </c>
      <c r="H1037">
        <f>_xlfn.XLOOKUP(Base[[#This Row],[Recurso]],'DE-PARA'!$A$1:$A$1000,'DE-PARA'!$E$1:$E$1000)</f>
        <v>0</v>
      </c>
      <c r="I1037">
        <f>_xlfn.XLOOKUP(Base[[#This Row],[Recurso]],'DE-PARA'!$A$1:$A$1000,'DE-PARA'!$F$1:$F$1000)</f>
        <v>0</v>
      </c>
    </row>
    <row r="1038" spans="1:68">
      <c r="A1038" s="19">
        <f>CONCATENATE(MONTH(Base[[#This Row],[Data_Padronizada]]),"/",YEAR(Base[[#This Row],[Data_Padronizada]]))*1</f>
        <v>1</v>
      </c>
      <c r="B1038" s="20" cm="1">
        <f t="array" ref="B1038">IF(ISTEXT(BP1038), IFERROR(VALOR.DATA(TRIM(BP1038)), VALUE(TRIM(BP1038))), BP1038)</f>
        <v>0</v>
      </c>
      <c r="C1038" t="str">
        <f>TEXT(Base[[#This Row],[Data_Padronizada]],"DDD")</f>
        <v>sáb</v>
      </c>
      <c r="D1038">
        <f>_xlfn.XLOOKUP(Base[[#This Row],[Recurso]],'DE-PARA'!$A$1:$A$1000,'DE-PARA'!$D$1:$D$1000)</f>
        <v>0</v>
      </c>
      <c r="E1038" t="str">
        <f>_xlfn.XLOOKUP(Base[[#This Row],[Tipo]],'DE-PARA'!$K$2:$K$63,'DE-PARA'!$L$2:$L$63,"Fazer De-Para")</f>
        <v>Fazer De-Para</v>
      </c>
      <c r="F1038" s="21">
        <f>Base[[#This Row],[Duração]]*24</f>
        <v>0</v>
      </c>
      <c r="G1038" s="22">
        <f>HOUR(Base[[#This Row],[Tempo de atendimento]]/24)</f>
        <v>0</v>
      </c>
      <c r="H1038">
        <f>_xlfn.XLOOKUP(Base[[#This Row],[Recurso]],'DE-PARA'!$A$1:$A$1000,'DE-PARA'!$E$1:$E$1000)</f>
        <v>0</v>
      </c>
      <c r="I1038">
        <f>_xlfn.XLOOKUP(Base[[#This Row],[Recurso]],'DE-PARA'!$A$1:$A$1000,'DE-PARA'!$F$1:$F$1000)</f>
        <v>0</v>
      </c>
      <c r="AD1038" s="64"/>
      <c r="AE1038" s="64"/>
      <c r="AF1038" s="64"/>
      <c r="AG1038" s="65"/>
      <c r="AH1038" s="65"/>
      <c r="BK1038" s="65"/>
      <c r="BL1038" s="65"/>
      <c r="BP1038" s="20"/>
    </row>
    <row r="1039" spans="1:68">
      <c r="A1039" s="19">
        <f>CONCATENATE(MONTH(Base[[#This Row],[Data_Padronizada]]),"/",YEAR(Base[[#This Row],[Data_Padronizada]]))*1</f>
        <v>1</v>
      </c>
      <c r="B1039" s="20" cm="1">
        <f t="array" ref="B1039">IF(ISTEXT(BP1039), IFERROR(VALOR.DATA(TRIM(BP1039)), VALUE(TRIM(BP1039))), BP1039)</f>
        <v>0</v>
      </c>
      <c r="C1039" t="str">
        <f>TEXT(Base[[#This Row],[Data_Padronizada]],"DDD")</f>
        <v>sáb</v>
      </c>
      <c r="D1039">
        <f>_xlfn.XLOOKUP(Base[[#This Row],[Recurso]],'DE-PARA'!$A$1:$A$1000,'DE-PARA'!$D$1:$D$1000)</f>
        <v>0</v>
      </c>
      <c r="E1039" t="str">
        <f>_xlfn.XLOOKUP(Base[[#This Row],[Tipo]],'DE-PARA'!$K$2:$K$63,'DE-PARA'!$L$2:$L$63,"Fazer De-Para")</f>
        <v>Fazer De-Para</v>
      </c>
      <c r="F1039" s="21">
        <f>Base[[#This Row],[Duração]]*24</f>
        <v>0</v>
      </c>
      <c r="G1039" s="22">
        <f>HOUR(Base[[#This Row],[Tempo de atendimento]]/24)</f>
        <v>0</v>
      </c>
      <c r="H1039">
        <f>_xlfn.XLOOKUP(Base[[#This Row],[Recurso]],'DE-PARA'!$A$1:$A$1000,'DE-PARA'!$E$1:$E$1000)</f>
        <v>0</v>
      </c>
      <c r="I1039">
        <f>_xlfn.XLOOKUP(Base[[#This Row],[Recurso]],'DE-PARA'!$A$1:$A$1000,'DE-PARA'!$F$1:$F$1000)</f>
        <v>0</v>
      </c>
      <c r="AD1039" s="64"/>
      <c r="AE1039" s="64"/>
      <c r="AF1039" s="64"/>
      <c r="AG1039" s="65"/>
      <c r="AH1039" s="65"/>
      <c r="BK1039" s="65"/>
      <c r="BL1039" s="65"/>
      <c r="BP1039" s="20"/>
    </row>
    <row r="1040" spans="1:68">
      <c r="A1040" s="19">
        <f>CONCATENATE(MONTH(Base[[#This Row],[Data_Padronizada]]),"/",YEAR(Base[[#This Row],[Data_Padronizada]]))*1</f>
        <v>1</v>
      </c>
      <c r="B1040" s="20" cm="1">
        <f t="array" ref="B1040">IF(ISTEXT(BP1040), IFERROR(VALOR.DATA(TRIM(BP1040)), VALUE(TRIM(BP1040))), BP1040)</f>
        <v>0</v>
      </c>
      <c r="C1040" t="str">
        <f>TEXT(Base[[#This Row],[Data_Padronizada]],"DDD")</f>
        <v>sáb</v>
      </c>
      <c r="D1040">
        <f>_xlfn.XLOOKUP(Base[[#This Row],[Recurso]],'DE-PARA'!$A$1:$A$1000,'DE-PARA'!$D$1:$D$1000)</f>
        <v>0</v>
      </c>
      <c r="E1040" t="str">
        <f>_xlfn.XLOOKUP(Base[[#This Row],[Tipo]],'DE-PARA'!$K$2:$K$63,'DE-PARA'!$L$2:$L$63,"Fazer De-Para")</f>
        <v>Fazer De-Para</v>
      </c>
      <c r="F1040" s="21">
        <f>Base[[#This Row],[Duração]]*24</f>
        <v>0</v>
      </c>
      <c r="G1040" s="22">
        <f>HOUR(Base[[#This Row],[Tempo de atendimento]]/24)</f>
        <v>0</v>
      </c>
      <c r="H1040">
        <f>_xlfn.XLOOKUP(Base[[#This Row],[Recurso]],'DE-PARA'!$A$1:$A$1000,'DE-PARA'!$E$1:$E$1000)</f>
        <v>0</v>
      </c>
      <c r="I1040">
        <f>_xlfn.XLOOKUP(Base[[#This Row],[Recurso]],'DE-PARA'!$A$1:$A$1000,'DE-PARA'!$F$1:$F$1000)</f>
        <v>0</v>
      </c>
      <c r="AD1040" s="64"/>
      <c r="AE1040" s="64"/>
      <c r="AF1040" s="64"/>
      <c r="AG1040" s="65"/>
      <c r="AH1040" s="65"/>
      <c r="BK1040" s="65"/>
      <c r="BL1040" s="65"/>
      <c r="BP1040" s="20"/>
    </row>
    <row r="1041" spans="1:68">
      <c r="A1041" s="19">
        <f>CONCATENATE(MONTH(Base[[#This Row],[Data_Padronizada]]),"/",YEAR(Base[[#This Row],[Data_Padronizada]]))*1</f>
        <v>1</v>
      </c>
      <c r="B1041" s="20" cm="1">
        <f t="array" ref="B1041">IF(ISTEXT(BP1041), IFERROR(VALOR.DATA(TRIM(BP1041)), VALUE(TRIM(BP1041))), BP1041)</f>
        <v>0</v>
      </c>
      <c r="C1041" t="str">
        <f>TEXT(Base[[#This Row],[Data_Padronizada]],"DDD")</f>
        <v>sáb</v>
      </c>
      <c r="D1041">
        <f>_xlfn.XLOOKUP(Base[[#This Row],[Recurso]],'DE-PARA'!$A$1:$A$1000,'DE-PARA'!$D$1:$D$1000)</f>
        <v>0</v>
      </c>
      <c r="E1041" t="str">
        <f>_xlfn.XLOOKUP(Base[[#This Row],[Tipo]],'DE-PARA'!$K$2:$K$63,'DE-PARA'!$L$2:$L$63,"Fazer De-Para")</f>
        <v>Fazer De-Para</v>
      </c>
      <c r="F1041" s="21">
        <f>Base[[#This Row],[Duração]]*24</f>
        <v>0</v>
      </c>
      <c r="G1041" s="22">
        <f>HOUR(Base[[#This Row],[Tempo de atendimento]]/24)</f>
        <v>0</v>
      </c>
      <c r="H1041">
        <f>_xlfn.XLOOKUP(Base[[#This Row],[Recurso]],'DE-PARA'!$A$1:$A$1000,'DE-PARA'!$E$1:$E$1000)</f>
        <v>0</v>
      </c>
      <c r="I1041">
        <f>_xlfn.XLOOKUP(Base[[#This Row],[Recurso]],'DE-PARA'!$A$1:$A$1000,'DE-PARA'!$F$1:$F$1000)</f>
        <v>0</v>
      </c>
      <c r="AD1041" s="64"/>
      <c r="AE1041" s="64"/>
      <c r="AF1041" s="64"/>
      <c r="AG1041" s="65"/>
      <c r="AH1041" s="65"/>
      <c r="BK1041" s="65"/>
      <c r="BL1041" s="65"/>
      <c r="BP1041" s="20"/>
    </row>
    <row r="1042" spans="1:68">
      <c r="A1042" s="19">
        <f>CONCATENATE(MONTH(Base[[#This Row],[Data_Padronizada]]),"/",YEAR(Base[[#This Row],[Data_Padronizada]]))*1</f>
        <v>1</v>
      </c>
      <c r="B1042" s="20" cm="1">
        <f t="array" ref="B1042">IF(ISTEXT(BP1042), IFERROR(VALOR.DATA(TRIM(BP1042)), VALUE(TRIM(BP1042))), BP1042)</f>
        <v>0</v>
      </c>
      <c r="C1042" t="str">
        <f>TEXT(Base[[#This Row],[Data_Padronizada]],"DDD")</f>
        <v>sáb</v>
      </c>
      <c r="D1042">
        <f>_xlfn.XLOOKUP(Base[[#This Row],[Recurso]],'DE-PARA'!$A$1:$A$1000,'DE-PARA'!$D$1:$D$1000)</f>
        <v>0</v>
      </c>
      <c r="E1042" t="str">
        <f>_xlfn.XLOOKUP(Base[[#This Row],[Tipo]],'DE-PARA'!$K$2:$K$63,'DE-PARA'!$L$2:$L$63,"Fazer De-Para")</f>
        <v>Fazer De-Para</v>
      </c>
      <c r="F1042" s="21">
        <f>Base[[#This Row],[Duração]]*24</f>
        <v>0</v>
      </c>
      <c r="G1042" s="22">
        <f>HOUR(Base[[#This Row],[Tempo de atendimento]]/24)</f>
        <v>0</v>
      </c>
      <c r="H1042">
        <f>_xlfn.XLOOKUP(Base[[#This Row],[Recurso]],'DE-PARA'!$A$1:$A$1000,'DE-PARA'!$E$1:$E$1000)</f>
        <v>0</v>
      </c>
      <c r="I1042">
        <f>_xlfn.XLOOKUP(Base[[#This Row],[Recurso]],'DE-PARA'!$A$1:$A$1000,'DE-PARA'!$F$1:$F$1000)</f>
        <v>0</v>
      </c>
      <c r="AD1042" s="64"/>
      <c r="AE1042" s="64"/>
      <c r="AF1042" s="64"/>
      <c r="AG1042" s="65"/>
      <c r="AH1042" s="65"/>
      <c r="BK1042" s="65"/>
      <c r="BL1042" s="65"/>
      <c r="BP1042" s="20"/>
    </row>
    <row r="1043" spans="1:68">
      <c r="A1043" s="19">
        <f>CONCATENATE(MONTH(Base[[#This Row],[Data_Padronizada]]),"/",YEAR(Base[[#This Row],[Data_Padronizada]]))*1</f>
        <v>1</v>
      </c>
      <c r="B1043" s="20" cm="1">
        <f t="array" ref="B1043">IF(ISTEXT(BP1043), IFERROR(VALOR.DATA(TRIM(BP1043)), VALUE(TRIM(BP1043))), BP1043)</f>
        <v>0</v>
      </c>
      <c r="C1043" t="str">
        <f>TEXT(Base[[#This Row],[Data_Padronizada]],"DDD")</f>
        <v>sáb</v>
      </c>
      <c r="D1043">
        <f>_xlfn.XLOOKUP(Base[[#This Row],[Recurso]],'DE-PARA'!$A$1:$A$1000,'DE-PARA'!$D$1:$D$1000)</f>
        <v>0</v>
      </c>
      <c r="E1043" t="str">
        <f>_xlfn.XLOOKUP(Base[[#This Row],[Tipo]],'DE-PARA'!$K$2:$K$63,'DE-PARA'!$L$2:$L$63,"Fazer De-Para")</f>
        <v>Fazer De-Para</v>
      </c>
      <c r="F1043" s="21">
        <f>Base[[#This Row],[Duração]]*24</f>
        <v>0</v>
      </c>
      <c r="G1043" s="22">
        <f>HOUR(Base[[#This Row],[Tempo de atendimento]]/24)</f>
        <v>0</v>
      </c>
      <c r="H1043">
        <f>_xlfn.XLOOKUP(Base[[#This Row],[Recurso]],'DE-PARA'!$A$1:$A$1000,'DE-PARA'!$E$1:$E$1000)</f>
        <v>0</v>
      </c>
      <c r="I1043">
        <f>_xlfn.XLOOKUP(Base[[#This Row],[Recurso]],'DE-PARA'!$A$1:$A$1000,'DE-PARA'!$F$1:$F$1000)</f>
        <v>0</v>
      </c>
      <c r="AD1043" s="64"/>
      <c r="AE1043" s="64"/>
      <c r="AF1043" s="64"/>
      <c r="AG1043" s="65"/>
      <c r="AH1043" s="65"/>
      <c r="BK1043" s="65"/>
      <c r="BL1043" s="65"/>
      <c r="BP1043" s="20"/>
    </row>
    <row r="1044" spans="1:68">
      <c r="A1044" s="19">
        <f>CONCATENATE(MONTH(Base[[#This Row],[Data_Padronizada]]),"/",YEAR(Base[[#This Row],[Data_Padronizada]]))*1</f>
        <v>1</v>
      </c>
      <c r="B1044" s="20" cm="1">
        <f t="array" ref="B1044">IF(ISTEXT(BP1044), IFERROR(VALOR.DATA(TRIM(BP1044)), VALUE(TRIM(BP1044))), BP1044)</f>
        <v>0</v>
      </c>
      <c r="C1044" t="str">
        <f>TEXT(Base[[#This Row],[Data_Padronizada]],"DDD")</f>
        <v>sáb</v>
      </c>
      <c r="D1044">
        <f>_xlfn.XLOOKUP(Base[[#This Row],[Recurso]],'DE-PARA'!$A$1:$A$1000,'DE-PARA'!$D$1:$D$1000)</f>
        <v>0</v>
      </c>
      <c r="E1044" t="str">
        <f>_xlfn.XLOOKUP(Base[[#This Row],[Tipo]],'DE-PARA'!$K$2:$K$63,'DE-PARA'!$L$2:$L$63,"Fazer De-Para")</f>
        <v>Fazer De-Para</v>
      </c>
      <c r="F1044" s="21">
        <f>Base[[#This Row],[Duração]]*24</f>
        <v>0</v>
      </c>
      <c r="G1044" s="22">
        <f>HOUR(Base[[#This Row],[Tempo de atendimento]]/24)</f>
        <v>0</v>
      </c>
      <c r="H1044">
        <f>_xlfn.XLOOKUP(Base[[#This Row],[Recurso]],'DE-PARA'!$A$1:$A$1000,'DE-PARA'!$E$1:$E$1000)</f>
        <v>0</v>
      </c>
      <c r="I1044">
        <f>_xlfn.XLOOKUP(Base[[#This Row],[Recurso]],'DE-PARA'!$A$1:$A$1000,'DE-PARA'!$F$1:$F$1000)</f>
        <v>0</v>
      </c>
      <c r="AD1044" s="64"/>
      <c r="AE1044" s="64"/>
      <c r="AF1044" s="64"/>
      <c r="AG1044" s="65"/>
      <c r="AH1044" s="65"/>
      <c r="BK1044" s="65"/>
      <c r="BL1044" s="65"/>
      <c r="BP1044" s="20"/>
    </row>
    <row r="1045" spans="1:68">
      <c r="A1045" s="19">
        <f>CONCATENATE(MONTH(Base[[#This Row],[Data_Padronizada]]),"/",YEAR(Base[[#This Row],[Data_Padronizada]]))*1</f>
        <v>1</v>
      </c>
      <c r="B1045" s="20" cm="1">
        <f t="array" ref="B1045">IF(ISTEXT(BP1045), IFERROR(VALOR.DATA(TRIM(BP1045)), VALUE(TRIM(BP1045))), BP1045)</f>
        <v>0</v>
      </c>
      <c r="C1045" t="str">
        <f>TEXT(Base[[#This Row],[Data_Padronizada]],"DDD")</f>
        <v>sáb</v>
      </c>
      <c r="D1045">
        <f>_xlfn.XLOOKUP(Base[[#This Row],[Recurso]],'DE-PARA'!$A$1:$A$1000,'DE-PARA'!$D$1:$D$1000)</f>
        <v>0</v>
      </c>
      <c r="E1045" t="str">
        <f>_xlfn.XLOOKUP(Base[[#This Row],[Tipo]],'DE-PARA'!$K$2:$K$63,'DE-PARA'!$L$2:$L$63,"Fazer De-Para")</f>
        <v>Fazer De-Para</v>
      </c>
      <c r="F1045" s="21">
        <f>Base[[#This Row],[Duração]]*24</f>
        <v>0</v>
      </c>
      <c r="G1045" s="22">
        <f>HOUR(Base[[#This Row],[Tempo de atendimento]]/24)</f>
        <v>0</v>
      </c>
      <c r="H1045">
        <f>_xlfn.XLOOKUP(Base[[#This Row],[Recurso]],'DE-PARA'!$A$1:$A$1000,'DE-PARA'!$E$1:$E$1000)</f>
        <v>0</v>
      </c>
      <c r="I1045">
        <f>_xlfn.XLOOKUP(Base[[#This Row],[Recurso]],'DE-PARA'!$A$1:$A$1000,'DE-PARA'!$F$1:$F$1000)</f>
        <v>0</v>
      </c>
      <c r="AD1045" s="64"/>
      <c r="AE1045" s="64"/>
      <c r="AF1045" s="64"/>
      <c r="AG1045" s="65"/>
      <c r="AH1045" s="65"/>
      <c r="BK1045" s="65"/>
      <c r="BL1045" s="65"/>
      <c r="BP1045" s="20"/>
    </row>
    <row r="1046" spans="1:68">
      <c r="A1046" s="19">
        <f>CONCATENATE(MONTH(Base[[#This Row],[Data_Padronizada]]),"/",YEAR(Base[[#This Row],[Data_Padronizada]]))*1</f>
        <v>1</v>
      </c>
      <c r="B1046" s="20" cm="1">
        <f t="array" ref="B1046">IF(ISTEXT(BP1046), IFERROR(VALOR.DATA(TRIM(BP1046)), VALUE(TRIM(BP1046))), BP1046)</f>
        <v>0</v>
      </c>
      <c r="C1046" t="str">
        <f>TEXT(Base[[#This Row],[Data_Padronizada]],"DDD")</f>
        <v>sáb</v>
      </c>
      <c r="D1046">
        <f>_xlfn.XLOOKUP(Base[[#This Row],[Recurso]],'DE-PARA'!$A$1:$A$1000,'DE-PARA'!$D$1:$D$1000)</f>
        <v>0</v>
      </c>
      <c r="E1046" t="str">
        <f>_xlfn.XLOOKUP(Base[[#This Row],[Tipo]],'DE-PARA'!$K$2:$K$63,'DE-PARA'!$L$2:$L$63,"Fazer De-Para")</f>
        <v>Fazer De-Para</v>
      </c>
      <c r="F1046" s="21">
        <f>Base[[#This Row],[Duração]]*24</f>
        <v>0</v>
      </c>
      <c r="G1046" s="22">
        <f>HOUR(Base[[#This Row],[Tempo de atendimento]]/24)</f>
        <v>0</v>
      </c>
      <c r="H1046">
        <f>_xlfn.XLOOKUP(Base[[#This Row],[Recurso]],'DE-PARA'!$A$1:$A$1000,'DE-PARA'!$E$1:$E$1000)</f>
        <v>0</v>
      </c>
      <c r="I1046">
        <f>_xlfn.XLOOKUP(Base[[#This Row],[Recurso]],'DE-PARA'!$A$1:$A$1000,'DE-PARA'!$F$1:$F$1000)</f>
        <v>0</v>
      </c>
      <c r="AD1046" s="64"/>
      <c r="AE1046" s="64"/>
      <c r="AF1046" s="64"/>
      <c r="AG1046" s="65"/>
      <c r="AH1046" s="65"/>
      <c r="BK1046" s="65"/>
      <c r="BL1046" s="65"/>
      <c r="BP1046" s="20"/>
    </row>
    <row r="1047" spans="1:68">
      <c r="A1047" s="19">
        <f>CONCATENATE(MONTH(Base[[#This Row],[Data_Padronizada]]),"/",YEAR(Base[[#This Row],[Data_Padronizada]]))*1</f>
        <v>1</v>
      </c>
      <c r="B1047" s="20" cm="1">
        <f t="array" ref="B1047">IF(ISTEXT(BP1047), IFERROR(VALOR.DATA(TRIM(BP1047)), VALUE(TRIM(BP1047))), BP1047)</f>
        <v>0</v>
      </c>
      <c r="C1047" t="str">
        <f>TEXT(Base[[#This Row],[Data_Padronizada]],"DDD")</f>
        <v>sáb</v>
      </c>
      <c r="D1047">
        <f>_xlfn.XLOOKUP(Base[[#This Row],[Recurso]],'DE-PARA'!$A$1:$A$1000,'DE-PARA'!$D$1:$D$1000)</f>
        <v>0</v>
      </c>
      <c r="E1047" t="str">
        <f>_xlfn.XLOOKUP(Base[[#This Row],[Tipo]],'DE-PARA'!$K$2:$K$63,'DE-PARA'!$L$2:$L$63,"Fazer De-Para")</f>
        <v>Fazer De-Para</v>
      </c>
      <c r="F1047" s="21">
        <f>Base[[#This Row],[Duração]]*24</f>
        <v>0</v>
      </c>
      <c r="G1047" s="22">
        <f>HOUR(Base[[#This Row],[Tempo de atendimento]]/24)</f>
        <v>0</v>
      </c>
      <c r="H1047">
        <f>_xlfn.XLOOKUP(Base[[#This Row],[Recurso]],'DE-PARA'!$A$1:$A$1000,'DE-PARA'!$E$1:$E$1000)</f>
        <v>0</v>
      </c>
      <c r="I1047">
        <f>_xlfn.XLOOKUP(Base[[#This Row],[Recurso]],'DE-PARA'!$A$1:$A$1000,'DE-PARA'!$F$1:$F$1000)</f>
        <v>0</v>
      </c>
      <c r="AD1047" s="64"/>
      <c r="AE1047" s="64"/>
      <c r="AF1047" s="64"/>
      <c r="AG1047" s="65"/>
      <c r="AH1047" s="65"/>
      <c r="BK1047" s="65"/>
      <c r="BL1047" s="65"/>
      <c r="BP1047" s="20"/>
    </row>
    <row r="1048" spans="1:68">
      <c r="A1048" s="19">
        <f>CONCATENATE(MONTH(Base[[#This Row],[Data_Padronizada]]),"/",YEAR(Base[[#This Row],[Data_Padronizada]]))*1</f>
        <v>1</v>
      </c>
      <c r="B1048" s="20" cm="1">
        <f t="array" ref="B1048">IF(ISTEXT(BP1048), IFERROR(VALOR.DATA(TRIM(BP1048)), VALUE(TRIM(BP1048))), BP1048)</f>
        <v>0</v>
      </c>
      <c r="C1048" t="str">
        <f>TEXT(Base[[#This Row],[Data_Padronizada]],"DDD")</f>
        <v>sáb</v>
      </c>
      <c r="D1048">
        <f>_xlfn.XLOOKUP(Base[[#This Row],[Recurso]],'DE-PARA'!$A$1:$A$1000,'DE-PARA'!$D$1:$D$1000)</f>
        <v>0</v>
      </c>
      <c r="E1048" t="str">
        <f>_xlfn.XLOOKUP(Base[[#This Row],[Tipo]],'DE-PARA'!$K$2:$K$63,'DE-PARA'!$L$2:$L$63,"Fazer De-Para")</f>
        <v>Fazer De-Para</v>
      </c>
      <c r="F1048" s="21">
        <f>Base[[#This Row],[Duração]]*24</f>
        <v>0</v>
      </c>
      <c r="G1048" s="22">
        <f>HOUR(Base[[#This Row],[Tempo de atendimento]]/24)</f>
        <v>0</v>
      </c>
      <c r="H1048">
        <f>_xlfn.XLOOKUP(Base[[#This Row],[Recurso]],'DE-PARA'!$A$1:$A$1000,'DE-PARA'!$E$1:$E$1000)</f>
        <v>0</v>
      </c>
      <c r="I1048">
        <f>_xlfn.XLOOKUP(Base[[#This Row],[Recurso]],'DE-PARA'!$A$1:$A$1000,'DE-PARA'!$F$1:$F$1000)</f>
        <v>0</v>
      </c>
      <c r="AD1048" s="64"/>
      <c r="AE1048" s="64"/>
      <c r="AF1048" s="64"/>
      <c r="AG1048" s="65"/>
      <c r="AH1048" s="65"/>
      <c r="BK1048" s="65"/>
      <c r="BL1048" s="65"/>
      <c r="BP1048" s="20"/>
    </row>
    <row r="1049" spans="1:68">
      <c r="A1049" s="19">
        <f>CONCATENATE(MONTH(Base[[#This Row],[Data_Padronizada]]),"/",YEAR(Base[[#This Row],[Data_Padronizada]]))*1</f>
        <v>1</v>
      </c>
      <c r="B1049" s="20" cm="1">
        <f t="array" ref="B1049">IF(ISTEXT(BP1049), IFERROR(VALOR.DATA(TRIM(BP1049)), VALUE(TRIM(BP1049))), BP1049)</f>
        <v>0</v>
      </c>
      <c r="C1049" t="str">
        <f>TEXT(Base[[#This Row],[Data_Padronizada]],"DDD")</f>
        <v>sáb</v>
      </c>
      <c r="D1049">
        <f>_xlfn.XLOOKUP(Base[[#This Row],[Recurso]],'DE-PARA'!$A$1:$A$1000,'DE-PARA'!$D$1:$D$1000)</f>
        <v>0</v>
      </c>
      <c r="E1049" t="str">
        <f>_xlfn.XLOOKUP(Base[[#This Row],[Tipo]],'DE-PARA'!$K$2:$K$63,'DE-PARA'!$L$2:$L$63,"Fazer De-Para")</f>
        <v>Fazer De-Para</v>
      </c>
      <c r="F1049" s="21">
        <f>Base[[#This Row],[Duração]]*24</f>
        <v>0</v>
      </c>
      <c r="G1049" s="22">
        <f>HOUR(Base[[#This Row],[Tempo de atendimento]]/24)</f>
        <v>0</v>
      </c>
      <c r="H1049">
        <f>_xlfn.XLOOKUP(Base[[#This Row],[Recurso]],'DE-PARA'!$A$1:$A$1000,'DE-PARA'!$E$1:$E$1000)</f>
        <v>0</v>
      </c>
      <c r="I1049">
        <f>_xlfn.XLOOKUP(Base[[#This Row],[Recurso]],'DE-PARA'!$A$1:$A$1000,'DE-PARA'!$F$1:$F$1000)</f>
        <v>0</v>
      </c>
      <c r="AD1049" s="64"/>
      <c r="AE1049" s="64"/>
      <c r="AF1049" s="64"/>
      <c r="AG1049" s="65"/>
      <c r="AH1049" s="65"/>
      <c r="BK1049" s="65"/>
      <c r="BL1049" s="65"/>
      <c r="BP1049" s="20"/>
    </row>
    <row r="1050" spans="1:68">
      <c r="A1050" s="19">
        <f>CONCATENATE(MONTH(Base[[#This Row],[Data_Padronizada]]),"/",YEAR(Base[[#This Row],[Data_Padronizada]]))*1</f>
        <v>1</v>
      </c>
      <c r="B1050" s="20" cm="1">
        <f t="array" ref="B1050">IF(ISTEXT(BP1050), IFERROR(VALOR.DATA(TRIM(BP1050)), VALUE(TRIM(BP1050))), BP1050)</f>
        <v>0</v>
      </c>
      <c r="C1050" t="str">
        <f>TEXT(Base[[#This Row],[Data_Padronizada]],"DDD")</f>
        <v>sáb</v>
      </c>
      <c r="D1050">
        <f>_xlfn.XLOOKUP(Base[[#This Row],[Recurso]],'DE-PARA'!$A$1:$A$1000,'DE-PARA'!$D$1:$D$1000)</f>
        <v>0</v>
      </c>
      <c r="E1050" t="str">
        <f>_xlfn.XLOOKUP(Base[[#This Row],[Tipo]],'DE-PARA'!$K$2:$K$63,'DE-PARA'!$L$2:$L$63,"Fazer De-Para")</f>
        <v>Fazer De-Para</v>
      </c>
      <c r="F1050" s="21">
        <f>Base[[#This Row],[Duração]]*24</f>
        <v>0</v>
      </c>
      <c r="G1050" s="22">
        <f>HOUR(Base[[#This Row],[Tempo de atendimento]]/24)</f>
        <v>0</v>
      </c>
      <c r="H1050">
        <f>_xlfn.XLOOKUP(Base[[#This Row],[Recurso]],'DE-PARA'!$A$1:$A$1000,'DE-PARA'!$E$1:$E$1000)</f>
        <v>0</v>
      </c>
      <c r="I1050">
        <f>_xlfn.XLOOKUP(Base[[#This Row],[Recurso]],'DE-PARA'!$A$1:$A$1000,'DE-PARA'!$F$1:$F$1000)</f>
        <v>0</v>
      </c>
      <c r="AD1050" s="64"/>
      <c r="AE1050" s="64"/>
      <c r="AF1050" s="64"/>
      <c r="AG1050" s="65"/>
      <c r="AH1050" s="65"/>
      <c r="BK1050" s="65"/>
      <c r="BL1050" s="65"/>
      <c r="BP1050" s="20"/>
    </row>
    <row r="1051" spans="1:68">
      <c r="A1051" s="19">
        <f>CONCATENATE(MONTH(Base[[#This Row],[Data_Padronizada]]),"/",YEAR(Base[[#This Row],[Data_Padronizada]]))*1</f>
        <v>1</v>
      </c>
      <c r="B1051" s="20" cm="1">
        <f t="array" ref="B1051">IF(ISTEXT(BP1051), IFERROR(VALOR.DATA(TRIM(BP1051)), VALUE(TRIM(BP1051))), BP1051)</f>
        <v>0</v>
      </c>
      <c r="C1051" t="str">
        <f>TEXT(Base[[#This Row],[Data_Padronizada]],"DDD")</f>
        <v>sáb</v>
      </c>
      <c r="D1051">
        <f>_xlfn.XLOOKUP(Base[[#This Row],[Recurso]],'DE-PARA'!$A$1:$A$1000,'DE-PARA'!$D$1:$D$1000)</f>
        <v>0</v>
      </c>
      <c r="E1051" t="str">
        <f>_xlfn.XLOOKUP(Base[[#This Row],[Tipo]],'DE-PARA'!$K$2:$K$63,'DE-PARA'!$L$2:$L$63,"Fazer De-Para")</f>
        <v>Fazer De-Para</v>
      </c>
      <c r="F1051" s="21">
        <f>Base[[#This Row],[Duração]]*24</f>
        <v>0</v>
      </c>
      <c r="G1051" s="22">
        <f>HOUR(Base[[#This Row],[Tempo de atendimento]]/24)</f>
        <v>0</v>
      </c>
      <c r="H1051">
        <f>_xlfn.XLOOKUP(Base[[#This Row],[Recurso]],'DE-PARA'!$A$1:$A$1000,'DE-PARA'!$E$1:$E$1000)</f>
        <v>0</v>
      </c>
      <c r="I1051">
        <f>_xlfn.XLOOKUP(Base[[#This Row],[Recurso]],'DE-PARA'!$A$1:$A$1000,'DE-PARA'!$F$1:$F$1000)</f>
        <v>0</v>
      </c>
      <c r="AD1051" s="64"/>
      <c r="AE1051" s="64"/>
      <c r="AF1051" s="64"/>
      <c r="AG1051" s="65"/>
      <c r="AH1051" s="65"/>
      <c r="BK1051" s="65"/>
      <c r="BL1051" s="65"/>
      <c r="BP1051" s="20"/>
    </row>
    <row r="1052" spans="1:68">
      <c r="A1052" s="19">
        <f>CONCATENATE(MONTH(Base[[#This Row],[Data_Padronizada]]),"/",YEAR(Base[[#This Row],[Data_Padronizada]]))*1</f>
        <v>1</v>
      </c>
      <c r="B1052" s="20" cm="1">
        <f t="array" ref="B1052">IF(ISTEXT(BP1052), IFERROR(VALOR.DATA(TRIM(BP1052)), VALUE(TRIM(BP1052))), BP1052)</f>
        <v>0</v>
      </c>
      <c r="C1052" t="str">
        <f>TEXT(Base[[#This Row],[Data_Padronizada]],"DDD")</f>
        <v>sáb</v>
      </c>
      <c r="D1052">
        <f>_xlfn.XLOOKUP(Base[[#This Row],[Recurso]],'DE-PARA'!$A$1:$A$1000,'DE-PARA'!$D$1:$D$1000)</f>
        <v>0</v>
      </c>
      <c r="E1052" t="str">
        <f>_xlfn.XLOOKUP(Base[[#This Row],[Tipo]],'DE-PARA'!$K$2:$K$63,'DE-PARA'!$L$2:$L$63,"Fazer De-Para")</f>
        <v>Fazer De-Para</v>
      </c>
      <c r="F1052" s="21">
        <f>Base[[#This Row],[Duração]]*24</f>
        <v>0</v>
      </c>
      <c r="G1052" s="22">
        <f>HOUR(Base[[#This Row],[Tempo de atendimento]]/24)</f>
        <v>0</v>
      </c>
      <c r="H1052">
        <f>_xlfn.XLOOKUP(Base[[#This Row],[Recurso]],'DE-PARA'!$A$1:$A$1000,'DE-PARA'!$E$1:$E$1000)</f>
        <v>0</v>
      </c>
      <c r="I1052">
        <f>_xlfn.XLOOKUP(Base[[#This Row],[Recurso]],'DE-PARA'!$A$1:$A$1000,'DE-PARA'!$F$1:$F$1000)</f>
        <v>0</v>
      </c>
      <c r="AD1052" s="64"/>
      <c r="AE1052" s="64"/>
      <c r="AF1052" s="64"/>
      <c r="AG1052" s="65"/>
      <c r="AH1052" s="65"/>
      <c r="BK1052" s="65"/>
      <c r="BL1052" s="65"/>
      <c r="BP1052" s="20"/>
    </row>
    <row r="1053" spans="1:68">
      <c r="A1053" s="19">
        <f>CONCATENATE(MONTH(Base[[#This Row],[Data_Padronizada]]),"/",YEAR(Base[[#This Row],[Data_Padronizada]]))*1</f>
        <v>1</v>
      </c>
      <c r="B1053" s="20" cm="1">
        <f t="array" ref="B1053">IF(ISTEXT(BP1053), IFERROR(VALOR.DATA(TRIM(BP1053)), VALUE(TRIM(BP1053))), BP1053)</f>
        <v>0</v>
      </c>
      <c r="C1053" t="str">
        <f>TEXT(Base[[#This Row],[Data_Padronizada]],"DDD")</f>
        <v>sáb</v>
      </c>
      <c r="D1053">
        <f>_xlfn.XLOOKUP(Base[[#This Row],[Recurso]],'DE-PARA'!$A$1:$A$1000,'DE-PARA'!$D$1:$D$1000)</f>
        <v>0</v>
      </c>
      <c r="E1053" t="str">
        <f>_xlfn.XLOOKUP(Base[[#This Row],[Tipo]],'DE-PARA'!$K$2:$K$63,'DE-PARA'!$L$2:$L$63,"Fazer De-Para")</f>
        <v>Fazer De-Para</v>
      </c>
      <c r="F1053" s="21">
        <f>Base[[#This Row],[Duração]]*24</f>
        <v>0</v>
      </c>
      <c r="G1053" s="22">
        <f>HOUR(Base[[#This Row],[Tempo de atendimento]]/24)</f>
        <v>0</v>
      </c>
      <c r="H1053">
        <f>_xlfn.XLOOKUP(Base[[#This Row],[Recurso]],'DE-PARA'!$A$1:$A$1000,'DE-PARA'!$E$1:$E$1000)</f>
        <v>0</v>
      </c>
      <c r="I1053">
        <f>_xlfn.XLOOKUP(Base[[#This Row],[Recurso]],'DE-PARA'!$A$1:$A$1000,'DE-PARA'!$F$1:$F$1000)</f>
        <v>0</v>
      </c>
      <c r="AD1053" s="64"/>
      <c r="AE1053" s="64"/>
      <c r="AF1053" s="64"/>
      <c r="AG1053" s="65"/>
      <c r="AH1053" s="65"/>
      <c r="BK1053" s="65"/>
      <c r="BL1053" s="65"/>
      <c r="BP1053" s="20"/>
    </row>
    <row r="1054" spans="1:68">
      <c r="A1054" s="19">
        <f>CONCATENATE(MONTH(Base[[#This Row],[Data_Padronizada]]),"/",YEAR(Base[[#This Row],[Data_Padronizada]]))*1</f>
        <v>1</v>
      </c>
      <c r="B1054" s="20" cm="1">
        <f t="array" ref="B1054">IF(ISTEXT(BP1054), IFERROR(VALOR.DATA(TRIM(BP1054)), VALUE(TRIM(BP1054))), BP1054)</f>
        <v>0</v>
      </c>
      <c r="C1054" t="str">
        <f>TEXT(Base[[#This Row],[Data_Padronizada]],"DDD")</f>
        <v>sáb</v>
      </c>
      <c r="D1054">
        <f>_xlfn.XLOOKUP(Base[[#This Row],[Recurso]],'DE-PARA'!$A$1:$A$1000,'DE-PARA'!$D$1:$D$1000)</f>
        <v>0</v>
      </c>
      <c r="E1054" t="str">
        <f>_xlfn.XLOOKUP(Base[[#This Row],[Tipo]],'DE-PARA'!$K$2:$K$63,'DE-PARA'!$L$2:$L$63,"Fazer De-Para")</f>
        <v>Fazer De-Para</v>
      </c>
      <c r="F1054" s="21">
        <f>Base[[#This Row],[Duração]]*24</f>
        <v>0</v>
      </c>
      <c r="G1054" s="22">
        <f>HOUR(Base[[#This Row],[Tempo de atendimento]]/24)</f>
        <v>0</v>
      </c>
      <c r="H1054">
        <f>_xlfn.XLOOKUP(Base[[#This Row],[Recurso]],'DE-PARA'!$A$1:$A$1000,'DE-PARA'!$E$1:$E$1000)</f>
        <v>0</v>
      </c>
      <c r="I1054">
        <f>_xlfn.XLOOKUP(Base[[#This Row],[Recurso]],'DE-PARA'!$A$1:$A$1000,'DE-PARA'!$F$1:$F$1000)</f>
        <v>0</v>
      </c>
      <c r="AD1054" s="64"/>
      <c r="AE1054" s="64"/>
      <c r="AF1054" s="64"/>
      <c r="AG1054" s="65"/>
      <c r="AH1054" s="65"/>
      <c r="BK1054" s="65"/>
      <c r="BL1054" s="65"/>
      <c r="BP1054" s="20"/>
    </row>
    <row r="1055" spans="1:68">
      <c r="A1055" s="19">
        <f>CONCATENATE(MONTH(Base[[#This Row],[Data_Padronizada]]),"/",YEAR(Base[[#This Row],[Data_Padronizada]]))*1</f>
        <v>1</v>
      </c>
      <c r="B1055" s="20" cm="1">
        <f t="array" ref="B1055">IF(ISTEXT(BP1055), IFERROR(VALOR.DATA(TRIM(BP1055)), VALUE(TRIM(BP1055))), BP1055)</f>
        <v>0</v>
      </c>
      <c r="C1055" t="str">
        <f>TEXT(Base[[#This Row],[Data_Padronizada]],"DDD")</f>
        <v>sáb</v>
      </c>
      <c r="D1055">
        <f>_xlfn.XLOOKUP(Base[[#This Row],[Recurso]],'DE-PARA'!$A$1:$A$1000,'DE-PARA'!$D$1:$D$1000)</f>
        <v>0</v>
      </c>
      <c r="E1055" t="str">
        <f>_xlfn.XLOOKUP(Base[[#This Row],[Tipo]],'DE-PARA'!$K$2:$K$63,'DE-PARA'!$L$2:$L$63,"Fazer De-Para")</f>
        <v>Fazer De-Para</v>
      </c>
      <c r="F1055" s="21">
        <f>Base[[#This Row],[Duração]]*24</f>
        <v>0</v>
      </c>
      <c r="G1055" s="22">
        <f>HOUR(Base[[#This Row],[Tempo de atendimento]]/24)</f>
        <v>0</v>
      </c>
      <c r="H1055">
        <f>_xlfn.XLOOKUP(Base[[#This Row],[Recurso]],'DE-PARA'!$A$1:$A$1000,'DE-PARA'!$E$1:$E$1000)</f>
        <v>0</v>
      </c>
      <c r="I1055">
        <f>_xlfn.XLOOKUP(Base[[#This Row],[Recurso]],'DE-PARA'!$A$1:$A$1000,'DE-PARA'!$F$1:$F$1000)</f>
        <v>0</v>
      </c>
      <c r="AD1055" s="64"/>
      <c r="AE1055" s="64"/>
      <c r="AF1055" s="64"/>
      <c r="AG1055" s="65"/>
      <c r="AH1055" s="65"/>
      <c r="BK1055" s="65"/>
      <c r="BL1055" s="65"/>
      <c r="BP1055" s="20"/>
    </row>
    <row r="1056" spans="1:68">
      <c r="A1056" s="19">
        <f>CONCATENATE(MONTH(Base[[#This Row],[Data_Padronizada]]),"/",YEAR(Base[[#This Row],[Data_Padronizada]]))*1</f>
        <v>1</v>
      </c>
      <c r="B1056" s="20" cm="1">
        <f t="array" ref="B1056">IF(ISTEXT(BP1056), IFERROR(VALOR.DATA(TRIM(BP1056)), VALUE(TRIM(BP1056))), BP1056)</f>
        <v>0</v>
      </c>
      <c r="C1056" t="str">
        <f>TEXT(Base[[#This Row],[Data_Padronizada]],"DDD")</f>
        <v>sáb</v>
      </c>
      <c r="D1056">
        <f>_xlfn.XLOOKUP(Base[[#This Row],[Recurso]],'DE-PARA'!$A$1:$A$1000,'DE-PARA'!$D$1:$D$1000)</f>
        <v>0</v>
      </c>
      <c r="E1056" t="str">
        <f>_xlfn.XLOOKUP(Base[[#This Row],[Tipo]],'DE-PARA'!$K$2:$K$63,'DE-PARA'!$L$2:$L$63,"Fazer De-Para")</f>
        <v>Fazer De-Para</v>
      </c>
      <c r="F1056" s="21">
        <f>Base[[#This Row],[Duração]]*24</f>
        <v>0</v>
      </c>
      <c r="G1056" s="22">
        <f>HOUR(Base[[#This Row],[Tempo de atendimento]]/24)</f>
        <v>0</v>
      </c>
      <c r="H1056">
        <f>_xlfn.XLOOKUP(Base[[#This Row],[Recurso]],'DE-PARA'!$A$1:$A$1000,'DE-PARA'!$E$1:$E$1000)</f>
        <v>0</v>
      </c>
      <c r="I1056">
        <f>_xlfn.XLOOKUP(Base[[#This Row],[Recurso]],'DE-PARA'!$A$1:$A$1000,'DE-PARA'!$F$1:$F$1000)</f>
        <v>0</v>
      </c>
      <c r="AD1056" s="64"/>
      <c r="AE1056" s="64"/>
      <c r="AF1056" s="64"/>
      <c r="AG1056" s="65"/>
      <c r="AH1056" s="65"/>
      <c r="BK1056" s="65"/>
      <c r="BL1056" s="65"/>
      <c r="BP1056" s="20"/>
    </row>
    <row r="1057" spans="1:68">
      <c r="A1057" s="19">
        <f>CONCATENATE(MONTH(Base[[#This Row],[Data_Padronizada]]),"/",YEAR(Base[[#This Row],[Data_Padronizada]]))*1</f>
        <v>1</v>
      </c>
      <c r="B1057" s="20" cm="1">
        <f t="array" ref="B1057">IF(ISTEXT(BP1057), IFERROR(VALOR.DATA(TRIM(BP1057)), VALUE(TRIM(BP1057))), BP1057)</f>
        <v>0</v>
      </c>
      <c r="C1057" t="str">
        <f>TEXT(Base[[#This Row],[Data_Padronizada]],"DDD")</f>
        <v>sáb</v>
      </c>
      <c r="D1057">
        <f>_xlfn.XLOOKUP(Base[[#This Row],[Recurso]],'DE-PARA'!$A$1:$A$1000,'DE-PARA'!$D$1:$D$1000)</f>
        <v>0</v>
      </c>
      <c r="E1057" t="str">
        <f>_xlfn.XLOOKUP(Base[[#This Row],[Tipo]],'DE-PARA'!$K$2:$K$63,'DE-PARA'!$L$2:$L$63,"Fazer De-Para")</f>
        <v>Fazer De-Para</v>
      </c>
      <c r="F1057" s="21">
        <f>Base[[#This Row],[Duração]]*24</f>
        <v>0</v>
      </c>
      <c r="G1057" s="22">
        <f>HOUR(Base[[#This Row],[Tempo de atendimento]]/24)</f>
        <v>0</v>
      </c>
      <c r="H1057">
        <f>_xlfn.XLOOKUP(Base[[#This Row],[Recurso]],'DE-PARA'!$A$1:$A$1000,'DE-PARA'!$E$1:$E$1000)</f>
        <v>0</v>
      </c>
      <c r="I1057">
        <f>_xlfn.XLOOKUP(Base[[#This Row],[Recurso]],'DE-PARA'!$A$1:$A$1000,'DE-PARA'!$F$1:$F$1000)</f>
        <v>0</v>
      </c>
      <c r="AD1057" s="64"/>
      <c r="AE1057" s="64"/>
      <c r="AF1057" s="64"/>
      <c r="AG1057" s="65"/>
      <c r="AH1057" s="65"/>
      <c r="BK1057" s="65"/>
      <c r="BL1057" s="65"/>
      <c r="BP1057" s="20"/>
    </row>
    <row r="1058" spans="1:68">
      <c r="A1058" s="19">
        <f>CONCATENATE(MONTH(Base[[#This Row],[Data_Padronizada]]),"/",YEAR(Base[[#This Row],[Data_Padronizada]]))*1</f>
        <v>1</v>
      </c>
      <c r="B1058" s="20" cm="1">
        <f t="array" ref="B1058">IF(ISTEXT(BP1058), IFERROR(VALOR.DATA(TRIM(BP1058)), VALUE(TRIM(BP1058))), BP1058)</f>
        <v>0</v>
      </c>
      <c r="C1058" t="str">
        <f>TEXT(Base[[#This Row],[Data_Padronizada]],"DDD")</f>
        <v>sáb</v>
      </c>
      <c r="D1058">
        <f>_xlfn.XLOOKUP(Base[[#This Row],[Recurso]],'DE-PARA'!$A$1:$A$1000,'DE-PARA'!$D$1:$D$1000)</f>
        <v>0</v>
      </c>
      <c r="E1058" t="str">
        <f>_xlfn.XLOOKUP(Base[[#This Row],[Tipo]],'DE-PARA'!$K$2:$K$63,'DE-PARA'!$L$2:$L$63,"Fazer De-Para")</f>
        <v>Fazer De-Para</v>
      </c>
      <c r="F1058" s="21">
        <f>Base[[#This Row],[Duração]]*24</f>
        <v>0</v>
      </c>
      <c r="G1058" s="22">
        <f>HOUR(Base[[#This Row],[Tempo de atendimento]]/24)</f>
        <v>0</v>
      </c>
      <c r="H1058">
        <f>_xlfn.XLOOKUP(Base[[#This Row],[Recurso]],'DE-PARA'!$A$1:$A$1000,'DE-PARA'!$E$1:$E$1000)</f>
        <v>0</v>
      </c>
      <c r="I1058">
        <f>_xlfn.XLOOKUP(Base[[#This Row],[Recurso]],'DE-PARA'!$A$1:$A$1000,'DE-PARA'!$F$1:$F$1000)</f>
        <v>0</v>
      </c>
      <c r="AD1058" s="64"/>
      <c r="AE1058" s="64"/>
      <c r="AF1058" s="64"/>
      <c r="AG1058" s="65"/>
      <c r="AH1058" s="65"/>
      <c r="BK1058" s="65"/>
      <c r="BL1058" s="65"/>
      <c r="BP1058" s="20"/>
    </row>
    <row r="1059" spans="1:68">
      <c r="A1059" s="19">
        <f>CONCATENATE(MONTH(Base[[#This Row],[Data_Padronizada]]),"/",YEAR(Base[[#This Row],[Data_Padronizada]]))*1</f>
        <v>1</v>
      </c>
      <c r="B1059" s="20" cm="1">
        <f t="array" ref="B1059">IF(ISTEXT(BP1059), IFERROR(VALOR.DATA(TRIM(BP1059)), VALUE(TRIM(BP1059))), BP1059)</f>
        <v>0</v>
      </c>
      <c r="C1059" t="str">
        <f>TEXT(Base[[#This Row],[Data_Padronizada]],"DDD")</f>
        <v>sáb</v>
      </c>
      <c r="D1059">
        <f>_xlfn.XLOOKUP(Base[[#This Row],[Recurso]],'DE-PARA'!$A$1:$A$1000,'DE-PARA'!$D$1:$D$1000)</f>
        <v>0</v>
      </c>
      <c r="E1059" t="str">
        <f>_xlfn.XLOOKUP(Base[[#This Row],[Tipo]],'DE-PARA'!$K$2:$K$63,'DE-PARA'!$L$2:$L$63,"Fazer De-Para")</f>
        <v>Fazer De-Para</v>
      </c>
      <c r="F1059" s="21">
        <f>Base[[#This Row],[Duração]]*24</f>
        <v>0</v>
      </c>
      <c r="G1059" s="22">
        <f>HOUR(Base[[#This Row],[Tempo de atendimento]]/24)</f>
        <v>0</v>
      </c>
      <c r="H1059">
        <f>_xlfn.XLOOKUP(Base[[#This Row],[Recurso]],'DE-PARA'!$A$1:$A$1000,'DE-PARA'!$E$1:$E$1000)</f>
        <v>0</v>
      </c>
      <c r="I1059">
        <f>_xlfn.XLOOKUP(Base[[#This Row],[Recurso]],'DE-PARA'!$A$1:$A$1000,'DE-PARA'!$F$1:$F$1000)</f>
        <v>0</v>
      </c>
      <c r="AD1059" s="64"/>
      <c r="AE1059" s="64"/>
      <c r="AF1059" s="64"/>
      <c r="AG1059" s="65"/>
      <c r="AH1059" s="65"/>
      <c r="BK1059" s="65"/>
      <c r="BL1059" s="65"/>
      <c r="BP1059" s="20"/>
    </row>
    <row r="1060" spans="1:68">
      <c r="A1060" s="19">
        <f>CONCATENATE(MONTH(Base[[#This Row],[Data_Padronizada]]),"/",YEAR(Base[[#This Row],[Data_Padronizada]]))*1</f>
        <v>1</v>
      </c>
      <c r="B1060" s="20" cm="1">
        <f t="array" ref="B1060">IF(ISTEXT(BP1060), IFERROR(VALOR.DATA(TRIM(BP1060)), VALUE(TRIM(BP1060))), BP1060)</f>
        <v>0</v>
      </c>
      <c r="C1060" t="str">
        <f>TEXT(Base[[#This Row],[Data_Padronizada]],"DDD")</f>
        <v>sáb</v>
      </c>
      <c r="D1060">
        <f>_xlfn.XLOOKUP(Base[[#This Row],[Recurso]],'DE-PARA'!$A$1:$A$1000,'DE-PARA'!$D$1:$D$1000)</f>
        <v>0</v>
      </c>
      <c r="E1060" t="str">
        <f>_xlfn.XLOOKUP(Base[[#This Row],[Tipo]],'DE-PARA'!$K$2:$K$63,'DE-PARA'!$L$2:$L$63,"Fazer De-Para")</f>
        <v>Fazer De-Para</v>
      </c>
      <c r="F1060" s="21">
        <f>Base[[#This Row],[Duração]]*24</f>
        <v>0</v>
      </c>
      <c r="G1060" s="22">
        <f>HOUR(Base[[#This Row],[Tempo de atendimento]]/24)</f>
        <v>0</v>
      </c>
      <c r="H1060">
        <f>_xlfn.XLOOKUP(Base[[#This Row],[Recurso]],'DE-PARA'!$A$1:$A$1000,'DE-PARA'!$E$1:$E$1000)</f>
        <v>0</v>
      </c>
      <c r="I1060">
        <f>_xlfn.XLOOKUP(Base[[#This Row],[Recurso]],'DE-PARA'!$A$1:$A$1000,'DE-PARA'!$F$1:$F$1000)</f>
        <v>0</v>
      </c>
      <c r="AD1060" s="64"/>
      <c r="AE1060" s="64"/>
      <c r="AF1060" s="64"/>
      <c r="AG1060" s="65"/>
      <c r="AH1060" s="65"/>
      <c r="BK1060" s="65"/>
      <c r="BL1060" s="65"/>
      <c r="BP1060" s="20"/>
    </row>
    <row r="1061" spans="1:68">
      <c r="A1061" s="19">
        <f>CONCATENATE(MONTH(Base[[#This Row],[Data_Padronizada]]),"/",YEAR(Base[[#This Row],[Data_Padronizada]]))*1</f>
        <v>1</v>
      </c>
      <c r="B1061" s="20" cm="1">
        <f t="array" ref="B1061">IF(ISTEXT(BP1061), IFERROR(VALOR.DATA(TRIM(BP1061)), VALUE(TRIM(BP1061))), BP1061)</f>
        <v>0</v>
      </c>
      <c r="C1061" t="str">
        <f>TEXT(Base[[#This Row],[Data_Padronizada]],"DDD")</f>
        <v>sáb</v>
      </c>
      <c r="D1061">
        <f>_xlfn.XLOOKUP(Base[[#This Row],[Recurso]],'DE-PARA'!$A$1:$A$1000,'DE-PARA'!$D$1:$D$1000)</f>
        <v>0</v>
      </c>
      <c r="E1061" t="str">
        <f>_xlfn.XLOOKUP(Base[[#This Row],[Tipo]],'DE-PARA'!$K$2:$K$63,'DE-PARA'!$L$2:$L$63,"Fazer De-Para")</f>
        <v>Fazer De-Para</v>
      </c>
      <c r="F1061" s="21">
        <f>Base[[#This Row],[Duração]]*24</f>
        <v>0</v>
      </c>
      <c r="G1061" s="22">
        <f>HOUR(Base[[#This Row],[Tempo de atendimento]]/24)</f>
        <v>0</v>
      </c>
      <c r="H1061">
        <f>_xlfn.XLOOKUP(Base[[#This Row],[Recurso]],'DE-PARA'!$A$1:$A$1000,'DE-PARA'!$E$1:$E$1000)</f>
        <v>0</v>
      </c>
      <c r="I1061">
        <f>_xlfn.XLOOKUP(Base[[#This Row],[Recurso]],'DE-PARA'!$A$1:$A$1000,'DE-PARA'!$F$1:$F$1000)</f>
        <v>0</v>
      </c>
    </row>
    <row r="1062" spans="1:68">
      <c r="A1062" s="19">
        <f>CONCATENATE(MONTH(Base[[#This Row],[Data_Padronizada]]),"/",YEAR(Base[[#This Row],[Data_Padronizada]]))*1</f>
        <v>1</v>
      </c>
      <c r="B1062" s="20" cm="1">
        <f t="array" ref="B1062">IF(ISTEXT(BP1062), IFERROR(VALOR.DATA(TRIM(BP1062)), VALUE(TRIM(BP1062))), BP1062)</f>
        <v>0</v>
      </c>
      <c r="C1062" t="str">
        <f>TEXT(Base[[#This Row],[Data_Padronizada]],"DDD")</f>
        <v>sáb</v>
      </c>
      <c r="D1062">
        <f>_xlfn.XLOOKUP(Base[[#This Row],[Recurso]],'DE-PARA'!$A$1:$A$1000,'DE-PARA'!$D$1:$D$1000)</f>
        <v>0</v>
      </c>
      <c r="E1062" t="str">
        <f>_xlfn.XLOOKUP(Base[[#This Row],[Tipo]],'DE-PARA'!$K$2:$K$63,'DE-PARA'!$L$2:$L$63,"Fazer De-Para")</f>
        <v>Fazer De-Para</v>
      </c>
      <c r="F1062" s="21">
        <f>Base[[#This Row],[Duração]]*24</f>
        <v>0</v>
      </c>
      <c r="G1062" s="22">
        <f>HOUR(Base[[#This Row],[Tempo de atendimento]]/24)</f>
        <v>0</v>
      </c>
      <c r="H1062">
        <f>_xlfn.XLOOKUP(Base[[#This Row],[Recurso]],'DE-PARA'!$A$1:$A$1000,'DE-PARA'!$E$1:$E$1000)</f>
        <v>0</v>
      </c>
      <c r="I1062">
        <f>_xlfn.XLOOKUP(Base[[#This Row],[Recurso]],'DE-PARA'!$A$1:$A$1000,'DE-PARA'!$F$1:$F$1000)</f>
        <v>0</v>
      </c>
      <c r="AD1062" s="64"/>
      <c r="AE1062" s="64"/>
      <c r="AF1062" s="64"/>
      <c r="AG1062" s="65"/>
      <c r="AH1062" s="65"/>
      <c r="BK1062" s="65"/>
      <c r="BL1062" s="65"/>
      <c r="BP1062" s="20"/>
    </row>
    <row r="1063" spans="1:68">
      <c r="A1063" s="19">
        <f>CONCATENATE(MONTH(Base[[#This Row],[Data_Padronizada]]),"/",YEAR(Base[[#This Row],[Data_Padronizada]]))*1</f>
        <v>1</v>
      </c>
      <c r="B1063" s="20" cm="1">
        <f t="array" ref="B1063">IF(ISTEXT(BP1063), IFERROR(VALOR.DATA(TRIM(BP1063)), VALUE(TRIM(BP1063))), BP1063)</f>
        <v>0</v>
      </c>
      <c r="C1063" t="str">
        <f>TEXT(Base[[#This Row],[Data_Padronizada]],"DDD")</f>
        <v>sáb</v>
      </c>
      <c r="D1063">
        <f>_xlfn.XLOOKUP(Base[[#This Row],[Recurso]],'DE-PARA'!$A$1:$A$1000,'DE-PARA'!$D$1:$D$1000)</f>
        <v>0</v>
      </c>
      <c r="E1063" t="str">
        <f>_xlfn.XLOOKUP(Base[[#This Row],[Tipo]],'DE-PARA'!$K$2:$K$63,'DE-PARA'!$L$2:$L$63,"Fazer De-Para")</f>
        <v>Fazer De-Para</v>
      </c>
      <c r="F1063" s="21">
        <f>Base[[#This Row],[Duração]]*24</f>
        <v>0</v>
      </c>
      <c r="G1063" s="22">
        <f>HOUR(Base[[#This Row],[Tempo de atendimento]]/24)</f>
        <v>0</v>
      </c>
      <c r="H1063">
        <f>_xlfn.XLOOKUP(Base[[#This Row],[Recurso]],'DE-PARA'!$A$1:$A$1000,'DE-PARA'!$E$1:$E$1000)</f>
        <v>0</v>
      </c>
      <c r="I1063">
        <f>_xlfn.XLOOKUP(Base[[#This Row],[Recurso]],'DE-PARA'!$A$1:$A$1000,'DE-PARA'!$F$1:$F$1000)</f>
        <v>0</v>
      </c>
    </row>
    <row r="1064" spans="1:68">
      <c r="A1064" s="19">
        <f>CONCATENATE(MONTH(Base[[#This Row],[Data_Padronizada]]),"/",YEAR(Base[[#This Row],[Data_Padronizada]]))*1</f>
        <v>1</v>
      </c>
      <c r="B1064" s="20" cm="1">
        <f t="array" ref="B1064">IF(ISTEXT(BP1064), IFERROR(VALOR.DATA(TRIM(BP1064)), VALUE(TRIM(BP1064))), BP1064)</f>
        <v>0</v>
      </c>
      <c r="C1064" t="str">
        <f>TEXT(Base[[#This Row],[Data_Padronizada]],"DDD")</f>
        <v>sáb</v>
      </c>
      <c r="D1064">
        <f>_xlfn.XLOOKUP(Base[[#This Row],[Recurso]],'DE-PARA'!$A$1:$A$1000,'DE-PARA'!$D$1:$D$1000)</f>
        <v>0</v>
      </c>
      <c r="E1064" t="str">
        <f>_xlfn.XLOOKUP(Base[[#This Row],[Tipo]],'DE-PARA'!$K$2:$K$63,'DE-PARA'!$L$2:$L$63,"Fazer De-Para")</f>
        <v>Fazer De-Para</v>
      </c>
      <c r="F1064" s="21">
        <f>Base[[#This Row],[Duração]]*24</f>
        <v>0</v>
      </c>
      <c r="G1064" s="22">
        <f>HOUR(Base[[#This Row],[Tempo de atendimento]]/24)</f>
        <v>0</v>
      </c>
      <c r="H1064">
        <f>_xlfn.XLOOKUP(Base[[#This Row],[Recurso]],'DE-PARA'!$A$1:$A$1000,'DE-PARA'!$E$1:$E$1000)</f>
        <v>0</v>
      </c>
      <c r="I1064">
        <f>_xlfn.XLOOKUP(Base[[#This Row],[Recurso]],'DE-PARA'!$A$1:$A$1000,'DE-PARA'!$F$1:$F$1000)</f>
        <v>0</v>
      </c>
    </row>
    <row r="1065" spans="1:68">
      <c r="A1065" s="19">
        <f>CONCATENATE(MONTH(Base[[#This Row],[Data_Padronizada]]),"/",YEAR(Base[[#This Row],[Data_Padronizada]]))*1</f>
        <v>1</v>
      </c>
      <c r="B1065" s="20" cm="1">
        <f t="array" ref="B1065">IF(ISTEXT(BP1065), IFERROR(VALOR.DATA(TRIM(BP1065)), VALUE(TRIM(BP1065))), BP1065)</f>
        <v>0</v>
      </c>
      <c r="C1065" t="str">
        <f>TEXT(Base[[#This Row],[Data_Padronizada]],"DDD")</f>
        <v>sáb</v>
      </c>
      <c r="D1065">
        <f>_xlfn.XLOOKUP(Base[[#This Row],[Recurso]],'DE-PARA'!$A$1:$A$1000,'DE-PARA'!$D$1:$D$1000)</f>
        <v>0</v>
      </c>
      <c r="E1065" t="str">
        <f>_xlfn.XLOOKUP(Base[[#This Row],[Tipo]],'DE-PARA'!$K$2:$K$63,'DE-PARA'!$L$2:$L$63,"Fazer De-Para")</f>
        <v>Fazer De-Para</v>
      </c>
      <c r="F1065" s="21">
        <f>Base[[#This Row],[Duração]]*24</f>
        <v>0</v>
      </c>
      <c r="G1065" s="22">
        <f>HOUR(Base[[#This Row],[Tempo de atendimento]]/24)</f>
        <v>0</v>
      </c>
      <c r="H1065">
        <f>_xlfn.XLOOKUP(Base[[#This Row],[Recurso]],'DE-PARA'!$A$1:$A$1000,'DE-PARA'!$E$1:$E$1000)</f>
        <v>0</v>
      </c>
      <c r="I1065">
        <f>_xlfn.XLOOKUP(Base[[#This Row],[Recurso]],'DE-PARA'!$A$1:$A$1000,'DE-PARA'!$F$1:$F$1000)</f>
        <v>0</v>
      </c>
      <c r="AD1065" s="64"/>
      <c r="AE1065" s="64"/>
      <c r="AF1065" s="64"/>
      <c r="AG1065" s="65"/>
      <c r="AH1065" s="65"/>
      <c r="BK1065" s="65"/>
      <c r="BL1065" s="65"/>
      <c r="BP1065" s="20"/>
    </row>
    <row r="1066" spans="1:68">
      <c r="A1066" s="19">
        <f>CONCATENATE(MONTH(Base[[#This Row],[Data_Padronizada]]),"/",YEAR(Base[[#This Row],[Data_Padronizada]]))*1</f>
        <v>1</v>
      </c>
      <c r="B1066" s="20" cm="1">
        <f t="array" ref="B1066">IF(ISTEXT(BP1066), IFERROR(VALOR.DATA(TRIM(BP1066)), VALUE(TRIM(BP1066))), BP1066)</f>
        <v>0</v>
      </c>
      <c r="C1066" t="str">
        <f>TEXT(Base[[#This Row],[Data_Padronizada]],"DDD")</f>
        <v>sáb</v>
      </c>
      <c r="D1066">
        <f>_xlfn.XLOOKUP(Base[[#This Row],[Recurso]],'DE-PARA'!$A$1:$A$1000,'DE-PARA'!$D$1:$D$1000)</f>
        <v>0</v>
      </c>
      <c r="E1066" t="str">
        <f>_xlfn.XLOOKUP(Base[[#This Row],[Tipo]],'DE-PARA'!$K$2:$K$63,'DE-PARA'!$L$2:$L$63,"Fazer De-Para")</f>
        <v>Fazer De-Para</v>
      </c>
      <c r="F1066" s="21">
        <f>Base[[#This Row],[Duração]]*24</f>
        <v>0</v>
      </c>
      <c r="G1066" s="22">
        <f>HOUR(Base[[#This Row],[Tempo de atendimento]]/24)</f>
        <v>0</v>
      </c>
      <c r="H1066">
        <f>_xlfn.XLOOKUP(Base[[#This Row],[Recurso]],'DE-PARA'!$A$1:$A$1000,'DE-PARA'!$E$1:$E$1000)</f>
        <v>0</v>
      </c>
      <c r="I1066">
        <f>_xlfn.XLOOKUP(Base[[#This Row],[Recurso]],'DE-PARA'!$A$1:$A$1000,'DE-PARA'!$F$1:$F$1000)</f>
        <v>0</v>
      </c>
    </row>
    <row r="1067" spans="1:68">
      <c r="A1067" s="19">
        <f>CONCATENATE(MONTH(Base[[#This Row],[Data_Padronizada]]),"/",YEAR(Base[[#This Row],[Data_Padronizada]]))*1</f>
        <v>1</v>
      </c>
      <c r="B1067" s="20" cm="1">
        <f t="array" ref="B1067">IF(ISTEXT(BP1067), IFERROR(VALOR.DATA(TRIM(BP1067)), VALUE(TRIM(BP1067))), BP1067)</f>
        <v>0</v>
      </c>
      <c r="C1067" t="str">
        <f>TEXT(Base[[#This Row],[Data_Padronizada]],"DDD")</f>
        <v>sáb</v>
      </c>
      <c r="D1067">
        <f>_xlfn.XLOOKUP(Base[[#This Row],[Recurso]],'DE-PARA'!$A$1:$A$1000,'DE-PARA'!$D$1:$D$1000)</f>
        <v>0</v>
      </c>
      <c r="E1067" t="str">
        <f>_xlfn.XLOOKUP(Base[[#This Row],[Tipo]],'DE-PARA'!$K$2:$K$63,'DE-PARA'!$L$2:$L$63,"Fazer De-Para")</f>
        <v>Fazer De-Para</v>
      </c>
      <c r="F1067" s="21">
        <f>Base[[#This Row],[Duração]]*24</f>
        <v>0</v>
      </c>
      <c r="G1067" s="22">
        <f>HOUR(Base[[#This Row],[Tempo de atendimento]]/24)</f>
        <v>0</v>
      </c>
      <c r="H1067">
        <f>_xlfn.XLOOKUP(Base[[#This Row],[Recurso]],'DE-PARA'!$A$1:$A$1000,'DE-PARA'!$E$1:$E$1000)</f>
        <v>0</v>
      </c>
      <c r="I1067">
        <f>_xlfn.XLOOKUP(Base[[#This Row],[Recurso]],'DE-PARA'!$A$1:$A$1000,'DE-PARA'!$F$1:$F$1000)</f>
        <v>0</v>
      </c>
    </row>
    <row r="1068" spans="1:68">
      <c r="A1068" s="19">
        <f>CONCATENATE(MONTH(Base[[#This Row],[Data_Padronizada]]),"/",YEAR(Base[[#This Row],[Data_Padronizada]]))*1</f>
        <v>1</v>
      </c>
      <c r="B1068" s="20" cm="1">
        <f t="array" ref="B1068">IF(ISTEXT(BP1068), IFERROR(VALOR.DATA(TRIM(BP1068)), VALUE(TRIM(BP1068))), BP1068)</f>
        <v>0</v>
      </c>
      <c r="C1068" t="str">
        <f>TEXT(Base[[#This Row],[Data_Padronizada]],"DDD")</f>
        <v>sáb</v>
      </c>
      <c r="D1068">
        <f>_xlfn.XLOOKUP(Base[[#This Row],[Recurso]],'DE-PARA'!$A$1:$A$1000,'DE-PARA'!$D$1:$D$1000)</f>
        <v>0</v>
      </c>
      <c r="E1068" t="str">
        <f>_xlfn.XLOOKUP(Base[[#This Row],[Tipo]],'DE-PARA'!$K$2:$K$63,'DE-PARA'!$L$2:$L$63,"Fazer De-Para")</f>
        <v>Fazer De-Para</v>
      </c>
      <c r="F1068" s="21">
        <f>Base[[#This Row],[Duração]]*24</f>
        <v>0</v>
      </c>
      <c r="G1068" s="22">
        <f>HOUR(Base[[#This Row],[Tempo de atendimento]]/24)</f>
        <v>0</v>
      </c>
      <c r="H1068">
        <f>_xlfn.XLOOKUP(Base[[#This Row],[Recurso]],'DE-PARA'!$A$1:$A$1000,'DE-PARA'!$E$1:$E$1000)</f>
        <v>0</v>
      </c>
      <c r="I1068">
        <f>_xlfn.XLOOKUP(Base[[#This Row],[Recurso]],'DE-PARA'!$A$1:$A$1000,'DE-PARA'!$F$1:$F$1000)</f>
        <v>0</v>
      </c>
    </row>
    <row r="1069" spans="1:68">
      <c r="A1069" s="19">
        <f>CONCATENATE(MONTH(Base[[#This Row],[Data_Padronizada]]),"/",YEAR(Base[[#This Row],[Data_Padronizada]]))*1</f>
        <v>1</v>
      </c>
      <c r="B1069" s="20" cm="1">
        <f t="array" ref="B1069">IF(ISTEXT(BP1069), IFERROR(VALOR.DATA(TRIM(BP1069)), VALUE(TRIM(BP1069))), BP1069)</f>
        <v>0</v>
      </c>
      <c r="C1069" t="str">
        <f>TEXT(Base[[#This Row],[Data_Padronizada]],"DDD")</f>
        <v>sáb</v>
      </c>
      <c r="D1069">
        <f>_xlfn.XLOOKUP(Base[[#This Row],[Recurso]],'DE-PARA'!$A$1:$A$1000,'DE-PARA'!$D$1:$D$1000)</f>
        <v>0</v>
      </c>
      <c r="E1069" t="str">
        <f>_xlfn.XLOOKUP(Base[[#This Row],[Tipo]],'DE-PARA'!$K$2:$K$63,'DE-PARA'!$L$2:$L$63,"Fazer De-Para")</f>
        <v>Fazer De-Para</v>
      </c>
      <c r="F1069" s="21">
        <f>Base[[#This Row],[Duração]]*24</f>
        <v>0</v>
      </c>
      <c r="G1069" s="22">
        <f>HOUR(Base[[#This Row],[Tempo de atendimento]]/24)</f>
        <v>0</v>
      </c>
      <c r="H1069">
        <f>_xlfn.XLOOKUP(Base[[#This Row],[Recurso]],'DE-PARA'!$A$1:$A$1000,'DE-PARA'!$E$1:$E$1000)</f>
        <v>0</v>
      </c>
      <c r="I1069">
        <f>_xlfn.XLOOKUP(Base[[#This Row],[Recurso]],'DE-PARA'!$A$1:$A$1000,'DE-PARA'!$F$1:$F$1000)</f>
        <v>0</v>
      </c>
      <c r="AD1069" s="64"/>
      <c r="AE1069" s="64"/>
      <c r="AF1069" s="64"/>
      <c r="AG1069" s="65"/>
      <c r="AH1069" s="65"/>
      <c r="BK1069" s="65"/>
      <c r="BL1069" s="65"/>
      <c r="BP1069" s="20"/>
    </row>
    <row r="1070" spans="1:68">
      <c r="A1070" s="19">
        <f>CONCATENATE(MONTH(Base[[#This Row],[Data_Padronizada]]),"/",YEAR(Base[[#This Row],[Data_Padronizada]]))*1</f>
        <v>1</v>
      </c>
      <c r="B1070" s="20" cm="1">
        <f t="array" ref="B1070">IF(ISTEXT(BP1070), IFERROR(VALOR.DATA(TRIM(BP1070)), VALUE(TRIM(BP1070))), BP1070)</f>
        <v>0</v>
      </c>
      <c r="C1070" t="str">
        <f>TEXT(Base[[#This Row],[Data_Padronizada]],"DDD")</f>
        <v>sáb</v>
      </c>
      <c r="D1070">
        <f>_xlfn.XLOOKUP(Base[[#This Row],[Recurso]],'DE-PARA'!$A$1:$A$1000,'DE-PARA'!$D$1:$D$1000)</f>
        <v>0</v>
      </c>
      <c r="E1070" t="str">
        <f>_xlfn.XLOOKUP(Base[[#This Row],[Tipo]],'DE-PARA'!$K$2:$K$63,'DE-PARA'!$L$2:$L$63,"Fazer De-Para")</f>
        <v>Fazer De-Para</v>
      </c>
      <c r="F1070" s="21">
        <f>Base[[#This Row],[Duração]]*24</f>
        <v>0</v>
      </c>
      <c r="G1070" s="22">
        <f>HOUR(Base[[#This Row],[Tempo de atendimento]]/24)</f>
        <v>0</v>
      </c>
      <c r="H1070">
        <f>_xlfn.XLOOKUP(Base[[#This Row],[Recurso]],'DE-PARA'!$A$1:$A$1000,'DE-PARA'!$E$1:$E$1000)</f>
        <v>0</v>
      </c>
      <c r="I1070">
        <f>_xlfn.XLOOKUP(Base[[#This Row],[Recurso]],'DE-PARA'!$A$1:$A$1000,'DE-PARA'!$F$1:$F$1000)</f>
        <v>0</v>
      </c>
    </row>
    <row r="1071" spans="1:68">
      <c r="A1071" s="19">
        <f>CONCATENATE(MONTH(Base[[#This Row],[Data_Padronizada]]),"/",YEAR(Base[[#This Row],[Data_Padronizada]]))*1</f>
        <v>1</v>
      </c>
      <c r="B1071" s="20" cm="1">
        <f t="array" ref="B1071">IF(ISTEXT(BP1071), IFERROR(VALOR.DATA(TRIM(BP1071)), VALUE(TRIM(BP1071))), BP1071)</f>
        <v>0</v>
      </c>
      <c r="C1071" t="str">
        <f>TEXT(Base[[#This Row],[Data_Padronizada]],"DDD")</f>
        <v>sáb</v>
      </c>
      <c r="D1071">
        <f>_xlfn.XLOOKUP(Base[[#This Row],[Recurso]],'DE-PARA'!$A$1:$A$1000,'DE-PARA'!$D$1:$D$1000)</f>
        <v>0</v>
      </c>
      <c r="E1071" t="str">
        <f>_xlfn.XLOOKUP(Base[[#This Row],[Tipo]],'DE-PARA'!$K$2:$K$63,'DE-PARA'!$L$2:$L$63,"Fazer De-Para")</f>
        <v>Fazer De-Para</v>
      </c>
      <c r="F1071" s="21">
        <f>Base[[#This Row],[Duração]]*24</f>
        <v>0</v>
      </c>
      <c r="G1071" s="22">
        <f>HOUR(Base[[#This Row],[Tempo de atendimento]]/24)</f>
        <v>0</v>
      </c>
      <c r="H1071">
        <f>_xlfn.XLOOKUP(Base[[#This Row],[Recurso]],'DE-PARA'!$A$1:$A$1000,'DE-PARA'!$E$1:$E$1000)</f>
        <v>0</v>
      </c>
      <c r="I1071">
        <f>_xlfn.XLOOKUP(Base[[#This Row],[Recurso]],'DE-PARA'!$A$1:$A$1000,'DE-PARA'!$F$1:$F$1000)</f>
        <v>0</v>
      </c>
      <c r="AD1071" s="64"/>
      <c r="AE1071" s="64"/>
      <c r="AF1071" s="64"/>
      <c r="AG1071" s="65"/>
      <c r="AH1071" s="65"/>
      <c r="BK1071" s="65"/>
      <c r="BL1071" s="65"/>
      <c r="BP1071" s="20"/>
    </row>
    <row r="1072" spans="1:68">
      <c r="A1072" s="19">
        <f>CONCATENATE(MONTH(Base[[#This Row],[Data_Padronizada]]),"/",YEAR(Base[[#This Row],[Data_Padronizada]]))*1</f>
        <v>1</v>
      </c>
      <c r="B1072" s="20" cm="1">
        <f t="array" ref="B1072">IF(ISTEXT(BP1072), IFERROR(VALOR.DATA(TRIM(BP1072)), VALUE(TRIM(BP1072))), BP1072)</f>
        <v>0</v>
      </c>
      <c r="C1072" t="str">
        <f>TEXT(Base[[#This Row],[Data_Padronizada]],"DDD")</f>
        <v>sáb</v>
      </c>
      <c r="D1072">
        <f>_xlfn.XLOOKUP(Base[[#This Row],[Recurso]],'DE-PARA'!$A$1:$A$1000,'DE-PARA'!$D$1:$D$1000)</f>
        <v>0</v>
      </c>
      <c r="E1072" t="str">
        <f>_xlfn.XLOOKUP(Base[[#This Row],[Tipo]],'DE-PARA'!$K$2:$K$63,'DE-PARA'!$L$2:$L$63,"Fazer De-Para")</f>
        <v>Fazer De-Para</v>
      </c>
      <c r="F1072" s="21">
        <f>Base[[#This Row],[Duração]]*24</f>
        <v>0</v>
      </c>
      <c r="G1072" s="22">
        <f>HOUR(Base[[#This Row],[Tempo de atendimento]]/24)</f>
        <v>0</v>
      </c>
      <c r="H1072">
        <f>_xlfn.XLOOKUP(Base[[#This Row],[Recurso]],'DE-PARA'!$A$1:$A$1000,'DE-PARA'!$E$1:$E$1000)</f>
        <v>0</v>
      </c>
      <c r="I1072">
        <f>_xlfn.XLOOKUP(Base[[#This Row],[Recurso]],'DE-PARA'!$A$1:$A$1000,'DE-PARA'!$F$1:$F$1000)</f>
        <v>0</v>
      </c>
    </row>
    <row r="1073" spans="1:68">
      <c r="A1073" s="19">
        <f>CONCATENATE(MONTH(Base[[#This Row],[Data_Padronizada]]),"/",YEAR(Base[[#This Row],[Data_Padronizada]]))*1</f>
        <v>1</v>
      </c>
      <c r="B1073" s="20" cm="1">
        <f t="array" ref="B1073">IF(ISTEXT(BP1073), IFERROR(VALOR.DATA(TRIM(BP1073)), VALUE(TRIM(BP1073))), BP1073)</f>
        <v>0</v>
      </c>
      <c r="C1073" t="str">
        <f>TEXT(Base[[#This Row],[Data_Padronizada]],"DDD")</f>
        <v>sáb</v>
      </c>
      <c r="D1073">
        <f>_xlfn.XLOOKUP(Base[[#This Row],[Recurso]],'DE-PARA'!$A$1:$A$1000,'DE-PARA'!$D$1:$D$1000)</f>
        <v>0</v>
      </c>
      <c r="E1073" t="str">
        <f>_xlfn.XLOOKUP(Base[[#This Row],[Tipo]],'DE-PARA'!$K$2:$K$63,'DE-PARA'!$L$2:$L$63,"Fazer De-Para")</f>
        <v>Fazer De-Para</v>
      </c>
      <c r="F1073" s="21">
        <f>Base[[#This Row],[Duração]]*24</f>
        <v>0</v>
      </c>
      <c r="G1073" s="22">
        <f>HOUR(Base[[#This Row],[Tempo de atendimento]]/24)</f>
        <v>0</v>
      </c>
      <c r="H1073">
        <f>_xlfn.XLOOKUP(Base[[#This Row],[Recurso]],'DE-PARA'!$A$1:$A$1000,'DE-PARA'!$E$1:$E$1000)</f>
        <v>0</v>
      </c>
      <c r="I1073">
        <f>_xlfn.XLOOKUP(Base[[#This Row],[Recurso]],'DE-PARA'!$A$1:$A$1000,'DE-PARA'!$F$1:$F$1000)</f>
        <v>0</v>
      </c>
      <c r="AD1073" s="64"/>
      <c r="AE1073" s="64"/>
      <c r="AF1073" s="64"/>
      <c r="AG1073" s="65"/>
      <c r="AH1073" s="65"/>
      <c r="BK1073" s="65"/>
      <c r="BL1073" s="65"/>
      <c r="BP1073" s="20"/>
    </row>
    <row r="1074" spans="1:68">
      <c r="A1074" s="19">
        <f>CONCATENATE(MONTH(Base[[#This Row],[Data_Padronizada]]),"/",YEAR(Base[[#This Row],[Data_Padronizada]]))*1</f>
        <v>1</v>
      </c>
      <c r="B1074" s="20" cm="1">
        <f t="array" ref="B1074">IF(ISTEXT(BP1074), IFERROR(VALOR.DATA(TRIM(BP1074)), VALUE(TRIM(BP1074))), BP1074)</f>
        <v>0</v>
      </c>
      <c r="C1074" t="str">
        <f>TEXT(Base[[#This Row],[Data_Padronizada]],"DDD")</f>
        <v>sáb</v>
      </c>
      <c r="D1074">
        <f>_xlfn.XLOOKUP(Base[[#This Row],[Recurso]],'DE-PARA'!$A$1:$A$1000,'DE-PARA'!$D$1:$D$1000)</f>
        <v>0</v>
      </c>
      <c r="E1074" t="str">
        <f>_xlfn.XLOOKUP(Base[[#This Row],[Tipo]],'DE-PARA'!$K$2:$K$63,'DE-PARA'!$L$2:$L$63,"Fazer De-Para")</f>
        <v>Fazer De-Para</v>
      </c>
      <c r="F1074" s="21">
        <f>Base[[#This Row],[Duração]]*24</f>
        <v>0</v>
      </c>
      <c r="G1074" s="22">
        <f>HOUR(Base[[#This Row],[Tempo de atendimento]]/24)</f>
        <v>0</v>
      </c>
      <c r="H1074">
        <f>_xlfn.XLOOKUP(Base[[#This Row],[Recurso]],'DE-PARA'!$A$1:$A$1000,'DE-PARA'!$E$1:$E$1000)</f>
        <v>0</v>
      </c>
      <c r="I1074">
        <f>_xlfn.XLOOKUP(Base[[#This Row],[Recurso]],'DE-PARA'!$A$1:$A$1000,'DE-PARA'!$F$1:$F$1000)</f>
        <v>0</v>
      </c>
      <c r="AD1074" s="64"/>
      <c r="AE1074" s="64"/>
      <c r="AF1074" s="64"/>
      <c r="AG1074" s="65"/>
      <c r="AH1074" s="65"/>
      <c r="BK1074" s="65"/>
      <c r="BL1074" s="65"/>
      <c r="BP1074" s="20"/>
    </row>
    <row r="1075" spans="1:68">
      <c r="A1075" s="19">
        <f>CONCATENATE(MONTH(Base[[#This Row],[Data_Padronizada]]),"/",YEAR(Base[[#This Row],[Data_Padronizada]]))*1</f>
        <v>1</v>
      </c>
      <c r="B1075" s="20" cm="1">
        <f t="array" ref="B1075">IF(ISTEXT(BP1075), IFERROR(VALOR.DATA(TRIM(BP1075)), VALUE(TRIM(BP1075))), BP1075)</f>
        <v>0</v>
      </c>
      <c r="C1075" t="str">
        <f>TEXT(Base[[#This Row],[Data_Padronizada]],"DDD")</f>
        <v>sáb</v>
      </c>
      <c r="D1075">
        <f>_xlfn.XLOOKUP(Base[[#This Row],[Recurso]],'DE-PARA'!$A$1:$A$1000,'DE-PARA'!$D$1:$D$1000)</f>
        <v>0</v>
      </c>
      <c r="E1075" t="str">
        <f>_xlfn.XLOOKUP(Base[[#This Row],[Tipo]],'DE-PARA'!$K$2:$K$63,'DE-PARA'!$L$2:$L$63,"Fazer De-Para")</f>
        <v>Fazer De-Para</v>
      </c>
      <c r="F1075" s="21">
        <f>Base[[#This Row],[Duração]]*24</f>
        <v>0</v>
      </c>
      <c r="G1075" s="22">
        <f>HOUR(Base[[#This Row],[Tempo de atendimento]]/24)</f>
        <v>0</v>
      </c>
      <c r="H1075">
        <f>_xlfn.XLOOKUP(Base[[#This Row],[Recurso]],'DE-PARA'!$A$1:$A$1000,'DE-PARA'!$E$1:$E$1000)</f>
        <v>0</v>
      </c>
      <c r="I1075">
        <f>_xlfn.XLOOKUP(Base[[#This Row],[Recurso]],'DE-PARA'!$A$1:$A$1000,'DE-PARA'!$F$1:$F$1000)</f>
        <v>0</v>
      </c>
      <c r="AD1075" s="64"/>
      <c r="AE1075" s="64"/>
      <c r="AF1075" s="64"/>
      <c r="AG1075" s="65"/>
      <c r="AH1075" s="65"/>
      <c r="BK1075" s="65"/>
      <c r="BL1075" s="65"/>
      <c r="BP1075" s="20"/>
    </row>
    <row r="1076" spans="1:68">
      <c r="A1076" s="19">
        <f>CONCATENATE(MONTH(Base[[#This Row],[Data_Padronizada]]),"/",YEAR(Base[[#This Row],[Data_Padronizada]]))*1</f>
        <v>1</v>
      </c>
      <c r="B1076" s="20" cm="1">
        <f t="array" ref="B1076">IF(ISTEXT(BP1076), IFERROR(VALOR.DATA(TRIM(BP1076)), VALUE(TRIM(BP1076))), BP1076)</f>
        <v>0</v>
      </c>
      <c r="C1076" t="str">
        <f>TEXT(Base[[#This Row],[Data_Padronizada]],"DDD")</f>
        <v>sáb</v>
      </c>
      <c r="D1076">
        <f>_xlfn.XLOOKUP(Base[[#This Row],[Recurso]],'DE-PARA'!$A$1:$A$1000,'DE-PARA'!$D$1:$D$1000)</f>
        <v>0</v>
      </c>
      <c r="E1076" t="str">
        <f>_xlfn.XLOOKUP(Base[[#This Row],[Tipo]],'DE-PARA'!$K$2:$K$63,'DE-PARA'!$L$2:$L$63,"Fazer De-Para")</f>
        <v>Fazer De-Para</v>
      </c>
      <c r="F1076" s="21">
        <f>Base[[#This Row],[Duração]]*24</f>
        <v>0</v>
      </c>
      <c r="G1076" s="22">
        <f>HOUR(Base[[#This Row],[Tempo de atendimento]]/24)</f>
        <v>0</v>
      </c>
      <c r="H1076">
        <f>_xlfn.XLOOKUP(Base[[#This Row],[Recurso]],'DE-PARA'!$A$1:$A$1000,'DE-PARA'!$E$1:$E$1000)</f>
        <v>0</v>
      </c>
      <c r="I1076">
        <f>_xlfn.XLOOKUP(Base[[#This Row],[Recurso]],'DE-PARA'!$A$1:$A$1000,'DE-PARA'!$F$1:$F$1000)</f>
        <v>0</v>
      </c>
      <c r="AD1076" s="64"/>
      <c r="AE1076" s="64"/>
      <c r="AF1076" s="64"/>
      <c r="AG1076" s="65"/>
      <c r="AH1076" s="65"/>
      <c r="BK1076" s="65"/>
      <c r="BL1076" s="65"/>
      <c r="BP1076" s="20"/>
    </row>
    <row r="1077" spans="1:68">
      <c r="A1077" s="19">
        <f>CONCATENATE(MONTH(Base[[#This Row],[Data_Padronizada]]),"/",YEAR(Base[[#This Row],[Data_Padronizada]]))*1</f>
        <v>1</v>
      </c>
      <c r="B1077" s="20" cm="1">
        <f t="array" ref="B1077">IF(ISTEXT(BP1077), IFERROR(VALOR.DATA(TRIM(BP1077)), VALUE(TRIM(BP1077))), BP1077)</f>
        <v>0</v>
      </c>
      <c r="C1077" t="str">
        <f>TEXT(Base[[#This Row],[Data_Padronizada]],"DDD")</f>
        <v>sáb</v>
      </c>
      <c r="D1077">
        <f>_xlfn.XLOOKUP(Base[[#This Row],[Recurso]],'DE-PARA'!$A$1:$A$1000,'DE-PARA'!$D$1:$D$1000)</f>
        <v>0</v>
      </c>
      <c r="E1077" t="str">
        <f>_xlfn.XLOOKUP(Base[[#This Row],[Tipo]],'DE-PARA'!$K$2:$K$63,'DE-PARA'!$L$2:$L$63,"Fazer De-Para")</f>
        <v>Fazer De-Para</v>
      </c>
      <c r="F1077" s="21">
        <f>Base[[#This Row],[Duração]]*24</f>
        <v>0</v>
      </c>
      <c r="G1077" s="22">
        <f>HOUR(Base[[#This Row],[Tempo de atendimento]]/24)</f>
        <v>0</v>
      </c>
      <c r="H1077">
        <f>_xlfn.XLOOKUP(Base[[#This Row],[Recurso]],'DE-PARA'!$A$1:$A$1000,'DE-PARA'!$E$1:$E$1000)</f>
        <v>0</v>
      </c>
      <c r="I1077">
        <f>_xlfn.XLOOKUP(Base[[#This Row],[Recurso]],'DE-PARA'!$A$1:$A$1000,'DE-PARA'!$F$1:$F$1000)</f>
        <v>0</v>
      </c>
      <c r="AD1077" s="64"/>
      <c r="AE1077" s="64"/>
      <c r="AF1077" s="64"/>
      <c r="AG1077" s="65"/>
      <c r="AH1077" s="65"/>
      <c r="BK1077" s="65"/>
      <c r="BL1077" s="65"/>
      <c r="BP1077" s="20"/>
    </row>
    <row r="1078" spans="1:68">
      <c r="A1078" s="19">
        <f>CONCATENATE(MONTH(Base[[#This Row],[Data_Padronizada]]),"/",YEAR(Base[[#This Row],[Data_Padronizada]]))*1</f>
        <v>1</v>
      </c>
      <c r="B1078" s="20" cm="1">
        <f t="array" ref="B1078">IF(ISTEXT(BP1078), IFERROR(VALOR.DATA(TRIM(BP1078)), VALUE(TRIM(BP1078))), BP1078)</f>
        <v>0</v>
      </c>
      <c r="C1078" t="str">
        <f>TEXT(Base[[#This Row],[Data_Padronizada]],"DDD")</f>
        <v>sáb</v>
      </c>
      <c r="D1078">
        <f>_xlfn.XLOOKUP(Base[[#This Row],[Recurso]],'DE-PARA'!$A$1:$A$1000,'DE-PARA'!$D$1:$D$1000)</f>
        <v>0</v>
      </c>
      <c r="E1078" t="str">
        <f>_xlfn.XLOOKUP(Base[[#This Row],[Tipo]],'DE-PARA'!$K$2:$K$63,'DE-PARA'!$L$2:$L$63,"Fazer De-Para")</f>
        <v>Fazer De-Para</v>
      </c>
      <c r="F1078" s="21">
        <f>Base[[#This Row],[Duração]]*24</f>
        <v>0</v>
      </c>
      <c r="G1078" s="22">
        <f>HOUR(Base[[#This Row],[Tempo de atendimento]]/24)</f>
        <v>0</v>
      </c>
      <c r="H1078">
        <f>_xlfn.XLOOKUP(Base[[#This Row],[Recurso]],'DE-PARA'!$A$1:$A$1000,'DE-PARA'!$E$1:$E$1000)</f>
        <v>0</v>
      </c>
      <c r="I1078">
        <f>_xlfn.XLOOKUP(Base[[#This Row],[Recurso]],'DE-PARA'!$A$1:$A$1000,'DE-PARA'!$F$1:$F$1000)</f>
        <v>0</v>
      </c>
      <c r="AD1078" s="64"/>
      <c r="AE1078" s="64"/>
      <c r="AF1078" s="64"/>
      <c r="AG1078" s="65"/>
      <c r="AH1078" s="65"/>
      <c r="BK1078" s="65"/>
      <c r="BL1078" s="65"/>
      <c r="BP1078" s="20"/>
    </row>
    <row r="1079" spans="1:68">
      <c r="A1079" s="19">
        <f>CONCATENATE(MONTH(Base[[#This Row],[Data_Padronizada]]),"/",YEAR(Base[[#This Row],[Data_Padronizada]]))*1</f>
        <v>1</v>
      </c>
      <c r="B1079" s="20" cm="1">
        <f t="array" ref="B1079">IF(ISTEXT(BP1079), IFERROR(VALOR.DATA(TRIM(BP1079)), VALUE(TRIM(BP1079))), BP1079)</f>
        <v>0</v>
      </c>
      <c r="C1079" t="str">
        <f>TEXT(Base[[#This Row],[Data_Padronizada]],"DDD")</f>
        <v>sáb</v>
      </c>
      <c r="D1079">
        <f>_xlfn.XLOOKUP(Base[[#This Row],[Recurso]],'DE-PARA'!$A$1:$A$1000,'DE-PARA'!$D$1:$D$1000)</f>
        <v>0</v>
      </c>
      <c r="E1079" t="str">
        <f>_xlfn.XLOOKUP(Base[[#This Row],[Tipo]],'DE-PARA'!$K$2:$K$63,'DE-PARA'!$L$2:$L$63,"Fazer De-Para")</f>
        <v>Fazer De-Para</v>
      </c>
      <c r="F1079" s="21">
        <f>Base[[#This Row],[Duração]]*24</f>
        <v>0</v>
      </c>
      <c r="G1079" s="22">
        <f>HOUR(Base[[#This Row],[Tempo de atendimento]]/24)</f>
        <v>0</v>
      </c>
      <c r="H1079">
        <f>_xlfn.XLOOKUP(Base[[#This Row],[Recurso]],'DE-PARA'!$A$1:$A$1000,'DE-PARA'!$E$1:$E$1000)</f>
        <v>0</v>
      </c>
      <c r="I1079">
        <f>_xlfn.XLOOKUP(Base[[#This Row],[Recurso]],'DE-PARA'!$A$1:$A$1000,'DE-PARA'!$F$1:$F$1000)</f>
        <v>0</v>
      </c>
      <c r="AD1079" s="64"/>
      <c r="AE1079" s="64"/>
      <c r="AF1079" s="64"/>
      <c r="AG1079" s="65"/>
      <c r="AH1079" s="65"/>
      <c r="BK1079" s="65"/>
      <c r="BL1079" s="65"/>
      <c r="BP1079" s="20"/>
    </row>
    <row r="1080" spans="1:68">
      <c r="A1080" s="19">
        <f>CONCATENATE(MONTH(Base[[#This Row],[Data_Padronizada]]),"/",YEAR(Base[[#This Row],[Data_Padronizada]]))*1</f>
        <v>1</v>
      </c>
      <c r="B1080" s="20" cm="1">
        <f t="array" ref="B1080">IF(ISTEXT(BP1080), IFERROR(VALOR.DATA(TRIM(BP1080)), VALUE(TRIM(BP1080))), BP1080)</f>
        <v>0</v>
      </c>
      <c r="C1080" t="str">
        <f>TEXT(Base[[#This Row],[Data_Padronizada]],"DDD")</f>
        <v>sáb</v>
      </c>
      <c r="D1080">
        <f>_xlfn.XLOOKUP(Base[[#This Row],[Recurso]],'DE-PARA'!$A$1:$A$1000,'DE-PARA'!$D$1:$D$1000)</f>
        <v>0</v>
      </c>
      <c r="E1080" t="str">
        <f>_xlfn.XLOOKUP(Base[[#This Row],[Tipo]],'DE-PARA'!$K$2:$K$63,'DE-PARA'!$L$2:$L$63,"Fazer De-Para")</f>
        <v>Fazer De-Para</v>
      </c>
      <c r="F1080" s="21">
        <f>Base[[#This Row],[Duração]]*24</f>
        <v>0</v>
      </c>
      <c r="G1080" s="22">
        <f>HOUR(Base[[#This Row],[Tempo de atendimento]]/24)</f>
        <v>0</v>
      </c>
      <c r="H1080">
        <f>_xlfn.XLOOKUP(Base[[#This Row],[Recurso]],'DE-PARA'!$A$1:$A$1000,'DE-PARA'!$E$1:$E$1000)</f>
        <v>0</v>
      </c>
      <c r="I1080">
        <f>_xlfn.XLOOKUP(Base[[#This Row],[Recurso]],'DE-PARA'!$A$1:$A$1000,'DE-PARA'!$F$1:$F$1000)</f>
        <v>0</v>
      </c>
      <c r="AD1080" s="64"/>
      <c r="AE1080" s="64"/>
      <c r="AF1080" s="64"/>
      <c r="AG1080" s="65"/>
      <c r="AH1080" s="65"/>
      <c r="BK1080" s="65"/>
      <c r="BL1080" s="65"/>
      <c r="BP1080" s="20"/>
    </row>
    <row r="1081" spans="1:68">
      <c r="A1081" s="19">
        <f>CONCATENATE(MONTH(Base[[#This Row],[Data_Padronizada]]),"/",YEAR(Base[[#This Row],[Data_Padronizada]]))*1</f>
        <v>1</v>
      </c>
      <c r="B1081" s="20" cm="1">
        <f t="array" ref="B1081">IF(ISTEXT(BP1081), IFERROR(VALOR.DATA(TRIM(BP1081)), VALUE(TRIM(BP1081))), BP1081)</f>
        <v>0</v>
      </c>
      <c r="C1081" t="str">
        <f>TEXT(Base[[#This Row],[Data_Padronizada]],"DDD")</f>
        <v>sáb</v>
      </c>
      <c r="D1081">
        <f>_xlfn.XLOOKUP(Base[[#This Row],[Recurso]],'DE-PARA'!$A$1:$A$1000,'DE-PARA'!$D$1:$D$1000)</f>
        <v>0</v>
      </c>
      <c r="E1081" t="str">
        <f>_xlfn.XLOOKUP(Base[[#This Row],[Tipo]],'DE-PARA'!$K$2:$K$63,'DE-PARA'!$L$2:$L$63,"Fazer De-Para")</f>
        <v>Fazer De-Para</v>
      </c>
      <c r="F1081" s="21">
        <f>Base[[#This Row],[Duração]]*24</f>
        <v>0</v>
      </c>
      <c r="G1081" s="22">
        <f>HOUR(Base[[#This Row],[Tempo de atendimento]]/24)</f>
        <v>0</v>
      </c>
      <c r="H1081">
        <f>_xlfn.XLOOKUP(Base[[#This Row],[Recurso]],'DE-PARA'!$A$1:$A$1000,'DE-PARA'!$E$1:$E$1000)</f>
        <v>0</v>
      </c>
      <c r="I1081">
        <f>_xlfn.XLOOKUP(Base[[#This Row],[Recurso]],'DE-PARA'!$A$1:$A$1000,'DE-PARA'!$F$1:$F$1000)</f>
        <v>0</v>
      </c>
      <c r="AD1081" s="64"/>
      <c r="AE1081" s="64"/>
      <c r="AF1081" s="64"/>
      <c r="AG1081" s="65"/>
      <c r="AH1081" s="65"/>
      <c r="BK1081" s="65"/>
      <c r="BL1081" s="65"/>
      <c r="BP1081" s="20"/>
    </row>
    <row r="1082" spans="1:68">
      <c r="A1082" s="19">
        <f>CONCATENATE(MONTH(Base[[#This Row],[Data_Padronizada]]),"/",YEAR(Base[[#This Row],[Data_Padronizada]]))*1</f>
        <v>1</v>
      </c>
      <c r="B1082" s="20" cm="1">
        <f t="array" ref="B1082">IF(ISTEXT(BP1082), IFERROR(VALOR.DATA(TRIM(BP1082)), VALUE(TRIM(BP1082))), BP1082)</f>
        <v>0</v>
      </c>
      <c r="C1082" t="str">
        <f>TEXT(Base[[#This Row],[Data_Padronizada]],"DDD")</f>
        <v>sáb</v>
      </c>
      <c r="D1082">
        <f>_xlfn.XLOOKUP(Base[[#This Row],[Recurso]],'DE-PARA'!$A$1:$A$1000,'DE-PARA'!$D$1:$D$1000)</f>
        <v>0</v>
      </c>
      <c r="E1082" t="str">
        <f>_xlfn.XLOOKUP(Base[[#This Row],[Tipo]],'DE-PARA'!$K$2:$K$63,'DE-PARA'!$L$2:$L$63,"Fazer De-Para")</f>
        <v>Fazer De-Para</v>
      </c>
      <c r="F1082" s="21">
        <f>Base[[#This Row],[Duração]]*24</f>
        <v>0</v>
      </c>
      <c r="G1082" s="22">
        <f>HOUR(Base[[#This Row],[Tempo de atendimento]]/24)</f>
        <v>0</v>
      </c>
      <c r="H1082">
        <f>_xlfn.XLOOKUP(Base[[#This Row],[Recurso]],'DE-PARA'!$A$1:$A$1000,'DE-PARA'!$E$1:$E$1000)</f>
        <v>0</v>
      </c>
      <c r="I1082">
        <f>_xlfn.XLOOKUP(Base[[#This Row],[Recurso]],'DE-PARA'!$A$1:$A$1000,'DE-PARA'!$F$1:$F$1000)</f>
        <v>0</v>
      </c>
      <c r="AD1082" s="64"/>
      <c r="AE1082" s="64"/>
      <c r="AF1082" s="64"/>
      <c r="AG1082" s="65"/>
      <c r="AH1082" s="65"/>
      <c r="BK1082" s="65"/>
      <c r="BL1082" s="65"/>
      <c r="BP1082" s="20"/>
    </row>
    <row r="1083" spans="1:68">
      <c r="A1083" s="19">
        <f>CONCATENATE(MONTH(Base[[#This Row],[Data_Padronizada]]),"/",YEAR(Base[[#This Row],[Data_Padronizada]]))*1</f>
        <v>1</v>
      </c>
      <c r="B1083" s="20" cm="1">
        <f t="array" ref="B1083">IF(ISTEXT(BP1083), IFERROR(VALOR.DATA(TRIM(BP1083)), VALUE(TRIM(BP1083))), BP1083)</f>
        <v>0</v>
      </c>
      <c r="C1083" t="str">
        <f>TEXT(Base[[#This Row],[Data_Padronizada]],"DDD")</f>
        <v>sáb</v>
      </c>
      <c r="D1083">
        <f>_xlfn.XLOOKUP(Base[[#This Row],[Recurso]],'DE-PARA'!$A$1:$A$1000,'DE-PARA'!$D$1:$D$1000)</f>
        <v>0</v>
      </c>
      <c r="E1083" t="str">
        <f>_xlfn.XLOOKUP(Base[[#This Row],[Tipo]],'DE-PARA'!$K$2:$K$63,'DE-PARA'!$L$2:$L$63,"Fazer De-Para")</f>
        <v>Fazer De-Para</v>
      </c>
      <c r="F1083" s="21">
        <f>Base[[#This Row],[Duração]]*24</f>
        <v>0</v>
      </c>
      <c r="G1083" s="22">
        <f>HOUR(Base[[#This Row],[Tempo de atendimento]]/24)</f>
        <v>0</v>
      </c>
      <c r="H1083">
        <f>_xlfn.XLOOKUP(Base[[#This Row],[Recurso]],'DE-PARA'!$A$1:$A$1000,'DE-PARA'!$E$1:$E$1000)</f>
        <v>0</v>
      </c>
      <c r="I1083">
        <f>_xlfn.XLOOKUP(Base[[#This Row],[Recurso]],'DE-PARA'!$A$1:$A$1000,'DE-PARA'!$F$1:$F$1000)</f>
        <v>0</v>
      </c>
      <c r="AD1083" s="64"/>
      <c r="AE1083" s="64"/>
      <c r="AF1083" s="64"/>
      <c r="AG1083" s="65"/>
      <c r="AH1083" s="65"/>
      <c r="BK1083" s="65"/>
      <c r="BL1083" s="65"/>
      <c r="BP1083" s="20"/>
    </row>
    <row r="1084" spans="1:68">
      <c r="A1084" s="19">
        <f>CONCATENATE(MONTH(Base[[#This Row],[Data_Padronizada]]),"/",YEAR(Base[[#This Row],[Data_Padronizada]]))*1</f>
        <v>1</v>
      </c>
      <c r="B1084" s="20" cm="1">
        <f t="array" ref="B1084">IF(ISTEXT(BP1084), IFERROR(VALOR.DATA(TRIM(BP1084)), VALUE(TRIM(BP1084))), BP1084)</f>
        <v>0</v>
      </c>
      <c r="C1084" t="str">
        <f>TEXT(Base[[#This Row],[Data_Padronizada]],"DDD")</f>
        <v>sáb</v>
      </c>
      <c r="D1084">
        <f>_xlfn.XLOOKUP(Base[[#This Row],[Recurso]],'DE-PARA'!$A$1:$A$1000,'DE-PARA'!$D$1:$D$1000)</f>
        <v>0</v>
      </c>
      <c r="E1084" t="str">
        <f>_xlfn.XLOOKUP(Base[[#This Row],[Tipo]],'DE-PARA'!$K$2:$K$63,'DE-PARA'!$L$2:$L$63,"Fazer De-Para")</f>
        <v>Fazer De-Para</v>
      </c>
      <c r="F1084" s="21">
        <f>Base[[#This Row],[Duração]]*24</f>
        <v>0</v>
      </c>
      <c r="G1084" s="22">
        <f>HOUR(Base[[#This Row],[Tempo de atendimento]]/24)</f>
        <v>0</v>
      </c>
      <c r="H1084">
        <f>_xlfn.XLOOKUP(Base[[#This Row],[Recurso]],'DE-PARA'!$A$1:$A$1000,'DE-PARA'!$E$1:$E$1000)</f>
        <v>0</v>
      </c>
      <c r="I1084">
        <f>_xlfn.XLOOKUP(Base[[#This Row],[Recurso]],'DE-PARA'!$A$1:$A$1000,'DE-PARA'!$F$1:$F$1000)</f>
        <v>0</v>
      </c>
      <c r="AD1084" s="64"/>
      <c r="AE1084" s="64"/>
      <c r="AF1084" s="64"/>
      <c r="AG1084" s="65"/>
      <c r="AH1084" s="65"/>
      <c r="BK1084" s="65"/>
      <c r="BL1084" s="65"/>
      <c r="BP1084" s="20"/>
    </row>
    <row r="1085" spans="1:68">
      <c r="A1085" s="19">
        <f>CONCATENATE(MONTH(Base[[#This Row],[Data_Padronizada]]),"/",YEAR(Base[[#This Row],[Data_Padronizada]]))*1</f>
        <v>1</v>
      </c>
      <c r="B1085" s="20" cm="1">
        <f t="array" ref="B1085">IF(ISTEXT(BP1085), IFERROR(VALOR.DATA(TRIM(BP1085)), VALUE(TRIM(BP1085))), BP1085)</f>
        <v>0</v>
      </c>
      <c r="C1085" t="str">
        <f>TEXT(Base[[#This Row],[Data_Padronizada]],"DDD")</f>
        <v>sáb</v>
      </c>
      <c r="D1085">
        <f>_xlfn.XLOOKUP(Base[[#This Row],[Recurso]],'DE-PARA'!$A$1:$A$1000,'DE-PARA'!$D$1:$D$1000)</f>
        <v>0</v>
      </c>
      <c r="E1085" t="str">
        <f>_xlfn.XLOOKUP(Base[[#This Row],[Tipo]],'DE-PARA'!$K$2:$K$63,'DE-PARA'!$L$2:$L$63,"Fazer De-Para")</f>
        <v>Fazer De-Para</v>
      </c>
      <c r="F1085" s="21">
        <f>Base[[#This Row],[Duração]]*24</f>
        <v>0</v>
      </c>
      <c r="G1085" s="22">
        <f>HOUR(Base[[#This Row],[Tempo de atendimento]]/24)</f>
        <v>0</v>
      </c>
      <c r="H1085">
        <f>_xlfn.XLOOKUP(Base[[#This Row],[Recurso]],'DE-PARA'!$A$1:$A$1000,'DE-PARA'!$E$1:$E$1000)</f>
        <v>0</v>
      </c>
      <c r="I1085">
        <f>_xlfn.XLOOKUP(Base[[#This Row],[Recurso]],'DE-PARA'!$A$1:$A$1000,'DE-PARA'!$F$1:$F$1000)</f>
        <v>0</v>
      </c>
    </row>
    <row r="1086" spans="1:68">
      <c r="A1086" s="19">
        <f>CONCATENATE(MONTH(Base[[#This Row],[Data_Padronizada]]),"/",YEAR(Base[[#This Row],[Data_Padronizada]]))*1</f>
        <v>1</v>
      </c>
      <c r="B1086" s="20" cm="1">
        <f t="array" ref="B1086">IF(ISTEXT(BP1086), IFERROR(VALOR.DATA(TRIM(BP1086)), VALUE(TRIM(BP1086))), BP1086)</f>
        <v>0</v>
      </c>
      <c r="C1086" t="str">
        <f>TEXT(Base[[#This Row],[Data_Padronizada]],"DDD")</f>
        <v>sáb</v>
      </c>
      <c r="D1086">
        <f>_xlfn.XLOOKUP(Base[[#This Row],[Recurso]],'DE-PARA'!$A$1:$A$1000,'DE-PARA'!$D$1:$D$1000)</f>
        <v>0</v>
      </c>
      <c r="E1086" t="str">
        <f>_xlfn.XLOOKUP(Base[[#This Row],[Tipo]],'DE-PARA'!$K$2:$K$63,'DE-PARA'!$L$2:$L$63,"Fazer De-Para")</f>
        <v>Fazer De-Para</v>
      </c>
      <c r="F1086" s="21">
        <f>Base[[#This Row],[Duração]]*24</f>
        <v>0</v>
      </c>
      <c r="G1086" s="22">
        <f>HOUR(Base[[#This Row],[Tempo de atendimento]]/24)</f>
        <v>0</v>
      </c>
      <c r="H1086">
        <f>_xlfn.XLOOKUP(Base[[#This Row],[Recurso]],'DE-PARA'!$A$1:$A$1000,'DE-PARA'!$E$1:$E$1000)</f>
        <v>0</v>
      </c>
      <c r="I1086">
        <f>_xlfn.XLOOKUP(Base[[#This Row],[Recurso]],'DE-PARA'!$A$1:$A$1000,'DE-PARA'!$F$1:$F$1000)</f>
        <v>0</v>
      </c>
      <c r="AD1086" s="64"/>
      <c r="AE1086" s="64"/>
      <c r="AF1086" s="64"/>
      <c r="AG1086" s="65"/>
      <c r="AH1086" s="65"/>
      <c r="BK1086" s="65"/>
      <c r="BL1086" s="65"/>
      <c r="BP1086" s="20"/>
    </row>
    <row r="1087" spans="1:68">
      <c r="A1087" s="19">
        <f>CONCATENATE(MONTH(Base[[#This Row],[Data_Padronizada]]),"/",YEAR(Base[[#This Row],[Data_Padronizada]]))*1</f>
        <v>1</v>
      </c>
      <c r="B1087" s="20" cm="1">
        <f t="array" ref="B1087">IF(ISTEXT(BP1087), IFERROR(VALOR.DATA(TRIM(BP1087)), VALUE(TRIM(BP1087))), BP1087)</f>
        <v>0</v>
      </c>
      <c r="C1087" t="str">
        <f>TEXT(Base[[#This Row],[Data_Padronizada]],"DDD")</f>
        <v>sáb</v>
      </c>
      <c r="D1087">
        <f>_xlfn.XLOOKUP(Base[[#This Row],[Recurso]],'DE-PARA'!$A$1:$A$1000,'DE-PARA'!$D$1:$D$1000)</f>
        <v>0</v>
      </c>
      <c r="E1087" t="str">
        <f>_xlfn.XLOOKUP(Base[[#This Row],[Tipo]],'DE-PARA'!$K$2:$K$63,'DE-PARA'!$L$2:$L$63,"Fazer De-Para")</f>
        <v>Fazer De-Para</v>
      </c>
      <c r="F1087" s="21">
        <f>Base[[#This Row],[Duração]]*24</f>
        <v>0</v>
      </c>
      <c r="G1087" s="22">
        <f>HOUR(Base[[#This Row],[Tempo de atendimento]]/24)</f>
        <v>0</v>
      </c>
      <c r="H1087">
        <f>_xlfn.XLOOKUP(Base[[#This Row],[Recurso]],'DE-PARA'!$A$1:$A$1000,'DE-PARA'!$E$1:$E$1000)</f>
        <v>0</v>
      </c>
      <c r="I1087">
        <f>_xlfn.XLOOKUP(Base[[#This Row],[Recurso]],'DE-PARA'!$A$1:$A$1000,'DE-PARA'!$F$1:$F$1000)</f>
        <v>0</v>
      </c>
      <c r="AD1087" s="64"/>
      <c r="AE1087" s="64"/>
      <c r="AF1087" s="64"/>
      <c r="AG1087" s="65"/>
      <c r="AH1087" s="65"/>
      <c r="BK1087" s="65"/>
      <c r="BL1087" s="65"/>
      <c r="BP1087" s="20"/>
    </row>
    <row r="1088" spans="1:68">
      <c r="A1088" s="19">
        <f>CONCATENATE(MONTH(Base[[#This Row],[Data_Padronizada]]),"/",YEAR(Base[[#This Row],[Data_Padronizada]]))*1</f>
        <v>1</v>
      </c>
      <c r="B1088" s="20" cm="1">
        <f t="array" ref="B1088">IF(ISTEXT(BP1088), IFERROR(VALOR.DATA(TRIM(BP1088)), VALUE(TRIM(BP1088))), BP1088)</f>
        <v>0</v>
      </c>
      <c r="C1088" t="str">
        <f>TEXT(Base[[#This Row],[Data_Padronizada]],"DDD")</f>
        <v>sáb</v>
      </c>
      <c r="D1088">
        <f>_xlfn.XLOOKUP(Base[[#This Row],[Recurso]],'DE-PARA'!$A$1:$A$1000,'DE-PARA'!$D$1:$D$1000)</f>
        <v>0</v>
      </c>
      <c r="E1088" t="str">
        <f>_xlfn.XLOOKUP(Base[[#This Row],[Tipo]],'DE-PARA'!$K$2:$K$63,'DE-PARA'!$L$2:$L$63,"Fazer De-Para")</f>
        <v>Fazer De-Para</v>
      </c>
      <c r="F1088" s="21">
        <f>Base[[#This Row],[Duração]]*24</f>
        <v>0</v>
      </c>
      <c r="G1088" s="22">
        <f>HOUR(Base[[#This Row],[Tempo de atendimento]]/24)</f>
        <v>0</v>
      </c>
      <c r="H1088">
        <f>_xlfn.XLOOKUP(Base[[#This Row],[Recurso]],'DE-PARA'!$A$1:$A$1000,'DE-PARA'!$E$1:$E$1000)</f>
        <v>0</v>
      </c>
      <c r="I1088">
        <f>_xlfn.XLOOKUP(Base[[#This Row],[Recurso]],'DE-PARA'!$A$1:$A$1000,'DE-PARA'!$F$1:$F$1000)</f>
        <v>0</v>
      </c>
      <c r="AD1088" s="64"/>
      <c r="AE1088" s="64"/>
      <c r="AF1088" s="64"/>
      <c r="AG1088" s="65"/>
      <c r="AH1088" s="65"/>
      <c r="BK1088" s="65"/>
      <c r="BL1088" s="65"/>
      <c r="BP1088" s="20"/>
    </row>
    <row r="1089" spans="1:68">
      <c r="A1089" s="19">
        <f>CONCATENATE(MONTH(Base[[#This Row],[Data_Padronizada]]),"/",YEAR(Base[[#This Row],[Data_Padronizada]]))*1</f>
        <v>1</v>
      </c>
      <c r="B1089" s="20" cm="1">
        <f t="array" ref="B1089">IF(ISTEXT(BP1089), IFERROR(VALOR.DATA(TRIM(BP1089)), VALUE(TRIM(BP1089))), BP1089)</f>
        <v>0</v>
      </c>
      <c r="C1089" t="str">
        <f>TEXT(Base[[#This Row],[Data_Padronizada]],"DDD")</f>
        <v>sáb</v>
      </c>
      <c r="D1089">
        <f>_xlfn.XLOOKUP(Base[[#This Row],[Recurso]],'DE-PARA'!$A$1:$A$1000,'DE-PARA'!$D$1:$D$1000)</f>
        <v>0</v>
      </c>
      <c r="E1089" t="str">
        <f>_xlfn.XLOOKUP(Base[[#This Row],[Tipo]],'DE-PARA'!$K$2:$K$63,'DE-PARA'!$L$2:$L$63,"Fazer De-Para")</f>
        <v>Fazer De-Para</v>
      </c>
      <c r="F1089" s="21">
        <f>Base[[#This Row],[Duração]]*24</f>
        <v>0</v>
      </c>
      <c r="G1089" s="22">
        <f>HOUR(Base[[#This Row],[Tempo de atendimento]]/24)</f>
        <v>0</v>
      </c>
      <c r="H1089">
        <f>_xlfn.XLOOKUP(Base[[#This Row],[Recurso]],'DE-PARA'!$A$1:$A$1000,'DE-PARA'!$E$1:$E$1000)</f>
        <v>0</v>
      </c>
      <c r="I1089">
        <f>_xlfn.XLOOKUP(Base[[#This Row],[Recurso]],'DE-PARA'!$A$1:$A$1000,'DE-PARA'!$F$1:$F$1000)</f>
        <v>0</v>
      </c>
      <c r="AD1089" s="64"/>
      <c r="AE1089" s="64"/>
      <c r="AF1089" s="64"/>
      <c r="AG1089" s="65"/>
      <c r="AH1089" s="65"/>
      <c r="BK1089" s="65"/>
      <c r="BL1089" s="65"/>
      <c r="BP1089" s="20"/>
    </row>
    <row r="1090" spans="1:68">
      <c r="A1090" s="19">
        <f>CONCATENATE(MONTH(Base[[#This Row],[Data_Padronizada]]),"/",YEAR(Base[[#This Row],[Data_Padronizada]]))*1</f>
        <v>1</v>
      </c>
      <c r="B1090" s="20" cm="1">
        <f t="array" ref="B1090">IF(ISTEXT(BP1090), IFERROR(VALOR.DATA(TRIM(BP1090)), VALUE(TRIM(BP1090))), BP1090)</f>
        <v>0</v>
      </c>
      <c r="C1090" t="str">
        <f>TEXT(Base[[#This Row],[Data_Padronizada]],"DDD")</f>
        <v>sáb</v>
      </c>
      <c r="D1090">
        <f>_xlfn.XLOOKUP(Base[[#This Row],[Recurso]],'DE-PARA'!$A$1:$A$1000,'DE-PARA'!$D$1:$D$1000)</f>
        <v>0</v>
      </c>
      <c r="E1090" t="str">
        <f>_xlfn.XLOOKUP(Base[[#This Row],[Tipo]],'DE-PARA'!$K$2:$K$63,'DE-PARA'!$L$2:$L$63,"Fazer De-Para")</f>
        <v>Fazer De-Para</v>
      </c>
      <c r="F1090" s="21">
        <f>Base[[#This Row],[Duração]]*24</f>
        <v>0</v>
      </c>
      <c r="G1090" s="22">
        <f>HOUR(Base[[#This Row],[Tempo de atendimento]]/24)</f>
        <v>0</v>
      </c>
      <c r="H1090">
        <f>_xlfn.XLOOKUP(Base[[#This Row],[Recurso]],'DE-PARA'!$A$1:$A$1000,'DE-PARA'!$E$1:$E$1000)</f>
        <v>0</v>
      </c>
      <c r="I1090">
        <f>_xlfn.XLOOKUP(Base[[#This Row],[Recurso]],'DE-PARA'!$A$1:$A$1000,'DE-PARA'!$F$1:$F$1000)</f>
        <v>0</v>
      </c>
      <c r="AD1090" s="64"/>
      <c r="AE1090" s="64"/>
      <c r="AF1090" s="64"/>
      <c r="AG1090" s="65"/>
      <c r="AH1090" s="65"/>
      <c r="BK1090" s="65"/>
      <c r="BL1090" s="65"/>
      <c r="BP1090" s="20"/>
    </row>
    <row r="1091" spans="1:68">
      <c r="A1091" s="19">
        <f>CONCATENATE(MONTH(Base[[#This Row],[Data_Padronizada]]),"/",YEAR(Base[[#This Row],[Data_Padronizada]]))*1</f>
        <v>1</v>
      </c>
      <c r="B1091" s="20" cm="1">
        <f t="array" ref="B1091">IF(ISTEXT(BP1091), IFERROR(VALOR.DATA(TRIM(BP1091)), VALUE(TRIM(BP1091))), BP1091)</f>
        <v>0</v>
      </c>
      <c r="C1091" t="str">
        <f>TEXT(Base[[#This Row],[Data_Padronizada]],"DDD")</f>
        <v>sáb</v>
      </c>
      <c r="D1091">
        <f>_xlfn.XLOOKUP(Base[[#This Row],[Recurso]],'DE-PARA'!$A$1:$A$1000,'DE-PARA'!$D$1:$D$1000)</f>
        <v>0</v>
      </c>
      <c r="E1091" t="str">
        <f>_xlfn.XLOOKUP(Base[[#This Row],[Tipo]],'DE-PARA'!$K$2:$K$63,'DE-PARA'!$L$2:$L$63,"Fazer De-Para")</f>
        <v>Fazer De-Para</v>
      </c>
      <c r="F1091" s="21">
        <f>Base[[#This Row],[Duração]]*24</f>
        <v>0</v>
      </c>
      <c r="G1091" s="22">
        <f>HOUR(Base[[#This Row],[Tempo de atendimento]]/24)</f>
        <v>0</v>
      </c>
      <c r="H1091">
        <f>_xlfn.XLOOKUP(Base[[#This Row],[Recurso]],'DE-PARA'!$A$1:$A$1000,'DE-PARA'!$E$1:$E$1000)</f>
        <v>0</v>
      </c>
      <c r="I1091">
        <f>_xlfn.XLOOKUP(Base[[#This Row],[Recurso]],'DE-PARA'!$A$1:$A$1000,'DE-PARA'!$F$1:$F$1000)</f>
        <v>0</v>
      </c>
      <c r="AD1091" s="64"/>
      <c r="AE1091" s="64"/>
      <c r="AF1091" s="64"/>
      <c r="AG1091" s="65"/>
      <c r="AH1091" s="65"/>
      <c r="BK1091" s="65"/>
      <c r="BL1091" s="65"/>
      <c r="BP1091" s="20"/>
    </row>
    <row r="1092" spans="1:68">
      <c r="A1092" s="19">
        <f>CONCATENATE(MONTH(Base[[#This Row],[Data_Padronizada]]),"/",YEAR(Base[[#This Row],[Data_Padronizada]]))*1</f>
        <v>1</v>
      </c>
      <c r="B1092" s="20" cm="1">
        <f t="array" ref="B1092">IF(ISTEXT(BP1092), IFERROR(VALOR.DATA(TRIM(BP1092)), VALUE(TRIM(BP1092))), BP1092)</f>
        <v>0</v>
      </c>
      <c r="C1092" t="str">
        <f>TEXT(Base[[#This Row],[Data_Padronizada]],"DDD")</f>
        <v>sáb</v>
      </c>
      <c r="D1092">
        <f>_xlfn.XLOOKUP(Base[[#This Row],[Recurso]],'DE-PARA'!$A$1:$A$1000,'DE-PARA'!$D$1:$D$1000)</f>
        <v>0</v>
      </c>
      <c r="E1092" t="str">
        <f>_xlfn.XLOOKUP(Base[[#This Row],[Tipo]],'DE-PARA'!$K$2:$K$63,'DE-PARA'!$L$2:$L$63,"Fazer De-Para")</f>
        <v>Fazer De-Para</v>
      </c>
      <c r="F1092" s="21">
        <f>Base[[#This Row],[Duração]]*24</f>
        <v>0</v>
      </c>
      <c r="G1092" s="22">
        <f>HOUR(Base[[#This Row],[Tempo de atendimento]]/24)</f>
        <v>0</v>
      </c>
      <c r="H1092">
        <f>_xlfn.XLOOKUP(Base[[#This Row],[Recurso]],'DE-PARA'!$A$1:$A$1000,'DE-PARA'!$E$1:$E$1000)</f>
        <v>0</v>
      </c>
      <c r="I1092">
        <f>_xlfn.XLOOKUP(Base[[#This Row],[Recurso]],'DE-PARA'!$A$1:$A$1000,'DE-PARA'!$F$1:$F$1000)</f>
        <v>0</v>
      </c>
      <c r="AD1092" s="64"/>
      <c r="AE1092" s="64"/>
      <c r="AF1092" s="64"/>
      <c r="AG1092" s="65"/>
      <c r="AH1092" s="65"/>
      <c r="BK1092" s="65"/>
      <c r="BL1092" s="65"/>
      <c r="BP1092" s="20"/>
    </row>
    <row r="1093" spans="1:68">
      <c r="A1093" s="19">
        <f>CONCATENATE(MONTH(Base[[#This Row],[Data_Padronizada]]),"/",YEAR(Base[[#This Row],[Data_Padronizada]]))*1</f>
        <v>1</v>
      </c>
      <c r="B1093" s="20" cm="1">
        <f t="array" ref="B1093">IF(ISTEXT(BP1093), IFERROR(VALOR.DATA(TRIM(BP1093)), VALUE(TRIM(BP1093))), BP1093)</f>
        <v>0</v>
      </c>
      <c r="C1093" t="str">
        <f>TEXT(Base[[#This Row],[Data_Padronizada]],"DDD")</f>
        <v>sáb</v>
      </c>
      <c r="D1093">
        <f>_xlfn.XLOOKUP(Base[[#This Row],[Recurso]],'DE-PARA'!$A$1:$A$1000,'DE-PARA'!$D$1:$D$1000)</f>
        <v>0</v>
      </c>
      <c r="E1093" t="str">
        <f>_xlfn.XLOOKUP(Base[[#This Row],[Tipo]],'DE-PARA'!$K$2:$K$63,'DE-PARA'!$L$2:$L$63,"Fazer De-Para")</f>
        <v>Fazer De-Para</v>
      </c>
      <c r="F1093" s="21">
        <f>Base[[#This Row],[Duração]]*24</f>
        <v>0</v>
      </c>
      <c r="G1093" s="22">
        <f>HOUR(Base[[#This Row],[Tempo de atendimento]]/24)</f>
        <v>0</v>
      </c>
      <c r="H1093">
        <f>_xlfn.XLOOKUP(Base[[#This Row],[Recurso]],'DE-PARA'!$A$1:$A$1000,'DE-PARA'!$E$1:$E$1000)</f>
        <v>0</v>
      </c>
      <c r="I1093">
        <f>_xlfn.XLOOKUP(Base[[#This Row],[Recurso]],'DE-PARA'!$A$1:$A$1000,'DE-PARA'!$F$1:$F$1000)</f>
        <v>0</v>
      </c>
      <c r="AD1093" s="64"/>
      <c r="AE1093" s="64"/>
      <c r="AF1093" s="64"/>
      <c r="AG1093" s="65"/>
      <c r="AH1093" s="65"/>
      <c r="BK1093" s="65"/>
      <c r="BL1093" s="65"/>
      <c r="BP1093" s="20"/>
    </row>
    <row r="1094" spans="1:68">
      <c r="A1094" s="19">
        <f>CONCATENATE(MONTH(Base[[#This Row],[Data_Padronizada]]),"/",YEAR(Base[[#This Row],[Data_Padronizada]]))*1</f>
        <v>1</v>
      </c>
      <c r="B1094" s="20" cm="1">
        <f t="array" ref="B1094">IF(ISTEXT(BP1094), IFERROR(VALOR.DATA(TRIM(BP1094)), VALUE(TRIM(BP1094))), BP1094)</f>
        <v>0</v>
      </c>
      <c r="C1094" t="str">
        <f>TEXT(Base[[#This Row],[Data_Padronizada]],"DDD")</f>
        <v>sáb</v>
      </c>
      <c r="D1094">
        <f>_xlfn.XLOOKUP(Base[[#This Row],[Recurso]],'DE-PARA'!$A$1:$A$1000,'DE-PARA'!$D$1:$D$1000)</f>
        <v>0</v>
      </c>
      <c r="E1094" t="str">
        <f>_xlfn.XLOOKUP(Base[[#This Row],[Tipo]],'DE-PARA'!$K$2:$K$63,'DE-PARA'!$L$2:$L$63,"Fazer De-Para")</f>
        <v>Fazer De-Para</v>
      </c>
      <c r="F1094" s="21">
        <f>Base[[#This Row],[Duração]]*24</f>
        <v>0</v>
      </c>
      <c r="G1094" s="22">
        <f>HOUR(Base[[#This Row],[Tempo de atendimento]]/24)</f>
        <v>0</v>
      </c>
      <c r="H1094">
        <f>_xlfn.XLOOKUP(Base[[#This Row],[Recurso]],'DE-PARA'!$A$1:$A$1000,'DE-PARA'!$E$1:$E$1000)</f>
        <v>0</v>
      </c>
      <c r="I1094">
        <f>_xlfn.XLOOKUP(Base[[#This Row],[Recurso]],'DE-PARA'!$A$1:$A$1000,'DE-PARA'!$F$1:$F$1000)</f>
        <v>0</v>
      </c>
      <c r="AD1094" s="64"/>
      <c r="AE1094" s="64"/>
      <c r="AF1094" s="64"/>
      <c r="AG1094" s="65"/>
      <c r="AH1094" s="65"/>
      <c r="BK1094" s="65"/>
      <c r="BL1094" s="65"/>
      <c r="BP1094" s="20"/>
    </row>
    <row r="1095" spans="1:68">
      <c r="A1095" s="19">
        <f>CONCATENATE(MONTH(Base[[#This Row],[Data_Padronizada]]),"/",YEAR(Base[[#This Row],[Data_Padronizada]]))*1</f>
        <v>1</v>
      </c>
      <c r="B1095" s="20" cm="1">
        <f t="array" ref="B1095">IF(ISTEXT(BP1095), IFERROR(VALOR.DATA(TRIM(BP1095)), VALUE(TRIM(BP1095))), BP1095)</f>
        <v>0</v>
      </c>
      <c r="C1095" t="str">
        <f>TEXT(Base[[#This Row],[Data_Padronizada]],"DDD")</f>
        <v>sáb</v>
      </c>
      <c r="D1095">
        <f>_xlfn.XLOOKUP(Base[[#This Row],[Recurso]],'DE-PARA'!$A$1:$A$1000,'DE-PARA'!$D$1:$D$1000)</f>
        <v>0</v>
      </c>
      <c r="E1095" t="str">
        <f>_xlfn.XLOOKUP(Base[[#This Row],[Tipo]],'DE-PARA'!$K$2:$K$63,'DE-PARA'!$L$2:$L$63,"Fazer De-Para")</f>
        <v>Fazer De-Para</v>
      </c>
      <c r="F1095" s="21">
        <f>Base[[#This Row],[Duração]]*24</f>
        <v>0</v>
      </c>
      <c r="G1095" s="22">
        <f>HOUR(Base[[#This Row],[Tempo de atendimento]]/24)</f>
        <v>0</v>
      </c>
      <c r="H1095">
        <f>_xlfn.XLOOKUP(Base[[#This Row],[Recurso]],'DE-PARA'!$A$1:$A$1000,'DE-PARA'!$E$1:$E$1000)</f>
        <v>0</v>
      </c>
      <c r="I1095">
        <f>_xlfn.XLOOKUP(Base[[#This Row],[Recurso]],'DE-PARA'!$A$1:$A$1000,'DE-PARA'!$F$1:$F$1000)</f>
        <v>0</v>
      </c>
      <c r="AD1095" s="64"/>
      <c r="AE1095" s="64"/>
      <c r="AF1095" s="64"/>
      <c r="AG1095" s="65"/>
      <c r="AH1095" s="65"/>
      <c r="BK1095" s="65"/>
      <c r="BL1095" s="65"/>
      <c r="BP1095" s="20"/>
    </row>
    <row r="1096" spans="1:68">
      <c r="A1096" s="19">
        <f>CONCATENATE(MONTH(Base[[#This Row],[Data_Padronizada]]),"/",YEAR(Base[[#This Row],[Data_Padronizada]]))*1</f>
        <v>1</v>
      </c>
      <c r="B1096" s="20" cm="1">
        <f t="array" ref="B1096">IF(ISTEXT(BP1096), IFERROR(VALOR.DATA(TRIM(BP1096)), VALUE(TRIM(BP1096))), BP1096)</f>
        <v>0</v>
      </c>
      <c r="C1096" t="str">
        <f>TEXT(Base[[#This Row],[Data_Padronizada]],"DDD")</f>
        <v>sáb</v>
      </c>
      <c r="D1096">
        <f>_xlfn.XLOOKUP(Base[[#This Row],[Recurso]],'DE-PARA'!$A$1:$A$1000,'DE-PARA'!$D$1:$D$1000)</f>
        <v>0</v>
      </c>
      <c r="E1096" t="str">
        <f>_xlfn.XLOOKUP(Base[[#This Row],[Tipo]],'DE-PARA'!$K$2:$K$63,'DE-PARA'!$L$2:$L$63,"Fazer De-Para")</f>
        <v>Fazer De-Para</v>
      </c>
      <c r="F1096" s="21">
        <f>Base[[#This Row],[Duração]]*24</f>
        <v>0</v>
      </c>
      <c r="G1096" s="22">
        <f>HOUR(Base[[#This Row],[Tempo de atendimento]]/24)</f>
        <v>0</v>
      </c>
      <c r="H1096">
        <f>_xlfn.XLOOKUP(Base[[#This Row],[Recurso]],'DE-PARA'!$A$1:$A$1000,'DE-PARA'!$E$1:$E$1000)</f>
        <v>0</v>
      </c>
      <c r="I1096">
        <f>_xlfn.XLOOKUP(Base[[#This Row],[Recurso]],'DE-PARA'!$A$1:$A$1000,'DE-PARA'!$F$1:$F$1000)</f>
        <v>0</v>
      </c>
      <c r="AD1096" s="64"/>
      <c r="AE1096" s="64"/>
      <c r="AF1096" s="64"/>
      <c r="AG1096" s="65"/>
      <c r="AH1096" s="65"/>
      <c r="BK1096" s="65"/>
      <c r="BL1096" s="65"/>
      <c r="BP1096" s="20"/>
    </row>
    <row r="1097" spans="1:68">
      <c r="A1097" s="19">
        <f>CONCATENATE(MONTH(Base[[#This Row],[Data_Padronizada]]),"/",YEAR(Base[[#This Row],[Data_Padronizada]]))*1</f>
        <v>1</v>
      </c>
      <c r="B1097" s="20" cm="1">
        <f t="array" ref="B1097">IF(ISTEXT(BP1097), IFERROR(VALOR.DATA(TRIM(BP1097)), VALUE(TRIM(BP1097))), BP1097)</f>
        <v>0</v>
      </c>
      <c r="C1097" t="str">
        <f>TEXT(Base[[#This Row],[Data_Padronizada]],"DDD")</f>
        <v>sáb</v>
      </c>
      <c r="D1097">
        <f>_xlfn.XLOOKUP(Base[[#This Row],[Recurso]],'DE-PARA'!$A$1:$A$1000,'DE-PARA'!$D$1:$D$1000)</f>
        <v>0</v>
      </c>
      <c r="E1097" t="str">
        <f>_xlfn.XLOOKUP(Base[[#This Row],[Tipo]],'DE-PARA'!$K$2:$K$63,'DE-PARA'!$L$2:$L$63,"Fazer De-Para")</f>
        <v>Fazer De-Para</v>
      </c>
      <c r="F1097" s="21">
        <f>Base[[#This Row],[Duração]]*24</f>
        <v>0</v>
      </c>
      <c r="G1097" s="22">
        <f>HOUR(Base[[#This Row],[Tempo de atendimento]]/24)</f>
        <v>0</v>
      </c>
      <c r="H1097">
        <f>_xlfn.XLOOKUP(Base[[#This Row],[Recurso]],'DE-PARA'!$A$1:$A$1000,'DE-PARA'!$E$1:$E$1000)</f>
        <v>0</v>
      </c>
      <c r="I1097">
        <f>_xlfn.XLOOKUP(Base[[#This Row],[Recurso]],'DE-PARA'!$A$1:$A$1000,'DE-PARA'!$F$1:$F$1000)</f>
        <v>0</v>
      </c>
      <c r="AD1097" s="64"/>
      <c r="AE1097" s="64"/>
      <c r="AF1097" s="64"/>
      <c r="AG1097" s="65"/>
      <c r="AH1097" s="65"/>
      <c r="BK1097" s="65"/>
      <c r="BL1097" s="65"/>
      <c r="BP1097" s="20"/>
    </row>
    <row r="1098" spans="1:68">
      <c r="A1098" s="19">
        <f>CONCATENATE(MONTH(Base[[#This Row],[Data_Padronizada]]),"/",YEAR(Base[[#This Row],[Data_Padronizada]]))*1</f>
        <v>1</v>
      </c>
      <c r="B1098" s="20" cm="1">
        <f t="array" ref="B1098">IF(ISTEXT(BP1098), IFERROR(VALOR.DATA(TRIM(BP1098)), VALUE(TRIM(BP1098))), BP1098)</f>
        <v>0</v>
      </c>
      <c r="C1098" t="str">
        <f>TEXT(Base[[#This Row],[Data_Padronizada]],"DDD")</f>
        <v>sáb</v>
      </c>
      <c r="D1098">
        <f>_xlfn.XLOOKUP(Base[[#This Row],[Recurso]],'DE-PARA'!$A$1:$A$1000,'DE-PARA'!$D$1:$D$1000)</f>
        <v>0</v>
      </c>
      <c r="E1098" t="str">
        <f>_xlfn.XLOOKUP(Base[[#This Row],[Tipo]],'DE-PARA'!$K$2:$K$63,'DE-PARA'!$L$2:$L$63,"Fazer De-Para")</f>
        <v>Fazer De-Para</v>
      </c>
      <c r="F1098" s="21">
        <f>Base[[#This Row],[Duração]]*24</f>
        <v>0</v>
      </c>
      <c r="G1098" s="22">
        <f>HOUR(Base[[#This Row],[Tempo de atendimento]]/24)</f>
        <v>0</v>
      </c>
      <c r="H1098">
        <f>_xlfn.XLOOKUP(Base[[#This Row],[Recurso]],'DE-PARA'!$A$1:$A$1000,'DE-PARA'!$E$1:$E$1000)</f>
        <v>0</v>
      </c>
      <c r="I1098">
        <f>_xlfn.XLOOKUP(Base[[#This Row],[Recurso]],'DE-PARA'!$A$1:$A$1000,'DE-PARA'!$F$1:$F$1000)</f>
        <v>0</v>
      </c>
      <c r="AD1098" s="64"/>
      <c r="AE1098" s="64"/>
      <c r="AF1098" s="64"/>
      <c r="AG1098" s="65"/>
      <c r="AH1098" s="65"/>
      <c r="BK1098" s="65"/>
      <c r="BL1098" s="65"/>
      <c r="BP1098" s="20"/>
    </row>
    <row r="1099" spans="1:68">
      <c r="A1099" s="19">
        <f>CONCATENATE(MONTH(Base[[#This Row],[Data_Padronizada]]),"/",YEAR(Base[[#This Row],[Data_Padronizada]]))*1</f>
        <v>1</v>
      </c>
      <c r="B1099" s="20" cm="1">
        <f t="array" ref="B1099">IF(ISTEXT(BP1099), IFERROR(VALOR.DATA(TRIM(BP1099)), VALUE(TRIM(BP1099))), BP1099)</f>
        <v>0</v>
      </c>
      <c r="C1099" t="str">
        <f>TEXT(Base[[#This Row],[Data_Padronizada]],"DDD")</f>
        <v>sáb</v>
      </c>
      <c r="D1099">
        <f>_xlfn.XLOOKUP(Base[[#This Row],[Recurso]],'DE-PARA'!$A$1:$A$1000,'DE-PARA'!$D$1:$D$1000)</f>
        <v>0</v>
      </c>
      <c r="E1099" t="str">
        <f>_xlfn.XLOOKUP(Base[[#This Row],[Tipo]],'DE-PARA'!$K$2:$K$63,'DE-PARA'!$L$2:$L$63,"Fazer De-Para")</f>
        <v>Fazer De-Para</v>
      </c>
      <c r="F1099" s="21">
        <f>Base[[#This Row],[Duração]]*24</f>
        <v>0</v>
      </c>
      <c r="G1099" s="22">
        <f>HOUR(Base[[#This Row],[Tempo de atendimento]]/24)</f>
        <v>0</v>
      </c>
      <c r="H1099">
        <f>_xlfn.XLOOKUP(Base[[#This Row],[Recurso]],'DE-PARA'!$A$1:$A$1000,'DE-PARA'!$E$1:$E$1000)</f>
        <v>0</v>
      </c>
      <c r="I1099">
        <f>_xlfn.XLOOKUP(Base[[#This Row],[Recurso]],'DE-PARA'!$A$1:$A$1000,'DE-PARA'!$F$1:$F$1000)</f>
        <v>0</v>
      </c>
      <c r="AD1099" s="64"/>
      <c r="AE1099" s="64"/>
      <c r="AF1099" s="64"/>
      <c r="AG1099" s="65"/>
      <c r="AH1099" s="65"/>
      <c r="BK1099" s="65"/>
      <c r="BL1099" s="65"/>
      <c r="BP1099" s="20"/>
    </row>
    <row r="1100" spans="1:68">
      <c r="A1100" s="19">
        <f>CONCATENATE(MONTH(Base[[#This Row],[Data_Padronizada]]),"/",YEAR(Base[[#This Row],[Data_Padronizada]]))*1</f>
        <v>1</v>
      </c>
      <c r="B1100" s="20" cm="1">
        <f t="array" ref="B1100">IF(ISTEXT(BP1100), IFERROR(VALOR.DATA(TRIM(BP1100)), VALUE(TRIM(BP1100))), BP1100)</f>
        <v>0</v>
      </c>
      <c r="C1100" t="str">
        <f>TEXT(Base[[#This Row],[Data_Padronizada]],"DDD")</f>
        <v>sáb</v>
      </c>
      <c r="D1100">
        <f>_xlfn.XLOOKUP(Base[[#This Row],[Recurso]],'DE-PARA'!$A$1:$A$1000,'DE-PARA'!$D$1:$D$1000)</f>
        <v>0</v>
      </c>
      <c r="E1100" t="str">
        <f>_xlfn.XLOOKUP(Base[[#This Row],[Tipo]],'DE-PARA'!$K$2:$K$63,'DE-PARA'!$L$2:$L$63,"Fazer De-Para")</f>
        <v>Fazer De-Para</v>
      </c>
      <c r="F1100" s="21">
        <f>Base[[#This Row],[Duração]]*24</f>
        <v>0</v>
      </c>
      <c r="G1100" s="22">
        <f>HOUR(Base[[#This Row],[Tempo de atendimento]]/24)</f>
        <v>0</v>
      </c>
      <c r="H1100">
        <f>_xlfn.XLOOKUP(Base[[#This Row],[Recurso]],'DE-PARA'!$A$1:$A$1000,'DE-PARA'!$E$1:$E$1000)</f>
        <v>0</v>
      </c>
      <c r="I1100">
        <f>_xlfn.XLOOKUP(Base[[#This Row],[Recurso]],'DE-PARA'!$A$1:$A$1000,'DE-PARA'!$F$1:$F$1000)</f>
        <v>0</v>
      </c>
      <c r="AD1100" s="64"/>
      <c r="AE1100" s="64"/>
      <c r="AF1100" s="64"/>
      <c r="AG1100" s="65"/>
      <c r="AH1100" s="65"/>
      <c r="BK1100" s="65"/>
      <c r="BL1100" s="65"/>
      <c r="BP1100" s="20"/>
    </row>
    <row r="1101" spans="1:68">
      <c r="A1101" s="19">
        <f>CONCATENATE(MONTH(Base[[#This Row],[Data_Padronizada]]),"/",YEAR(Base[[#This Row],[Data_Padronizada]]))*1</f>
        <v>1</v>
      </c>
      <c r="B1101" s="20" cm="1">
        <f t="array" ref="B1101">IF(ISTEXT(BP1101), IFERROR(VALOR.DATA(TRIM(BP1101)), VALUE(TRIM(BP1101))), BP1101)</f>
        <v>0</v>
      </c>
      <c r="C1101" t="str">
        <f>TEXT(Base[[#This Row],[Data_Padronizada]],"DDD")</f>
        <v>sáb</v>
      </c>
      <c r="D1101">
        <f>_xlfn.XLOOKUP(Base[[#This Row],[Recurso]],'DE-PARA'!$A$1:$A$1000,'DE-PARA'!$D$1:$D$1000)</f>
        <v>0</v>
      </c>
      <c r="E1101" t="str">
        <f>_xlfn.XLOOKUP(Base[[#This Row],[Tipo]],'DE-PARA'!$K$2:$K$63,'DE-PARA'!$L$2:$L$63,"Fazer De-Para")</f>
        <v>Fazer De-Para</v>
      </c>
      <c r="F1101" s="21">
        <f>Base[[#This Row],[Duração]]*24</f>
        <v>0</v>
      </c>
      <c r="G1101" s="22">
        <f>HOUR(Base[[#This Row],[Tempo de atendimento]]/24)</f>
        <v>0</v>
      </c>
      <c r="H1101">
        <f>_xlfn.XLOOKUP(Base[[#This Row],[Recurso]],'DE-PARA'!$A$1:$A$1000,'DE-PARA'!$E$1:$E$1000)</f>
        <v>0</v>
      </c>
      <c r="I1101">
        <f>_xlfn.XLOOKUP(Base[[#This Row],[Recurso]],'DE-PARA'!$A$1:$A$1000,'DE-PARA'!$F$1:$F$1000)</f>
        <v>0</v>
      </c>
      <c r="AD1101" s="64"/>
      <c r="AE1101" s="64"/>
      <c r="AF1101" s="64"/>
      <c r="AG1101" s="65"/>
      <c r="AH1101" s="65"/>
      <c r="BK1101" s="65"/>
      <c r="BL1101" s="65"/>
      <c r="BP1101" s="20"/>
    </row>
    <row r="1102" spans="1:68">
      <c r="A1102" s="19">
        <f>CONCATENATE(MONTH(Base[[#This Row],[Data_Padronizada]]),"/",YEAR(Base[[#This Row],[Data_Padronizada]]))*1</f>
        <v>1</v>
      </c>
      <c r="B1102" s="20" cm="1">
        <f t="array" ref="B1102">IF(ISTEXT(BP1102), IFERROR(VALOR.DATA(TRIM(BP1102)), VALUE(TRIM(BP1102))), BP1102)</f>
        <v>0</v>
      </c>
      <c r="C1102" t="str">
        <f>TEXT(Base[[#This Row],[Data_Padronizada]],"DDD")</f>
        <v>sáb</v>
      </c>
      <c r="D1102">
        <f>_xlfn.XLOOKUP(Base[[#This Row],[Recurso]],'DE-PARA'!$A$1:$A$1000,'DE-PARA'!$D$1:$D$1000)</f>
        <v>0</v>
      </c>
      <c r="E1102" t="str">
        <f>_xlfn.XLOOKUP(Base[[#This Row],[Tipo]],'DE-PARA'!$K$2:$K$63,'DE-PARA'!$L$2:$L$63,"Fazer De-Para")</f>
        <v>Fazer De-Para</v>
      </c>
      <c r="F1102" s="21">
        <f>Base[[#This Row],[Duração]]*24</f>
        <v>0</v>
      </c>
      <c r="G1102" s="22">
        <f>HOUR(Base[[#This Row],[Tempo de atendimento]]/24)</f>
        <v>0</v>
      </c>
      <c r="H1102">
        <f>_xlfn.XLOOKUP(Base[[#This Row],[Recurso]],'DE-PARA'!$A$1:$A$1000,'DE-PARA'!$E$1:$E$1000)</f>
        <v>0</v>
      </c>
      <c r="I1102">
        <f>_xlfn.XLOOKUP(Base[[#This Row],[Recurso]],'DE-PARA'!$A$1:$A$1000,'DE-PARA'!$F$1:$F$1000)</f>
        <v>0</v>
      </c>
      <c r="AD1102" s="64"/>
      <c r="AE1102" s="64"/>
      <c r="AF1102" s="64"/>
      <c r="AG1102" s="65"/>
      <c r="AH1102" s="65"/>
      <c r="BK1102" s="65"/>
      <c r="BL1102" s="65"/>
      <c r="BP1102" s="20"/>
    </row>
    <row r="1103" spans="1:68">
      <c r="A1103" s="19">
        <f>CONCATENATE(MONTH(Base[[#This Row],[Data_Padronizada]]),"/",YEAR(Base[[#This Row],[Data_Padronizada]]))*1</f>
        <v>1</v>
      </c>
      <c r="B1103" s="20" cm="1">
        <f t="array" ref="B1103">IF(ISTEXT(BP1103), IFERROR(VALOR.DATA(TRIM(BP1103)), VALUE(TRIM(BP1103))), BP1103)</f>
        <v>0</v>
      </c>
      <c r="C1103" t="str">
        <f>TEXT(Base[[#This Row],[Data_Padronizada]],"DDD")</f>
        <v>sáb</v>
      </c>
      <c r="D1103">
        <f>_xlfn.XLOOKUP(Base[[#This Row],[Recurso]],'DE-PARA'!$A$1:$A$1000,'DE-PARA'!$D$1:$D$1000)</f>
        <v>0</v>
      </c>
      <c r="E1103" t="str">
        <f>_xlfn.XLOOKUP(Base[[#This Row],[Tipo]],'DE-PARA'!$K$2:$K$63,'DE-PARA'!$L$2:$L$63,"Fazer De-Para")</f>
        <v>Fazer De-Para</v>
      </c>
      <c r="F1103" s="21">
        <f>Base[[#This Row],[Duração]]*24</f>
        <v>0</v>
      </c>
      <c r="G1103" s="22">
        <f>HOUR(Base[[#This Row],[Tempo de atendimento]]/24)</f>
        <v>0</v>
      </c>
      <c r="H1103">
        <f>_xlfn.XLOOKUP(Base[[#This Row],[Recurso]],'DE-PARA'!$A$1:$A$1000,'DE-PARA'!$E$1:$E$1000)</f>
        <v>0</v>
      </c>
      <c r="I1103">
        <f>_xlfn.XLOOKUP(Base[[#This Row],[Recurso]],'DE-PARA'!$A$1:$A$1000,'DE-PARA'!$F$1:$F$1000)</f>
        <v>0</v>
      </c>
      <c r="AD1103" s="64"/>
      <c r="AE1103" s="64"/>
      <c r="AF1103" s="64"/>
      <c r="AG1103" s="65"/>
      <c r="AH1103" s="65"/>
      <c r="BK1103" s="65"/>
      <c r="BL1103" s="65"/>
      <c r="BP1103" s="20"/>
    </row>
    <row r="1104" spans="1:68">
      <c r="A1104" s="19">
        <f>CONCATENATE(MONTH(Base[[#This Row],[Data_Padronizada]]),"/",YEAR(Base[[#This Row],[Data_Padronizada]]))*1</f>
        <v>1</v>
      </c>
      <c r="B1104" s="20" cm="1">
        <f t="array" ref="B1104">IF(ISTEXT(BP1104), IFERROR(VALOR.DATA(TRIM(BP1104)), VALUE(TRIM(BP1104))), BP1104)</f>
        <v>0</v>
      </c>
      <c r="C1104" t="str">
        <f>TEXT(Base[[#This Row],[Data_Padronizada]],"DDD")</f>
        <v>sáb</v>
      </c>
      <c r="D1104">
        <f>_xlfn.XLOOKUP(Base[[#This Row],[Recurso]],'DE-PARA'!$A$1:$A$1000,'DE-PARA'!$D$1:$D$1000)</f>
        <v>0</v>
      </c>
      <c r="E1104" t="str">
        <f>_xlfn.XLOOKUP(Base[[#This Row],[Tipo]],'DE-PARA'!$K$2:$K$63,'DE-PARA'!$L$2:$L$63,"Fazer De-Para")</f>
        <v>Fazer De-Para</v>
      </c>
      <c r="F1104" s="21">
        <f>Base[[#This Row],[Duração]]*24</f>
        <v>0</v>
      </c>
      <c r="G1104" s="22">
        <f>HOUR(Base[[#This Row],[Tempo de atendimento]]/24)</f>
        <v>0</v>
      </c>
      <c r="H1104">
        <f>_xlfn.XLOOKUP(Base[[#This Row],[Recurso]],'DE-PARA'!$A$1:$A$1000,'DE-PARA'!$E$1:$E$1000)</f>
        <v>0</v>
      </c>
      <c r="I1104">
        <f>_xlfn.XLOOKUP(Base[[#This Row],[Recurso]],'DE-PARA'!$A$1:$A$1000,'DE-PARA'!$F$1:$F$1000)</f>
        <v>0</v>
      </c>
      <c r="AD1104" s="64"/>
      <c r="AE1104" s="64"/>
      <c r="AF1104" s="64"/>
      <c r="AG1104" s="65"/>
      <c r="AH1104" s="65"/>
      <c r="BK1104" s="65"/>
      <c r="BL1104" s="65"/>
      <c r="BP1104" s="20"/>
    </row>
    <row r="1105" spans="1:68">
      <c r="A1105" s="19">
        <f>CONCATENATE(MONTH(Base[[#This Row],[Data_Padronizada]]),"/",YEAR(Base[[#This Row],[Data_Padronizada]]))*1</f>
        <v>1</v>
      </c>
      <c r="B1105" s="20" cm="1">
        <f t="array" ref="B1105">IF(ISTEXT(BP1105), IFERROR(VALOR.DATA(TRIM(BP1105)), VALUE(TRIM(BP1105))), BP1105)</f>
        <v>0</v>
      </c>
      <c r="C1105" t="str">
        <f>TEXT(Base[[#This Row],[Data_Padronizada]],"DDD")</f>
        <v>sáb</v>
      </c>
      <c r="D1105">
        <f>_xlfn.XLOOKUP(Base[[#This Row],[Recurso]],'DE-PARA'!$A$1:$A$1000,'DE-PARA'!$D$1:$D$1000)</f>
        <v>0</v>
      </c>
      <c r="E1105" t="str">
        <f>_xlfn.XLOOKUP(Base[[#This Row],[Tipo]],'DE-PARA'!$K$2:$K$63,'DE-PARA'!$L$2:$L$63,"Fazer De-Para")</f>
        <v>Fazer De-Para</v>
      </c>
      <c r="F1105" s="21">
        <f>Base[[#This Row],[Duração]]*24</f>
        <v>0</v>
      </c>
      <c r="G1105" s="22">
        <f>HOUR(Base[[#This Row],[Tempo de atendimento]]/24)</f>
        <v>0</v>
      </c>
      <c r="H1105">
        <f>_xlfn.XLOOKUP(Base[[#This Row],[Recurso]],'DE-PARA'!$A$1:$A$1000,'DE-PARA'!$E$1:$E$1000)</f>
        <v>0</v>
      </c>
      <c r="I1105">
        <f>_xlfn.XLOOKUP(Base[[#This Row],[Recurso]],'DE-PARA'!$A$1:$A$1000,'DE-PARA'!$F$1:$F$1000)</f>
        <v>0</v>
      </c>
      <c r="AD1105" s="64"/>
      <c r="AE1105" s="64"/>
      <c r="AF1105" s="64"/>
      <c r="AG1105" s="65"/>
      <c r="AH1105" s="65"/>
      <c r="BK1105" s="65"/>
      <c r="BL1105" s="65"/>
      <c r="BP1105" s="20"/>
    </row>
    <row r="1106" spans="1:68">
      <c r="A1106" s="19">
        <f>CONCATENATE(MONTH(Base[[#This Row],[Data_Padronizada]]),"/",YEAR(Base[[#This Row],[Data_Padronizada]]))*1</f>
        <v>1</v>
      </c>
      <c r="B1106" s="20" cm="1">
        <f t="array" ref="B1106">IF(ISTEXT(BP1106), IFERROR(VALOR.DATA(TRIM(BP1106)), VALUE(TRIM(BP1106))), BP1106)</f>
        <v>0</v>
      </c>
      <c r="C1106" t="str">
        <f>TEXT(Base[[#This Row],[Data_Padronizada]],"DDD")</f>
        <v>sáb</v>
      </c>
      <c r="D1106">
        <f>_xlfn.XLOOKUP(Base[[#This Row],[Recurso]],'DE-PARA'!$A$1:$A$1000,'DE-PARA'!$D$1:$D$1000)</f>
        <v>0</v>
      </c>
      <c r="E1106" t="str">
        <f>_xlfn.XLOOKUP(Base[[#This Row],[Tipo]],'DE-PARA'!$K$2:$K$63,'DE-PARA'!$L$2:$L$63,"Fazer De-Para")</f>
        <v>Fazer De-Para</v>
      </c>
      <c r="F1106" s="21">
        <f>Base[[#This Row],[Duração]]*24</f>
        <v>0</v>
      </c>
      <c r="G1106" s="22">
        <f>HOUR(Base[[#This Row],[Tempo de atendimento]]/24)</f>
        <v>0</v>
      </c>
      <c r="H1106">
        <f>_xlfn.XLOOKUP(Base[[#This Row],[Recurso]],'DE-PARA'!$A$1:$A$1000,'DE-PARA'!$E$1:$E$1000)</f>
        <v>0</v>
      </c>
      <c r="I1106">
        <f>_xlfn.XLOOKUP(Base[[#This Row],[Recurso]],'DE-PARA'!$A$1:$A$1000,'DE-PARA'!$F$1:$F$1000)</f>
        <v>0</v>
      </c>
      <c r="AD1106" s="64"/>
      <c r="AE1106" s="64"/>
      <c r="AF1106" s="64"/>
      <c r="AG1106" s="65"/>
      <c r="AH1106" s="65"/>
      <c r="BK1106" s="65"/>
      <c r="BL1106" s="65"/>
      <c r="BP1106" s="20"/>
    </row>
    <row r="1107" spans="1:68">
      <c r="A1107" s="19">
        <f>CONCATENATE(MONTH(Base[[#This Row],[Data_Padronizada]]),"/",YEAR(Base[[#This Row],[Data_Padronizada]]))*1</f>
        <v>1</v>
      </c>
      <c r="B1107" s="20" cm="1">
        <f t="array" ref="B1107">IF(ISTEXT(BP1107), IFERROR(VALOR.DATA(TRIM(BP1107)), VALUE(TRIM(BP1107))), BP1107)</f>
        <v>0</v>
      </c>
      <c r="C1107" t="str">
        <f>TEXT(Base[[#This Row],[Data_Padronizada]],"DDD")</f>
        <v>sáb</v>
      </c>
      <c r="D1107">
        <f>_xlfn.XLOOKUP(Base[[#This Row],[Recurso]],'DE-PARA'!$A$1:$A$1000,'DE-PARA'!$D$1:$D$1000)</f>
        <v>0</v>
      </c>
      <c r="E1107" t="str">
        <f>_xlfn.XLOOKUP(Base[[#This Row],[Tipo]],'DE-PARA'!$K$2:$K$63,'DE-PARA'!$L$2:$L$63,"Fazer De-Para")</f>
        <v>Fazer De-Para</v>
      </c>
      <c r="F1107" s="21">
        <f>Base[[#This Row],[Duração]]*24</f>
        <v>0</v>
      </c>
      <c r="G1107" s="22">
        <f>HOUR(Base[[#This Row],[Tempo de atendimento]]/24)</f>
        <v>0</v>
      </c>
      <c r="H1107">
        <f>_xlfn.XLOOKUP(Base[[#This Row],[Recurso]],'DE-PARA'!$A$1:$A$1000,'DE-PARA'!$E$1:$E$1000)</f>
        <v>0</v>
      </c>
      <c r="I1107">
        <f>_xlfn.XLOOKUP(Base[[#This Row],[Recurso]],'DE-PARA'!$A$1:$A$1000,'DE-PARA'!$F$1:$F$1000)</f>
        <v>0</v>
      </c>
      <c r="AD1107" s="64"/>
      <c r="AE1107" s="64"/>
      <c r="AF1107" s="64"/>
      <c r="AG1107" s="65"/>
      <c r="AH1107" s="65"/>
      <c r="BK1107" s="65"/>
      <c r="BL1107" s="65"/>
      <c r="BP1107" s="20"/>
    </row>
    <row r="1108" spans="1:68">
      <c r="A1108" s="19">
        <f>CONCATENATE(MONTH(Base[[#This Row],[Data_Padronizada]]),"/",YEAR(Base[[#This Row],[Data_Padronizada]]))*1</f>
        <v>1</v>
      </c>
      <c r="B1108" s="20" cm="1">
        <f t="array" ref="B1108">IF(ISTEXT(BP1108), IFERROR(VALOR.DATA(TRIM(BP1108)), VALUE(TRIM(BP1108))), BP1108)</f>
        <v>0</v>
      </c>
      <c r="C1108" t="str">
        <f>TEXT(Base[[#This Row],[Data_Padronizada]],"DDD")</f>
        <v>sáb</v>
      </c>
      <c r="D1108">
        <f>_xlfn.XLOOKUP(Base[[#This Row],[Recurso]],'DE-PARA'!$A$1:$A$1000,'DE-PARA'!$D$1:$D$1000)</f>
        <v>0</v>
      </c>
      <c r="E1108" t="str">
        <f>_xlfn.XLOOKUP(Base[[#This Row],[Tipo]],'DE-PARA'!$K$2:$K$63,'DE-PARA'!$L$2:$L$63,"Fazer De-Para")</f>
        <v>Fazer De-Para</v>
      </c>
      <c r="F1108" s="21">
        <f>Base[[#This Row],[Duração]]*24</f>
        <v>0</v>
      </c>
      <c r="G1108" s="22">
        <f>HOUR(Base[[#This Row],[Tempo de atendimento]]/24)</f>
        <v>0</v>
      </c>
      <c r="H1108">
        <f>_xlfn.XLOOKUP(Base[[#This Row],[Recurso]],'DE-PARA'!$A$1:$A$1000,'DE-PARA'!$E$1:$E$1000)</f>
        <v>0</v>
      </c>
      <c r="I1108">
        <f>_xlfn.XLOOKUP(Base[[#This Row],[Recurso]],'DE-PARA'!$A$1:$A$1000,'DE-PARA'!$F$1:$F$1000)</f>
        <v>0</v>
      </c>
      <c r="AD1108" s="64"/>
      <c r="AE1108" s="64"/>
      <c r="AF1108" s="64"/>
      <c r="AG1108" s="65"/>
      <c r="AH1108" s="65"/>
      <c r="BK1108" s="65"/>
      <c r="BL1108" s="65"/>
      <c r="BP1108" s="20"/>
    </row>
    <row r="1109" spans="1:68">
      <c r="A1109" s="19">
        <f>CONCATENATE(MONTH(Base[[#This Row],[Data_Padronizada]]),"/",YEAR(Base[[#This Row],[Data_Padronizada]]))*1</f>
        <v>1</v>
      </c>
      <c r="B1109" s="20" cm="1">
        <f t="array" ref="B1109">IF(ISTEXT(BP1109), IFERROR(VALOR.DATA(TRIM(BP1109)), VALUE(TRIM(BP1109))), BP1109)</f>
        <v>0</v>
      </c>
      <c r="C1109" t="str">
        <f>TEXT(Base[[#This Row],[Data_Padronizada]],"DDD")</f>
        <v>sáb</v>
      </c>
      <c r="D1109">
        <f>_xlfn.XLOOKUP(Base[[#This Row],[Recurso]],'DE-PARA'!$A$1:$A$1000,'DE-PARA'!$D$1:$D$1000)</f>
        <v>0</v>
      </c>
      <c r="E1109" t="str">
        <f>_xlfn.XLOOKUP(Base[[#This Row],[Tipo]],'DE-PARA'!$K$2:$K$63,'DE-PARA'!$L$2:$L$63,"Fazer De-Para")</f>
        <v>Fazer De-Para</v>
      </c>
      <c r="F1109" s="21">
        <f>Base[[#This Row],[Duração]]*24</f>
        <v>0</v>
      </c>
      <c r="G1109" s="22">
        <f>HOUR(Base[[#This Row],[Tempo de atendimento]]/24)</f>
        <v>0</v>
      </c>
      <c r="H1109">
        <f>_xlfn.XLOOKUP(Base[[#This Row],[Recurso]],'DE-PARA'!$A$1:$A$1000,'DE-PARA'!$E$1:$E$1000)</f>
        <v>0</v>
      </c>
      <c r="I1109">
        <f>_xlfn.XLOOKUP(Base[[#This Row],[Recurso]],'DE-PARA'!$A$1:$A$1000,'DE-PARA'!$F$1:$F$1000)</f>
        <v>0</v>
      </c>
      <c r="AD1109" s="64"/>
      <c r="AE1109" s="64"/>
      <c r="AF1109" s="64"/>
      <c r="AG1109" s="65"/>
      <c r="AH1109" s="65"/>
      <c r="BK1109" s="65"/>
      <c r="BL1109" s="65"/>
      <c r="BP1109" s="20"/>
    </row>
    <row r="1110" spans="1:68">
      <c r="A1110" s="19">
        <f>CONCATENATE(MONTH(Base[[#This Row],[Data_Padronizada]]),"/",YEAR(Base[[#This Row],[Data_Padronizada]]))*1</f>
        <v>1</v>
      </c>
      <c r="B1110" s="20" cm="1">
        <f t="array" ref="B1110">IF(ISTEXT(BP1110), IFERROR(VALOR.DATA(TRIM(BP1110)), VALUE(TRIM(BP1110))), BP1110)</f>
        <v>0</v>
      </c>
      <c r="C1110" t="str">
        <f>TEXT(Base[[#This Row],[Data_Padronizada]],"DDD")</f>
        <v>sáb</v>
      </c>
      <c r="D1110">
        <f>_xlfn.XLOOKUP(Base[[#This Row],[Recurso]],'DE-PARA'!$A$1:$A$1000,'DE-PARA'!$D$1:$D$1000)</f>
        <v>0</v>
      </c>
      <c r="E1110" t="str">
        <f>_xlfn.XLOOKUP(Base[[#This Row],[Tipo]],'DE-PARA'!$K$2:$K$63,'DE-PARA'!$L$2:$L$63,"Fazer De-Para")</f>
        <v>Fazer De-Para</v>
      </c>
      <c r="F1110" s="21">
        <f>Base[[#This Row],[Duração]]*24</f>
        <v>0</v>
      </c>
      <c r="G1110" s="22">
        <f>HOUR(Base[[#This Row],[Tempo de atendimento]]/24)</f>
        <v>0</v>
      </c>
      <c r="H1110">
        <f>_xlfn.XLOOKUP(Base[[#This Row],[Recurso]],'DE-PARA'!$A$1:$A$1000,'DE-PARA'!$E$1:$E$1000)</f>
        <v>0</v>
      </c>
      <c r="I1110">
        <f>_xlfn.XLOOKUP(Base[[#This Row],[Recurso]],'DE-PARA'!$A$1:$A$1000,'DE-PARA'!$F$1:$F$1000)</f>
        <v>0</v>
      </c>
      <c r="AD1110" s="64"/>
      <c r="AE1110" s="64"/>
      <c r="AF1110" s="64"/>
      <c r="AG1110" s="65"/>
      <c r="AH1110" s="65"/>
      <c r="BK1110" s="65"/>
      <c r="BL1110" s="65"/>
      <c r="BP1110" s="20"/>
    </row>
    <row r="1111" spans="1:68">
      <c r="A1111" s="19">
        <f>CONCATENATE(MONTH(Base[[#This Row],[Data_Padronizada]]),"/",YEAR(Base[[#This Row],[Data_Padronizada]]))*1</f>
        <v>1</v>
      </c>
      <c r="B1111" s="20" cm="1">
        <f t="array" ref="B1111">IF(ISTEXT(BP1111), IFERROR(VALOR.DATA(TRIM(BP1111)), VALUE(TRIM(BP1111))), BP1111)</f>
        <v>0</v>
      </c>
      <c r="C1111" t="str">
        <f>TEXT(Base[[#This Row],[Data_Padronizada]],"DDD")</f>
        <v>sáb</v>
      </c>
      <c r="D1111">
        <f>_xlfn.XLOOKUP(Base[[#This Row],[Recurso]],'DE-PARA'!$A$1:$A$1000,'DE-PARA'!$D$1:$D$1000)</f>
        <v>0</v>
      </c>
      <c r="E1111" t="str">
        <f>_xlfn.XLOOKUP(Base[[#This Row],[Tipo]],'DE-PARA'!$K$2:$K$63,'DE-PARA'!$L$2:$L$63,"Fazer De-Para")</f>
        <v>Fazer De-Para</v>
      </c>
      <c r="F1111" s="21">
        <f>Base[[#This Row],[Duração]]*24</f>
        <v>0</v>
      </c>
      <c r="G1111" s="22">
        <f>HOUR(Base[[#This Row],[Tempo de atendimento]]/24)</f>
        <v>0</v>
      </c>
      <c r="H1111">
        <f>_xlfn.XLOOKUP(Base[[#This Row],[Recurso]],'DE-PARA'!$A$1:$A$1000,'DE-PARA'!$E$1:$E$1000)</f>
        <v>0</v>
      </c>
      <c r="I1111">
        <f>_xlfn.XLOOKUP(Base[[#This Row],[Recurso]],'DE-PARA'!$A$1:$A$1000,'DE-PARA'!$F$1:$F$1000)</f>
        <v>0</v>
      </c>
      <c r="AD1111" s="64"/>
      <c r="AE1111" s="64"/>
      <c r="AF1111" s="64"/>
      <c r="AG1111" s="65"/>
      <c r="AH1111" s="65"/>
      <c r="BK1111" s="65"/>
      <c r="BL1111" s="65"/>
      <c r="BP1111" s="20"/>
    </row>
    <row r="1112" spans="1:68">
      <c r="A1112" s="19">
        <f>CONCATENATE(MONTH(Base[[#This Row],[Data_Padronizada]]),"/",YEAR(Base[[#This Row],[Data_Padronizada]]))*1</f>
        <v>1</v>
      </c>
      <c r="B1112" s="20" cm="1">
        <f t="array" ref="B1112">IF(ISTEXT(BP1112), IFERROR(VALOR.DATA(TRIM(BP1112)), VALUE(TRIM(BP1112))), BP1112)</f>
        <v>0</v>
      </c>
      <c r="C1112" t="str">
        <f>TEXT(Base[[#This Row],[Data_Padronizada]],"DDD")</f>
        <v>sáb</v>
      </c>
      <c r="D1112">
        <f>_xlfn.XLOOKUP(Base[[#This Row],[Recurso]],'DE-PARA'!$A$1:$A$1000,'DE-PARA'!$D$1:$D$1000)</f>
        <v>0</v>
      </c>
      <c r="E1112" t="str">
        <f>_xlfn.XLOOKUP(Base[[#This Row],[Tipo]],'DE-PARA'!$K$2:$K$63,'DE-PARA'!$L$2:$L$63,"Fazer De-Para")</f>
        <v>Fazer De-Para</v>
      </c>
      <c r="F1112" s="21">
        <f>Base[[#This Row],[Duração]]*24</f>
        <v>0</v>
      </c>
      <c r="G1112" s="22">
        <f>HOUR(Base[[#This Row],[Tempo de atendimento]]/24)</f>
        <v>0</v>
      </c>
      <c r="H1112">
        <f>_xlfn.XLOOKUP(Base[[#This Row],[Recurso]],'DE-PARA'!$A$1:$A$1000,'DE-PARA'!$E$1:$E$1000)</f>
        <v>0</v>
      </c>
      <c r="I1112">
        <f>_xlfn.XLOOKUP(Base[[#This Row],[Recurso]],'DE-PARA'!$A$1:$A$1000,'DE-PARA'!$F$1:$F$1000)</f>
        <v>0</v>
      </c>
      <c r="AD1112" s="64"/>
      <c r="AE1112" s="64"/>
      <c r="AF1112" s="64"/>
      <c r="AG1112" s="65"/>
      <c r="AH1112" s="65"/>
      <c r="BK1112" s="65"/>
      <c r="BL1112" s="65"/>
      <c r="BP1112" s="20"/>
    </row>
    <row r="1113" spans="1:68">
      <c r="A1113" s="19">
        <f>CONCATENATE(MONTH(Base[[#This Row],[Data_Padronizada]]),"/",YEAR(Base[[#This Row],[Data_Padronizada]]))*1</f>
        <v>1</v>
      </c>
      <c r="B1113" s="20" cm="1">
        <f t="array" ref="B1113">IF(ISTEXT(BP1113), IFERROR(VALOR.DATA(TRIM(BP1113)), VALUE(TRIM(BP1113))), BP1113)</f>
        <v>0</v>
      </c>
      <c r="C1113" t="str">
        <f>TEXT(Base[[#This Row],[Data_Padronizada]],"DDD")</f>
        <v>sáb</v>
      </c>
      <c r="D1113">
        <f>_xlfn.XLOOKUP(Base[[#This Row],[Recurso]],'DE-PARA'!$A$1:$A$1000,'DE-PARA'!$D$1:$D$1000)</f>
        <v>0</v>
      </c>
      <c r="E1113" t="str">
        <f>_xlfn.XLOOKUP(Base[[#This Row],[Tipo]],'DE-PARA'!$K$2:$K$63,'DE-PARA'!$L$2:$L$63,"Fazer De-Para")</f>
        <v>Fazer De-Para</v>
      </c>
      <c r="F1113" s="21">
        <f>Base[[#This Row],[Duração]]*24</f>
        <v>0</v>
      </c>
      <c r="G1113" s="22">
        <f>HOUR(Base[[#This Row],[Tempo de atendimento]]/24)</f>
        <v>0</v>
      </c>
      <c r="H1113">
        <f>_xlfn.XLOOKUP(Base[[#This Row],[Recurso]],'DE-PARA'!$A$1:$A$1000,'DE-PARA'!$E$1:$E$1000)</f>
        <v>0</v>
      </c>
      <c r="I1113">
        <f>_xlfn.XLOOKUP(Base[[#This Row],[Recurso]],'DE-PARA'!$A$1:$A$1000,'DE-PARA'!$F$1:$F$1000)</f>
        <v>0</v>
      </c>
      <c r="AD1113" s="64"/>
      <c r="AE1113" s="64"/>
      <c r="AF1113" s="64"/>
      <c r="AG1113" s="65"/>
      <c r="AH1113" s="65"/>
      <c r="BK1113" s="65"/>
      <c r="BL1113" s="65"/>
      <c r="BP1113" s="20"/>
    </row>
    <row r="1114" spans="1:68">
      <c r="A1114" s="19">
        <f>CONCATENATE(MONTH(Base[[#This Row],[Data_Padronizada]]),"/",YEAR(Base[[#This Row],[Data_Padronizada]]))*1</f>
        <v>1</v>
      </c>
      <c r="B1114" s="20" cm="1">
        <f t="array" ref="B1114">IF(ISTEXT(BP1114), IFERROR(VALOR.DATA(TRIM(BP1114)), VALUE(TRIM(BP1114))), BP1114)</f>
        <v>0</v>
      </c>
      <c r="C1114" t="str">
        <f>TEXT(Base[[#This Row],[Data_Padronizada]],"DDD")</f>
        <v>sáb</v>
      </c>
      <c r="D1114">
        <f>_xlfn.XLOOKUP(Base[[#This Row],[Recurso]],'DE-PARA'!$A$1:$A$1000,'DE-PARA'!$D$1:$D$1000)</f>
        <v>0</v>
      </c>
      <c r="E1114" t="str">
        <f>_xlfn.XLOOKUP(Base[[#This Row],[Tipo]],'DE-PARA'!$K$2:$K$63,'DE-PARA'!$L$2:$L$63,"Fazer De-Para")</f>
        <v>Fazer De-Para</v>
      </c>
      <c r="F1114" s="21">
        <f>Base[[#This Row],[Duração]]*24</f>
        <v>0</v>
      </c>
      <c r="G1114" s="22">
        <f>HOUR(Base[[#This Row],[Tempo de atendimento]]/24)</f>
        <v>0</v>
      </c>
      <c r="H1114">
        <f>_xlfn.XLOOKUP(Base[[#This Row],[Recurso]],'DE-PARA'!$A$1:$A$1000,'DE-PARA'!$E$1:$E$1000)</f>
        <v>0</v>
      </c>
      <c r="I1114">
        <f>_xlfn.XLOOKUP(Base[[#This Row],[Recurso]],'DE-PARA'!$A$1:$A$1000,'DE-PARA'!$F$1:$F$1000)</f>
        <v>0</v>
      </c>
      <c r="AD1114" s="64"/>
      <c r="AE1114" s="64"/>
      <c r="AF1114" s="64"/>
      <c r="AG1114" s="65"/>
      <c r="AH1114" s="65"/>
      <c r="BK1114" s="65"/>
      <c r="BL1114" s="65"/>
      <c r="BP1114" s="20"/>
    </row>
    <row r="1115" spans="1:68">
      <c r="A1115" s="19">
        <f>CONCATENATE(MONTH(Base[[#This Row],[Data_Padronizada]]),"/",YEAR(Base[[#This Row],[Data_Padronizada]]))*1</f>
        <v>1</v>
      </c>
      <c r="B1115" s="20" cm="1">
        <f t="array" ref="B1115">IF(ISTEXT(BP1115), IFERROR(VALOR.DATA(TRIM(BP1115)), VALUE(TRIM(BP1115))), BP1115)</f>
        <v>0</v>
      </c>
      <c r="C1115" t="str">
        <f>TEXT(Base[[#This Row],[Data_Padronizada]],"DDD")</f>
        <v>sáb</v>
      </c>
      <c r="D1115">
        <f>_xlfn.XLOOKUP(Base[[#This Row],[Recurso]],'DE-PARA'!$A$1:$A$1000,'DE-PARA'!$D$1:$D$1000)</f>
        <v>0</v>
      </c>
      <c r="E1115" t="str">
        <f>_xlfn.XLOOKUP(Base[[#This Row],[Tipo]],'DE-PARA'!$K$2:$K$63,'DE-PARA'!$L$2:$L$63,"Fazer De-Para")</f>
        <v>Fazer De-Para</v>
      </c>
      <c r="F1115" s="21">
        <f>Base[[#This Row],[Duração]]*24</f>
        <v>0</v>
      </c>
      <c r="G1115" s="22">
        <f>HOUR(Base[[#This Row],[Tempo de atendimento]]/24)</f>
        <v>0</v>
      </c>
      <c r="H1115">
        <f>_xlfn.XLOOKUP(Base[[#This Row],[Recurso]],'DE-PARA'!$A$1:$A$1000,'DE-PARA'!$E$1:$E$1000)</f>
        <v>0</v>
      </c>
      <c r="I1115">
        <f>_xlfn.XLOOKUP(Base[[#This Row],[Recurso]],'DE-PARA'!$A$1:$A$1000,'DE-PARA'!$F$1:$F$1000)</f>
        <v>0</v>
      </c>
      <c r="AD1115" s="64"/>
      <c r="AE1115" s="64"/>
      <c r="AF1115" s="64"/>
      <c r="AG1115" s="65"/>
      <c r="AH1115" s="65"/>
      <c r="BK1115" s="65"/>
      <c r="BL1115" s="65"/>
      <c r="BP1115" s="20"/>
    </row>
    <row r="1116" spans="1:68">
      <c r="A1116" s="19">
        <f>CONCATENATE(MONTH(Base[[#This Row],[Data_Padronizada]]),"/",YEAR(Base[[#This Row],[Data_Padronizada]]))*1</f>
        <v>1</v>
      </c>
      <c r="B1116" s="20" cm="1">
        <f t="array" ref="B1116">IF(ISTEXT(BP1116), IFERROR(VALOR.DATA(TRIM(BP1116)), VALUE(TRIM(BP1116))), BP1116)</f>
        <v>0</v>
      </c>
      <c r="C1116" t="str">
        <f>TEXT(Base[[#This Row],[Data_Padronizada]],"DDD")</f>
        <v>sáb</v>
      </c>
      <c r="D1116">
        <f>_xlfn.XLOOKUP(Base[[#This Row],[Recurso]],'DE-PARA'!$A$1:$A$1000,'DE-PARA'!$D$1:$D$1000)</f>
        <v>0</v>
      </c>
      <c r="E1116" t="str">
        <f>_xlfn.XLOOKUP(Base[[#This Row],[Tipo]],'DE-PARA'!$K$2:$K$63,'DE-PARA'!$L$2:$L$63,"Fazer De-Para")</f>
        <v>Fazer De-Para</v>
      </c>
      <c r="F1116" s="21">
        <f>Base[[#This Row],[Duração]]*24</f>
        <v>0</v>
      </c>
      <c r="G1116" s="22">
        <f>HOUR(Base[[#This Row],[Tempo de atendimento]]/24)</f>
        <v>0</v>
      </c>
      <c r="H1116">
        <f>_xlfn.XLOOKUP(Base[[#This Row],[Recurso]],'DE-PARA'!$A$1:$A$1000,'DE-PARA'!$E$1:$E$1000)</f>
        <v>0</v>
      </c>
      <c r="I1116">
        <f>_xlfn.XLOOKUP(Base[[#This Row],[Recurso]],'DE-PARA'!$A$1:$A$1000,'DE-PARA'!$F$1:$F$1000)</f>
        <v>0</v>
      </c>
      <c r="AD1116" s="64"/>
      <c r="AE1116" s="64"/>
      <c r="AF1116" s="64"/>
      <c r="AG1116" s="65"/>
      <c r="AH1116" s="65"/>
      <c r="BK1116" s="65"/>
      <c r="BL1116" s="65"/>
      <c r="BP1116" s="20"/>
    </row>
    <row r="1117" spans="1:68">
      <c r="A1117" s="19">
        <f>CONCATENATE(MONTH(Base[[#This Row],[Data_Padronizada]]),"/",YEAR(Base[[#This Row],[Data_Padronizada]]))*1</f>
        <v>1</v>
      </c>
      <c r="B1117" s="20" cm="1">
        <f t="array" ref="B1117">IF(ISTEXT(BP1117), IFERROR(VALOR.DATA(TRIM(BP1117)), VALUE(TRIM(BP1117))), BP1117)</f>
        <v>0</v>
      </c>
      <c r="C1117" t="str">
        <f>TEXT(Base[[#This Row],[Data_Padronizada]],"DDD")</f>
        <v>sáb</v>
      </c>
      <c r="D1117">
        <f>_xlfn.XLOOKUP(Base[[#This Row],[Recurso]],'DE-PARA'!$A$1:$A$1000,'DE-PARA'!$D$1:$D$1000)</f>
        <v>0</v>
      </c>
      <c r="E1117" t="str">
        <f>_xlfn.XLOOKUP(Base[[#This Row],[Tipo]],'DE-PARA'!$K$2:$K$63,'DE-PARA'!$L$2:$L$63,"Fazer De-Para")</f>
        <v>Fazer De-Para</v>
      </c>
      <c r="F1117" s="21">
        <f>Base[[#This Row],[Duração]]*24</f>
        <v>0</v>
      </c>
      <c r="G1117" s="22">
        <f>HOUR(Base[[#This Row],[Tempo de atendimento]]/24)</f>
        <v>0</v>
      </c>
      <c r="H1117">
        <f>_xlfn.XLOOKUP(Base[[#This Row],[Recurso]],'DE-PARA'!$A$1:$A$1000,'DE-PARA'!$E$1:$E$1000)</f>
        <v>0</v>
      </c>
      <c r="I1117">
        <f>_xlfn.XLOOKUP(Base[[#This Row],[Recurso]],'DE-PARA'!$A$1:$A$1000,'DE-PARA'!$F$1:$F$1000)</f>
        <v>0</v>
      </c>
      <c r="AD1117" s="64"/>
      <c r="AE1117" s="64"/>
      <c r="AF1117" s="64"/>
      <c r="AG1117" s="65"/>
      <c r="AH1117" s="65"/>
      <c r="BK1117" s="65"/>
      <c r="BL1117" s="65"/>
      <c r="BP1117" s="20"/>
    </row>
    <row r="1118" spans="1:68">
      <c r="A1118" s="19">
        <f>CONCATENATE(MONTH(Base[[#This Row],[Data_Padronizada]]),"/",YEAR(Base[[#This Row],[Data_Padronizada]]))*1</f>
        <v>1</v>
      </c>
      <c r="B1118" s="20" cm="1">
        <f t="array" ref="B1118">IF(ISTEXT(BP1118), IFERROR(VALOR.DATA(TRIM(BP1118)), VALUE(TRIM(BP1118))), BP1118)</f>
        <v>0</v>
      </c>
      <c r="C1118" t="str">
        <f>TEXT(Base[[#This Row],[Data_Padronizada]],"DDD")</f>
        <v>sáb</v>
      </c>
      <c r="D1118">
        <f>_xlfn.XLOOKUP(Base[[#This Row],[Recurso]],'DE-PARA'!$A$1:$A$1000,'DE-PARA'!$D$1:$D$1000)</f>
        <v>0</v>
      </c>
      <c r="E1118" t="str">
        <f>_xlfn.XLOOKUP(Base[[#This Row],[Tipo]],'DE-PARA'!$K$2:$K$63,'DE-PARA'!$L$2:$L$63,"Fazer De-Para")</f>
        <v>Fazer De-Para</v>
      </c>
      <c r="F1118" s="21">
        <f>Base[[#This Row],[Duração]]*24</f>
        <v>0</v>
      </c>
      <c r="G1118" s="22">
        <f>HOUR(Base[[#This Row],[Tempo de atendimento]]/24)</f>
        <v>0</v>
      </c>
      <c r="H1118">
        <f>_xlfn.XLOOKUP(Base[[#This Row],[Recurso]],'DE-PARA'!$A$1:$A$1000,'DE-PARA'!$E$1:$E$1000)</f>
        <v>0</v>
      </c>
      <c r="I1118">
        <f>_xlfn.XLOOKUP(Base[[#This Row],[Recurso]],'DE-PARA'!$A$1:$A$1000,'DE-PARA'!$F$1:$F$1000)</f>
        <v>0</v>
      </c>
      <c r="AD1118" s="64"/>
      <c r="AE1118" s="64"/>
      <c r="AF1118" s="64"/>
      <c r="AG1118" s="65"/>
      <c r="AH1118" s="65"/>
      <c r="BK1118" s="65"/>
      <c r="BL1118" s="65"/>
      <c r="BP1118" s="20"/>
    </row>
    <row r="1119" spans="1:68">
      <c r="A1119" s="19">
        <f>CONCATENATE(MONTH(Base[[#This Row],[Data_Padronizada]]),"/",YEAR(Base[[#This Row],[Data_Padronizada]]))*1</f>
        <v>1</v>
      </c>
      <c r="B1119" s="20" cm="1">
        <f t="array" ref="B1119">IF(ISTEXT(BP1119), IFERROR(VALOR.DATA(TRIM(BP1119)), VALUE(TRIM(BP1119))), BP1119)</f>
        <v>0</v>
      </c>
      <c r="C1119" t="str">
        <f>TEXT(Base[[#This Row],[Data_Padronizada]],"DDD")</f>
        <v>sáb</v>
      </c>
      <c r="D1119">
        <f>_xlfn.XLOOKUP(Base[[#This Row],[Recurso]],'DE-PARA'!$A$1:$A$1000,'DE-PARA'!$D$1:$D$1000)</f>
        <v>0</v>
      </c>
      <c r="E1119" t="str">
        <f>_xlfn.XLOOKUP(Base[[#This Row],[Tipo]],'DE-PARA'!$K$2:$K$63,'DE-PARA'!$L$2:$L$63,"Fazer De-Para")</f>
        <v>Fazer De-Para</v>
      </c>
      <c r="F1119" s="21">
        <f>Base[[#This Row],[Duração]]*24</f>
        <v>0</v>
      </c>
      <c r="G1119" s="22">
        <f>HOUR(Base[[#This Row],[Tempo de atendimento]]/24)</f>
        <v>0</v>
      </c>
      <c r="H1119">
        <f>_xlfn.XLOOKUP(Base[[#This Row],[Recurso]],'DE-PARA'!$A$1:$A$1000,'DE-PARA'!$E$1:$E$1000)</f>
        <v>0</v>
      </c>
      <c r="I1119">
        <f>_xlfn.XLOOKUP(Base[[#This Row],[Recurso]],'DE-PARA'!$A$1:$A$1000,'DE-PARA'!$F$1:$F$1000)</f>
        <v>0</v>
      </c>
      <c r="AD1119" s="64"/>
      <c r="AE1119" s="64"/>
      <c r="AF1119" s="64"/>
      <c r="AG1119" s="65"/>
      <c r="AH1119" s="65"/>
      <c r="BK1119" s="65"/>
      <c r="BL1119" s="65"/>
      <c r="BP1119" s="20"/>
    </row>
    <row r="1120" spans="1:68">
      <c r="A1120" s="19">
        <f>CONCATENATE(MONTH(Base[[#This Row],[Data_Padronizada]]),"/",YEAR(Base[[#This Row],[Data_Padronizada]]))*1</f>
        <v>1</v>
      </c>
      <c r="B1120" s="20" cm="1">
        <f t="array" ref="B1120">IF(ISTEXT(BP1120), IFERROR(VALOR.DATA(TRIM(BP1120)), VALUE(TRIM(BP1120))), BP1120)</f>
        <v>0</v>
      </c>
      <c r="C1120" t="str">
        <f>TEXT(Base[[#This Row],[Data_Padronizada]],"DDD")</f>
        <v>sáb</v>
      </c>
      <c r="D1120">
        <f>_xlfn.XLOOKUP(Base[[#This Row],[Recurso]],'DE-PARA'!$A$1:$A$1000,'DE-PARA'!$D$1:$D$1000)</f>
        <v>0</v>
      </c>
      <c r="E1120" t="str">
        <f>_xlfn.XLOOKUP(Base[[#This Row],[Tipo]],'DE-PARA'!$K$2:$K$63,'DE-PARA'!$L$2:$L$63,"Fazer De-Para")</f>
        <v>Fazer De-Para</v>
      </c>
      <c r="F1120" s="21">
        <f>Base[[#This Row],[Duração]]*24</f>
        <v>0</v>
      </c>
      <c r="G1120" s="22">
        <f>HOUR(Base[[#This Row],[Tempo de atendimento]]/24)</f>
        <v>0</v>
      </c>
      <c r="H1120">
        <f>_xlfn.XLOOKUP(Base[[#This Row],[Recurso]],'DE-PARA'!$A$1:$A$1000,'DE-PARA'!$E$1:$E$1000)</f>
        <v>0</v>
      </c>
      <c r="I1120">
        <f>_xlfn.XLOOKUP(Base[[#This Row],[Recurso]],'DE-PARA'!$A$1:$A$1000,'DE-PARA'!$F$1:$F$1000)</f>
        <v>0</v>
      </c>
      <c r="AD1120" s="64"/>
      <c r="AE1120" s="64"/>
      <c r="AF1120" s="64"/>
      <c r="AG1120" s="65"/>
      <c r="AH1120" s="65"/>
      <c r="BK1120" s="65"/>
      <c r="BL1120" s="65"/>
      <c r="BP1120" s="20"/>
    </row>
    <row r="1121" spans="1:68">
      <c r="A1121" s="19">
        <f>CONCATENATE(MONTH(Base[[#This Row],[Data_Padronizada]]),"/",YEAR(Base[[#This Row],[Data_Padronizada]]))*1</f>
        <v>1</v>
      </c>
      <c r="B1121" s="20" cm="1">
        <f t="array" ref="B1121">IF(ISTEXT(BP1121), IFERROR(VALOR.DATA(TRIM(BP1121)), VALUE(TRIM(BP1121))), BP1121)</f>
        <v>0</v>
      </c>
      <c r="C1121" t="str">
        <f>TEXT(Base[[#This Row],[Data_Padronizada]],"DDD")</f>
        <v>sáb</v>
      </c>
      <c r="D1121">
        <f>_xlfn.XLOOKUP(Base[[#This Row],[Recurso]],'DE-PARA'!$A$1:$A$1000,'DE-PARA'!$D$1:$D$1000)</f>
        <v>0</v>
      </c>
      <c r="E1121" t="str">
        <f>_xlfn.XLOOKUP(Base[[#This Row],[Tipo]],'DE-PARA'!$K$2:$K$63,'DE-PARA'!$L$2:$L$63,"Fazer De-Para")</f>
        <v>Fazer De-Para</v>
      </c>
      <c r="F1121" s="21">
        <f>Base[[#This Row],[Duração]]*24</f>
        <v>0</v>
      </c>
      <c r="G1121" s="22">
        <f>HOUR(Base[[#This Row],[Tempo de atendimento]]/24)</f>
        <v>0</v>
      </c>
      <c r="H1121">
        <f>_xlfn.XLOOKUP(Base[[#This Row],[Recurso]],'DE-PARA'!$A$1:$A$1000,'DE-PARA'!$E$1:$E$1000)</f>
        <v>0</v>
      </c>
      <c r="I1121">
        <f>_xlfn.XLOOKUP(Base[[#This Row],[Recurso]],'DE-PARA'!$A$1:$A$1000,'DE-PARA'!$F$1:$F$1000)</f>
        <v>0</v>
      </c>
      <c r="AD1121" s="64"/>
      <c r="AE1121" s="64"/>
      <c r="AF1121" s="64"/>
      <c r="AG1121" s="65"/>
      <c r="AH1121" s="65"/>
      <c r="BK1121" s="65"/>
      <c r="BL1121" s="65"/>
      <c r="BP1121" s="20"/>
    </row>
    <row r="1122" spans="1:68">
      <c r="A1122" s="19">
        <f>CONCATENATE(MONTH(Base[[#This Row],[Data_Padronizada]]),"/",YEAR(Base[[#This Row],[Data_Padronizada]]))*1</f>
        <v>1</v>
      </c>
      <c r="B1122" s="20" cm="1">
        <f t="array" ref="B1122">IF(ISTEXT(BP1122), IFERROR(VALOR.DATA(TRIM(BP1122)), VALUE(TRIM(BP1122))), BP1122)</f>
        <v>0</v>
      </c>
      <c r="C1122" t="str">
        <f>TEXT(Base[[#This Row],[Data_Padronizada]],"DDD")</f>
        <v>sáb</v>
      </c>
      <c r="D1122">
        <f>_xlfn.XLOOKUP(Base[[#This Row],[Recurso]],'DE-PARA'!$A$1:$A$1000,'DE-PARA'!$D$1:$D$1000)</f>
        <v>0</v>
      </c>
      <c r="E1122" t="str">
        <f>_xlfn.XLOOKUP(Base[[#This Row],[Tipo]],'DE-PARA'!$K$2:$K$63,'DE-PARA'!$L$2:$L$63,"Fazer De-Para")</f>
        <v>Fazer De-Para</v>
      </c>
      <c r="F1122" s="21">
        <f>Base[[#This Row],[Duração]]*24</f>
        <v>0</v>
      </c>
      <c r="G1122" s="22">
        <f>HOUR(Base[[#This Row],[Tempo de atendimento]]/24)</f>
        <v>0</v>
      </c>
      <c r="H1122">
        <f>_xlfn.XLOOKUP(Base[[#This Row],[Recurso]],'DE-PARA'!$A$1:$A$1000,'DE-PARA'!$E$1:$E$1000)</f>
        <v>0</v>
      </c>
      <c r="I1122">
        <f>_xlfn.XLOOKUP(Base[[#This Row],[Recurso]],'DE-PARA'!$A$1:$A$1000,'DE-PARA'!$F$1:$F$1000)</f>
        <v>0</v>
      </c>
      <c r="AD1122" s="64"/>
      <c r="AE1122" s="64"/>
      <c r="AF1122" s="64"/>
      <c r="AG1122" s="65"/>
      <c r="AH1122" s="65"/>
      <c r="BK1122" s="65"/>
      <c r="BL1122" s="65"/>
      <c r="BP1122" s="20"/>
    </row>
    <row r="1123" spans="1:68">
      <c r="A1123" s="19">
        <f>CONCATENATE(MONTH(Base[[#This Row],[Data_Padronizada]]),"/",YEAR(Base[[#This Row],[Data_Padronizada]]))*1</f>
        <v>1</v>
      </c>
      <c r="B1123" s="20" cm="1">
        <f t="array" ref="B1123">IF(ISTEXT(BP1123), IFERROR(VALOR.DATA(TRIM(BP1123)), VALUE(TRIM(BP1123))), BP1123)</f>
        <v>0</v>
      </c>
      <c r="C1123" t="str">
        <f>TEXT(Base[[#This Row],[Data_Padronizada]],"DDD")</f>
        <v>sáb</v>
      </c>
      <c r="D1123">
        <f>_xlfn.XLOOKUP(Base[[#This Row],[Recurso]],'DE-PARA'!$A$1:$A$1000,'DE-PARA'!$D$1:$D$1000)</f>
        <v>0</v>
      </c>
      <c r="E1123" t="str">
        <f>_xlfn.XLOOKUP(Base[[#This Row],[Tipo]],'DE-PARA'!$K$2:$K$63,'DE-PARA'!$L$2:$L$63,"Fazer De-Para")</f>
        <v>Fazer De-Para</v>
      </c>
      <c r="F1123" s="21">
        <f>Base[[#This Row],[Duração]]*24</f>
        <v>0</v>
      </c>
      <c r="G1123" s="22">
        <f>HOUR(Base[[#This Row],[Tempo de atendimento]]/24)</f>
        <v>0</v>
      </c>
      <c r="H1123">
        <f>_xlfn.XLOOKUP(Base[[#This Row],[Recurso]],'DE-PARA'!$A$1:$A$1000,'DE-PARA'!$E$1:$E$1000)</f>
        <v>0</v>
      </c>
      <c r="I1123">
        <f>_xlfn.XLOOKUP(Base[[#This Row],[Recurso]],'DE-PARA'!$A$1:$A$1000,'DE-PARA'!$F$1:$F$1000)</f>
        <v>0</v>
      </c>
      <c r="AD1123" s="64"/>
      <c r="AE1123" s="64"/>
      <c r="AF1123" s="64"/>
      <c r="AG1123" s="65"/>
      <c r="AH1123" s="65"/>
      <c r="BK1123" s="65"/>
      <c r="BL1123" s="65"/>
      <c r="BP1123" s="20"/>
    </row>
    <row r="1124" spans="1:68">
      <c r="A1124" s="19">
        <f>CONCATENATE(MONTH(Base[[#This Row],[Data_Padronizada]]),"/",YEAR(Base[[#This Row],[Data_Padronizada]]))*1</f>
        <v>1</v>
      </c>
      <c r="B1124" s="20" cm="1">
        <f t="array" ref="B1124">IF(ISTEXT(BP1124), IFERROR(VALOR.DATA(TRIM(BP1124)), VALUE(TRIM(BP1124))), BP1124)</f>
        <v>0</v>
      </c>
      <c r="C1124" t="str">
        <f>TEXT(Base[[#This Row],[Data_Padronizada]],"DDD")</f>
        <v>sáb</v>
      </c>
      <c r="D1124">
        <f>_xlfn.XLOOKUP(Base[[#This Row],[Recurso]],'DE-PARA'!$A$1:$A$1000,'DE-PARA'!$D$1:$D$1000)</f>
        <v>0</v>
      </c>
      <c r="E1124" t="str">
        <f>_xlfn.XLOOKUP(Base[[#This Row],[Tipo]],'DE-PARA'!$K$2:$K$63,'DE-PARA'!$L$2:$L$63,"Fazer De-Para")</f>
        <v>Fazer De-Para</v>
      </c>
      <c r="F1124" s="21">
        <f>Base[[#This Row],[Duração]]*24</f>
        <v>0</v>
      </c>
      <c r="G1124" s="22">
        <f>HOUR(Base[[#This Row],[Tempo de atendimento]]/24)</f>
        <v>0</v>
      </c>
      <c r="H1124">
        <f>_xlfn.XLOOKUP(Base[[#This Row],[Recurso]],'DE-PARA'!$A$1:$A$1000,'DE-PARA'!$E$1:$E$1000)</f>
        <v>0</v>
      </c>
      <c r="I1124">
        <f>_xlfn.XLOOKUP(Base[[#This Row],[Recurso]],'DE-PARA'!$A$1:$A$1000,'DE-PARA'!$F$1:$F$1000)</f>
        <v>0</v>
      </c>
      <c r="AD1124" s="64"/>
      <c r="AE1124" s="64"/>
      <c r="AF1124" s="64"/>
      <c r="AG1124" s="65"/>
      <c r="AH1124" s="65"/>
      <c r="BK1124" s="65"/>
      <c r="BL1124" s="65"/>
      <c r="BP1124" s="20"/>
    </row>
    <row r="1125" spans="1:68">
      <c r="A1125" s="19">
        <f>CONCATENATE(MONTH(Base[[#This Row],[Data_Padronizada]]),"/",YEAR(Base[[#This Row],[Data_Padronizada]]))*1</f>
        <v>1</v>
      </c>
      <c r="B1125" s="20" cm="1">
        <f t="array" ref="B1125">IF(ISTEXT(BP1125), IFERROR(VALOR.DATA(TRIM(BP1125)), VALUE(TRIM(BP1125))), BP1125)</f>
        <v>0</v>
      </c>
      <c r="C1125" t="str">
        <f>TEXT(Base[[#This Row],[Data_Padronizada]],"DDD")</f>
        <v>sáb</v>
      </c>
      <c r="D1125">
        <f>_xlfn.XLOOKUP(Base[[#This Row],[Recurso]],'DE-PARA'!$A$1:$A$1000,'DE-PARA'!$D$1:$D$1000)</f>
        <v>0</v>
      </c>
      <c r="E1125" t="str">
        <f>_xlfn.XLOOKUP(Base[[#This Row],[Tipo]],'DE-PARA'!$K$2:$K$63,'DE-PARA'!$L$2:$L$63,"Fazer De-Para")</f>
        <v>Fazer De-Para</v>
      </c>
      <c r="F1125" s="21">
        <f>Base[[#This Row],[Duração]]*24</f>
        <v>0</v>
      </c>
      <c r="G1125" s="22">
        <f>HOUR(Base[[#This Row],[Tempo de atendimento]]/24)</f>
        <v>0</v>
      </c>
      <c r="H1125">
        <f>_xlfn.XLOOKUP(Base[[#This Row],[Recurso]],'DE-PARA'!$A$1:$A$1000,'DE-PARA'!$E$1:$E$1000)</f>
        <v>0</v>
      </c>
      <c r="I1125">
        <f>_xlfn.XLOOKUP(Base[[#This Row],[Recurso]],'DE-PARA'!$A$1:$A$1000,'DE-PARA'!$F$1:$F$1000)</f>
        <v>0</v>
      </c>
      <c r="AD1125" s="64"/>
      <c r="AE1125" s="64"/>
      <c r="AF1125" s="64"/>
      <c r="AG1125" s="65"/>
      <c r="AH1125" s="65"/>
      <c r="BK1125" s="65"/>
      <c r="BL1125" s="65"/>
      <c r="BP1125" s="20"/>
    </row>
    <row r="1126" spans="1:68">
      <c r="A1126" s="19">
        <f>CONCATENATE(MONTH(Base[[#This Row],[Data_Padronizada]]),"/",YEAR(Base[[#This Row],[Data_Padronizada]]))*1</f>
        <v>1</v>
      </c>
      <c r="B1126" s="20" cm="1">
        <f t="array" ref="B1126">IF(ISTEXT(BP1126), IFERROR(VALOR.DATA(TRIM(BP1126)), VALUE(TRIM(BP1126))), BP1126)</f>
        <v>0</v>
      </c>
      <c r="C1126" t="str">
        <f>TEXT(Base[[#This Row],[Data_Padronizada]],"DDD")</f>
        <v>sáb</v>
      </c>
      <c r="D1126">
        <f>_xlfn.XLOOKUP(Base[[#This Row],[Recurso]],'DE-PARA'!$A$1:$A$1000,'DE-PARA'!$D$1:$D$1000)</f>
        <v>0</v>
      </c>
      <c r="E1126" t="str">
        <f>_xlfn.XLOOKUP(Base[[#This Row],[Tipo]],'DE-PARA'!$K$2:$K$63,'DE-PARA'!$L$2:$L$63,"Fazer De-Para")</f>
        <v>Fazer De-Para</v>
      </c>
      <c r="F1126" s="21">
        <f>Base[[#This Row],[Duração]]*24</f>
        <v>0</v>
      </c>
      <c r="G1126" s="22">
        <f>HOUR(Base[[#This Row],[Tempo de atendimento]]/24)</f>
        <v>0</v>
      </c>
      <c r="H1126">
        <f>_xlfn.XLOOKUP(Base[[#This Row],[Recurso]],'DE-PARA'!$A$1:$A$1000,'DE-PARA'!$E$1:$E$1000)</f>
        <v>0</v>
      </c>
      <c r="I1126">
        <f>_xlfn.XLOOKUP(Base[[#This Row],[Recurso]],'DE-PARA'!$A$1:$A$1000,'DE-PARA'!$F$1:$F$1000)</f>
        <v>0</v>
      </c>
      <c r="AD1126" s="64"/>
      <c r="AE1126" s="64"/>
      <c r="AF1126" s="64"/>
      <c r="AG1126" s="65"/>
      <c r="AH1126" s="65"/>
      <c r="BK1126" s="65"/>
      <c r="BL1126" s="65"/>
      <c r="BP1126" s="20"/>
    </row>
    <row r="1127" spans="1:68">
      <c r="A1127" s="19">
        <f>CONCATENATE(MONTH(Base[[#This Row],[Data_Padronizada]]),"/",YEAR(Base[[#This Row],[Data_Padronizada]]))*1</f>
        <v>1</v>
      </c>
      <c r="B1127" s="20" cm="1">
        <f t="array" ref="B1127">IF(ISTEXT(BP1127), IFERROR(VALOR.DATA(TRIM(BP1127)), VALUE(TRIM(BP1127))), BP1127)</f>
        <v>0</v>
      </c>
      <c r="C1127" t="str">
        <f>TEXT(Base[[#This Row],[Data_Padronizada]],"DDD")</f>
        <v>sáb</v>
      </c>
      <c r="D1127">
        <f>_xlfn.XLOOKUP(Base[[#This Row],[Recurso]],'DE-PARA'!$A$1:$A$1000,'DE-PARA'!$D$1:$D$1000)</f>
        <v>0</v>
      </c>
      <c r="E1127" t="str">
        <f>_xlfn.XLOOKUP(Base[[#This Row],[Tipo]],'DE-PARA'!$K$2:$K$63,'DE-PARA'!$L$2:$L$63,"Fazer De-Para")</f>
        <v>Fazer De-Para</v>
      </c>
      <c r="F1127" s="21">
        <f>Base[[#This Row],[Duração]]*24</f>
        <v>0</v>
      </c>
      <c r="G1127" s="22">
        <f>HOUR(Base[[#This Row],[Tempo de atendimento]]/24)</f>
        <v>0</v>
      </c>
      <c r="H1127">
        <f>_xlfn.XLOOKUP(Base[[#This Row],[Recurso]],'DE-PARA'!$A$1:$A$1000,'DE-PARA'!$E$1:$E$1000)</f>
        <v>0</v>
      </c>
      <c r="I1127">
        <f>_xlfn.XLOOKUP(Base[[#This Row],[Recurso]],'DE-PARA'!$A$1:$A$1000,'DE-PARA'!$F$1:$F$1000)</f>
        <v>0</v>
      </c>
      <c r="AD1127" s="64"/>
      <c r="AE1127" s="64"/>
      <c r="AF1127" s="64"/>
      <c r="AG1127" s="65"/>
      <c r="AH1127" s="65"/>
      <c r="BK1127" s="65"/>
      <c r="BL1127" s="65"/>
      <c r="BP1127" s="20"/>
    </row>
    <row r="1128" spans="1:68">
      <c r="A1128" s="19">
        <f>CONCATENATE(MONTH(Base[[#This Row],[Data_Padronizada]]),"/",YEAR(Base[[#This Row],[Data_Padronizada]]))*1</f>
        <v>1</v>
      </c>
      <c r="B1128" s="20" cm="1">
        <f t="array" ref="B1128">IF(ISTEXT(BP1128), IFERROR(VALOR.DATA(TRIM(BP1128)), VALUE(TRIM(BP1128))), BP1128)</f>
        <v>0</v>
      </c>
      <c r="C1128" t="str">
        <f>TEXT(Base[[#This Row],[Data_Padronizada]],"DDD")</f>
        <v>sáb</v>
      </c>
      <c r="D1128">
        <f>_xlfn.XLOOKUP(Base[[#This Row],[Recurso]],'DE-PARA'!$A$1:$A$1000,'DE-PARA'!$D$1:$D$1000)</f>
        <v>0</v>
      </c>
      <c r="E1128" t="str">
        <f>_xlfn.XLOOKUP(Base[[#This Row],[Tipo]],'DE-PARA'!$K$2:$K$63,'DE-PARA'!$L$2:$L$63,"Fazer De-Para")</f>
        <v>Fazer De-Para</v>
      </c>
      <c r="F1128" s="21">
        <f>Base[[#This Row],[Duração]]*24</f>
        <v>0</v>
      </c>
      <c r="G1128" s="22">
        <f>HOUR(Base[[#This Row],[Tempo de atendimento]]/24)</f>
        <v>0</v>
      </c>
      <c r="H1128">
        <f>_xlfn.XLOOKUP(Base[[#This Row],[Recurso]],'DE-PARA'!$A$1:$A$1000,'DE-PARA'!$E$1:$E$1000)</f>
        <v>0</v>
      </c>
      <c r="I1128">
        <f>_xlfn.XLOOKUP(Base[[#This Row],[Recurso]],'DE-PARA'!$A$1:$A$1000,'DE-PARA'!$F$1:$F$1000)</f>
        <v>0</v>
      </c>
      <c r="AD1128" s="64"/>
      <c r="AE1128" s="64"/>
      <c r="AF1128" s="64"/>
      <c r="AG1128" s="65"/>
      <c r="AH1128" s="65"/>
      <c r="BK1128" s="65"/>
      <c r="BL1128" s="65"/>
      <c r="BP1128" s="20"/>
    </row>
    <row r="1129" spans="1:68">
      <c r="A1129" s="19">
        <f>CONCATENATE(MONTH(Base[[#This Row],[Data_Padronizada]]),"/",YEAR(Base[[#This Row],[Data_Padronizada]]))*1</f>
        <v>1</v>
      </c>
      <c r="B1129" s="20" cm="1">
        <f t="array" ref="B1129">IF(ISTEXT(BP1129), IFERROR(VALOR.DATA(TRIM(BP1129)), VALUE(TRIM(BP1129))), BP1129)</f>
        <v>0</v>
      </c>
      <c r="C1129" t="str">
        <f>TEXT(Base[[#This Row],[Data_Padronizada]],"DDD")</f>
        <v>sáb</v>
      </c>
      <c r="D1129">
        <f>_xlfn.XLOOKUP(Base[[#This Row],[Recurso]],'DE-PARA'!$A$1:$A$1000,'DE-PARA'!$D$1:$D$1000)</f>
        <v>0</v>
      </c>
      <c r="E1129" t="str">
        <f>_xlfn.XLOOKUP(Base[[#This Row],[Tipo]],'DE-PARA'!$K$2:$K$63,'DE-PARA'!$L$2:$L$63,"Fazer De-Para")</f>
        <v>Fazer De-Para</v>
      </c>
      <c r="F1129" s="21">
        <f>Base[[#This Row],[Duração]]*24</f>
        <v>0</v>
      </c>
      <c r="G1129" s="22">
        <f>HOUR(Base[[#This Row],[Tempo de atendimento]]/24)</f>
        <v>0</v>
      </c>
      <c r="H1129">
        <f>_xlfn.XLOOKUP(Base[[#This Row],[Recurso]],'DE-PARA'!$A$1:$A$1000,'DE-PARA'!$E$1:$E$1000)</f>
        <v>0</v>
      </c>
      <c r="I1129">
        <f>_xlfn.XLOOKUP(Base[[#This Row],[Recurso]],'DE-PARA'!$A$1:$A$1000,'DE-PARA'!$F$1:$F$1000)</f>
        <v>0</v>
      </c>
      <c r="AD1129" s="64"/>
      <c r="AE1129" s="64"/>
      <c r="AF1129" s="64"/>
      <c r="AG1129" s="65"/>
      <c r="AH1129" s="65"/>
      <c r="BK1129" s="65"/>
      <c r="BL1129" s="65"/>
      <c r="BP1129" s="20"/>
    </row>
    <row r="1130" spans="1:68">
      <c r="A1130" s="19">
        <f>CONCATENATE(MONTH(Base[[#This Row],[Data_Padronizada]]),"/",YEAR(Base[[#This Row],[Data_Padronizada]]))*1</f>
        <v>1</v>
      </c>
      <c r="B1130" s="20" cm="1">
        <f t="array" ref="B1130">IF(ISTEXT(BP1130), IFERROR(VALOR.DATA(TRIM(BP1130)), VALUE(TRIM(BP1130))), BP1130)</f>
        <v>0</v>
      </c>
      <c r="C1130" t="str">
        <f>TEXT(Base[[#This Row],[Data_Padronizada]],"DDD")</f>
        <v>sáb</v>
      </c>
      <c r="D1130">
        <f>_xlfn.XLOOKUP(Base[[#This Row],[Recurso]],'DE-PARA'!$A$1:$A$1000,'DE-PARA'!$D$1:$D$1000)</f>
        <v>0</v>
      </c>
      <c r="E1130" t="str">
        <f>_xlfn.XLOOKUP(Base[[#This Row],[Tipo]],'DE-PARA'!$K$2:$K$63,'DE-PARA'!$L$2:$L$63,"Fazer De-Para")</f>
        <v>Fazer De-Para</v>
      </c>
      <c r="F1130" s="21">
        <f>Base[[#This Row],[Duração]]*24</f>
        <v>0</v>
      </c>
      <c r="G1130" s="22">
        <f>HOUR(Base[[#This Row],[Tempo de atendimento]]/24)</f>
        <v>0</v>
      </c>
      <c r="H1130">
        <f>_xlfn.XLOOKUP(Base[[#This Row],[Recurso]],'DE-PARA'!$A$1:$A$1000,'DE-PARA'!$E$1:$E$1000)</f>
        <v>0</v>
      </c>
      <c r="I1130">
        <f>_xlfn.XLOOKUP(Base[[#This Row],[Recurso]],'DE-PARA'!$A$1:$A$1000,'DE-PARA'!$F$1:$F$1000)</f>
        <v>0</v>
      </c>
      <c r="AD1130" s="64"/>
      <c r="AE1130" s="64"/>
      <c r="AF1130" s="64"/>
      <c r="AG1130" s="65"/>
      <c r="AH1130" s="65"/>
      <c r="BK1130" s="65"/>
      <c r="BL1130" s="65"/>
      <c r="BP1130" s="20"/>
    </row>
    <row r="1131" spans="1:68">
      <c r="A1131" s="19">
        <f>CONCATENATE(MONTH(Base[[#This Row],[Data_Padronizada]]),"/",YEAR(Base[[#This Row],[Data_Padronizada]]))*1</f>
        <v>1</v>
      </c>
      <c r="B1131" s="20" cm="1">
        <f t="array" ref="B1131">IF(ISTEXT(BP1131), IFERROR(VALOR.DATA(TRIM(BP1131)), VALUE(TRIM(BP1131))), BP1131)</f>
        <v>0</v>
      </c>
      <c r="C1131" t="str">
        <f>TEXT(Base[[#This Row],[Data_Padronizada]],"DDD")</f>
        <v>sáb</v>
      </c>
      <c r="D1131">
        <f>_xlfn.XLOOKUP(Base[[#This Row],[Recurso]],'DE-PARA'!$A$1:$A$1000,'DE-PARA'!$D$1:$D$1000)</f>
        <v>0</v>
      </c>
      <c r="E1131" t="str">
        <f>_xlfn.XLOOKUP(Base[[#This Row],[Tipo]],'DE-PARA'!$K$2:$K$63,'DE-PARA'!$L$2:$L$63,"Fazer De-Para")</f>
        <v>Fazer De-Para</v>
      </c>
      <c r="F1131" s="21">
        <f>Base[[#This Row],[Duração]]*24</f>
        <v>0</v>
      </c>
      <c r="G1131" s="22">
        <f>HOUR(Base[[#This Row],[Tempo de atendimento]]/24)</f>
        <v>0</v>
      </c>
      <c r="H1131">
        <f>_xlfn.XLOOKUP(Base[[#This Row],[Recurso]],'DE-PARA'!$A$1:$A$1000,'DE-PARA'!$E$1:$E$1000)</f>
        <v>0</v>
      </c>
      <c r="I1131">
        <f>_xlfn.XLOOKUP(Base[[#This Row],[Recurso]],'DE-PARA'!$A$1:$A$1000,'DE-PARA'!$F$1:$F$1000)</f>
        <v>0</v>
      </c>
      <c r="AD1131" s="64"/>
      <c r="AE1131" s="64"/>
      <c r="AF1131" s="64"/>
      <c r="AG1131" s="65"/>
      <c r="AH1131" s="65"/>
      <c r="BK1131" s="65"/>
      <c r="BL1131" s="65"/>
      <c r="BP1131" s="20"/>
    </row>
    <row r="1132" spans="1:68">
      <c r="A1132" s="19">
        <f>CONCATENATE(MONTH(Base[[#This Row],[Data_Padronizada]]),"/",YEAR(Base[[#This Row],[Data_Padronizada]]))*1</f>
        <v>1</v>
      </c>
      <c r="B1132" s="20" cm="1">
        <f t="array" ref="B1132">IF(ISTEXT(BP1132), IFERROR(VALOR.DATA(TRIM(BP1132)), VALUE(TRIM(BP1132))), BP1132)</f>
        <v>0</v>
      </c>
      <c r="C1132" t="str">
        <f>TEXT(Base[[#This Row],[Data_Padronizada]],"DDD")</f>
        <v>sáb</v>
      </c>
      <c r="D1132">
        <f>_xlfn.XLOOKUP(Base[[#This Row],[Recurso]],'DE-PARA'!$A$1:$A$1000,'DE-PARA'!$D$1:$D$1000)</f>
        <v>0</v>
      </c>
      <c r="E1132" t="str">
        <f>_xlfn.XLOOKUP(Base[[#This Row],[Tipo]],'DE-PARA'!$K$2:$K$63,'DE-PARA'!$L$2:$L$63,"Fazer De-Para")</f>
        <v>Fazer De-Para</v>
      </c>
      <c r="F1132" s="21">
        <f>Base[[#This Row],[Duração]]*24</f>
        <v>0</v>
      </c>
      <c r="G1132" s="22">
        <f>HOUR(Base[[#This Row],[Tempo de atendimento]]/24)</f>
        <v>0</v>
      </c>
      <c r="H1132">
        <f>_xlfn.XLOOKUP(Base[[#This Row],[Recurso]],'DE-PARA'!$A$1:$A$1000,'DE-PARA'!$E$1:$E$1000)</f>
        <v>0</v>
      </c>
      <c r="I1132">
        <f>_xlfn.XLOOKUP(Base[[#This Row],[Recurso]],'DE-PARA'!$A$1:$A$1000,'DE-PARA'!$F$1:$F$1000)</f>
        <v>0</v>
      </c>
      <c r="AD1132" s="64"/>
      <c r="AE1132" s="64"/>
      <c r="AF1132" s="64"/>
      <c r="AG1132" s="65"/>
      <c r="AH1132" s="65"/>
      <c r="BK1132" s="65"/>
      <c r="BL1132" s="65"/>
      <c r="BP1132" s="20"/>
    </row>
    <row r="1133" spans="1:68">
      <c r="A1133" s="19">
        <f>CONCATENATE(MONTH(Base[[#This Row],[Data_Padronizada]]),"/",YEAR(Base[[#This Row],[Data_Padronizada]]))*1</f>
        <v>1</v>
      </c>
      <c r="B1133" s="20" cm="1">
        <f t="array" ref="B1133">IF(ISTEXT(BP1133), IFERROR(VALOR.DATA(TRIM(BP1133)), VALUE(TRIM(BP1133))), BP1133)</f>
        <v>0</v>
      </c>
      <c r="C1133" t="str">
        <f>TEXT(Base[[#This Row],[Data_Padronizada]],"DDD")</f>
        <v>sáb</v>
      </c>
      <c r="D1133">
        <f>_xlfn.XLOOKUP(Base[[#This Row],[Recurso]],'DE-PARA'!$A$1:$A$1000,'DE-PARA'!$D$1:$D$1000)</f>
        <v>0</v>
      </c>
      <c r="E1133" t="str">
        <f>_xlfn.XLOOKUP(Base[[#This Row],[Tipo]],'DE-PARA'!$K$2:$K$63,'DE-PARA'!$L$2:$L$63,"Fazer De-Para")</f>
        <v>Fazer De-Para</v>
      </c>
      <c r="F1133" s="21">
        <f>Base[[#This Row],[Duração]]*24</f>
        <v>0</v>
      </c>
      <c r="G1133" s="22">
        <f>HOUR(Base[[#This Row],[Tempo de atendimento]]/24)</f>
        <v>0</v>
      </c>
      <c r="H1133">
        <f>_xlfn.XLOOKUP(Base[[#This Row],[Recurso]],'DE-PARA'!$A$1:$A$1000,'DE-PARA'!$E$1:$E$1000)</f>
        <v>0</v>
      </c>
      <c r="I1133">
        <f>_xlfn.XLOOKUP(Base[[#This Row],[Recurso]],'DE-PARA'!$A$1:$A$1000,'DE-PARA'!$F$1:$F$1000)</f>
        <v>0</v>
      </c>
      <c r="AD1133" s="64"/>
      <c r="AE1133" s="64"/>
      <c r="AF1133" s="64"/>
      <c r="AG1133" s="65"/>
      <c r="AH1133" s="65"/>
      <c r="BK1133" s="65"/>
      <c r="BL1133" s="65"/>
      <c r="BP1133" s="20"/>
    </row>
    <row r="1134" spans="1:68">
      <c r="A1134" s="19">
        <f>CONCATENATE(MONTH(Base[[#This Row],[Data_Padronizada]]),"/",YEAR(Base[[#This Row],[Data_Padronizada]]))*1</f>
        <v>1</v>
      </c>
      <c r="B1134" s="20" cm="1">
        <f t="array" ref="B1134">IF(ISTEXT(BP1134), IFERROR(VALOR.DATA(TRIM(BP1134)), VALUE(TRIM(BP1134))), BP1134)</f>
        <v>0</v>
      </c>
      <c r="C1134" t="str">
        <f>TEXT(Base[[#This Row],[Data_Padronizada]],"DDD")</f>
        <v>sáb</v>
      </c>
      <c r="D1134">
        <f>_xlfn.XLOOKUP(Base[[#This Row],[Recurso]],'DE-PARA'!$A$1:$A$1000,'DE-PARA'!$D$1:$D$1000)</f>
        <v>0</v>
      </c>
      <c r="E1134" t="str">
        <f>_xlfn.XLOOKUP(Base[[#This Row],[Tipo]],'DE-PARA'!$K$2:$K$63,'DE-PARA'!$L$2:$L$63,"Fazer De-Para")</f>
        <v>Fazer De-Para</v>
      </c>
      <c r="F1134" s="21">
        <f>Base[[#This Row],[Duração]]*24</f>
        <v>0</v>
      </c>
      <c r="G1134" s="22">
        <f>HOUR(Base[[#This Row],[Tempo de atendimento]]/24)</f>
        <v>0</v>
      </c>
      <c r="H1134">
        <f>_xlfn.XLOOKUP(Base[[#This Row],[Recurso]],'DE-PARA'!$A$1:$A$1000,'DE-PARA'!$E$1:$E$1000)</f>
        <v>0</v>
      </c>
      <c r="I1134">
        <f>_xlfn.XLOOKUP(Base[[#This Row],[Recurso]],'DE-PARA'!$A$1:$A$1000,'DE-PARA'!$F$1:$F$1000)</f>
        <v>0</v>
      </c>
      <c r="AD1134" s="64"/>
      <c r="AE1134" s="64"/>
      <c r="AF1134" s="64"/>
      <c r="AG1134" s="65"/>
      <c r="AH1134" s="65"/>
      <c r="BK1134" s="65"/>
      <c r="BL1134" s="65"/>
      <c r="BP1134" s="20"/>
    </row>
    <row r="1135" spans="1:68">
      <c r="A1135" s="19">
        <f>CONCATENATE(MONTH(Base[[#This Row],[Data_Padronizada]]),"/",YEAR(Base[[#This Row],[Data_Padronizada]]))*1</f>
        <v>1</v>
      </c>
      <c r="B1135" s="20" cm="1">
        <f t="array" ref="B1135">IF(ISTEXT(BP1135), IFERROR(VALOR.DATA(TRIM(BP1135)), VALUE(TRIM(BP1135))), BP1135)</f>
        <v>0</v>
      </c>
      <c r="C1135" t="str">
        <f>TEXT(Base[[#This Row],[Data_Padronizada]],"DDD")</f>
        <v>sáb</v>
      </c>
      <c r="D1135">
        <f>_xlfn.XLOOKUP(Base[[#This Row],[Recurso]],'DE-PARA'!$A$1:$A$1000,'DE-PARA'!$D$1:$D$1000)</f>
        <v>0</v>
      </c>
      <c r="E1135" t="str">
        <f>_xlfn.XLOOKUP(Base[[#This Row],[Tipo]],'DE-PARA'!$K$2:$K$63,'DE-PARA'!$L$2:$L$63,"Fazer De-Para")</f>
        <v>Fazer De-Para</v>
      </c>
      <c r="F1135" s="21">
        <f>Base[[#This Row],[Duração]]*24</f>
        <v>0</v>
      </c>
      <c r="G1135" s="22">
        <f>HOUR(Base[[#This Row],[Tempo de atendimento]]/24)</f>
        <v>0</v>
      </c>
      <c r="H1135">
        <f>_xlfn.XLOOKUP(Base[[#This Row],[Recurso]],'DE-PARA'!$A$1:$A$1000,'DE-PARA'!$E$1:$E$1000)</f>
        <v>0</v>
      </c>
      <c r="I1135">
        <f>_xlfn.XLOOKUP(Base[[#This Row],[Recurso]],'DE-PARA'!$A$1:$A$1000,'DE-PARA'!$F$1:$F$1000)</f>
        <v>0</v>
      </c>
      <c r="AD1135" s="64"/>
      <c r="AE1135" s="64"/>
      <c r="AF1135" s="64"/>
      <c r="AG1135" s="65"/>
      <c r="AH1135" s="65"/>
      <c r="BK1135" s="65"/>
      <c r="BL1135" s="65"/>
      <c r="BP1135" s="20"/>
    </row>
    <row r="1136" spans="1:68">
      <c r="A1136" s="19">
        <f>CONCATENATE(MONTH(Base[[#This Row],[Data_Padronizada]]),"/",YEAR(Base[[#This Row],[Data_Padronizada]]))*1</f>
        <v>1</v>
      </c>
      <c r="B1136" s="20" cm="1">
        <f t="array" ref="B1136">IF(ISTEXT(BP1136), IFERROR(VALOR.DATA(TRIM(BP1136)), VALUE(TRIM(BP1136))), BP1136)</f>
        <v>0</v>
      </c>
      <c r="C1136" t="str">
        <f>TEXT(Base[[#This Row],[Data_Padronizada]],"DDD")</f>
        <v>sáb</v>
      </c>
      <c r="D1136">
        <f>_xlfn.XLOOKUP(Base[[#This Row],[Recurso]],'DE-PARA'!$A$1:$A$1000,'DE-PARA'!$D$1:$D$1000)</f>
        <v>0</v>
      </c>
      <c r="E1136" t="str">
        <f>_xlfn.XLOOKUP(Base[[#This Row],[Tipo]],'DE-PARA'!$K$2:$K$63,'DE-PARA'!$L$2:$L$63,"Fazer De-Para")</f>
        <v>Fazer De-Para</v>
      </c>
      <c r="F1136" s="21">
        <f>Base[[#This Row],[Duração]]*24</f>
        <v>0</v>
      </c>
      <c r="G1136" s="22">
        <f>HOUR(Base[[#This Row],[Tempo de atendimento]]/24)</f>
        <v>0</v>
      </c>
      <c r="H1136">
        <f>_xlfn.XLOOKUP(Base[[#This Row],[Recurso]],'DE-PARA'!$A$1:$A$1000,'DE-PARA'!$E$1:$E$1000)</f>
        <v>0</v>
      </c>
      <c r="I1136">
        <f>_xlfn.XLOOKUP(Base[[#This Row],[Recurso]],'DE-PARA'!$A$1:$A$1000,'DE-PARA'!$F$1:$F$1000)</f>
        <v>0</v>
      </c>
      <c r="AD1136" s="64"/>
      <c r="AE1136" s="64"/>
      <c r="AF1136" s="64"/>
      <c r="AG1136" s="65"/>
      <c r="AH1136" s="65"/>
      <c r="BK1136" s="65"/>
      <c r="BL1136" s="65"/>
      <c r="BP1136" s="20"/>
    </row>
    <row r="1137" spans="1:68">
      <c r="A1137" s="19">
        <f>CONCATENATE(MONTH(Base[[#This Row],[Data_Padronizada]]),"/",YEAR(Base[[#This Row],[Data_Padronizada]]))*1</f>
        <v>1</v>
      </c>
      <c r="B1137" s="20" cm="1">
        <f t="array" ref="B1137">IF(ISTEXT(BP1137), IFERROR(VALOR.DATA(TRIM(BP1137)), VALUE(TRIM(BP1137))), BP1137)</f>
        <v>0</v>
      </c>
      <c r="C1137" t="str">
        <f>TEXT(Base[[#This Row],[Data_Padronizada]],"DDD")</f>
        <v>sáb</v>
      </c>
      <c r="D1137">
        <f>_xlfn.XLOOKUP(Base[[#This Row],[Recurso]],'DE-PARA'!$A$1:$A$1000,'DE-PARA'!$D$1:$D$1000)</f>
        <v>0</v>
      </c>
      <c r="E1137" t="str">
        <f>_xlfn.XLOOKUP(Base[[#This Row],[Tipo]],'DE-PARA'!$K$2:$K$63,'DE-PARA'!$L$2:$L$63,"Fazer De-Para")</f>
        <v>Fazer De-Para</v>
      </c>
      <c r="F1137" s="21">
        <f>Base[[#This Row],[Duração]]*24</f>
        <v>0</v>
      </c>
      <c r="G1137" s="22">
        <f>HOUR(Base[[#This Row],[Tempo de atendimento]]/24)</f>
        <v>0</v>
      </c>
      <c r="H1137">
        <f>_xlfn.XLOOKUP(Base[[#This Row],[Recurso]],'DE-PARA'!$A$1:$A$1000,'DE-PARA'!$E$1:$E$1000)</f>
        <v>0</v>
      </c>
      <c r="I1137">
        <f>_xlfn.XLOOKUP(Base[[#This Row],[Recurso]],'DE-PARA'!$A$1:$A$1000,'DE-PARA'!$F$1:$F$1000)</f>
        <v>0</v>
      </c>
      <c r="AD1137" s="64"/>
      <c r="AE1137" s="64"/>
      <c r="AF1137" s="64"/>
      <c r="AG1137" s="65"/>
      <c r="AH1137" s="65"/>
      <c r="BK1137" s="65"/>
      <c r="BL1137" s="65"/>
      <c r="BP1137" s="20"/>
    </row>
    <row r="1138" spans="1:68">
      <c r="A1138" s="19">
        <f>CONCATENATE(MONTH(Base[[#This Row],[Data_Padronizada]]),"/",YEAR(Base[[#This Row],[Data_Padronizada]]))*1</f>
        <v>1</v>
      </c>
      <c r="B1138" s="20" cm="1">
        <f t="array" ref="B1138">IF(ISTEXT(BP1138), IFERROR(VALOR.DATA(TRIM(BP1138)), VALUE(TRIM(BP1138))), BP1138)</f>
        <v>0</v>
      </c>
      <c r="C1138" t="str">
        <f>TEXT(Base[[#This Row],[Data_Padronizada]],"DDD")</f>
        <v>sáb</v>
      </c>
      <c r="D1138">
        <f>_xlfn.XLOOKUP(Base[[#This Row],[Recurso]],'DE-PARA'!$A$1:$A$1000,'DE-PARA'!$D$1:$D$1000)</f>
        <v>0</v>
      </c>
      <c r="E1138" t="str">
        <f>_xlfn.XLOOKUP(Base[[#This Row],[Tipo]],'DE-PARA'!$K$2:$K$63,'DE-PARA'!$L$2:$L$63,"Fazer De-Para")</f>
        <v>Fazer De-Para</v>
      </c>
      <c r="F1138" s="21">
        <f>Base[[#This Row],[Duração]]*24</f>
        <v>0</v>
      </c>
      <c r="G1138" s="22">
        <f>HOUR(Base[[#This Row],[Tempo de atendimento]]/24)</f>
        <v>0</v>
      </c>
      <c r="H1138">
        <f>_xlfn.XLOOKUP(Base[[#This Row],[Recurso]],'DE-PARA'!$A$1:$A$1000,'DE-PARA'!$E$1:$E$1000)</f>
        <v>0</v>
      </c>
      <c r="I1138">
        <f>_xlfn.XLOOKUP(Base[[#This Row],[Recurso]],'DE-PARA'!$A$1:$A$1000,'DE-PARA'!$F$1:$F$1000)</f>
        <v>0</v>
      </c>
      <c r="AD1138" s="64"/>
      <c r="AE1138" s="64"/>
      <c r="AF1138" s="64"/>
      <c r="AG1138" s="65"/>
      <c r="AH1138" s="65"/>
      <c r="BK1138" s="65"/>
      <c r="BL1138" s="65"/>
      <c r="BP1138" s="20"/>
    </row>
    <row r="1139" spans="1:68">
      <c r="A1139" s="19">
        <f>CONCATENATE(MONTH(Base[[#This Row],[Data_Padronizada]]),"/",YEAR(Base[[#This Row],[Data_Padronizada]]))*1</f>
        <v>1</v>
      </c>
      <c r="B1139" s="20" cm="1">
        <f t="array" ref="B1139">IF(ISTEXT(BP1139), IFERROR(VALOR.DATA(TRIM(BP1139)), VALUE(TRIM(BP1139))), BP1139)</f>
        <v>0</v>
      </c>
      <c r="C1139" t="str">
        <f>TEXT(Base[[#This Row],[Data_Padronizada]],"DDD")</f>
        <v>sáb</v>
      </c>
      <c r="D1139">
        <f>_xlfn.XLOOKUP(Base[[#This Row],[Recurso]],'DE-PARA'!$A$1:$A$1000,'DE-PARA'!$D$1:$D$1000)</f>
        <v>0</v>
      </c>
      <c r="E1139" t="str">
        <f>_xlfn.XLOOKUP(Base[[#This Row],[Tipo]],'DE-PARA'!$K$2:$K$63,'DE-PARA'!$L$2:$L$63,"Fazer De-Para")</f>
        <v>Fazer De-Para</v>
      </c>
      <c r="F1139" s="21">
        <f>Base[[#This Row],[Duração]]*24</f>
        <v>0</v>
      </c>
      <c r="G1139" s="22">
        <f>HOUR(Base[[#This Row],[Tempo de atendimento]]/24)</f>
        <v>0</v>
      </c>
      <c r="H1139">
        <f>_xlfn.XLOOKUP(Base[[#This Row],[Recurso]],'DE-PARA'!$A$1:$A$1000,'DE-PARA'!$E$1:$E$1000)</f>
        <v>0</v>
      </c>
      <c r="I1139">
        <f>_xlfn.XLOOKUP(Base[[#This Row],[Recurso]],'DE-PARA'!$A$1:$A$1000,'DE-PARA'!$F$1:$F$1000)</f>
        <v>0</v>
      </c>
      <c r="AD1139" s="64"/>
      <c r="AE1139" s="64"/>
      <c r="AF1139" s="64"/>
      <c r="AG1139" s="65"/>
      <c r="AH1139" s="65"/>
      <c r="BK1139" s="65"/>
      <c r="BL1139" s="65"/>
      <c r="BP1139" s="20"/>
    </row>
    <row r="1140" spans="1:68">
      <c r="A1140" s="19">
        <f>CONCATENATE(MONTH(Base[[#This Row],[Data_Padronizada]]),"/",YEAR(Base[[#This Row],[Data_Padronizada]]))*1</f>
        <v>1</v>
      </c>
      <c r="B1140" s="20" cm="1">
        <f t="array" ref="B1140">IF(ISTEXT(BP1140), IFERROR(VALOR.DATA(TRIM(BP1140)), VALUE(TRIM(BP1140))), BP1140)</f>
        <v>0</v>
      </c>
      <c r="C1140" t="str">
        <f>TEXT(Base[[#This Row],[Data_Padronizada]],"DDD")</f>
        <v>sáb</v>
      </c>
      <c r="D1140">
        <f>_xlfn.XLOOKUP(Base[[#This Row],[Recurso]],'DE-PARA'!$A$1:$A$1000,'DE-PARA'!$D$1:$D$1000)</f>
        <v>0</v>
      </c>
      <c r="E1140" t="str">
        <f>_xlfn.XLOOKUP(Base[[#This Row],[Tipo]],'DE-PARA'!$K$2:$K$63,'DE-PARA'!$L$2:$L$63,"Fazer De-Para")</f>
        <v>Fazer De-Para</v>
      </c>
      <c r="F1140" s="21">
        <f>Base[[#This Row],[Duração]]*24</f>
        <v>0</v>
      </c>
      <c r="G1140" s="22">
        <f>HOUR(Base[[#This Row],[Tempo de atendimento]]/24)</f>
        <v>0</v>
      </c>
      <c r="H1140">
        <f>_xlfn.XLOOKUP(Base[[#This Row],[Recurso]],'DE-PARA'!$A$1:$A$1000,'DE-PARA'!$E$1:$E$1000)</f>
        <v>0</v>
      </c>
      <c r="I1140">
        <f>_xlfn.XLOOKUP(Base[[#This Row],[Recurso]],'DE-PARA'!$A$1:$A$1000,'DE-PARA'!$F$1:$F$1000)</f>
        <v>0</v>
      </c>
      <c r="AD1140" s="64"/>
      <c r="AE1140" s="64"/>
      <c r="AF1140" s="64"/>
      <c r="AG1140" s="65"/>
      <c r="AH1140" s="65"/>
      <c r="BK1140" s="65"/>
      <c r="BL1140" s="65"/>
      <c r="BP1140" s="20"/>
    </row>
    <row r="1141" spans="1:68">
      <c r="A1141" s="19">
        <f>CONCATENATE(MONTH(Base[[#This Row],[Data_Padronizada]]),"/",YEAR(Base[[#This Row],[Data_Padronizada]]))*1</f>
        <v>1</v>
      </c>
      <c r="B1141" s="20" cm="1">
        <f t="array" ref="B1141">IF(ISTEXT(BP1141), IFERROR(VALOR.DATA(TRIM(BP1141)), VALUE(TRIM(BP1141))), BP1141)</f>
        <v>0</v>
      </c>
      <c r="C1141" t="str">
        <f>TEXT(Base[[#This Row],[Data_Padronizada]],"DDD")</f>
        <v>sáb</v>
      </c>
      <c r="D1141">
        <f>_xlfn.XLOOKUP(Base[[#This Row],[Recurso]],'DE-PARA'!$A$1:$A$1000,'DE-PARA'!$D$1:$D$1000)</f>
        <v>0</v>
      </c>
      <c r="E1141" t="str">
        <f>_xlfn.XLOOKUP(Base[[#This Row],[Tipo]],'DE-PARA'!$K$2:$K$63,'DE-PARA'!$L$2:$L$63,"Fazer De-Para")</f>
        <v>Fazer De-Para</v>
      </c>
      <c r="F1141" s="21">
        <f>Base[[#This Row],[Duração]]*24</f>
        <v>0</v>
      </c>
      <c r="G1141" s="22">
        <f>HOUR(Base[[#This Row],[Tempo de atendimento]]/24)</f>
        <v>0</v>
      </c>
      <c r="H1141">
        <f>_xlfn.XLOOKUP(Base[[#This Row],[Recurso]],'DE-PARA'!$A$1:$A$1000,'DE-PARA'!$E$1:$E$1000)</f>
        <v>0</v>
      </c>
      <c r="I1141">
        <f>_xlfn.XLOOKUP(Base[[#This Row],[Recurso]],'DE-PARA'!$A$1:$A$1000,'DE-PARA'!$F$1:$F$1000)</f>
        <v>0</v>
      </c>
      <c r="AD1141" s="64"/>
      <c r="AE1141" s="64"/>
      <c r="AF1141" s="64"/>
      <c r="AG1141" s="65"/>
      <c r="AH1141" s="65"/>
      <c r="BK1141" s="65"/>
      <c r="BL1141" s="65"/>
      <c r="BP1141" s="20"/>
    </row>
    <row r="1142" spans="1:68">
      <c r="A1142" s="19">
        <f>CONCATENATE(MONTH(Base[[#This Row],[Data_Padronizada]]),"/",YEAR(Base[[#This Row],[Data_Padronizada]]))*1</f>
        <v>1</v>
      </c>
      <c r="B1142" s="20" cm="1">
        <f t="array" ref="B1142">IF(ISTEXT(BP1142), IFERROR(VALOR.DATA(TRIM(BP1142)), VALUE(TRIM(BP1142))), BP1142)</f>
        <v>0</v>
      </c>
      <c r="C1142" t="str">
        <f>TEXT(Base[[#This Row],[Data_Padronizada]],"DDD")</f>
        <v>sáb</v>
      </c>
      <c r="D1142">
        <f>_xlfn.XLOOKUP(Base[[#This Row],[Recurso]],'DE-PARA'!$A$1:$A$1000,'DE-PARA'!$D$1:$D$1000)</f>
        <v>0</v>
      </c>
      <c r="E1142" t="str">
        <f>_xlfn.XLOOKUP(Base[[#This Row],[Tipo]],'DE-PARA'!$K$2:$K$63,'DE-PARA'!$L$2:$L$63,"Fazer De-Para")</f>
        <v>Fazer De-Para</v>
      </c>
      <c r="F1142" s="21">
        <f>Base[[#This Row],[Duração]]*24</f>
        <v>0</v>
      </c>
      <c r="G1142" s="22">
        <f>HOUR(Base[[#This Row],[Tempo de atendimento]]/24)</f>
        <v>0</v>
      </c>
      <c r="H1142">
        <f>_xlfn.XLOOKUP(Base[[#This Row],[Recurso]],'DE-PARA'!$A$1:$A$1000,'DE-PARA'!$E$1:$E$1000)</f>
        <v>0</v>
      </c>
      <c r="I1142">
        <f>_xlfn.XLOOKUP(Base[[#This Row],[Recurso]],'DE-PARA'!$A$1:$A$1000,'DE-PARA'!$F$1:$F$1000)</f>
        <v>0</v>
      </c>
      <c r="AD1142" s="64"/>
      <c r="AE1142" s="64"/>
      <c r="AF1142" s="64"/>
      <c r="AG1142" s="65"/>
      <c r="AH1142" s="65"/>
      <c r="BK1142" s="65"/>
      <c r="BL1142" s="65"/>
      <c r="BP1142" s="20"/>
    </row>
    <row r="1143" spans="1:68">
      <c r="A1143" s="19">
        <f>CONCATENATE(MONTH(Base[[#This Row],[Data_Padronizada]]),"/",YEAR(Base[[#This Row],[Data_Padronizada]]))*1</f>
        <v>1</v>
      </c>
      <c r="B1143" s="20" cm="1">
        <f t="array" ref="B1143">IF(ISTEXT(BP1143), IFERROR(VALOR.DATA(TRIM(BP1143)), VALUE(TRIM(BP1143))), BP1143)</f>
        <v>0</v>
      </c>
      <c r="C1143" t="str">
        <f>TEXT(Base[[#This Row],[Data_Padronizada]],"DDD")</f>
        <v>sáb</v>
      </c>
      <c r="D1143">
        <f>_xlfn.XLOOKUP(Base[[#This Row],[Recurso]],'DE-PARA'!$A$1:$A$1000,'DE-PARA'!$D$1:$D$1000)</f>
        <v>0</v>
      </c>
      <c r="E1143" t="str">
        <f>_xlfn.XLOOKUP(Base[[#This Row],[Tipo]],'DE-PARA'!$K$2:$K$63,'DE-PARA'!$L$2:$L$63,"Fazer De-Para")</f>
        <v>Fazer De-Para</v>
      </c>
      <c r="F1143" s="21">
        <f>Base[[#This Row],[Duração]]*24</f>
        <v>0</v>
      </c>
      <c r="G1143" s="22">
        <f>HOUR(Base[[#This Row],[Tempo de atendimento]]/24)</f>
        <v>0</v>
      </c>
      <c r="H1143">
        <f>_xlfn.XLOOKUP(Base[[#This Row],[Recurso]],'DE-PARA'!$A$1:$A$1000,'DE-PARA'!$E$1:$E$1000)</f>
        <v>0</v>
      </c>
      <c r="I1143">
        <f>_xlfn.XLOOKUP(Base[[#This Row],[Recurso]],'DE-PARA'!$A$1:$A$1000,'DE-PARA'!$F$1:$F$1000)</f>
        <v>0</v>
      </c>
      <c r="AD1143" s="64"/>
      <c r="AE1143" s="64"/>
      <c r="AF1143" s="64"/>
      <c r="AG1143" s="65"/>
      <c r="AH1143" s="65"/>
      <c r="BK1143" s="65"/>
      <c r="BL1143" s="65"/>
      <c r="BP1143" s="20"/>
    </row>
    <row r="1144" spans="1:68">
      <c r="A1144" s="19">
        <f>CONCATENATE(MONTH(Base[[#This Row],[Data_Padronizada]]),"/",YEAR(Base[[#This Row],[Data_Padronizada]]))*1</f>
        <v>1</v>
      </c>
      <c r="B1144" s="20" cm="1">
        <f t="array" ref="B1144">IF(ISTEXT(BP1144), IFERROR(VALOR.DATA(TRIM(BP1144)), VALUE(TRIM(BP1144))), BP1144)</f>
        <v>0</v>
      </c>
      <c r="C1144" t="str">
        <f>TEXT(Base[[#This Row],[Data_Padronizada]],"DDD")</f>
        <v>sáb</v>
      </c>
      <c r="D1144">
        <f>_xlfn.XLOOKUP(Base[[#This Row],[Recurso]],'DE-PARA'!$A$1:$A$1000,'DE-PARA'!$D$1:$D$1000)</f>
        <v>0</v>
      </c>
      <c r="E1144" t="str">
        <f>_xlfn.XLOOKUP(Base[[#This Row],[Tipo]],'DE-PARA'!$K$2:$K$63,'DE-PARA'!$L$2:$L$63,"Fazer De-Para")</f>
        <v>Fazer De-Para</v>
      </c>
      <c r="F1144" s="21">
        <f>Base[[#This Row],[Duração]]*24</f>
        <v>0</v>
      </c>
      <c r="G1144" s="22">
        <f>HOUR(Base[[#This Row],[Tempo de atendimento]]/24)</f>
        <v>0</v>
      </c>
      <c r="H1144">
        <f>_xlfn.XLOOKUP(Base[[#This Row],[Recurso]],'DE-PARA'!$A$1:$A$1000,'DE-PARA'!$E$1:$E$1000)</f>
        <v>0</v>
      </c>
      <c r="I1144">
        <f>_xlfn.XLOOKUP(Base[[#This Row],[Recurso]],'DE-PARA'!$A$1:$A$1000,'DE-PARA'!$F$1:$F$1000)</f>
        <v>0</v>
      </c>
      <c r="AD1144" s="64"/>
      <c r="AE1144" s="64"/>
      <c r="AF1144" s="64"/>
      <c r="AG1144" s="65"/>
      <c r="AH1144" s="65"/>
      <c r="BK1144" s="65"/>
      <c r="BL1144" s="65"/>
      <c r="BP1144" s="20"/>
    </row>
    <row r="1145" spans="1:68">
      <c r="A1145" s="19">
        <f>CONCATENATE(MONTH(Base[[#This Row],[Data_Padronizada]]),"/",YEAR(Base[[#This Row],[Data_Padronizada]]))*1</f>
        <v>1</v>
      </c>
      <c r="B1145" s="20" cm="1">
        <f t="array" ref="B1145">IF(ISTEXT(BP1145), IFERROR(VALOR.DATA(TRIM(BP1145)), VALUE(TRIM(BP1145))), BP1145)</f>
        <v>0</v>
      </c>
      <c r="C1145" t="str">
        <f>TEXT(Base[[#This Row],[Data_Padronizada]],"DDD")</f>
        <v>sáb</v>
      </c>
      <c r="D1145">
        <f>_xlfn.XLOOKUP(Base[[#This Row],[Recurso]],'DE-PARA'!$A$1:$A$1000,'DE-PARA'!$D$1:$D$1000)</f>
        <v>0</v>
      </c>
      <c r="E1145" t="str">
        <f>_xlfn.XLOOKUP(Base[[#This Row],[Tipo]],'DE-PARA'!$K$2:$K$63,'DE-PARA'!$L$2:$L$63,"Fazer De-Para")</f>
        <v>Fazer De-Para</v>
      </c>
      <c r="F1145" s="21">
        <f>Base[[#This Row],[Duração]]*24</f>
        <v>0</v>
      </c>
      <c r="G1145" s="22">
        <f>HOUR(Base[[#This Row],[Tempo de atendimento]]/24)</f>
        <v>0</v>
      </c>
      <c r="H1145">
        <f>_xlfn.XLOOKUP(Base[[#This Row],[Recurso]],'DE-PARA'!$A$1:$A$1000,'DE-PARA'!$E$1:$E$1000)</f>
        <v>0</v>
      </c>
      <c r="I1145">
        <f>_xlfn.XLOOKUP(Base[[#This Row],[Recurso]],'DE-PARA'!$A$1:$A$1000,'DE-PARA'!$F$1:$F$1000)</f>
        <v>0</v>
      </c>
      <c r="AD1145" s="64"/>
      <c r="AE1145" s="64"/>
      <c r="AF1145" s="64"/>
      <c r="AG1145" s="65"/>
      <c r="AH1145" s="65"/>
      <c r="BK1145" s="65"/>
      <c r="BL1145" s="65"/>
      <c r="BP1145" s="20"/>
    </row>
    <row r="1146" spans="1:68">
      <c r="A1146" s="19">
        <f>CONCATENATE(MONTH(Base[[#This Row],[Data_Padronizada]]),"/",YEAR(Base[[#This Row],[Data_Padronizada]]))*1</f>
        <v>1</v>
      </c>
      <c r="B1146" s="20" cm="1">
        <f t="array" ref="B1146">IF(ISTEXT(BP1146), IFERROR(VALOR.DATA(TRIM(BP1146)), VALUE(TRIM(BP1146))), BP1146)</f>
        <v>0</v>
      </c>
      <c r="C1146" t="str">
        <f>TEXT(Base[[#This Row],[Data_Padronizada]],"DDD")</f>
        <v>sáb</v>
      </c>
      <c r="D1146">
        <f>_xlfn.XLOOKUP(Base[[#This Row],[Recurso]],'DE-PARA'!$A$1:$A$1000,'DE-PARA'!$D$1:$D$1000)</f>
        <v>0</v>
      </c>
      <c r="E1146" t="str">
        <f>_xlfn.XLOOKUP(Base[[#This Row],[Tipo]],'DE-PARA'!$K$2:$K$63,'DE-PARA'!$L$2:$L$63,"Fazer De-Para")</f>
        <v>Fazer De-Para</v>
      </c>
      <c r="F1146" s="21">
        <f>Base[[#This Row],[Duração]]*24</f>
        <v>0</v>
      </c>
      <c r="G1146" s="22">
        <f>HOUR(Base[[#This Row],[Tempo de atendimento]]/24)</f>
        <v>0</v>
      </c>
      <c r="H1146">
        <f>_xlfn.XLOOKUP(Base[[#This Row],[Recurso]],'DE-PARA'!$A$1:$A$1000,'DE-PARA'!$E$1:$E$1000)</f>
        <v>0</v>
      </c>
      <c r="I1146">
        <f>_xlfn.XLOOKUP(Base[[#This Row],[Recurso]],'DE-PARA'!$A$1:$A$1000,'DE-PARA'!$F$1:$F$1000)</f>
        <v>0</v>
      </c>
      <c r="AD1146" s="64"/>
      <c r="AE1146" s="64"/>
      <c r="AF1146" s="64"/>
      <c r="AG1146" s="65"/>
      <c r="AH1146" s="65"/>
      <c r="BK1146" s="65"/>
      <c r="BL1146" s="65"/>
      <c r="BP1146" s="20"/>
    </row>
    <row r="1147" spans="1:68">
      <c r="A1147" s="19">
        <f>CONCATENATE(MONTH(Base[[#This Row],[Data_Padronizada]]),"/",YEAR(Base[[#This Row],[Data_Padronizada]]))*1</f>
        <v>1</v>
      </c>
      <c r="B1147" s="20" cm="1">
        <f t="array" ref="B1147">IF(ISTEXT(BP1147), IFERROR(VALOR.DATA(TRIM(BP1147)), VALUE(TRIM(BP1147))), BP1147)</f>
        <v>0</v>
      </c>
      <c r="C1147" t="str">
        <f>TEXT(Base[[#This Row],[Data_Padronizada]],"DDD")</f>
        <v>sáb</v>
      </c>
      <c r="D1147">
        <f>_xlfn.XLOOKUP(Base[[#This Row],[Recurso]],'DE-PARA'!$A$1:$A$1000,'DE-PARA'!$D$1:$D$1000)</f>
        <v>0</v>
      </c>
      <c r="E1147" t="str">
        <f>_xlfn.XLOOKUP(Base[[#This Row],[Tipo]],'DE-PARA'!$K$2:$K$63,'DE-PARA'!$L$2:$L$63,"Fazer De-Para")</f>
        <v>Fazer De-Para</v>
      </c>
      <c r="F1147" s="21">
        <f>Base[[#This Row],[Duração]]*24</f>
        <v>0</v>
      </c>
      <c r="G1147" s="22">
        <f>HOUR(Base[[#This Row],[Tempo de atendimento]]/24)</f>
        <v>0</v>
      </c>
      <c r="H1147">
        <f>_xlfn.XLOOKUP(Base[[#This Row],[Recurso]],'DE-PARA'!$A$1:$A$1000,'DE-PARA'!$E$1:$E$1000)</f>
        <v>0</v>
      </c>
      <c r="I1147">
        <f>_xlfn.XLOOKUP(Base[[#This Row],[Recurso]],'DE-PARA'!$A$1:$A$1000,'DE-PARA'!$F$1:$F$1000)</f>
        <v>0</v>
      </c>
      <c r="AD1147" s="64"/>
      <c r="AE1147" s="64"/>
      <c r="AF1147" s="64"/>
      <c r="AG1147" s="65"/>
      <c r="AH1147" s="65"/>
      <c r="BK1147" s="65"/>
      <c r="BL1147" s="65"/>
      <c r="BP1147" s="20"/>
    </row>
    <row r="1148" spans="1:68">
      <c r="A1148" s="19">
        <f>CONCATENATE(MONTH(Base[[#This Row],[Data_Padronizada]]),"/",YEAR(Base[[#This Row],[Data_Padronizada]]))*1</f>
        <v>1</v>
      </c>
      <c r="B1148" s="20" cm="1">
        <f t="array" ref="B1148">IF(ISTEXT(BP1148), IFERROR(VALOR.DATA(TRIM(BP1148)), VALUE(TRIM(BP1148))), BP1148)</f>
        <v>0</v>
      </c>
      <c r="C1148" t="str">
        <f>TEXT(Base[[#This Row],[Data_Padronizada]],"DDD")</f>
        <v>sáb</v>
      </c>
      <c r="D1148">
        <f>_xlfn.XLOOKUP(Base[[#This Row],[Recurso]],'DE-PARA'!$A$1:$A$1000,'DE-PARA'!$D$1:$D$1000)</f>
        <v>0</v>
      </c>
      <c r="E1148" t="str">
        <f>_xlfn.XLOOKUP(Base[[#This Row],[Tipo]],'DE-PARA'!$K$2:$K$63,'DE-PARA'!$L$2:$L$63,"Fazer De-Para")</f>
        <v>Fazer De-Para</v>
      </c>
      <c r="F1148" s="21">
        <f>Base[[#This Row],[Duração]]*24</f>
        <v>0</v>
      </c>
      <c r="G1148" s="22">
        <f>HOUR(Base[[#This Row],[Tempo de atendimento]]/24)</f>
        <v>0</v>
      </c>
      <c r="H1148">
        <f>_xlfn.XLOOKUP(Base[[#This Row],[Recurso]],'DE-PARA'!$A$1:$A$1000,'DE-PARA'!$E$1:$E$1000)</f>
        <v>0</v>
      </c>
      <c r="I1148">
        <f>_xlfn.XLOOKUP(Base[[#This Row],[Recurso]],'DE-PARA'!$A$1:$A$1000,'DE-PARA'!$F$1:$F$1000)</f>
        <v>0</v>
      </c>
      <c r="AD1148" s="64"/>
      <c r="AE1148" s="64"/>
      <c r="AF1148" s="64"/>
      <c r="AG1148" s="65"/>
      <c r="AH1148" s="65"/>
      <c r="BK1148" s="65"/>
      <c r="BL1148" s="65"/>
      <c r="BP1148" s="20"/>
    </row>
    <row r="1149" spans="1:68">
      <c r="A1149" s="19">
        <f>CONCATENATE(MONTH(Base[[#This Row],[Data_Padronizada]]),"/",YEAR(Base[[#This Row],[Data_Padronizada]]))*1</f>
        <v>1</v>
      </c>
      <c r="B1149" s="20" cm="1">
        <f t="array" ref="B1149">IF(ISTEXT(BP1149), IFERROR(VALOR.DATA(TRIM(BP1149)), VALUE(TRIM(BP1149))), BP1149)</f>
        <v>0</v>
      </c>
      <c r="C1149" t="str">
        <f>TEXT(Base[[#This Row],[Data_Padronizada]],"DDD")</f>
        <v>sáb</v>
      </c>
      <c r="D1149">
        <f>_xlfn.XLOOKUP(Base[[#This Row],[Recurso]],'DE-PARA'!$A$1:$A$1000,'DE-PARA'!$D$1:$D$1000)</f>
        <v>0</v>
      </c>
      <c r="E1149" t="str">
        <f>_xlfn.XLOOKUP(Base[[#This Row],[Tipo]],'DE-PARA'!$K$2:$K$63,'DE-PARA'!$L$2:$L$63,"Fazer De-Para")</f>
        <v>Fazer De-Para</v>
      </c>
      <c r="F1149" s="21">
        <f>Base[[#This Row],[Duração]]*24</f>
        <v>0</v>
      </c>
      <c r="G1149" s="22">
        <f>HOUR(Base[[#This Row],[Tempo de atendimento]]/24)</f>
        <v>0</v>
      </c>
      <c r="H1149">
        <f>_xlfn.XLOOKUP(Base[[#This Row],[Recurso]],'DE-PARA'!$A$1:$A$1000,'DE-PARA'!$E$1:$E$1000)</f>
        <v>0</v>
      </c>
      <c r="I1149">
        <f>_xlfn.XLOOKUP(Base[[#This Row],[Recurso]],'DE-PARA'!$A$1:$A$1000,'DE-PARA'!$F$1:$F$1000)</f>
        <v>0</v>
      </c>
      <c r="AD1149" s="64"/>
      <c r="AE1149" s="64"/>
      <c r="AF1149" s="64"/>
      <c r="AG1149" s="65"/>
      <c r="AH1149" s="65"/>
      <c r="BK1149" s="65"/>
      <c r="BL1149" s="65"/>
      <c r="BP1149" s="20"/>
    </row>
    <row r="1150" spans="1:68">
      <c r="A1150" s="19">
        <f>CONCATENATE(MONTH(Base[[#This Row],[Data_Padronizada]]),"/",YEAR(Base[[#This Row],[Data_Padronizada]]))*1</f>
        <v>1</v>
      </c>
      <c r="B1150" s="20" cm="1">
        <f t="array" ref="B1150">IF(ISTEXT(BP1150), IFERROR(VALOR.DATA(TRIM(BP1150)), VALUE(TRIM(BP1150))), BP1150)</f>
        <v>0</v>
      </c>
      <c r="C1150" t="str">
        <f>TEXT(Base[[#This Row],[Data_Padronizada]],"DDD")</f>
        <v>sáb</v>
      </c>
      <c r="D1150">
        <f>_xlfn.XLOOKUP(Base[[#This Row],[Recurso]],'DE-PARA'!$A$1:$A$1000,'DE-PARA'!$D$1:$D$1000)</f>
        <v>0</v>
      </c>
      <c r="E1150" t="str">
        <f>_xlfn.XLOOKUP(Base[[#This Row],[Tipo]],'DE-PARA'!$K$2:$K$63,'DE-PARA'!$L$2:$L$63,"Fazer De-Para")</f>
        <v>Fazer De-Para</v>
      </c>
      <c r="F1150" s="21">
        <f>Base[[#This Row],[Duração]]*24</f>
        <v>0</v>
      </c>
      <c r="G1150" s="22">
        <f>HOUR(Base[[#This Row],[Tempo de atendimento]]/24)</f>
        <v>0</v>
      </c>
      <c r="H1150">
        <f>_xlfn.XLOOKUP(Base[[#This Row],[Recurso]],'DE-PARA'!$A$1:$A$1000,'DE-PARA'!$E$1:$E$1000)</f>
        <v>0</v>
      </c>
      <c r="I1150">
        <f>_xlfn.XLOOKUP(Base[[#This Row],[Recurso]],'DE-PARA'!$A$1:$A$1000,'DE-PARA'!$F$1:$F$1000)</f>
        <v>0</v>
      </c>
      <c r="AD1150" s="64"/>
      <c r="AE1150" s="64"/>
      <c r="AF1150" s="64"/>
      <c r="AG1150" s="65"/>
      <c r="AH1150" s="65"/>
      <c r="BK1150" s="65"/>
      <c r="BL1150" s="65"/>
      <c r="BP1150" s="20"/>
    </row>
    <row r="1151" spans="1:68">
      <c r="A1151" s="19">
        <f>CONCATENATE(MONTH(Base[[#This Row],[Data_Padronizada]]),"/",YEAR(Base[[#This Row],[Data_Padronizada]]))*1</f>
        <v>1</v>
      </c>
      <c r="B1151" s="20" cm="1">
        <f t="array" ref="B1151">IF(ISTEXT(BP1151), IFERROR(VALOR.DATA(TRIM(BP1151)), VALUE(TRIM(BP1151))), BP1151)</f>
        <v>0</v>
      </c>
      <c r="C1151" t="str">
        <f>TEXT(Base[[#This Row],[Data_Padronizada]],"DDD")</f>
        <v>sáb</v>
      </c>
      <c r="D1151">
        <f>_xlfn.XLOOKUP(Base[[#This Row],[Recurso]],'DE-PARA'!$A$1:$A$1000,'DE-PARA'!$D$1:$D$1000)</f>
        <v>0</v>
      </c>
      <c r="E1151" t="str">
        <f>_xlfn.XLOOKUP(Base[[#This Row],[Tipo]],'DE-PARA'!$K$2:$K$63,'DE-PARA'!$L$2:$L$63,"Fazer De-Para")</f>
        <v>Fazer De-Para</v>
      </c>
      <c r="F1151" s="21">
        <f>Base[[#This Row],[Duração]]*24</f>
        <v>0</v>
      </c>
      <c r="G1151" s="22">
        <f>HOUR(Base[[#This Row],[Tempo de atendimento]]/24)</f>
        <v>0</v>
      </c>
      <c r="H1151">
        <f>_xlfn.XLOOKUP(Base[[#This Row],[Recurso]],'DE-PARA'!$A$1:$A$1000,'DE-PARA'!$E$1:$E$1000)</f>
        <v>0</v>
      </c>
      <c r="I1151">
        <f>_xlfn.XLOOKUP(Base[[#This Row],[Recurso]],'DE-PARA'!$A$1:$A$1000,'DE-PARA'!$F$1:$F$1000)</f>
        <v>0</v>
      </c>
      <c r="AD1151" s="64"/>
      <c r="AE1151" s="64"/>
      <c r="AF1151" s="64"/>
      <c r="AG1151" s="65"/>
      <c r="AH1151" s="65"/>
      <c r="BK1151" s="65"/>
      <c r="BL1151" s="65"/>
      <c r="BP1151" s="20"/>
    </row>
    <row r="1152" spans="1:68">
      <c r="A1152" s="19">
        <f>CONCATENATE(MONTH(Base[[#This Row],[Data_Padronizada]]),"/",YEAR(Base[[#This Row],[Data_Padronizada]]))*1</f>
        <v>1</v>
      </c>
      <c r="B1152" s="20" cm="1">
        <f t="array" ref="B1152">IF(ISTEXT(BP1152), IFERROR(VALOR.DATA(TRIM(BP1152)), VALUE(TRIM(BP1152))), BP1152)</f>
        <v>0</v>
      </c>
      <c r="C1152" t="str">
        <f>TEXT(Base[[#This Row],[Data_Padronizada]],"DDD")</f>
        <v>sáb</v>
      </c>
      <c r="D1152">
        <f>_xlfn.XLOOKUP(Base[[#This Row],[Recurso]],'DE-PARA'!$A$1:$A$1000,'DE-PARA'!$D$1:$D$1000)</f>
        <v>0</v>
      </c>
      <c r="E1152" t="str">
        <f>_xlfn.XLOOKUP(Base[[#This Row],[Tipo]],'DE-PARA'!$K$2:$K$63,'DE-PARA'!$L$2:$L$63,"Fazer De-Para")</f>
        <v>Fazer De-Para</v>
      </c>
      <c r="F1152" s="21">
        <f>Base[[#This Row],[Duração]]*24</f>
        <v>0</v>
      </c>
      <c r="G1152" s="22">
        <f>HOUR(Base[[#This Row],[Tempo de atendimento]]/24)</f>
        <v>0</v>
      </c>
      <c r="H1152">
        <f>_xlfn.XLOOKUP(Base[[#This Row],[Recurso]],'DE-PARA'!$A$1:$A$1000,'DE-PARA'!$E$1:$E$1000)</f>
        <v>0</v>
      </c>
      <c r="I1152">
        <f>_xlfn.XLOOKUP(Base[[#This Row],[Recurso]],'DE-PARA'!$A$1:$A$1000,'DE-PARA'!$F$1:$F$1000)</f>
        <v>0</v>
      </c>
      <c r="AD1152" s="64"/>
      <c r="AE1152" s="64"/>
      <c r="AF1152" s="64"/>
      <c r="AG1152" s="65"/>
      <c r="AH1152" s="65"/>
      <c r="BK1152" s="65"/>
      <c r="BL1152" s="65"/>
      <c r="BP1152" s="20"/>
    </row>
    <row r="1153" spans="1:75">
      <c r="A1153" s="19">
        <f>CONCATENATE(MONTH(Base[[#This Row],[Data_Padronizada]]),"/",YEAR(Base[[#This Row],[Data_Padronizada]]))*1</f>
        <v>1</v>
      </c>
      <c r="B1153" s="20" cm="1">
        <f t="array" ref="B1153">IF(ISTEXT(BP1153), IFERROR(VALOR.DATA(TRIM(BP1153)), VALUE(TRIM(BP1153))), BP1153)</f>
        <v>0</v>
      </c>
      <c r="C1153" t="str">
        <f>TEXT(Base[[#This Row],[Data_Padronizada]],"DDD")</f>
        <v>sáb</v>
      </c>
      <c r="D1153">
        <f>_xlfn.XLOOKUP(Base[[#This Row],[Recurso]],'DE-PARA'!$A$1:$A$1000,'DE-PARA'!$D$1:$D$1000)</f>
        <v>0</v>
      </c>
      <c r="E1153" t="str">
        <f>_xlfn.XLOOKUP(Base[[#This Row],[Tipo]],'DE-PARA'!$K$2:$K$63,'DE-PARA'!$L$2:$L$63,"Fazer De-Para")</f>
        <v>Fazer De-Para</v>
      </c>
      <c r="F1153" s="21">
        <f>Base[[#This Row],[Duração]]*24</f>
        <v>0</v>
      </c>
      <c r="G1153" s="22">
        <f>HOUR(Base[[#This Row],[Tempo de atendimento]]/24)</f>
        <v>0</v>
      </c>
      <c r="H1153">
        <f>_xlfn.XLOOKUP(Base[[#This Row],[Recurso]],'DE-PARA'!$A$1:$A$1000,'DE-PARA'!$E$1:$E$1000)</f>
        <v>0</v>
      </c>
      <c r="I1153">
        <f>_xlfn.XLOOKUP(Base[[#This Row],[Recurso]],'DE-PARA'!$A$1:$A$1000,'DE-PARA'!$F$1:$F$1000)</f>
        <v>0</v>
      </c>
      <c r="AD1153" s="64"/>
      <c r="AE1153" s="64"/>
      <c r="AF1153" s="64"/>
      <c r="AG1153" s="65"/>
      <c r="AH1153" s="65"/>
      <c r="BK1153" s="65"/>
      <c r="BL1153" s="65"/>
      <c r="BP1153" s="20"/>
    </row>
    <row r="1154" spans="1:75">
      <c r="A1154" s="19">
        <f>CONCATENATE(MONTH(Base[[#This Row],[Data_Padronizada]]),"/",YEAR(Base[[#This Row],[Data_Padronizada]]))*1</f>
        <v>1</v>
      </c>
      <c r="B1154" s="20" cm="1">
        <f t="array" ref="B1154">IF(ISTEXT(BP1154), IFERROR(VALOR.DATA(TRIM(BP1154)), VALUE(TRIM(BP1154))), BP1154)</f>
        <v>0</v>
      </c>
      <c r="C1154" t="str">
        <f>TEXT(Base[[#This Row],[Data_Padronizada]],"DDD")</f>
        <v>sáb</v>
      </c>
      <c r="D1154">
        <f>_xlfn.XLOOKUP(Base[[#This Row],[Recurso]],'DE-PARA'!$A$1:$A$1000,'DE-PARA'!$D$1:$D$1000)</f>
        <v>0</v>
      </c>
      <c r="E1154" t="str">
        <f>_xlfn.XLOOKUP(Base[[#This Row],[Tipo]],'DE-PARA'!$K$2:$K$63,'DE-PARA'!$L$2:$L$63,"Fazer De-Para")</f>
        <v>Fazer De-Para</v>
      </c>
      <c r="F1154" s="21">
        <f>Base[[#This Row],[Duração]]*24</f>
        <v>0</v>
      </c>
      <c r="G1154" s="22">
        <f>HOUR(Base[[#This Row],[Tempo de atendimento]]/24)</f>
        <v>0</v>
      </c>
      <c r="H1154">
        <f>_xlfn.XLOOKUP(Base[[#This Row],[Recurso]],'DE-PARA'!$A$1:$A$1000,'DE-PARA'!$E$1:$E$1000)</f>
        <v>0</v>
      </c>
      <c r="I1154">
        <f>_xlfn.XLOOKUP(Base[[#This Row],[Recurso]],'DE-PARA'!$A$1:$A$1000,'DE-PARA'!$F$1:$F$1000)</f>
        <v>0</v>
      </c>
      <c r="J1154" s="66"/>
      <c r="K1154" s="66"/>
      <c r="L1154" s="66"/>
      <c r="M1154" s="66"/>
      <c r="N1154" s="66"/>
      <c r="O1154" s="66"/>
      <c r="P1154" s="66"/>
      <c r="Q1154" s="66"/>
      <c r="R1154" s="66"/>
      <c r="S1154" s="66"/>
      <c r="T1154" s="66"/>
      <c r="U1154" s="66"/>
      <c r="V1154" s="66"/>
      <c r="W1154" s="66"/>
      <c r="X1154" s="66"/>
      <c r="Y1154" s="66"/>
      <c r="Z1154" s="66"/>
      <c r="AA1154" s="66"/>
      <c r="AB1154" s="66"/>
      <c r="AC1154" s="66"/>
      <c r="AD1154" s="67"/>
      <c r="AE1154" s="67"/>
      <c r="AF1154" s="67"/>
      <c r="AG1154" s="68"/>
      <c r="AH1154" s="68"/>
      <c r="AI1154" s="66"/>
      <c r="AJ1154" s="66"/>
      <c r="AK1154" s="66"/>
      <c r="AL1154" s="66"/>
      <c r="AM1154" s="66"/>
      <c r="AN1154" s="66"/>
      <c r="AO1154" s="66"/>
      <c r="AP1154" s="66"/>
      <c r="AQ1154" s="66"/>
      <c r="AR1154" s="66"/>
      <c r="AS1154" s="66"/>
      <c r="AT1154" s="66"/>
      <c r="AU1154" s="66"/>
      <c r="AV1154" s="66"/>
      <c r="AW1154" s="66"/>
      <c r="AX1154" s="66"/>
      <c r="AY1154" s="66"/>
      <c r="AZ1154" s="66"/>
      <c r="BA1154" s="66"/>
      <c r="BB1154" s="66"/>
      <c r="BC1154" s="66"/>
      <c r="BD1154" s="66"/>
      <c r="BE1154" s="66"/>
      <c r="BF1154" s="66"/>
      <c r="BG1154" s="66"/>
      <c r="BH1154" s="66"/>
      <c r="BI1154" s="66"/>
      <c r="BJ1154" s="66"/>
      <c r="BK1154" s="68"/>
      <c r="BL1154" s="68"/>
      <c r="BM1154" s="66"/>
      <c r="BN1154" s="66"/>
      <c r="BO1154" s="66"/>
      <c r="BP1154" s="69"/>
      <c r="BQ1154" s="66"/>
      <c r="BR1154" s="66"/>
      <c r="BS1154" s="66"/>
      <c r="BT1154" s="66"/>
      <c r="BU1154" s="66"/>
      <c r="BV1154" s="66"/>
      <c r="BW1154" s="66"/>
    </row>
    <row r="1155" spans="1:75">
      <c r="A1155" s="19">
        <f>CONCATENATE(MONTH(Base[[#This Row],[Data_Padronizada]]),"/",YEAR(Base[[#This Row],[Data_Padronizada]]))*1</f>
        <v>1</v>
      </c>
      <c r="B1155" s="20" cm="1">
        <f t="array" ref="B1155">IF(ISTEXT(BP1155), IFERROR(VALOR.DATA(TRIM(BP1155)), VALUE(TRIM(BP1155))), BP1155)</f>
        <v>0</v>
      </c>
      <c r="C1155" t="str">
        <f>TEXT(Base[[#This Row],[Data_Padronizada]],"DDD")</f>
        <v>sáb</v>
      </c>
      <c r="D1155">
        <f>_xlfn.XLOOKUP(Base[[#This Row],[Recurso]],'DE-PARA'!$A$1:$A$1000,'DE-PARA'!$D$1:$D$1000)</f>
        <v>0</v>
      </c>
      <c r="E1155" t="str">
        <f>_xlfn.XLOOKUP(Base[[#This Row],[Tipo]],'DE-PARA'!$K$2:$K$63,'DE-PARA'!$L$2:$L$63,"Fazer De-Para")</f>
        <v>Fazer De-Para</v>
      </c>
      <c r="F1155" s="21">
        <f>Base[[#This Row],[Duração]]*24</f>
        <v>0</v>
      </c>
      <c r="G1155" s="22">
        <f>HOUR(Base[[#This Row],[Tempo de atendimento]]/24)</f>
        <v>0</v>
      </c>
      <c r="H1155">
        <f>_xlfn.XLOOKUP(Base[[#This Row],[Recurso]],'DE-PARA'!$A$1:$A$1000,'DE-PARA'!$E$1:$E$1000)</f>
        <v>0</v>
      </c>
      <c r="I1155">
        <f>_xlfn.XLOOKUP(Base[[#This Row],[Recurso]],'DE-PARA'!$A$1:$A$1000,'DE-PARA'!$F$1:$F$1000)</f>
        <v>0</v>
      </c>
      <c r="AD1155" s="64"/>
      <c r="AE1155" s="64"/>
      <c r="AF1155" s="64"/>
      <c r="AG1155" s="65"/>
      <c r="AH1155" s="65"/>
      <c r="BK1155" s="65"/>
      <c r="BL1155" s="65"/>
      <c r="BP1155" s="20"/>
    </row>
    <row r="1156" spans="1:75">
      <c r="A1156" s="19">
        <f>CONCATENATE(MONTH(Base[[#This Row],[Data_Padronizada]]),"/",YEAR(Base[[#This Row],[Data_Padronizada]]))*1</f>
        <v>1</v>
      </c>
      <c r="B1156" s="20" cm="1">
        <f t="array" ref="B1156">IF(ISTEXT(BP1156), IFERROR(VALOR.DATA(TRIM(BP1156)), VALUE(TRIM(BP1156))), BP1156)</f>
        <v>0</v>
      </c>
      <c r="C1156" t="str">
        <f>TEXT(Base[[#This Row],[Data_Padronizada]],"DDD")</f>
        <v>sáb</v>
      </c>
      <c r="D1156">
        <f>_xlfn.XLOOKUP(Base[[#This Row],[Recurso]],'DE-PARA'!$A$1:$A$1000,'DE-PARA'!$D$1:$D$1000)</f>
        <v>0</v>
      </c>
      <c r="E1156" t="str">
        <f>_xlfn.XLOOKUP(Base[[#This Row],[Tipo]],'DE-PARA'!$K$2:$K$63,'DE-PARA'!$L$2:$L$63,"Fazer De-Para")</f>
        <v>Fazer De-Para</v>
      </c>
      <c r="F1156" s="21">
        <f>Base[[#This Row],[Duração]]*24</f>
        <v>0</v>
      </c>
      <c r="G1156" s="22">
        <f>HOUR(Base[[#This Row],[Tempo de atendimento]]/24)</f>
        <v>0</v>
      </c>
      <c r="H1156">
        <f>_xlfn.XLOOKUP(Base[[#This Row],[Recurso]],'DE-PARA'!$A$1:$A$1000,'DE-PARA'!$E$1:$E$1000)</f>
        <v>0</v>
      </c>
      <c r="I1156">
        <f>_xlfn.XLOOKUP(Base[[#This Row],[Recurso]],'DE-PARA'!$A$1:$A$1000,'DE-PARA'!$F$1:$F$1000)</f>
        <v>0</v>
      </c>
      <c r="AD1156" s="64"/>
      <c r="AE1156" s="64"/>
      <c r="AF1156" s="64"/>
      <c r="AG1156" s="65"/>
      <c r="AH1156" s="65"/>
      <c r="BK1156" s="65"/>
      <c r="BL1156" s="65"/>
      <c r="BP1156" s="20"/>
    </row>
    <row r="1157" spans="1:75">
      <c r="A1157" s="19">
        <f>CONCATENATE(MONTH(Base[[#This Row],[Data_Padronizada]]),"/",YEAR(Base[[#This Row],[Data_Padronizada]]))*1</f>
        <v>1</v>
      </c>
      <c r="B1157" s="20" cm="1">
        <f t="array" ref="B1157">IF(ISTEXT(BP1157), IFERROR(VALOR.DATA(TRIM(BP1157)), VALUE(TRIM(BP1157))), BP1157)</f>
        <v>0</v>
      </c>
      <c r="C1157" t="str">
        <f>TEXT(Base[[#This Row],[Data_Padronizada]],"DDD")</f>
        <v>sáb</v>
      </c>
      <c r="D1157">
        <f>_xlfn.XLOOKUP(Base[[#This Row],[Recurso]],'DE-PARA'!$A$1:$A$1000,'DE-PARA'!$D$1:$D$1000)</f>
        <v>0</v>
      </c>
      <c r="E1157" t="str">
        <f>_xlfn.XLOOKUP(Base[[#This Row],[Tipo]],'DE-PARA'!$K$2:$K$63,'DE-PARA'!$L$2:$L$63,"Fazer De-Para")</f>
        <v>Fazer De-Para</v>
      </c>
      <c r="F1157" s="21">
        <f>Base[[#This Row],[Duração]]*24</f>
        <v>0</v>
      </c>
      <c r="G1157" s="22">
        <f>HOUR(Base[[#This Row],[Tempo de atendimento]]/24)</f>
        <v>0</v>
      </c>
      <c r="H1157">
        <f>_xlfn.XLOOKUP(Base[[#This Row],[Recurso]],'DE-PARA'!$A$1:$A$1000,'DE-PARA'!$E$1:$E$1000)</f>
        <v>0</v>
      </c>
      <c r="I1157">
        <f>_xlfn.XLOOKUP(Base[[#This Row],[Recurso]],'DE-PARA'!$A$1:$A$1000,'DE-PARA'!$F$1:$F$1000)</f>
        <v>0</v>
      </c>
      <c r="AD1157" s="64"/>
      <c r="AE1157" s="64"/>
      <c r="AF1157" s="64"/>
      <c r="AG1157" s="65"/>
      <c r="AH1157" s="65"/>
      <c r="BK1157" s="65"/>
      <c r="BL1157" s="65"/>
      <c r="BP1157" s="20"/>
    </row>
    <row r="1158" spans="1:75">
      <c r="A1158" s="19">
        <f>CONCATENATE(MONTH(Base[[#This Row],[Data_Padronizada]]),"/",YEAR(Base[[#This Row],[Data_Padronizada]]))*1</f>
        <v>1</v>
      </c>
      <c r="B1158" s="20" cm="1">
        <f t="array" ref="B1158">IF(ISTEXT(BP1158), IFERROR(VALOR.DATA(TRIM(BP1158)), VALUE(TRIM(BP1158))), BP1158)</f>
        <v>0</v>
      </c>
      <c r="C1158" t="str">
        <f>TEXT(Base[[#This Row],[Data_Padronizada]],"DDD")</f>
        <v>sáb</v>
      </c>
      <c r="D1158">
        <f>_xlfn.XLOOKUP(Base[[#This Row],[Recurso]],'DE-PARA'!$A$1:$A$1000,'DE-PARA'!$D$1:$D$1000)</f>
        <v>0</v>
      </c>
      <c r="E1158" t="str">
        <f>_xlfn.XLOOKUP(Base[[#This Row],[Tipo]],'DE-PARA'!$K$2:$K$63,'DE-PARA'!$L$2:$L$63,"Fazer De-Para")</f>
        <v>Fazer De-Para</v>
      </c>
      <c r="F1158" s="21">
        <f>Base[[#This Row],[Duração]]*24</f>
        <v>0</v>
      </c>
      <c r="G1158" s="22">
        <f>HOUR(Base[[#This Row],[Tempo de atendimento]]/24)</f>
        <v>0</v>
      </c>
      <c r="H1158">
        <f>_xlfn.XLOOKUP(Base[[#This Row],[Recurso]],'DE-PARA'!$A$1:$A$1000,'DE-PARA'!$E$1:$E$1000)</f>
        <v>0</v>
      </c>
      <c r="I1158">
        <f>_xlfn.XLOOKUP(Base[[#This Row],[Recurso]],'DE-PARA'!$A$1:$A$1000,'DE-PARA'!$F$1:$F$1000)</f>
        <v>0</v>
      </c>
      <c r="AD1158" s="64"/>
      <c r="AE1158" s="64"/>
      <c r="AF1158" s="64"/>
      <c r="AG1158" s="65"/>
      <c r="AH1158" s="65"/>
      <c r="BK1158" s="65"/>
      <c r="BL1158" s="65"/>
      <c r="BP1158" s="20"/>
    </row>
    <row r="1159" spans="1:75">
      <c r="A1159" s="19">
        <f>CONCATENATE(MONTH(Base[[#This Row],[Data_Padronizada]]),"/",YEAR(Base[[#This Row],[Data_Padronizada]]))*1</f>
        <v>1</v>
      </c>
      <c r="B1159" s="20" cm="1">
        <f t="array" ref="B1159">IF(ISTEXT(BP1159), IFERROR(VALOR.DATA(TRIM(BP1159)), VALUE(TRIM(BP1159))), BP1159)</f>
        <v>0</v>
      </c>
      <c r="C1159" t="str">
        <f>TEXT(Base[[#This Row],[Data_Padronizada]],"DDD")</f>
        <v>sáb</v>
      </c>
      <c r="D1159">
        <f>_xlfn.XLOOKUP(Base[[#This Row],[Recurso]],'DE-PARA'!$A$1:$A$1000,'DE-PARA'!$D$1:$D$1000)</f>
        <v>0</v>
      </c>
      <c r="E1159" t="str">
        <f>_xlfn.XLOOKUP(Base[[#This Row],[Tipo]],'DE-PARA'!$K$2:$K$63,'DE-PARA'!$L$2:$L$63,"Fazer De-Para")</f>
        <v>Fazer De-Para</v>
      </c>
      <c r="F1159" s="21">
        <f>Base[[#This Row],[Duração]]*24</f>
        <v>0</v>
      </c>
      <c r="G1159" s="22">
        <f>HOUR(Base[[#This Row],[Tempo de atendimento]]/24)</f>
        <v>0</v>
      </c>
      <c r="H1159">
        <f>_xlfn.XLOOKUP(Base[[#This Row],[Recurso]],'DE-PARA'!$A$1:$A$1000,'DE-PARA'!$E$1:$E$1000)</f>
        <v>0</v>
      </c>
      <c r="I1159">
        <f>_xlfn.XLOOKUP(Base[[#This Row],[Recurso]],'DE-PARA'!$A$1:$A$1000,'DE-PARA'!$F$1:$F$1000)</f>
        <v>0</v>
      </c>
      <c r="AD1159" s="64"/>
      <c r="AE1159" s="64"/>
      <c r="AF1159" s="64"/>
      <c r="AG1159" s="65"/>
      <c r="AH1159" s="65"/>
      <c r="BK1159" s="65"/>
      <c r="BL1159" s="65"/>
      <c r="BP1159" s="20"/>
    </row>
    <row r="1160" spans="1:75">
      <c r="A1160" s="19">
        <f>CONCATENATE(MONTH(Base[[#This Row],[Data_Padronizada]]),"/",YEAR(Base[[#This Row],[Data_Padronizada]]))*1</f>
        <v>1</v>
      </c>
      <c r="B1160" s="20" cm="1">
        <f t="array" ref="B1160">IF(ISTEXT(BP1160), IFERROR(VALOR.DATA(TRIM(BP1160)), VALUE(TRIM(BP1160))), BP1160)</f>
        <v>0</v>
      </c>
      <c r="C1160" t="str">
        <f>TEXT(Base[[#This Row],[Data_Padronizada]],"DDD")</f>
        <v>sáb</v>
      </c>
      <c r="D1160">
        <f>_xlfn.XLOOKUP(Base[[#This Row],[Recurso]],'DE-PARA'!$A$1:$A$1000,'DE-PARA'!$D$1:$D$1000)</f>
        <v>0</v>
      </c>
      <c r="E1160" t="str">
        <f>_xlfn.XLOOKUP(Base[[#This Row],[Tipo]],'DE-PARA'!$K$2:$K$63,'DE-PARA'!$L$2:$L$63,"Fazer De-Para")</f>
        <v>Fazer De-Para</v>
      </c>
      <c r="F1160" s="21">
        <f>Base[[#This Row],[Duração]]*24</f>
        <v>0</v>
      </c>
      <c r="G1160" s="22">
        <f>HOUR(Base[[#This Row],[Tempo de atendimento]]/24)</f>
        <v>0</v>
      </c>
      <c r="H1160">
        <f>_xlfn.XLOOKUP(Base[[#This Row],[Recurso]],'DE-PARA'!$A$1:$A$1000,'DE-PARA'!$E$1:$E$1000)</f>
        <v>0</v>
      </c>
      <c r="I1160">
        <f>_xlfn.XLOOKUP(Base[[#This Row],[Recurso]],'DE-PARA'!$A$1:$A$1000,'DE-PARA'!$F$1:$F$1000)</f>
        <v>0</v>
      </c>
      <c r="AD1160" s="64"/>
      <c r="AE1160" s="64"/>
      <c r="AF1160" s="64"/>
      <c r="AG1160" s="65"/>
      <c r="AH1160" s="65"/>
      <c r="BK1160" s="65"/>
      <c r="BL1160" s="65"/>
      <c r="BP1160" s="20"/>
    </row>
    <row r="1161" spans="1:75">
      <c r="A1161" s="19">
        <f>CONCATENATE(MONTH(Base[[#This Row],[Data_Padronizada]]),"/",YEAR(Base[[#This Row],[Data_Padronizada]]))*1</f>
        <v>1</v>
      </c>
      <c r="B1161" s="20" cm="1">
        <f t="array" ref="B1161">IF(ISTEXT(BP1161), IFERROR(VALOR.DATA(TRIM(BP1161)), VALUE(TRIM(BP1161))), BP1161)</f>
        <v>0</v>
      </c>
      <c r="C1161" t="str">
        <f>TEXT(Base[[#This Row],[Data_Padronizada]],"DDD")</f>
        <v>sáb</v>
      </c>
      <c r="D1161">
        <f>_xlfn.XLOOKUP(Base[[#This Row],[Recurso]],'DE-PARA'!$A$1:$A$1000,'DE-PARA'!$D$1:$D$1000)</f>
        <v>0</v>
      </c>
      <c r="E1161" t="str">
        <f>_xlfn.XLOOKUP(Base[[#This Row],[Tipo]],'DE-PARA'!$K$2:$K$63,'DE-PARA'!$L$2:$L$63,"Fazer De-Para")</f>
        <v>Fazer De-Para</v>
      </c>
      <c r="F1161" s="21">
        <f>Base[[#This Row],[Duração]]*24</f>
        <v>0</v>
      </c>
      <c r="G1161" s="22">
        <f>HOUR(Base[[#This Row],[Tempo de atendimento]]/24)</f>
        <v>0</v>
      </c>
      <c r="H1161">
        <f>_xlfn.XLOOKUP(Base[[#This Row],[Recurso]],'DE-PARA'!$A$1:$A$1000,'DE-PARA'!$E$1:$E$1000)</f>
        <v>0</v>
      </c>
      <c r="I1161">
        <f>_xlfn.XLOOKUP(Base[[#This Row],[Recurso]],'DE-PARA'!$A$1:$A$1000,'DE-PARA'!$F$1:$F$1000)</f>
        <v>0</v>
      </c>
      <c r="AD1161" s="64"/>
      <c r="AE1161" s="64"/>
      <c r="AF1161" s="64"/>
      <c r="AG1161" s="65"/>
      <c r="AH1161" s="65"/>
      <c r="BK1161" s="65"/>
      <c r="BL1161" s="65"/>
      <c r="BP1161" s="20"/>
    </row>
    <row r="1162" spans="1:75">
      <c r="A1162" s="19">
        <f>CONCATENATE(MONTH(Base[[#This Row],[Data_Padronizada]]),"/",YEAR(Base[[#This Row],[Data_Padronizada]]))*1</f>
        <v>1</v>
      </c>
      <c r="B1162" s="20" cm="1">
        <f t="array" ref="B1162">IF(ISTEXT(BP1162), IFERROR(VALOR.DATA(TRIM(BP1162)), VALUE(TRIM(BP1162))), BP1162)</f>
        <v>0</v>
      </c>
      <c r="C1162" t="str">
        <f>TEXT(Base[[#This Row],[Data_Padronizada]],"DDD")</f>
        <v>sáb</v>
      </c>
      <c r="D1162">
        <f>_xlfn.XLOOKUP(Base[[#This Row],[Recurso]],'DE-PARA'!$A$1:$A$1000,'DE-PARA'!$D$1:$D$1000)</f>
        <v>0</v>
      </c>
      <c r="E1162" t="str">
        <f>_xlfn.XLOOKUP(Base[[#This Row],[Tipo]],'DE-PARA'!$K$2:$K$63,'DE-PARA'!$L$2:$L$63,"Fazer De-Para")</f>
        <v>Fazer De-Para</v>
      </c>
      <c r="F1162" s="21">
        <f>Base[[#This Row],[Duração]]*24</f>
        <v>0</v>
      </c>
      <c r="G1162" s="22">
        <f>HOUR(Base[[#This Row],[Tempo de atendimento]]/24)</f>
        <v>0</v>
      </c>
      <c r="H1162">
        <f>_xlfn.XLOOKUP(Base[[#This Row],[Recurso]],'DE-PARA'!$A$1:$A$1000,'DE-PARA'!$E$1:$E$1000)</f>
        <v>0</v>
      </c>
      <c r="I1162">
        <f>_xlfn.XLOOKUP(Base[[#This Row],[Recurso]],'DE-PARA'!$A$1:$A$1000,'DE-PARA'!$F$1:$F$1000)</f>
        <v>0</v>
      </c>
    </row>
    <row r="1163" spans="1:75">
      <c r="A1163" s="19">
        <f>CONCATENATE(MONTH(Base[[#This Row],[Data_Padronizada]]),"/",YEAR(Base[[#This Row],[Data_Padronizada]]))*1</f>
        <v>1</v>
      </c>
      <c r="B1163" s="20" cm="1">
        <f t="array" ref="B1163">IF(ISTEXT(BP1163), IFERROR(VALOR.DATA(TRIM(BP1163)), VALUE(TRIM(BP1163))), BP1163)</f>
        <v>0</v>
      </c>
      <c r="C1163" t="str">
        <f>TEXT(Base[[#This Row],[Data_Padronizada]],"DDD")</f>
        <v>sáb</v>
      </c>
      <c r="D1163">
        <f>_xlfn.XLOOKUP(Base[[#This Row],[Recurso]],'DE-PARA'!$A$1:$A$1000,'DE-PARA'!$D$1:$D$1000)</f>
        <v>0</v>
      </c>
      <c r="E1163" t="str">
        <f>_xlfn.XLOOKUP(Base[[#This Row],[Tipo]],'DE-PARA'!$K$2:$K$63,'DE-PARA'!$L$2:$L$63,"Fazer De-Para")</f>
        <v>Fazer De-Para</v>
      </c>
      <c r="F1163" s="21">
        <f>Base[[#This Row],[Duração]]*24</f>
        <v>0</v>
      </c>
      <c r="G1163" s="22">
        <f>HOUR(Base[[#This Row],[Tempo de atendimento]]/24)</f>
        <v>0</v>
      </c>
      <c r="H1163">
        <f>_xlfn.XLOOKUP(Base[[#This Row],[Recurso]],'DE-PARA'!$A$1:$A$1000,'DE-PARA'!$E$1:$E$1000)</f>
        <v>0</v>
      </c>
      <c r="I1163">
        <f>_xlfn.XLOOKUP(Base[[#This Row],[Recurso]],'DE-PARA'!$A$1:$A$1000,'DE-PARA'!$F$1:$F$1000)</f>
        <v>0</v>
      </c>
      <c r="AD1163" s="64"/>
      <c r="AE1163" s="64"/>
      <c r="AF1163" s="64"/>
      <c r="AG1163" s="65"/>
      <c r="AH1163" s="65"/>
      <c r="BK1163" s="65"/>
      <c r="BL1163" s="65"/>
      <c r="BP1163" s="20"/>
    </row>
    <row r="1164" spans="1:75">
      <c r="A1164" s="19">
        <f>CONCATENATE(MONTH(Base[[#This Row],[Data_Padronizada]]),"/",YEAR(Base[[#This Row],[Data_Padronizada]]))*1</f>
        <v>1</v>
      </c>
      <c r="B1164" s="20" cm="1">
        <f t="array" ref="B1164">IF(ISTEXT(BP1164), IFERROR(VALOR.DATA(TRIM(BP1164)), VALUE(TRIM(BP1164))), BP1164)</f>
        <v>0</v>
      </c>
      <c r="C1164" t="str">
        <f>TEXT(Base[[#This Row],[Data_Padronizada]],"DDD")</f>
        <v>sáb</v>
      </c>
      <c r="D1164">
        <f>_xlfn.XLOOKUP(Base[[#This Row],[Recurso]],'DE-PARA'!$A$1:$A$1000,'DE-PARA'!$D$1:$D$1000)</f>
        <v>0</v>
      </c>
      <c r="E1164" t="str">
        <f>_xlfn.XLOOKUP(Base[[#This Row],[Tipo]],'DE-PARA'!$K$2:$K$63,'DE-PARA'!$L$2:$L$63,"Fazer De-Para")</f>
        <v>Fazer De-Para</v>
      </c>
      <c r="F1164" s="21">
        <f>Base[[#This Row],[Duração]]*24</f>
        <v>0</v>
      </c>
      <c r="G1164" s="22">
        <f>HOUR(Base[[#This Row],[Tempo de atendimento]]/24)</f>
        <v>0</v>
      </c>
      <c r="H1164">
        <f>_xlfn.XLOOKUP(Base[[#This Row],[Recurso]],'DE-PARA'!$A$1:$A$1000,'DE-PARA'!$E$1:$E$1000)</f>
        <v>0</v>
      </c>
      <c r="I1164">
        <f>_xlfn.XLOOKUP(Base[[#This Row],[Recurso]],'DE-PARA'!$A$1:$A$1000,'DE-PARA'!$F$1:$F$1000)</f>
        <v>0</v>
      </c>
      <c r="AD1164" s="64"/>
      <c r="AE1164" s="64"/>
      <c r="AF1164" s="64"/>
      <c r="AG1164" s="65"/>
      <c r="AH1164" s="65"/>
      <c r="BK1164" s="65"/>
      <c r="BL1164" s="65"/>
      <c r="BP1164" s="20"/>
    </row>
    <row r="1165" spans="1:75">
      <c r="A1165" s="19">
        <f>CONCATENATE(MONTH(Base[[#This Row],[Data_Padronizada]]),"/",YEAR(Base[[#This Row],[Data_Padronizada]]))*1</f>
        <v>1</v>
      </c>
      <c r="B1165" s="20" cm="1">
        <f t="array" ref="B1165">IF(ISTEXT(BP1165), IFERROR(VALOR.DATA(TRIM(BP1165)), VALUE(TRIM(BP1165))), BP1165)</f>
        <v>0</v>
      </c>
      <c r="C1165" t="str">
        <f>TEXT(Base[[#This Row],[Data_Padronizada]],"DDD")</f>
        <v>sáb</v>
      </c>
      <c r="D1165">
        <f>_xlfn.XLOOKUP(Base[[#This Row],[Recurso]],'DE-PARA'!$A$1:$A$1000,'DE-PARA'!$D$1:$D$1000)</f>
        <v>0</v>
      </c>
      <c r="E1165" t="str">
        <f>_xlfn.XLOOKUP(Base[[#This Row],[Tipo]],'DE-PARA'!$K$2:$K$63,'DE-PARA'!$L$2:$L$63,"Fazer De-Para")</f>
        <v>Fazer De-Para</v>
      </c>
      <c r="F1165" s="21">
        <f>Base[[#This Row],[Duração]]*24</f>
        <v>0</v>
      </c>
      <c r="G1165" s="22">
        <f>HOUR(Base[[#This Row],[Tempo de atendimento]]/24)</f>
        <v>0</v>
      </c>
      <c r="H1165">
        <f>_xlfn.XLOOKUP(Base[[#This Row],[Recurso]],'DE-PARA'!$A$1:$A$1000,'DE-PARA'!$E$1:$E$1000)</f>
        <v>0</v>
      </c>
      <c r="I1165">
        <f>_xlfn.XLOOKUP(Base[[#This Row],[Recurso]],'DE-PARA'!$A$1:$A$1000,'DE-PARA'!$F$1:$F$1000)</f>
        <v>0</v>
      </c>
      <c r="AD1165" s="64"/>
      <c r="AE1165" s="64"/>
      <c r="AF1165" s="64"/>
      <c r="AG1165" s="65"/>
      <c r="AH1165" s="65"/>
      <c r="BK1165" s="65"/>
      <c r="BL1165" s="65"/>
      <c r="BP1165" s="20"/>
    </row>
    <row r="1166" spans="1:75">
      <c r="A1166" s="19">
        <f>CONCATENATE(MONTH(Base[[#This Row],[Data_Padronizada]]),"/",YEAR(Base[[#This Row],[Data_Padronizada]]))*1</f>
        <v>1</v>
      </c>
      <c r="B1166" s="20" cm="1">
        <f t="array" ref="B1166">IF(ISTEXT(BP1166), IFERROR(VALOR.DATA(TRIM(BP1166)), VALUE(TRIM(BP1166))), BP1166)</f>
        <v>0</v>
      </c>
      <c r="C1166" t="str">
        <f>TEXT(Base[[#This Row],[Data_Padronizada]],"DDD")</f>
        <v>sáb</v>
      </c>
      <c r="D1166">
        <f>_xlfn.XLOOKUP(Base[[#This Row],[Recurso]],'DE-PARA'!$A$1:$A$1000,'DE-PARA'!$D$1:$D$1000)</f>
        <v>0</v>
      </c>
      <c r="E1166" t="str">
        <f>_xlfn.XLOOKUP(Base[[#This Row],[Tipo]],'DE-PARA'!$K$2:$K$63,'DE-PARA'!$L$2:$L$63,"Fazer De-Para")</f>
        <v>Fazer De-Para</v>
      </c>
      <c r="F1166" s="21">
        <f>Base[[#This Row],[Duração]]*24</f>
        <v>0</v>
      </c>
      <c r="G1166" s="22">
        <f>HOUR(Base[[#This Row],[Tempo de atendimento]]/24)</f>
        <v>0</v>
      </c>
      <c r="H1166">
        <f>_xlfn.XLOOKUP(Base[[#This Row],[Recurso]],'DE-PARA'!$A$1:$A$1000,'DE-PARA'!$E$1:$E$1000)</f>
        <v>0</v>
      </c>
      <c r="I1166">
        <f>_xlfn.XLOOKUP(Base[[#This Row],[Recurso]],'DE-PARA'!$A$1:$A$1000,'DE-PARA'!$F$1:$F$1000)</f>
        <v>0</v>
      </c>
      <c r="AD1166" s="64"/>
      <c r="AE1166" s="64"/>
      <c r="AF1166" s="64"/>
      <c r="AG1166" s="65"/>
      <c r="AH1166" s="65"/>
      <c r="BK1166" s="65"/>
      <c r="BL1166" s="65"/>
      <c r="BP1166" s="20"/>
    </row>
    <row r="1167" spans="1:75">
      <c r="A1167" s="19">
        <f>CONCATENATE(MONTH(Base[[#This Row],[Data_Padronizada]]),"/",YEAR(Base[[#This Row],[Data_Padronizada]]))*1</f>
        <v>1</v>
      </c>
      <c r="B1167" s="20" cm="1">
        <f t="array" ref="B1167">IF(ISTEXT(BP1167), IFERROR(VALOR.DATA(TRIM(BP1167)), VALUE(TRIM(BP1167))), BP1167)</f>
        <v>0</v>
      </c>
      <c r="C1167" t="str">
        <f>TEXT(Base[[#This Row],[Data_Padronizada]],"DDD")</f>
        <v>sáb</v>
      </c>
      <c r="D1167">
        <f>_xlfn.XLOOKUP(Base[[#This Row],[Recurso]],'DE-PARA'!$A$1:$A$1000,'DE-PARA'!$D$1:$D$1000)</f>
        <v>0</v>
      </c>
      <c r="E1167" t="str">
        <f>_xlfn.XLOOKUP(Base[[#This Row],[Tipo]],'DE-PARA'!$K$2:$K$63,'DE-PARA'!$L$2:$L$63,"Fazer De-Para")</f>
        <v>Fazer De-Para</v>
      </c>
      <c r="F1167" s="21">
        <f>Base[[#This Row],[Duração]]*24</f>
        <v>0</v>
      </c>
      <c r="G1167" s="22">
        <f>HOUR(Base[[#This Row],[Tempo de atendimento]]/24)</f>
        <v>0</v>
      </c>
      <c r="H1167">
        <f>_xlfn.XLOOKUP(Base[[#This Row],[Recurso]],'DE-PARA'!$A$1:$A$1000,'DE-PARA'!$E$1:$E$1000)</f>
        <v>0</v>
      </c>
      <c r="I1167">
        <f>_xlfn.XLOOKUP(Base[[#This Row],[Recurso]],'DE-PARA'!$A$1:$A$1000,'DE-PARA'!$F$1:$F$1000)</f>
        <v>0</v>
      </c>
      <c r="AD1167" s="64"/>
      <c r="AE1167" s="64"/>
      <c r="AF1167" s="64"/>
      <c r="AG1167" s="65"/>
      <c r="AH1167" s="65"/>
      <c r="BK1167" s="65"/>
      <c r="BL1167" s="65"/>
      <c r="BP1167" s="20"/>
    </row>
    <row r="1168" spans="1:75">
      <c r="A1168" s="19">
        <f>CONCATENATE(MONTH(Base[[#This Row],[Data_Padronizada]]),"/",YEAR(Base[[#This Row],[Data_Padronizada]]))*1</f>
        <v>1</v>
      </c>
      <c r="B1168" s="20" cm="1">
        <f t="array" ref="B1168">IF(ISTEXT(BP1168), IFERROR(VALOR.DATA(TRIM(BP1168)), VALUE(TRIM(BP1168))), BP1168)</f>
        <v>0</v>
      </c>
      <c r="C1168" t="str">
        <f>TEXT(Base[[#This Row],[Data_Padronizada]],"DDD")</f>
        <v>sáb</v>
      </c>
      <c r="D1168">
        <f>_xlfn.XLOOKUP(Base[[#This Row],[Recurso]],'DE-PARA'!$A$1:$A$1000,'DE-PARA'!$D$1:$D$1000)</f>
        <v>0</v>
      </c>
      <c r="E1168" t="str">
        <f>_xlfn.XLOOKUP(Base[[#This Row],[Tipo]],'DE-PARA'!$K$2:$K$63,'DE-PARA'!$L$2:$L$63,"Fazer De-Para")</f>
        <v>Fazer De-Para</v>
      </c>
      <c r="F1168" s="21">
        <f>Base[[#This Row],[Duração]]*24</f>
        <v>0</v>
      </c>
      <c r="G1168" s="22">
        <f>HOUR(Base[[#This Row],[Tempo de atendimento]]/24)</f>
        <v>0</v>
      </c>
      <c r="H1168">
        <f>_xlfn.XLOOKUP(Base[[#This Row],[Recurso]],'DE-PARA'!$A$1:$A$1000,'DE-PARA'!$E$1:$E$1000)</f>
        <v>0</v>
      </c>
      <c r="I1168">
        <f>_xlfn.XLOOKUP(Base[[#This Row],[Recurso]],'DE-PARA'!$A$1:$A$1000,'DE-PARA'!$F$1:$F$1000)</f>
        <v>0</v>
      </c>
      <c r="AD1168" s="64"/>
      <c r="AE1168" s="64"/>
      <c r="AF1168" s="64"/>
      <c r="AG1168" s="65"/>
      <c r="AH1168" s="65"/>
      <c r="BK1168" s="65"/>
      <c r="BL1168" s="65"/>
      <c r="BP1168" s="20"/>
    </row>
    <row r="1169" spans="1:75">
      <c r="A1169" s="19">
        <f>CONCATENATE(MONTH(Base[[#This Row],[Data_Padronizada]]),"/",YEAR(Base[[#This Row],[Data_Padronizada]]))*1</f>
        <v>1</v>
      </c>
      <c r="B1169" s="20" cm="1">
        <f t="array" ref="B1169">IF(ISTEXT(BP1169), IFERROR(VALOR.DATA(TRIM(BP1169)), VALUE(TRIM(BP1169))), BP1169)</f>
        <v>0</v>
      </c>
      <c r="C1169" t="str">
        <f>TEXT(Base[[#This Row],[Data_Padronizada]],"DDD")</f>
        <v>sáb</v>
      </c>
      <c r="D1169">
        <f>_xlfn.XLOOKUP(Base[[#This Row],[Recurso]],'DE-PARA'!$A$1:$A$1000,'DE-PARA'!$D$1:$D$1000)</f>
        <v>0</v>
      </c>
      <c r="E1169" t="str">
        <f>_xlfn.XLOOKUP(Base[[#This Row],[Tipo]],'DE-PARA'!$K$2:$K$63,'DE-PARA'!$L$2:$L$63,"Fazer De-Para")</f>
        <v>Fazer De-Para</v>
      </c>
      <c r="F1169" s="21">
        <f>Base[[#This Row],[Duração]]*24</f>
        <v>0</v>
      </c>
      <c r="G1169" s="22">
        <f>HOUR(Base[[#This Row],[Tempo de atendimento]]/24)</f>
        <v>0</v>
      </c>
      <c r="H1169">
        <f>_xlfn.XLOOKUP(Base[[#This Row],[Recurso]],'DE-PARA'!$A$1:$A$1000,'DE-PARA'!$E$1:$E$1000)</f>
        <v>0</v>
      </c>
      <c r="I1169">
        <f>_xlfn.XLOOKUP(Base[[#This Row],[Recurso]],'DE-PARA'!$A$1:$A$1000,'DE-PARA'!$F$1:$F$1000)</f>
        <v>0</v>
      </c>
      <c r="AD1169" s="64"/>
      <c r="AE1169" s="64"/>
      <c r="AF1169" s="64"/>
      <c r="AG1169" s="65"/>
      <c r="AH1169" s="65"/>
      <c r="BK1169" s="65"/>
      <c r="BL1169" s="65"/>
      <c r="BP1169" s="20"/>
    </row>
    <row r="1170" spans="1:75">
      <c r="A1170" s="19">
        <f>CONCATENATE(MONTH(Base[[#This Row],[Data_Padronizada]]),"/",YEAR(Base[[#This Row],[Data_Padronizada]]))*1</f>
        <v>1</v>
      </c>
      <c r="B1170" s="20" cm="1">
        <f t="array" ref="B1170">IF(ISTEXT(BP1170), IFERROR(VALOR.DATA(TRIM(BP1170)), VALUE(TRIM(BP1170))), BP1170)</f>
        <v>0</v>
      </c>
      <c r="C1170" t="str">
        <f>TEXT(Base[[#This Row],[Data_Padronizada]],"DDD")</f>
        <v>sáb</v>
      </c>
      <c r="D1170">
        <f>_xlfn.XLOOKUP(Base[[#This Row],[Recurso]],'DE-PARA'!$A$1:$A$1000,'DE-PARA'!$D$1:$D$1000)</f>
        <v>0</v>
      </c>
      <c r="E1170" t="str">
        <f>_xlfn.XLOOKUP(Base[[#This Row],[Tipo]],'DE-PARA'!$K$2:$K$63,'DE-PARA'!$L$2:$L$63,"Fazer De-Para")</f>
        <v>Fazer De-Para</v>
      </c>
      <c r="F1170" s="21">
        <f>Base[[#This Row],[Duração]]*24</f>
        <v>0</v>
      </c>
      <c r="G1170" s="22">
        <f>HOUR(Base[[#This Row],[Tempo de atendimento]]/24)</f>
        <v>0</v>
      </c>
      <c r="H1170">
        <f>_xlfn.XLOOKUP(Base[[#This Row],[Recurso]],'DE-PARA'!$A$1:$A$1000,'DE-PARA'!$E$1:$E$1000)</f>
        <v>0</v>
      </c>
      <c r="I1170">
        <f>_xlfn.XLOOKUP(Base[[#This Row],[Recurso]],'DE-PARA'!$A$1:$A$1000,'DE-PARA'!$F$1:$F$1000)</f>
        <v>0</v>
      </c>
      <c r="J1170" s="66"/>
      <c r="K1170" s="66"/>
      <c r="L1170" s="66"/>
      <c r="M1170" s="66"/>
      <c r="N1170" s="66"/>
      <c r="O1170" s="66"/>
      <c r="P1170" s="66"/>
      <c r="Q1170" s="66"/>
      <c r="R1170" s="66"/>
      <c r="S1170" s="66"/>
      <c r="T1170" s="66"/>
      <c r="U1170" s="66"/>
      <c r="V1170" s="66"/>
      <c r="W1170" s="66"/>
      <c r="X1170" s="66"/>
      <c r="Y1170" s="66"/>
      <c r="Z1170" s="66"/>
      <c r="AA1170" s="66"/>
      <c r="AB1170" s="66"/>
      <c r="AC1170" s="66"/>
      <c r="AD1170" s="67"/>
      <c r="AE1170" s="67"/>
      <c r="AF1170" s="67"/>
      <c r="AG1170" s="68"/>
      <c r="AH1170" s="68"/>
      <c r="AI1170" s="66"/>
      <c r="AJ1170" s="66"/>
      <c r="AK1170" s="66"/>
      <c r="AL1170" s="66"/>
      <c r="AM1170" s="66"/>
      <c r="AN1170" s="66"/>
      <c r="AO1170" s="66"/>
      <c r="AP1170" s="66"/>
      <c r="AQ1170" s="66"/>
      <c r="AR1170" s="66"/>
      <c r="AS1170" s="66"/>
      <c r="AT1170" s="66"/>
      <c r="AU1170" s="66"/>
      <c r="AV1170" s="66"/>
      <c r="AW1170" s="66"/>
      <c r="AX1170" s="66"/>
      <c r="AY1170" s="66"/>
      <c r="AZ1170" s="66"/>
      <c r="BA1170" s="66"/>
      <c r="BB1170" s="66"/>
      <c r="BC1170" s="66"/>
      <c r="BD1170" s="66"/>
      <c r="BE1170" s="66"/>
      <c r="BF1170" s="66"/>
      <c r="BG1170" s="66"/>
      <c r="BH1170" s="66"/>
      <c r="BI1170" s="66"/>
      <c r="BJ1170" s="66"/>
      <c r="BK1170" s="68"/>
      <c r="BL1170" s="68"/>
      <c r="BM1170" s="66"/>
      <c r="BN1170" s="66"/>
      <c r="BO1170" s="66"/>
      <c r="BP1170" s="69"/>
      <c r="BQ1170" s="66"/>
      <c r="BR1170" s="66"/>
      <c r="BS1170" s="66"/>
      <c r="BT1170" s="66"/>
      <c r="BU1170" s="66"/>
      <c r="BV1170" s="66"/>
      <c r="BW1170" s="66"/>
    </row>
    <row r="1171" spans="1:75">
      <c r="A1171" s="19">
        <f>CONCATENATE(MONTH(Base[[#This Row],[Data_Padronizada]]),"/",YEAR(Base[[#This Row],[Data_Padronizada]]))*1</f>
        <v>1</v>
      </c>
      <c r="B1171" s="20" cm="1">
        <f t="array" ref="B1171">IF(ISTEXT(BP1171), IFERROR(VALOR.DATA(TRIM(BP1171)), VALUE(TRIM(BP1171))), BP1171)</f>
        <v>0</v>
      </c>
      <c r="C1171" t="str">
        <f>TEXT(Base[[#This Row],[Data_Padronizada]],"DDD")</f>
        <v>sáb</v>
      </c>
      <c r="D1171">
        <f>_xlfn.XLOOKUP(Base[[#This Row],[Recurso]],'DE-PARA'!$A$1:$A$1000,'DE-PARA'!$D$1:$D$1000)</f>
        <v>0</v>
      </c>
      <c r="E1171" t="str">
        <f>_xlfn.XLOOKUP(Base[[#This Row],[Tipo]],'DE-PARA'!$K$2:$K$63,'DE-PARA'!$L$2:$L$63,"Fazer De-Para")</f>
        <v>Fazer De-Para</v>
      </c>
      <c r="F1171" s="21">
        <f>Base[[#This Row],[Duração]]*24</f>
        <v>0</v>
      </c>
      <c r="G1171" s="22">
        <f>HOUR(Base[[#This Row],[Tempo de atendimento]]/24)</f>
        <v>0</v>
      </c>
      <c r="H1171">
        <f>_xlfn.XLOOKUP(Base[[#This Row],[Recurso]],'DE-PARA'!$A$1:$A$1000,'DE-PARA'!$E$1:$E$1000)</f>
        <v>0</v>
      </c>
      <c r="I1171">
        <f>_xlfn.XLOOKUP(Base[[#This Row],[Recurso]],'DE-PARA'!$A$1:$A$1000,'DE-PARA'!$F$1:$F$1000)</f>
        <v>0</v>
      </c>
      <c r="AD1171" s="64"/>
      <c r="AE1171" s="64"/>
      <c r="AF1171" s="64"/>
      <c r="AG1171" s="65"/>
      <c r="AH1171" s="65"/>
      <c r="BK1171" s="65"/>
      <c r="BL1171" s="65"/>
      <c r="BP1171" s="20"/>
    </row>
    <row r="1172" spans="1:75">
      <c r="A1172" s="19">
        <f>CONCATENATE(MONTH(Base[[#This Row],[Data_Padronizada]]),"/",YEAR(Base[[#This Row],[Data_Padronizada]]))*1</f>
        <v>1</v>
      </c>
      <c r="B1172" s="20" cm="1">
        <f t="array" ref="B1172">IF(ISTEXT(BP1172), IFERROR(VALOR.DATA(TRIM(BP1172)), VALUE(TRIM(BP1172))), BP1172)</f>
        <v>0</v>
      </c>
      <c r="C1172" t="str">
        <f>TEXT(Base[[#This Row],[Data_Padronizada]],"DDD")</f>
        <v>sáb</v>
      </c>
      <c r="D1172">
        <f>_xlfn.XLOOKUP(Base[[#This Row],[Recurso]],'DE-PARA'!$A$1:$A$1000,'DE-PARA'!$D$1:$D$1000)</f>
        <v>0</v>
      </c>
      <c r="E1172" t="str">
        <f>_xlfn.XLOOKUP(Base[[#This Row],[Tipo]],'DE-PARA'!$K$2:$K$63,'DE-PARA'!$L$2:$L$63,"Fazer De-Para")</f>
        <v>Fazer De-Para</v>
      </c>
      <c r="F1172" s="21">
        <f>Base[[#This Row],[Duração]]*24</f>
        <v>0</v>
      </c>
      <c r="G1172" s="22">
        <f>HOUR(Base[[#This Row],[Tempo de atendimento]]/24)</f>
        <v>0</v>
      </c>
      <c r="H1172">
        <f>_xlfn.XLOOKUP(Base[[#This Row],[Recurso]],'DE-PARA'!$A$1:$A$1000,'DE-PARA'!$E$1:$E$1000)</f>
        <v>0</v>
      </c>
      <c r="I1172">
        <f>_xlfn.XLOOKUP(Base[[#This Row],[Recurso]],'DE-PARA'!$A$1:$A$1000,'DE-PARA'!$F$1:$F$1000)</f>
        <v>0</v>
      </c>
      <c r="AD1172" s="64"/>
      <c r="AE1172" s="64"/>
      <c r="AF1172" s="64"/>
      <c r="AG1172" s="65"/>
      <c r="AH1172" s="65"/>
      <c r="BK1172" s="65"/>
      <c r="BL1172" s="65"/>
      <c r="BP1172" s="20"/>
    </row>
    <row r="1173" spans="1:75">
      <c r="A1173" s="19">
        <f>CONCATENATE(MONTH(Base[[#This Row],[Data_Padronizada]]),"/",YEAR(Base[[#This Row],[Data_Padronizada]]))*1</f>
        <v>1</v>
      </c>
      <c r="B1173" s="20" cm="1">
        <f t="array" ref="B1173">IF(ISTEXT(BP1173), IFERROR(VALOR.DATA(TRIM(BP1173)), VALUE(TRIM(BP1173))), BP1173)</f>
        <v>0</v>
      </c>
      <c r="C1173" t="str">
        <f>TEXT(Base[[#This Row],[Data_Padronizada]],"DDD")</f>
        <v>sáb</v>
      </c>
      <c r="D1173">
        <f>_xlfn.XLOOKUP(Base[[#This Row],[Recurso]],'DE-PARA'!$A$1:$A$1000,'DE-PARA'!$D$1:$D$1000)</f>
        <v>0</v>
      </c>
      <c r="E1173" t="str">
        <f>_xlfn.XLOOKUP(Base[[#This Row],[Tipo]],'DE-PARA'!$K$2:$K$63,'DE-PARA'!$L$2:$L$63,"Fazer De-Para")</f>
        <v>Fazer De-Para</v>
      </c>
      <c r="F1173" s="21">
        <f>Base[[#This Row],[Duração]]*24</f>
        <v>0</v>
      </c>
      <c r="G1173" s="22">
        <f>HOUR(Base[[#This Row],[Tempo de atendimento]]/24)</f>
        <v>0</v>
      </c>
      <c r="H1173">
        <f>_xlfn.XLOOKUP(Base[[#This Row],[Recurso]],'DE-PARA'!$A$1:$A$1000,'DE-PARA'!$E$1:$E$1000)</f>
        <v>0</v>
      </c>
      <c r="I1173">
        <f>_xlfn.XLOOKUP(Base[[#This Row],[Recurso]],'DE-PARA'!$A$1:$A$1000,'DE-PARA'!$F$1:$F$1000)</f>
        <v>0</v>
      </c>
      <c r="AD1173" s="64"/>
      <c r="AE1173" s="64"/>
      <c r="AF1173" s="64"/>
      <c r="AG1173" s="65"/>
      <c r="AH1173" s="65"/>
      <c r="BK1173" s="65"/>
      <c r="BL1173" s="65"/>
      <c r="BP1173" s="20"/>
    </row>
    <row r="1174" spans="1:75">
      <c r="A1174" s="19">
        <f>CONCATENATE(MONTH(Base[[#This Row],[Data_Padronizada]]),"/",YEAR(Base[[#This Row],[Data_Padronizada]]))*1</f>
        <v>1</v>
      </c>
      <c r="B1174" s="20" cm="1">
        <f t="array" ref="B1174">IF(ISTEXT(BP1174), IFERROR(VALOR.DATA(TRIM(BP1174)), VALUE(TRIM(BP1174))), BP1174)</f>
        <v>0</v>
      </c>
      <c r="C1174" t="str">
        <f>TEXT(Base[[#This Row],[Data_Padronizada]],"DDD")</f>
        <v>sáb</v>
      </c>
      <c r="D1174">
        <f>_xlfn.XLOOKUP(Base[[#This Row],[Recurso]],'DE-PARA'!$A$1:$A$1000,'DE-PARA'!$D$1:$D$1000)</f>
        <v>0</v>
      </c>
      <c r="E1174" t="str">
        <f>_xlfn.XLOOKUP(Base[[#This Row],[Tipo]],'DE-PARA'!$K$2:$K$63,'DE-PARA'!$L$2:$L$63,"Fazer De-Para")</f>
        <v>Fazer De-Para</v>
      </c>
      <c r="F1174" s="21">
        <f>Base[[#This Row],[Duração]]*24</f>
        <v>0</v>
      </c>
      <c r="G1174" s="22">
        <f>HOUR(Base[[#This Row],[Tempo de atendimento]]/24)</f>
        <v>0</v>
      </c>
      <c r="H1174">
        <f>_xlfn.XLOOKUP(Base[[#This Row],[Recurso]],'DE-PARA'!$A$1:$A$1000,'DE-PARA'!$E$1:$E$1000)</f>
        <v>0</v>
      </c>
      <c r="I1174">
        <f>_xlfn.XLOOKUP(Base[[#This Row],[Recurso]],'DE-PARA'!$A$1:$A$1000,'DE-PARA'!$F$1:$F$1000)</f>
        <v>0</v>
      </c>
      <c r="AD1174" s="64"/>
      <c r="AE1174" s="64"/>
      <c r="AF1174" s="64"/>
      <c r="AG1174" s="65"/>
      <c r="AH1174" s="65"/>
      <c r="BK1174" s="65"/>
      <c r="BL1174" s="65"/>
      <c r="BP1174" s="20"/>
    </row>
    <row r="1175" spans="1:75">
      <c r="A1175" s="19">
        <f>CONCATENATE(MONTH(Base[[#This Row],[Data_Padronizada]]),"/",YEAR(Base[[#This Row],[Data_Padronizada]]))*1</f>
        <v>1</v>
      </c>
      <c r="B1175" s="20" cm="1">
        <f t="array" ref="B1175">IF(ISTEXT(BP1175), IFERROR(VALOR.DATA(TRIM(BP1175)), VALUE(TRIM(BP1175))), BP1175)</f>
        <v>0</v>
      </c>
      <c r="C1175" t="str">
        <f>TEXT(Base[[#This Row],[Data_Padronizada]],"DDD")</f>
        <v>sáb</v>
      </c>
      <c r="D1175">
        <f>_xlfn.XLOOKUP(Base[[#This Row],[Recurso]],'DE-PARA'!$A$1:$A$1000,'DE-PARA'!$D$1:$D$1000)</f>
        <v>0</v>
      </c>
      <c r="E1175" t="str">
        <f>_xlfn.XLOOKUP(Base[[#This Row],[Tipo]],'DE-PARA'!$K$2:$K$63,'DE-PARA'!$L$2:$L$63,"Fazer De-Para")</f>
        <v>Fazer De-Para</v>
      </c>
      <c r="F1175" s="21">
        <f>Base[[#This Row],[Duração]]*24</f>
        <v>0</v>
      </c>
      <c r="G1175" s="22">
        <f>HOUR(Base[[#This Row],[Tempo de atendimento]]/24)</f>
        <v>0</v>
      </c>
      <c r="H1175">
        <f>_xlfn.XLOOKUP(Base[[#This Row],[Recurso]],'DE-PARA'!$A$1:$A$1000,'DE-PARA'!$E$1:$E$1000)</f>
        <v>0</v>
      </c>
      <c r="I1175">
        <f>_xlfn.XLOOKUP(Base[[#This Row],[Recurso]],'DE-PARA'!$A$1:$A$1000,'DE-PARA'!$F$1:$F$1000)</f>
        <v>0</v>
      </c>
      <c r="AD1175" s="64"/>
      <c r="AE1175" s="64"/>
      <c r="AF1175" s="64"/>
      <c r="AG1175" s="65"/>
      <c r="AH1175" s="65"/>
      <c r="BK1175" s="65"/>
      <c r="BL1175" s="65"/>
      <c r="BP1175" s="20"/>
    </row>
    <row r="1176" spans="1:75">
      <c r="A1176" s="19">
        <f>CONCATENATE(MONTH(Base[[#This Row],[Data_Padronizada]]),"/",YEAR(Base[[#This Row],[Data_Padronizada]]))*1</f>
        <v>1</v>
      </c>
      <c r="B1176" s="20" cm="1">
        <f t="array" ref="B1176">IF(ISTEXT(BP1176), IFERROR(VALOR.DATA(TRIM(BP1176)), VALUE(TRIM(BP1176))), BP1176)</f>
        <v>0</v>
      </c>
      <c r="C1176" t="str">
        <f>TEXT(Base[[#This Row],[Data_Padronizada]],"DDD")</f>
        <v>sáb</v>
      </c>
      <c r="D1176">
        <f>_xlfn.XLOOKUP(Base[[#This Row],[Recurso]],'DE-PARA'!$A$1:$A$1000,'DE-PARA'!$D$1:$D$1000)</f>
        <v>0</v>
      </c>
      <c r="E1176" t="str">
        <f>_xlfn.XLOOKUP(Base[[#This Row],[Tipo]],'DE-PARA'!$K$2:$K$63,'DE-PARA'!$L$2:$L$63,"Fazer De-Para")</f>
        <v>Fazer De-Para</v>
      </c>
      <c r="F1176" s="21">
        <f>Base[[#This Row],[Duração]]*24</f>
        <v>0</v>
      </c>
      <c r="G1176" s="22">
        <f>HOUR(Base[[#This Row],[Tempo de atendimento]]/24)</f>
        <v>0</v>
      </c>
      <c r="H1176">
        <f>_xlfn.XLOOKUP(Base[[#This Row],[Recurso]],'DE-PARA'!$A$1:$A$1000,'DE-PARA'!$E$1:$E$1000)</f>
        <v>0</v>
      </c>
      <c r="I1176">
        <f>_xlfn.XLOOKUP(Base[[#This Row],[Recurso]],'DE-PARA'!$A$1:$A$1000,'DE-PARA'!$F$1:$F$1000)</f>
        <v>0</v>
      </c>
      <c r="AD1176" s="64"/>
      <c r="AE1176" s="64"/>
      <c r="AF1176" s="64"/>
      <c r="AG1176" s="65"/>
      <c r="AH1176" s="65"/>
      <c r="BK1176" s="65"/>
      <c r="BL1176" s="65"/>
      <c r="BP1176" s="20"/>
    </row>
    <row r="1177" spans="1:75">
      <c r="A1177" s="19">
        <f>CONCATENATE(MONTH(Base[[#This Row],[Data_Padronizada]]),"/",YEAR(Base[[#This Row],[Data_Padronizada]]))*1</f>
        <v>1</v>
      </c>
      <c r="B1177" s="20" cm="1">
        <f t="array" ref="B1177">IF(ISTEXT(BP1177), IFERROR(VALOR.DATA(TRIM(BP1177)), VALUE(TRIM(BP1177))), BP1177)</f>
        <v>0</v>
      </c>
      <c r="C1177" t="str">
        <f>TEXT(Base[[#This Row],[Data_Padronizada]],"DDD")</f>
        <v>sáb</v>
      </c>
      <c r="D1177">
        <f>_xlfn.XLOOKUP(Base[[#This Row],[Recurso]],'DE-PARA'!$A$1:$A$1000,'DE-PARA'!$D$1:$D$1000)</f>
        <v>0</v>
      </c>
      <c r="E1177" t="str">
        <f>_xlfn.XLOOKUP(Base[[#This Row],[Tipo]],'DE-PARA'!$K$2:$K$63,'DE-PARA'!$L$2:$L$63,"Fazer De-Para")</f>
        <v>Fazer De-Para</v>
      </c>
      <c r="F1177" s="21">
        <f>Base[[#This Row],[Duração]]*24</f>
        <v>0</v>
      </c>
      <c r="G1177" s="22">
        <f>HOUR(Base[[#This Row],[Tempo de atendimento]]/24)</f>
        <v>0</v>
      </c>
      <c r="H1177">
        <f>_xlfn.XLOOKUP(Base[[#This Row],[Recurso]],'DE-PARA'!$A$1:$A$1000,'DE-PARA'!$E$1:$E$1000)</f>
        <v>0</v>
      </c>
      <c r="I1177">
        <f>_xlfn.XLOOKUP(Base[[#This Row],[Recurso]],'DE-PARA'!$A$1:$A$1000,'DE-PARA'!$F$1:$F$1000)</f>
        <v>0</v>
      </c>
      <c r="AD1177" s="64"/>
      <c r="AE1177" s="64"/>
      <c r="AF1177" s="64"/>
      <c r="AG1177" s="65"/>
      <c r="AH1177" s="65"/>
      <c r="BK1177" s="65"/>
      <c r="BL1177" s="65"/>
      <c r="BP1177" s="20"/>
    </row>
    <row r="1178" spans="1:75">
      <c r="A1178" s="19">
        <f>CONCATENATE(MONTH(Base[[#This Row],[Data_Padronizada]]),"/",YEAR(Base[[#This Row],[Data_Padronizada]]))*1</f>
        <v>1</v>
      </c>
      <c r="B1178" s="20" cm="1">
        <f t="array" ref="B1178">IF(ISTEXT(BP1178), IFERROR(VALOR.DATA(TRIM(BP1178)), VALUE(TRIM(BP1178))), BP1178)</f>
        <v>0</v>
      </c>
      <c r="C1178" t="str">
        <f>TEXT(Base[[#This Row],[Data_Padronizada]],"DDD")</f>
        <v>sáb</v>
      </c>
      <c r="D1178">
        <f>_xlfn.XLOOKUP(Base[[#This Row],[Recurso]],'DE-PARA'!$A$1:$A$1000,'DE-PARA'!$D$1:$D$1000)</f>
        <v>0</v>
      </c>
      <c r="E1178" t="str">
        <f>_xlfn.XLOOKUP(Base[[#This Row],[Tipo]],'DE-PARA'!$K$2:$K$63,'DE-PARA'!$L$2:$L$63,"Fazer De-Para")</f>
        <v>Fazer De-Para</v>
      </c>
      <c r="F1178" s="21">
        <f>Base[[#This Row],[Duração]]*24</f>
        <v>0</v>
      </c>
      <c r="G1178" s="22">
        <f>HOUR(Base[[#This Row],[Tempo de atendimento]]/24)</f>
        <v>0</v>
      </c>
      <c r="H1178">
        <f>_xlfn.XLOOKUP(Base[[#This Row],[Recurso]],'DE-PARA'!$A$1:$A$1000,'DE-PARA'!$E$1:$E$1000)</f>
        <v>0</v>
      </c>
      <c r="I1178">
        <f>_xlfn.XLOOKUP(Base[[#This Row],[Recurso]],'DE-PARA'!$A$1:$A$1000,'DE-PARA'!$F$1:$F$1000)</f>
        <v>0</v>
      </c>
      <c r="AD1178" s="64"/>
      <c r="AE1178" s="64"/>
      <c r="AF1178" s="64"/>
      <c r="AG1178" s="65"/>
      <c r="AH1178" s="65"/>
      <c r="BK1178" s="65"/>
      <c r="BL1178" s="65"/>
      <c r="BP1178" s="20"/>
    </row>
    <row r="1179" spans="1:75">
      <c r="A1179" s="19">
        <f>CONCATENATE(MONTH(Base[[#This Row],[Data_Padronizada]]),"/",YEAR(Base[[#This Row],[Data_Padronizada]]))*1</f>
        <v>1</v>
      </c>
      <c r="B1179" s="20" cm="1">
        <f t="array" ref="B1179">IF(ISTEXT(BP1179), IFERROR(VALOR.DATA(TRIM(BP1179)), VALUE(TRIM(BP1179))), BP1179)</f>
        <v>0</v>
      </c>
      <c r="C1179" t="str">
        <f>TEXT(Base[[#This Row],[Data_Padronizada]],"DDD")</f>
        <v>sáb</v>
      </c>
      <c r="D1179">
        <f>_xlfn.XLOOKUP(Base[[#This Row],[Recurso]],'DE-PARA'!$A$1:$A$1000,'DE-PARA'!$D$1:$D$1000)</f>
        <v>0</v>
      </c>
      <c r="E1179" t="str">
        <f>_xlfn.XLOOKUP(Base[[#This Row],[Tipo]],'DE-PARA'!$K$2:$K$63,'DE-PARA'!$L$2:$L$63,"Fazer De-Para")</f>
        <v>Fazer De-Para</v>
      </c>
      <c r="F1179" s="21">
        <f>Base[[#This Row],[Duração]]*24</f>
        <v>0</v>
      </c>
      <c r="G1179" s="22">
        <f>HOUR(Base[[#This Row],[Tempo de atendimento]]/24)</f>
        <v>0</v>
      </c>
      <c r="H1179">
        <f>_xlfn.XLOOKUP(Base[[#This Row],[Recurso]],'DE-PARA'!$A$1:$A$1000,'DE-PARA'!$E$1:$E$1000)</f>
        <v>0</v>
      </c>
      <c r="I1179">
        <f>_xlfn.XLOOKUP(Base[[#This Row],[Recurso]],'DE-PARA'!$A$1:$A$1000,'DE-PARA'!$F$1:$F$1000)</f>
        <v>0</v>
      </c>
      <c r="AD1179" s="64"/>
      <c r="AE1179" s="64"/>
      <c r="AF1179" s="64"/>
      <c r="AG1179" s="65"/>
      <c r="AH1179" s="65"/>
      <c r="BK1179" s="65"/>
      <c r="BL1179" s="65"/>
      <c r="BP1179" s="20"/>
    </row>
    <row r="1180" spans="1:75">
      <c r="A1180" s="19">
        <f>CONCATENATE(MONTH(Base[[#This Row],[Data_Padronizada]]),"/",YEAR(Base[[#This Row],[Data_Padronizada]]))*1</f>
        <v>1</v>
      </c>
      <c r="B1180" s="20" cm="1">
        <f t="array" ref="B1180">IF(ISTEXT(BP1180), IFERROR(VALOR.DATA(TRIM(BP1180)), VALUE(TRIM(BP1180))), BP1180)</f>
        <v>0</v>
      </c>
      <c r="C1180" t="str">
        <f>TEXT(Base[[#This Row],[Data_Padronizada]],"DDD")</f>
        <v>sáb</v>
      </c>
      <c r="D1180">
        <f>_xlfn.XLOOKUP(Base[[#This Row],[Recurso]],'DE-PARA'!$A$1:$A$1000,'DE-PARA'!$D$1:$D$1000)</f>
        <v>0</v>
      </c>
      <c r="E1180" t="str">
        <f>_xlfn.XLOOKUP(Base[[#This Row],[Tipo]],'DE-PARA'!$K$2:$K$63,'DE-PARA'!$L$2:$L$63,"Fazer De-Para")</f>
        <v>Fazer De-Para</v>
      </c>
      <c r="F1180" s="21">
        <f>Base[[#This Row],[Duração]]*24</f>
        <v>0</v>
      </c>
      <c r="G1180" s="22">
        <f>HOUR(Base[[#This Row],[Tempo de atendimento]]/24)</f>
        <v>0</v>
      </c>
      <c r="H1180">
        <f>_xlfn.XLOOKUP(Base[[#This Row],[Recurso]],'DE-PARA'!$A$1:$A$1000,'DE-PARA'!$E$1:$E$1000)</f>
        <v>0</v>
      </c>
      <c r="I1180">
        <f>_xlfn.XLOOKUP(Base[[#This Row],[Recurso]],'DE-PARA'!$A$1:$A$1000,'DE-PARA'!$F$1:$F$1000)</f>
        <v>0</v>
      </c>
      <c r="AD1180" s="64"/>
      <c r="AE1180" s="64"/>
      <c r="AF1180" s="64"/>
      <c r="AG1180" s="65"/>
      <c r="AH1180" s="65"/>
      <c r="BK1180" s="65"/>
      <c r="BL1180" s="65"/>
      <c r="BP1180" s="20"/>
    </row>
    <row r="1181" spans="1:75">
      <c r="A1181" s="19">
        <f>CONCATENATE(MONTH(Base[[#This Row],[Data_Padronizada]]),"/",YEAR(Base[[#This Row],[Data_Padronizada]]))*1</f>
        <v>1</v>
      </c>
      <c r="B1181" s="20" cm="1">
        <f t="array" ref="B1181">IF(ISTEXT(BP1181), IFERROR(VALOR.DATA(TRIM(BP1181)), VALUE(TRIM(BP1181))), BP1181)</f>
        <v>0</v>
      </c>
      <c r="C1181" t="str">
        <f>TEXT(Base[[#This Row],[Data_Padronizada]],"DDD")</f>
        <v>sáb</v>
      </c>
      <c r="D1181">
        <f>_xlfn.XLOOKUP(Base[[#This Row],[Recurso]],'DE-PARA'!$A$1:$A$1000,'DE-PARA'!$D$1:$D$1000)</f>
        <v>0</v>
      </c>
      <c r="E1181" t="str">
        <f>_xlfn.XLOOKUP(Base[[#This Row],[Tipo]],'DE-PARA'!$K$2:$K$63,'DE-PARA'!$L$2:$L$63,"Fazer De-Para")</f>
        <v>Fazer De-Para</v>
      </c>
      <c r="F1181" s="21">
        <f>Base[[#This Row],[Duração]]*24</f>
        <v>0</v>
      </c>
      <c r="G1181" s="22">
        <f>HOUR(Base[[#This Row],[Tempo de atendimento]]/24)</f>
        <v>0</v>
      </c>
      <c r="H1181">
        <f>_xlfn.XLOOKUP(Base[[#This Row],[Recurso]],'DE-PARA'!$A$1:$A$1000,'DE-PARA'!$E$1:$E$1000)</f>
        <v>0</v>
      </c>
      <c r="I1181">
        <f>_xlfn.XLOOKUP(Base[[#This Row],[Recurso]],'DE-PARA'!$A$1:$A$1000,'DE-PARA'!$F$1:$F$1000)</f>
        <v>0</v>
      </c>
      <c r="AD1181" s="64"/>
      <c r="AE1181" s="64"/>
      <c r="AF1181" s="64"/>
      <c r="AG1181" s="65"/>
      <c r="AH1181" s="65"/>
      <c r="BK1181" s="65"/>
      <c r="BL1181" s="65"/>
      <c r="BP1181" s="20"/>
    </row>
    <row r="1182" spans="1:75">
      <c r="A1182" s="19">
        <f>CONCATENATE(MONTH(Base[[#This Row],[Data_Padronizada]]),"/",YEAR(Base[[#This Row],[Data_Padronizada]]))*1</f>
        <v>1</v>
      </c>
      <c r="B1182" s="20" cm="1">
        <f t="array" ref="B1182">IF(ISTEXT(BP1182), IFERROR(VALOR.DATA(TRIM(BP1182)), VALUE(TRIM(BP1182))), BP1182)</f>
        <v>0</v>
      </c>
      <c r="C1182" t="str">
        <f>TEXT(Base[[#This Row],[Data_Padronizada]],"DDD")</f>
        <v>sáb</v>
      </c>
      <c r="D1182">
        <f>_xlfn.XLOOKUP(Base[[#This Row],[Recurso]],'DE-PARA'!$A$1:$A$1000,'DE-PARA'!$D$1:$D$1000)</f>
        <v>0</v>
      </c>
      <c r="E1182" t="str">
        <f>_xlfn.XLOOKUP(Base[[#This Row],[Tipo]],'DE-PARA'!$K$2:$K$63,'DE-PARA'!$L$2:$L$63,"Fazer De-Para")</f>
        <v>Fazer De-Para</v>
      </c>
      <c r="F1182" s="21">
        <f>Base[[#This Row],[Duração]]*24</f>
        <v>0</v>
      </c>
      <c r="G1182" s="22">
        <f>HOUR(Base[[#This Row],[Tempo de atendimento]]/24)</f>
        <v>0</v>
      </c>
      <c r="H1182">
        <f>_xlfn.XLOOKUP(Base[[#This Row],[Recurso]],'DE-PARA'!$A$1:$A$1000,'DE-PARA'!$E$1:$E$1000)</f>
        <v>0</v>
      </c>
      <c r="I1182">
        <f>_xlfn.XLOOKUP(Base[[#This Row],[Recurso]],'DE-PARA'!$A$1:$A$1000,'DE-PARA'!$F$1:$F$1000)</f>
        <v>0</v>
      </c>
      <c r="AD1182" s="64"/>
      <c r="AE1182" s="64"/>
      <c r="AF1182" s="64"/>
      <c r="AG1182" s="65"/>
      <c r="AH1182" s="65"/>
      <c r="BK1182" s="65"/>
      <c r="BL1182" s="65"/>
      <c r="BP1182" s="20"/>
    </row>
    <row r="1183" spans="1:75">
      <c r="A1183" s="19">
        <f>CONCATENATE(MONTH(Base[[#This Row],[Data_Padronizada]]),"/",YEAR(Base[[#This Row],[Data_Padronizada]]))*1</f>
        <v>1</v>
      </c>
      <c r="B1183" s="20" cm="1">
        <f t="array" ref="B1183">IF(ISTEXT(BP1183), IFERROR(VALOR.DATA(TRIM(BP1183)), VALUE(TRIM(BP1183))), BP1183)</f>
        <v>0</v>
      </c>
      <c r="C1183" t="str">
        <f>TEXT(Base[[#This Row],[Data_Padronizada]],"DDD")</f>
        <v>sáb</v>
      </c>
      <c r="D1183">
        <f>_xlfn.XLOOKUP(Base[[#This Row],[Recurso]],'DE-PARA'!$A$1:$A$1000,'DE-PARA'!$D$1:$D$1000)</f>
        <v>0</v>
      </c>
      <c r="E1183" t="str">
        <f>_xlfn.XLOOKUP(Base[[#This Row],[Tipo]],'DE-PARA'!$K$2:$K$63,'DE-PARA'!$L$2:$L$63,"Fazer De-Para")</f>
        <v>Fazer De-Para</v>
      </c>
      <c r="F1183" s="21">
        <f>Base[[#This Row],[Duração]]*24</f>
        <v>0</v>
      </c>
      <c r="G1183" s="22">
        <f>HOUR(Base[[#This Row],[Tempo de atendimento]]/24)</f>
        <v>0</v>
      </c>
      <c r="H1183">
        <f>_xlfn.XLOOKUP(Base[[#This Row],[Recurso]],'DE-PARA'!$A$1:$A$1000,'DE-PARA'!$E$1:$E$1000)</f>
        <v>0</v>
      </c>
      <c r="I1183">
        <f>_xlfn.XLOOKUP(Base[[#This Row],[Recurso]],'DE-PARA'!$A$1:$A$1000,'DE-PARA'!$F$1:$F$1000)</f>
        <v>0</v>
      </c>
      <c r="AD1183" s="64"/>
      <c r="AE1183" s="64"/>
      <c r="AF1183" s="64"/>
      <c r="AG1183" s="65"/>
      <c r="AH1183" s="65"/>
      <c r="BK1183" s="65"/>
      <c r="BL1183" s="65"/>
      <c r="BP1183" s="20"/>
    </row>
    <row r="1184" spans="1:75">
      <c r="A1184" s="19">
        <f>CONCATENATE(MONTH(Base[[#This Row],[Data_Padronizada]]),"/",YEAR(Base[[#This Row],[Data_Padronizada]]))*1</f>
        <v>1</v>
      </c>
      <c r="B1184" s="20" cm="1">
        <f t="array" ref="B1184">IF(ISTEXT(BP1184), IFERROR(VALOR.DATA(TRIM(BP1184)), VALUE(TRIM(BP1184))), BP1184)</f>
        <v>0</v>
      </c>
      <c r="C1184" t="str">
        <f>TEXT(Base[[#This Row],[Data_Padronizada]],"DDD")</f>
        <v>sáb</v>
      </c>
      <c r="D1184">
        <f>_xlfn.XLOOKUP(Base[[#This Row],[Recurso]],'DE-PARA'!$A$1:$A$1000,'DE-PARA'!$D$1:$D$1000)</f>
        <v>0</v>
      </c>
      <c r="E1184" t="str">
        <f>_xlfn.XLOOKUP(Base[[#This Row],[Tipo]],'DE-PARA'!$K$2:$K$63,'DE-PARA'!$L$2:$L$63,"Fazer De-Para")</f>
        <v>Fazer De-Para</v>
      </c>
      <c r="F1184" s="21">
        <f>Base[[#This Row],[Duração]]*24</f>
        <v>0</v>
      </c>
      <c r="G1184" s="22">
        <f>HOUR(Base[[#This Row],[Tempo de atendimento]]/24)</f>
        <v>0</v>
      </c>
      <c r="H1184">
        <f>_xlfn.XLOOKUP(Base[[#This Row],[Recurso]],'DE-PARA'!$A$1:$A$1000,'DE-PARA'!$E$1:$E$1000)</f>
        <v>0</v>
      </c>
      <c r="I1184">
        <f>_xlfn.XLOOKUP(Base[[#This Row],[Recurso]],'DE-PARA'!$A$1:$A$1000,'DE-PARA'!$F$1:$F$1000)</f>
        <v>0</v>
      </c>
      <c r="AD1184" s="64"/>
      <c r="AE1184" s="64"/>
      <c r="AF1184" s="64"/>
      <c r="AG1184" s="65"/>
      <c r="AH1184" s="65"/>
      <c r="BK1184" s="65"/>
      <c r="BL1184" s="65"/>
      <c r="BP1184" s="20"/>
    </row>
    <row r="1185" spans="1:68">
      <c r="A1185" s="19">
        <f>CONCATENATE(MONTH(Base[[#This Row],[Data_Padronizada]]),"/",YEAR(Base[[#This Row],[Data_Padronizada]]))*1</f>
        <v>1</v>
      </c>
      <c r="B1185" s="20" cm="1">
        <f t="array" ref="B1185">IF(ISTEXT(BP1185), IFERROR(VALOR.DATA(TRIM(BP1185)), VALUE(TRIM(BP1185))), BP1185)</f>
        <v>0</v>
      </c>
      <c r="C1185" t="str">
        <f>TEXT(Base[[#This Row],[Data_Padronizada]],"DDD")</f>
        <v>sáb</v>
      </c>
      <c r="D1185">
        <f>_xlfn.XLOOKUP(Base[[#This Row],[Recurso]],'DE-PARA'!$A$1:$A$1000,'DE-PARA'!$D$1:$D$1000)</f>
        <v>0</v>
      </c>
      <c r="E1185" t="str">
        <f>_xlfn.XLOOKUP(Base[[#This Row],[Tipo]],'DE-PARA'!$K$2:$K$63,'DE-PARA'!$L$2:$L$63,"Fazer De-Para")</f>
        <v>Fazer De-Para</v>
      </c>
      <c r="F1185" s="21">
        <f>Base[[#This Row],[Duração]]*24</f>
        <v>0</v>
      </c>
      <c r="G1185" s="22">
        <f>HOUR(Base[[#This Row],[Tempo de atendimento]]/24)</f>
        <v>0</v>
      </c>
      <c r="H1185">
        <f>_xlfn.XLOOKUP(Base[[#This Row],[Recurso]],'DE-PARA'!$A$1:$A$1000,'DE-PARA'!$E$1:$E$1000)</f>
        <v>0</v>
      </c>
      <c r="I1185">
        <f>_xlfn.XLOOKUP(Base[[#This Row],[Recurso]],'DE-PARA'!$A$1:$A$1000,'DE-PARA'!$F$1:$F$1000)</f>
        <v>0</v>
      </c>
      <c r="AD1185" s="64"/>
      <c r="AE1185" s="64"/>
      <c r="AF1185" s="64"/>
      <c r="AG1185" s="65"/>
      <c r="AH1185" s="65"/>
      <c r="BK1185" s="65"/>
      <c r="BL1185" s="65"/>
      <c r="BP1185" s="20"/>
    </row>
    <row r="1186" spans="1:68">
      <c r="A1186" s="19">
        <f>CONCATENATE(MONTH(Base[[#This Row],[Data_Padronizada]]),"/",YEAR(Base[[#This Row],[Data_Padronizada]]))*1</f>
        <v>1</v>
      </c>
      <c r="B1186" s="20" cm="1">
        <f t="array" ref="B1186">IF(ISTEXT(BP1186), IFERROR(VALOR.DATA(TRIM(BP1186)), VALUE(TRIM(BP1186))), BP1186)</f>
        <v>0</v>
      </c>
      <c r="C1186" t="str">
        <f>TEXT(Base[[#This Row],[Data_Padronizada]],"DDD")</f>
        <v>sáb</v>
      </c>
      <c r="D1186">
        <f>_xlfn.XLOOKUP(Base[[#This Row],[Recurso]],'DE-PARA'!$A$1:$A$1000,'DE-PARA'!$D$1:$D$1000)</f>
        <v>0</v>
      </c>
      <c r="E1186" t="str">
        <f>_xlfn.XLOOKUP(Base[[#This Row],[Tipo]],'DE-PARA'!$K$2:$K$63,'DE-PARA'!$L$2:$L$63,"Fazer De-Para")</f>
        <v>Fazer De-Para</v>
      </c>
      <c r="F1186" s="21">
        <f>Base[[#This Row],[Duração]]*24</f>
        <v>0</v>
      </c>
      <c r="G1186" s="22">
        <f>HOUR(Base[[#This Row],[Tempo de atendimento]]/24)</f>
        <v>0</v>
      </c>
      <c r="H1186">
        <f>_xlfn.XLOOKUP(Base[[#This Row],[Recurso]],'DE-PARA'!$A$1:$A$1000,'DE-PARA'!$E$1:$E$1000)</f>
        <v>0</v>
      </c>
      <c r="I1186">
        <f>_xlfn.XLOOKUP(Base[[#This Row],[Recurso]],'DE-PARA'!$A$1:$A$1000,'DE-PARA'!$F$1:$F$1000)</f>
        <v>0</v>
      </c>
      <c r="AD1186" s="64"/>
      <c r="AE1186" s="64"/>
      <c r="AF1186" s="64"/>
      <c r="AG1186" s="65"/>
      <c r="AH1186" s="65"/>
      <c r="BK1186" s="65"/>
      <c r="BL1186" s="65"/>
      <c r="BP1186" s="20"/>
    </row>
    <row r="1187" spans="1:68">
      <c r="A1187" s="19">
        <f>CONCATENATE(MONTH(Base[[#This Row],[Data_Padronizada]]),"/",YEAR(Base[[#This Row],[Data_Padronizada]]))*1</f>
        <v>1</v>
      </c>
      <c r="B1187" s="20" cm="1">
        <f t="array" ref="B1187">IF(ISTEXT(BP1187), IFERROR(VALOR.DATA(TRIM(BP1187)), VALUE(TRIM(BP1187))), BP1187)</f>
        <v>0</v>
      </c>
      <c r="C1187" t="str">
        <f>TEXT(Base[[#This Row],[Data_Padronizada]],"DDD")</f>
        <v>sáb</v>
      </c>
      <c r="D1187">
        <f>_xlfn.XLOOKUP(Base[[#This Row],[Recurso]],'DE-PARA'!$A$1:$A$1000,'DE-PARA'!$D$1:$D$1000)</f>
        <v>0</v>
      </c>
      <c r="E1187" t="str">
        <f>_xlfn.XLOOKUP(Base[[#This Row],[Tipo]],'DE-PARA'!$K$2:$K$63,'DE-PARA'!$L$2:$L$63,"Fazer De-Para")</f>
        <v>Fazer De-Para</v>
      </c>
      <c r="F1187" s="21">
        <f>Base[[#This Row],[Duração]]*24</f>
        <v>0</v>
      </c>
      <c r="G1187" s="22">
        <f>HOUR(Base[[#This Row],[Tempo de atendimento]]/24)</f>
        <v>0</v>
      </c>
      <c r="H1187">
        <f>_xlfn.XLOOKUP(Base[[#This Row],[Recurso]],'DE-PARA'!$A$1:$A$1000,'DE-PARA'!$E$1:$E$1000)</f>
        <v>0</v>
      </c>
      <c r="I1187">
        <f>_xlfn.XLOOKUP(Base[[#This Row],[Recurso]],'DE-PARA'!$A$1:$A$1000,'DE-PARA'!$F$1:$F$1000)</f>
        <v>0</v>
      </c>
      <c r="AD1187" s="64"/>
      <c r="AE1187" s="64"/>
      <c r="AF1187" s="64"/>
      <c r="AG1187" s="65"/>
      <c r="AH1187" s="65"/>
      <c r="BK1187" s="65"/>
      <c r="BL1187" s="65"/>
      <c r="BP1187" s="20"/>
    </row>
    <row r="1188" spans="1:68">
      <c r="A1188" s="19">
        <f>CONCATENATE(MONTH(Base[[#This Row],[Data_Padronizada]]),"/",YEAR(Base[[#This Row],[Data_Padronizada]]))*1</f>
        <v>1</v>
      </c>
      <c r="B1188" s="20" cm="1">
        <f t="array" ref="B1188">IF(ISTEXT(BP1188), IFERROR(VALOR.DATA(TRIM(BP1188)), VALUE(TRIM(BP1188))), BP1188)</f>
        <v>0</v>
      </c>
      <c r="C1188" t="str">
        <f>TEXT(Base[[#This Row],[Data_Padronizada]],"DDD")</f>
        <v>sáb</v>
      </c>
      <c r="D1188">
        <f>_xlfn.XLOOKUP(Base[[#This Row],[Recurso]],'DE-PARA'!$A$1:$A$1000,'DE-PARA'!$D$1:$D$1000)</f>
        <v>0</v>
      </c>
      <c r="E1188" t="str">
        <f>_xlfn.XLOOKUP(Base[[#This Row],[Tipo]],'DE-PARA'!$K$2:$K$63,'DE-PARA'!$L$2:$L$63,"Fazer De-Para")</f>
        <v>Fazer De-Para</v>
      </c>
      <c r="F1188" s="21">
        <f>Base[[#This Row],[Duração]]*24</f>
        <v>0</v>
      </c>
      <c r="G1188" s="22">
        <f>HOUR(Base[[#This Row],[Tempo de atendimento]]/24)</f>
        <v>0</v>
      </c>
      <c r="H1188">
        <f>_xlfn.XLOOKUP(Base[[#This Row],[Recurso]],'DE-PARA'!$A$1:$A$1000,'DE-PARA'!$E$1:$E$1000)</f>
        <v>0</v>
      </c>
      <c r="I1188">
        <f>_xlfn.XLOOKUP(Base[[#This Row],[Recurso]],'DE-PARA'!$A$1:$A$1000,'DE-PARA'!$F$1:$F$1000)</f>
        <v>0</v>
      </c>
      <c r="AD1188" s="64"/>
      <c r="AE1188" s="64"/>
      <c r="AF1188" s="64"/>
      <c r="AG1188" s="65"/>
      <c r="AH1188" s="65"/>
      <c r="BK1188" s="65"/>
      <c r="BL1188" s="65"/>
      <c r="BP1188" s="20"/>
    </row>
    <row r="1189" spans="1:68">
      <c r="A1189" s="19">
        <f>CONCATENATE(MONTH(Base[[#This Row],[Data_Padronizada]]),"/",YEAR(Base[[#This Row],[Data_Padronizada]]))*1</f>
        <v>1</v>
      </c>
      <c r="B1189" s="20" cm="1">
        <f t="array" ref="B1189">IF(ISTEXT(BP1189), IFERROR(VALOR.DATA(TRIM(BP1189)), VALUE(TRIM(BP1189))), BP1189)</f>
        <v>0</v>
      </c>
      <c r="C1189" t="str">
        <f>TEXT(Base[[#This Row],[Data_Padronizada]],"DDD")</f>
        <v>sáb</v>
      </c>
      <c r="D1189">
        <f>_xlfn.XLOOKUP(Base[[#This Row],[Recurso]],'DE-PARA'!$A$1:$A$1000,'DE-PARA'!$D$1:$D$1000)</f>
        <v>0</v>
      </c>
      <c r="E1189" t="str">
        <f>_xlfn.XLOOKUP(Base[[#This Row],[Tipo]],'DE-PARA'!$K$2:$K$63,'DE-PARA'!$L$2:$L$63,"Fazer De-Para")</f>
        <v>Fazer De-Para</v>
      </c>
      <c r="F1189" s="21">
        <f>Base[[#This Row],[Duração]]*24</f>
        <v>0</v>
      </c>
      <c r="G1189" s="22">
        <f>HOUR(Base[[#This Row],[Tempo de atendimento]]/24)</f>
        <v>0</v>
      </c>
      <c r="H1189">
        <f>_xlfn.XLOOKUP(Base[[#This Row],[Recurso]],'DE-PARA'!$A$1:$A$1000,'DE-PARA'!$E$1:$E$1000)</f>
        <v>0</v>
      </c>
      <c r="I1189">
        <f>_xlfn.XLOOKUP(Base[[#This Row],[Recurso]],'DE-PARA'!$A$1:$A$1000,'DE-PARA'!$F$1:$F$1000)</f>
        <v>0</v>
      </c>
      <c r="AD1189" s="64"/>
      <c r="AE1189" s="64"/>
      <c r="AF1189" s="64"/>
      <c r="AG1189" s="65"/>
      <c r="AH1189" s="65"/>
      <c r="BK1189" s="65"/>
      <c r="BL1189" s="65"/>
      <c r="BP1189" s="20"/>
    </row>
    <row r="1190" spans="1:68">
      <c r="A1190" s="19">
        <f>CONCATENATE(MONTH(Base[[#This Row],[Data_Padronizada]]),"/",YEAR(Base[[#This Row],[Data_Padronizada]]))*1</f>
        <v>1</v>
      </c>
      <c r="B1190" s="20" cm="1">
        <f t="array" ref="B1190">IF(ISTEXT(BP1190), IFERROR(VALOR.DATA(TRIM(BP1190)), VALUE(TRIM(BP1190))), BP1190)</f>
        <v>0</v>
      </c>
      <c r="C1190" t="str">
        <f>TEXT(Base[[#This Row],[Data_Padronizada]],"DDD")</f>
        <v>sáb</v>
      </c>
      <c r="D1190">
        <f>_xlfn.XLOOKUP(Base[[#This Row],[Recurso]],'DE-PARA'!$A$1:$A$1000,'DE-PARA'!$D$1:$D$1000)</f>
        <v>0</v>
      </c>
      <c r="E1190" t="str">
        <f>_xlfn.XLOOKUP(Base[[#This Row],[Tipo]],'DE-PARA'!$K$2:$K$63,'DE-PARA'!$L$2:$L$63,"Fazer De-Para")</f>
        <v>Fazer De-Para</v>
      </c>
      <c r="F1190" s="21">
        <f>Base[[#This Row],[Duração]]*24</f>
        <v>0</v>
      </c>
      <c r="G1190" s="22">
        <f>HOUR(Base[[#This Row],[Tempo de atendimento]]/24)</f>
        <v>0</v>
      </c>
      <c r="H1190">
        <f>_xlfn.XLOOKUP(Base[[#This Row],[Recurso]],'DE-PARA'!$A$1:$A$1000,'DE-PARA'!$E$1:$E$1000)</f>
        <v>0</v>
      </c>
      <c r="I1190">
        <f>_xlfn.XLOOKUP(Base[[#This Row],[Recurso]],'DE-PARA'!$A$1:$A$1000,'DE-PARA'!$F$1:$F$1000)</f>
        <v>0</v>
      </c>
      <c r="AD1190" s="64"/>
      <c r="AE1190" s="64"/>
      <c r="AF1190" s="64"/>
      <c r="AG1190" s="65"/>
      <c r="AH1190" s="65"/>
      <c r="BK1190" s="65"/>
      <c r="BL1190" s="65"/>
      <c r="BP1190" s="20"/>
    </row>
    <row r="1191" spans="1:68">
      <c r="A1191" s="19">
        <f>CONCATENATE(MONTH(Base[[#This Row],[Data_Padronizada]]),"/",YEAR(Base[[#This Row],[Data_Padronizada]]))*1</f>
        <v>1</v>
      </c>
      <c r="B1191" s="20" cm="1">
        <f t="array" ref="B1191">IF(ISTEXT(BP1191), IFERROR(VALOR.DATA(TRIM(BP1191)), VALUE(TRIM(BP1191))), BP1191)</f>
        <v>0</v>
      </c>
      <c r="C1191" t="str">
        <f>TEXT(Base[[#This Row],[Data_Padronizada]],"DDD")</f>
        <v>sáb</v>
      </c>
      <c r="D1191">
        <f>_xlfn.XLOOKUP(Base[[#This Row],[Recurso]],'DE-PARA'!$A$1:$A$1000,'DE-PARA'!$D$1:$D$1000)</f>
        <v>0</v>
      </c>
      <c r="E1191" t="str">
        <f>_xlfn.XLOOKUP(Base[[#This Row],[Tipo]],'DE-PARA'!$K$2:$K$63,'DE-PARA'!$L$2:$L$63,"Fazer De-Para")</f>
        <v>Fazer De-Para</v>
      </c>
      <c r="F1191" s="21">
        <f>Base[[#This Row],[Duração]]*24</f>
        <v>0</v>
      </c>
      <c r="G1191" s="22">
        <f>HOUR(Base[[#This Row],[Tempo de atendimento]]/24)</f>
        <v>0</v>
      </c>
      <c r="H1191">
        <f>_xlfn.XLOOKUP(Base[[#This Row],[Recurso]],'DE-PARA'!$A$1:$A$1000,'DE-PARA'!$E$1:$E$1000)</f>
        <v>0</v>
      </c>
      <c r="I1191">
        <f>_xlfn.XLOOKUP(Base[[#This Row],[Recurso]],'DE-PARA'!$A$1:$A$1000,'DE-PARA'!$F$1:$F$1000)</f>
        <v>0</v>
      </c>
      <c r="AD1191" s="64"/>
      <c r="AE1191" s="64"/>
      <c r="AF1191" s="64"/>
      <c r="AG1191" s="65"/>
      <c r="AH1191" s="65"/>
      <c r="BK1191" s="65"/>
      <c r="BL1191" s="65"/>
      <c r="BP1191" s="20"/>
    </row>
    <row r="1192" spans="1:68">
      <c r="A1192" s="19">
        <f>CONCATENATE(MONTH(Base[[#This Row],[Data_Padronizada]]),"/",YEAR(Base[[#This Row],[Data_Padronizada]]))*1</f>
        <v>1</v>
      </c>
      <c r="B1192" s="20" cm="1">
        <f t="array" ref="B1192">IF(ISTEXT(BP1192), IFERROR(VALOR.DATA(TRIM(BP1192)), VALUE(TRIM(BP1192))), BP1192)</f>
        <v>0</v>
      </c>
      <c r="C1192" t="str">
        <f>TEXT(Base[[#This Row],[Data_Padronizada]],"DDD")</f>
        <v>sáb</v>
      </c>
      <c r="D1192">
        <f>_xlfn.XLOOKUP(Base[[#This Row],[Recurso]],'DE-PARA'!$A$1:$A$1000,'DE-PARA'!$D$1:$D$1000)</f>
        <v>0</v>
      </c>
      <c r="E1192" t="str">
        <f>_xlfn.XLOOKUP(Base[[#This Row],[Tipo]],'DE-PARA'!$K$2:$K$63,'DE-PARA'!$L$2:$L$63,"Fazer De-Para")</f>
        <v>Fazer De-Para</v>
      </c>
      <c r="F1192" s="21">
        <f>Base[[#This Row],[Duração]]*24</f>
        <v>0</v>
      </c>
      <c r="G1192" s="22">
        <f>HOUR(Base[[#This Row],[Tempo de atendimento]]/24)</f>
        <v>0</v>
      </c>
      <c r="H1192">
        <f>_xlfn.XLOOKUP(Base[[#This Row],[Recurso]],'DE-PARA'!$A$1:$A$1000,'DE-PARA'!$E$1:$E$1000)</f>
        <v>0</v>
      </c>
      <c r="I1192">
        <f>_xlfn.XLOOKUP(Base[[#This Row],[Recurso]],'DE-PARA'!$A$1:$A$1000,'DE-PARA'!$F$1:$F$1000)</f>
        <v>0</v>
      </c>
      <c r="AD1192" s="64"/>
      <c r="AE1192" s="64"/>
      <c r="AF1192" s="64"/>
      <c r="AG1192" s="65"/>
      <c r="AH1192" s="65"/>
      <c r="BK1192" s="65"/>
      <c r="BL1192" s="65"/>
      <c r="BP1192" s="20"/>
    </row>
    <row r="1193" spans="1:68">
      <c r="A1193" s="19">
        <f>CONCATENATE(MONTH(Base[[#This Row],[Data_Padronizada]]),"/",YEAR(Base[[#This Row],[Data_Padronizada]]))*1</f>
        <v>1</v>
      </c>
      <c r="B1193" s="20" cm="1">
        <f t="array" ref="B1193">IF(ISTEXT(BP1193), IFERROR(VALOR.DATA(TRIM(BP1193)), VALUE(TRIM(BP1193))), BP1193)</f>
        <v>0</v>
      </c>
      <c r="C1193" t="str">
        <f>TEXT(Base[[#This Row],[Data_Padronizada]],"DDD")</f>
        <v>sáb</v>
      </c>
      <c r="D1193">
        <f>_xlfn.XLOOKUP(Base[[#This Row],[Recurso]],'DE-PARA'!$A$1:$A$1000,'DE-PARA'!$D$1:$D$1000)</f>
        <v>0</v>
      </c>
      <c r="E1193" t="str">
        <f>_xlfn.XLOOKUP(Base[[#This Row],[Tipo]],'DE-PARA'!$K$2:$K$63,'DE-PARA'!$L$2:$L$63,"Fazer De-Para")</f>
        <v>Fazer De-Para</v>
      </c>
      <c r="F1193" s="21">
        <f>Base[[#This Row],[Duração]]*24</f>
        <v>0</v>
      </c>
      <c r="G1193" s="22">
        <f>HOUR(Base[[#This Row],[Tempo de atendimento]]/24)</f>
        <v>0</v>
      </c>
      <c r="H1193">
        <f>_xlfn.XLOOKUP(Base[[#This Row],[Recurso]],'DE-PARA'!$A$1:$A$1000,'DE-PARA'!$E$1:$E$1000)</f>
        <v>0</v>
      </c>
      <c r="I1193">
        <f>_xlfn.XLOOKUP(Base[[#This Row],[Recurso]],'DE-PARA'!$A$1:$A$1000,'DE-PARA'!$F$1:$F$1000)</f>
        <v>0</v>
      </c>
      <c r="AD1193" s="64"/>
      <c r="AE1193" s="64"/>
      <c r="AF1193" s="64"/>
      <c r="AG1193" s="65"/>
      <c r="AH1193" s="65"/>
      <c r="BK1193" s="65"/>
      <c r="BL1193" s="65"/>
      <c r="BP1193" s="20"/>
    </row>
    <row r="1194" spans="1:68">
      <c r="A1194" s="19">
        <f>CONCATENATE(MONTH(Base[[#This Row],[Data_Padronizada]]),"/",YEAR(Base[[#This Row],[Data_Padronizada]]))*1</f>
        <v>1</v>
      </c>
      <c r="B1194" s="20" cm="1">
        <f t="array" ref="B1194">IF(ISTEXT(BP1194), IFERROR(VALOR.DATA(TRIM(BP1194)), VALUE(TRIM(BP1194))), BP1194)</f>
        <v>0</v>
      </c>
      <c r="C1194" t="str">
        <f>TEXT(Base[[#This Row],[Data_Padronizada]],"DDD")</f>
        <v>sáb</v>
      </c>
      <c r="D1194">
        <f>_xlfn.XLOOKUP(Base[[#This Row],[Recurso]],'DE-PARA'!$A$1:$A$1000,'DE-PARA'!$D$1:$D$1000)</f>
        <v>0</v>
      </c>
      <c r="E1194" t="str">
        <f>_xlfn.XLOOKUP(Base[[#This Row],[Tipo]],'DE-PARA'!$K$2:$K$63,'DE-PARA'!$L$2:$L$63,"Fazer De-Para")</f>
        <v>Fazer De-Para</v>
      </c>
      <c r="F1194" s="21">
        <f>Base[[#This Row],[Duração]]*24</f>
        <v>0</v>
      </c>
      <c r="G1194" s="22">
        <f>HOUR(Base[[#This Row],[Tempo de atendimento]]/24)</f>
        <v>0</v>
      </c>
      <c r="H1194">
        <f>_xlfn.XLOOKUP(Base[[#This Row],[Recurso]],'DE-PARA'!$A$1:$A$1000,'DE-PARA'!$E$1:$E$1000)</f>
        <v>0</v>
      </c>
      <c r="I1194">
        <f>_xlfn.XLOOKUP(Base[[#This Row],[Recurso]],'DE-PARA'!$A$1:$A$1000,'DE-PARA'!$F$1:$F$1000)</f>
        <v>0</v>
      </c>
      <c r="AD1194" s="64"/>
      <c r="AE1194" s="64"/>
      <c r="AF1194" s="64"/>
      <c r="AG1194" s="65"/>
      <c r="AH1194" s="65"/>
      <c r="BK1194" s="65"/>
      <c r="BL1194" s="65"/>
      <c r="BP1194" s="20"/>
    </row>
    <row r="1195" spans="1:68">
      <c r="A1195" s="19">
        <f>CONCATENATE(MONTH(Base[[#This Row],[Data_Padronizada]]),"/",YEAR(Base[[#This Row],[Data_Padronizada]]))*1</f>
        <v>1</v>
      </c>
      <c r="B1195" s="20" cm="1">
        <f t="array" ref="B1195">IF(ISTEXT(BP1195), IFERROR(VALOR.DATA(TRIM(BP1195)), VALUE(TRIM(BP1195))), BP1195)</f>
        <v>0</v>
      </c>
      <c r="C1195" t="str">
        <f>TEXT(Base[[#This Row],[Data_Padronizada]],"DDD")</f>
        <v>sáb</v>
      </c>
      <c r="D1195">
        <f>_xlfn.XLOOKUP(Base[[#This Row],[Recurso]],'DE-PARA'!$A$1:$A$1000,'DE-PARA'!$D$1:$D$1000)</f>
        <v>0</v>
      </c>
      <c r="E1195" t="str">
        <f>_xlfn.XLOOKUP(Base[[#This Row],[Tipo]],'DE-PARA'!$K$2:$K$63,'DE-PARA'!$L$2:$L$63,"Fazer De-Para")</f>
        <v>Fazer De-Para</v>
      </c>
      <c r="F1195" s="21">
        <f>Base[[#This Row],[Duração]]*24</f>
        <v>0</v>
      </c>
      <c r="G1195" s="22">
        <f>HOUR(Base[[#This Row],[Tempo de atendimento]]/24)</f>
        <v>0</v>
      </c>
      <c r="H1195">
        <f>_xlfn.XLOOKUP(Base[[#This Row],[Recurso]],'DE-PARA'!$A$1:$A$1000,'DE-PARA'!$E$1:$E$1000)</f>
        <v>0</v>
      </c>
      <c r="I1195">
        <f>_xlfn.XLOOKUP(Base[[#This Row],[Recurso]],'DE-PARA'!$A$1:$A$1000,'DE-PARA'!$F$1:$F$1000)</f>
        <v>0</v>
      </c>
      <c r="AD1195" s="64"/>
      <c r="AE1195" s="64"/>
      <c r="AF1195" s="64"/>
      <c r="AG1195" s="65"/>
      <c r="AH1195" s="65"/>
      <c r="BK1195" s="65"/>
      <c r="BL1195" s="65"/>
      <c r="BP1195" s="20"/>
    </row>
    <row r="1196" spans="1:68">
      <c r="A1196" s="19">
        <f>CONCATENATE(MONTH(Base[[#This Row],[Data_Padronizada]]),"/",YEAR(Base[[#This Row],[Data_Padronizada]]))*1</f>
        <v>1</v>
      </c>
      <c r="B1196" s="20" cm="1">
        <f t="array" ref="B1196">IF(ISTEXT(BP1196), IFERROR(VALOR.DATA(TRIM(BP1196)), VALUE(TRIM(BP1196))), BP1196)</f>
        <v>0</v>
      </c>
      <c r="C1196" t="str">
        <f>TEXT(Base[[#This Row],[Data_Padronizada]],"DDD")</f>
        <v>sáb</v>
      </c>
      <c r="D1196">
        <f>_xlfn.XLOOKUP(Base[[#This Row],[Recurso]],'DE-PARA'!$A$1:$A$1000,'DE-PARA'!$D$1:$D$1000)</f>
        <v>0</v>
      </c>
      <c r="E1196" t="str">
        <f>_xlfn.XLOOKUP(Base[[#This Row],[Tipo]],'DE-PARA'!$K$2:$K$63,'DE-PARA'!$L$2:$L$63,"Fazer De-Para")</f>
        <v>Fazer De-Para</v>
      </c>
      <c r="F1196" s="21">
        <f>Base[[#This Row],[Duração]]*24</f>
        <v>0</v>
      </c>
      <c r="G1196" s="22">
        <f>HOUR(Base[[#This Row],[Tempo de atendimento]]/24)</f>
        <v>0</v>
      </c>
      <c r="H1196">
        <f>_xlfn.XLOOKUP(Base[[#This Row],[Recurso]],'DE-PARA'!$A$1:$A$1000,'DE-PARA'!$E$1:$E$1000)</f>
        <v>0</v>
      </c>
      <c r="I1196">
        <f>_xlfn.XLOOKUP(Base[[#This Row],[Recurso]],'DE-PARA'!$A$1:$A$1000,'DE-PARA'!$F$1:$F$1000)</f>
        <v>0</v>
      </c>
      <c r="AD1196" s="64"/>
      <c r="AE1196" s="64"/>
      <c r="AF1196" s="64"/>
      <c r="AG1196" s="65"/>
      <c r="AH1196" s="65"/>
      <c r="BK1196" s="65"/>
      <c r="BL1196" s="65"/>
      <c r="BP1196" s="20"/>
    </row>
    <row r="1197" spans="1:68">
      <c r="A1197" s="19">
        <f>CONCATENATE(MONTH(Base[[#This Row],[Data_Padronizada]]),"/",YEAR(Base[[#This Row],[Data_Padronizada]]))*1</f>
        <v>1</v>
      </c>
      <c r="B1197" s="20" cm="1">
        <f t="array" ref="B1197">IF(ISTEXT(BP1197), IFERROR(VALOR.DATA(TRIM(BP1197)), VALUE(TRIM(BP1197))), BP1197)</f>
        <v>0</v>
      </c>
      <c r="C1197" t="str">
        <f>TEXT(Base[[#This Row],[Data_Padronizada]],"DDD")</f>
        <v>sáb</v>
      </c>
      <c r="D1197">
        <f>_xlfn.XLOOKUP(Base[[#This Row],[Recurso]],'DE-PARA'!$A$1:$A$1000,'DE-PARA'!$D$1:$D$1000)</f>
        <v>0</v>
      </c>
      <c r="E1197" t="str">
        <f>_xlfn.XLOOKUP(Base[[#This Row],[Tipo]],'DE-PARA'!$K$2:$K$63,'DE-PARA'!$L$2:$L$63,"Fazer De-Para")</f>
        <v>Fazer De-Para</v>
      </c>
      <c r="F1197" s="21">
        <f>Base[[#This Row],[Duração]]*24</f>
        <v>0</v>
      </c>
      <c r="G1197" s="22">
        <f>HOUR(Base[[#This Row],[Tempo de atendimento]]/24)</f>
        <v>0</v>
      </c>
      <c r="H1197">
        <f>_xlfn.XLOOKUP(Base[[#This Row],[Recurso]],'DE-PARA'!$A$1:$A$1000,'DE-PARA'!$E$1:$E$1000)</f>
        <v>0</v>
      </c>
      <c r="I1197">
        <f>_xlfn.XLOOKUP(Base[[#This Row],[Recurso]],'DE-PARA'!$A$1:$A$1000,'DE-PARA'!$F$1:$F$1000)</f>
        <v>0</v>
      </c>
      <c r="AD1197" s="64"/>
      <c r="AE1197" s="64"/>
      <c r="AF1197" s="64"/>
      <c r="AG1197" s="65"/>
      <c r="AH1197" s="65"/>
      <c r="BK1197" s="65"/>
      <c r="BL1197" s="65"/>
      <c r="BP1197" s="20"/>
    </row>
    <row r="1198" spans="1:68">
      <c r="A1198" s="19">
        <f>CONCATENATE(MONTH(Base[[#This Row],[Data_Padronizada]]),"/",YEAR(Base[[#This Row],[Data_Padronizada]]))*1</f>
        <v>1</v>
      </c>
      <c r="B1198" s="20" cm="1">
        <f t="array" ref="B1198">IF(ISTEXT(BP1198), IFERROR(VALOR.DATA(TRIM(BP1198)), VALUE(TRIM(BP1198))), BP1198)</f>
        <v>0</v>
      </c>
      <c r="C1198" t="str">
        <f>TEXT(Base[[#This Row],[Data_Padronizada]],"DDD")</f>
        <v>sáb</v>
      </c>
      <c r="D1198">
        <f>_xlfn.XLOOKUP(Base[[#This Row],[Recurso]],'DE-PARA'!$A$1:$A$1000,'DE-PARA'!$D$1:$D$1000)</f>
        <v>0</v>
      </c>
      <c r="E1198" t="str">
        <f>_xlfn.XLOOKUP(Base[[#This Row],[Tipo]],'DE-PARA'!$K$2:$K$63,'DE-PARA'!$L$2:$L$63,"Fazer De-Para")</f>
        <v>Fazer De-Para</v>
      </c>
      <c r="F1198" s="21">
        <f>Base[[#This Row],[Duração]]*24</f>
        <v>0</v>
      </c>
      <c r="G1198" s="22">
        <f>HOUR(Base[[#This Row],[Tempo de atendimento]]/24)</f>
        <v>0</v>
      </c>
      <c r="H1198">
        <f>_xlfn.XLOOKUP(Base[[#This Row],[Recurso]],'DE-PARA'!$A$1:$A$1000,'DE-PARA'!$E$1:$E$1000)</f>
        <v>0</v>
      </c>
      <c r="I1198">
        <f>_xlfn.XLOOKUP(Base[[#This Row],[Recurso]],'DE-PARA'!$A$1:$A$1000,'DE-PARA'!$F$1:$F$1000)</f>
        <v>0</v>
      </c>
      <c r="AD1198" s="64"/>
      <c r="AE1198" s="64"/>
      <c r="AF1198" s="64"/>
      <c r="AG1198" s="65"/>
      <c r="AH1198" s="65"/>
      <c r="BK1198" s="65"/>
      <c r="BL1198" s="65"/>
      <c r="BP1198" s="20"/>
    </row>
    <row r="1199" spans="1:68">
      <c r="A1199" s="19">
        <f>CONCATENATE(MONTH(Base[[#This Row],[Data_Padronizada]]),"/",YEAR(Base[[#This Row],[Data_Padronizada]]))*1</f>
        <v>1</v>
      </c>
      <c r="B1199" s="20" cm="1">
        <f t="array" ref="B1199">IF(ISTEXT(BP1199), IFERROR(VALOR.DATA(TRIM(BP1199)), VALUE(TRIM(BP1199))), BP1199)</f>
        <v>0</v>
      </c>
      <c r="C1199" t="str">
        <f>TEXT(Base[[#This Row],[Data_Padronizada]],"DDD")</f>
        <v>sáb</v>
      </c>
      <c r="D1199">
        <f>_xlfn.XLOOKUP(Base[[#This Row],[Recurso]],'DE-PARA'!$A$1:$A$1000,'DE-PARA'!$D$1:$D$1000)</f>
        <v>0</v>
      </c>
      <c r="E1199" t="str">
        <f>_xlfn.XLOOKUP(Base[[#This Row],[Tipo]],'DE-PARA'!$K$2:$K$63,'DE-PARA'!$L$2:$L$63,"Fazer De-Para")</f>
        <v>Fazer De-Para</v>
      </c>
      <c r="F1199" s="21">
        <f>Base[[#This Row],[Duração]]*24</f>
        <v>0</v>
      </c>
      <c r="G1199" s="22">
        <f>HOUR(Base[[#This Row],[Tempo de atendimento]]/24)</f>
        <v>0</v>
      </c>
      <c r="H1199">
        <f>_xlfn.XLOOKUP(Base[[#This Row],[Recurso]],'DE-PARA'!$A$1:$A$1000,'DE-PARA'!$E$1:$E$1000)</f>
        <v>0</v>
      </c>
      <c r="I1199">
        <f>_xlfn.XLOOKUP(Base[[#This Row],[Recurso]],'DE-PARA'!$A$1:$A$1000,'DE-PARA'!$F$1:$F$1000)</f>
        <v>0</v>
      </c>
      <c r="AD1199" s="64"/>
      <c r="AE1199" s="64"/>
      <c r="AF1199" s="64"/>
      <c r="AG1199" s="65"/>
      <c r="AH1199" s="65"/>
      <c r="BK1199" s="65"/>
      <c r="BL1199" s="65"/>
      <c r="BP1199" s="20"/>
    </row>
    <row r="1200" spans="1:68">
      <c r="A1200" s="19">
        <f>CONCATENATE(MONTH(Base[[#This Row],[Data_Padronizada]]),"/",YEAR(Base[[#This Row],[Data_Padronizada]]))*1</f>
        <v>1</v>
      </c>
      <c r="B1200" s="20" cm="1">
        <f t="array" ref="B1200">IF(ISTEXT(BP1200), IFERROR(VALOR.DATA(TRIM(BP1200)), VALUE(TRIM(BP1200))), BP1200)</f>
        <v>0</v>
      </c>
      <c r="C1200" t="str">
        <f>TEXT(Base[[#This Row],[Data_Padronizada]],"DDD")</f>
        <v>sáb</v>
      </c>
      <c r="D1200">
        <f>_xlfn.XLOOKUP(Base[[#This Row],[Recurso]],'DE-PARA'!$A$1:$A$1000,'DE-PARA'!$D$1:$D$1000)</f>
        <v>0</v>
      </c>
      <c r="E1200" t="str">
        <f>_xlfn.XLOOKUP(Base[[#This Row],[Tipo]],'DE-PARA'!$K$2:$K$63,'DE-PARA'!$L$2:$L$63,"Fazer De-Para")</f>
        <v>Fazer De-Para</v>
      </c>
      <c r="F1200" s="21">
        <f>Base[[#This Row],[Duração]]*24</f>
        <v>0</v>
      </c>
      <c r="G1200" s="22">
        <f>HOUR(Base[[#This Row],[Tempo de atendimento]]/24)</f>
        <v>0</v>
      </c>
      <c r="H1200">
        <f>_xlfn.XLOOKUP(Base[[#This Row],[Recurso]],'DE-PARA'!$A$1:$A$1000,'DE-PARA'!$E$1:$E$1000)</f>
        <v>0</v>
      </c>
      <c r="I1200">
        <f>_xlfn.XLOOKUP(Base[[#This Row],[Recurso]],'DE-PARA'!$A$1:$A$1000,'DE-PARA'!$F$1:$F$1000)</f>
        <v>0</v>
      </c>
    </row>
    <row r="1201" spans="1:68">
      <c r="A1201" s="19">
        <f>CONCATENATE(MONTH(Base[[#This Row],[Data_Padronizada]]),"/",YEAR(Base[[#This Row],[Data_Padronizada]]))*1</f>
        <v>1</v>
      </c>
      <c r="B1201" s="20" cm="1">
        <f t="array" ref="B1201">IF(ISTEXT(BP1201), IFERROR(VALOR.DATA(TRIM(BP1201)), VALUE(TRIM(BP1201))), BP1201)</f>
        <v>0</v>
      </c>
      <c r="C1201" t="str">
        <f>TEXT(Base[[#This Row],[Data_Padronizada]],"DDD")</f>
        <v>sáb</v>
      </c>
      <c r="D1201">
        <f>_xlfn.XLOOKUP(Base[[#This Row],[Recurso]],'DE-PARA'!$A$1:$A$1000,'DE-PARA'!$D$1:$D$1000)</f>
        <v>0</v>
      </c>
      <c r="E1201" t="str">
        <f>_xlfn.XLOOKUP(Base[[#This Row],[Tipo]],'DE-PARA'!$K$2:$K$63,'DE-PARA'!$L$2:$L$63,"Fazer De-Para")</f>
        <v>Fazer De-Para</v>
      </c>
      <c r="F1201" s="21">
        <f>Base[[#This Row],[Duração]]*24</f>
        <v>0</v>
      </c>
      <c r="G1201" s="22">
        <f>HOUR(Base[[#This Row],[Tempo de atendimento]]/24)</f>
        <v>0</v>
      </c>
      <c r="H1201">
        <f>_xlfn.XLOOKUP(Base[[#This Row],[Recurso]],'DE-PARA'!$A$1:$A$1000,'DE-PARA'!$E$1:$E$1000)</f>
        <v>0</v>
      </c>
      <c r="I1201">
        <f>_xlfn.XLOOKUP(Base[[#This Row],[Recurso]],'DE-PARA'!$A$1:$A$1000,'DE-PARA'!$F$1:$F$1000)</f>
        <v>0</v>
      </c>
      <c r="AD1201" s="64"/>
      <c r="AE1201" s="64"/>
      <c r="AF1201" s="64"/>
      <c r="AG1201" s="65"/>
      <c r="AH1201" s="65"/>
      <c r="BK1201" s="65"/>
      <c r="BL1201" s="65"/>
      <c r="BP1201" s="20"/>
    </row>
    <row r="1202" spans="1:68">
      <c r="A1202" s="19">
        <f>CONCATENATE(MONTH(Base[[#This Row],[Data_Padronizada]]),"/",YEAR(Base[[#This Row],[Data_Padronizada]]))*1</f>
        <v>1</v>
      </c>
      <c r="B1202" s="20" cm="1">
        <f t="array" ref="B1202">IF(ISTEXT(BP1202), IFERROR(VALOR.DATA(TRIM(BP1202)), VALUE(TRIM(BP1202))), BP1202)</f>
        <v>0</v>
      </c>
      <c r="C1202" t="str">
        <f>TEXT(Base[[#This Row],[Data_Padronizada]],"DDD")</f>
        <v>sáb</v>
      </c>
      <c r="D1202">
        <f>_xlfn.XLOOKUP(Base[[#This Row],[Recurso]],'DE-PARA'!$A$1:$A$1000,'DE-PARA'!$D$1:$D$1000)</f>
        <v>0</v>
      </c>
      <c r="E1202" t="str">
        <f>_xlfn.XLOOKUP(Base[[#This Row],[Tipo]],'DE-PARA'!$K$2:$K$63,'DE-PARA'!$L$2:$L$63,"Fazer De-Para")</f>
        <v>Fazer De-Para</v>
      </c>
      <c r="F1202" s="21">
        <f>Base[[#This Row],[Duração]]*24</f>
        <v>0</v>
      </c>
      <c r="G1202" s="22">
        <f>HOUR(Base[[#This Row],[Tempo de atendimento]]/24)</f>
        <v>0</v>
      </c>
      <c r="H1202">
        <f>_xlfn.XLOOKUP(Base[[#This Row],[Recurso]],'DE-PARA'!$A$1:$A$1000,'DE-PARA'!$E$1:$E$1000)</f>
        <v>0</v>
      </c>
      <c r="I1202">
        <f>_xlfn.XLOOKUP(Base[[#This Row],[Recurso]],'DE-PARA'!$A$1:$A$1000,'DE-PARA'!$F$1:$F$1000)</f>
        <v>0</v>
      </c>
      <c r="AD1202" s="64"/>
      <c r="AE1202" s="64"/>
      <c r="AF1202" s="64"/>
      <c r="AG1202" s="65"/>
      <c r="AH1202" s="65"/>
      <c r="BK1202" s="65"/>
      <c r="BL1202" s="65"/>
      <c r="BP1202" s="20"/>
    </row>
    <row r="1203" spans="1:68">
      <c r="A1203" s="19">
        <f>CONCATENATE(MONTH(Base[[#This Row],[Data_Padronizada]]),"/",YEAR(Base[[#This Row],[Data_Padronizada]]))*1</f>
        <v>1</v>
      </c>
      <c r="B1203" s="20" cm="1">
        <f t="array" ref="B1203">IF(ISTEXT(BP1203), IFERROR(VALOR.DATA(TRIM(BP1203)), VALUE(TRIM(BP1203))), BP1203)</f>
        <v>0</v>
      </c>
      <c r="C1203" t="str">
        <f>TEXT(Base[[#This Row],[Data_Padronizada]],"DDD")</f>
        <v>sáb</v>
      </c>
      <c r="D1203">
        <f>_xlfn.XLOOKUP(Base[[#This Row],[Recurso]],'DE-PARA'!$A$1:$A$1000,'DE-PARA'!$D$1:$D$1000)</f>
        <v>0</v>
      </c>
      <c r="E1203" t="str">
        <f>_xlfn.XLOOKUP(Base[[#This Row],[Tipo]],'DE-PARA'!$K$2:$K$63,'DE-PARA'!$L$2:$L$63,"Fazer De-Para")</f>
        <v>Fazer De-Para</v>
      </c>
      <c r="F1203" s="21">
        <f>Base[[#This Row],[Duração]]*24</f>
        <v>0</v>
      </c>
      <c r="G1203" s="22">
        <f>HOUR(Base[[#This Row],[Tempo de atendimento]]/24)</f>
        <v>0</v>
      </c>
      <c r="H1203">
        <f>_xlfn.XLOOKUP(Base[[#This Row],[Recurso]],'DE-PARA'!$A$1:$A$1000,'DE-PARA'!$E$1:$E$1000)</f>
        <v>0</v>
      </c>
      <c r="I1203">
        <f>_xlfn.XLOOKUP(Base[[#This Row],[Recurso]],'DE-PARA'!$A$1:$A$1000,'DE-PARA'!$F$1:$F$1000)</f>
        <v>0</v>
      </c>
      <c r="AD1203" s="64"/>
      <c r="AE1203" s="64"/>
      <c r="AF1203" s="64"/>
      <c r="AG1203" s="65"/>
      <c r="AH1203" s="65"/>
      <c r="BK1203" s="65"/>
      <c r="BL1203" s="65"/>
      <c r="BP1203" s="20"/>
    </row>
    <row r="1204" spans="1:68">
      <c r="A1204" s="19">
        <f>CONCATENATE(MONTH(Base[[#This Row],[Data_Padronizada]]),"/",YEAR(Base[[#This Row],[Data_Padronizada]]))*1</f>
        <v>1</v>
      </c>
      <c r="B1204" s="20" cm="1">
        <f t="array" ref="B1204">IF(ISTEXT(BP1204), IFERROR(VALOR.DATA(TRIM(BP1204)), VALUE(TRIM(BP1204))), BP1204)</f>
        <v>0</v>
      </c>
      <c r="C1204" t="str">
        <f>TEXT(Base[[#This Row],[Data_Padronizada]],"DDD")</f>
        <v>sáb</v>
      </c>
      <c r="D1204">
        <f>_xlfn.XLOOKUP(Base[[#This Row],[Recurso]],'DE-PARA'!$A$1:$A$1000,'DE-PARA'!$D$1:$D$1000)</f>
        <v>0</v>
      </c>
      <c r="E1204" t="str">
        <f>_xlfn.XLOOKUP(Base[[#This Row],[Tipo]],'DE-PARA'!$K$2:$K$63,'DE-PARA'!$L$2:$L$63,"Fazer De-Para")</f>
        <v>Fazer De-Para</v>
      </c>
      <c r="F1204" s="21">
        <f>Base[[#This Row],[Duração]]*24</f>
        <v>0</v>
      </c>
      <c r="G1204" s="22">
        <f>HOUR(Base[[#This Row],[Tempo de atendimento]]/24)</f>
        <v>0</v>
      </c>
      <c r="H1204">
        <f>_xlfn.XLOOKUP(Base[[#This Row],[Recurso]],'DE-PARA'!$A$1:$A$1000,'DE-PARA'!$E$1:$E$1000)</f>
        <v>0</v>
      </c>
      <c r="I1204">
        <f>_xlfn.XLOOKUP(Base[[#This Row],[Recurso]],'DE-PARA'!$A$1:$A$1000,'DE-PARA'!$F$1:$F$1000)</f>
        <v>0</v>
      </c>
      <c r="AD1204" s="64"/>
      <c r="AE1204" s="64"/>
      <c r="AF1204" s="64"/>
      <c r="AG1204" s="65"/>
      <c r="AH1204" s="65"/>
      <c r="BK1204" s="65"/>
      <c r="BL1204" s="65"/>
      <c r="BP1204" s="20"/>
    </row>
    <row r="1205" spans="1:68">
      <c r="A1205" s="19">
        <f>CONCATENATE(MONTH(Base[[#This Row],[Data_Padronizada]]),"/",YEAR(Base[[#This Row],[Data_Padronizada]]))*1</f>
        <v>1</v>
      </c>
      <c r="B1205" s="20" cm="1">
        <f t="array" ref="B1205">IF(ISTEXT(BP1205), IFERROR(VALOR.DATA(TRIM(BP1205)), VALUE(TRIM(BP1205))), BP1205)</f>
        <v>0</v>
      </c>
      <c r="C1205" t="str">
        <f>TEXT(Base[[#This Row],[Data_Padronizada]],"DDD")</f>
        <v>sáb</v>
      </c>
      <c r="D1205">
        <f>_xlfn.XLOOKUP(Base[[#This Row],[Recurso]],'DE-PARA'!$A$1:$A$1000,'DE-PARA'!$D$1:$D$1000)</f>
        <v>0</v>
      </c>
      <c r="E1205" t="str">
        <f>_xlfn.XLOOKUP(Base[[#This Row],[Tipo]],'DE-PARA'!$K$2:$K$63,'DE-PARA'!$L$2:$L$63,"Fazer De-Para")</f>
        <v>Fazer De-Para</v>
      </c>
      <c r="F1205" s="21">
        <f>Base[[#This Row],[Duração]]*24</f>
        <v>0</v>
      </c>
      <c r="G1205" s="22">
        <f>HOUR(Base[[#This Row],[Tempo de atendimento]]/24)</f>
        <v>0</v>
      </c>
      <c r="H1205">
        <f>_xlfn.XLOOKUP(Base[[#This Row],[Recurso]],'DE-PARA'!$A$1:$A$1000,'DE-PARA'!$E$1:$E$1000)</f>
        <v>0</v>
      </c>
      <c r="I1205">
        <f>_xlfn.XLOOKUP(Base[[#This Row],[Recurso]],'DE-PARA'!$A$1:$A$1000,'DE-PARA'!$F$1:$F$1000)</f>
        <v>0</v>
      </c>
      <c r="AD1205" s="64"/>
      <c r="AE1205" s="64"/>
      <c r="AF1205" s="64"/>
      <c r="AG1205" s="65"/>
      <c r="AH1205" s="65"/>
      <c r="BK1205" s="65"/>
      <c r="BL1205" s="65"/>
      <c r="BP1205" s="20"/>
    </row>
    <row r="1206" spans="1:68">
      <c r="A1206" s="19">
        <f>CONCATENATE(MONTH(Base[[#This Row],[Data_Padronizada]]),"/",YEAR(Base[[#This Row],[Data_Padronizada]]))*1</f>
        <v>1</v>
      </c>
      <c r="B1206" s="20" cm="1">
        <f t="array" ref="B1206">IF(ISTEXT(BP1206), IFERROR(VALOR.DATA(TRIM(BP1206)), VALUE(TRIM(BP1206))), BP1206)</f>
        <v>0</v>
      </c>
      <c r="C1206" t="str">
        <f>TEXT(Base[[#This Row],[Data_Padronizada]],"DDD")</f>
        <v>sáb</v>
      </c>
      <c r="D1206">
        <f>_xlfn.XLOOKUP(Base[[#This Row],[Recurso]],'DE-PARA'!$A$1:$A$1000,'DE-PARA'!$D$1:$D$1000)</f>
        <v>0</v>
      </c>
      <c r="E1206" t="str">
        <f>_xlfn.XLOOKUP(Base[[#This Row],[Tipo]],'DE-PARA'!$K$2:$K$63,'DE-PARA'!$L$2:$L$63,"Fazer De-Para")</f>
        <v>Fazer De-Para</v>
      </c>
      <c r="F1206" s="21">
        <f>Base[[#This Row],[Duração]]*24</f>
        <v>0</v>
      </c>
      <c r="G1206" s="22">
        <f>HOUR(Base[[#This Row],[Tempo de atendimento]]/24)</f>
        <v>0</v>
      </c>
      <c r="H1206">
        <f>_xlfn.XLOOKUP(Base[[#This Row],[Recurso]],'DE-PARA'!$A$1:$A$1000,'DE-PARA'!$E$1:$E$1000)</f>
        <v>0</v>
      </c>
      <c r="I1206">
        <f>_xlfn.XLOOKUP(Base[[#This Row],[Recurso]],'DE-PARA'!$A$1:$A$1000,'DE-PARA'!$F$1:$F$1000)</f>
        <v>0</v>
      </c>
      <c r="AD1206" s="64"/>
      <c r="AE1206" s="64"/>
      <c r="AF1206" s="64"/>
      <c r="AG1206" s="65"/>
      <c r="AH1206" s="65"/>
      <c r="BK1206" s="65"/>
      <c r="BL1206" s="65"/>
      <c r="BP1206" s="20"/>
    </row>
    <row r="1207" spans="1:68">
      <c r="A1207" s="19">
        <f>CONCATENATE(MONTH(Base[[#This Row],[Data_Padronizada]]),"/",YEAR(Base[[#This Row],[Data_Padronizada]]))*1</f>
        <v>1</v>
      </c>
      <c r="B1207" s="20" cm="1">
        <f t="array" ref="B1207">IF(ISTEXT(BP1207), IFERROR(VALOR.DATA(TRIM(BP1207)), VALUE(TRIM(BP1207))), BP1207)</f>
        <v>0</v>
      </c>
      <c r="C1207" t="str">
        <f>TEXT(Base[[#This Row],[Data_Padronizada]],"DDD")</f>
        <v>sáb</v>
      </c>
      <c r="D1207">
        <f>_xlfn.XLOOKUP(Base[[#This Row],[Recurso]],'DE-PARA'!$A$1:$A$1000,'DE-PARA'!$D$1:$D$1000)</f>
        <v>0</v>
      </c>
      <c r="E1207" t="str">
        <f>_xlfn.XLOOKUP(Base[[#This Row],[Tipo]],'DE-PARA'!$K$2:$K$63,'DE-PARA'!$L$2:$L$63,"Fazer De-Para")</f>
        <v>Fazer De-Para</v>
      </c>
      <c r="F1207" s="21">
        <f>Base[[#This Row],[Duração]]*24</f>
        <v>0</v>
      </c>
      <c r="G1207" s="22">
        <f>HOUR(Base[[#This Row],[Tempo de atendimento]]/24)</f>
        <v>0</v>
      </c>
      <c r="H1207">
        <f>_xlfn.XLOOKUP(Base[[#This Row],[Recurso]],'DE-PARA'!$A$1:$A$1000,'DE-PARA'!$E$1:$E$1000)</f>
        <v>0</v>
      </c>
      <c r="I1207">
        <f>_xlfn.XLOOKUP(Base[[#This Row],[Recurso]],'DE-PARA'!$A$1:$A$1000,'DE-PARA'!$F$1:$F$1000)</f>
        <v>0</v>
      </c>
      <c r="AD1207" s="64"/>
      <c r="AE1207" s="64"/>
      <c r="AF1207" s="64"/>
      <c r="AG1207" s="65"/>
      <c r="AH1207" s="65"/>
      <c r="BK1207" s="65"/>
      <c r="BL1207" s="65"/>
      <c r="BP1207" s="20"/>
    </row>
    <row r="1208" spans="1:68">
      <c r="A1208" s="19">
        <f>CONCATENATE(MONTH(Base[[#This Row],[Data_Padronizada]]),"/",YEAR(Base[[#This Row],[Data_Padronizada]]))*1</f>
        <v>1</v>
      </c>
      <c r="B1208" s="20" cm="1">
        <f t="array" ref="B1208">IF(ISTEXT(BP1208), IFERROR(VALOR.DATA(TRIM(BP1208)), VALUE(TRIM(BP1208))), BP1208)</f>
        <v>0</v>
      </c>
      <c r="C1208" t="str">
        <f>TEXT(Base[[#This Row],[Data_Padronizada]],"DDD")</f>
        <v>sáb</v>
      </c>
      <c r="D1208">
        <f>_xlfn.XLOOKUP(Base[[#This Row],[Recurso]],'DE-PARA'!$A$1:$A$1000,'DE-PARA'!$D$1:$D$1000)</f>
        <v>0</v>
      </c>
      <c r="E1208" t="str">
        <f>_xlfn.XLOOKUP(Base[[#This Row],[Tipo]],'DE-PARA'!$K$2:$K$63,'DE-PARA'!$L$2:$L$63,"Fazer De-Para")</f>
        <v>Fazer De-Para</v>
      </c>
      <c r="F1208" s="21">
        <f>Base[[#This Row],[Duração]]*24</f>
        <v>0</v>
      </c>
      <c r="G1208" s="22">
        <f>HOUR(Base[[#This Row],[Tempo de atendimento]]/24)</f>
        <v>0</v>
      </c>
      <c r="H1208">
        <f>_xlfn.XLOOKUP(Base[[#This Row],[Recurso]],'DE-PARA'!$A$1:$A$1000,'DE-PARA'!$E$1:$E$1000)</f>
        <v>0</v>
      </c>
      <c r="I1208">
        <f>_xlfn.XLOOKUP(Base[[#This Row],[Recurso]],'DE-PARA'!$A$1:$A$1000,'DE-PARA'!$F$1:$F$1000)</f>
        <v>0</v>
      </c>
      <c r="AD1208" s="64"/>
      <c r="AE1208" s="64"/>
      <c r="AF1208" s="64"/>
      <c r="AG1208" s="65"/>
      <c r="AH1208" s="65"/>
      <c r="BK1208" s="65"/>
      <c r="BL1208" s="65"/>
      <c r="BP1208" s="20"/>
    </row>
    <row r="1209" spans="1:68">
      <c r="A1209" s="19">
        <f>CONCATENATE(MONTH(Base[[#This Row],[Data_Padronizada]]),"/",YEAR(Base[[#This Row],[Data_Padronizada]]))*1</f>
        <v>1</v>
      </c>
      <c r="B1209" s="20" cm="1">
        <f t="array" ref="B1209">IF(ISTEXT(BP1209), IFERROR(VALOR.DATA(TRIM(BP1209)), VALUE(TRIM(BP1209))), BP1209)</f>
        <v>0</v>
      </c>
      <c r="C1209" t="str">
        <f>TEXT(Base[[#This Row],[Data_Padronizada]],"DDD")</f>
        <v>sáb</v>
      </c>
      <c r="D1209">
        <f>_xlfn.XLOOKUP(Base[[#This Row],[Recurso]],'DE-PARA'!$A$1:$A$1000,'DE-PARA'!$D$1:$D$1000)</f>
        <v>0</v>
      </c>
      <c r="E1209" t="str">
        <f>_xlfn.XLOOKUP(Base[[#This Row],[Tipo]],'DE-PARA'!$K$2:$K$63,'DE-PARA'!$L$2:$L$63,"Fazer De-Para")</f>
        <v>Fazer De-Para</v>
      </c>
      <c r="F1209" s="21">
        <f>Base[[#This Row],[Duração]]*24</f>
        <v>0</v>
      </c>
      <c r="G1209" s="22">
        <f>HOUR(Base[[#This Row],[Tempo de atendimento]]/24)</f>
        <v>0</v>
      </c>
      <c r="H1209">
        <f>_xlfn.XLOOKUP(Base[[#This Row],[Recurso]],'DE-PARA'!$A$1:$A$1000,'DE-PARA'!$E$1:$E$1000)</f>
        <v>0</v>
      </c>
      <c r="I1209">
        <f>_xlfn.XLOOKUP(Base[[#This Row],[Recurso]],'DE-PARA'!$A$1:$A$1000,'DE-PARA'!$F$1:$F$1000)</f>
        <v>0</v>
      </c>
      <c r="AD1209" s="64"/>
      <c r="AE1209" s="64"/>
      <c r="AF1209" s="64"/>
      <c r="AG1209" s="65"/>
      <c r="AH1209" s="65"/>
      <c r="BK1209" s="65"/>
      <c r="BL1209" s="65"/>
      <c r="BP1209" s="20"/>
    </row>
    <row r="1210" spans="1:68">
      <c r="A1210" s="19">
        <f>CONCATENATE(MONTH(Base[[#This Row],[Data_Padronizada]]),"/",YEAR(Base[[#This Row],[Data_Padronizada]]))*1</f>
        <v>1</v>
      </c>
      <c r="B1210" s="20" cm="1">
        <f t="array" ref="B1210">IF(ISTEXT(BP1210), IFERROR(VALOR.DATA(TRIM(BP1210)), VALUE(TRIM(BP1210))), BP1210)</f>
        <v>0</v>
      </c>
      <c r="C1210" t="str">
        <f>TEXT(Base[[#This Row],[Data_Padronizada]],"DDD")</f>
        <v>sáb</v>
      </c>
      <c r="D1210">
        <f>_xlfn.XLOOKUP(Base[[#This Row],[Recurso]],'DE-PARA'!$A$1:$A$1000,'DE-PARA'!$D$1:$D$1000)</f>
        <v>0</v>
      </c>
      <c r="E1210" t="str">
        <f>_xlfn.XLOOKUP(Base[[#This Row],[Tipo]],'DE-PARA'!$K$2:$K$63,'DE-PARA'!$L$2:$L$63,"Fazer De-Para")</f>
        <v>Fazer De-Para</v>
      </c>
      <c r="F1210" s="21">
        <f>Base[[#This Row],[Duração]]*24</f>
        <v>0</v>
      </c>
      <c r="G1210" s="22">
        <f>HOUR(Base[[#This Row],[Tempo de atendimento]]/24)</f>
        <v>0</v>
      </c>
      <c r="H1210">
        <f>_xlfn.XLOOKUP(Base[[#This Row],[Recurso]],'DE-PARA'!$A$1:$A$1000,'DE-PARA'!$E$1:$E$1000)</f>
        <v>0</v>
      </c>
      <c r="I1210">
        <f>_xlfn.XLOOKUP(Base[[#This Row],[Recurso]],'DE-PARA'!$A$1:$A$1000,'DE-PARA'!$F$1:$F$1000)</f>
        <v>0</v>
      </c>
      <c r="AD1210" s="64"/>
      <c r="AE1210" s="64"/>
      <c r="AF1210" s="64"/>
      <c r="AG1210" s="65"/>
      <c r="AH1210" s="65"/>
      <c r="BK1210" s="65"/>
      <c r="BL1210" s="65"/>
      <c r="BP1210" s="20"/>
    </row>
    <row r="1211" spans="1:68">
      <c r="A1211" s="19">
        <f>CONCATENATE(MONTH(Base[[#This Row],[Data_Padronizada]]),"/",YEAR(Base[[#This Row],[Data_Padronizada]]))*1</f>
        <v>1</v>
      </c>
      <c r="B1211" s="20" cm="1">
        <f t="array" ref="B1211">IF(ISTEXT(BP1211), IFERROR(VALOR.DATA(TRIM(BP1211)), VALUE(TRIM(BP1211))), BP1211)</f>
        <v>0</v>
      </c>
      <c r="C1211" t="str">
        <f>TEXT(Base[[#This Row],[Data_Padronizada]],"DDD")</f>
        <v>sáb</v>
      </c>
      <c r="D1211">
        <f>_xlfn.XLOOKUP(Base[[#This Row],[Recurso]],'DE-PARA'!$A$1:$A$1000,'DE-PARA'!$D$1:$D$1000)</f>
        <v>0</v>
      </c>
      <c r="E1211" t="str">
        <f>_xlfn.XLOOKUP(Base[[#This Row],[Tipo]],'DE-PARA'!$K$2:$K$63,'DE-PARA'!$L$2:$L$63,"Fazer De-Para")</f>
        <v>Fazer De-Para</v>
      </c>
      <c r="F1211" s="21">
        <f>Base[[#This Row],[Duração]]*24</f>
        <v>0</v>
      </c>
      <c r="G1211" s="22">
        <f>HOUR(Base[[#This Row],[Tempo de atendimento]]/24)</f>
        <v>0</v>
      </c>
      <c r="H1211">
        <f>_xlfn.XLOOKUP(Base[[#This Row],[Recurso]],'DE-PARA'!$A$1:$A$1000,'DE-PARA'!$E$1:$E$1000)</f>
        <v>0</v>
      </c>
      <c r="I1211">
        <f>_xlfn.XLOOKUP(Base[[#This Row],[Recurso]],'DE-PARA'!$A$1:$A$1000,'DE-PARA'!$F$1:$F$1000)</f>
        <v>0</v>
      </c>
      <c r="AD1211" s="64"/>
      <c r="AE1211" s="64"/>
      <c r="AF1211" s="64"/>
      <c r="AG1211" s="65"/>
      <c r="AH1211" s="65"/>
      <c r="BK1211" s="65"/>
      <c r="BL1211" s="65"/>
      <c r="BP1211" s="20"/>
    </row>
    <row r="1212" spans="1:68">
      <c r="A1212" s="19">
        <f>CONCATENATE(MONTH(Base[[#This Row],[Data_Padronizada]]),"/",YEAR(Base[[#This Row],[Data_Padronizada]]))*1</f>
        <v>1</v>
      </c>
      <c r="B1212" s="20" cm="1">
        <f t="array" ref="B1212">IF(ISTEXT(BP1212), IFERROR(VALOR.DATA(TRIM(BP1212)), VALUE(TRIM(BP1212))), BP1212)</f>
        <v>0</v>
      </c>
      <c r="C1212" t="str">
        <f>TEXT(Base[[#This Row],[Data_Padronizada]],"DDD")</f>
        <v>sáb</v>
      </c>
      <c r="D1212">
        <f>_xlfn.XLOOKUP(Base[[#This Row],[Recurso]],'DE-PARA'!$A$1:$A$1000,'DE-PARA'!$D$1:$D$1000)</f>
        <v>0</v>
      </c>
      <c r="E1212" t="str">
        <f>_xlfn.XLOOKUP(Base[[#This Row],[Tipo]],'DE-PARA'!$K$2:$K$63,'DE-PARA'!$L$2:$L$63,"Fazer De-Para")</f>
        <v>Fazer De-Para</v>
      </c>
      <c r="F1212" s="21">
        <f>Base[[#This Row],[Duração]]*24</f>
        <v>0</v>
      </c>
      <c r="G1212" s="22">
        <f>HOUR(Base[[#This Row],[Tempo de atendimento]]/24)</f>
        <v>0</v>
      </c>
      <c r="H1212">
        <f>_xlfn.XLOOKUP(Base[[#This Row],[Recurso]],'DE-PARA'!$A$1:$A$1000,'DE-PARA'!$E$1:$E$1000)</f>
        <v>0</v>
      </c>
      <c r="I1212">
        <f>_xlfn.XLOOKUP(Base[[#This Row],[Recurso]],'DE-PARA'!$A$1:$A$1000,'DE-PARA'!$F$1:$F$1000)</f>
        <v>0</v>
      </c>
      <c r="AD1212" s="64"/>
      <c r="AE1212" s="64"/>
      <c r="AF1212" s="64"/>
      <c r="AG1212" s="65"/>
      <c r="AH1212" s="65"/>
      <c r="BK1212" s="65"/>
      <c r="BL1212" s="65"/>
      <c r="BP1212" s="20"/>
    </row>
    <row r="1213" spans="1:68">
      <c r="A1213" s="19">
        <f>CONCATENATE(MONTH(Base[[#This Row],[Data_Padronizada]]),"/",YEAR(Base[[#This Row],[Data_Padronizada]]))*1</f>
        <v>1</v>
      </c>
      <c r="B1213" s="20" cm="1">
        <f t="array" ref="B1213">IF(ISTEXT(BP1213), IFERROR(VALOR.DATA(TRIM(BP1213)), VALUE(TRIM(BP1213))), BP1213)</f>
        <v>0</v>
      </c>
      <c r="C1213" t="str">
        <f>TEXT(Base[[#This Row],[Data_Padronizada]],"DDD")</f>
        <v>sáb</v>
      </c>
      <c r="D1213">
        <f>_xlfn.XLOOKUP(Base[[#This Row],[Recurso]],'DE-PARA'!$A$1:$A$1000,'DE-PARA'!$D$1:$D$1000)</f>
        <v>0</v>
      </c>
      <c r="E1213" t="str">
        <f>_xlfn.XLOOKUP(Base[[#This Row],[Tipo]],'DE-PARA'!$K$2:$K$63,'DE-PARA'!$L$2:$L$63,"Fazer De-Para")</f>
        <v>Fazer De-Para</v>
      </c>
      <c r="F1213" s="21">
        <f>Base[[#This Row],[Duração]]*24</f>
        <v>0</v>
      </c>
      <c r="G1213" s="22">
        <f>HOUR(Base[[#This Row],[Tempo de atendimento]]/24)</f>
        <v>0</v>
      </c>
      <c r="H1213">
        <f>_xlfn.XLOOKUP(Base[[#This Row],[Recurso]],'DE-PARA'!$A$1:$A$1000,'DE-PARA'!$E$1:$E$1000)</f>
        <v>0</v>
      </c>
      <c r="I1213">
        <f>_xlfn.XLOOKUP(Base[[#This Row],[Recurso]],'DE-PARA'!$A$1:$A$1000,'DE-PARA'!$F$1:$F$1000)</f>
        <v>0</v>
      </c>
      <c r="AD1213" s="64"/>
      <c r="AE1213" s="64"/>
      <c r="AF1213" s="64"/>
      <c r="AG1213" s="65"/>
      <c r="AH1213" s="65"/>
      <c r="BK1213" s="65"/>
      <c r="BL1213" s="65"/>
      <c r="BP1213" s="20"/>
    </row>
    <row r="1214" spans="1:68">
      <c r="A1214" s="19">
        <f>CONCATENATE(MONTH(Base[[#This Row],[Data_Padronizada]]),"/",YEAR(Base[[#This Row],[Data_Padronizada]]))*1</f>
        <v>1</v>
      </c>
      <c r="B1214" s="20" cm="1">
        <f t="array" ref="B1214">IF(ISTEXT(BP1214), IFERROR(VALOR.DATA(TRIM(BP1214)), VALUE(TRIM(BP1214))), BP1214)</f>
        <v>0</v>
      </c>
      <c r="C1214" t="str">
        <f>TEXT(Base[[#This Row],[Data_Padronizada]],"DDD")</f>
        <v>sáb</v>
      </c>
      <c r="D1214">
        <f>_xlfn.XLOOKUP(Base[[#This Row],[Recurso]],'DE-PARA'!$A$1:$A$1000,'DE-PARA'!$D$1:$D$1000)</f>
        <v>0</v>
      </c>
      <c r="E1214" t="str">
        <f>_xlfn.XLOOKUP(Base[[#This Row],[Tipo]],'DE-PARA'!$K$2:$K$63,'DE-PARA'!$L$2:$L$63,"Fazer De-Para")</f>
        <v>Fazer De-Para</v>
      </c>
      <c r="F1214" s="21">
        <f>Base[[#This Row],[Duração]]*24</f>
        <v>0</v>
      </c>
      <c r="G1214" s="22">
        <f>HOUR(Base[[#This Row],[Tempo de atendimento]]/24)</f>
        <v>0</v>
      </c>
      <c r="H1214">
        <f>_xlfn.XLOOKUP(Base[[#This Row],[Recurso]],'DE-PARA'!$A$1:$A$1000,'DE-PARA'!$E$1:$E$1000)</f>
        <v>0</v>
      </c>
      <c r="I1214">
        <f>_xlfn.XLOOKUP(Base[[#This Row],[Recurso]],'DE-PARA'!$A$1:$A$1000,'DE-PARA'!$F$1:$F$1000)</f>
        <v>0</v>
      </c>
      <c r="AD1214" s="64"/>
      <c r="AE1214" s="64"/>
      <c r="AF1214" s="64"/>
      <c r="AG1214" s="65"/>
      <c r="AH1214" s="65"/>
      <c r="BK1214" s="65"/>
      <c r="BL1214" s="65"/>
      <c r="BP1214" s="20"/>
    </row>
    <row r="1215" spans="1:68">
      <c r="A1215" s="19">
        <f>CONCATENATE(MONTH(Base[[#This Row],[Data_Padronizada]]),"/",YEAR(Base[[#This Row],[Data_Padronizada]]))*1</f>
        <v>1</v>
      </c>
      <c r="B1215" s="20" cm="1">
        <f t="array" ref="B1215">IF(ISTEXT(BP1215), IFERROR(VALOR.DATA(TRIM(BP1215)), VALUE(TRIM(BP1215))), BP1215)</f>
        <v>0</v>
      </c>
      <c r="C1215" t="str">
        <f>TEXT(Base[[#This Row],[Data_Padronizada]],"DDD")</f>
        <v>sáb</v>
      </c>
      <c r="D1215">
        <f>_xlfn.XLOOKUP(Base[[#This Row],[Recurso]],'DE-PARA'!$A$1:$A$1000,'DE-PARA'!$D$1:$D$1000)</f>
        <v>0</v>
      </c>
      <c r="E1215" t="str">
        <f>_xlfn.XLOOKUP(Base[[#This Row],[Tipo]],'DE-PARA'!$K$2:$K$63,'DE-PARA'!$L$2:$L$63,"Fazer De-Para")</f>
        <v>Fazer De-Para</v>
      </c>
      <c r="F1215" s="21">
        <f>Base[[#This Row],[Duração]]*24</f>
        <v>0</v>
      </c>
      <c r="G1215" s="22">
        <f>HOUR(Base[[#This Row],[Tempo de atendimento]]/24)</f>
        <v>0</v>
      </c>
      <c r="H1215">
        <f>_xlfn.XLOOKUP(Base[[#This Row],[Recurso]],'DE-PARA'!$A$1:$A$1000,'DE-PARA'!$E$1:$E$1000)</f>
        <v>0</v>
      </c>
      <c r="I1215">
        <f>_xlfn.XLOOKUP(Base[[#This Row],[Recurso]],'DE-PARA'!$A$1:$A$1000,'DE-PARA'!$F$1:$F$1000)</f>
        <v>0</v>
      </c>
      <c r="AD1215" s="64"/>
      <c r="AE1215" s="64"/>
      <c r="AF1215" s="64"/>
      <c r="AG1215" s="65"/>
      <c r="AH1215" s="65"/>
      <c r="BK1215" s="65"/>
      <c r="BL1215" s="65"/>
      <c r="BP1215" s="20"/>
    </row>
    <row r="1216" spans="1:68">
      <c r="A1216" s="19">
        <f>CONCATENATE(MONTH(Base[[#This Row],[Data_Padronizada]]),"/",YEAR(Base[[#This Row],[Data_Padronizada]]))*1</f>
        <v>1</v>
      </c>
      <c r="B1216" s="20" cm="1">
        <f t="array" ref="B1216">IF(ISTEXT(BP1216), IFERROR(VALOR.DATA(TRIM(BP1216)), VALUE(TRIM(BP1216))), BP1216)</f>
        <v>0</v>
      </c>
      <c r="C1216" t="str">
        <f>TEXT(Base[[#This Row],[Data_Padronizada]],"DDD")</f>
        <v>sáb</v>
      </c>
      <c r="D1216">
        <f>_xlfn.XLOOKUP(Base[[#This Row],[Recurso]],'DE-PARA'!$A$1:$A$1000,'DE-PARA'!$D$1:$D$1000)</f>
        <v>0</v>
      </c>
      <c r="E1216" t="str">
        <f>_xlfn.XLOOKUP(Base[[#This Row],[Tipo]],'DE-PARA'!$K$2:$K$63,'DE-PARA'!$L$2:$L$63,"Fazer De-Para")</f>
        <v>Fazer De-Para</v>
      </c>
      <c r="F1216" s="21">
        <f>Base[[#This Row],[Duração]]*24</f>
        <v>0</v>
      </c>
      <c r="G1216" s="22">
        <f>HOUR(Base[[#This Row],[Tempo de atendimento]]/24)</f>
        <v>0</v>
      </c>
      <c r="H1216">
        <f>_xlfn.XLOOKUP(Base[[#This Row],[Recurso]],'DE-PARA'!$A$1:$A$1000,'DE-PARA'!$E$1:$E$1000)</f>
        <v>0</v>
      </c>
      <c r="I1216">
        <f>_xlfn.XLOOKUP(Base[[#This Row],[Recurso]],'DE-PARA'!$A$1:$A$1000,'DE-PARA'!$F$1:$F$1000)</f>
        <v>0</v>
      </c>
      <c r="AD1216" s="64"/>
      <c r="AE1216" s="64"/>
      <c r="AF1216" s="64"/>
      <c r="AG1216" s="65"/>
      <c r="AH1216" s="65"/>
      <c r="BK1216" s="65"/>
      <c r="BL1216" s="65"/>
      <c r="BP1216" s="20"/>
    </row>
    <row r="1217" spans="1:68">
      <c r="A1217" s="19">
        <f>CONCATENATE(MONTH(Base[[#This Row],[Data_Padronizada]]),"/",YEAR(Base[[#This Row],[Data_Padronizada]]))*1</f>
        <v>1</v>
      </c>
      <c r="B1217" s="20" cm="1">
        <f t="array" ref="B1217">IF(ISTEXT(BP1217), IFERROR(VALOR.DATA(TRIM(BP1217)), VALUE(TRIM(BP1217))), BP1217)</f>
        <v>0</v>
      </c>
      <c r="C1217" t="str">
        <f>TEXT(Base[[#This Row],[Data_Padronizada]],"DDD")</f>
        <v>sáb</v>
      </c>
      <c r="D1217">
        <f>_xlfn.XLOOKUP(Base[[#This Row],[Recurso]],'DE-PARA'!$A$1:$A$1000,'DE-PARA'!$D$1:$D$1000)</f>
        <v>0</v>
      </c>
      <c r="E1217" t="str">
        <f>_xlfn.XLOOKUP(Base[[#This Row],[Tipo]],'DE-PARA'!$K$2:$K$63,'DE-PARA'!$L$2:$L$63,"Fazer De-Para")</f>
        <v>Fazer De-Para</v>
      </c>
      <c r="F1217" s="21">
        <f>Base[[#This Row],[Duração]]*24</f>
        <v>0</v>
      </c>
      <c r="G1217" s="22">
        <f>HOUR(Base[[#This Row],[Tempo de atendimento]]/24)</f>
        <v>0</v>
      </c>
      <c r="H1217">
        <f>_xlfn.XLOOKUP(Base[[#This Row],[Recurso]],'DE-PARA'!$A$1:$A$1000,'DE-PARA'!$E$1:$E$1000)</f>
        <v>0</v>
      </c>
      <c r="I1217">
        <f>_xlfn.XLOOKUP(Base[[#This Row],[Recurso]],'DE-PARA'!$A$1:$A$1000,'DE-PARA'!$F$1:$F$1000)</f>
        <v>0</v>
      </c>
      <c r="AD1217" s="64"/>
      <c r="AE1217" s="64"/>
      <c r="AF1217" s="64"/>
      <c r="AG1217" s="65"/>
      <c r="AH1217" s="65"/>
      <c r="BK1217" s="65"/>
      <c r="BL1217" s="65"/>
      <c r="BP1217" s="20"/>
    </row>
    <row r="1218" spans="1:68">
      <c r="A1218" s="19">
        <f>CONCATENATE(MONTH(Base[[#This Row],[Data_Padronizada]]),"/",YEAR(Base[[#This Row],[Data_Padronizada]]))*1</f>
        <v>1</v>
      </c>
      <c r="B1218" s="20" cm="1">
        <f t="array" ref="B1218">IF(ISTEXT(BP1218), IFERROR(VALOR.DATA(TRIM(BP1218)), VALUE(TRIM(BP1218))), BP1218)</f>
        <v>0</v>
      </c>
      <c r="C1218" t="str">
        <f>TEXT(Base[[#This Row],[Data_Padronizada]],"DDD")</f>
        <v>sáb</v>
      </c>
      <c r="D1218">
        <f>_xlfn.XLOOKUP(Base[[#This Row],[Recurso]],'DE-PARA'!$A$1:$A$1000,'DE-PARA'!$D$1:$D$1000)</f>
        <v>0</v>
      </c>
      <c r="E1218" t="str">
        <f>_xlfn.XLOOKUP(Base[[#This Row],[Tipo]],'DE-PARA'!$K$2:$K$63,'DE-PARA'!$L$2:$L$63,"Fazer De-Para")</f>
        <v>Fazer De-Para</v>
      </c>
      <c r="F1218" s="21">
        <f>Base[[#This Row],[Duração]]*24</f>
        <v>0</v>
      </c>
      <c r="G1218" s="22">
        <f>HOUR(Base[[#This Row],[Tempo de atendimento]]/24)</f>
        <v>0</v>
      </c>
      <c r="H1218">
        <f>_xlfn.XLOOKUP(Base[[#This Row],[Recurso]],'DE-PARA'!$A$1:$A$1000,'DE-PARA'!$E$1:$E$1000)</f>
        <v>0</v>
      </c>
      <c r="I1218">
        <f>_xlfn.XLOOKUP(Base[[#This Row],[Recurso]],'DE-PARA'!$A$1:$A$1000,'DE-PARA'!$F$1:$F$1000)</f>
        <v>0</v>
      </c>
      <c r="AD1218" s="64"/>
      <c r="AE1218" s="64"/>
      <c r="AF1218" s="64"/>
      <c r="AG1218" s="65"/>
      <c r="AH1218" s="65"/>
      <c r="BK1218" s="65"/>
      <c r="BL1218" s="65"/>
      <c r="BP1218" s="20"/>
    </row>
    <row r="1219" spans="1:68">
      <c r="A1219" s="19">
        <f>CONCATENATE(MONTH(Base[[#This Row],[Data_Padronizada]]),"/",YEAR(Base[[#This Row],[Data_Padronizada]]))*1</f>
        <v>1</v>
      </c>
      <c r="B1219" s="20" cm="1">
        <f t="array" ref="B1219">IF(ISTEXT(BP1219), IFERROR(VALOR.DATA(TRIM(BP1219)), VALUE(TRIM(BP1219))), BP1219)</f>
        <v>0</v>
      </c>
      <c r="C1219" t="str">
        <f>TEXT(Base[[#This Row],[Data_Padronizada]],"DDD")</f>
        <v>sáb</v>
      </c>
      <c r="D1219">
        <f>_xlfn.XLOOKUP(Base[[#This Row],[Recurso]],'DE-PARA'!$A$1:$A$1000,'DE-PARA'!$D$1:$D$1000)</f>
        <v>0</v>
      </c>
      <c r="E1219" t="str">
        <f>_xlfn.XLOOKUP(Base[[#This Row],[Tipo]],'DE-PARA'!$K$2:$K$63,'DE-PARA'!$L$2:$L$63,"Fazer De-Para")</f>
        <v>Fazer De-Para</v>
      </c>
      <c r="F1219" s="21">
        <f>Base[[#This Row],[Duração]]*24</f>
        <v>0</v>
      </c>
      <c r="G1219" s="22">
        <f>HOUR(Base[[#This Row],[Tempo de atendimento]]/24)</f>
        <v>0</v>
      </c>
      <c r="H1219">
        <f>_xlfn.XLOOKUP(Base[[#This Row],[Recurso]],'DE-PARA'!$A$1:$A$1000,'DE-PARA'!$E$1:$E$1000)</f>
        <v>0</v>
      </c>
      <c r="I1219">
        <f>_xlfn.XLOOKUP(Base[[#This Row],[Recurso]],'DE-PARA'!$A$1:$A$1000,'DE-PARA'!$F$1:$F$1000)</f>
        <v>0</v>
      </c>
      <c r="AD1219" s="64"/>
      <c r="AE1219" s="64"/>
      <c r="AF1219" s="64"/>
      <c r="AG1219" s="65"/>
      <c r="AH1219" s="65"/>
      <c r="BK1219" s="65"/>
      <c r="BL1219" s="65"/>
      <c r="BP1219" s="20"/>
    </row>
    <row r="1220" spans="1:68">
      <c r="A1220" s="19">
        <f>CONCATENATE(MONTH(Base[[#This Row],[Data_Padronizada]]),"/",YEAR(Base[[#This Row],[Data_Padronizada]]))*1</f>
        <v>1</v>
      </c>
      <c r="B1220" s="20" cm="1">
        <f t="array" ref="B1220">IF(ISTEXT(BP1220), IFERROR(VALOR.DATA(TRIM(BP1220)), VALUE(TRIM(BP1220))), BP1220)</f>
        <v>0</v>
      </c>
      <c r="C1220" t="str">
        <f>TEXT(Base[[#This Row],[Data_Padronizada]],"DDD")</f>
        <v>sáb</v>
      </c>
      <c r="D1220">
        <f>_xlfn.XLOOKUP(Base[[#This Row],[Recurso]],'DE-PARA'!$A$1:$A$1000,'DE-PARA'!$D$1:$D$1000)</f>
        <v>0</v>
      </c>
      <c r="E1220" t="str">
        <f>_xlfn.XLOOKUP(Base[[#This Row],[Tipo]],'DE-PARA'!$K$2:$K$63,'DE-PARA'!$L$2:$L$63,"Fazer De-Para")</f>
        <v>Fazer De-Para</v>
      </c>
      <c r="F1220" s="21">
        <f>Base[[#This Row],[Duração]]*24</f>
        <v>0</v>
      </c>
      <c r="G1220" s="22">
        <f>HOUR(Base[[#This Row],[Tempo de atendimento]]/24)</f>
        <v>0</v>
      </c>
      <c r="H1220">
        <f>_xlfn.XLOOKUP(Base[[#This Row],[Recurso]],'DE-PARA'!$A$1:$A$1000,'DE-PARA'!$E$1:$E$1000)</f>
        <v>0</v>
      </c>
      <c r="I1220">
        <f>_xlfn.XLOOKUP(Base[[#This Row],[Recurso]],'DE-PARA'!$A$1:$A$1000,'DE-PARA'!$F$1:$F$1000)</f>
        <v>0</v>
      </c>
      <c r="AD1220" s="64"/>
      <c r="AE1220" s="64"/>
      <c r="AF1220" s="64"/>
      <c r="AG1220" s="65"/>
      <c r="AH1220" s="65"/>
      <c r="BK1220" s="65"/>
      <c r="BL1220" s="65"/>
      <c r="BP1220" s="20"/>
    </row>
    <row r="1221" spans="1:68">
      <c r="A1221" s="19">
        <f>CONCATENATE(MONTH(Base[[#This Row],[Data_Padronizada]]),"/",YEAR(Base[[#This Row],[Data_Padronizada]]))*1</f>
        <v>1</v>
      </c>
      <c r="B1221" s="20" cm="1">
        <f t="array" ref="B1221">IF(ISTEXT(BP1221), IFERROR(VALOR.DATA(TRIM(BP1221)), VALUE(TRIM(BP1221))), BP1221)</f>
        <v>0</v>
      </c>
      <c r="C1221" t="str">
        <f>TEXT(Base[[#This Row],[Data_Padronizada]],"DDD")</f>
        <v>sáb</v>
      </c>
      <c r="D1221">
        <f>_xlfn.XLOOKUP(Base[[#This Row],[Recurso]],'DE-PARA'!$A$1:$A$1000,'DE-PARA'!$D$1:$D$1000)</f>
        <v>0</v>
      </c>
      <c r="E1221" t="str">
        <f>_xlfn.XLOOKUP(Base[[#This Row],[Tipo]],'DE-PARA'!$K$2:$K$63,'DE-PARA'!$L$2:$L$63,"Fazer De-Para")</f>
        <v>Fazer De-Para</v>
      </c>
      <c r="F1221" s="21">
        <f>Base[[#This Row],[Duração]]*24</f>
        <v>0</v>
      </c>
      <c r="G1221" s="22">
        <f>HOUR(Base[[#This Row],[Tempo de atendimento]]/24)</f>
        <v>0</v>
      </c>
      <c r="H1221">
        <f>_xlfn.XLOOKUP(Base[[#This Row],[Recurso]],'DE-PARA'!$A$1:$A$1000,'DE-PARA'!$E$1:$E$1000)</f>
        <v>0</v>
      </c>
      <c r="I1221">
        <f>_xlfn.XLOOKUP(Base[[#This Row],[Recurso]],'DE-PARA'!$A$1:$A$1000,'DE-PARA'!$F$1:$F$1000)</f>
        <v>0</v>
      </c>
    </row>
    <row r="1222" spans="1:68">
      <c r="A1222" s="19">
        <f>CONCATENATE(MONTH(Base[[#This Row],[Data_Padronizada]]),"/",YEAR(Base[[#This Row],[Data_Padronizada]]))*1</f>
        <v>1</v>
      </c>
      <c r="B1222" s="20" cm="1">
        <f t="array" ref="B1222">IF(ISTEXT(BP1222), IFERROR(VALOR.DATA(TRIM(BP1222)), VALUE(TRIM(BP1222))), BP1222)</f>
        <v>0</v>
      </c>
      <c r="C1222" t="str">
        <f>TEXT(Base[[#This Row],[Data_Padronizada]],"DDD")</f>
        <v>sáb</v>
      </c>
      <c r="D1222">
        <f>_xlfn.XLOOKUP(Base[[#This Row],[Recurso]],'DE-PARA'!$A$1:$A$1000,'DE-PARA'!$D$1:$D$1000)</f>
        <v>0</v>
      </c>
      <c r="E1222" t="str">
        <f>_xlfn.XLOOKUP(Base[[#This Row],[Tipo]],'DE-PARA'!$K$2:$K$63,'DE-PARA'!$L$2:$L$63,"Fazer De-Para")</f>
        <v>Fazer De-Para</v>
      </c>
      <c r="F1222" s="21">
        <f>Base[[#This Row],[Duração]]*24</f>
        <v>0</v>
      </c>
      <c r="G1222" s="22">
        <f>HOUR(Base[[#This Row],[Tempo de atendimento]]/24)</f>
        <v>0</v>
      </c>
      <c r="H1222">
        <f>_xlfn.XLOOKUP(Base[[#This Row],[Recurso]],'DE-PARA'!$A$1:$A$1000,'DE-PARA'!$E$1:$E$1000)</f>
        <v>0</v>
      </c>
      <c r="I1222">
        <f>_xlfn.XLOOKUP(Base[[#This Row],[Recurso]],'DE-PARA'!$A$1:$A$1000,'DE-PARA'!$F$1:$F$1000)</f>
        <v>0</v>
      </c>
      <c r="AD1222" s="64"/>
      <c r="AE1222" s="64"/>
      <c r="AF1222" s="64"/>
      <c r="AG1222" s="65"/>
      <c r="AH1222" s="65"/>
      <c r="BK1222" s="65"/>
      <c r="BL1222" s="65"/>
      <c r="BP1222" s="20"/>
    </row>
    <row r="1223" spans="1:68">
      <c r="A1223" s="19">
        <f>CONCATENATE(MONTH(Base[[#This Row],[Data_Padronizada]]),"/",YEAR(Base[[#This Row],[Data_Padronizada]]))*1</f>
        <v>1</v>
      </c>
      <c r="B1223" s="20" cm="1">
        <f t="array" ref="B1223">IF(ISTEXT(BP1223), IFERROR(VALOR.DATA(TRIM(BP1223)), VALUE(TRIM(BP1223))), BP1223)</f>
        <v>0</v>
      </c>
      <c r="C1223" t="str">
        <f>TEXT(Base[[#This Row],[Data_Padronizada]],"DDD")</f>
        <v>sáb</v>
      </c>
      <c r="D1223">
        <f>_xlfn.XLOOKUP(Base[[#This Row],[Recurso]],'DE-PARA'!$A$1:$A$1000,'DE-PARA'!$D$1:$D$1000)</f>
        <v>0</v>
      </c>
      <c r="E1223" t="str">
        <f>_xlfn.XLOOKUP(Base[[#This Row],[Tipo]],'DE-PARA'!$K$2:$K$63,'DE-PARA'!$L$2:$L$63,"Fazer De-Para")</f>
        <v>Fazer De-Para</v>
      </c>
      <c r="F1223" s="21">
        <f>Base[[#This Row],[Duração]]*24</f>
        <v>0</v>
      </c>
      <c r="G1223" s="22">
        <f>HOUR(Base[[#This Row],[Tempo de atendimento]]/24)</f>
        <v>0</v>
      </c>
      <c r="H1223">
        <f>_xlfn.XLOOKUP(Base[[#This Row],[Recurso]],'DE-PARA'!$A$1:$A$1000,'DE-PARA'!$E$1:$E$1000)</f>
        <v>0</v>
      </c>
      <c r="I1223">
        <f>_xlfn.XLOOKUP(Base[[#This Row],[Recurso]],'DE-PARA'!$A$1:$A$1000,'DE-PARA'!$F$1:$F$1000)</f>
        <v>0</v>
      </c>
      <c r="AD1223" s="64"/>
      <c r="AE1223" s="64"/>
      <c r="AF1223" s="64"/>
      <c r="AG1223" s="65"/>
      <c r="AH1223" s="65"/>
      <c r="BK1223" s="65"/>
      <c r="BL1223" s="65"/>
      <c r="BP1223" s="20"/>
    </row>
    <row r="1224" spans="1:68">
      <c r="A1224" s="19">
        <f>CONCATENATE(MONTH(Base[[#This Row],[Data_Padronizada]]),"/",YEAR(Base[[#This Row],[Data_Padronizada]]))*1</f>
        <v>1</v>
      </c>
      <c r="B1224" s="20" cm="1">
        <f t="array" ref="B1224">IF(ISTEXT(BP1224), IFERROR(VALOR.DATA(TRIM(BP1224)), VALUE(TRIM(BP1224))), BP1224)</f>
        <v>0</v>
      </c>
      <c r="C1224" t="str">
        <f>TEXT(Base[[#This Row],[Data_Padronizada]],"DDD")</f>
        <v>sáb</v>
      </c>
      <c r="D1224">
        <f>_xlfn.XLOOKUP(Base[[#This Row],[Recurso]],'DE-PARA'!$A$1:$A$1000,'DE-PARA'!$D$1:$D$1000)</f>
        <v>0</v>
      </c>
      <c r="E1224" t="str">
        <f>_xlfn.XLOOKUP(Base[[#This Row],[Tipo]],'DE-PARA'!$K$2:$K$63,'DE-PARA'!$L$2:$L$63,"Fazer De-Para")</f>
        <v>Fazer De-Para</v>
      </c>
      <c r="F1224" s="21">
        <f>Base[[#This Row],[Duração]]*24</f>
        <v>0</v>
      </c>
      <c r="G1224" s="22">
        <f>HOUR(Base[[#This Row],[Tempo de atendimento]]/24)</f>
        <v>0</v>
      </c>
      <c r="H1224">
        <f>_xlfn.XLOOKUP(Base[[#This Row],[Recurso]],'DE-PARA'!$A$1:$A$1000,'DE-PARA'!$E$1:$E$1000)</f>
        <v>0</v>
      </c>
      <c r="I1224">
        <f>_xlfn.XLOOKUP(Base[[#This Row],[Recurso]],'DE-PARA'!$A$1:$A$1000,'DE-PARA'!$F$1:$F$1000)</f>
        <v>0</v>
      </c>
      <c r="AD1224" s="64"/>
      <c r="AE1224" s="64"/>
      <c r="AF1224" s="64"/>
      <c r="AG1224" s="65"/>
      <c r="AH1224" s="65"/>
      <c r="BK1224" s="65"/>
      <c r="BL1224" s="65"/>
      <c r="BP1224" s="20"/>
    </row>
    <row r="1225" spans="1:68">
      <c r="A1225" s="19">
        <f>CONCATENATE(MONTH(Base[[#This Row],[Data_Padronizada]]),"/",YEAR(Base[[#This Row],[Data_Padronizada]]))*1</f>
        <v>1</v>
      </c>
      <c r="B1225" s="20" cm="1">
        <f t="array" ref="B1225">IF(ISTEXT(BP1225), IFERROR(VALOR.DATA(TRIM(BP1225)), VALUE(TRIM(BP1225))), BP1225)</f>
        <v>0</v>
      </c>
      <c r="C1225" t="str">
        <f>TEXT(Base[[#This Row],[Data_Padronizada]],"DDD")</f>
        <v>sáb</v>
      </c>
      <c r="D1225">
        <f>_xlfn.XLOOKUP(Base[[#This Row],[Recurso]],'DE-PARA'!$A$1:$A$1000,'DE-PARA'!$D$1:$D$1000)</f>
        <v>0</v>
      </c>
      <c r="E1225" t="str">
        <f>_xlfn.XLOOKUP(Base[[#This Row],[Tipo]],'DE-PARA'!$K$2:$K$63,'DE-PARA'!$L$2:$L$63,"Fazer De-Para")</f>
        <v>Fazer De-Para</v>
      </c>
      <c r="F1225" s="21">
        <f>Base[[#This Row],[Duração]]*24</f>
        <v>0</v>
      </c>
      <c r="G1225" s="22">
        <f>HOUR(Base[[#This Row],[Tempo de atendimento]]/24)</f>
        <v>0</v>
      </c>
      <c r="H1225">
        <f>_xlfn.XLOOKUP(Base[[#This Row],[Recurso]],'DE-PARA'!$A$1:$A$1000,'DE-PARA'!$E$1:$E$1000)</f>
        <v>0</v>
      </c>
      <c r="I1225">
        <f>_xlfn.XLOOKUP(Base[[#This Row],[Recurso]],'DE-PARA'!$A$1:$A$1000,'DE-PARA'!$F$1:$F$1000)</f>
        <v>0</v>
      </c>
      <c r="AD1225" s="64"/>
      <c r="AE1225" s="64"/>
      <c r="AF1225" s="64"/>
      <c r="AG1225" s="65"/>
      <c r="AH1225" s="65"/>
      <c r="BK1225" s="65"/>
      <c r="BL1225" s="65"/>
      <c r="BP1225" s="20"/>
    </row>
    <row r="1226" spans="1:68">
      <c r="A1226" s="19">
        <f>CONCATENATE(MONTH(Base[[#This Row],[Data_Padronizada]]),"/",YEAR(Base[[#This Row],[Data_Padronizada]]))*1</f>
        <v>1</v>
      </c>
      <c r="B1226" s="20" cm="1">
        <f t="array" ref="B1226">IF(ISTEXT(BP1226), IFERROR(VALOR.DATA(TRIM(BP1226)), VALUE(TRIM(BP1226))), BP1226)</f>
        <v>0</v>
      </c>
      <c r="C1226" t="str">
        <f>TEXT(Base[[#This Row],[Data_Padronizada]],"DDD")</f>
        <v>sáb</v>
      </c>
      <c r="D1226">
        <f>_xlfn.XLOOKUP(Base[[#This Row],[Recurso]],'DE-PARA'!$A$1:$A$1000,'DE-PARA'!$D$1:$D$1000)</f>
        <v>0</v>
      </c>
      <c r="E1226" t="str">
        <f>_xlfn.XLOOKUP(Base[[#This Row],[Tipo]],'DE-PARA'!$K$2:$K$63,'DE-PARA'!$L$2:$L$63,"Fazer De-Para")</f>
        <v>Fazer De-Para</v>
      </c>
      <c r="F1226" s="21">
        <f>Base[[#This Row],[Duração]]*24</f>
        <v>0</v>
      </c>
      <c r="G1226" s="22">
        <f>HOUR(Base[[#This Row],[Tempo de atendimento]]/24)</f>
        <v>0</v>
      </c>
      <c r="H1226">
        <f>_xlfn.XLOOKUP(Base[[#This Row],[Recurso]],'DE-PARA'!$A$1:$A$1000,'DE-PARA'!$E$1:$E$1000)</f>
        <v>0</v>
      </c>
      <c r="I1226">
        <f>_xlfn.XLOOKUP(Base[[#This Row],[Recurso]],'DE-PARA'!$A$1:$A$1000,'DE-PARA'!$F$1:$F$1000)</f>
        <v>0</v>
      </c>
      <c r="AD1226" s="64"/>
      <c r="AE1226" s="64"/>
      <c r="AF1226" s="64"/>
      <c r="AG1226" s="65"/>
      <c r="AH1226" s="65"/>
      <c r="BK1226" s="65"/>
      <c r="BL1226" s="65"/>
      <c r="BP1226" s="20"/>
    </row>
    <row r="1227" spans="1:68">
      <c r="A1227" s="19">
        <f>CONCATENATE(MONTH(Base[[#This Row],[Data_Padronizada]]),"/",YEAR(Base[[#This Row],[Data_Padronizada]]))*1</f>
        <v>1</v>
      </c>
      <c r="B1227" s="20" cm="1">
        <f t="array" ref="B1227">IF(ISTEXT(BP1227), IFERROR(VALOR.DATA(TRIM(BP1227)), VALUE(TRIM(BP1227))), BP1227)</f>
        <v>0</v>
      </c>
      <c r="C1227" t="str">
        <f>TEXT(Base[[#This Row],[Data_Padronizada]],"DDD")</f>
        <v>sáb</v>
      </c>
      <c r="D1227">
        <f>_xlfn.XLOOKUP(Base[[#This Row],[Recurso]],'DE-PARA'!$A$1:$A$1000,'DE-PARA'!$D$1:$D$1000)</f>
        <v>0</v>
      </c>
      <c r="E1227" t="str">
        <f>_xlfn.XLOOKUP(Base[[#This Row],[Tipo]],'DE-PARA'!$K$2:$K$63,'DE-PARA'!$L$2:$L$63,"Fazer De-Para")</f>
        <v>Fazer De-Para</v>
      </c>
      <c r="F1227" s="21">
        <f>Base[[#This Row],[Duração]]*24</f>
        <v>0</v>
      </c>
      <c r="G1227" s="22">
        <f>HOUR(Base[[#This Row],[Tempo de atendimento]]/24)</f>
        <v>0</v>
      </c>
      <c r="H1227">
        <f>_xlfn.XLOOKUP(Base[[#This Row],[Recurso]],'DE-PARA'!$A$1:$A$1000,'DE-PARA'!$E$1:$E$1000)</f>
        <v>0</v>
      </c>
      <c r="I1227">
        <f>_xlfn.XLOOKUP(Base[[#This Row],[Recurso]],'DE-PARA'!$A$1:$A$1000,'DE-PARA'!$F$1:$F$1000)</f>
        <v>0</v>
      </c>
      <c r="AD1227" s="64"/>
      <c r="AE1227" s="64"/>
      <c r="AF1227" s="64"/>
      <c r="AG1227" s="65"/>
      <c r="AH1227" s="65"/>
      <c r="BK1227" s="65"/>
      <c r="BL1227" s="65"/>
      <c r="BP1227" s="20"/>
    </row>
    <row r="1228" spans="1:68">
      <c r="A1228" s="19">
        <f>CONCATENATE(MONTH(Base[[#This Row],[Data_Padronizada]]),"/",YEAR(Base[[#This Row],[Data_Padronizada]]))*1</f>
        <v>1</v>
      </c>
      <c r="B1228" s="20" cm="1">
        <f t="array" ref="B1228">IF(ISTEXT(BP1228), IFERROR(VALOR.DATA(TRIM(BP1228)), VALUE(TRIM(BP1228))), BP1228)</f>
        <v>0</v>
      </c>
      <c r="C1228" t="str">
        <f>TEXT(Base[[#This Row],[Data_Padronizada]],"DDD")</f>
        <v>sáb</v>
      </c>
      <c r="D1228">
        <f>_xlfn.XLOOKUP(Base[[#This Row],[Recurso]],'DE-PARA'!$A$1:$A$1000,'DE-PARA'!$D$1:$D$1000)</f>
        <v>0</v>
      </c>
      <c r="E1228" t="str">
        <f>_xlfn.XLOOKUP(Base[[#This Row],[Tipo]],'DE-PARA'!$K$2:$K$63,'DE-PARA'!$L$2:$L$63,"Fazer De-Para")</f>
        <v>Fazer De-Para</v>
      </c>
      <c r="F1228" s="21">
        <f>Base[[#This Row],[Duração]]*24</f>
        <v>0</v>
      </c>
      <c r="G1228" s="22">
        <f>HOUR(Base[[#This Row],[Tempo de atendimento]]/24)</f>
        <v>0</v>
      </c>
      <c r="H1228">
        <f>_xlfn.XLOOKUP(Base[[#This Row],[Recurso]],'DE-PARA'!$A$1:$A$1000,'DE-PARA'!$E$1:$E$1000)</f>
        <v>0</v>
      </c>
      <c r="I1228">
        <f>_xlfn.XLOOKUP(Base[[#This Row],[Recurso]],'DE-PARA'!$A$1:$A$1000,'DE-PARA'!$F$1:$F$1000)</f>
        <v>0</v>
      </c>
      <c r="AD1228" s="64"/>
      <c r="AE1228" s="64"/>
      <c r="AF1228" s="64"/>
      <c r="AG1228" s="65"/>
      <c r="AH1228" s="65"/>
      <c r="BK1228" s="65"/>
      <c r="BL1228" s="65"/>
      <c r="BP1228" s="20"/>
    </row>
    <row r="1229" spans="1:68">
      <c r="A1229" s="19">
        <f>CONCATENATE(MONTH(Base[[#This Row],[Data_Padronizada]]),"/",YEAR(Base[[#This Row],[Data_Padronizada]]))*1</f>
        <v>1</v>
      </c>
      <c r="B1229" s="20" cm="1">
        <f t="array" ref="B1229">IF(ISTEXT(BP1229), IFERROR(VALOR.DATA(TRIM(BP1229)), VALUE(TRIM(BP1229))), BP1229)</f>
        <v>0</v>
      </c>
      <c r="C1229" t="str">
        <f>TEXT(Base[[#This Row],[Data_Padronizada]],"DDD")</f>
        <v>sáb</v>
      </c>
      <c r="D1229">
        <f>_xlfn.XLOOKUP(Base[[#This Row],[Recurso]],'DE-PARA'!$A$1:$A$1000,'DE-PARA'!$D$1:$D$1000)</f>
        <v>0</v>
      </c>
      <c r="E1229" t="str">
        <f>_xlfn.XLOOKUP(Base[[#This Row],[Tipo]],'DE-PARA'!$K$2:$K$63,'DE-PARA'!$L$2:$L$63,"Fazer De-Para")</f>
        <v>Fazer De-Para</v>
      </c>
      <c r="F1229" s="21">
        <f>Base[[#This Row],[Duração]]*24</f>
        <v>0</v>
      </c>
      <c r="G1229" s="22">
        <f>HOUR(Base[[#This Row],[Tempo de atendimento]]/24)</f>
        <v>0</v>
      </c>
      <c r="H1229">
        <f>_xlfn.XLOOKUP(Base[[#This Row],[Recurso]],'DE-PARA'!$A$1:$A$1000,'DE-PARA'!$E$1:$E$1000)</f>
        <v>0</v>
      </c>
      <c r="I1229">
        <f>_xlfn.XLOOKUP(Base[[#This Row],[Recurso]],'DE-PARA'!$A$1:$A$1000,'DE-PARA'!$F$1:$F$1000)</f>
        <v>0</v>
      </c>
      <c r="AD1229" s="64"/>
      <c r="AE1229" s="64"/>
      <c r="AF1229" s="64"/>
      <c r="AG1229" s="65"/>
      <c r="AH1229" s="65"/>
      <c r="BK1229" s="65"/>
      <c r="BL1229" s="65"/>
      <c r="BP1229" s="20"/>
    </row>
    <row r="1230" spans="1:68">
      <c r="A1230" s="19">
        <f>CONCATENATE(MONTH(Base[[#This Row],[Data_Padronizada]]),"/",YEAR(Base[[#This Row],[Data_Padronizada]]))*1</f>
        <v>1</v>
      </c>
      <c r="B1230" s="20" cm="1">
        <f t="array" ref="B1230">IF(ISTEXT(BP1230), IFERROR(VALOR.DATA(TRIM(BP1230)), VALUE(TRIM(BP1230))), BP1230)</f>
        <v>0</v>
      </c>
      <c r="C1230" t="str">
        <f>TEXT(Base[[#This Row],[Data_Padronizada]],"DDD")</f>
        <v>sáb</v>
      </c>
      <c r="D1230">
        <f>_xlfn.XLOOKUP(Base[[#This Row],[Recurso]],'DE-PARA'!$A$1:$A$1000,'DE-PARA'!$D$1:$D$1000)</f>
        <v>0</v>
      </c>
      <c r="E1230" t="str">
        <f>_xlfn.XLOOKUP(Base[[#This Row],[Tipo]],'DE-PARA'!$K$2:$K$63,'DE-PARA'!$L$2:$L$63,"Fazer De-Para")</f>
        <v>Fazer De-Para</v>
      </c>
      <c r="F1230" s="21">
        <f>Base[[#This Row],[Duração]]*24</f>
        <v>0</v>
      </c>
      <c r="G1230" s="22">
        <f>HOUR(Base[[#This Row],[Tempo de atendimento]]/24)</f>
        <v>0</v>
      </c>
      <c r="H1230">
        <f>_xlfn.XLOOKUP(Base[[#This Row],[Recurso]],'DE-PARA'!$A$1:$A$1000,'DE-PARA'!$E$1:$E$1000)</f>
        <v>0</v>
      </c>
      <c r="I1230">
        <f>_xlfn.XLOOKUP(Base[[#This Row],[Recurso]],'DE-PARA'!$A$1:$A$1000,'DE-PARA'!$F$1:$F$1000)</f>
        <v>0</v>
      </c>
      <c r="AD1230" s="64"/>
      <c r="AE1230" s="64"/>
      <c r="AF1230" s="64"/>
      <c r="AG1230" s="65"/>
      <c r="AH1230" s="65"/>
      <c r="BK1230" s="65"/>
      <c r="BL1230" s="65"/>
      <c r="BP1230" s="20"/>
    </row>
    <row r="1231" spans="1:68">
      <c r="A1231" s="19">
        <f>CONCATENATE(MONTH(Base[[#This Row],[Data_Padronizada]]),"/",YEAR(Base[[#This Row],[Data_Padronizada]]))*1</f>
        <v>1</v>
      </c>
      <c r="B1231" s="20" cm="1">
        <f t="array" ref="B1231">IF(ISTEXT(BP1231), IFERROR(VALOR.DATA(TRIM(BP1231)), VALUE(TRIM(BP1231))), BP1231)</f>
        <v>0</v>
      </c>
      <c r="C1231" t="str">
        <f>TEXT(Base[[#This Row],[Data_Padronizada]],"DDD")</f>
        <v>sáb</v>
      </c>
      <c r="D1231">
        <f>_xlfn.XLOOKUP(Base[[#This Row],[Recurso]],'DE-PARA'!$A$1:$A$1000,'DE-PARA'!$D$1:$D$1000)</f>
        <v>0</v>
      </c>
      <c r="E1231" t="str">
        <f>_xlfn.XLOOKUP(Base[[#This Row],[Tipo]],'DE-PARA'!$K$2:$K$63,'DE-PARA'!$L$2:$L$63,"Fazer De-Para")</f>
        <v>Fazer De-Para</v>
      </c>
      <c r="F1231" s="21">
        <f>Base[[#This Row],[Duração]]*24</f>
        <v>0</v>
      </c>
      <c r="G1231" s="22">
        <f>HOUR(Base[[#This Row],[Tempo de atendimento]]/24)</f>
        <v>0</v>
      </c>
      <c r="H1231">
        <f>_xlfn.XLOOKUP(Base[[#This Row],[Recurso]],'DE-PARA'!$A$1:$A$1000,'DE-PARA'!$E$1:$E$1000)</f>
        <v>0</v>
      </c>
      <c r="I1231">
        <f>_xlfn.XLOOKUP(Base[[#This Row],[Recurso]],'DE-PARA'!$A$1:$A$1000,'DE-PARA'!$F$1:$F$1000)</f>
        <v>0</v>
      </c>
      <c r="AD1231" s="64"/>
      <c r="AE1231" s="64"/>
      <c r="AF1231" s="64"/>
      <c r="AG1231" s="65"/>
      <c r="AH1231" s="65"/>
      <c r="BK1231" s="65"/>
      <c r="BL1231" s="65"/>
      <c r="BP1231" s="20"/>
    </row>
    <row r="1232" spans="1:68">
      <c r="A1232" s="19">
        <f>CONCATENATE(MONTH(Base[[#This Row],[Data_Padronizada]]),"/",YEAR(Base[[#This Row],[Data_Padronizada]]))*1</f>
        <v>1</v>
      </c>
      <c r="B1232" s="20" cm="1">
        <f t="array" ref="B1232">IF(ISTEXT(BP1232), IFERROR(VALOR.DATA(TRIM(BP1232)), VALUE(TRIM(BP1232))), BP1232)</f>
        <v>0</v>
      </c>
      <c r="C1232" t="str">
        <f>TEXT(Base[[#This Row],[Data_Padronizada]],"DDD")</f>
        <v>sáb</v>
      </c>
      <c r="D1232">
        <f>_xlfn.XLOOKUP(Base[[#This Row],[Recurso]],'DE-PARA'!$A$1:$A$1000,'DE-PARA'!$D$1:$D$1000)</f>
        <v>0</v>
      </c>
      <c r="E1232" t="str">
        <f>_xlfn.XLOOKUP(Base[[#This Row],[Tipo]],'DE-PARA'!$K$2:$K$63,'DE-PARA'!$L$2:$L$63,"Fazer De-Para")</f>
        <v>Fazer De-Para</v>
      </c>
      <c r="F1232" s="21">
        <f>Base[[#This Row],[Duração]]*24</f>
        <v>0</v>
      </c>
      <c r="G1232" s="22">
        <f>HOUR(Base[[#This Row],[Tempo de atendimento]]/24)</f>
        <v>0</v>
      </c>
      <c r="H1232">
        <f>_xlfn.XLOOKUP(Base[[#This Row],[Recurso]],'DE-PARA'!$A$1:$A$1000,'DE-PARA'!$E$1:$E$1000)</f>
        <v>0</v>
      </c>
      <c r="I1232">
        <f>_xlfn.XLOOKUP(Base[[#This Row],[Recurso]],'DE-PARA'!$A$1:$A$1000,'DE-PARA'!$F$1:$F$1000)</f>
        <v>0</v>
      </c>
      <c r="AD1232" s="64"/>
      <c r="AE1232" s="64"/>
      <c r="AF1232" s="64"/>
      <c r="AG1232" s="65"/>
      <c r="AH1232" s="65"/>
      <c r="BK1232" s="65"/>
      <c r="BL1232" s="65"/>
      <c r="BP1232" s="20"/>
    </row>
    <row r="1233" spans="1:68">
      <c r="A1233" s="19">
        <f>CONCATENATE(MONTH(Base[[#This Row],[Data_Padronizada]]),"/",YEAR(Base[[#This Row],[Data_Padronizada]]))*1</f>
        <v>1</v>
      </c>
      <c r="B1233" s="20" cm="1">
        <f t="array" ref="B1233">IF(ISTEXT(BP1233), IFERROR(VALOR.DATA(TRIM(BP1233)), VALUE(TRIM(BP1233))), BP1233)</f>
        <v>0</v>
      </c>
      <c r="C1233" t="str">
        <f>TEXT(Base[[#This Row],[Data_Padronizada]],"DDD")</f>
        <v>sáb</v>
      </c>
      <c r="D1233">
        <f>_xlfn.XLOOKUP(Base[[#This Row],[Recurso]],'DE-PARA'!$A$1:$A$1000,'DE-PARA'!$D$1:$D$1000)</f>
        <v>0</v>
      </c>
      <c r="E1233" t="str">
        <f>_xlfn.XLOOKUP(Base[[#This Row],[Tipo]],'DE-PARA'!$K$2:$K$63,'DE-PARA'!$L$2:$L$63,"Fazer De-Para")</f>
        <v>Fazer De-Para</v>
      </c>
      <c r="F1233" s="21">
        <f>Base[[#This Row],[Duração]]*24</f>
        <v>0</v>
      </c>
      <c r="G1233" s="22">
        <f>HOUR(Base[[#This Row],[Tempo de atendimento]]/24)</f>
        <v>0</v>
      </c>
      <c r="H1233">
        <f>_xlfn.XLOOKUP(Base[[#This Row],[Recurso]],'DE-PARA'!$A$1:$A$1000,'DE-PARA'!$E$1:$E$1000)</f>
        <v>0</v>
      </c>
      <c r="I1233">
        <f>_xlfn.XLOOKUP(Base[[#This Row],[Recurso]],'DE-PARA'!$A$1:$A$1000,'DE-PARA'!$F$1:$F$1000)</f>
        <v>0</v>
      </c>
      <c r="AD1233" s="64"/>
      <c r="AE1233" s="64"/>
      <c r="AF1233" s="64"/>
      <c r="AG1233" s="65"/>
      <c r="AH1233" s="65"/>
      <c r="BK1233" s="65"/>
      <c r="BL1233" s="65"/>
      <c r="BP1233" s="20"/>
    </row>
    <row r="1234" spans="1:68">
      <c r="A1234" s="19">
        <f>CONCATENATE(MONTH(Base[[#This Row],[Data_Padronizada]]),"/",YEAR(Base[[#This Row],[Data_Padronizada]]))*1</f>
        <v>1</v>
      </c>
      <c r="B1234" s="20" cm="1">
        <f t="array" ref="B1234">IF(ISTEXT(BP1234), IFERROR(VALOR.DATA(TRIM(BP1234)), VALUE(TRIM(BP1234))), BP1234)</f>
        <v>0</v>
      </c>
      <c r="C1234" t="str">
        <f>TEXT(Base[[#This Row],[Data_Padronizada]],"DDD")</f>
        <v>sáb</v>
      </c>
      <c r="D1234">
        <f>_xlfn.XLOOKUP(Base[[#This Row],[Recurso]],'DE-PARA'!$A$1:$A$1000,'DE-PARA'!$D$1:$D$1000)</f>
        <v>0</v>
      </c>
      <c r="E1234" t="str">
        <f>_xlfn.XLOOKUP(Base[[#This Row],[Tipo]],'DE-PARA'!$K$2:$K$63,'DE-PARA'!$L$2:$L$63,"Fazer De-Para")</f>
        <v>Fazer De-Para</v>
      </c>
      <c r="F1234" s="21">
        <f>Base[[#This Row],[Duração]]*24</f>
        <v>0</v>
      </c>
      <c r="G1234" s="22">
        <f>HOUR(Base[[#This Row],[Tempo de atendimento]]/24)</f>
        <v>0</v>
      </c>
      <c r="H1234">
        <f>_xlfn.XLOOKUP(Base[[#This Row],[Recurso]],'DE-PARA'!$A$1:$A$1000,'DE-PARA'!$E$1:$E$1000)</f>
        <v>0</v>
      </c>
      <c r="I1234">
        <f>_xlfn.XLOOKUP(Base[[#This Row],[Recurso]],'DE-PARA'!$A$1:$A$1000,'DE-PARA'!$F$1:$F$1000)</f>
        <v>0</v>
      </c>
      <c r="AD1234" s="64"/>
      <c r="AE1234" s="64"/>
      <c r="AF1234" s="64"/>
      <c r="AG1234" s="65"/>
      <c r="AH1234" s="65"/>
      <c r="BK1234" s="65"/>
      <c r="BL1234" s="65"/>
      <c r="BP1234" s="20"/>
    </row>
    <row r="1235" spans="1:68">
      <c r="A1235" s="19">
        <f>CONCATENATE(MONTH(Base[[#This Row],[Data_Padronizada]]),"/",YEAR(Base[[#This Row],[Data_Padronizada]]))*1</f>
        <v>1</v>
      </c>
      <c r="B1235" s="20" cm="1">
        <f t="array" ref="B1235">IF(ISTEXT(BP1235), IFERROR(VALOR.DATA(TRIM(BP1235)), VALUE(TRIM(BP1235))), BP1235)</f>
        <v>0</v>
      </c>
      <c r="C1235" t="str">
        <f>TEXT(Base[[#This Row],[Data_Padronizada]],"DDD")</f>
        <v>sáb</v>
      </c>
      <c r="D1235">
        <f>_xlfn.XLOOKUP(Base[[#This Row],[Recurso]],'DE-PARA'!$A$1:$A$1000,'DE-PARA'!$D$1:$D$1000)</f>
        <v>0</v>
      </c>
      <c r="E1235" t="str">
        <f>_xlfn.XLOOKUP(Base[[#This Row],[Tipo]],'DE-PARA'!$K$2:$K$63,'DE-PARA'!$L$2:$L$63,"Fazer De-Para")</f>
        <v>Fazer De-Para</v>
      </c>
      <c r="F1235" s="21">
        <f>Base[[#This Row],[Duração]]*24</f>
        <v>0</v>
      </c>
      <c r="G1235" s="22">
        <f>HOUR(Base[[#This Row],[Tempo de atendimento]]/24)</f>
        <v>0</v>
      </c>
      <c r="H1235">
        <f>_xlfn.XLOOKUP(Base[[#This Row],[Recurso]],'DE-PARA'!$A$1:$A$1000,'DE-PARA'!$E$1:$E$1000)</f>
        <v>0</v>
      </c>
      <c r="I1235">
        <f>_xlfn.XLOOKUP(Base[[#This Row],[Recurso]],'DE-PARA'!$A$1:$A$1000,'DE-PARA'!$F$1:$F$1000)</f>
        <v>0</v>
      </c>
      <c r="AD1235" s="64"/>
      <c r="AE1235" s="64"/>
      <c r="AF1235" s="64"/>
      <c r="AG1235" s="65"/>
      <c r="AH1235" s="65"/>
      <c r="BK1235" s="65"/>
      <c r="BL1235" s="65"/>
      <c r="BP1235" s="20"/>
    </row>
    <row r="1236" spans="1:68">
      <c r="A1236" s="19">
        <f>CONCATENATE(MONTH(Base[[#This Row],[Data_Padronizada]]),"/",YEAR(Base[[#This Row],[Data_Padronizada]]))*1</f>
        <v>1</v>
      </c>
      <c r="B1236" s="20" cm="1">
        <f t="array" ref="B1236">IF(ISTEXT(BP1236), IFERROR(VALOR.DATA(TRIM(BP1236)), VALUE(TRIM(BP1236))), BP1236)</f>
        <v>0</v>
      </c>
      <c r="C1236" t="str">
        <f>TEXT(Base[[#This Row],[Data_Padronizada]],"DDD")</f>
        <v>sáb</v>
      </c>
      <c r="D1236">
        <f>_xlfn.XLOOKUP(Base[[#This Row],[Recurso]],'DE-PARA'!$A$1:$A$1000,'DE-PARA'!$D$1:$D$1000)</f>
        <v>0</v>
      </c>
      <c r="E1236" t="str">
        <f>_xlfn.XLOOKUP(Base[[#This Row],[Tipo]],'DE-PARA'!$K$2:$K$63,'DE-PARA'!$L$2:$L$63,"Fazer De-Para")</f>
        <v>Fazer De-Para</v>
      </c>
      <c r="F1236" s="21">
        <f>Base[[#This Row],[Duração]]*24</f>
        <v>0</v>
      </c>
      <c r="G1236" s="22">
        <f>HOUR(Base[[#This Row],[Tempo de atendimento]]/24)</f>
        <v>0</v>
      </c>
      <c r="H1236">
        <f>_xlfn.XLOOKUP(Base[[#This Row],[Recurso]],'DE-PARA'!$A$1:$A$1000,'DE-PARA'!$E$1:$E$1000)</f>
        <v>0</v>
      </c>
      <c r="I1236">
        <f>_xlfn.XLOOKUP(Base[[#This Row],[Recurso]],'DE-PARA'!$A$1:$A$1000,'DE-PARA'!$F$1:$F$1000)</f>
        <v>0</v>
      </c>
      <c r="AD1236" s="64"/>
      <c r="AE1236" s="64"/>
      <c r="AF1236" s="64"/>
      <c r="AG1236" s="65"/>
      <c r="AH1236" s="65"/>
      <c r="BK1236" s="65"/>
      <c r="BL1236" s="65"/>
      <c r="BP1236" s="20"/>
    </row>
    <row r="1237" spans="1:68">
      <c r="A1237" s="19">
        <f>CONCATENATE(MONTH(Base[[#This Row],[Data_Padronizada]]),"/",YEAR(Base[[#This Row],[Data_Padronizada]]))*1</f>
        <v>1</v>
      </c>
      <c r="B1237" s="20" cm="1">
        <f t="array" ref="B1237">IF(ISTEXT(BP1237), IFERROR(VALOR.DATA(TRIM(BP1237)), VALUE(TRIM(BP1237))), BP1237)</f>
        <v>0</v>
      </c>
      <c r="C1237" t="str">
        <f>TEXT(Base[[#This Row],[Data_Padronizada]],"DDD")</f>
        <v>sáb</v>
      </c>
      <c r="D1237">
        <f>_xlfn.XLOOKUP(Base[[#This Row],[Recurso]],'DE-PARA'!$A$1:$A$1000,'DE-PARA'!$D$1:$D$1000)</f>
        <v>0</v>
      </c>
      <c r="E1237" t="str">
        <f>_xlfn.XLOOKUP(Base[[#This Row],[Tipo]],'DE-PARA'!$K$2:$K$63,'DE-PARA'!$L$2:$L$63,"Fazer De-Para")</f>
        <v>Fazer De-Para</v>
      </c>
      <c r="F1237" s="21">
        <f>Base[[#This Row],[Duração]]*24</f>
        <v>0</v>
      </c>
      <c r="G1237" s="22">
        <f>HOUR(Base[[#This Row],[Tempo de atendimento]]/24)</f>
        <v>0</v>
      </c>
      <c r="H1237">
        <f>_xlfn.XLOOKUP(Base[[#This Row],[Recurso]],'DE-PARA'!$A$1:$A$1000,'DE-PARA'!$E$1:$E$1000)</f>
        <v>0</v>
      </c>
      <c r="I1237">
        <f>_xlfn.XLOOKUP(Base[[#This Row],[Recurso]],'DE-PARA'!$A$1:$A$1000,'DE-PARA'!$F$1:$F$1000)</f>
        <v>0</v>
      </c>
      <c r="AD1237" s="64"/>
      <c r="AE1237" s="64"/>
      <c r="AF1237" s="64"/>
      <c r="AG1237" s="65"/>
      <c r="AH1237" s="65"/>
      <c r="BK1237" s="65"/>
      <c r="BL1237" s="65"/>
      <c r="BP1237" s="20"/>
    </row>
    <row r="1238" spans="1:68">
      <c r="A1238" s="19">
        <f>CONCATENATE(MONTH(Base[[#This Row],[Data_Padronizada]]),"/",YEAR(Base[[#This Row],[Data_Padronizada]]))*1</f>
        <v>1</v>
      </c>
      <c r="B1238" s="20" cm="1">
        <f t="array" ref="B1238">IF(ISTEXT(BP1238), IFERROR(VALOR.DATA(TRIM(BP1238)), VALUE(TRIM(BP1238))), BP1238)</f>
        <v>0</v>
      </c>
      <c r="C1238" t="str">
        <f>TEXT(Base[[#This Row],[Data_Padronizada]],"DDD")</f>
        <v>sáb</v>
      </c>
      <c r="D1238">
        <f>_xlfn.XLOOKUP(Base[[#This Row],[Recurso]],'DE-PARA'!$A$1:$A$1000,'DE-PARA'!$D$1:$D$1000)</f>
        <v>0</v>
      </c>
      <c r="E1238" t="str">
        <f>_xlfn.XLOOKUP(Base[[#This Row],[Tipo]],'DE-PARA'!$K$2:$K$63,'DE-PARA'!$L$2:$L$63,"Fazer De-Para")</f>
        <v>Fazer De-Para</v>
      </c>
      <c r="F1238" s="21">
        <f>Base[[#This Row],[Duração]]*24</f>
        <v>0</v>
      </c>
      <c r="G1238" s="22">
        <f>HOUR(Base[[#This Row],[Tempo de atendimento]]/24)</f>
        <v>0</v>
      </c>
      <c r="H1238">
        <f>_xlfn.XLOOKUP(Base[[#This Row],[Recurso]],'DE-PARA'!$A$1:$A$1000,'DE-PARA'!$E$1:$E$1000)</f>
        <v>0</v>
      </c>
      <c r="I1238">
        <f>_xlfn.XLOOKUP(Base[[#This Row],[Recurso]],'DE-PARA'!$A$1:$A$1000,'DE-PARA'!$F$1:$F$1000)</f>
        <v>0</v>
      </c>
      <c r="AD1238" s="64"/>
      <c r="AE1238" s="64"/>
      <c r="AF1238" s="64"/>
      <c r="AG1238" s="65"/>
      <c r="AH1238" s="65"/>
      <c r="BK1238" s="65"/>
      <c r="BL1238" s="65"/>
      <c r="BP1238" s="20"/>
    </row>
    <row r="1239" spans="1:68">
      <c r="A1239" s="19">
        <f>CONCATENATE(MONTH(Base[[#This Row],[Data_Padronizada]]),"/",YEAR(Base[[#This Row],[Data_Padronizada]]))*1</f>
        <v>1</v>
      </c>
      <c r="B1239" s="20" cm="1">
        <f t="array" ref="B1239">IF(ISTEXT(BP1239), IFERROR(VALOR.DATA(TRIM(BP1239)), VALUE(TRIM(BP1239))), BP1239)</f>
        <v>0</v>
      </c>
      <c r="C1239" t="str">
        <f>TEXT(Base[[#This Row],[Data_Padronizada]],"DDD")</f>
        <v>sáb</v>
      </c>
      <c r="D1239">
        <f>_xlfn.XLOOKUP(Base[[#This Row],[Recurso]],'DE-PARA'!$A$1:$A$1000,'DE-PARA'!$D$1:$D$1000)</f>
        <v>0</v>
      </c>
      <c r="E1239" t="str">
        <f>_xlfn.XLOOKUP(Base[[#This Row],[Tipo]],'DE-PARA'!$K$2:$K$63,'DE-PARA'!$L$2:$L$63,"Fazer De-Para")</f>
        <v>Fazer De-Para</v>
      </c>
      <c r="F1239" s="21">
        <f>Base[[#This Row],[Duração]]*24</f>
        <v>0</v>
      </c>
      <c r="G1239" s="22">
        <f>HOUR(Base[[#This Row],[Tempo de atendimento]]/24)</f>
        <v>0</v>
      </c>
      <c r="H1239">
        <f>_xlfn.XLOOKUP(Base[[#This Row],[Recurso]],'DE-PARA'!$A$1:$A$1000,'DE-PARA'!$E$1:$E$1000)</f>
        <v>0</v>
      </c>
      <c r="I1239">
        <f>_xlfn.XLOOKUP(Base[[#This Row],[Recurso]],'DE-PARA'!$A$1:$A$1000,'DE-PARA'!$F$1:$F$1000)</f>
        <v>0</v>
      </c>
      <c r="AD1239" s="64"/>
      <c r="AE1239" s="64"/>
      <c r="AF1239" s="64"/>
      <c r="AG1239" s="65"/>
      <c r="AH1239" s="65"/>
      <c r="BK1239" s="65"/>
      <c r="BL1239" s="65"/>
      <c r="BP1239" s="20"/>
    </row>
    <row r="1240" spans="1:68">
      <c r="A1240" s="19">
        <f>CONCATENATE(MONTH(Base[[#This Row],[Data_Padronizada]]),"/",YEAR(Base[[#This Row],[Data_Padronizada]]))*1</f>
        <v>1</v>
      </c>
      <c r="B1240" s="20" cm="1">
        <f t="array" ref="B1240">IF(ISTEXT(BP1240), IFERROR(VALOR.DATA(TRIM(BP1240)), VALUE(TRIM(BP1240))), BP1240)</f>
        <v>0</v>
      </c>
      <c r="C1240" t="str">
        <f>TEXT(Base[[#This Row],[Data_Padronizada]],"DDD")</f>
        <v>sáb</v>
      </c>
      <c r="D1240">
        <f>_xlfn.XLOOKUP(Base[[#This Row],[Recurso]],'DE-PARA'!$A$1:$A$1000,'DE-PARA'!$D$1:$D$1000)</f>
        <v>0</v>
      </c>
      <c r="E1240" t="str">
        <f>_xlfn.XLOOKUP(Base[[#This Row],[Tipo]],'DE-PARA'!$K$2:$K$63,'DE-PARA'!$L$2:$L$63,"Fazer De-Para")</f>
        <v>Fazer De-Para</v>
      </c>
      <c r="F1240" s="21">
        <f>Base[[#This Row],[Duração]]*24</f>
        <v>0</v>
      </c>
      <c r="G1240" s="22">
        <f>HOUR(Base[[#This Row],[Tempo de atendimento]]/24)</f>
        <v>0</v>
      </c>
      <c r="H1240">
        <f>_xlfn.XLOOKUP(Base[[#This Row],[Recurso]],'DE-PARA'!$A$1:$A$1000,'DE-PARA'!$E$1:$E$1000)</f>
        <v>0</v>
      </c>
      <c r="I1240">
        <f>_xlfn.XLOOKUP(Base[[#This Row],[Recurso]],'DE-PARA'!$A$1:$A$1000,'DE-PARA'!$F$1:$F$1000)</f>
        <v>0</v>
      </c>
      <c r="AD1240" s="64"/>
      <c r="AE1240" s="64"/>
      <c r="AF1240" s="64"/>
      <c r="AG1240" s="65"/>
      <c r="AH1240" s="65"/>
      <c r="BK1240" s="65"/>
      <c r="BL1240" s="65"/>
      <c r="BP1240" s="20"/>
    </row>
    <row r="1241" spans="1:68">
      <c r="A1241" s="19">
        <f>CONCATENATE(MONTH(Base[[#This Row],[Data_Padronizada]]),"/",YEAR(Base[[#This Row],[Data_Padronizada]]))*1</f>
        <v>1</v>
      </c>
      <c r="B1241" s="20" cm="1">
        <f t="array" ref="B1241">IF(ISTEXT(BP1241), IFERROR(VALOR.DATA(TRIM(BP1241)), VALUE(TRIM(BP1241))), BP1241)</f>
        <v>0</v>
      </c>
      <c r="C1241" t="str">
        <f>TEXT(Base[[#This Row],[Data_Padronizada]],"DDD")</f>
        <v>sáb</v>
      </c>
      <c r="D1241">
        <f>_xlfn.XLOOKUP(Base[[#This Row],[Recurso]],'DE-PARA'!$A$1:$A$1000,'DE-PARA'!$D$1:$D$1000)</f>
        <v>0</v>
      </c>
      <c r="E1241" t="str">
        <f>_xlfn.XLOOKUP(Base[[#This Row],[Tipo]],'DE-PARA'!$K$2:$K$63,'DE-PARA'!$L$2:$L$63,"Fazer De-Para")</f>
        <v>Fazer De-Para</v>
      </c>
      <c r="F1241" s="21">
        <f>Base[[#This Row],[Duração]]*24</f>
        <v>0</v>
      </c>
      <c r="G1241" s="22">
        <f>HOUR(Base[[#This Row],[Tempo de atendimento]]/24)</f>
        <v>0</v>
      </c>
      <c r="H1241">
        <f>_xlfn.XLOOKUP(Base[[#This Row],[Recurso]],'DE-PARA'!$A$1:$A$1000,'DE-PARA'!$E$1:$E$1000)</f>
        <v>0</v>
      </c>
      <c r="I1241">
        <f>_xlfn.XLOOKUP(Base[[#This Row],[Recurso]],'DE-PARA'!$A$1:$A$1000,'DE-PARA'!$F$1:$F$1000)</f>
        <v>0</v>
      </c>
      <c r="AD1241" s="64"/>
      <c r="AE1241" s="64"/>
      <c r="AF1241" s="64"/>
      <c r="AG1241" s="65"/>
      <c r="AH1241" s="65"/>
      <c r="BK1241" s="65"/>
      <c r="BL1241" s="65"/>
      <c r="BP1241" s="20"/>
    </row>
    <row r="1242" spans="1:68">
      <c r="A1242" s="19">
        <f>CONCATENATE(MONTH(Base[[#This Row],[Data_Padronizada]]),"/",YEAR(Base[[#This Row],[Data_Padronizada]]))*1</f>
        <v>1</v>
      </c>
      <c r="B1242" s="20" cm="1">
        <f t="array" ref="B1242">IF(ISTEXT(BP1242), IFERROR(VALOR.DATA(TRIM(BP1242)), VALUE(TRIM(BP1242))), BP1242)</f>
        <v>0</v>
      </c>
      <c r="C1242" t="str">
        <f>TEXT(Base[[#This Row],[Data_Padronizada]],"DDD")</f>
        <v>sáb</v>
      </c>
      <c r="D1242">
        <f>_xlfn.XLOOKUP(Base[[#This Row],[Recurso]],'DE-PARA'!$A$1:$A$1000,'DE-PARA'!$D$1:$D$1000)</f>
        <v>0</v>
      </c>
      <c r="E1242" t="str">
        <f>_xlfn.XLOOKUP(Base[[#This Row],[Tipo]],'DE-PARA'!$K$2:$K$63,'DE-PARA'!$L$2:$L$63,"Fazer De-Para")</f>
        <v>Fazer De-Para</v>
      </c>
      <c r="F1242" s="21">
        <f>Base[[#This Row],[Duração]]*24</f>
        <v>0</v>
      </c>
      <c r="G1242" s="22">
        <f>HOUR(Base[[#This Row],[Tempo de atendimento]]/24)</f>
        <v>0</v>
      </c>
      <c r="H1242">
        <f>_xlfn.XLOOKUP(Base[[#This Row],[Recurso]],'DE-PARA'!$A$1:$A$1000,'DE-PARA'!$E$1:$E$1000)</f>
        <v>0</v>
      </c>
      <c r="I1242">
        <f>_xlfn.XLOOKUP(Base[[#This Row],[Recurso]],'DE-PARA'!$A$1:$A$1000,'DE-PARA'!$F$1:$F$1000)</f>
        <v>0</v>
      </c>
      <c r="AD1242" s="64"/>
      <c r="AE1242" s="64"/>
      <c r="AF1242" s="64"/>
      <c r="AG1242" s="65"/>
      <c r="AH1242" s="65"/>
      <c r="BK1242" s="65"/>
      <c r="BL1242" s="65"/>
      <c r="BP1242" s="20"/>
    </row>
    <row r="1243" spans="1:68">
      <c r="A1243" s="19">
        <f>CONCATENATE(MONTH(Base[[#This Row],[Data_Padronizada]]),"/",YEAR(Base[[#This Row],[Data_Padronizada]]))*1</f>
        <v>1</v>
      </c>
      <c r="B1243" s="20" cm="1">
        <f t="array" ref="B1243">IF(ISTEXT(BP1243), IFERROR(VALOR.DATA(TRIM(BP1243)), VALUE(TRIM(BP1243))), BP1243)</f>
        <v>0</v>
      </c>
      <c r="C1243" t="str">
        <f>TEXT(Base[[#This Row],[Data_Padronizada]],"DDD")</f>
        <v>sáb</v>
      </c>
      <c r="D1243">
        <f>_xlfn.XLOOKUP(Base[[#This Row],[Recurso]],'DE-PARA'!$A$1:$A$1000,'DE-PARA'!$D$1:$D$1000)</f>
        <v>0</v>
      </c>
      <c r="E1243" t="str">
        <f>_xlfn.XLOOKUP(Base[[#This Row],[Tipo]],'DE-PARA'!$K$2:$K$63,'DE-PARA'!$L$2:$L$63,"Fazer De-Para")</f>
        <v>Fazer De-Para</v>
      </c>
      <c r="F1243" s="21">
        <f>Base[[#This Row],[Duração]]*24</f>
        <v>0</v>
      </c>
      <c r="G1243" s="22">
        <f>HOUR(Base[[#This Row],[Tempo de atendimento]]/24)</f>
        <v>0</v>
      </c>
      <c r="H1243">
        <f>_xlfn.XLOOKUP(Base[[#This Row],[Recurso]],'DE-PARA'!$A$1:$A$1000,'DE-PARA'!$E$1:$E$1000)</f>
        <v>0</v>
      </c>
      <c r="I1243">
        <f>_xlfn.XLOOKUP(Base[[#This Row],[Recurso]],'DE-PARA'!$A$1:$A$1000,'DE-PARA'!$F$1:$F$1000)</f>
        <v>0</v>
      </c>
      <c r="AD1243" s="64"/>
      <c r="AE1243" s="64"/>
      <c r="AF1243" s="64"/>
      <c r="AG1243" s="65"/>
      <c r="AH1243" s="65"/>
      <c r="BK1243" s="65"/>
      <c r="BL1243" s="65"/>
      <c r="BP1243" s="20"/>
    </row>
    <row r="1244" spans="1:68">
      <c r="A1244" s="19">
        <f>CONCATENATE(MONTH(Base[[#This Row],[Data_Padronizada]]),"/",YEAR(Base[[#This Row],[Data_Padronizada]]))*1</f>
        <v>1</v>
      </c>
      <c r="B1244" s="20" cm="1">
        <f t="array" ref="B1244">IF(ISTEXT(BP1244), IFERROR(VALOR.DATA(TRIM(BP1244)), VALUE(TRIM(BP1244))), BP1244)</f>
        <v>0</v>
      </c>
      <c r="C1244" t="str">
        <f>TEXT(Base[[#This Row],[Data_Padronizada]],"DDD")</f>
        <v>sáb</v>
      </c>
      <c r="D1244">
        <f>_xlfn.XLOOKUP(Base[[#This Row],[Recurso]],'DE-PARA'!$A$1:$A$1000,'DE-PARA'!$D$1:$D$1000)</f>
        <v>0</v>
      </c>
      <c r="E1244" t="str">
        <f>_xlfn.XLOOKUP(Base[[#This Row],[Tipo]],'DE-PARA'!$K$2:$K$63,'DE-PARA'!$L$2:$L$63,"Fazer De-Para")</f>
        <v>Fazer De-Para</v>
      </c>
      <c r="F1244" s="21">
        <f>Base[[#This Row],[Duração]]*24</f>
        <v>0</v>
      </c>
      <c r="G1244" s="22">
        <f>HOUR(Base[[#This Row],[Tempo de atendimento]]/24)</f>
        <v>0</v>
      </c>
      <c r="H1244">
        <f>_xlfn.XLOOKUP(Base[[#This Row],[Recurso]],'DE-PARA'!$A$1:$A$1000,'DE-PARA'!$E$1:$E$1000)</f>
        <v>0</v>
      </c>
      <c r="I1244">
        <f>_xlfn.XLOOKUP(Base[[#This Row],[Recurso]],'DE-PARA'!$A$1:$A$1000,'DE-PARA'!$F$1:$F$1000)</f>
        <v>0</v>
      </c>
      <c r="AD1244" s="64"/>
      <c r="AE1244" s="64"/>
      <c r="AF1244" s="64"/>
      <c r="AG1244" s="65"/>
      <c r="AH1244" s="65"/>
      <c r="BK1244" s="65"/>
      <c r="BL1244" s="65"/>
      <c r="BP1244" s="20"/>
    </row>
    <row r="1245" spans="1:68">
      <c r="A1245" s="19">
        <f>CONCATENATE(MONTH(Base[[#This Row],[Data_Padronizada]]),"/",YEAR(Base[[#This Row],[Data_Padronizada]]))*1</f>
        <v>1</v>
      </c>
      <c r="B1245" s="20" cm="1">
        <f t="array" ref="B1245">IF(ISTEXT(BP1245), IFERROR(VALOR.DATA(TRIM(BP1245)), VALUE(TRIM(BP1245))), BP1245)</f>
        <v>0</v>
      </c>
      <c r="C1245" t="str">
        <f>TEXT(Base[[#This Row],[Data_Padronizada]],"DDD")</f>
        <v>sáb</v>
      </c>
      <c r="D1245">
        <f>_xlfn.XLOOKUP(Base[[#This Row],[Recurso]],'DE-PARA'!$A$1:$A$1000,'DE-PARA'!$D$1:$D$1000)</f>
        <v>0</v>
      </c>
      <c r="E1245" t="str">
        <f>_xlfn.XLOOKUP(Base[[#This Row],[Tipo]],'DE-PARA'!$K$2:$K$63,'DE-PARA'!$L$2:$L$63,"Fazer De-Para")</f>
        <v>Fazer De-Para</v>
      </c>
      <c r="F1245" s="21">
        <f>Base[[#This Row],[Duração]]*24</f>
        <v>0</v>
      </c>
      <c r="G1245" s="22">
        <f>HOUR(Base[[#This Row],[Tempo de atendimento]]/24)</f>
        <v>0</v>
      </c>
      <c r="H1245">
        <f>_xlfn.XLOOKUP(Base[[#This Row],[Recurso]],'DE-PARA'!$A$1:$A$1000,'DE-PARA'!$E$1:$E$1000)</f>
        <v>0</v>
      </c>
      <c r="I1245">
        <f>_xlfn.XLOOKUP(Base[[#This Row],[Recurso]],'DE-PARA'!$A$1:$A$1000,'DE-PARA'!$F$1:$F$1000)</f>
        <v>0</v>
      </c>
      <c r="AD1245" s="64"/>
      <c r="AE1245" s="64"/>
      <c r="AF1245" s="64"/>
      <c r="AG1245" s="65"/>
      <c r="AH1245" s="65"/>
      <c r="BK1245" s="65"/>
      <c r="BL1245" s="65"/>
      <c r="BP1245" s="20"/>
    </row>
    <row r="1246" spans="1:68">
      <c r="A1246" s="19">
        <f>CONCATENATE(MONTH(Base[[#This Row],[Data_Padronizada]]),"/",YEAR(Base[[#This Row],[Data_Padronizada]]))*1</f>
        <v>1</v>
      </c>
      <c r="B1246" s="20" cm="1">
        <f t="array" ref="B1246">IF(ISTEXT(BP1246), IFERROR(VALOR.DATA(TRIM(BP1246)), VALUE(TRIM(BP1246))), BP1246)</f>
        <v>0</v>
      </c>
      <c r="C1246" t="str">
        <f>TEXT(Base[[#This Row],[Data_Padronizada]],"DDD")</f>
        <v>sáb</v>
      </c>
      <c r="D1246">
        <f>_xlfn.XLOOKUP(Base[[#This Row],[Recurso]],'DE-PARA'!$A$1:$A$1000,'DE-PARA'!$D$1:$D$1000)</f>
        <v>0</v>
      </c>
      <c r="E1246" t="str">
        <f>_xlfn.XLOOKUP(Base[[#This Row],[Tipo]],'DE-PARA'!$K$2:$K$63,'DE-PARA'!$L$2:$L$63,"Fazer De-Para")</f>
        <v>Fazer De-Para</v>
      </c>
      <c r="F1246" s="21">
        <f>Base[[#This Row],[Duração]]*24</f>
        <v>0</v>
      </c>
      <c r="G1246" s="22">
        <f>HOUR(Base[[#This Row],[Tempo de atendimento]]/24)</f>
        <v>0</v>
      </c>
      <c r="H1246">
        <f>_xlfn.XLOOKUP(Base[[#This Row],[Recurso]],'DE-PARA'!$A$1:$A$1000,'DE-PARA'!$E$1:$E$1000)</f>
        <v>0</v>
      </c>
      <c r="I1246">
        <f>_xlfn.XLOOKUP(Base[[#This Row],[Recurso]],'DE-PARA'!$A$1:$A$1000,'DE-PARA'!$F$1:$F$1000)</f>
        <v>0</v>
      </c>
      <c r="AD1246" s="64"/>
      <c r="AE1246" s="64"/>
      <c r="AF1246" s="64"/>
      <c r="AG1246" s="65"/>
      <c r="AH1246" s="65"/>
      <c r="BK1246" s="65"/>
      <c r="BL1246" s="65"/>
      <c r="BP1246" s="20"/>
    </row>
    <row r="1247" spans="1:68">
      <c r="A1247" s="19">
        <f>CONCATENATE(MONTH(Base[[#This Row],[Data_Padronizada]]),"/",YEAR(Base[[#This Row],[Data_Padronizada]]))*1</f>
        <v>1</v>
      </c>
      <c r="B1247" s="20" cm="1">
        <f t="array" ref="B1247">IF(ISTEXT(BP1247), IFERROR(VALOR.DATA(TRIM(BP1247)), VALUE(TRIM(BP1247))), BP1247)</f>
        <v>0</v>
      </c>
      <c r="C1247" t="str">
        <f>TEXT(Base[[#This Row],[Data_Padronizada]],"DDD")</f>
        <v>sáb</v>
      </c>
      <c r="D1247">
        <f>_xlfn.XLOOKUP(Base[[#This Row],[Recurso]],'DE-PARA'!$A$1:$A$1000,'DE-PARA'!$D$1:$D$1000)</f>
        <v>0</v>
      </c>
      <c r="E1247" t="str">
        <f>_xlfn.XLOOKUP(Base[[#This Row],[Tipo]],'DE-PARA'!$K$2:$K$63,'DE-PARA'!$L$2:$L$63,"Fazer De-Para")</f>
        <v>Fazer De-Para</v>
      </c>
      <c r="F1247" s="21">
        <f>Base[[#This Row],[Duração]]*24</f>
        <v>0</v>
      </c>
      <c r="G1247" s="22">
        <f>HOUR(Base[[#This Row],[Tempo de atendimento]]/24)</f>
        <v>0</v>
      </c>
      <c r="H1247">
        <f>_xlfn.XLOOKUP(Base[[#This Row],[Recurso]],'DE-PARA'!$A$1:$A$1000,'DE-PARA'!$E$1:$E$1000)</f>
        <v>0</v>
      </c>
      <c r="I1247">
        <f>_xlfn.XLOOKUP(Base[[#This Row],[Recurso]],'DE-PARA'!$A$1:$A$1000,'DE-PARA'!$F$1:$F$1000)</f>
        <v>0</v>
      </c>
      <c r="AD1247" s="64"/>
      <c r="AE1247" s="64"/>
      <c r="AF1247" s="64"/>
      <c r="AG1247" s="65"/>
      <c r="AH1247" s="65"/>
      <c r="BK1247" s="65"/>
      <c r="BL1247" s="65"/>
      <c r="BP1247" s="20"/>
    </row>
    <row r="1248" spans="1:68">
      <c r="A1248" s="19">
        <f>CONCATENATE(MONTH(Base[[#This Row],[Data_Padronizada]]),"/",YEAR(Base[[#This Row],[Data_Padronizada]]))*1</f>
        <v>1</v>
      </c>
      <c r="B1248" s="20" cm="1">
        <f t="array" ref="B1248">IF(ISTEXT(BP1248), IFERROR(VALOR.DATA(TRIM(BP1248)), VALUE(TRIM(BP1248))), BP1248)</f>
        <v>0</v>
      </c>
      <c r="C1248" t="str">
        <f>TEXT(Base[[#This Row],[Data_Padronizada]],"DDD")</f>
        <v>sáb</v>
      </c>
      <c r="D1248">
        <f>_xlfn.XLOOKUP(Base[[#This Row],[Recurso]],'DE-PARA'!$A$1:$A$1000,'DE-PARA'!$D$1:$D$1000)</f>
        <v>0</v>
      </c>
      <c r="E1248" t="str">
        <f>_xlfn.XLOOKUP(Base[[#This Row],[Tipo]],'DE-PARA'!$K$2:$K$63,'DE-PARA'!$L$2:$L$63,"Fazer De-Para")</f>
        <v>Fazer De-Para</v>
      </c>
      <c r="F1248" s="21">
        <f>Base[[#This Row],[Duração]]*24</f>
        <v>0</v>
      </c>
      <c r="G1248" s="22">
        <f>HOUR(Base[[#This Row],[Tempo de atendimento]]/24)</f>
        <v>0</v>
      </c>
      <c r="H1248">
        <f>_xlfn.XLOOKUP(Base[[#This Row],[Recurso]],'DE-PARA'!$A$1:$A$1000,'DE-PARA'!$E$1:$E$1000)</f>
        <v>0</v>
      </c>
      <c r="I1248">
        <f>_xlfn.XLOOKUP(Base[[#This Row],[Recurso]],'DE-PARA'!$A$1:$A$1000,'DE-PARA'!$F$1:$F$1000)</f>
        <v>0</v>
      </c>
      <c r="AD1248" s="64"/>
      <c r="AE1248" s="64"/>
      <c r="AF1248" s="64"/>
      <c r="AG1248" s="65"/>
      <c r="AH1248" s="65"/>
      <c r="BK1248" s="65"/>
      <c r="BL1248" s="65"/>
      <c r="BP1248" s="20"/>
    </row>
    <row r="1249" spans="1:68">
      <c r="A1249" s="19">
        <f>CONCATENATE(MONTH(Base[[#This Row],[Data_Padronizada]]),"/",YEAR(Base[[#This Row],[Data_Padronizada]]))*1</f>
        <v>1</v>
      </c>
      <c r="B1249" s="20" cm="1">
        <f t="array" ref="B1249">IF(ISTEXT(BP1249), IFERROR(VALOR.DATA(TRIM(BP1249)), VALUE(TRIM(BP1249))), BP1249)</f>
        <v>0</v>
      </c>
      <c r="C1249" t="str">
        <f>TEXT(Base[[#This Row],[Data_Padronizada]],"DDD")</f>
        <v>sáb</v>
      </c>
      <c r="D1249">
        <f>_xlfn.XLOOKUP(Base[[#This Row],[Recurso]],'DE-PARA'!$A$1:$A$1000,'DE-PARA'!$D$1:$D$1000)</f>
        <v>0</v>
      </c>
      <c r="E1249" t="str">
        <f>_xlfn.XLOOKUP(Base[[#This Row],[Tipo]],'DE-PARA'!$K$2:$K$63,'DE-PARA'!$L$2:$L$63,"Fazer De-Para")</f>
        <v>Fazer De-Para</v>
      </c>
      <c r="F1249" s="21">
        <f>Base[[#This Row],[Duração]]*24</f>
        <v>0</v>
      </c>
      <c r="G1249" s="22">
        <f>HOUR(Base[[#This Row],[Tempo de atendimento]]/24)</f>
        <v>0</v>
      </c>
      <c r="H1249">
        <f>_xlfn.XLOOKUP(Base[[#This Row],[Recurso]],'DE-PARA'!$A$1:$A$1000,'DE-PARA'!$E$1:$E$1000)</f>
        <v>0</v>
      </c>
      <c r="I1249">
        <f>_xlfn.XLOOKUP(Base[[#This Row],[Recurso]],'DE-PARA'!$A$1:$A$1000,'DE-PARA'!$F$1:$F$1000)</f>
        <v>0</v>
      </c>
      <c r="AD1249" s="64"/>
      <c r="AE1249" s="64"/>
      <c r="AF1249" s="64"/>
      <c r="AG1249" s="65"/>
      <c r="AH1249" s="65"/>
      <c r="BK1249" s="65"/>
      <c r="BL1249" s="65"/>
      <c r="BP1249" s="20"/>
    </row>
    <row r="1250" spans="1:68">
      <c r="A1250" s="19">
        <f>CONCATENATE(MONTH(Base[[#This Row],[Data_Padronizada]]),"/",YEAR(Base[[#This Row],[Data_Padronizada]]))*1</f>
        <v>1</v>
      </c>
      <c r="B1250" s="20" cm="1">
        <f t="array" ref="B1250">IF(ISTEXT(BP1250), IFERROR(VALOR.DATA(TRIM(BP1250)), VALUE(TRIM(BP1250))), BP1250)</f>
        <v>0</v>
      </c>
      <c r="C1250" t="str">
        <f>TEXT(Base[[#This Row],[Data_Padronizada]],"DDD")</f>
        <v>sáb</v>
      </c>
      <c r="D1250">
        <f>_xlfn.XLOOKUP(Base[[#This Row],[Recurso]],'DE-PARA'!$A$1:$A$1000,'DE-PARA'!$D$1:$D$1000)</f>
        <v>0</v>
      </c>
      <c r="E1250" t="str">
        <f>_xlfn.XLOOKUP(Base[[#This Row],[Tipo]],'DE-PARA'!$K$2:$K$63,'DE-PARA'!$L$2:$L$63,"Fazer De-Para")</f>
        <v>Fazer De-Para</v>
      </c>
      <c r="F1250" s="21">
        <f>Base[[#This Row],[Duração]]*24</f>
        <v>0</v>
      </c>
      <c r="G1250" s="22">
        <f>HOUR(Base[[#This Row],[Tempo de atendimento]]/24)</f>
        <v>0</v>
      </c>
      <c r="H1250">
        <f>_xlfn.XLOOKUP(Base[[#This Row],[Recurso]],'DE-PARA'!$A$1:$A$1000,'DE-PARA'!$E$1:$E$1000)</f>
        <v>0</v>
      </c>
      <c r="I1250">
        <f>_xlfn.XLOOKUP(Base[[#This Row],[Recurso]],'DE-PARA'!$A$1:$A$1000,'DE-PARA'!$F$1:$F$1000)</f>
        <v>0</v>
      </c>
      <c r="AD1250" s="64"/>
      <c r="AE1250" s="64"/>
      <c r="AF1250" s="64"/>
      <c r="AG1250" s="65"/>
      <c r="AH1250" s="65"/>
      <c r="BK1250" s="65"/>
      <c r="BL1250" s="65"/>
      <c r="BP1250" s="20"/>
    </row>
    <row r="1251" spans="1:68">
      <c r="A1251" s="19">
        <f>CONCATENATE(MONTH(Base[[#This Row],[Data_Padronizada]]),"/",YEAR(Base[[#This Row],[Data_Padronizada]]))*1</f>
        <v>1</v>
      </c>
      <c r="B1251" s="20" cm="1">
        <f t="array" ref="B1251">IF(ISTEXT(BP1251), IFERROR(VALOR.DATA(TRIM(BP1251)), VALUE(TRIM(BP1251))), BP1251)</f>
        <v>0</v>
      </c>
      <c r="C1251" t="str">
        <f>TEXT(Base[[#This Row],[Data_Padronizada]],"DDD")</f>
        <v>sáb</v>
      </c>
      <c r="D1251">
        <f>_xlfn.XLOOKUP(Base[[#This Row],[Recurso]],'DE-PARA'!$A$1:$A$1000,'DE-PARA'!$D$1:$D$1000)</f>
        <v>0</v>
      </c>
      <c r="E1251" t="str">
        <f>_xlfn.XLOOKUP(Base[[#This Row],[Tipo]],'DE-PARA'!$K$2:$K$63,'DE-PARA'!$L$2:$L$63,"Fazer De-Para")</f>
        <v>Fazer De-Para</v>
      </c>
      <c r="F1251" s="21">
        <f>Base[[#This Row],[Duração]]*24</f>
        <v>0</v>
      </c>
      <c r="G1251" s="22">
        <f>HOUR(Base[[#This Row],[Tempo de atendimento]]/24)</f>
        <v>0</v>
      </c>
      <c r="H1251">
        <f>_xlfn.XLOOKUP(Base[[#This Row],[Recurso]],'DE-PARA'!$A$1:$A$1000,'DE-PARA'!$E$1:$E$1000)</f>
        <v>0</v>
      </c>
      <c r="I1251">
        <f>_xlfn.XLOOKUP(Base[[#This Row],[Recurso]],'DE-PARA'!$A$1:$A$1000,'DE-PARA'!$F$1:$F$1000)</f>
        <v>0</v>
      </c>
      <c r="AD1251" s="64"/>
      <c r="AE1251" s="64"/>
      <c r="AF1251" s="64"/>
      <c r="AG1251" s="65"/>
      <c r="AH1251" s="65"/>
      <c r="BK1251" s="65"/>
      <c r="BL1251" s="65"/>
      <c r="BP1251" s="20"/>
    </row>
    <row r="1252" spans="1:68">
      <c r="A1252" s="19">
        <f>CONCATENATE(MONTH(Base[[#This Row],[Data_Padronizada]]),"/",YEAR(Base[[#This Row],[Data_Padronizada]]))*1</f>
        <v>1</v>
      </c>
      <c r="B1252" s="20" cm="1">
        <f t="array" ref="B1252">IF(ISTEXT(BP1252), IFERROR(VALOR.DATA(TRIM(BP1252)), VALUE(TRIM(BP1252))), BP1252)</f>
        <v>0</v>
      </c>
      <c r="C1252" t="str">
        <f>TEXT(Base[[#This Row],[Data_Padronizada]],"DDD")</f>
        <v>sáb</v>
      </c>
      <c r="D1252">
        <f>_xlfn.XLOOKUP(Base[[#This Row],[Recurso]],'DE-PARA'!$A$1:$A$1000,'DE-PARA'!$D$1:$D$1000)</f>
        <v>0</v>
      </c>
      <c r="E1252" t="str">
        <f>_xlfn.XLOOKUP(Base[[#This Row],[Tipo]],'DE-PARA'!$K$2:$K$63,'DE-PARA'!$L$2:$L$63,"Fazer De-Para")</f>
        <v>Fazer De-Para</v>
      </c>
      <c r="F1252" s="21">
        <f>Base[[#This Row],[Duração]]*24</f>
        <v>0</v>
      </c>
      <c r="G1252" s="22">
        <f>HOUR(Base[[#This Row],[Tempo de atendimento]]/24)</f>
        <v>0</v>
      </c>
      <c r="H1252">
        <f>_xlfn.XLOOKUP(Base[[#This Row],[Recurso]],'DE-PARA'!$A$1:$A$1000,'DE-PARA'!$E$1:$E$1000)</f>
        <v>0</v>
      </c>
      <c r="I1252">
        <f>_xlfn.XLOOKUP(Base[[#This Row],[Recurso]],'DE-PARA'!$A$1:$A$1000,'DE-PARA'!$F$1:$F$1000)</f>
        <v>0</v>
      </c>
      <c r="AD1252" s="64"/>
      <c r="AE1252" s="64"/>
      <c r="AF1252" s="64"/>
      <c r="AG1252" s="65"/>
      <c r="AH1252" s="65"/>
      <c r="BK1252" s="65"/>
      <c r="BL1252" s="65"/>
      <c r="BP1252" s="20"/>
    </row>
    <row r="1253" spans="1:68">
      <c r="A1253" s="19">
        <f>CONCATENATE(MONTH(Base[[#This Row],[Data_Padronizada]]),"/",YEAR(Base[[#This Row],[Data_Padronizada]]))*1</f>
        <v>1</v>
      </c>
      <c r="B1253" s="20" cm="1">
        <f t="array" ref="B1253">IF(ISTEXT(BP1253), IFERROR(VALOR.DATA(TRIM(BP1253)), VALUE(TRIM(BP1253))), BP1253)</f>
        <v>0</v>
      </c>
      <c r="C1253" t="str">
        <f>TEXT(Base[[#This Row],[Data_Padronizada]],"DDD")</f>
        <v>sáb</v>
      </c>
      <c r="D1253">
        <f>_xlfn.XLOOKUP(Base[[#This Row],[Recurso]],'DE-PARA'!$A$1:$A$1000,'DE-PARA'!$D$1:$D$1000)</f>
        <v>0</v>
      </c>
      <c r="E1253" t="str">
        <f>_xlfn.XLOOKUP(Base[[#This Row],[Tipo]],'DE-PARA'!$K$2:$K$63,'DE-PARA'!$L$2:$L$63,"Fazer De-Para")</f>
        <v>Fazer De-Para</v>
      </c>
      <c r="F1253" s="21">
        <f>Base[[#This Row],[Duração]]*24</f>
        <v>0</v>
      </c>
      <c r="G1253" s="22">
        <f>HOUR(Base[[#This Row],[Tempo de atendimento]]/24)</f>
        <v>0</v>
      </c>
      <c r="H1253">
        <f>_xlfn.XLOOKUP(Base[[#This Row],[Recurso]],'DE-PARA'!$A$1:$A$1000,'DE-PARA'!$E$1:$E$1000)</f>
        <v>0</v>
      </c>
      <c r="I1253">
        <f>_xlfn.XLOOKUP(Base[[#This Row],[Recurso]],'DE-PARA'!$A$1:$A$1000,'DE-PARA'!$F$1:$F$1000)</f>
        <v>0</v>
      </c>
      <c r="AD1253" s="64"/>
      <c r="AE1253" s="64"/>
      <c r="AF1253" s="64"/>
      <c r="AG1253" s="65"/>
      <c r="AH1253" s="65"/>
      <c r="BK1253" s="65"/>
      <c r="BL1253" s="65"/>
      <c r="BP1253" s="20"/>
    </row>
    <row r="1254" spans="1:68">
      <c r="A1254" s="19">
        <f>CONCATENATE(MONTH(Base[[#This Row],[Data_Padronizada]]),"/",YEAR(Base[[#This Row],[Data_Padronizada]]))*1</f>
        <v>1</v>
      </c>
      <c r="B1254" s="20" cm="1">
        <f t="array" ref="B1254">IF(ISTEXT(BP1254), IFERROR(VALOR.DATA(TRIM(BP1254)), VALUE(TRIM(BP1254))), BP1254)</f>
        <v>0</v>
      </c>
      <c r="C1254" t="str">
        <f>TEXT(Base[[#This Row],[Data_Padronizada]],"DDD")</f>
        <v>sáb</v>
      </c>
      <c r="D1254">
        <f>_xlfn.XLOOKUP(Base[[#This Row],[Recurso]],'DE-PARA'!$A$1:$A$1000,'DE-PARA'!$D$1:$D$1000)</f>
        <v>0</v>
      </c>
      <c r="E1254" t="str">
        <f>_xlfn.XLOOKUP(Base[[#This Row],[Tipo]],'DE-PARA'!$K$2:$K$63,'DE-PARA'!$L$2:$L$63,"Fazer De-Para")</f>
        <v>Fazer De-Para</v>
      </c>
      <c r="F1254" s="21">
        <f>Base[[#This Row],[Duração]]*24</f>
        <v>0</v>
      </c>
      <c r="G1254" s="22">
        <f>HOUR(Base[[#This Row],[Tempo de atendimento]]/24)</f>
        <v>0</v>
      </c>
      <c r="H1254">
        <f>_xlfn.XLOOKUP(Base[[#This Row],[Recurso]],'DE-PARA'!$A$1:$A$1000,'DE-PARA'!$E$1:$E$1000)</f>
        <v>0</v>
      </c>
      <c r="I1254">
        <f>_xlfn.XLOOKUP(Base[[#This Row],[Recurso]],'DE-PARA'!$A$1:$A$1000,'DE-PARA'!$F$1:$F$1000)</f>
        <v>0</v>
      </c>
      <c r="AD1254" s="64"/>
      <c r="AE1254" s="64"/>
      <c r="AF1254" s="64"/>
      <c r="AG1254" s="65"/>
      <c r="AH1254" s="65"/>
      <c r="BK1254" s="65"/>
      <c r="BL1254" s="65"/>
      <c r="BP1254" s="20"/>
    </row>
    <row r="1255" spans="1:68">
      <c r="A1255" s="19">
        <f>CONCATENATE(MONTH(Base[[#This Row],[Data_Padronizada]]),"/",YEAR(Base[[#This Row],[Data_Padronizada]]))*1</f>
        <v>1</v>
      </c>
      <c r="B1255" s="20" cm="1">
        <f t="array" ref="B1255">IF(ISTEXT(BP1255), IFERROR(VALOR.DATA(TRIM(BP1255)), VALUE(TRIM(BP1255))), BP1255)</f>
        <v>0</v>
      </c>
      <c r="C1255" t="str">
        <f>TEXT(Base[[#This Row],[Data_Padronizada]],"DDD")</f>
        <v>sáb</v>
      </c>
      <c r="D1255">
        <f>_xlfn.XLOOKUP(Base[[#This Row],[Recurso]],'DE-PARA'!$A$1:$A$1000,'DE-PARA'!$D$1:$D$1000)</f>
        <v>0</v>
      </c>
      <c r="E1255" t="str">
        <f>_xlfn.XLOOKUP(Base[[#This Row],[Tipo]],'DE-PARA'!$K$2:$K$63,'DE-PARA'!$L$2:$L$63,"Fazer De-Para")</f>
        <v>Fazer De-Para</v>
      </c>
      <c r="F1255" s="21">
        <f>Base[[#This Row],[Duração]]*24</f>
        <v>0</v>
      </c>
      <c r="G1255" s="22">
        <f>HOUR(Base[[#This Row],[Tempo de atendimento]]/24)</f>
        <v>0</v>
      </c>
      <c r="H1255">
        <f>_xlfn.XLOOKUP(Base[[#This Row],[Recurso]],'DE-PARA'!$A$1:$A$1000,'DE-PARA'!$E$1:$E$1000)</f>
        <v>0</v>
      </c>
      <c r="I1255">
        <f>_xlfn.XLOOKUP(Base[[#This Row],[Recurso]],'DE-PARA'!$A$1:$A$1000,'DE-PARA'!$F$1:$F$1000)</f>
        <v>0</v>
      </c>
      <c r="AD1255" s="64"/>
      <c r="AE1255" s="64"/>
      <c r="AF1255" s="64"/>
      <c r="AG1255" s="65"/>
      <c r="AH1255" s="65"/>
      <c r="BK1255" s="65"/>
      <c r="BL1255" s="65"/>
      <c r="BP1255" s="20"/>
    </row>
    <row r="1256" spans="1:68">
      <c r="A1256" s="19">
        <f>CONCATENATE(MONTH(Base[[#This Row],[Data_Padronizada]]),"/",YEAR(Base[[#This Row],[Data_Padronizada]]))*1</f>
        <v>1</v>
      </c>
      <c r="B1256" s="20" cm="1">
        <f t="array" ref="B1256">IF(ISTEXT(BP1256), IFERROR(VALOR.DATA(TRIM(BP1256)), VALUE(TRIM(BP1256))), BP1256)</f>
        <v>0</v>
      </c>
      <c r="C1256" t="str">
        <f>TEXT(Base[[#This Row],[Data_Padronizada]],"DDD")</f>
        <v>sáb</v>
      </c>
      <c r="D1256">
        <f>_xlfn.XLOOKUP(Base[[#This Row],[Recurso]],'DE-PARA'!$A$1:$A$1000,'DE-PARA'!$D$1:$D$1000)</f>
        <v>0</v>
      </c>
      <c r="E1256" t="str">
        <f>_xlfn.XLOOKUP(Base[[#This Row],[Tipo]],'DE-PARA'!$K$2:$K$63,'DE-PARA'!$L$2:$L$63,"Fazer De-Para")</f>
        <v>Fazer De-Para</v>
      </c>
      <c r="F1256" s="21">
        <f>Base[[#This Row],[Duração]]*24</f>
        <v>0</v>
      </c>
      <c r="G1256" s="22">
        <f>HOUR(Base[[#This Row],[Tempo de atendimento]]/24)</f>
        <v>0</v>
      </c>
      <c r="H1256">
        <f>_xlfn.XLOOKUP(Base[[#This Row],[Recurso]],'DE-PARA'!$A$1:$A$1000,'DE-PARA'!$E$1:$E$1000)</f>
        <v>0</v>
      </c>
      <c r="I1256">
        <f>_xlfn.XLOOKUP(Base[[#This Row],[Recurso]],'DE-PARA'!$A$1:$A$1000,'DE-PARA'!$F$1:$F$1000)</f>
        <v>0</v>
      </c>
      <c r="AD1256" s="64"/>
      <c r="AE1256" s="64"/>
      <c r="AF1256" s="64"/>
      <c r="AG1256" s="65"/>
      <c r="AH1256" s="65"/>
      <c r="BK1256" s="65"/>
      <c r="BL1256" s="65"/>
      <c r="BP1256" s="20"/>
    </row>
    <row r="1257" spans="1:68">
      <c r="A1257" s="19">
        <f>CONCATENATE(MONTH(Base[[#This Row],[Data_Padronizada]]),"/",YEAR(Base[[#This Row],[Data_Padronizada]]))*1</f>
        <v>1</v>
      </c>
      <c r="B1257" s="20" cm="1">
        <f t="array" ref="B1257">IF(ISTEXT(BP1257), IFERROR(VALOR.DATA(TRIM(BP1257)), VALUE(TRIM(BP1257))), BP1257)</f>
        <v>0</v>
      </c>
      <c r="C1257" t="str">
        <f>TEXT(Base[[#This Row],[Data_Padronizada]],"DDD")</f>
        <v>sáb</v>
      </c>
      <c r="D1257">
        <f>_xlfn.XLOOKUP(Base[[#This Row],[Recurso]],'DE-PARA'!$A$1:$A$1000,'DE-PARA'!$D$1:$D$1000)</f>
        <v>0</v>
      </c>
      <c r="E1257" t="str">
        <f>_xlfn.XLOOKUP(Base[[#This Row],[Tipo]],'DE-PARA'!$K$2:$K$63,'DE-PARA'!$L$2:$L$63,"Fazer De-Para")</f>
        <v>Fazer De-Para</v>
      </c>
      <c r="F1257" s="21">
        <f>Base[[#This Row],[Duração]]*24</f>
        <v>0</v>
      </c>
      <c r="G1257" s="22">
        <f>HOUR(Base[[#This Row],[Tempo de atendimento]]/24)</f>
        <v>0</v>
      </c>
      <c r="H1257">
        <f>_xlfn.XLOOKUP(Base[[#This Row],[Recurso]],'DE-PARA'!$A$1:$A$1000,'DE-PARA'!$E$1:$E$1000)</f>
        <v>0</v>
      </c>
      <c r="I1257">
        <f>_xlfn.XLOOKUP(Base[[#This Row],[Recurso]],'DE-PARA'!$A$1:$A$1000,'DE-PARA'!$F$1:$F$1000)</f>
        <v>0</v>
      </c>
      <c r="AD1257" s="64"/>
      <c r="AE1257" s="64"/>
      <c r="AF1257" s="64"/>
      <c r="AG1257" s="65"/>
      <c r="AH1257" s="65"/>
      <c r="BK1257" s="65"/>
      <c r="BL1257" s="65"/>
      <c r="BP1257" s="20"/>
    </row>
    <row r="1258" spans="1:68">
      <c r="A1258" s="19">
        <f>CONCATENATE(MONTH(Base[[#This Row],[Data_Padronizada]]),"/",YEAR(Base[[#This Row],[Data_Padronizada]]))*1</f>
        <v>1</v>
      </c>
      <c r="B1258" s="20" cm="1">
        <f t="array" ref="B1258">IF(ISTEXT(BP1258), IFERROR(VALOR.DATA(TRIM(BP1258)), VALUE(TRIM(BP1258))), BP1258)</f>
        <v>0</v>
      </c>
      <c r="C1258" t="str">
        <f>TEXT(Base[[#This Row],[Data_Padronizada]],"DDD")</f>
        <v>sáb</v>
      </c>
      <c r="D1258">
        <f>_xlfn.XLOOKUP(Base[[#This Row],[Recurso]],'DE-PARA'!$A$1:$A$1000,'DE-PARA'!$D$1:$D$1000)</f>
        <v>0</v>
      </c>
      <c r="E1258" t="str">
        <f>_xlfn.XLOOKUP(Base[[#This Row],[Tipo]],'DE-PARA'!$K$2:$K$63,'DE-PARA'!$L$2:$L$63,"Fazer De-Para")</f>
        <v>Fazer De-Para</v>
      </c>
      <c r="F1258" s="21">
        <f>Base[[#This Row],[Duração]]*24</f>
        <v>0</v>
      </c>
      <c r="G1258" s="22">
        <f>HOUR(Base[[#This Row],[Tempo de atendimento]]/24)</f>
        <v>0</v>
      </c>
      <c r="H1258">
        <f>_xlfn.XLOOKUP(Base[[#This Row],[Recurso]],'DE-PARA'!$A$1:$A$1000,'DE-PARA'!$E$1:$E$1000)</f>
        <v>0</v>
      </c>
      <c r="I1258">
        <f>_xlfn.XLOOKUP(Base[[#This Row],[Recurso]],'DE-PARA'!$A$1:$A$1000,'DE-PARA'!$F$1:$F$1000)</f>
        <v>0</v>
      </c>
      <c r="AD1258" s="64"/>
      <c r="AE1258" s="64"/>
      <c r="AF1258" s="64"/>
      <c r="AG1258" s="65"/>
      <c r="AH1258" s="65"/>
      <c r="BK1258" s="65"/>
      <c r="BL1258" s="65"/>
      <c r="BP1258" s="20"/>
    </row>
    <row r="1259" spans="1:68">
      <c r="A1259" s="19">
        <f>CONCATENATE(MONTH(Base[[#This Row],[Data_Padronizada]]),"/",YEAR(Base[[#This Row],[Data_Padronizada]]))*1</f>
        <v>1</v>
      </c>
      <c r="B1259" s="20" cm="1">
        <f t="array" ref="B1259">IF(ISTEXT(BP1259), IFERROR(VALOR.DATA(TRIM(BP1259)), VALUE(TRIM(BP1259))), BP1259)</f>
        <v>0</v>
      </c>
      <c r="C1259" t="str">
        <f>TEXT(Base[[#This Row],[Data_Padronizada]],"DDD")</f>
        <v>sáb</v>
      </c>
      <c r="D1259">
        <f>_xlfn.XLOOKUP(Base[[#This Row],[Recurso]],'DE-PARA'!$A$1:$A$1000,'DE-PARA'!$D$1:$D$1000)</f>
        <v>0</v>
      </c>
      <c r="E1259" t="str">
        <f>_xlfn.XLOOKUP(Base[[#This Row],[Tipo]],'DE-PARA'!$K$2:$K$63,'DE-PARA'!$L$2:$L$63,"Fazer De-Para")</f>
        <v>Fazer De-Para</v>
      </c>
      <c r="F1259" s="21">
        <f>Base[[#This Row],[Duração]]*24</f>
        <v>0</v>
      </c>
      <c r="G1259" s="22">
        <f>HOUR(Base[[#This Row],[Tempo de atendimento]]/24)</f>
        <v>0</v>
      </c>
      <c r="H1259">
        <f>_xlfn.XLOOKUP(Base[[#This Row],[Recurso]],'DE-PARA'!$A$1:$A$1000,'DE-PARA'!$E$1:$E$1000)</f>
        <v>0</v>
      </c>
      <c r="I1259">
        <f>_xlfn.XLOOKUP(Base[[#This Row],[Recurso]],'DE-PARA'!$A$1:$A$1000,'DE-PARA'!$F$1:$F$1000)</f>
        <v>0</v>
      </c>
      <c r="AD1259" s="64"/>
      <c r="AE1259" s="64"/>
      <c r="AF1259" s="64"/>
      <c r="AG1259" s="65"/>
      <c r="AH1259" s="65"/>
      <c r="BK1259" s="65"/>
      <c r="BL1259" s="65"/>
      <c r="BP1259" s="20"/>
    </row>
    <row r="1260" spans="1:68">
      <c r="A1260" s="19">
        <f>CONCATENATE(MONTH(Base[[#This Row],[Data_Padronizada]]),"/",YEAR(Base[[#This Row],[Data_Padronizada]]))*1</f>
        <v>1</v>
      </c>
      <c r="B1260" s="20" cm="1">
        <f t="array" ref="B1260">IF(ISTEXT(BP1260), IFERROR(VALOR.DATA(TRIM(BP1260)), VALUE(TRIM(BP1260))), BP1260)</f>
        <v>0</v>
      </c>
      <c r="C1260" t="str">
        <f>TEXT(Base[[#This Row],[Data_Padronizada]],"DDD")</f>
        <v>sáb</v>
      </c>
      <c r="D1260">
        <f>_xlfn.XLOOKUP(Base[[#This Row],[Recurso]],'DE-PARA'!$A$1:$A$1000,'DE-PARA'!$D$1:$D$1000)</f>
        <v>0</v>
      </c>
      <c r="E1260" t="str">
        <f>_xlfn.XLOOKUP(Base[[#This Row],[Tipo]],'DE-PARA'!$K$2:$K$63,'DE-PARA'!$L$2:$L$63,"Fazer De-Para")</f>
        <v>Fazer De-Para</v>
      </c>
      <c r="F1260" s="21">
        <f>Base[[#This Row],[Duração]]*24</f>
        <v>0</v>
      </c>
      <c r="G1260" s="22">
        <f>HOUR(Base[[#This Row],[Tempo de atendimento]]/24)</f>
        <v>0</v>
      </c>
      <c r="H1260">
        <f>_xlfn.XLOOKUP(Base[[#This Row],[Recurso]],'DE-PARA'!$A$1:$A$1000,'DE-PARA'!$E$1:$E$1000)</f>
        <v>0</v>
      </c>
      <c r="I1260">
        <f>_xlfn.XLOOKUP(Base[[#This Row],[Recurso]],'DE-PARA'!$A$1:$A$1000,'DE-PARA'!$F$1:$F$1000)</f>
        <v>0</v>
      </c>
      <c r="AD1260" s="64"/>
      <c r="AE1260" s="64"/>
      <c r="AF1260" s="64"/>
      <c r="AG1260" s="65"/>
      <c r="AH1260" s="65"/>
      <c r="BK1260" s="65"/>
      <c r="BL1260" s="65"/>
      <c r="BP1260" s="20"/>
    </row>
    <row r="1261" spans="1:68">
      <c r="A1261" s="19">
        <f>CONCATENATE(MONTH(Base[[#This Row],[Data_Padronizada]]),"/",YEAR(Base[[#This Row],[Data_Padronizada]]))*1</f>
        <v>1</v>
      </c>
      <c r="B1261" s="20" cm="1">
        <f t="array" ref="B1261">IF(ISTEXT(BP1261), IFERROR(VALOR.DATA(TRIM(BP1261)), VALUE(TRIM(BP1261))), BP1261)</f>
        <v>0</v>
      </c>
      <c r="C1261" t="str">
        <f>TEXT(Base[[#This Row],[Data_Padronizada]],"DDD")</f>
        <v>sáb</v>
      </c>
      <c r="D1261">
        <f>_xlfn.XLOOKUP(Base[[#This Row],[Recurso]],'DE-PARA'!$A$1:$A$1000,'DE-PARA'!$D$1:$D$1000)</f>
        <v>0</v>
      </c>
      <c r="E1261" t="str">
        <f>_xlfn.XLOOKUP(Base[[#This Row],[Tipo]],'DE-PARA'!$K$2:$K$63,'DE-PARA'!$L$2:$L$63,"Fazer De-Para")</f>
        <v>Fazer De-Para</v>
      </c>
      <c r="F1261" s="21">
        <f>Base[[#This Row],[Duração]]*24</f>
        <v>0</v>
      </c>
      <c r="G1261" s="22">
        <f>HOUR(Base[[#This Row],[Tempo de atendimento]]/24)</f>
        <v>0</v>
      </c>
      <c r="H1261">
        <f>_xlfn.XLOOKUP(Base[[#This Row],[Recurso]],'DE-PARA'!$A$1:$A$1000,'DE-PARA'!$E$1:$E$1000)</f>
        <v>0</v>
      </c>
      <c r="I1261">
        <f>_xlfn.XLOOKUP(Base[[#This Row],[Recurso]],'DE-PARA'!$A$1:$A$1000,'DE-PARA'!$F$1:$F$1000)</f>
        <v>0</v>
      </c>
      <c r="AD1261" s="64"/>
      <c r="AE1261" s="64"/>
      <c r="AF1261" s="64"/>
      <c r="AG1261" s="65"/>
      <c r="AH1261" s="65"/>
      <c r="BK1261" s="65"/>
      <c r="BL1261" s="65"/>
      <c r="BP1261" s="20"/>
    </row>
    <row r="1262" spans="1:68">
      <c r="A1262" s="19">
        <f>CONCATENATE(MONTH(Base[[#This Row],[Data_Padronizada]]),"/",YEAR(Base[[#This Row],[Data_Padronizada]]))*1</f>
        <v>1</v>
      </c>
      <c r="B1262" s="20" cm="1">
        <f t="array" ref="B1262">IF(ISTEXT(BP1262), IFERROR(VALOR.DATA(TRIM(BP1262)), VALUE(TRIM(BP1262))), BP1262)</f>
        <v>0</v>
      </c>
      <c r="C1262" t="str">
        <f>TEXT(Base[[#This Row],[Data_Padronizada]],"DDD")</f>
        <v>sáb</v>
      </c>
      <c r="D1262">
        <f>_xlfn.XLOOKUP(Base[[#This Row],[Recurso]],'DE-PARA'!$A$1:$A$1000,'DE-PARA'!$D$1:$D$1000)</f>
        <v>0</v>
      </c>
      <c r="E1262" t="str">
        <f>_xlfn.XLOOKUP(Base[[#This Row],[Tipo]],'DE-PARA'!$K$2:$K$63,'DE-PARA'!$L$2:$L$63,"Fazer De-Para")</f>
        <v>Fazer De-Para</v>
      </c>
      <c r="F1262" s="21">
        <f>Base[[#This Row],[Duração]]*24</f>
        <v>0</v>
      </c>
      <c r="G1262" s="22">
        <f>HOUR(Base[[#This Row],[Tempo de atendimento]]/24)</f>
        <v>0</v>
      </c>
      <c r="H1262">
        <f>_xlfn.XLOOKUP(Base[[#This Row],[Recurso]],'DE-PARA'!$A$1:$A$1000,'DE-PARA'!$E$1:$E$1000)</f>
        <v>0</v>
      </c>
      <c r="I1262">
        <f>_xlfn.XLOOKUP(Base[[#This Row],[Recurso]],'DE-PARA'!$A$1:$A$1000,'DE-PARA'!$F$1:$F$1000)</f>
        <v>0</v>
      </c>
      <c r="AD1262" s="64"/>
      <c r="AE1262" s="64"/>
      <c r="AF1262" s="64"/>
      <c r="AG1262" s="65"/>
      <c r="AH1262" s="65"/>
      <c r="BK1262" s="65"/>
      <c r="BL1262" s="65"/>
      <c r="BP1262" s="20"/>
    </row>
    <row r="1263" spans="1:68">
      <c r="A1263" s="19">
        <f>CONCATENATE(MONTH(Base[[#This Row],[Data_Padronizada]]),"/",YEAR(Base[[#This Row],[Data_Padronizada]]))*1</f>
        <v>1</v>
      </c>
      <c r="B1263" s="20" cm="1">
        <f t="array" ref="B1263">IF(ISTEXT(BP1263), IFERROR(VALOR.DATA(TRIM(BP1263)), VALUE(TRIM(BP1263))), BP1263)</f>
        <v>0</v>
      </c>
      <c r="C1263" t="str">
        <f>TEXT(Base[[#This Row],[Data_Padronizada]],"DDD")</f>
        <v>sáb</v>
      </c>
      <c r="D1263">
        <f>_xlfn.XLOOKUP(Base[[#This Row],[Recurso]],'DE-PARA'!$A$1:$A$1000,'DE-PARA'!$D$1:$D$1000)</f>
        <v>0</v>
      </c>
      <c r="E1263" t="str">
        <f>_xlfn.XLOOKUP(Base[[#This Row],[Tipo]],'DE-PARA'!$K$2:$K$63,'DE-PARA'!$L$2:$L$63,"Fazer De-Para")</f>
        <v>Fazer De-Para</v>
      </c>
      <c r="F1263" s="21">
        <f>Base[[#This Row],[Duração]]*24</f>
        <v>0</v>
      </c>
      <c r="G1263" s="22">
        <f>HOUR(Base[[#This Row],[Tempo de atendimento]]/24)</f>
        <v>0</v>
      </c>
      <c r="H1263">
        <f>_xlfn.XLOOKUP(Base[[#This Row],[Recurso]],'DE-PARA'!$A$1:$A$1000,'DE-PARA'!$E$1:$E$1000)</f>
        <v>0</v>
      </c>
      <c r="I1263">
        <f>_xlfn.XLOOKUP(Base[[#This Row],[Recurso]],'DE-PARA'!$A$1:$A$1000,'DE-PARA'!$F$1:$F$1000)</f>
        <v>0</v>
      </c>
      <c r="AD1263" s="64"/>
      <c r="AE1263" s="64"/>
      <c r="AF1263" s="64"/>
      <c r="AG1263" s="65"/>
      <c r="AH1263" s="65"/>
      <c r="BK1263" s="65"/>
      <c r="BL1263" s="65"/>
      <c r="BP1263" s="20"/>
    </row>
    <row r="1264" spans="1:68">
      <c r="A1264" s="19">
        <f>CONCATENATE(MONTH(Base[[#This Row],[Data_Padronizada]]),"/",YEAR(Base[[#This Row],[Data_Padronizada]]))*1</f>
        <v>1</v>
      </c>
      <c r="B1264" s="20" cm="1">
        <f t="array" ref="B1264">IF(ISTEXT(BP1264), IFERROR(VALOR.DATA(TRIM(BP1264)), VALUE(TRIM(BP1264))), BP1264)</f>
        <v>0</v>
      </c>
      <c r="C1264" t="str">
        <f>TEXT(Base[[#This Row],[Data_Padronizada]],"DDD")</f>
        <v>sáb</v>
      </c>
      <c r="D1264">
        <f>_xlfn.XLOOKUP(Base[[#This Row],[Recurso]],'DE-PARA'!$A$1:$A$1000,'DE-PARA'!$D$1:$D$1000)</f>
        <v>0</v>
      </c>
      <c r="E1264" t="str">
        <f>_xlfn.XLOOKUP(Base[[#This Row],[Tipo]],'DE-PARA'!$K$2:$K$63,'DE-PARA'!$L$2:$L$63,"Fazer De-Para")</f>
        <v>Fazer De-Para</v>
      </c>
      <c r="F1264" s="21">
        <f>Base[[#This Row],[Duração]]*24</f>
        <v>0</v>
      </c>
      <c r="G1264" s="22">
        <f>HOUR(Base[[#This Row],[Tempo de atendimento]]/24)</f>
        <v>0</v>
      </c>
      <c r="H1264">
        <f>_xlfn.XLOOKUP(Base[[#This Row],[Recurso]],'DE-PARA'!$A$1:$A$1000,'DE-PARA'!$E$1:$E$1000)</f>
        <v>0</v>
      </c>
      <c r="I1264">
        <f>_xlfn.XLOOKUP(Base[[#This Row],[Recurso]],'DE-PARA'!$A$1:$A$1000,'DE-PARA'!$F$1:$F$1000)</f>
        <v>0</v>
      </c>
      <c r="AD1264" s="64"/>
      <c r="AE1264" s="64"/>
      <c r="AF1264" s="64"/>
      <c r="AG1264" s="65"/>
      <c r="AH1264" s="65"/>
      <c r="BK1264" s="65"/>
      <c r="BL1264" s="65"/>
      <c r="BP1264" s="20"/>
    </row>
    <row r="1265" spans="1:68">
      <c r="A1265" s="19">
        <f>CONCATENATE(MONTH(Base[[#This Row],[Data_Padronizada]]),"/",YEAR(Base[[#This Row],[Data_Padronizada]]))*1</f>
        <v>1</v>
      </c>
      <c r="B1265" s="20" cm="1">
        <f t="array" ref="B1265">IF(ISTEXT(BP1265), IFERROR(VALOR.DATA(TRIM(BP1265)), VALUE(TRIM(BP1265))), BP1265)</f>
        <v>0</v>
      </c>
      <c r="C1265" t="str">
        <f>TEXT(Base[[#This Row],[Data_Padronizada]],"DDD")</f>
        <v>sáb</v>
      </c>
      <c r="D1265">
        <f>_xlfn.XLOOKUP(Base[[#This Row],[Recurso]],'DE-PARA'!$A$1:$A$1000,'DE-PARA'!$D$1:$D$1000)</f>
        <v>0</v>
      </c>
      <c r="E1265" t="str">
        <f>_xlfn.XLOOKUP(Base[[#This Row],[Tipo]],'DE-PARA'!$K$2:$K$63,'DE-PARA'!$L$2:$L$63,"Fazer De-Para")</f>
        <v>Fazer De-Para</v>
      </c>
      <c r="F1265" s="21">
        <f>Base[[#This Row],[Duração]]*24</f>
        <v>0</v>
      </c>
      <c r="G1265" s="22">
        <f>HOUR(Base[[#This Row],[Tempo de atendimento]]/24)</f>
        <v>0</v>
      </c>
      <c r="H1265">
        <f>_xlfn.XLOOKUP(Base[[#This Row],[Recurso]],'DE-PARA'!$A$1:$A$1000,'DE-PARA'!$E$1:$E$1000)</f>
        <v>0</v>
      </c>
      <c r="I1265">
        <f>_xlfn.XLOOKUP(Base[[#This Row],[Recurso]],'DE-PARA'!$A$1:$A$1000,'DE-PARA'!$F$1:$F$1000)</f>
        <v>0</v>
      </c>
      <c r="AD1265" s="64"/>
      <c r="AE1265" s="64"/>
      <c r="AF1265" s="64"/>
      <c r="AG1265" s="65"/>
      <c r="AH1265" s="65"/>
      <c r="BK1265" s="65"/>
      <c r="BL1265" s="65"/>
      <c r="BP1265" s="20"/>
    </row>
    <row r="1266" spans="1:68">
      <c r="A1266" s="19">
        <f>CONCATENATE(MONTH(Base[[#This Row],[Data_Padronizada]]),"/",YEAR(Base[[#This Row],[Data_Padronizada]]))*1</f>
        <v>1</v>
      </c>
      <c r="B1266" s="20" cm="1">
        <f t="array" ref="B1266">IF(ISTEXT(BP1266), IFERROR(VALOR.DATA(TRIM(BP1266)), VALUE(TRIM(BP1266))), BP1266)</f>
        <v>0</v>
      </c>
      <c r="C1266" t="str">
        <f>TEXT(Base[[#This Row],[Data_Padronizada]],"DDD")</f>
        <v>sáb</v>
      </c>
      <c r="D1266">
        <f>_xlfn.XLOOKUP(Base[[#This Row],[Recurso]],'DE-PARA'!$A$1:$A$1000,'DE-PARA'!$D$1:$D$1000)</f>
        <v>0</v>
      </c>
      <c r="E1266" t="str">
        <f>_xlfn.XLOOKUP(Base[[#This Row],[Tipo]],'DE-PARA'!$K$2:$K$63,'DE-PARA'!$L$2:$L$63,"Fazer De-Para")</f>
        <v>Fazer De-Para</v>
      </c>
      <c r="F1266" s="21">
        <f>Base[[#This Row],[Duração]]*24</f>
        <v>0</v>
      </c>
      <c r="G1266" s="22">
        <f>HOUR(Base[[#This Row],[Tempo de atendimento]]/24)</f>
        <v>0</v>
      </c>
      <c r="H1266">
        <f>_xlfn.XLOOKUP(Base[[#This Row],[Recurso]],'DE-PARA'!$A$1:$A$1000,'DE-PARA'!$E$1:$E$1000)</f>
        <v>0</v>
      </c>
      <c r="I1266">
        <f>_xlfn.XLOOKUP(Base[[#This Row],[Recurso]],'DE-PARA'!$A$1:$A$1000,'DE-PARA'!$F$1:$F$1000)</f>
        <v>0</v>
      </c>
      <c r="AD1266" s="64"/>
      <c r="AE1266" s="64"/>
      <c r="AF1266" s="64"/>
      <c r="AG1266" s="65"/>
      <c r="AH1266" s="65"/>
      <c r="BK1266" s="65"/>
      <c r="BL1266" s="65"/>
      <c r="BP1266" s="20"/>
    </row>
    <row r="1267" spans="1:68">
      <c r="A1267" s="19">
        <f>CONCATENATE(MONTH(Base[[#This Row],[Data_Padronizada]]),"/",YEAR(Base[[#This Row],[Data_Padronizada]]))*1</f>
        <v>1</v>
      </c>
      <c r="B1267" s="20" cm="1">
        <f t="array" ref="B1267">IF(ISTEXT(BP1267), IFERROR(VALOR.DATA(TRIM(BP1267)), VALUE(TRIM(BP1267))), BP1267)</f>
        <v>0</v>
      </c>
      <c r="C1267" t="str">
        <f>TEXT(Base[[#This Row],[Data_Padronizada]],"DDD")</f>
        <v>sáb</v>
      </c>
      <c r="D1267">
        <f>_xlfn.XLOOKUP(Base[[#This Row],[Recurso]],'DE-PARA'!$A$1:$A$1000,'DE-PARA'!$D$1:$D$1000)</f>
        <v>0</v>
      </c>
      <c r="E1267" t="str">
        <f>_xlfn.XLOOKUP(Base[[#This Row],[Tipo]],'DE-PARA'!$K$2:$K$63,'DE-PARA'!$L$2:$L$63,"Fazer De-Para")</f>
        <v>Fazer De-Para</v>
      </c>
      <c r="F1267" s="21">
        <f>Base[[#This Row],[Duração]]*24</f>
        <v>0</v>
      </c>
      <c r="G1267" s="22">
        <f>HOUR(Base[[#This Row],[Tempo de atendimento]]/24)</f>
        <v>0</v>
      </c>
      <c r="H1267">
        <f>_xlfn.XLOOKUP(Base[[#This Row],[Recurso]],'DE-PARA'!$A$1:$A$1000,'DE-PARA'!$E$1:$E$1000)</f>
        <v>0</v>
      </c>
      <c r="I1267">
        <f>_xlfn.XLOOKUP(Base[[#This Row],[Recurso]],'DE-PARA'!$A$1:$A$1000,'DE-PARA'!$F$1:$F$1000)</f>
        <v>0</v>
      </c>
      <c r="AD1267" s="64"/>
      <c r="AE1267" s="64"/>
      <c r="AF1267" s="64"/>
      <c r="AG1267" s="65"/>
      <c r="AH1267" s="65"/>
      <c r="BK1267" s="65"/>
      <c r="BL1267" s="65"/>
      <c r="BP1267" s="20"/>
    </row>
    <row r="1268" spans="1:68">
      <c r="A1268" s="19">
        <f>CONCATENATE(MONTH(Base[[#This Row],[Data_Padronizada]]),"/",YEAR(Base[[#This Row],[Data_Padronizada]]))*1</f>
        <v>1</v>
      </c>
      <c r="B1268" s="20" cm="1">
        <f t="array" ref="B1268">IF(ISTEXT(BP1268), IFERROR(VALOR.DATA(TRIM(BP1268)), VALUE(TRIM(BP1268))), BP1268)</f>
        <v>0</v>
      </c>
      <c r="C1268" t="str">
        <f>TEXT(Base[[#This Row],[Data_Padronizada]],"DDD")</f>
        <v>sáb</v>
      </c>
      <c r="D1268">
        <f>_xlfn.XLOOKUP(Base[[#This Row],[Recurso]],'DE-PARA'!$A$1:$A$1000,'DE-PARA'!$D$1:$D$1000)</f>
        <v>0</v>
      </c>
      <c r="E1268" t="str">
        <f>_xlfn.XLOOKUP(Base[[#This Row],[Tipo]],'DE-PARA'!$K$2:$K$63,'DE-PARA'!$L$2:$L$63,"Fazer De-Para")</f>
        <v>Fazer De-Para</v>
      </c>
      <c r="F1268" s="21">
        <f>Base[[#This Row],[Duração]]*24</f>
        <v>0</v>
      </c>
      <c r="G1268" s="22">
        <f>HOUR(Base[[#This Row],[Tempo de atendimento]]/24)</f>
        <v>0</v>
      </c>
      <c r="H1268">
        <f>_xlfn.XLOOKUP(Base[[#This Row],[Recurso]],'DE-PARA'!$A$1:$A$1000,'DE-PARA'!$E$1:$E$1000)</f>
        <v>0</v>
      </c>
      <c r="I1268">
        <f>_xlfn.XLOOKUP(Base[[#This Row],[Recurso]],'DE-PARA'!$A$1:$A$1000,'DE-PARA'!$F$1:$F$1000)</f>
        <v>0</v>
      </c>
      <c r="AD1268" s="64"/>
      <c r="AE1268" s="64"/>
      <c r="AF1268" s="64"/>
      <c r="AG1268" s="65"/>
      <c r="AH1268" s="65"/>
      <c r="BK1268" s="65"/>
      <c r="BL1268" s="65"/>
      <c r="BP1268" s="20"/>
    </row>
    <row r="1269" spans="1:68">
      <c r="A1269" s="19">
        <f>CONCATENATE(MONTH(Base[[#This Row],[Data_Padronizada]]),"/",YEAR(Base[[#This Row],[Data_Padronizada]]))*1</f>
        <v>1</v>
      </c>
      <c r="B1269" s="20" cm="1">
        <f t="array" ref="B1269">IF(ISTEXT(BP1269), IFERROR(VALOR.DATA(TRIM(BP1269)), VALUE(TRIM(BP1269))), BP1269)</f>
        <v>0</v>
      </c>
      <c r="C1269" t="str">
        <f>TEXT(Base[[#This Row],[Data_Padronizada]],"DDD")</f>
        <v>sáb</v>
      </c>
      <c r="D1269">
        <f>_xlfn.XLOOKUP(Base[[#This Row],[Recurso]],'DE-PARA'!$A$1:$A$1000,'DE-PARA'!$D$1:$D$1000)</f>
        <v>0</v>
      </c>
      <c r="E1269" t="str">
        <f>_xlfn.XLOOKUP(Base[[#This Row],[Tipo]],'DE-PARA'!$K$2:$K$63,'DE-PARA'!$L$2:$L$63,"Fazer De-Para")</f>
        <v>Fazer De-Para</v>
      </c>
      <c r="F1269" s="21">
        <f>Base[[#This Row],[Duração]]*24</f>
        <v>0</v>
      </c>
      <c r="G1269" s="22">
        <f>HOUR(Base[[#This Row],[Tempo de atendimento]]/24)</f>
        <v>0</v>
      </c>
      <c r="H1269">
        <f>_xlfn.XLOOKUP(Base[[#This Row],[Recurso]],'DE-PARA'!$A$1:$A$1000,'DE-PARA'!$E$1:$E$1000)</f>
        <v>0</v>
      </c>
      <c r="I1269">
        <f>_xlfn.XLOOKUP(Base[[#This Row],[Recurso]],'DE-PARA'!$A$1:$A$1000,'DE-PARA'!$F$1:$F$1000)</f>
        <v>0</v>
      </c>
      <c r="AD1269" s="64"/>
      <c r="AE1269" s="64"/>
      <c r="AF1269" s="64"/>
      <c r="AG1269" s="65"/>
      <c r="AH1269" s="65"/>
      <c r="BK1269" s="65"/>
      <c r="BL1269" s="65"/>
      <c r="BP1269" s="20"/>
    </row>
    <row r="1270" spans="1:68">
      <c r="A1270" s="19">
        <f>CONCATENATE(MONTH(Base[[#This Row],[Data_Padronizada]]),"/",YEAR(Base[[#This Row],[Data_Padronizada]]))*1</f>
        <v>1</v>
      </c>
      <c r="B1270" s="20" cm="1">
        <f t="array" ref="B1270">IF(ISTEXT(BP1270), IFERROR(VALOR.DATA(TRIM(BP1270)), VALUE(TRIM(BP1270))), BP1270)</f>
        <v>0</v>
      </c>
      <c r="C1270" t="str">
        <f>TEXT(Base[[#This Row],[Data_Padronizada]],"DDD")</f>
        <v>sáb</v>
      </c>
      <c r="D1270">
        <f>_xlfn.XLOOKUP(Base[[#This Row],[Recurso]],'DE-PARA'!$A$1:$A$1000,'DE-PARA'!$D$1:$D$1000)</f>
        <v>0</v>
      </c>
      <c r="E1270" t="str">
        <f>_xlfn.XLOOKUP(Base[[#This Row],[Tipo]],'DE-PARA'!$K$2:$K$63,'DE-PARA'!$L$2:$L$63,"Fazer De-Para")</f>
        <v>Fazer De-Para</v>
      </c>
      <c r="F1270" s="21">
        <f>Base[[#This Row],[Duração]]*24</f>
        <v>0</v>
      </c>
      <c r="G1270" s="22">
        <f>HOUR(Base[[#This Row],[Tempo de atendimento]]/24)</f>
        <v>0</v>
      </c>
      <c r="H1270">
        <f>_xlfn.XLOOKUP(Base[[#This Row],[Recurso]],'DE-PARA'!$A$1:$A$1000,'DE-PARA'!$E$1:$E$1000)</f>
        <v>0</v>
      </c>
      <c r="I1270">
        <f>_xlfn.XLOOKUP(Base[[#This Row],[Recurso]],'DE-PARA'!$A$1:$A$1000,'DE-PARA'!$F$1:$F$1000)</f>
        <v>0</v>
      </c>
      <c r="AD1270" s="64"/>
      <c r="AE1270" s="64"/>
      <c r="AF1270" s="64"/>
      <c r="AG1270" s="65"/>
      <c r="AH1270" s="65"/>
      <c r="BK1270" s="65"/>
      <c r="BL1270" s="65"/>
      <c r="BP1270" s="20"/>
    </row>
    <row r="1271" spans="1:68">
      <c r="A1271" s="19">
        <f>CONCATENATE(MONTH(Base[[#This Row],[Data_Padronizada]]),"/",YEAR(Base[[#This Row],[Data_Padronizada]]))*1</f>
        <v>1</v>
      </c>
      <c r="B1271" s="20" cm="1">
        <f t="array" ref="B1271">IF(ISTEXT(BP1271), IFERROR(VALOR.DATA(TRIM(BP1271)), VALUE(TRIM(BP1271))), BP1271)</f>
        <v>0</v>
      </c>
      <c r="C1271" t="str">
        <f>TEXT(Base[[#This Row],[Data_Padronizada]],"DDD")</f>
        <v>sáb</v>
      </c>
      <c r="D1271">
        <f>_xlfn.XLOOKUP(Base[[#This Row],[Recurso]],'DE-PARA'!$A$1:$A$1000,'DE-PARA'!$D$1:$D$1000)</f>
        <v>0</v>
      </c>
      <c r="E1271" t="str">
        <f>_xlfn.XLOOKUP(Base[[#This Row],[Tipo]],'DE-PARA'!$K$2:$K$63,'DE-PARA'!$L$2:$L$63,"Fazer De-Para")</f>
        <v>Fazer De-Para</v>
      </c>
      <c r="F1271" s="21">
        <f>Base[[#This Row],[Duração]]*24</f>
        <v>0</v>
      </c>
      <c r="G1271" s="22">
        <f>HOUR(Base[[#This Row],[Tempo de atendimento]]/24)</f>
        <v>0</v>
      </c>
      <c r="H1271">
        <f>_xlfn.XLOOKUP(Base[[#This Row],[Recurso]],'DE-PARA'!$A$1:$A$1000,'DE-PARA'!$E$1:$E$1000)</f>
        <v>0</v>
      </c>
      <c r="I1271">
        <f>_xlfn.XLOOKUP(Base[[#This Row],[Recurso]],'DE-PARA'!$A$1:$A$1000,'DE-PARA'!$F$1:$F$1000)</f>
        <v>0</v>
      </c>
      <c r="AD1271" s="64"/>
      <c r="AE1271" s="64"/>
      <c r="AF1271" s="64"/>
      <c r="AG1271" s="65"/>
      <c r="AH1271" s="65"/>
      <c r="BK1271" s="65"/>
      <c r="BL1271" s="65"/>
      <c r="BP1271" s="20"/>
    </row>
    <row r="1272" spans="1:68">
      <c r="A1272" s="19">
        <f>CONCATENATE(MONTH(Base[[#This Row],[Data_Padronizada]]),"/",YEAR(Base[[#This Row],[Data_Padronizada]]))*1</f>
        <v>1</v>
      </c>
      <c r="B1272" s="20" cm="1">
        <f t="array" ref="B1272">IF(ISTEXT(BP1272), IFERROR(VALOR.DATA(TRIM(BP1272)), VALUE(TRIM(BP1272))), BP1272)</f>
        <v>0</v>
      </c>
      <c r="C1272" t="str">
        <f>TEXT(Base[[#This Row],[Data_Padronizada]],"DDD")</f>
        <v>sáb</v>
      </c>
      <c r="D1272">
        <f>_xlfn.XLOOKUP(Base[[#This Row],[Recurso]],'DE-PARA'!$A$1:$A$1000,'DE-PARA'!$D$1:$D$1000)</f>
        <v>0</v>
      </c>
      <c r="E1272" t="str">
        <f>_xlfn.XLOOKUP(Base[[#This Row],[Tipo]],'DE-PARA'!$K$2:$K$63,'DE-PARA'!$L$2:$L$63,"Fazer De-Para")</f>
        <v>Fazer De-Para</v>
      </c>
      <c r="F1272" s="21">
        <f>Base[[#This Row],[Duração]]*24</f>
        <v>0</v>
      </c>
      <c r="G1272" s="22">
        <f>HOUR(Base[[#This Row],[Tempo de atendimento]]/24)</f>
        <v>0</v>
      </c>
      <c r="H1272">
        <f>_xlfn.XLOOKUP(Base[[#This Row],[Recurso]],'DE-PARA'!$A$1:$A$1000,'DE-PARA'!$E$1:$E$1000)</f>
        <v>0</v>
      </c>
      <c r="I1272">
        <f>_xlfn.XLOOKUP(Base[[#This Row],[Recurso]],'DE-PARA'!$A$1:$A$1000,'DE-PARA'!$F$1:$F$1000)</f>
        <v>0</v>
      </c>
      <c r="AD1272" s="64"/>
      <c r="AE1272" s="64"/>
      <c r="AF1272" s="64"/>
      <c r="AG1272" s="65"/>
      <c r="AH1272" s="65"/>
      <c r="BK1272" s="65"/>
      <c r="BL1272" s="65"/>
      <c r="BP1272" s="20"/>
    </row>
    <row r="1273" spans="1:68">
      <c r="A1273" s="19">
        <f>CONCATENATE(MONTH(Base[[#This Row],[Data_Padronizada]]),"/",YEAR(Base[[#This Row],[Data_Padronizada]]))*1</f>
        <v>1</v>
      </c>
      <c r="B1273" s="20" cm="1">
        <f t="array" ref="B1273">IF(ISTEXT(BP1273), IFERROR(VALOR.DATA(TRIM(BP1273)), VALUE(TRIM(BP1273))), BP1273)</f>
        <v>0</v>
      </c>
      <c r="C1273" t="str">
        <f>TEXT(Base[[#This Row],[Data_Padronizada]],"DDD")</f>
        <v>sáb</v>
      </c>
      <c r="D1273">
        <f>_xlfn.XLOOKUP(Base[[#This Row],[Recurso]],'DE-PARA'!$A$1:$A$1000,'DE-PARA'!$D$1:$D$1000)</f>
        <v>0</v>
      </c>
      <c r="E1273" t="str">
        <f>_xlfn.XLOOKUP(Base[[#This Row],[Tipo]],'DE-PARA'!$K$2:$K$63,'DE-PARA'!$L$2:$L$63,"Fazer De-Para")</f>
        <v>Fazer De-Para</v>
      </c>
      <c r="F1273" s="21">
        <f>Base[[#This Row],[Duração]]*24</f>
        <v>0</v>
      </c>
      <c r="G1273" s="22">
        <f>HOUR(Base[[#This Row],[Tempo de atendimento]]/24)</f>
        <v>0</v>
      </c>
      <c r="H1273">
        <f>_xlfn.XLOOKUP(Base[[#This Row],[Recurso]],'DE-PARA'!$A$1:$A$1000,'DE-PARA'!$E$1:$E$1000)</f>
        <v>0</v>
      </c>
      <c r="I1273">
        <f>_xlfn.XLOOKUP(Base[[#This Row],[Recurso]],'DE-PARA'!$A$1:$A$1000,'DE-PARA'!$F$1:$F$1000)</f>
        <v>0</v>
      </c>
      <c r="AD1273" s="64"/>
      <c r="AE1273" s="64"/>
      <c r="AF1273" s="64"/>
      <c r="AG1273" s="65"/>
      <c r="AH1273" s="65"/>
      <c r="BK1273" s="65"/>
      <c r="BL1273" s="65"/>
      <c r="BP1273" s="20"/>
    </row>
    <row r="1274" spans="1:68">
      <c r="A1274" s="19">
        <f>CONCATENATE(MONTH(Base[[#This Row],[Data_Padronizada]]),"/",YEAR(Base[[#This Row],[Data_Padronizada]]))*1</f>
        <v>1</v>
      </c>
      <c r="B1274" s="20" cm="1">
        <f t="array" ref="B1274">IF(ISTEXT(BP1274), IFERROR(VALOR.DATA(TRIM(BP1274)), VALUE(TRIM(BP1274))), BP1274)</f>
        <v>0</v>
      </c>
      <c r="C1274" t="str">
        <f>TEXT(Base[[#This Row],[Data_Padronizada]],"DDD")</f>
        <v>sáb</v>
      </c>
      <c r="D1274">
        <f>_xlfn.XLOOKUP(Base[[#This Row],[Recurso]],'DE-PARA'!$A$1:$A$1000,'DE-PARA'!$D$1:$D$1000)</f>
        <v>0</v>
      </c>
      <c r="E1274" t="str">
        <f>_xlfn.XLOOKUP(Base[[#This Row],[Tipo]],'DE-PARA'!$K$2:$K$63,'DE-PARA'!$L$2:$L$63,"Fazer De-Para")</f>
        <v>Fazer De-Para</v>
      </c>
      <c r="F1274" s="21">
        <f>Base[[#This Row],[Duração]]*24</f>
        <v>0</v>
      </c>
      <c r="G1274" s="22">
        <f>HOUR(Base[[#This Row],[Tempo de atendimento]]/24)</f>
        <v>0</v>
      </c>
      <c r="H1274">
        <f>_xlfn.XLOOKUP(Base[[#This Row],[Recurso]],'DE-PARA'!$A$1:$A$1000,'DE-PARA'!$E$1:$E$1000)</f>
        <v>0</v>
      </c>
      <c r="I1274">
        <f>_xlfn.XLOOKUP(Base[[#This Row],[Recurso]],'DE-PARA'!$A$1:$A$1000,'DE-PARA'!$F$1:$F$1000)</f>
        <v>0</v>
      </c>
      <c r="AD1274" s="64"/>
      <c r="AE1274" s="64"/>
      <c r="AF1274" s="64"/>
      <c r="AG1274" s="65"/>
      <c r="AH1274" s="65"/>
      <c r="BK1274" s="65"/>
      <c r="BL1274" s="65"/>
      <c r="BP1274" s="20"/>
    </row>
    <row r="1275" spans="1:68">
      <c r="A1275" s="19">
        <f>CONCATENATE(MONTH(Base[[#This Row],[Data_Padronizada]]),"/",YEAR(Base[[#This Row],[Data_Padronizada]]))*1</f>
        <v>1</v>
      </c>
      <c r="B1275" s="20" cm="1">
        <f t="array" ref="B1275">IF(ISTEXT(BP1275), IFERROR(VALOR.DATA(TRIM(BP1275)), VALUE(TRIM(BP1275))), BP1275)</f>
        <v>0</v>
      </c>
      <c r="C1275" t="str">
        <f>TEXT(Base[[#This Row],[Data_Padronizada]],"DDD")</f>
        <v>sáb</v>
      </c>
      <c r="D1275">
        <f>_xlfn.XLOOKUP(Base[[#This Row],[Recurso]],'DE-PARA'!$A$1:$A$1000,'DE-PARA'!$D$1:$D$1000)</f>
        <v>0</v>
      </c>
      <c r="E1275" t="str">
        <f>_xlfn.XLOOKUP(Base[[#This Row],[Tipo]],'DE-PARA'!$K$2:$K$63,'DE-PARA'!$L$2:$L$63,"Fazer De-Para")</f>
        <v>Fazer De-Para</v>
      </c>
      <c r="F1275" s="21">
        <f>Base[[#This Row],[Duração]]*24</f>
        <v>0</v>
      </c>
      <c r="G1275" s="22">
        <f>HOUR(Base[[#This Row],[Tempo de atendimento]]/24)</f>
        <v>0</v>
      </c>
      <c r="H1275">
        <f>_xlfn.XLOOKUP(Base[[#This Row],[Recurso]],'DE-PARA'!$A$1:$A$1000,'DE-PARA'!$E$1:$E$1000)</f>
        <v>0</v>
      </c>
      <c r="I1275">
        <f>_xlfn.XLOOKUP(Base[[#This Row],[Recurso]],'DE-PARA'!$A$1:$A$1000,'DE-PARA'!$F$1:$F$1000)</f>
        <v>0</v>
      </c>
      <c r="AD1275" s="64"/>
      <c r="AE1275" s="64"/>
      <c r="AF1275" s="64"/>
      <c r="AG1275" s="65"/>
      <c r="AH1275" s="65"/>
      <c r="BK1275" s="65"/>
      <c r="BL1275" s="65"/>
      <c r="BP1275" s="20"/>
    </row>
    <row r="1276" spans="1:68">
      <c r="A1276" s="19">
        <f>CONCATENATE(MONTH(Base[[#This Row],[Data_Padronizada]]),"/",YEAR(Base[[#This Row],[Data_Padronizada]]))*1</f>
        <v>1</v>
      </c>
      <c r="B1276" s="20" cm="1">
        <f t="array" ref="B1276">IF(ISTEXT(BP1276), IFERROR(VALOR.DATA(TRIM(BP1276)), VALUE(TRIM(BP1276))), BP1276)</f>
        <v>0</v>
      </c>
      <c r="C1276" t="str">
        <f>TEXT(Base[[#This Row],[Data_Padronizada]],"DDD")</f>
        <v>sáb</v>
      </c>
      <c r="D1276">
        <f>_xlfn.XLOOKUP(Base[[#This Row],[Recurso]],'DE-PARA'!$A$1:$A$1000,'DE-PARA'!$D$1:$D$1000)</f>
        <v>0</v>
      </c>
      <c r="E1276" t="str">
        <f>_xlfn.XLOOKUP(Base[[#This Row],[Tipo]],'DE-PARA'!$K$2:$K$63,'DE-PARA'!$L$2:$L$63,"Fazer De-Para")</f>
        <v>Fazer De-Para</v>
      </c>
      <c r="F1276" s="21">
        <f>Base[[#This Row],[Duração]]*24</f>
        <v>0</v>
      </c>
      <c r="G1276" s="22">
        <f>HOUR(Base[[#This Row],[Tempo de atendimento]]/24)</f>
        <v>0</v>
      </c>
      <c r="H1276">
        <f>_xlfn.XLOOKUP(Base[[#This Row],[Recurso]],'DE-PARA'!$A$1:$A$1000,'DE-PARA'!$E$1:$E$1000)</f>
        <v>0</v>
      </c>
      <c r="I1276">
        <f>_xlfn.XLOOKUP(Base[[#This Row],[Recurso]],'DE-PARA'!$A$1:$A$1000,'DE-PARA'!$F$1:$F$1000)</f>
        <v>0</v>
      </c>
      <c r="AD1276" s="64"/>
      <c r="AE1276" s="64"/>
      <c r="AF1276" s="64"/>
      <c r="AG1276" s="65"/>
      <c r="AH1276" s="65"/>
      <c r="BK1276" s="65"/>
      <c r="BL1276" s="65"/>
      <c r="BP1276" s="20"/>
    </row>
    <row r="1277" spans="1:68">
      <c r="A1277" s="19">
        <f>CONCATENATE(MONTH(Base[[#This Row],[Data_Padronizada]]),"/",YEAR(Base[[#This Row],[Data_Padronizada]]))*1</f>
        <v>1</v>
      </c>
      <c r="B1277" s="20" cm="1">
        <f t="array" ref="B1277">IF(ISTEXT(BP1277), IFERROR(VALOR.DATA(TRIM(BP1277)), VALUE(TRIM(BP1277))), BP1277)</f>
        <v>0</v>
      </c>
      <c r="C1277" t="str">
        <f>TEXT(Base[[#This Row],[Data_Padronizada]],"DDD")</f>
        <v>sáb</v>
      </c>
      <c r="D1277">
        <f>_xlfn.XLOOKUP(Base[[#This Row],[Recurso]],'DE-PARA'!$A$1:$A$1000,'DE-PARA'!$D$1:$D$1000)</f>
        <v>0</v>
      </c>
      <c r="E1277" t="str">
        <f>_xlfn.XLOOKUP(Base[[#This Row],[Tipo]],'DE-PARA'!$K$2:$K$63,'DE-PARA'!$L$2:$L$63,"Fazer De-Para")</f>
        <v>Fazer De-Para</v>
      </c>
      <c r="F1277" s="21">
        <f>Base[[#This Row],[Duração]]*24</f>
        <v>0</v>
      </c>
      <c r="G1277" s="22">
        <f>HOUR(Base[[#This Row],[Tempo de atendimento]]/24)</f>
        <v>0</v>
      </c>
      <c r="H1277">
        <f>_xlfn.XLOOKUP(Base[[#This Row],[Recurso]],'DE-PARA'!$A$1:$A$1000,'DE-PARA'!$E$1:$E$1000)</f>
        <v>0</v>
      </c>
      <c r="I1277">
        <f>_xlfn.XLOOKUP(Base[[#This Row],[Recurso]],'DE-PARA'!$A$1:$A$1000,'DE-PARA'!$F$1:$F$1000)</f>
        <v>0</v>
      </c>
      <c r="AD1277" s="64"/>
      <c r="AE1277" s="64"/>
      <c r="AF1277" s="64"/>
      <c r="AG1277" s="65"/>
      <c r="AH1277" s="65"/>
      <c r="BK1277" s="65"/>
      <c r="BL1277" s="65"/>
      <c r="BP1277" s="20"/>
    </row>
    <row r="1278" spans="1:68">
      <c r="A1278" s="19">
        <f>CONCATENATE(MONTH(Base[[#This Row],[Data_Padronizada]]),"/",YEAR(Base[[#This Row],[Data_Padronizada]]))*1</f>
        <v>1</v>
      </c>
      <c r="B1278" s="20" cm="1">
        <f t="array" ref="B1278">IF(ISTEXT(BP1278), IFERROR(VALOR.DATA(TRIM(BP1278)), VALUE(TRIM(BP1278))), BP1278)</f>
        <v>0</v>
      </c>
      <c r="C1278" t="str">
        <f>TEXT(Base[[#This Row],[Data_Padronizada]],"DDD")</f>
        <v>sáb</v>
      </c>
      <c r="D1278">
        <f>_xlfn.XLOOKUP(Base[[#This Row],[Recurso]],'DE-PARA'!$A$1:$A$1000,'DE-PARA'!$D$1:$D$1000)</f>
        <v>0</v>
      </c>
      <c r="E1278" t="str">
        <f>_xlfn.XLOOKUP(Base[[#This Row],[Tipo]],'DE-PARA'!$K$2:$K$63,'DE-PARA'!$L$2:$L$63,"Fazer De-Para")</f>
        <v>Fazer De-Para</v>
      </c>
      <c r="F1278" s="21">
        <f>Base[[#This Row],[Duração]]*24</f>
        <v>0</v>
      </c>
      <c r="G1278" s="22">
        <f>HOUR(Base[[#This Row],[Tempo de atendimento]]/24)</f>
        <v>0</v>
      </c>
      <c r="H1278">
        <f>_xlfn.XLOOKUP(Base[[#This Row],[Recurso]],'DE-PARA'!$A$1:$A$1000,'DE-PARA'!$E$1:$E$1000)</f>
        <v>0</v>
      </c>
      <c r="I1278">
        <f>_xlfn.XLOOKUP(Base[[#This Row],[Recurso]],'DE-PARA'!$A$1:$A$1000,'DE-PARA'!$F$1:$F$1000)</f>
        <v>0</v>
      </c>
      <c r="AD1278" s="64"/>
      <c r="AE1278" s="64"/>
      <c r="AF1278" s="64"/>
      <c r="AG1278" s="65"/>
      <c r="AH1278" s="65"/>
      <c r="BK1278" s="65"/>
      <c r="BL1278" s="65"/>
      <c r="BP1278" s="20"/>
    </row>
    <row r="1279" spans="1:68">
      <c r="A1279" s="19">
        <f>CONCATENATE(MONTH(Base[[#This Row],[Data_Padronizada]]),"/",YEAR(Base[[#This Row],[Data_Padronizada]]))*1</f>
        <v>1</v>
      </c>
      <c r="B1279" s="20" cm="1">
        <f t="array" ref="B1279">IF(ISTEXT(BP1279), IFERROR(VALOR.DATA(TRIM(BP1279)), VALUE(TRIM(BP1279))), BP1279)</f>
        <v>0</v>
      </c>
      <c r="C1279" t="str">
        <f>TEXT(Base[[#This Row],[Data_Padronizada]],"DDD")</f>
        <v>sáb</v>
      </c>
      <c r="D1279">
        <f>_xlfn.XLOOKUP(Base[[#This Row],[Recurso]],'DE-PARA'!$A$1:$A$1000,'DE-PARA'!$D$1:$D$1000)</f>
        <v>0</v>
      </c>
      <c r="E1279" t="str">
        <f>_xlfn.XLOOKUP(Base[[#This Row],[Tipo]],'DE-PARA'!$K$2:$K$63,'DE-PARA'!$L$2:$L$63,"Fazer De-Para")</f>
        <v>Fazer De-Para</v>
      </c>
      <c r="F1279" s="21">
        <f>Base[[#This Row],[Duração]]*24</f>
        <v>0</v>
      </c>
      <c r="G1279" s="22">
        <f>HOUR(Base[[#This Row],[Tempo de atendimento]]/24)</f>
        <v>0</v>
      </c>
      <c r="H1279">
        <f>_xlfn.XLOOKUP(Base[[#This Row],[Recurso]],'DE-PARA'!$A$1:$A$1000,'DE-PARA'!$E$1:$E$1000)</f>
        <v>0</v>
      </c>
      <c r="I1279">
        <f>_xlfn.XLOOKUP(Base[[#This Row],[Recurso]],'DE-PARA'!$A$1:$A$1000,'DE-PARA'!$F$1:$F$1000)</f>
        <v>0</v>
      </c>
      <c r="AD1279" s="64"/>
      <c r="AE1279" s="64"/>
      <c r="AF1279" s="64"/>
      <c r="AG1279" s="65"/>
      <c r="AH1279" s="65"/>
      <c r="BK1279" s="65"/>
      <c r="BL1279" s="65"/>
      <c r="BP1279" s="20"/>
    </row>
    <row r="1280" spans="1:68">
      <c r="A1280" s="19">
        <f>CONCATENATE(MONTH(Base[[#This Row],[Data_Padronizada]]),"/",YEAR(Base[[#This Row],[Data_Padronizada]]))*1</f>
        <v>1</v>
      </c>
      <c r="B1280" s="20" cm="1">
        <f t="array" ref="B1280">IF(ISTEXT(BP1280), IFERROR(VALOR.DATA(TRIM(BP1280)), VALUE(TRIM(BP1280))), BP1280)</f>
        <v>0</v>
      </c>
      <c r="C1280" t="str">
        <f>TEXT(Base[[#This Row],[Data_Padronizada]],"DDD")</f>
        <v>sáb</v>
      </c>
      <c r="D1280">
        <f>_xlfn.XLOOKUP(Base[[#This Row],[Recurso]],'DE-PARA'!$A$1:$A$1000,'DE-PARA'!$D$1:$D$1000)</f>
        <v>0</v>
      </c>
      <c r="E1280" t="str">
        <f>_xlfn.XLOOKUP(Base[[#This Row],[Tipo]],'DE-PARA'!$K$2:$K$63,'DE-PARA'!$L$2:$L$63,"Fazer De-Para")</f>
        <v>Fazer De-Para</v>
      </c>
      <c r="F1280" s="21">
        <f>Base[[#This Row],[Duração]]*24</f>
        <v>0</v>
      </c>
      <c r="G1280" s="22">
        <f>HOUR(Base[[#This Row],[Tempo de atendimento]]/24)</f>
        <v>0</v>
      </c>
      <c r="H1280">
        <f>_xlfn.XLOOKUP(Base[[#This Row],[Recurso]],'DE-PARA'!$A$1:$A$1000,'DE-PARA'!$E$1:$E$1000)</f>
        <v>0</v>
      </c>
      <c r="I1280">
        <f>_xlfn.XLOOKUP(Base[[#This Row],[Recurso]],'DE-PARA'!$A$1:$A$1000,'DE-PARA'!$F$1:$F$1000)</f>
        <v>0</v>
      </c>
      <c r="AD1280" s="64"/>
      <c r="AE1280" s="64"/>
      <c r="AF1280" s="64"/>
      <c r="AG1280" s="65"/>
      <c r="AH1280" s="65"/>
      <c r="BK1280" s="65"/>
      <c r="BL1280" s="65"/>
      <c r="BP1280" s="20"/>
    </row>
    <row r="1281" spans="1:75">
      <c r="A1281" s="19">
        <f>CONCATENATE(MONTH(Base[[#This Row],[Data_Padronizada]]),"/",YEAR(Base[[#This Row],[Data_Padronizada]]))*1</f>
        <v>1</v>
      </c>
      <c r="B1281" s="20" cm="1">
        <f t="array" ref="B1281">IF(ISTEXT(BP1281), IFERROR(VALOR.DATA(TRIM(BP1281)), VALUE(TRIM(BP1281))), BP1281)</f>
        <v>0</v>
      </c>
      <c r="C1281" t="str">
        <f>TEXT(Base[[#This Row],[Data_Padronizada]],"DDD")</f>
        <v>sáb</v>
      </c>
      <c r="D1281">
        <f>_xlfn.XLOOKUP(Base[[#This Row],[Recurso]],'DE-PARA'!$A$1:$A$1000,'DE-PARA'!$D$1:$D$1000)</f>
        <v>0</v>
      </c>
      <c r="E1281" t="str">
        <f>_xlfn.XLOOKUP(Base[[#This Row],[Tipo]],'DE-PARA'!$K$2:$K$63,'DE-PARA'!$L$2:$L$63,"Fazer De-Para")</f>
        <v>Fazer De-Para</v>
      </c>
      <c r="F1281" s="21">
        <f>Base[[#This Row],[Duração]]*24</f>
        <v>0</v>
      </c>
      <c r="G1281" s="22">
        <f>HOUR(Base[[#This Row],[Tempo de atendimento]]/24)</f>
        <v>0</v>
      </c>
      <c r="H1281">
        <f>_xlfn.XLOOKUP(Base[[#This Row],[Recurso]],'DE-PARA'!$A$1:$A$1000,'DE-PARA'!$E$1:$E$1000)</f>
        <v>0</v>
      </c>
      <c r="I1281">
        <f>_xlfn.XLOOKUP(Base[[#This Row],[Recurso]],'DE-PARA'!$A$1:$A$1000,'DE-PARA'!$F$1:$F$1000)</f>
        <v>0</v>
      </c>
      <c r="AD1281" s="64"/>
      <c r="AE1281" s="64"/>
      <c r="AF1281" s="64"/>
      <c r="AG1281" s="65"/>
      <c r="AH1281" s="65"/>
      <c r="BK1281" s="65"/>
      <c r="BL1281" s="65"/>
      <c r="BP1281" s="20"/>
    </row>
    <row r="1282" spans="1:75">
      <c r="A1282" s="19">
        <f>CONCATENATE(MONTH(Base[[#This Row],[Data_Padronizada]]),"/",YEAR(Base[[#This Row],[Data_Padronizada]]))*1</f>
        <v>1</v>
      </c>
      <c r="B1282" s="20" cm="1">
        <f t="array" ref="B1282">IF(ISTEXT(BP1282), IFERROR(VALOR.DATA(TRIM(BP1282)), VALUE(TRIM(BP1282))), BP1282)</f>
        <v>0</v>
      </c>
      <c r="C1282" t="str">
        <f>TEXT(Base[[#This Row],[Data_Padronizada]],"DDD")</f>
        <v>sáb</v>
      </c>
      <c r="D1282">
        <f>_xlfn.XLOOKUP(Base[[#This Row],[Recurso]],'DE-PARA'!$A$1:$A$1000,'DE-PARA'!$D$1:$D$1000)</f>
        <v>0</v>
      </c>
      <c r="E1282" t="str">
        <f>_xlfn.XLOOKUP(Base[[#This Row],[Tipo]],'DE-PARA'!$K$2:$K$63,'DE-PARA'!$L$2:$L$63,"Fazer De-Para")</f>
        <v>Fazer De-Para</v>
      </c>
      <c r="F1282" s="21">
        <f>Base[[#This Row],[Duração]]*24</f>
        <v>0</v>
      </c>
      <c r="G1282" s="22">
        <f>HOUR(Base[[#This Row],[Tempo de atendimento]]/24)</f>
        <v>0</v>
      </c>
      <c r="H1282">
        <f>_xlfn.XLOOKUP(Base[[#This Row],[Recurso]],'DE-PARA'!$A$1:$A$1000,'DE-PARA'!$E$1:$E$1000)</f>
        <v>0</v>
      </c>
      <c r="I1282">
        <f>_xlfn.XLOOKUP(Base[[#This Row],[Recurso]],'DE-PARA'!$A$1:$A$1000,'DE-PARA'!$F$1:$F$1000)</f>
        <v>0</v>
      </c>
      <c r="AD1282" s="64"/>
      <c r="AE1282" s="64"/>
      <c r="AF1282" s="64"/>
      <c r="AG1282" s="65"/>
      <c r="AH1282" s="65"/>
      <c r="BK1282" s="65"/>
      <c r="BL1282" s="65"/>
      <c r="BP1282" s="20"/>
    </row>
    <row r="1283" spans="1:75">
      <c r="A1283" s="19">
        <f>CONCATENATE(MONTH(Base[[#This Row],[Data_Padronizada]]),"/",YEAR(Base[[#This Row],[Data_Padronizada]]))*1</f>
        <v>1</v>
      </c>
      <c r="B1283" s="20" cm="1">
        <f t="array" ref="B1283">IF(ISTEXT(BP1283), IFERROR(VALOR.DATA(TRIM(BP1283)), VALUE(TRIM(BP1283))), BP1283)</f>
        <v>0</v>
      </c>
      <c r="C1283" t="str">
        <f>TEXT(Base[[#This Row],[Data_Padronizada]],"DDD")</f>
        <v>sáb</v>
      </c>
      <c r="D1283">
        <f>_xlfn.XLOOKUP(Base[[#This Row],[Recurso]],'DE-PARA'!$A$1:$A$1000,'DE-PARA'!$D$1:$D$1000)</f>
        <v>0</v>
      </c>
      <c r="E1283" t="str">
        <f>_xlfn.XLOOKUP(Base[[#This Row],[Tipo]],'DE-PARA'!$K$2:$K$63,'DE-PARA'!$L$2:$L$63,"Fazer De-Para")</f>
        <v>Fazer De-Para</v>
      </c>
      <c r="F1283" s="21">
        <f>Base[[#This Row],[Duração]]*24</f>
        <v>0</v>
      </c>
      <c r="G1283" s="22">
        <f>HOUR(Base[[#This Row],[Tempo de atendimento]]/24)</f>
        <v>0</v>
      </c>
      <c r="H1283">
        <f>_xlfn.XLOOKUP(Base[[#This Row],[Recurso]],'DE-PARA'!$A$1:$A$1000,'DE-PARA'!$E$1:$E$1000)</f>
        <v>0</v>
      </c>
      <c r="I1283">
        <f>_xlfn.XLOOKUP(Base[[#This Row],[Recurso]],'DE-PARA'!$A$1:$A$1000,'DE-PARA'!$F$1:$F$1000)</f>
        <v>0</v>
      </c>
      <c r="AD1283" s="64"/>
      <c r="AE1283" s="64"/>
      <c r="AF1283" s="64"/>
      <c r="AG1283" s="65"/>
      <c r="AH1283" s="65"/>
      <c r="BK1283" s="65"/>
      <c r="BL1283" s="65"/>
      <c r="BP1283" s="20"/>
    </row>
    <row r="1284" spans="1:75">
      <c r="A1284" s="19">
        <f>CONCATENATE(MONTH(Base[[#This Row],[Data_Padronizada]]),"/",YEAR(Base[[#This Row],[Data_Padronizada]]))*1</f>
        <v>1</v>
      </c>
      <c r="B1284" s="20" cm="1">
        <f t="array" ref="B1284">IF(ISTEXT(BP1284), IFERROR(VALOR.DATA(TRIM(BP1284)), VALUE(TRIM(BP1284))), BP1284)</f>
        <v>0</v>
      </c>
      <c r="C1284" t="str">
        <f>TEXT(Base[[#This Row],[Data_Padronizada]],"DDD")</f>
        <v>sáb</v>
      </c>
      <c r="D1284">
        <f>_xlfn.XLOOKUP(Base[[#This Row],[Recurso]],'DE-PARA'!$A$1:$A$1000,'DE-PARA'!$D$1:$D$1000)</f>
        <v>0</v>
      </c>
      <c r="E1284" t="str">
        <f>_xlfn.XLOOKUP(Base[[#This Row],[Tipo]],'DE-PARA'!$K$2:$K$63,'DE-PARA'!$L$2:$L$63,"Fazer De-Para")</f>
        <v>Fazer De-Para</v>
      </c>
      <c r="F1284" s="21">
        <f>Base[[#This Row],[Duração]]*24</f>
        <v>0</v>
      </c>
      <c r="G1284" s="22">
        <f>HOUR(Base[[#This Row],[Tempo de atendimento]]/24)</f>
        <v>0</v>
      </c>
      <c r="H1284">
        <f>_xlfn.XLOOKUP(Base[[#This Row],[Recurso]],'DE-PARA'!$A$1:$A$1000,'DE-PARA'!$E$1:$E$1000)</f>
        <v>0</v>
      </c>
      <c r="I1284">
        <f>_xlfn.XLOOKUP(Base[[#This Row],[Recurso]],'DE-PARA'!$A$1:$A$1000,'DE-PARA'!$F$1:$F$1000)</f>
        <v>0</v>
      </c>
      <c r="AD1284" s="64"/>
      <c r="AE1284" s="64"/>
      <c r="AF1284" s="64"/>
      <c r="AG1284" s="65"/>
      <c r="AH1284" s="65"/>
      <c r="BK1284" s="65"/>
      <c r="BL1284" s="65"/>
      <c r="BP1284" s="20"/>
    </row>
    <row r="1285" spans="1:75">
      <c r="A1285" s="19">
        <f>CONCATENATE(MONTH(Base[[#This Row],[Data_Padronizada]]),"/",YEAR(Base[[#This Row],[Data_Padronizada]]))*1</f>
        <v>1</v>
      </c>
      <c r="B1285" s="20" cm="1">
        <f t="array" ref="B1285">IF(ISTEXT(BP1285), IFERROR(VALOR.DATA(TRIM(BP1285)), VALUE(TRIM(BP1285))), BP1285)</f>
        <v>0</v>
      </c>
      <c r="C1285" t="str">
        <f>TEXT(Base[[#This Row],[Data_Padronizada]],"DDD")</f>
        <v>sáb</v>
      </c>
      <c r="D1285">
        <f>_xlfn.XLOOKUP(Base[[#This Row],[Recurso]],'DE-PARA'!$A$1:$A$1000,'DE-PARA'!$D$1:$D$1000)</f>
        <v>0</v>
      </c>
      <c r="E1285" t="str">
        <f>_xlfn.XLOOKUP(Base[[#This Row],[Tipo]],'DE-PARA'!$K$2:$K$63,'DE-PARA'!$L$2:$L$63,"Fazer De-Para")</f>
        <v>Fazer De-Para</v>
      </c>
      <c r="F1285" s="21">
        <f>Base[[#This Row],[Duração]]*24</f>
        <v>0</v>
      </c>
      <c r="G1285" s="22">
        <f>HOUR(Base[[#This Row],[Tempo de atendimento]]/24)</f>
        <v>0</v>
      </c>
      <c r="H1285">
        <f>_xlfn.XLOOKUP(Base[[#This Row],[Recurso]],'DE-PARA'!$A$1:$A$1000,'DE-PARA'!$E$1:$E$1000)</f>
        <v>0</v>
      </c>
      <c r="I1285">
        <f>_xlfn.XLOOKUP(Base[[#This Row],[Recurso]],'DE-PARA'!$A$1:$A$1000,'DE-PARA'!$F$1:$F$1000)</f>
        <v>0</v>
      </c>
      <c r="AD1285" s="64"/>
      <c r="AE1285" s="64"/>
      <c r="AF1285" s="64"/>
      <c r="AG1285" s="65"/>
      <c r="AH1285" s="65"/>
      <c r="BK1285" s="65"/>
      <c r="BL1285" s="65"/>
      <c r="BP1285" s="20"/>
    </row>
    <row r="1286" spans="1:75">
      <c r="A1286" s="19">
        <f>CONCATENATE(MONTH(Base[[#This Row],[Data_Padronizada]]),"/",YEAR(Base[[#This Row],[Data_Padronizada]]))*1</f>
        <v>1</v>
      </c>
      <c r="B1286" s="20" cm="1">
        <f t="array" ref="B1286">IF(ISTEXT(BP1286), IFERROR(VALOR.DATA(TRIM(BP1286)), VALUE(TRIM(BP1286))), BP1286)</f>
        <v>0</v>
      </c>
      <c r="C1286" t="str">
        <f>TEXT(Base[[#This Row],[Data_Padronizada]],"DDD")</f>
        <v>sáb</v>
      </c>
      <c r="D1286">
        <f>_xlfn.XLOOKUP(Base[[#This Row],[Recurso]],'DE-PARA'!$A$1:$A$1000,'DE-PARA'!$D$1:$D$1000)</f>
        <v>0</v>
      </c>
      <c r="E1286" t="str">
        <f>_xlfn.XLOOKUP(Base[[#This Row],[Tipo]],'DE-PARA'!$K$2:$K$63,'DE-PARA'!$L$2:$L$63,"Fazer De-Para")</f>
        <v>Fazer De-Para</v>
      </c>
      <c r="F1286" s="21">
        <f>Base[[#This Row],[Duração]]*24</f>
        <v>0</v>
      </c>
      <c r="G1286" s="22">
        <f>HOUR(Base[[#This Row],[Tempo de atendimento]]/24)</f>
        <v>0</v>
      </c>
      <c r="H1286">
        <f>_xlfn.XLOOKUP(Base[[#This Row],[Recurso]],'DE-PARA'!$A$1:$A$1000,'DE-PARA'!$E$1:$E$1000)</f>
        <v>0</v>
      </c>
      <c r="I1286">
        <f>_xlfn.XLOOKUP(Base[[#This Row],[Recurso]],'DE-PARA'!$A$1:$A$1000,'DE-PARA'!$F$1:$F$1000)</f>
        <v>0</v>
      </c>
      <c r="AD1286" s="64"/>
      <c r="AE1286" s="64"/>
      <c r="AF1286" s="64"/>
      <c r="AG1286" s="65"/>
      <c r="AH1286" s="65"/>
      <c r="BK1286" s="65"/>
      <c r="BL1286" s="65"/>
      <c r="BP1286" s="20"/>
    </row>
    <row r="1287" spans="1:75">
      <c r="A1287" s="19">
        <f>CONCATENATE(MONTH(Base[[#This Row],[Data_Padronizada]]),"/",YEAR(Base[[#This Row],[Data_Padronizada]]))*1</f>
        <v>1</v>
      </c>
      <c r="B1287" s="20" cm="1">
        <f t="array" ref="B1287">IF(ISTEXT(BP1287), IFERROR(VALOR.DATA(TRIM(BP1287)), VALUE(TRIM(BP1287))), BP1287)</f>
        <v>0</v>
      </c>
      <c r="C1287" t="str">
        <f>TEXT(Base[[#This Row],[Data_Padronizada]],"DDD")</f>
        <v>sáb</v>
      </c>
      <c r="D1287">
        <f>_xlfn.XLOOKUP(Base[[#This Row],[Recurso]],'DE-PARA'!$A$1:$A$1000,'DE-PARA'!$D$1:$D$1000)</f>
        <v>0</v>
      </c>
      <c r="E1287" t="str">
        <f>_xlfn.XLOOKUP(Base[[#This Row],[Tipo]],'DE-PARA'!$K$2:$K$63,'DE-PARA'!$L$2:$L$63,"Fazer De-Para")</f>
        <v>Fazer De-Para</v>
      </c>
      <c r="F1287" s="21">
        <f>Base[[#This Row],[Duração]]*24</f>
        <v>0</v>
      </c>
      <c r="G1287" s="22">
        <f>HOUR(Base[[#This Row],[Tempo de atendimento]]/24)</f>
        <v>0</v>
      </c>
      <c r="H1287">
        <f>_xlfn.XLOOKUP(Base[[#This Row],[Recurso]],'DE-PARA'!$A$1:$A$1000,'DE-PARA'!$E$1:$E$1000)</f>
        <v>0</v>
      </c>
      <c r="I1287">
        <f>_xlfn.XLOOKUP(Base[[#This Row],[Recurso]],'DE-PARA'!$A$1:$A$1000,'DE-PARA'!$F$1:$F$1000)</f>
        <v>0</v>
      </c>
      <c r="AD1287" s="64"/>
      <c r="AE1287" s="64"/>
      <c r="AF1287" s="64"/>
      <c r="AG1287" s="65"/>
      <c r="AH1287" s="65"/>
      <c r="BK1287" s="65"/>
      <c r="BL1287" s="65"/>
      <c r="BP1287" s="20"/>
    </row>
    <row r="1288" spans="1:75">
      <c r="A1288" s="19">
        <f>CONCATENATE(MONTH(Base[[#This Row],[Data_Padronizada]]),"/",YEAR(Base[[#This Row],[Data_Padronizada]]))*1</f>
        <v>1</v>
      </c>
      <c r="B1288" s="20" cm="1">
        <f t="array" ref="B1288">IF(ISTEXT(BP1288), IFERROR(VALOR.DATA(TRIM(BP1288)), VALUE(TRIM(BP1288))), BP1288)</f>
        <v>0</v>
      </c>
      <c r="C1288" t="str">
        <f>TEXT(Base[[#This Row],[Data_Padronizada]],"DDD")</f>
        <v>sáb</v>
      </c>
      <c r="D1288">
        <f>_xlfn.XLOOKUP(Base[[#This Row],[Recurso]],'DE-PARA'!$A$1:$A$1000,'DE-PARA'!$D$1:$D$1000)</f>
        <v>0</v>
      </c>
      <c r="E1288" t="str">
        <f>_xlfn.XLOOKUP(Base[[#This Row],[Tipo]],'DE-PARA'!$K$2:$K$63,'DE-PARA'!$L$2:$L$63,"Fazer De-Para")</f>
        <v>Fazer De-Para</v>
      </c>
      <c r="F1288" s="21">
        <f>Base[[#This Row],[Duração]]*24</f>
        <v>0</v>
      </c>
      <c r="G1288" s="22">
        <f>HOUR(Base[[#This Row],[Tempo de atendimento]]/24)</f>
        <v>0</v>
      </c>
      <c r="H1288">
        <f>_xlfn.XLOOKUP(Base[[#This Row],[Recurso]],'DE-PARA'!$A$1:$A$1000,'DE-PARA'!$E$1:$E$1000)</f>
        <v>0</v>
      </c>
      <c r="I1288">
        <f>_xlfn.XLOOKUP(Base[[#This Row],[Recurso]],'DE-PARA'!$A$1:$A$1000,'DE-PARA'!$F$1:$F$1000)</f>
        <v>0</v>
      </c>
      <c r="AD1288" s="64"/>
      <c r="AE1288" s="64"/>
      <c r="AF1288" s="64"/>
      <c r="AG1288" s="65"/>
      <c r="AH1288" s="65"/>
      <c r="BK1288" s="65"/>
      <c r="BL1288" s="65"/>
      <c r="BP1288" s="20"/>
    </row>
    <row r="1289" spans="1:75">
      <c r="A1289" s="19">
        <f>CONCATENATE(MONTH(Base[[#This Row],[Data_Padronizada]]),"/",YEAR(Base[[#This Row],[Data_Padronizada]]))*1</f>
        <v>1</v>
      </c>
      <c r="B1289" s="20" cm="1">
        <f t="array" ref="B1289">IF(ISTEXT(BP1289), IFERROR(VALOR.DATA(TRIM(BP1289)), VALUE(TRIM(BP1289))), BP1289)</f>
        <v>0</v>
      </c>
      <c r="C1289" t="str">
        <f>TEXT(Base[[#This Row],[Data_Padronizada]],"DDD")</f>
        <v>sáb</v>
      </c>
      <c r="D1289">
        <f>_xlfn.XLOOKUP(Base[[#This Row],[Recurso]],'DE-PARA'!$A$1:$A$1000,'DE-PARA'!$D$1:$D$1000)</f>
        <v>0</v>
      </c>
      <c r="E1289" t="str">
        <f>_xlfn.XLOOKUP(Base[[#This Row],[Tipo]],'DE-PARA'!$K$2:$K$63,'DE-PARA'!$L$2:$L$63,"Fazer De-Para")</f>
        <v>Fazer De-Para</v>
      </c>
      <c r="F1289" s="21">
        <f>Base[[#This Row],[Duração]]*24</f>
        <v>0</v>
      </c>
      <c r="G1289" s="22">
        <f>HOUR(Base[[#This Row],[Tempo de atendimento]]/24)</f>
        <v>0</v>
      </c>
      <c r="H1289">
        <f>_xlfn.XLOOKUP(Base[[#This Row],[Recurso]],'DE-PARA'!$A$1:$A$1000,'DE-PARA'!$E$1:$E$1000)</f>
        <v>0</v>
      </c>
      <c r="I1289">
        <f>_xlfn.XLOOKUP(Base[[#This Row],[Recurso]],'DE-PARA'!$A$1:$A$1000,'DE-PARA'!$F$1:$F$1000)</f>
        <v>0</v>
      </c>
      <c r="AD1289" s="64"/>
      <c r="AE1289" s="64"/>
      <c r="AF1289" s="64"/>
      <c r="AG1289" s="65"/>
      <c r="AH1289" s="65"/>
      <c r="BK1289" s="65"/>
      <c r="BL1289" s="65"/>
      <c r="BP1289" s="20"/>
    </row>
    <row r="1290" spans="1:75">
      <c r="A1290" s="19">
        <f>CONCATENATE(MONTH(Base[[#This Row],[Data_Padronizada]]),"/",YEAR(Base[[#This Row],[Data_Padronizada]]))*1</f>
        <v>1</v>
      </c>
      <c r="B1290" s="20" cm="1">
        <f t="array" ref="B1290">IF(ISTEXT(BP1290), IFERROR(VALOR.DATA(TRIM(BP1290)), VALUE(TRIM(BP1290))), BP1290)</f>
        <v>0</v>
      </c>
      <c r="C1290" t="str">
        <f>TEXT(Base[[#This Row],[Data_Padronizada]],"DDD")</f>
        <v>sáb</v>
      </c>
      <c r="D1290">
        <f>_xlfn.XLOOKUP(Base[[#This Row],[Recurso]],'DE-PARA'!$A$1:$A$1000,'DE-PARA'!$D$1:$D$1000)</f>
        <v>0</v>
      </c>
      <c r="E1290" t="str">
        <f>_xlfn.XLOOKUP(Base[[#This Row],[Tipo]],'DE-PARA'!$K$2:$K$63,'DE-PARA'!$L$2:$L$63,"Fazer De-Para")</f>
        <v>Fazer De-Para</v>
      </c>
      <c r="F1290" s="21">
        <f>Base[[#This Row],[Duração]]*24</f>
        <v>0</v>
      </c>
      <c r="G1290" s="22">
        <f>HOUR(Base[[#This Row],[Tempo de atendimento]]/24)</f>
        <v>0</v>
      </c>
      <c r="H1290">
        <f>_xlfn.XLOOKUP(Base[[#This Row],[Recurso]],'DE-PARA'!$A$1:$A$1000,'DE-PARA'!$E$1:$E$1000)</f>
        <v>0</v>
      </c>
      <c r="I1290">
        <f>_xlfn.XLOOKUP(Base[[#This Row],[Recurso]],'DE-PARA'!$A$1:$A$1000,'DE-PARA'!$F$1:$F$1000)</f>
        <v>0</v>
      </c>
      <c r="AD1290" s="64"/>
      <c r="AE1290" s="64"/>
      <c r="AF1290" s="64"/>
      <c r="AG1290" s="65"/>
      <c r="AH1290" s="65"/>
      <c r="BK1290" s="65"/>
      <c r="BL1290" s="65"/>
      <c r="BP1290" s="20"/>
    </row>
    <row r="1291" spans="1:75">
      <c r="A1291" s="19">
        <f>CONCATENATE(MONTH(Base[[#This Row],[Data_Padronizada]]),"/",YEAR(Base[[#This Row],[Data_Padronizada]]))*1</f>
        <v>1</v>
      </c>
      <c r="B1291" s="20" cm="1">
        <f t="array" ref="B1291">IF(ISTEXT(BP1291), IFERROR(VALOR.DATA(TRIM(BP1291)), VALUE(TRIM(BP1291))), BP1291)</f>
        <v>0</v>
      </c>
      <c r="C1291" t="str">
        <f>TEXT(Base[[#This Row],[Data_Padronizada]],"DDD")</f>
        <v>sáb</v>
      </c>
      <c r="D1291">
        <f>_xlfn.XLOOKUP(Base[[#This Row],[Recurso]],'DE-PARA'!$A$1:$A$1000,'DE-PARA'!$D$1:$D$1000)</f>
        <v>0</v>
      </c>
      <c r="E1291" t="str">
        <f>_xlfn.XLOOKUP(Base[[#This Row],[Tipo]],'DE-PARA'!$K$2:$K$63,'DE-PARA'!$L$2:$L$63,"Fazer De-Para")</f>
        <v>Fazer De-Para</v>
      </c>
      <c r="F1291" s="21">
        <f>Base[[#This Row],[Duração]]*24</f>
        <v>0</v>
      </c>
      <c r="G1291" s="22">
        <f>HOUR(Base[[#This Row],[Tempo de atendimento]]/24)</f>
        <v>0</v>
      </c>
      <c r="H1291">
        <f>_xlfn.XLOOKUP(Base[[#This Row],[Recurso]],'DE-PARA'!$A$1:$A$1000,'DE-PARA'!$E$1:$E$1000)</f>
        <v>0</v>
      </c>
      <c r="I1291">
        <f>_xlfn.XLOOKUP(Base[[#This Row],[Recurso]],'DE-PARA'!$A$1:$A$1000,'DE-PARA'!$F$1:$F$1000)</f>
        <v>0</v>
      </c>
      <c r="AD1291" s="64"/>
      <c r="AE1291" s="64"/>
      <c r="AF1291" s="64"/>
      <c r="AG1291" s="65"/>
      <c r="AH1291" s="65"/>
      <c r="BK1291" s="65"/>
      <c r="BL1291" s="65"/>
      <c r="BP1291" s="20"/>
    </row>
    <row r="1292" spans="1:75">
      <c r="A1292" s="19">
        <f>CONCATENATE(MONTH(Base[[#This Row],[Data_Padronizada]]),"/",YEAR(Base[[#This Row],[Data_Padronizada]]))*1</f>
        <v>1</v>
      </c>
      <c r="B1292" s="20" cm="1">
        <f t="array" ref="B1292">IF(ISTEXT(BP1292), IFERROR(VALOR.DATA(TRIM(BP1292)), VALUE(TRIM(BP1292))), BP1292)</f>
        <v>0</v>
      </c>
      <c r="C1292" t="str">
        <f>TEXT(Base[[#This Row],[Data_Padronizada]],"DDD")</f>
        <v>sáb</v>
      </c>
      <c r="D1292">
        <f>_xlfn.XLOOKUP(Base[[#This Row],[Recurso]],'DE-PARA'!$A$1:$A$1000,'DE-PARA'!$D$1:$D$1000)</f>
        <v>0</v>
      </c>
      <c r="E1292" t="str">
        <f>_xlfn.XLOOKUP(Base[[#This Row],[Tipo]],'DE-PARA'!$K$2:$K$63,'DE-PARA'!$L$2:$L$63,"Fazer De-Para")</f>
        <v>Fazer De-Para</v>
      </c>
      <c r="F1292" s="21">
        <f>Base[[#This Row],[Duração]]*24</f>
        <v>0</v>
      </c>
      <c r="G1292" s="22">
        <f>HOUR(Base[[#This Row],[Tempo de atendimento]]/24)</f>
        <v>0</v>
      </c>
      <c r="H1292">
        <f>_xlfn.XLOOKUP(Base[[#This Row],[Recurso]],'DE-PARA'!$A$1:$A$1000,'DE-PARA'!$E$1:$E$1000)</f>
        <v>0</v>
      </c>
      <c r="I1292">
        <f>_xlfn.XLOOKUP(Base[[#This Row],[Recurso]],'DE-PARA'!$A$1:$A$1000,'DE-PARA'!$F$1:$F$1000)</f>
        <v>0</v>
      </c>
      <c r="AD1292" s="64"/>
      <c r="AE1292" s="64"/>
      <c r="AF1292" s="64"/>
      <c r="AG1292" s="65"/>
      <c r="AH1292" s="65"/>
      <c r="BK1292" s="65"/>
      <c r="BL1292" s="65"/>
      <c r="BP1292" s="20"/>
    </row>
    <row r="1293" spans="1:75">
      <c r="A1293" s="19">
        <f>CONCATENATE(MONTH(Base[[#This Row],[Data_Padronizada]]),"/",YEAR(Base[[#This Row],[Data_Padronizada]]))*1</f>
        <v>1</v>
      </c>
      <c r="B1293" s="20" cm="1">
        <f t="array" ref="B1293">IF(ISTEXT(BP1293), IFERROR(VALOR.DATA(TRIM(BP1293)), VALUE(TRIM(BP1293))), BP1293)</f>
        <v>0</v>
      </c>
      <c r="C1293" t="str">
        <f>TEXT(Base[[#This Row],[Data_Padronizada]],"DDD")</f>
        <v>sáb</v>
      </c>
      <c r="D1293">
        <f>_xlfn.XLOOKUP(Base[[#This Row],[Recurso]],'DE-PARA'!$A$1:$A$1000,'DE-PARA'!$D$1:$D$1000)</f>
        <v>0</v>
      </c>
      <c r="E1293" t="str">
        <f>_xlfn.XLOOKUP(Base[[#This Row],[Tipo]],'DE-PARA'!$K$2:$K$63,'DE-PARA'!$L$2:$L$63,"Fazer De-Para")</f>
        <v>Fazer De-Para</v>
      </c>
      <c r="F1293" s="21">
        <f>Base[[#This Row],[Duração]]*24</f>
        <v>0</v>
      </c>
      <c r="G1293" s="22">
        <f>HOUR(Base[[#This Row],[Tempo de atendimento]]/24)</f>
        <v>0</v>
      </c>
      <c r="H1293">
        <f>_xlfn.XLOOKUP(Base[[#This Row],[Recurso]],'DE-PARA'!$A$1:$A$1000,'DE-PARA'!$E$1:$E$1000)</f>
        <v>0</v>
      </c>
      <c r="I1293">
        <f>_xlfn.XLOOKUP(Base[[#This Row],[Recurso]],'DE-PARA'!$A$1:$A$1000,'DE-PARA'!$F$1:$F$1000)</f>
        <v>0</v>
      </c>
      <c r="AD1293" s="64"/>
      <c r="AE1293" s="64"/>
      <c r="AF1293" s="64"/>
      <c r="AG1293" s="65"/>
      <c r="AH1293" s="65"/>
      <c r="BK1293" s="65"/>
      <c r="BL1293" s="65"/>
      <c r="BP1293" s="20"/>
    </row>
    <row r="1294" spans="1:75">
      <c r="A1294" s="19">
        <f>CONCATENATE(MONTH(Base[[#This Row],[Data_Padronizada]]),"/",YEAR(Base[[#This Row],[Data_Padronizada]]))*1</f>
        <v>1</v>
      </c>
      <c r="B1294" s="20" cm="1">
        <f t="array" ref="B1294">IF(ISTEXT(BP1294), IFERROR(VALOR.DATA(TRIM(BP1294)), VALUE(TRIM(BP1294))), BP1294)</f>
        <v>0</v>
      </c>
      <c r="C1294" t="str">
        <f>TEXT(Base[[#This Row],[Data_Padronizada]],"DDD")</f>
        <v>sáb</v>
      </c>
      <c r="D1294">
        <f>_xlfn.XLOOKUP(Base[[#This Row],[Recurso]],'DE-PARA'!$A$1:$A$1000,'DE-PARA'!$D$1:$D$1000)</f>
        <v>0</v>
      </c>
      <c r="E1294" t="str">
        <f>_xlfn.XLOOKUP(Base[[#This Row],[Tipo]],'DE-PARA'!$K$2:$K$63,'DE-PARA'!$L$2:$L$63,"Fazer De-Para")</f>
        <v>Fazer De-Para</v>
      </c>
      <c r="F1294" s="21">
        <f>Base[[#This Row],[Duração]]*24</f>
        <v>0</v>
      </c>
      <c r="G1294" s="22">
        <f>HOUR(Base[[#This Row],[Tempo de atendimento]]/24)</f>
        <v>0</v>
      </c>
      <c r="H1294">
        <f>_xlfn.XLOOKUP(Base[[#This Row],[Recurso]],'DE-PARA'!$A$1:$A$1000,'DE-PARA'!$E$1:$E$1000)</f>
        <v>0</v>
      </c>
      <c r="I1294">
        <f>_xlfn.XLOOKUP(Base[[#This Row],[Recurso]],'DE-PARA'!$A$1:$A$1000,'DE-PARA'!$F$1:$F$1000)</f>
        <v>0</v>
      </c>
      <c r="AD1294" s="64"/>
      <c r="AE1294" s="64"/>
      <c r="AF1294" s="64"/>
      <c r="AG1294" s="65"/>
      <c r="AH1294" s="65"/>
      <c r="BK1294" s="65"/>
      <c r="BL1294" s="65"/>
      <c r="BP1294" s="20"/>
    </row>
    <row r="1295" spans="1:75">
      <c r="A1295" s="19">
        <f>CONCATENATE(MONTH(Base[[#This Row],[Data_Padronizada]]),"/",YEAR(Base[[#This Row],[Data_Padronizada]]))*1</f>
        <v>1</v>
      </c>
      <c r="B1295" s="20" cm="1">
        <f t="array" ref="B1295">IF(ISTEXT(BP1295), IFERROR(VALOR.DATA(TRIM(BP1295)), VALUE(TRIM(BP1295))), BP1295)</f>
        <v>0</v>
      </c>
      <c r="C1295" t="str">
        <f>TEXT(Base[[#This Row],[Data_Padronizada]],"DDD")</f>
        <v>sáb</v>
      </c>
      <c r="D1295">
        <f>_xlfn.XLOOKUP(Base[[#This Row],[Recurso]],'DE-PARA'!$A$1:$A$1000,'DE-PARA'!$D$1:$D$1000)</f>
        <v>0</v>
      </c>
      <c r="E1295" t="str">
        <f>_xlfn.XLOOKUP(Base[[#This Row],[Tipo]],'DE-PARA'!$K$2:$K$63,'DE-PARA'!$L$2:$L$63,"Fazer De-Para")</f>
        <v>Fazer De-Para</v>
      </c>
      <c r="F1295" s="21">
        <f>Base[[#This Row],[Duração]]*24</f>
        <v>0</v>
      </c>
      <c r="G1295" s="22">
        <f>HOUR(Base[[#This Row],[Tempo de atendimento]]/24)</f>
        <v>0</v>
      </c>
      <c r="H1295">
        <f>_xlfn.XLOOKUP(Base[[#This Row],[Recurso]],'DE-PARA'!$A$1:$A$1000,'DE-PARA'!$E$1:$E$1000)</f>
        <v>0</v>
      </c>
      <c r="I1295">
        <f>_xlfn.XLOOKUP(Base[[#This Row],[Recurso]],'DE-PARA'!$A$1:$A$1000,'DE-PARA'!$F$1:$F$1000)</f>
        <v>0</v>
      </c>
      <c r="J1295" s="66"/>
      <c r="K1295" s="66"/>
      <c r="L1295" s="66"/>
      <c r="M1295" s="66"/>
      <c r="N1295" s="66"/>
      <c r="O1295" s="66"/>
      <c r="P1295" s="66"/>
      <c r="Q1295" s="66"/>
      <c r="R1295" s="66"/>
      <c r="S1295" s="66"/>
      <c r="T1295" s="66"/>
      <c r="U1295" s="66"/>
      <c r="V1295" s="66"/>
      <c r="W1295" s="66"/>
      <c r="X1295" s="66"/>
      <c r="Y1295" s="66"/>
      <c r="Z1295" s="66"/>
      <c r="AA1295" s="66"/>
      <c r="AB1295" s="66"/>
      <c r="AC1295" s="66"/>
      <c r="AD1295" s="67"/>
      <c r="AE1295" s="67"/>
      <c r="AF1295" s="67"/>
      <c r="AG1295" s="68"/>
      <c r="AH1295" s="68"/>
      <c r="AI1295" s="66"/>
      <c r="AJ1295" s="66"/>
      <c r="AK1295" s="66"/>
      <c r="AL1295" s="66"/>
      <c r="AM1295" s="66"/>
      <c r="AN1295" s="66"/>
      <c r="AO1295" s="66"/>
      <c r="AP1295" s="66"/>
      <c r="AQ1295" s="66"/>
      <c r="AR1295" s="66"/>
      <c r="AS1295" s="66"/>
      <c r="AT1295" s="66"/>
      <c r="AU1295" s="66"/>
      <c r="AV1295" s="66"/>
      <c r="AW1295" s="66"/>
      <c r="AX1295" s="66"/>
      <c r="AY1295" s="66"/>
      <c r="AZ1295" s="66"/>
      <c r="BA1295" s="66"/>
      <c r="BB1295" s="66"/>
      <c r="BC1295" s="66"/>
      <c r="BD1295" s="66"/>
      <c r="BE1295" s="66"/>
      <c r="BF1295" s="66"/>
      <c r="BG1295" s="66"/>
      <c r="BH1295" s="66"/>
      <c r="BI1295" s="66"/>
      <c r="BJ1295" s="66"/>
      <c r="BK1295" s="68"/>
      <c r="BL1295" s="68"/>
      <c r="BM1295" s="66"/>
      <c r="BN1295" s="66"/>
      <c r="BO1295" s="66"/>
      <c r="BP1295" s="69"/>
      <c r="BQ1295" s="66"/>
      <c r="BR1295" s="66"/>
      <c r="BS1295" s="66"/>
      <c r="BT1295" s="66"/>
      <c r="BU1295" s="66"/>
      <c r="BV1295" s="66"/>
      <c r="BW1295" s="66"/>
    </row>
    <row r="1296" spans="1:75">
      <c r="A1296" s="19">
        <f>CONCATENATE(MONTH(Base[[#This Row],[Data_Padronizada]]),"/",YEAR(Base[[#This Row],[Data_Padronizada]]))*1</f>
        <v>1</v>
      </c>
      <c r="B1296" s="20" cm="1">
        <f t="array" ref="B1296">IF(ISTEXT(BP1296), IFERROR(VALOR.DATA(TRIM(BP1296)), VALUE(TRIM(BP1296))), BP1296)</f>
        <v>0</v>
      </c>
      <c r="C1296" t="str">
        <f>TEXT(Base[[#This Row],[Data_Padronizada]],"DDD")</f>
        <v>sáb</v>
      </c>
      <c r="D1296">
        <f>_xlfn.XLOOKUP(Base[[#This Row],[Recurso]],'DE-PARA'!$A$1:$A$1000,'DE-PARA'!$D$1:$D$1000)</f>
        <v>0</v>
      </c>
      <c r="E1296" t="str">
        <f>_xlfn.XLOOKUP(Base[[#This Row],[Tipo]],'DE-PARA'!$K$2:$K$63,'DE-PARA'!$L$2:$L$63,"Fazer De-Para")</f>
        <v>Fazer De-Para</v>
      </c>
      <c r="F1296" s="21">
        <f>Base[[#This Row],[Duração]]*24</f>
        <v>0</v>
      </c>
      <c r="G1296" s="22">
        <f>HOUR(Base[[#This Row],[Tempo de atendimento]]/24)</f>
        <v>0</v>
      </c>
      <c r="H1296">
        <f>_xlfn.XLOOKUP(Base[[#This Row],[Recurso]],'DE-PARA'!$A$1:$A$1000,'DE-PARA'!$E$1:$E$1000)</f>
        <v>0</v>
      </c>
      <c r="I1296">
        <f>_xlfn.XLOOKUP(Base[[#This Row],[Recurso]],'DE-PARA'!$A$1:$A$1000,'DE-PARA'!$F$1:$F$1000)</f>
        <v>0</v>
      </c>
      <c r="AD1296" s="64"/>
      <c r="AE1296" s="64"/>
      <c r="AF1296" s="64"/>
      <c r="AG1296" s="65"/>
      <c r="AH1296" s="65"/>
      <c r="BK1296" s="65"/>
      <c r="BL1296" s="65"/>
      <c r="BP1296" s="20"/>
    </row>
    <row r="1297" spans="1:68">
      <c r="A1297" s="19">
        <f>CONCATENATE(MONTH(Base[[#This Row],[Data_Padronizada]]),"/",YEAR(Base[[#This Row],[Data_Padronizada]]))*1</f>
        <v>1</v>
      </c>
      <c r="B1297" s="20" cm="1">
        <f t="array" ref="B1297">IF(ISTEXT(BP1297), IFERROR(VALOR.DATA(TRIM(BP1297)), VALUE(TRIM(BP1297))), BP1297)</f>
        <v>0</v>
      </c>
      <c r="C1297" t="str">
        <f>TEXT(Base[[#This Row],[Data_Padronizada]],"DDD")</f>
        <v>sáb</v>
      </c>
      <c r="D1297">
        <f>_xlfn.XLOOKUP(Base[[#This Row],[Recurso]],'DE-PARA'!$A$1:$A$1000,'DE-PARA'!$D$1:$D$1000)</f>
        <v>0</v>
      </c>
      <c r="E1297" t="str">
        <f>_xlfn.XLOOKUP(Base[[#This Row],[Tipo]],'DE-PARA'!$K$2:$K$63,'DE-PARA'!$L$2:$L$63,"Fazer De-Para")</f>
        <v>Fazer De-Para</v>
      </c>
      <c r="F1297" s="21">
        <f>Base[[#This Row],[Duração]]*24</f>
        <v>0</v>
      </c>
      <c r="G1297" s="22">
        <f>HOUR(Base[[#This Row],[Tempo de atendimento]]/24)</f>
        <v>0</v>
      </c>
      <c r="H1297">
        <f>_xlfn.XLOOKUP(Base[[#This Row],[Recurso]],'DE-PARA'!$A$1:$A$1000,'DE-PARA'!$E$1:$E$1000)</f>
        <v>0</v>
      </c>
      <c r="I1297">
        <f>_xlfn.XLOOKUP(Base[[#This Row],[Recurso]],'DE-PARA'!$A$1:$A$1000,'DE-PARA'!$F$1:$F$1000)</f>
        <v>0</v>
      </c>
      <c r="AD1297" s="64"/>
      <c r="AE1297" s="64"/>
      <c r="AF1297" s="64"/>
      <c r="AG1297" s="65"/>
      <c r="AH1297" s="65"/>
      <c r="BK1297" s="65"/>
      <c r="BL1297" s="65"/>
      <c r="BP1297" s="20"/>
    </row>
    <row r="1298" spans="1:68">
      <c r="A1298" s="19">
        <f>CONCATENATE(MONTH(Base[[#This Row],[Data_Padronizada]]),"/",YEAR(Base[[#This Row],[Data_Padronizada]]))*1</f>
        <v>1</v>
      </c>
      <c r="B1298" s="20" cm="1">
        <f t="array" ref="B1298">IF(ISTEXT(BP1298), IFERROR(VALOR.DATA(TRIM(BP1298)), VALUE(TRIM(BP1298))), BP1298)</f>
        <v>0</v>
      </c>
      <c r="C1298" t="str">
        <f>TEXT(Base[[#This Row],[Data_Padronizada]],"DDD")</f>
        <v>sáb</v>
      </c>
      <c r="D1298">
        <f>_xlfn.XLOOKUP(Base[[#This Row],[Recurso]],'DE-PARA'!$A$1:$A$1000,'DE-PARA'!$D$1:$D$1000)</f>
        <v>0</v>
      </c>
      <c r="E1298" t="str">
        <f>_xlfn.XLOOKUP(Base[[#This Row],[Tipo]],'DE-PARA'!$K$2:$K$63,'DE-PARA'!$L$2:$L$63,"Fazer De-Para")</f>
        <v>Fazer De-Para</v>
      </c>
      <c r="F1298" s="21">
        <f>Base[[#This Row],[Duração]]*24</f>
        <v>0</v>
      </c>
      <c r="G1298" s="22">
        <f>HOUR(Base[[#This Row],[Tempo de atendimento]]/24)</f>
        <v>0</v>
      </c>
      <c r="H1298">
        <f>_xlfn.XLOOKUP(Base[[#This Row],[Recurso]],'DE-PARA'!$A$1:$A$1000,'DE-PARA'!$E$1:$E$1000)</f>
        <v>0</v>
      </c>
      <c r="I1298">
        <f>_xlfn.XLOOKUP(Base[[#This Row],[Recurso]],'DE-PARA'!$A$1:$A$1000,'DE-PARA'!$F$1:$F$1000)</f>
        <v>0</v>
      </c>
      <c r="AD1298" s="64"/>
      <c r="AE1298" s="64"/>
      <c r="AF1298" s="64"/>
      <c r="AG1298" s="65"/>
      <c r="AH1298" s="65"/>
      <c r="BK1298" s="65"/>
      <c r="BL1298" s="65"/>
      <c r="BP1298" s="20"/>
    </row>
    <row r="1299" spans="1:68">
      <c r="A1299" s="19">
        <f>CONCATENATE(MONTH(Base[[#This Row],[Data_Padronizada]]),"/",YEAR(Base[[#This Row],[Data_Padronizada]]))*1</f>
        <v>1</v>
      </c>
      <c r="B1299" s="20" cm="1">
        <f t="array" ref="B1299">IF(ISTEXT(BP1299), IFERROR(VALOR.DATA(TRIM(BP1299)), VALUE(TRIM(BP1299))), BP1299)</f>
        <v>0</v>
      </c>
      <c r="C1299" t="str">
        <f>TEXT(Base[[#This Row],[Data_Padronizada]],"DDD")</f>
        <v>sáb</v>
      </c>
      <c r="D1299">
        <f>_xlfn.XLOOKUP(Base[[#This Row],[Recurso]],'DE-PARA'!$A$1:$A$1000,'DE-PARA'!$D$1:$D$1000)</f>
        <v>0</v>
      </c>
      <c r="E1299" t="str">
        <f>_xlfn.XLOOKUP(Base[[#This Row],[Tipo]],'DE-PARA'!$K$2:$K$63,'DE-PARA'!$L$2:$L$63,"Fazer De-Para")</f>
        <v>Fazer De-Para</v>
      </c>
      <c r="F1299" s="21">
        <f>Base[[#This Row],[Duração]]*24</f>
        <v>0</v>
      </c>
      <c r="G1299" s="22">
        <f>HOUR(Base[[#This Row],[Tempo de atendimento]]/24)</f>
        <v>0</v>
      </c>
      <c r="H1299">
        <f>_xlfn.XLOOKUP(Base[[#This Row],[Recurso]],'DE-PARA'!$A$1:$A$1000,'DE-PARA'!$E$1:$E$1000)</f>
        <v>0</v>
      </c>
      <c r="I1299">
        <f>_xlfn.XLOOKUP(Base[[#This Row],[Recurso]],'DE-PARA'!$A$1:$A$1000,'DE-PARA'!$F$1:$F$1000)</f>
        <v>0</v>
      </c>
      <c r="AD1299" s="64"/>
      <c r="AE1299" s="64"/>
      <c r="AF1299" s="64"/>
      <c r="AG1299" s="65"/>
      <c r="AH1299" s="65"/>
      <c r="BK1299" s="65"/>
      <c r="BL1299" s="65"/>
      <c r="BP1299" s="20"/>
    </row>
    <row r="1300" spans="1:68">
      <c r="A1300" s="19">
        <f>CONCATENATE(MONTH(Base[[#This Row],[Data_Padronizada]]),"/",YEAR(Base[[#This Row],[Data_Padronizada]]))*1</f>
        <v>1</v>
      </c>
      <c r="B1300" s="20" cm="1">
        <f t="array" ref="B1300">IF(ISTEXT(BP1300), IFERROR(VALOR.DATA(TRIM(BP1300)), VALUE(TRIM(BP1300))), BP1300)</f>
        <v>0</v>
      </c>
      <c r="C1300" t="str">
        <f>TEXT(Base[[#This Row],[Data_Padronizada]],"DDD")</f>
        <v>sáb</v>
      </c>
      <c r="D1300">
        <f>_xlfn.XLOOKUP(Base[[#This Row],[Recurso]],'DE-PARA'!$A$1:$A$1000,'DE-PARA'!$D$1:$D$1000)</f>
        <v>0</v>
      </c>
      <c r="E1300" t="str">
        <f>_xlfn.XLOOKUP(Base[[#This Row],[Tipo]],'DE-PARA'!$K$2:$K$63,'DE-PARA'!$L$2:$L$63,"Fazer De-Para")</f>
        <v>Fazer De-Para</v>
      </c>
      <c r="F1300" s="21">
        <f>Base[[#This Row],[Duração]]*24</f>
        <v>0</v>
      </c>
      <c r="G1300" s="22">
        <f>HOUR(Base[[#This Row],[Tempo de atendimento]]/24)</f>
        <v>0</v>
      </c>
      <c r="H1300">
        <f>_xlfn.XLOOKUP(Base[[#This Row],[Recurso]],'DE-PARA'!$A$1:$A$1000,'DE-PARA'!$E$1:$E$1000)</f>
        <v>0</v>
      </c>
      <c r="I1300">
        <f>_xlfn.XLOOKUP(Base[[#This Row],[Recurso]],'DE-PARA'!$A$1:$A$1000,'DE-PARA'!$F$1:$F$1000)</f>
        <v>0</v>
      </c>
      <c r="AD1300" s="64"/>
      <c r="AE1300" s="64"/>
      <c r="AF1300" s="64"/>
      <c r="AG1300" s="65"/>
      <c r="AH1300" s="65"/>
      <c r="BK1300" s="65"/>
      <c r="BL1300" s="65"/>
      <c r="BP1300" s="20"/>
    </row>
    <row r="1301" spans="1:68">
      <c r="A1301" s="19">
        <f>CONCATENATE(MONTH(Base[[#This Row],[Data_Padronizada]]),"/",YEAR(Base[[#This Row],[Data_Padronizada]]))*1</f>
        <v>1</v>
      </c>
      <c r="B1301" s="20" cm="1">
        <f t="array" ref="B1301">IF(ISTEXT(BP1301), IFERROR(VALOR.DATA(TRIM(BP1301)), VALUE(TRIM(BP1301))), BP1301)</f>
        <v>0</v>
      </c>
      <c r="C1301" t="str">
        <f>TEXT(Base[[#This Row],[Data_Padronizada]],"DDD")</f>
        <v>sáb</v>
      </c>
      <c r="D1301">
        <f>_xlfn.XLOOKUP(Base[[#This Row],[Recurso]],'DE-PARA'!$A$1:$A$1000,'DE-PARA'!$D$1:$D$1000)</f>
        <v>0</v>
      </c>
      <c r="E1301" t="str">
        <f>_xlfn.XLOOKUP(Base[[#This Row],[Tipo]],'DE-PARA'!$K$2:$K$63,'DE-PARA'!$L$2:$L$63,"Fazer De-Para")</f>
        <v>Fazer De-Para</v>
      </c>
      <c r="F1301" s="21">
        <f>Base[[#This Row],[Duração]]*24</f>
        <v>0</v>
      </c>
      <c r="G1301" s="22">
        <f>HOUR(Base[[#This Row],[Tempo de atendimento]]/24)</f>
        <v>0</v>
      </c>
      <c r="H1301">
        <f>_xlfn.XLOOKUP(Base[[#This Row],[Recurso]],'DE-PARA'!$A$1:$A$1000,'DE-PARA'!$E$1:$E$1000)</f>
        <v>0</v>
      </c>
      <c r="I1301">
        <f>_xlfn.XLOOKUP(Base[[#This Row],[Recurso]],'DE-PARA'!$A$1:$A$1000,'DE-PARA'!$F$1:$F$1000)</f>
        <v>0</v>
      </c>
      <c r="AD1301" s="64"/>
      <c r="AE1301" s="64"/>
      <c r="AF1301" s="64"/>
      <c r="AG1301" s="65"/>
      <c r="AH1301" s="65"/>
      <c r="BK1301" s="65"/>
      <c r="BL1301" s="65"/>
      <c r="BP1301" s="20"/>
    </row>
    <row r="1302" spans="1:68">
      <c r="A1302" s="19">
        <f>CONCATENATE(MONTH(Base[[#This Row],[Data_Padronizada]]),"/",YEAR(Base[[#This Row],[Data_Padronizada]]))*1</f>
        <v>1</v>
      </c>
      <c r="B1302" s="20" cm="1">
        <f t="array" ref="B1302">IF(ISTEXT(BP1302), IFERROR(VALOR.DATA(TRIM(BP1302)), VALUE(TRIM(BP1302))), BP1302)</f>
        <v>0</v>
      </c>
      <c r="C1302" t="str">
        <f>TEXT(Base[[#This Row],[Data_Padronizada]],"DDD")</f>
        <v>sáb</v>
      </c>
      <c r="D1302">
        <f>_xlfn.XLOOKUP(Base[[#This Row],[Recurso]],'DE-PARA'!$A$1:$A$1000,'DE-PARA'!$D$1:$D$1000)</f>
        <v>0</v>
      </c>
      <c r="E1302" t="str">
        <f>_xlfn.XLOOKUP(Base[[#This Row],[Tipo]],'DE-PARA'!$K$2:$K$63,'DE-PARA'!$L$2:$L$63,"Fazer De-Para")</f>
        <v>Fazer De-Para</v>
      </c>
      <c r="F1302" s="21">
        <f>Base[[#This Row],[Duração]]*24</f>
        <v>0</v>
      </c>
      <c r="G1302" s="22">
        <f>HOUR(Base[[#This Row],[Tempo de atendimento]]/24)</f>
        <v>0</v>
      </c>
      <c r="H1302">
        <f>_xlfn.XLOOKUP(Base[[#This Row],[Recurso]],'DE-PARA'!$A$1:$A$1000,'DE-PARA'!$E$1:$E$1000)</f>
        <v>0</v>
      </c>
      <c r="I1302">
        <f>_xlfn.XLOOKUP(Base[[#This Row],[Recurso]],'DE-PARA'!$A$1:$A$1000,'DE-PARA'!$F$1:$F$1000)</f>
        <v>0</v>
      </c>
      <c r="AD1302" s="64"/>
      <c r="AE1302" s="64"/>
      <c r="AF1302" s="64"/>
      <c r="AG1302" s="65"/>
      <c r="AH1302" s="65"/>
      <c r="BK1302" s="65"/>
      <c r="BL1302" s="65"/>
      <c r="BP1302" s="20"/>
    </row>
    <row r="1303" spans="1:68">
      <c r="A1303" s="19">
        <f>CONCATENATE(MONTH(Base[[#This Row],[Data_Padronizada]]),"/",YEAR(Base[[#This Row],[Data_Padronizada]]))*1</f>
        <v>1</v>
      </c>
      <c r="B1303" s="20" cm="1">
        <f t="array" ref="B1303">IF(ISTEXT(BP1303), IFERROR(VALOR.DATA(TRIM(BP1303)), VALUE(TRIM(BP1303))), BP1303)</f>
        <v>0</v>
      </c>
      <c r="C1303" t="str">
        <f>TEXT(Base[[#This Row],[Data_Padronizada]],"DDD")</f>
        <v>sáb</v>
      </c>
      <c r="D1303">
        <f>_xlfn.XLOOKUP(Base[[#This Row],[Recurso]],'DE-PARA'!$A$1:$A$1000,'DE-PARA'!$D$1:$D$1000)</f>
        <v>0</v>
      </c>
      <c r="E1303" t="str">
        <f>_xlfn.XLOOKUP(Base[[#This Row],[Tipo]],'DE-PARA'!$K$2:$K$63,'DE-PARA'!$L$2:$L$63,"Fazer De-Para")</f>
        <v>Fazer De-Para</v>
      </c>
      <c r="F1303" s="21">
        <f>Base[[#This Row],[Duração]]*24</f>
        <v>0</v>
      </c>
      <c r="G1303" s="22">
        <f>HOUR(Base[[#This Row],[Tempo de atendimento]]/24)</f>
        <v>0</v>
      </c>
      <c r="H1303">
        <f>_xlfn.XLOOKUP(Base[[#This Row],[Recurso]],'DE-PARA'!$A$1:$A$1000,'DE-PARA'!$E$1:$E$1000)</f>
        <v>0</v>
      </c>
      <c r="I1303">
        <f>_xlfn.XLOOKUP(Base[[#This Row],[Recurso]],'DE-PARA'!$A$1:$A$1000,'DE-PARA'!$F$1:$F$1000)</f>
        <v>0</v>
      </c>
      <c r="AD1303" s="64"/>
      <c r="AE1303" s="64"/>
      <c r="AF1303" s="64"/>
      <c r="AG1303" s="65"/>
      <c r="AH1303" s="65"/>
      <c r="BK1303" s="65"/>
      <c r="BL1303" s="65"/>
      <c r="BP1303" s="20"/>
    </row>
    <row r="1304" spans="1:68">
      <c r="A1304" s="19">
        <f>CONCATENATE(MONTH(Base[[#This Row],[Data_Padronizada]]),"/",YEAR(Base[[#This Row],[Data_Padronizada]]))*1</f>
        <v>1</v>
      </c>
      <c r="B1304" s="20" cm="1">
        <f t="array" ref="B1304">IF(ISTEXT(BP1304), IFERROR(VALOR.DATA(TRIM(BP1304)), VALUE(TRIM(BP1304))), BP1304)</f>
        <v>0</v>
      </c>
      <c r="C1304" t="str">
        <f>TEXT(Base[[#This Row],[Data_Padronizada]],"DDD")</f>
        <v>sáb</v>
      </c>
      <c r="D1304">
        <f>_xlfn.XLOOKUP(Base[[#This Row],[Recurso]],'DE-PARA'!$A$1:$A$1000,'DE-PARA'!$D$1:$D$1000)</f>
        <v>0</v>
      </c>
      <c r="E1304" t="str">
        <f>_xlfn.XLOOKUP(Base[[#This Row],[Tipo]],'DE-PARA'!$K$2:$K$63,'DE-PARA'!$L$2:$L$63,"Fazer De-Para")</f>
        <v>Fazer De-Para</v>
      </c>
      <c r="F1304" s="21">
        <f>Base[[#This Row],[Duração]]*24</f>
        <v>0</v>
      </c>
      <c r="G1304" s="22">
        <f>HOUR(Base[[#This Row],[Tempo de atendimento]]/24)</f>
        <v>0</v>
      </c>
      <c r="H1304">
        <f>_xlfn.XLOOKUP(Base[[#This Row],[Recurso]],'DE-PARA'!$A$1:$A$1000,'DE-PARA'!$E$1:$E$1000)</f>
        <v>0</v>
      </c>
      <c r="I1304">
        <f>_xlfn.XLOOKUP(Base[[#This Row],[Recurso]],'DE-PARA'!$A$1:$A$1000,'DE-PARA'!$F$1:$F$1000)</f>
        <v>0</v>
      </c>
      <c r="AD1304" s="64"/>
      <c r="AE1304" s="64"/>
      <c r="AF1304" s="64"/>
      <c r="AG1304" s="65"/>
      <c r="AH1304" s="65"/>
      <c r="BK1304" s="65"/>
      <c r="BL1304" s="65"/>
      <c r="BP1304" s="20"/>
    </row>
    <row r="1305" spans="1:68">
      <c r="A1305" s="19">
        <f>CONCATENATE(MONTH(Base[[#This Row],[Data_Padronizada]]),"/",YEAR(Base[[#This Row],[Data_Padronizada]]))*1</f>
        <v>1</v>
      </c>
      <c r="B1305" s="20" cm="1">
        <f t="array" ref="B1305">IF(ISTEXT(BP1305), IFERROR(VALOR.DATA(TRIM(BP1305)), VALUE(TRIM(BP1305))), BP1305)</f>
        <v>0</v>
      </c>
      <c r="C1305" t="str">
        <f>TEXT(Base[[#This Row],[Data_Padronizada]],"DDD")</f>
        <v>sáb</v>
      </c>
      <c r="D1305">
        <f>_xlfn.XLOOKUP(Base[[#This Row],[Recurso]],'DE-PARA'!$A$1:$A$1000,'DE-PARA'!$D$1:$D$1000)</f>
        <v>0</v>
      </c>
      <c r="E1305" t="str">
        <f>_xlfn.XLOOKUP(Base[[#This Row],[Tipo]],'DE-PARA'!$K$2:$K$63,'DE-PARA'!$L$2:$L$63,"Fazer De-Para")</f>
        <v>Fazer De-Para</v>
      </c>
      <c r="F1305" s="21">
        <f>Base[[#This Row],[Duração]]*24</f>
        <v>0</v>
      </c>
      <c r="G1305" s="22">
        <f>HOUR(Base[[#This Row],[Tempo de atendimento]]/24)</f>
        <v>0</v>
      </c>
      <c r="H1305">
        <f>_xlfn.XLOOKUP(Base[[#This Row],[Recurso]],'DE-PARA'!$A$1:$A$1000,'DE-PARA'!$E$1:$E$1000)</f>
        <v>0</v>
      </c>
      <c r="I1305">
        <f>_xlfn.XLOOKUP(Base[[#This Row],[Recurso]],'DE-PARA'!$A$1:$A$1000,'DE-PARA'!$F$1:$F$1000)</f>
        <v>0</v>
      </c>
      <c r="AD1305" s="64"/>
      <c r="AE1305" s="64"/>
      <c r="AF1305" s="64"/>
      <c r="AG1305" s="65"/>
      <c r="AH1305" s="65"/>
      <c r="BK1305" s="65"/>
      <c r="BL1305" s="65"/>
      <c r="BP1305" s="20"/>
    </row>
    <row r="1306" spans="1:68">
      <c r="A1306" s="19">
        <f>CONCATENATE(MONTH(Base[[#This Row],[Data_Padronizada]]),"/",YEAR(Base[[#This Row],[Data_Padronizada]]))*1</f>
        <v>1</v>
      </c>
      <c r="B1306" s="20" cm="1">
        <f t="array" ref="B1306">IF(ISTEXT(BP1306), IFERROR(VALOR.DATA(TRIM(BP1306)), VALUE(TRIM(BP1306))), BP1306)</f>
        <v>0</v>
      </c>
      <c r="C1306" t="str">
        <f>TEXT(Base[[#This Row],[Data_Padronizada]],"DDD")</f>
        <v>sáb</v>
      </c>
      <c r="D1306">
        <f>_xlfn.XLOOKUP(Base[[#This Row],[Recurso]],'DE-PARA'!$A$1:$A$1000,'DE-PARA'!$D$1:$D$1000)</f>
        <v>0</v>
      </c>
      <c r="E1306" t="str">
        <f>_xlfn.XLOOKUP(Base[[#This Row],[Tipo]],'DE-PARA'!$K$2:$K$63,'DE-PARA'!$L$2:$L$63,"Fazer De-Para")</f>
        <v>Fazer De-Para</v>
      </c>
      <c r="F1306" s="21">
        <f>Base[[#This Row],[Duração]]*24</f>
        <v>0</v>
      </c>
      <c r="G1306" s="22">
        <f>HOUR(Base[[#This Row],[Tempo de atendimento]]/24)</f>
        <v>0</v>
      </c>
      <c r="H1306">
        <f>_xlfn.XLOOKUP(Base[[#This Row],[Recurso]],'DE-PARA'!$A$1:$A$1000,'DE-PARA'!$E$1:$E$1000)</f>
        <v>0</v>
      </c>
      <c r="I1306">
        <f>_xlfn.XLOOKUP(Base[[#This Row],[Recurso]],'DE-PARA'!$A$1:$A$1000,'DE-PARA'!$F$1:$F$1000)</f>
        <v>0</v>
      </c>
      <c r="AD1306" s="64"/>
      <c r="AE1306" s="64"/>
      <c r="AF1306" s="64"/>
      <c r="AG1306" s="65"/>
      <c r="AH1306" s="65"/>
      <c r="BK1306" s="65"/>
      <c r="BL1306" s="65"/>
      <c r="BP1306" s="20"/>
    </row>
    <row r="1307" spans="1:68">
      <c r="A1307" s="19">
        <f>CONCATENATE(MONTH(Base[[#This Row],[Data_Padronizada]]),"/",YEAR(Base[[#This Row],[Data_Padronizada]]))*1</f>
        <v>1</v>
      </c>
      <c r="B1307" s="20" cm="1">
        <f t="array" ref="B1307">IF(ISTEXT(BP1307), IFERROR(VALOR.DATA(TRIM(BP1307)), VALUE(TRIM(BP1307))), BP1307)</f>
        <v>0</v>
      </c>
      <c r="C1307" t="str">
        <f>TEXT(Base[[#This Row],[Data_Padronizada]],"DDD")</f>
        <v>sáb</v>
      </c>
      <c r="D1307">
        <f>_xlfn.XLOOKUP(Base[[#This Row],[Recurso]],'DE-PARA'!$A$1:$A$1000,'DE-PARA'!$D$1:$D$1000)</f>
        <v>0</v>
      </c>
      <c r="E1307" t="str">
        <f>_xlfn.XLOOKUP(Base[[#This Row],[Tipo]],'DE-PARA'!$K$2:$K$63,'DE-PARA'!$L$2:$L$63,"Fazer De-Para")</f>
        <v>Fazer De-Para</v>
      </c>
      <c r="F1307" s="21">
        <f>Base[[#This Row],[Duração]]*24</f>
        <v>0</v>
      </c>
      <c r="G1307" s="22">
        <f>HOUR(Base[[#This Row],[Tempo de atendimento]]/24)</f>
        <v>0</v>
      </c>
      <c r="H1307">
        <f>_xlfn.XLOOKUP(Base[[#This Row],[Recurso]],'DE-PARA'!$A$1:$A$1000,'DE-PARA'!$E$1:$E$1000)</f>
        <v>0</v>
      </c>
      <c r="I1307">
        <f>_xlfn.XLOOKUP(Base[[#This Row],[Recurso]],'DE-PARA'!$A$1:$A$1000,'DE-PARA'!$F$1:$F$1000)</f>
        <v>0</v>
      </c>
      <c r="AD1307" s="64"/>
      <c r="AE1307" s="64"/>
      <c r="AF1307" s="64"/>
      <c r="AG1307" s="65"/>
      <c r="AH1307" s="65"/>
      <c r="BK1307" s="65"/>
      <c r="BL1307" s="65"/>
      <c r="BP1307" s="20"/>
    </row>
    <row r="1308" spans="1:68">
      <c r="A1308" s="19">
        <f>CONCATENATE(MONTH(Base[[#This Row],[Data_Padronizada]]),"/",YEAR(Base[[#This Row],[Data_Padronizada]]))*1</f>
        <v>1</v>
      </c>
      <c r="B1308" s="20" cm="1">
        <f t="array" ref="B1308">IF(ISTEXT(BP1308), IFERROR(VALOR.DATA(TRIM(BP1308)), VALUE(TRIM(BP1308))), BP1308)</f>
        <v>0</v>
      </c>
      <c r="C1308" t="str">
        <f>TEXT(Base[[#This Row],[Data_Padronizada]],"DDD")</f>
        <v>sáb</v>
      </c>
      <c r="D1308">
        <f>_xlfn.XLOOKUP(Base[[#This Row],[Recurso]],'DE-PARA'!$A$1:$A$1000,'DE-PARA'!$D$1:$D$1000)</f>
        <v>0</v>
      </c>
      <c r="E1308" t="str">
        <f>_xlfn.XLOOKUP(Base[[#This Row],[Tipo]],'DE-PARA'!$K$2:$K$63,'DE-PARA'!$L$2:$L$63,"Fazer De-Para")</f>
        <v>Fazer De-Para</v>
      </c>
      <c r="F1308" s="21">
        <f>Base[[#This Row],[Duração]]*24</f>
        <v>0</v>
      </c>
      <c r="G1308" s="22">
        <f>HOUR(Base[[#This Row],[Tempo de atendimento]]/24)</f>
        <v>0</v>
      </c>
      <c r="H1308">
        <f>_xlfn.XLOOKUP(Base[[#This Row],[Recurso]],'DE-PARA'!$A$1:$A$1000,'DE-PARA'!$E$1:$E$1000)</f>
        <v>0</v>
      </c>
      <c r="I1308">
        <f>_xlfn.XLOOKUP(Base[[#This Row],[Recurso]],'DE-PARA'!$A$1:$A$1000,'DE-PARA'!$F$1:$F$1000)</f>
        <v>0</v>
      </c>
      <c r="AD1308" s="64"/>
      <c r="AE1308" s="64"/>
      <c r="AF1308" s="64"/>
      <c r="AG1308" s="65"/>
      <c r="AH1308" s="65"/>
      <c r="BK1308" s="65"/>
      <c r="BL1308" s="65"/>
      <c r="BP1308" s="20"/>
    </row>
    <row r="1309" spans="1:68">
      <c r="A1309" s="19">
        <f>CONCATENATE(MONTH(Base[[#This Row],[Data_Padronizada]]),"/",YEAR(Base[[#This Row],[Data_Padronizada]]))*1</f>
        <v>1</v>
      </c>
      <c r="B1309" s="20" cm="1">
        <f t="array" ref="B1309">IF(ISTEXT(BP1309), IFERROR(VALOR.DATA(TRIM(BP1309)), VALUE(TRIM(BP1309))), BP1309)</f>
        <v>0</v>
      </c>
      <c r="C1309" t="str">
        <f>TEXT(Base[[#This Row],[Data_Padronizada]],"DDD")</f>
        <v>sáb</v>
      </c>
      <c r="D1309">
        <f>_xlfn.XLOOKUP(Base[[#This Row],[Recurso]],'DE-PARA'!$A$1:$A$1000,'DE-PARA'!$D$1:$D$1000)</f>
        <v>0</v>
      </c>
      <c r="E1309" t="str">
        <f>_xlfn.XLOOKUP(Base[[#This Row],[Tipo]],'DE-PARA'!$K$2:$K$63,'DE-PARA'!$L$2:$L$63,"Fazer De-Para")</f>
        <v>Fazer De-Para</v>
      </c>
      <c r="F1309" s="21">
        <f>Base[[#This Row],[Duração]]*24</f>
        <v>0</v>
      </c>
      <c r="G1309" s="22">
        <f>HOUR(Base[[#This Row],[Tempo de atendimento]]/24)</f>
        <v>0</v>
      </c>
      <c r="H1309">
        <f>_xlfn.XLOOKUP(Base[[#This Row],[Recurso]],'DE-PARA'!$A$1:$A$1000,'DE-PARA'!$E$1:$E$1000)</f>
        <v>0</v>
      </c>
      <c r="I1309">
        <f>_xlfn.XLOOKUP(Base[[#This Row],[Recurso]],'DE-PARA'!$A$1:$A$1000,'DE-PARA'!$F$1:$F$1000)</f>
        <v>0</v>
      </c>
      <c r="AD1309" s="64"/>
      <c r="AE1309" s="64"/>
      <c r="AF1309" s="64"/>
      <c r="AG1309" s="65"/>
      <c r="AH1309" s="65"/>
      <c r="BK1309" s="65"/>
      <c r="BL1309" s="65"/>
      <c r="BP1309" s="20"/>
    </row>
    <row r="1310" spans="1:68">
      <c r="A1310" s="19">
        <f>CONCATENATE(MONTH(Base[[#This Row],[Data_Padronizada]]),"/",YEAR(Base[[#This Row],[Data_Padronizada]]))*1</f>
        <v>1</v>
      </c>
      <c r="B1310" s="20" cm="1">
        <f t="array" ref="B1310">IF(ISTEXT(BP1310), IFERROR(VALOR.DATA(TRIM(BP1310)), VALUE(TRIM(BP1310))), BP1310)</f>
        <v>0</v>
      </c>
      <c r="C1310" t="str">
        <f>TEXT(Base[[#This Row],[Data_Padronizada]],"DDD")</f>
        <v>sáb</v>
      </c>
      <c r="D1310">
        <f>_xlfn.XLOOKUP(Base[[#This Row],[Recurso]],'DE-PARA'!$A$1:$A$1000,'DE-PARA'!$D$1:$D$1000)</f>
        <v>0</v>
      </c>
      <c r="E1310" t="str">
        <f>_xlfn.XLOOKUP(Base[[#This Row],[Tipo]],'DE-PARA'!$K$2:$K$63,'DE-PARA'!$L$2:$L$63,"Fazer De-Para")</f>
        <v>Fazer De-Para</v>
      </c>
      <c r="F1310" s="21">
        <f>Base[[#This Row],[Duração]]*24</f>
        <v>0</v>
      </c>
      <c r="G1310" s="22">
        <f>HOUR(Base[[#This Row],[Tempo de atendimento]]/24)</f>
        <v>0</v>
      </c>
      <c r="H1310">
        <f>_xlfn.XLOOKUP(Base[[#This Row],[Recurso]],'DE-PARA'!$A$1:$A$1000,'DE-PARA'!$E$1:$E$1000)</f>
        <v>0</v>
      </c>
      <c r="I1310">
        <f>_xlfn.XLOOKUP(Base[[#This Row],[Recurso]],'DE-PARA'!$A$1:$A$1000,'DE-PARA'!$F$1:$F$1000)</f>
        <v>0</v>
      </c>
      <c r="AD1310" s="64"/>
      <c r="AE1310" s="64"/>
      <c r="AF1310" s="64"/>
      <c r="AG1310" s="65"/>
      <c r="AH1310" s="65"/>
      <c r="BK1310" s="65"/>
      <c r="BL1310" s="65"/>
      <c r="BP1310" s="20"/>
    </row>
    <row r="1311" spans="1:68">
      <c r="A1311" s="19">
        <f>CONCATENATE(MONTH(Base[[#This Row],[Data_Padronizada]]),"/",YEAR(Base[[#This Row],[Data_Padronizada]]))*1</f>
        <v>1</v>
      </c>
      <c r="B1311" s="20" cm="1">
        <f t="array" ref="B1311">IF(ISTEXT(BP1311), IFERROR(VALOR.DATA(TRIM(BP1311)), VALUE(TRIM(BP1311))), BP1311)</f>
        <v>0</v>
      </c>
      <c r="C1311" t="str">
        <f>TEXT(Base[[#This Row],[Data_Padronizada]],"DDD")</f>
        <v>sáb</v>
      </c>
      <c r="D1311">
        <f>_xlfn.XLOOKUP(Base[[#This Row],[Recurso]],'DE-PARA'!$A$1:$A$1000,'DE-PARA'!$D$1:$D$1000)</f>
        <v>0</v>
      </c>
      <c r="E1311" t="str">
        <f>_xlfn.XLOOKUP(Base[[#This Row],[Tipo]],'DE-PARA'!$K$2:$K$63,'DE-PARA'!$L$2:$L$63,"Fazer De-Para")</f>
        <v>Fazer De-Para</v>
      </c>
      <c r="F1311" s="21">
        <f>Base[[#This Row],[Duração]]*24</f>
        <v>0</v>
      </c>
      <c r="G1311" s="22">
        <f>HOUR(Base[[#This Row],[Tempo de atendimento]]/24)</f>
        <v>0</v>
      </c>
      <c r="H1311">
        <f>_xlfn.XLOOKUP(Base[[#This Row],[Recurso]],'DE-PARA'!$A$1:$A$1000,'DE-PARA'!$E$1:$E$1000)</f>
        <v>0</v>
      </c>
      <c r="I1311">
        <f>_xlfn.XLOOKUP(Base[[#This Row],[Recurso]],'DE-PARA'!$A$1:$A$1000,'DE-PARA'!$F$1:$F$1000)</f>
        <v>0</v>
      </c>
      <c r="AD1311" s="64"/>
      <c r="AE1311" s="64"/>
      <c r="AF1311" s="64"/>
      <c r="AG1311" s="65"/>
      <c r="AH1311" s="65"/>
      <c r="BK1311" s="65"/>
      <c r="BL1311" s="65"/>
      <c r="BP1311" s="20"/>
    </row>
    <row r="1312" spans="1:68">
      <c r="A1312" s="19">
        <f>CONCATENATE(MONTH(Base[[#This Row],[Data_Padronizada]]),"/",YEAR(Base[[#This Row],[Data_Padronizada]]))*1</f>
        <v>1</v>
      </c>
      <c r="B1312" s="20" cm="1">
        <f t="array" ref="B1312">IF(ISTEXT(BP1312), IFERROR(VALOR.DATA(TRIM(BP1312)), VALUE(TRIM(BP1312))), BP1312)</f>
        <v>0</v>
      </c>
      <c r="C1312" t="str">
        <f>TEXT(Base[[#This Row],[Data_Padronizada]],"DDD")</f>
        <v>sáb</v>
      </c>
      <c r="D1312">
        <f>_xlfn.XLOOKUP(Base[[#This Row],[Recurso]],'DE-PARA'!$A$1:$A$1000,'DE-PARA'!$D$1:$D$1000)</f>
        <v>0</v>
      </c>
      <c r="E1312" t="str">
        <f>_xlfn.XLOOKUP(Base[[#This Row],[Tipo]],'DE-PARA'!$K$2:$K$63,'DE-PARA'!$L$2:$L$63,"Fazer De-Para")</f>
        <v>Fazer De-Para</v>
      </c>
      <c r="F1312" s="21">
        <f>Base[[#This Row],[Duração]]*24</f>
        <v>0</v>
      </c>
      <c r="G1312" s="22">
        <f>HOUR(Base[[#This Row],[Tempo de atendimento]]/24)</f>
        <v>0</v>
      </c>
      <c r="H1312">
        <f>_xlfn.XLOOKUP(Base[[#This Row],[Recurso]],'DE-PARA'!$A$1:$A$1000,'DE-PARA'!$E$1:$E$1000)</f>
        <v>0</v>
      </c>
      <c r="I1312">
        <f>_xlfn.XLOOKUP(Base[[#This Row],[Recurso]],'DE-PARA'!$A$1:$A$1000,'DE-PARA'!$F$1:$F$1000)</f>
        <v>0</v>
      </c>
      <c r="AD1312" s="64"/>
      <c r="AE1312" s="64"/>
      <c r="AF1312" s="64"/>
      <c r="AG1312" s="65"/>
      <c r="AH1312" s="65"/>
      <c r="BK1312" s="65"/>
      <c r="BL1312" s="65"/>
      <c r="BP1312" s="20"/>
    </row>
    <row r="1313" spans="1:68">
      <c r="A1313" s="19">
        <f>CONCATENATE(MONTH(Base[[#This Row],[Data_Padronizada]]),"/",YEAR(Base[[#This Row],[Data_Padronizada]]))*1</f>
        <v>1</v>
      </c>
      <c r="B1313" s="20" cm="1">
        <f t="array" ref="B1313">IF(ISTEXT(BP1313), IFERROR(VALOR.DATA(TRIM(BP1313)), VALUE(TRIM(BP1313))), BP1313)</f>
        <v>0</v>
      </c>
      <c r="C1313" t="str">
        <f>TEXT(Base[[#This Row],[Data_Padronizada]],"DDD")</f>
        <v>sáb</v>
      </c>
      <c r="D1313">
        <f>_xlfn.XLOOKUP(Base[[#This Row],[Recurso]],'DE-PARA'!$A$1:$A$1000,'DE-PARA'!$D$1:$D$1000)</f>
        <v>0</v>
      </c>
      <c r="E1313" t="str">
        <f>_xlfn.XLOOKUP(Base[[#This Row],[Tipo]],'DE-PARA'!$K$2:$K$63,'DE-PARA'!$L$2:$L$63,"Fazer De-Para")</f>
        <v>Fazer De-Para</v>
      </c>
      <c r="F1313" s="21">
        <f>Base[[#This Row],[Duração]]*24</f>
        <v>0</v>
      </c>
      <c r="G1313" s="22">
        <f>HOUR(Base[[#This Row],[Tempo de atendimento]]/24)</f>
        <v>0</v>
      </c>
      <c r="H1313">
        <f>_xlfn.XLOOKUP(Base[[#This Row],[Recurso]],'DE-PARA'!$A$1:$A$1000,'DE-PARA'!$E$1:$E$1000)</f>
        <v>0</v>
      </c>
      <c r="I1313">
        <f>_xlfn.XLOOKUP(Base[[#This Row],[Recurso]],'DE-PARA'!$A$1:$A$1000,'DE-PARA'!$F$1:$F$1000)</f>
        <v>0</v>
      </c>
      <c r="AD1313" s="64"/>
      <c r="AE1313" s="64"/>
      <c r="AF1313" s="64"/>
      <c r="AG1313" s="65"/>
      <c r="AH1313" s="65"/>
      <c r="BK1313" s="65"/>
      <c r="BL1313" s="65"/>
      <c r="BP1313" s="20"/>
    </row>
    <row r="1314" spans="1:68">
      <c r="A1314" s="19">
        <f>CONCATENATE(MONTH(Base[[#This Row],[Data_Padronizada]]),"/",YEAR(Base[[#This Row],[Data_Padronizada]]))*1</f>
        <v>1</v>
      </c>
      <c r="B1314" s="20" cm="1">
        <f t="array" ref="B1314">IF(ISTEXT(BP1314), IFERROR(VALOR.DATA(TRIM(BP1314)), VALUE(TRIM(BP1314))), BP1314)</f>
        <v>0</v>
      </c>
      <c r="C1314" t="str">
        <f>TEXT(Base[[#This Row],[Data_Padronizada]],"DDD")</f>
        <v>sáb</v>
      </c>
      <c r="D1314">
        <f>_xlfn.XLOOKUP(Base[[#This Row],[Recurso]],'DE-PARA'!$A$1:$A$1000,'DE-PARA'!$D$1:$D$1000)</f>
        <v>0</v>
      </c>
      <c r="E1314" t="str">
        <f>_xlfn.XLOOKUP(Base[[#This Row],[Tipo]],'DE-PARA'!$K$2:$K$63,'DE-PARA'!$L$2:$L$63,"Fazer De-Para")</f>
        <v>Fazer De-Para</v>
      </c>
      <c r="F1314" s="21">
        <f>Base[[#This Row],[Duração]]*24</f>
        <v>0</v>
      </c>
      <c r="G1314" s="22">
        <f>HOUR(Base[[#This Row],[Tempo de atendimento]]/24)</f>
        <v>0</v>
      </c>
      <c r="H1314">
        <f>_xlfn.XLOOKUP(Base[[#This Row],[Recurso]],'DE-PARA'!$A$1:$A$1000,'DE-PARA'!$E$1:$E$1000)</f>
        <v>0</v>
      </c>
      <c r="I1314">
        <f>_xlfn.XLOOKUP(Base[[#This Row],[Recurso]],'DE-PARA'!$A$1:$A$1000,'DE-PARA'!$F$1:$F$1000)</f>
        <v>0</v>
      </c>
      <c r="AD1314" s="64"/>
      <c r="AE1314" s="64"/>
      <c r="AF1314" s="64"/>
      <c r="AG1314" s="65"/>
      <c r="AH1314" s="65"/>
      <c r="BK1314" s="65"/>
      <c r="BL1314" s="65"/>
      <c r="BP1314" s="20"/>
    </row>
    <row r="1315" spans="1:68">
      <c r="A1315" s="19">
        <f>CONCATENATE(MONTH(Base[[#This Row],[Data_Padronizada]]),"/",YEAR(Base[[#This Row],[Data_Padronizada]]))*1</f>
        <v>1</v>
      </c>
      <c r="B1315" s="20" cm="1">
        <f t="array" ref="B1315">IF(ISTEXT(BP1315), IFERROR(VALOR.DATA(TRIM(BP1315)), VALUE(TRIM(BP1315))), BP1315)</f>
        <v>0</v>
      </c>
      <c r="C1315" t="str">
        <f>TEXT(Base[[#This Row],[Data_Padronizada]],"DDD")</f>
        <v>sáb</v>
      </c>
      <c r="D1315">
        <f>_xlfn.XLOOKUP(Base[[#This Row],[Recurso]],'DE-PARA'!$A$1:$A$1000,'DE-PARA'!$D$1:$D$1000)</f>
        <v>0</v>
      </c>
      <c r="E1315" t="str">
        <f>_xlfn.XLOOKUP(Base[[#This Row],[Tipo]],'DE-PARA'!$K$2:$K$63,'DE-PARA'!$L$2:$L$63,"Fazer De-Para")</f>
        <v>Fazer De-Para</v>
      </c>
      <c r="F1315" s="21">
        <f>Base[[#This Row],[Duração]]*24</f>
        <v>0</v>
      </c>
      <c r="G1315" s="22">
        <f>HOUR(Base[[#This Row],[Tempo de atendimento]]/24)</f>
        <v>0</v>
      </c>
      <c r="H1315">
        <f>_xlfn.XLOOKUP(Base[[#This Row],[Recurso]],'DE-PARA'!$A$1:$A$1000,'DE-PARA'!$E$1:$E$1000)</f>
        <v>0</v>
      </c>
      <c r="I1315">
        <f>_xlfn.XLOOKUP(Base[[#This Row],[Recurso]],'DE-PARA'!$A$1:$A$1000,'DE-PARA'!$F$1:$F$1000)</f>
        <v>0</v>
      </c>
      <c r="AD1315" s="64"/>
      <c r="AE1315" s="64"/>
      <c r="AF1315" s="64"/>
      <c r="AG1315" s="65"/>
      <c r="AH1315" s="65"/>
      <c r="BK1315" s="65"/>
      <c r="BL1315" s="65"/>
      <c r="BP1315" s="20"/>
    </row>
    <row r="1316" spans="1:68">
      <c r="A1316" s="19">
        <f>CONCATENATE(MONTH(Base[[#This Row],[Data_Padronizada]]),"/",YEAR(Base[[#This Row],[Data_Padronizada]]))*1</f>
        <v>1</v>
      </c>
      <c r="B1316" s="20" cm="1">
        <f t="array" ref="B1316">IF(ISTEXT(BP1316), IFERROR(VALOR.DATA(TRIM(BP1316)), VALUE(TRIM(BP1316))), BP1316)</f>
        <v>0</v>
      </c>
      <c r="C1316" t="str">
        <f>TEXT(Base[[#This Row],[Data_Padronizada]],"DDD")</f>
        <v>sáb</v>
      </c>
      <c r="D1316">
        <f>_xlfn.XLOOKUP(Base[[#This Row],[Recurso]],'DE-PARA'!$A$1:$A$1000,'DE-PARA'!$D$1:$D$1000)</f>
        <v>0</v>
      </c>
      <c r="E1316" t="str">
        <f>_xlfn.XLOOKUP(Base[[#This Row],[Tipo]],'DE-PARA'!$K$2:$K$63,'DE-PARA'!$L$2:$L$63,"Fazer De-Para")</f>
        <v>Fazer De-Para</v>
      </c>
      <c r="F1316" s="21">
        <f>Base[[#This Row],[Duração]]*24</f>
        <v>0</v>
      </c>
      <c r="G1316" s="22">
        <f>HOUR(Base[[#This Row],[Tempo de atendimento]]/24)</f>
        <v>0</v>
      </c>
      <c r="H1316">
        <f>_xlfn.XLOOKUP(Base[[#This Row],[Recurso]],'DE-PARA'!$A$1:$A$1000,'DE-PARA'!$E$1:$E$1000)</f>
        <v>0</v>
      </c>
      <c r="I1316">
        <f>_xlfn.XLOOKUP(Base[[#This Row],[Recurso]],'DE-PARA'!$A$1:$A$1000,'DE-PARA'!$F$1:$F$1000)</f>
        <v>0</v>
      </c>
      <c r="AD1316" s="64"/>
      <c r="AE1316" s="64"/>
      <c r="AF1316" s="64"/>
      <c r="AG1316" s="65"/>
      <c r="AH1316" s="65"/>
      <c r="BK1316" s="65"/>
      <c r="BL1316" s="65"/>
      <c r="BP1316" s="20"/>
    </row>
    <row r="1317" spans="1:68">
      <c r="A1317" s="19">
        <f>CONCATENATE(MONTH(Base[[#This Row],[Data_Padronizada]]),"/",YEAR(Base[[#This Row],[Data_Padronizada]]))*1</f>
        <v>1</v>
      </c>
      <c r="B1317" s="20" cm="1">
        <f t="array" ref="B1317">IF(ISTEXT(BP1317), IFERROR(VALOR.DATA(TRIM(BP1317)), VALUE(TRIM(BP1317))), BP1317)</f>
        <v>0</v>
      </c>
      <c r="C1317" t="str">
        <f>TEXT(Base[[#This Row],[Data_Padronizada]],"DDD")</f>
        <v>sáb</v>
      </c>
      <c r="D1317">
        <f>_xlfn.XLOOKUP(Base[[#This Row],[Recurso]],'DE-PARA'!$A$1:$A$1000,'DE-PARA'!$D$1:$D$1000)</f>
        <v>0</v>
      </c>
      <c r="E1317" t="str">
        <f>_xlfn.XLOOKUP(Base[[#This Row],[Tipo]],'DE-PARA'!$K$2:$K$63,'DE-PARA'!$L$2:$L$63,"Fazer De-Para")</f>
        <v>Fazer De-Para</v>
      </c>
      <c r="F1317" s="21">
        <f>Base[[#This Row],[Duração]]*24</f>
        <v>0</v>
      </c>
      <c r="G1317" s="22">
        <f>HOUR(Base[[#This Row],[Tempo de atendimento]]/24)</f>
        <v>0</v>
      </c>
      <c r="H1317">
        <f>_xlfn.XLOOKUP(Base[[#This Row],[Recurso]],'DE-PARA'!$A$1:$A$1000,'DE-PARA'!$E$1:$E$1000)</f>
        <v>0</v>
      </c>
      <c r="I1317">
        <f>_xlfn.XLOOKUP(Base[[#This Row],[Recurso]],'DE-PARA'!$A$1:$A$1000,'DE-PARA'!$F$1:$F$1000)</f>
        <v>0</v>
      </c>
      <c r="AD1317" s="64"/>
      <c r="AE1317" s="64"/>
      <c r="AF1317" s="64"/>
      <c r="AG1317" s="65"/>
      <c r="AH1317" s="65"/>
      <c r="BK1317" s="65"/>
      <c r="BL1317" s="65"/>
      <c r="BP1317" s="20"/>
    </row>
    <row r="1318" spans="1:68">
      <c r="A1318" s="19">
        <f>CONCATENATE(MONTH(Base[[#This Row],[Data_Padronizada]]),"/",YEAR(Base[[#This Row],[Data_Padronizada]]))*1</f>
        <v>1</v>
      </c>
      <c r="B1318" s="20" cm="1">
        <f t="array" ref="B1318">IF(ISTEXT(BP1318), IFERROR(VALOR.DATA(TRIM(BP1318)), VALUE(TRIM(BP1318))), BP1318)</f>
        <v>0</v>
      </c>
      <c r="C1318" t="str">
        <f>TEXT(Base[[#This Row],[Data_Padronizada]],"DDD")</f>
        <v>sáb</v>
      </c>
      <c r="D1318">
        <f>_xlfn.XLOOKUP(Base[[#This Row],[Recurso]],'DE-PARA'!$A$1:$A$1000,'DE-PARA'!$D$1:$D$1000)</f>
        <v>0</v>
      </c>
      <c r="E1318" t="str">
        <f>_xlfn.XLOOKUP(Base[[#This Row],[Tipo]],'DE-PARA'!$K$2:$K$63,'DE-PARA'!$L$2:$L$63,"Fazer De-Para")</f>
        <v>Fazer De-Para</v>
      </c>
      <c r="F1318" s="21">
        <f>Base[[#This Row],[Duração]]*24</f>
        <v>0</v>
      </c>
      <c r="G1318" s="22">
        <f>HOUR(Base[[#This Row],[Tempo de atendimento]]/24)</f>
        <v>0</v>
      </c>
      <c r="H1318">
        <f>_xlfn.XLOOKUP(Base[[#This Row],[Recurso]],'DE-PARA'!$A$1:$A$1000,'DE-PARA'!$E$1:$E$1000)</f>
        <v>0</v>
      </c>
      <c r="I1318">
        <f>_xlfn.XLOOKUP(Base[[#This Row],[Recurso]],'DE-PARA'!$A$1:$A$1000,'DE-PARA'!$F$1:$F$1000)</f>
        <v>0</v>
      </c>
      <c r="AD1318" s="64"/>
      <c r="AE1318" s="64"/>
      <c r="AF1318" s="64"/>
      <c r="AG1318" s="65"/>
      <c r="AH1318" s="65"/>
      <c r="BK1318" s="65"/>
      <c r="BL1318" s="65"/>
      <c r="BP1318" s="20"/>
    </row>
    <row r="1319" spans="1:68">
      <c r="A1319" s="19">
        <f>CONCATENATE(MONTH(Base[[#This Row],[Data_Padronizada]]),"/",YEAR(Base[[#This Row],[Data_Padronizada]]))*1</f>
        <v>1</v>
      </c>
      <c r="B1319" s="20" cm="1">
        <f t="array" ref="B1319">IF(ISTEXT(BP1319), IFERROR(VALOR.DATA(TRIM(BP1319)), VALUE(TRIM(BP1319))), BP1319)</f>
        <v>0</v>
      </c>
      <c r="C1319" t="str">
        <f>TEXT(Base[[#This Row],[Data_Padronizada]],"DDD")</f>
        <v>sáb</v>
      </c>
      <c r="D1319">
        <f>_xlfn.XLOOKUP(Base[[#This Row],[Recurso]],'DE-PARA'!$A$1:$A$1000,'DE-PARA'!$D$1:$D$1000)</f>
        <v>0</v>
      </c>
      <c r="E1319" t="str">
        <f>_xlfn.XLOOKUP(Base[[#This Row],[Tipo]],'DE-PARA'!$K$2:$K$63,'DE-PARA'!$L$2:$L$63,"Fazer De-Para")</f>
        <v>Fazer De-Para</v>
      </c>
      <c r="F1319" s="21">
        <f>Base[[#This Row],[Duração]]*24</f>
        <v>0</v>
      </c>
      <c r="G1319" s="22">
        <f>HOUR(Base[[#This Row],[Tempo de atendimento]]/24)</f>
        <v>0</v>
      </c>
      <c r="H1319">
        <f>_xlfn.XLOOKUP(Base[[#This Row],[Recurso]],'DE-PARA'!$A$1:$A$1000,'DE-PARA'!$E$1:$E$1000)</f>
        <v>0</v>
      </c>
      <c r="I1319">
        <f>_xlfn.XLOOKUP(Base[[#This Row],[Recurso]],'DE-PARA'!$A$1:$A$1000,'DE-PARA'!$F$1:$F$1000)</f>
        <v>0</v>
      </c>
      <c r="AD1319" s="64"/>
      <c r="AE1319" s="64"/>
      <c r="AF1319" s="64"/>
      <c r="AG1319" s="65"/>
      <c r="AH1319" s="65"/>
      <c r="BK1319" s="65"/>
      <c r="BL1319" s="65"/>
      <c r="BP1319" s="20"/>
    </row>
    <row r="1320" spans="1:68">
      <c r="A1320" s="19">
        <f>CONCATENATE(MONTH(Base[[#This Row],[Data_Padronizada]]),"/",YEAR(Base[[#This Row],[Data_Padronizada]]))*1</f>
        <v>1</v>
      </c>
      <c r="B1320" s="20" cm="1">
        <f t="array" ref="B1320">IF(ISTEXT(BP1320), IFERROR(VALOR.DATA(TRIM(BP1320)), VALUE(TRIM(BP1320))), BP1320)</f>
        <v>0</v>
      </c>
      <c r="C1320" t="str">
        <f>TEXT(Base[[#This Row],[Data_Padronizada]],"DDD")</f>
        <v>sáb</v>
      </c>
      <c r="D1320">
        <f>_xlfn.XLOOKUP(Base[[#This Row],[Recurso]],'DE-PARA'!$A$1:$A$1000,'DE-PARA'!$D$1:$D$1000)</f>
        <v>0</v>
      </c>
      <c r="E1320" t="str">
        <f>_xlfn.XLOOKUP(Base[[#This Row],[Tipo]],'DE-PARA'!$K$2:$K$63,'DE-PARA'!$L$2:$L$63,"Fazer De-Para")</f>
        <v>Fazer De-Para</v>
      </c>
      <c r="F1320" s="21">
        <f>Base[[#This Row],[Duração]]*24</f>
        <v>0</v>
      </c>
      <c r="G1320" s="22">
        <f>HOUR(Base[[#This Row],[Tempo de atendimento]]/24)</f>
        <v>0</v>
      </c>
      <c r="H1320">
        <f>_xlfn.XLOOKUP(Base[[#This Row],[Recurso]],'DE-PARA'!$A$1:$A$1000,'DE-PARA'!$E$1:$E$1000)</f>
        <v>0</v>
      </c>
      <c r="I1320">
        <f>_xlfn.XLOOKUP(Base[[#This Row],[Recurso]],'DE-PARA'!$A$1:$A$1000,'DE-PARA'!$F$1:$F$1000)</f>
        <v>0</v>
      </c>
      <c r="AD1320" s="64"/>
      <c r="AE1320" s="64"/>
      <c r="AF1320" s="64"/>
      <c r="AG1320" s="65"/>
      <c r="AH1320" s="65"/>
      <c r="BK1320" s="65"/>
      <c r="BL1320" s="65"/>
      <c r="BP1320" s="20"/>
    </row>
    <row r="1321" spans="1:68">
      <c r="A1321" s="19">
        <f>CONCATENATE(MONTH(Base[[#This Row],[Data_Padronizada]]),"/",YEAR(Base[[#This Row],[Data_Padronizada]]))*1</f>
        <v>1</v>
      </c>
      <c r="B1321" s="20" cm="1">
        <f t="array" ref="B1321">IF(ISTEXT(BP1321), IFERROR(VALOR.DATA(TRIM(BP1321)), VALUE(TRIM(BP1321))), BP1321)</f>
        <v>0</v>
      </c>
      <c r="C1321" t="str">
        <f>TEXT(Base[[#This Row],[Data_Padronizada]],"DDD")</f>
        <v>sáb</v>
      </c>
      <c r="D1321">
        <f>_xlfn.XLOOKUP(Base[[#This Row],[Recurso]],'DE-PARA'!$A$1:$A$1000,'DE-PARA'!$D$1:$D$1000)</f>
        <v>0</v>
      </c>
      <c r="E1321" t="str">
        <f>_xlfn.XLOOKUP(Base[[#This Row],[Tipo]],'DE-PARA'!$K$2:$K$63,'DE-PARA'!$L$2:$L$63,"Fazer De-Para")</f>
        <v>Fazer De-Para</v>
      </c>
      <c r="F1321" s="21">
        <f>Base[[#This Row],[Duração]]*24</f>
        <v>0</v>
      </c>
      <c r="G1321" s="22">
        <f>HOUR(Base[[#This Row],[Tempo de atendimento]]/24)</f>
        <v>0</v>
      </c>
      <c r="H1321">
        <f>_xlfn.XLOOKUP(Base[[#This Row],[Recurso]],'DE-PARA'!$A$1:$A$1000,'DE-PARA'!$E$1:$E$1000)</f>
        <v>0</v>
      </c>
      <c r="I1321">
        <f>_xlfn.XLOOKUP(Base[[#This Row],[Recurso]],'DE-PARA'!$A$1:$A$1000,'DE-PARA'!$F$1:$F$1000)</f>
        <v>0</v>
      </c>
      <c r="AD1321" s="64"/>
      <c r="AE1321" s="64"/>
      <c r="AF1321" s="64"/>
      <c r="AG1321" s="65"/>
      <c r="AH1321" s="65"/>
      <c r="BK1321" s="65"/>
      <c r="BL1321" s="65"/>
      <c r="BP1321" s="20"/>
    </row>
    <row r="1322" spans="1:68">
      <c r="A1322" s="19">
        <f>CONCATENATE(MONTH(Base[[#This Row],[Data_Padronizada]]),"/",YEAR(Base[[#This Row],[Data_Padronizada]]))*1</f>
        <v>1</v>
      </c>
      <c r="B1322" s="20" cm="1">
        <f t="array" ref="B1322">IF(ISTEXT(BP1322), IFERROR(VALOR.DATA(TRIM(BP1322)), VALUE(TRIM(BP1322))), BP1322)</f>
        <v>0</v>
      </c>
      <c r="C1322" t="str">
        <f>TEXT(Base[[#This Row],[Data_Padronizada]],"DDD")</f>
        <v>sáb</v>
      </c>
      <c r="D1322">
        <f>_xlfn.XLOOKUP(Base[[#This Row],[Recurso]],'DE-PARA'!$A$1:$A$1000,'DE-PARA'!$D$1:$D$1000)</f>
        <v>0</v>
      </c>
      <c r="E1322" t="str">
        <f>_xlfn.XLOOKUP(Base[[#This Row],[Tipo]],'DE-PARA'!$K$2:$K$63,'DE-PARA'!$L$2:$L$63,"Fazer De-Para")</f>
        <v>Fazer De-Para</v>
      </c>
      <c r="F1322" s="21">
        <f>Base[[#This Row],[Duração]]*24</f>
        <v>0</v>
      </c>
      <c r="G1322" s="22">
        <f>HOUR(Base[[#This Row],[Tempo de atendimento]]/24)</f>
        <v>0</v>
      </c>
      <c r="H1322">
        <f>_xlfn.XLOOKUP(Base[[#This Row],[Recurso]],'DE-PARA'!$A$1:$A$1000,'DE-PARA'!$E$1:$E$1000)</f>
        <v>0</v>
      </c>
      <c r="I1322">
        <f>_xlfn.XLOOKUP(Base[[#This Row],[Recurso]],'DE-PARA'!$A$1:$A$1000,'DE-PARA'!$F$1:$F$1000)</f>
        <v>0</v>
      </c>
      <c r="AD1322" s="64"/>
      <c r="AE1322" s="64"/>
      <c r="AF1322" s="64"/>
      <c r="AG1322" s="65"/>
      <c r="AH1322" s="65"/>
      <c r="BK1322" s="65"/>
      <c r="BL1322" s="65"/>
      <c r="BP1322" s="20"/>
    </row>
    <row r="1323" spans="1:68">
      <c r="A1323" s="19">
        <f>CONCATENATE(MONTH(Base[[#This Row],[Data_Padronizada]]),"/",YEAR(Base[[#This Row],[Data_Padronizada]]))*1</f>
        <v>1</v>
      </c>
      <c r="B1323" s="20" cm="1">
        <f t="array" ref="B1323">IF(ISTEXT(BP1323), IFERROR(VALOR.DATA(TRIM(BP1323)), VALUE(TRIM(BP1323))), BP1323)</f>
        <v>0</v>
      </c>
      <c r="C1323" t="str">
        <f>TEXT(Base[[#This Row],[Data_Padronizada]],"DDD")</f>
        <v>sáb</v>
      </c>
      <c r="D1323">
        <f>_xlfn.XLOOKUP(Base[[#This Row],[Recurso]],'DE-PARA'!$A$1:$A$1000,'DE-PARA'!$D$1:$D$1000)</f>
        <v>0</v>
      </c>
      <c r="E1323" t="str">
        <f>_xlfn.XLOOKUP(Base[[#This Row],[Tipo]],'DE-PARA'!$K$2:$K$63,'DE-PARA'!$L$2:$L$63,"Fazer De-Para")</f>
        <v>Fazer De-Para</v>
      </c>
      <c r="F1323" s="21">
        <f>Base[[#This Row],[Duração]]*24</f>
        <v>0</v>
      </c>
      <c r="G1323" s="22">
        <f>HOUR(Base[[#This Row],[Tempo de atendimento]]/24)</f>
        <v>0</v>
      </c>
      <c r="H1323">
        <f>_xlfn.XLOOKUP(Base[[#This Row],[Recurso]],'DE-PARA'!$A$1:$A$1000,'DE-PARA'!$E$1:$E$1000)</f>
        <v>0</v>
      </c>
      <c r="I1323">
        <f>_xlfn.XLOOKUP(Base[[#This Row],[Recurso]],'DE-PARA'!$A$1:$A$1000,'DE-PARA'!$F$1:$F$1000)</f>
        <v>0</v>
      </c>
      <c r="AD1323" s="64"/>
      <c r="AE1323" s="64"/>
      <c r="AF1323" s="64"/>
      <c r="AG1323" s="65"/>
      <c r="AH1323" s="65"/>
      <c r="BK1323" s="65"/>
      <c r="BL1323" s="65"/>
      <c r="BP1323" s="20"/>
    </row>
    <row r="1324" spans="1:68">
      <c r="A1324" s="19">
        <f>CONCATENATE(MONTH(Base[[#This Row],[Data_Padronizada]]),"/",YEAR(Base[[#This Row],[Data_Padronizada]]))*1</f>
        <v>1</v>
      </c>
      <c r="B1324" s="20" cm="1">
        <f t="array" ref="B1324">IF(ISTEXT(BP1324), IFERROR(VALOR.DATA(TRIM(BP1324)), VALUE(TRIM(BP1324))), BP1324)</f>
        <v>0</v>
      </c>
      <c r="C1324" t="str">
        <f>TEXT(Base[[#This Row],[Data_Padronizada]],"DDD")</f>
        <v>sáb</v>
      </c>
      <c r="D1324">
        <f>_xlfn.XLOOKUP(Base[[#This Row],[Recurso]],'DE-PARA'!$A$1:$A$1000,'DE-PARA'!$D$1:$D$1000)</f>
        <v>0</v>
      </c>
      <c r="E1324" t="str">
        <f>_xlfn.XLOOKUP(Base[[#This Row],[Tipo]],'DE-PARA'!$K$2:$K$63,'DE-PARA'!$L$2:$L$63,"Fazer De-Para")</f>
        <v>Fazer De-Para</v>
      </c>
      <c r="F1324" s="21">
        <f>Base[[#This Row],[Duração]]*24</f>
        <v>0</v>
      </c>
      <c r="G1324" s="22">
        <f>HOUR(Base[[#This Row],[Tempo de atendimento]]/24)</f>
        <v>0</v>
      </c>
      <c r="H1324">
        <f>_xlfn.XLOOKUP(Base[[#This Row],[Recurso]],'DE-PARA'!$A$1:$A$1000,'DE-PARA'!$E$1:$E$1000)</f>
        <v>0</v>
      </c>
      <c r="I1324">
        <f>_xlfn.XLOOKUP(Base[[#This Row],[Recurso]],'DE-PARA'!$A$1:$A$1000,'DE-PARA'!$F$1:$F$1000)</f>
        <v>0</v>
      </c>
      <c r="AD1324" s="64"/>
      <c r="AE1324" s="64"/>
      <c r="AF1324" s="64"/>
      <c r="AG1324" s="65"/>
      <c r="AH1324" s="65"/>
      <c r="BK1324" s="65"/>
      <c r="BL1324" s="65"/>
      <c r="BP1324" s="20"/>
    </row>
    <row r="1325" spans="1:68">
      <c r="A1325" s="19">
        <f>CONCATENATE(MONTH(Base[[#This Row],[Data_Padronizada]]),"/",YEAR(Base[[#This Row],[Data_Padronizada]]))*1</f>
        <v>1</v>
      </c>
      <c r="B1325" s="20" cm="1">
        <f t="array" ref="B1325">IF(ISTEXT(BP1325), IFERROR(VALOR.DATA(TRIM(BP1325)), VALUE(TRIM(BP1325))), BP1325)</f>
        <v>0</v>
      </c>
      <c r="C1325" t="str">
        <f>TEXT(Base[[#This Row],[Data_Padronizada]],"DDD")</f>
        <v>sáb</v>
      </c>
      <c r="D1325">
        <f>_xlfn.XLOOKUP(Base[[#This Row],[Recurso]],'DE-PARA'!$A$1:$A$1000,'DE-PARA'!$D$1:$D$1000)</f>
        <v>0</v>
      </c>
      <c r="E1325" t="str">
        <f>_xlfn.XLOOKUP(Base[[#This Row],[Tipo]],'DE-PARA'!$K$2:$K$63,'DE-PARA'!$L$2:$L$63,"Fazer De-Para")</f>
        <v>Fazer De-Para</v>
      </c>
      <c r="F1325" s="21">
        <f>Base[[#This Row],[Duração]]*24</f>
        <v>0</v>
      </c>
      <c r="G1325" s="22">
        <f>HOUR(Base[[#This Row],[Tempo de atendimento]]/24)</f>
        <v>0</v>
      </c>
      <c r="H1325">
        <f>_xlfn.XLOOKUP(Base[[#This Row],[Recurso]],'DE-PARA'!$A$1:$A$1000,'DE-PARA'!$E$1:$E$1000)</f>
        <v>0</v>
      </c>
      <c r="I1325">
        <f>_xlfn.XLOOKUP(Base[[#This Row],[Recurso]],'DE-PARA'!$A$1:$A$1000,'DE-PARA'!$F$1:$F$1000)</f>
        <v>0</v>
      </c>
      <c r="AD1325" s="64"/>
      <c r="AE1325" s="64"/>
      <c r="AF1325" s="64"/>
      <c r="AG1325" s="65"/>
      <c r="AH1325" s="65"/>
      <c r="BK1325" s="65"/>
      <c r="BL1325" s="65"/>
      <c r="BP1325" s="20"/>
    </row>
    <row r="1326" spans="1:68">
      <c r="A1326" s="19">
        <f>CONCATENATE(MONTH(Base[[#This Row],[Data_Padronizada]]),"/",YEAR(Base[[#This Row],[Data_Padronizada]]))*1</f>
        <v>1</v>
      </c>
      <c r="B1326" s="20" cm="1">
        <f t="array" ref="B1326">IF(ISTEXT(BP1326), IFERROR(VALOR.DATA(TRIM(BP1326)), VALUE(TRIM(BP1326))), BP1326)</f>
        <v>0</v>
      </c>
      <c r="C1326" t="str">
        <f>TEXT(Base[[#This Row],[Data_Padronizada]],"DDD")</f>
        <v>sáb</v>
      </c>
      <c r="D1326">
        <f>_xlfn.XLOOKUP(Base[[#This Row],[Recurso]],'DE-PARA'!$A$1:$A$1000,'DE-PARA'!$D$1:$D$1000)</f>
        <v>0</v>
      </c>
      <c r="E1326" t="str">
        <f>_xlfn.XLOOKUP(Base[[#This Row],[Tipo]],'DE-PARA'!$K$2:$K$63,'DE-PARA'!$L$2:$L$63,"Fazer De-Para")</f>
        <v>Fazer De-Para</v>
      </c>
      <c r="F1326" s="21">
        <f>Base[[#This Row],[Duração]]*24</f>
        <v>0</v>
      </c>
      <c r="G1326" s="22">
        <f>HOUR(Base[[#This Row],[Tempo de atendimento]]/24)</f>
        <v>0</v>
      </c>
      <c r="H1326">
        <f>_xlfn.XLOOKUP(Base[[#This Row],[Recurso]],'DE-PARA'!$A$1:$A$1000,'DE-PARA'!$E$1:$E$1000)</f>
        <v>0</v>
      </c>
      <c r="I1326">
        <f>_xlfn.XLOOKUP(Base[[#This Row],[Recurso]],'DE-PARA'!$A$1:$A$1000,'DE-PARA'!$F$1:$F$1000)</f>
        <v>0</v>
      </c>
      <c r="AD1326" s="64"/>
      <c r="AE1326" s="64"/>
      <c r="AF1326" s="64"/>
      <c r="AG1326" s="65"/>
      <c r="AH1326" s="65"/>
      <c r="BK1326" s="65"/>
      <c r="BL1326" s="65"/>
      <c r="BP1326" s="20"/>
    </row>
    <row r="1327" spans="1:68">
      <c r="A1327" s="19">
        <f>CONCATENATE(MONTH(Base[[#This Row],[Data_Padronizada]]),"/",YEAR(Base[[#This Row],[Data_Padronizada]]))*1</f>
        <v>1</v>
      </c>
      <c r="B1327" s="20" cm="1">
        <f t="array" ref="B1327">IF(ISTEXT(BP1327), IFERROR(VALOR.DATA(TRIM(BP1327)), VALUE(TRIM(BP1327))), BP1327)</f>
        <v>0</v>
      </c>
      <c r="C1327" t="str">
        <f>TEXT(Base[[#This Row],[Data_Padronizada]],"DDD")</f>
        <v>sáb</v>
      </c>
      <c r="D1327">
        <f>_xlfn.XLOOKUP(Base[[#This Row],[Recurso]],'DE-PARA'!$A$1:$A$1000,'DE-PARA'!$D$1:$D$1000)</f>
        <v>0</v>
      </c>
      <c r="E1327" t="str">
        <f>_xlfn.XLOOKUP(Base[[#This Row],[Tipo]],'DE-PARA'!$K$2:$K$63,'DE-PARA'!$L$2:$L$63,"Fazer De-Para")</f>
        <v>Fazer De-Para</v>
      </c>
      <c r="F1327" s="21">
        <f>Base[[#This Row],[Duração]]*24</f>
        <v>0</v>
      </c>
      <c r="G1327" s="22">
        <f>HOUR(Base[[#This Row],[Tempo de atendimento]]/24)</f>
        <v>0</v>
      </c>
      <c r="H1327">
        <f>_xlfn.XLOOKUP(Base[[#This Row],[Recurso]],'DE-PARA'!$A$1:$A$1000,'DE-PARA'!$E$1:$E$1000)</f>
        <v>0</v>
      </c>
      <c r="I1327">
        <f>_xlfn.XLOOKUP(Base[[#This Row],[Recurso]],'DE-PARA'!$A$1:$A$1000,'DE-PARA'!$F$1:$F$1000)</f>
        <v>0</v>
      </c>
      <c r="AD1327" s="64"/>
      <c r="AE1327" s="64"/>
      <c r="AF1327" s="64"/>
      <c r="AG1327" s="65"/>
      <c r="AH1327" s="65"/>
      <c r="BK1327" s="65"/>
      <c r="BL1327" s="65"/>
      <c r="BP1327" s="20"/>
    </row>
    <row r="1328" spans="1:68">
      <c r="A1328" s="19">
        <f>CONCATENATE(MONTH(Base[[#This Row],[Data_Padronizada]]),"/",YEAR(Base[[#This Row],[Data_Padronizada]]))*1</f>
        <v>1</v>
      </c>
      <c r="B1328" s="20" cm="1">
        <f t="array" ref="B1328">IF(ISTEXT(BP1328), IFERROR(VALOR.DATA(TRIM(BP1328)), VALUE(TRIM(BP1328))), BP1328)</f>
        <v>0</v>
      </c>
      <c r="C1328" t="str">
        <f>TEXT(Base[[#This Row],[Data_Padronizada]],"DDD")</f>
        <v>sáb</v>
      </c>
      <c r="D1328">
        <f>_xlfn.XLOOKUP(Base[[#This Row],[Recurso]],'DE-PARA'!$A$1:$A$1000,'DE-PARA'!$D$1:$D$1000)</f>
        <v>0</v>
      </c>
      <c r="E1328" t="str">
        <f>_xlfn.XLOOKUP(Base[[#This Row],[Tipo]],'DE-PARA'!$K$2:$K$63,'DE-PARA'!$L$2:$L$63,"Fazer De-Para")</f>
        <v>Fazer De-Para</v>
      </c>
      <c r="F1328" s="21">
        <f>Base[[#This Row],[Duração]]*24</f>
        <v>0</v>
      </c>
      <c r="G1328" s="22">
        <f>HOUR(Base[[#This Row],[Tempo de atendimento]]/24)</f>
        <v>0</v>
      </c>
      <c r="H1328">
        <f>_xlfn.XLOOKUP(Base[[#This Row],[Recurso]],'DE-PARA'!$A$1:$A$1000,'DE-PARA'!$E$1:$E$1000)</f>
        <v>0</v>
      </c>
      <c r="I1328">
        <f>_xlfn.XLOOKUP(Base[[#This Row],[Recurso]],'DE-PARA'!$A$1:$A$1000,'DE-PARA'!$F$1:$F$1000)</f>
        <v>0</v>
      </c>
      <c r="AD1328" s="64"/>
      <c r="AE1328" s="64"/>
      <c r="AF1328" s="64"/>
      <c r="AG1328" s="65"/>
      <c r="AH1328" s="65"/>
      <c r="BK1328" s="65"/>
      <c r="BL1328" s="65"/>
      <c r="BP1328" s="20"/>
    </row>
    <row r="1329" spans="1:68">
      <c r="A1329" s="19">
        <f>CONCATENATE(MONTH(Base[[#This Row],[Data_Padronizada]]),"/",YEAR(Base[[#This Row],[Data_Padronizada]]))*1</f>
        <v>1</v>
      </c>
      <c r="B1329" s="20" cm="1">
        <f t="array" ref="B1329">IF(ISTEXT(BP1329), IFERROR(VALOR.DATA(TRIM(BP1329)), VALUE(TRIM(BP1329))), BP1329)</f>
        <v>0</v>
      </c>
      <c r="C1329" t="str">
        <f>TEXT(Base[[#This Row],[Data_Padronizada]],"DDD")</f>
        <v>sáb</v>
      </c>
      <c r="D1329">
        <f>_xlfn.XLOOKUP(Base[[#This Row],[Recurso]],'DE-PARA'!$A$1:$A$1000,'DE-PARA'!$D$1:$D$1000)</f>
        <v>0</v>
      </c>
      <c r="E1329" t="str">
        <f>_xlfn.XLOOKUP(Base[[#This Row],[Tipo]],'DE-PARA'!$K$2:$K$63,'DE-PARA'!$L$2:$L$63,"Fazer De-Para")</f>
        <v>Fazer De-Para</v>
      </c>
      <c r="F1329" s="21">
        <f>Base[[#This Row],[Duração]]*24</f>
        <v>0</v>
      </c>
      <c r="G1329" s="22">
        <f>HOUR(Base[[#This Row],[Tempo de atendimento]]/24)</f>
        <v>0</v>
      </c>
      <c r="H1329">
        <f>_xlfn.XLOOKUP(Base[[#This Row],[Recurso]],'DE-PARA'!$A$1:$A$1000,'DE-PARA'!$E$1:$E$1000)</f>
        <v>0</v>
      </c>
      <c r="I1329">
        <f>_xlfn.XLOOKUP(Base[[#This Row],[Recurso]],'DE-PARA'!$A$1:$A$1000,'DE-PARA'!$F$1:$F$1000)</f>
        <v>0</v>
      </c>
      <c r="AD1329" s="64"/>
      <c r="AE1329" s="64"/>
      <c r="AF1329" s="64"/>
      <c r="AG1329" s="65"/>
      <c r="AH1329" s="65"/>
      <c r="BK1329" s="65"/>
      <c r="BL1329" s="65"/>
      <c r="BP1329" s="20"/>
    </row>
    <row r="1330" spans="1:68">
      <c r="A1330" s="19">
        <f>CONCATENATE(MONTH(Base[[#This Row],[Data_Padronizada]]),"/",YEAR(Base[[#This Row],[Data_Padronizada]]))*1</f>
        <v>1</v>
      </c>
      <c r="B1330" s="20" cm="1">
        <f t="array" ref="B1330">IF(ISTEXT(BP1330), IFERROR(VALOR.DATA(TRIM(BP1330)), VALUE(TRIM(BP1330))), BP1330)</f>
        <v>0</v>
      </c>
      <c r="C1330" t="str">
        <f>TEXT(Base[[#This Row],[Data_Padronizada]],"DDD")</f>
        <v>sáb</v>
      </c>
      <c r="D1330">
        <f>_xlfn.XLOOKUP(Base[[#This Row],[Recurso]],'DE-PARA'!$A$1:$A$1000,'DE-PARA'!$D$1:$D$1000)</f>
        <v>0</v>
      </c>
      <c r="E1330" t="str">
        <f>_xlfn.XLOOKUP(Base[[#This Row],[Tipo]],'DE-PARA'!$K$2:$K$63,'DE-PARA'!$L$2:$L$63,"Fazer De-Para")</f>
        <v>Fazer De-Para</v>
      </c>
      <c r="F1330" s="21">
        <f>Base[[#This Row],[Duração]]*24</f>
        <v>0</v>
      </c>
      <c r="G1330" s="22">
        <f>HOUR(Base[[#This Row],[Tempo de atendimento]]/24)</f>
        <v>0</v>
      </c>
      <c r="H1330">
        <f>_xlfn.XLOOKUP(Base[[#This Row],[Recurso]],'DE-PARA'!$A$1:$A$1000,'DE-PARA'!$E$1:$E$1000)</f>
        <v>0</v>
      </c>
      <c r="I1330">
        <f>_xlfn.XLOOKUP(Base[[#This Row],[Recurso]],'DE-PARA'!$A$1:$A$1000,'DE-PARA'!$F$1:$F$1000)</f>
        <v>0</v>
      </c>
      <c r="AD1330" s="64"/>
      <c r="AE1330" s="64"/>
      <c r="AF1330" s="64"/>
      <c r="AG1330" s="65"/>
      <c r="AH1330" s="65"/>
      <c r="BK1330" s="65"/>
      <c r="BL1330" s="65"/>
      <c r="BP1330" s="20"/>
    </row>
    <row r="1331" spans="1:68">
      <c r="A1331" s="19">
        <f>CONCATENATE(MONTH(Base[[#This Row],[Data_Padronizada]]),"/",YEAR(Base[[#This Row],[Data_Padronizada]]))*1</f>
        <v>1</v>
      </c>
      <c r="B1331" s="20" cm="1">
        <f t="array" ref="B1331">IF(ISTEXT(BP1331), IFERROR(VALOR.DATA(TRIM(BP1331)), VALUE(TRIM(BP1331))), BP1331)</f>
        <v>0</v>
      </c>
      <c r="C1331" t="str">
        <f>TEXT(Base[[#This Row],[Data_Padronizada]],"DDD")</f>
        <v>sáb</v>
      </c>
      <c r="D1331">
        <f>_xlfn.XLOOKUP(Base[[#This Row],[Recurso]],'DE-PARA'!$A$1:$A$1000,'DE-PARA'!$D$1:$D$1000)</f>
        <v>0</v>
      </c>
      <c r="E1331" t="str">
        <f>_xlfn.XLOOKUP(Base[[#This Row],[Tipo]],'DE-PARA'!$K$2:$K$63,'DE-PARA'!$L$2:$L$63,"Fazer De-Para")</f>
        <v>Fazer De-Para</v>
      </c>
      <c r="F1331" s="21">
        <f>Base[[#This Row],[Duração]]*24</f>
        <v>0</v>
      </c>
      <c r="G1331" s="22">
        <f>HOUR(Base[[#This Row],[Tempo de atendimento]]/24)</f>
        <v>0</v>
      </c>
      <c r="H1331">
        <f>_xlfn.XLOOKUP(Base[[#This Row],[Recurso]],'DE-PARA'!$A$1:$A$1000,'DE-PARA'!$E$1:$E$1000)</f>
        <v>0</v>
      </c>
      <c r="I1331">
        <f>_xlfn.XLOOKUP(Base[[#This Row],[Recurso]],'DE-PARA'!$A$1:$A$1000,'DE-PARA'!$F$1:$F$1000)</f>
        <v>0</v>
      </c>
      <c r="AD1331" s="64"/>
      <c r="AE1331" s="64"/>
      <c r="AF1331" s="64"/>
      <c r="AG1331" s="65"/>
      <c r="AH1331" s="65"/>
      <c r="BK1331" s="65"/>
      <c r="BL1331" s="65"/>
      <c r="BP1331" s="20"/>
    </row>
    <row r="1332" spans="1:68">
      <c r="A1332" s="19">
        <f>CONCATENATE(MONTH(Base[[#This Row],[Data_Padronizada]]),"/",YEAR(Base[[#This Row],[Data_Padronizada]]))*1</f>
        <v>1</v>
      </c>
      <c r="B1332" s="20" cm="1">
        <f t="array" ref="B1332">IF(ISTEXT(BP1332), IFERROR(VALOR.DATA(TRIM(BP1332)), VALUE(TRIM(BP1332))), BP1332)</f>
        <v>0</v>
      </c>
      <c r="C1332" t="str">
        <f>TEXT(Base[[#This Row],[Data_Padronizada]],"DDD")</f>
        <v>sáb</v>
      </c>
      <c r="D1332">
        <f>_xlfn.XLOOKUP(Base[[#This Row],[Recurso]],'DE-PARA'!$A$1:$A$1000,'DE-PARA'!$D$1:$D$1000)</f>
        <v>0</v>
      </c>
      <c r="E1332" t="str">
        <f>_xlfn.XLOOKUP(Base[[#This Row],[Tipo]],'DE-PARA'!$K$2:$K$63,'DE-PARA'!$L$2:$L$63,"Fazer De-Para")</f>
        <v>Fazer De-Para</v>
      </c>
      <c r="F1332" s="21">
        <f>Base[[#This Row],[Duração]]*24</f>
        <v>0</v>
      </c>
      <c r="G1332" s="22">
        <f>HOUR(Base[[#This Row],[Tempo de atendimento]]/24)</f>
        <v>0</v>
      </c>
      <c r="H1332">
        <f>_xlfn.XLOOKUP(Base[[#This Row],[Recurso]],'DE-PARA'!$A$1:$A$1000,'DE-PARA'!$E$1:$E$1000)</f>
        <v>0</v>
      </c>
      <c r="I1332">
        <f>_xlfn.XLOOKUP(Base[[#This Row],[Recurso]],'DE-PARA'!$A$1:$A$1000,'DE-PARA'!$F$1:$F$1000)</f>
        <v>0</v>
      </c>
      <c r="AD1332" s="64"/>
      <c r="AE1332" s="64"/>
      <c r="AF1332" s="64"/>
      <c r="AG1332" s="65"/>
      <c r="AH1332" s="65"/>
      <c r="BK1332" s="65"/>
      <c r="BL1332" s="65"/>
      <c r="BP1332" s="20"/>
    </row>
    <row r="1333" spans="1:68">
      <c r="A1333" s="19">
        <f>CONCATENATE(MONTH(Base[[#This Row],[Data_Padronizada]]),"/",YEAR(Base[[#This Row],[Data_Padronizada]]))*1</f>
        <v>1</v>
      </c>
      <c r="B1333" s="20" cm="1">
        <f t="array" ref="B1333">IF(ISTEXT(BP1333), IFERROR(VALOR.DATA(TRIM(BP1333)), VALUE(TRIM(BP1333))), BP1333)</f>
        <v>0</v>
      </c>
      <c r="C1333" t="str">
        <f>TEXT(Base[[#This Row],[Data_Padronizada]],"DDD")</f>
        <v>sáb</v>
      </c>
      <c r="D1333">
        <f>_xlfn.XLOOKUP(Base[[#This Row],[Recurso]],'DE-PARA'!$A$1:$A$1000,'DE-PARA'!$D$1:$D$1000)</f>
        <v>0</v>
      </c>
      <c r="E1333" t="str">
        <f>_xlfn.XLOOKUP(Base[[#This Row],[Tipo]],'DE-PARA'!$K$2:$K$63,'DE-PARA'!$L$2:$L$63,"Fazer De-Para")</f>
        <v>Fazer De-Para</v>
      </c>
      <c r="F1333" s="21">
        <f>Base[[#This Row],[Duração]]*24</f>
        <v>0</v>
      </c>
      <c r="G1333" s="22">
        <f>HOUR(Base[[#This Row],[Tempo de atendimento]]/24)</f>
        <v>0</v>
      </c>
      <c r="H1333">
        <f>_xlfn.XLOOKUP(Base[[#This Row],[Recurso]],'DE-PARA'!$A$1:$A$1000,'DE-PARA'!$E$1:$E$1000)</f>
        <v>0</v>
      </c>
      <c r="I1333">
        <f>_xlfn.XLOOKUP(Base[[#This Row],[Recurso]],'DE-PARA'!$A$1:$A$1000,'DE-PARA'!$F$1:$F$1000)</f>
        <v>0</v>
      </c>
      <c r="AD1333" s="64"/>
      <c r="AE1333" s="64"/>
      <c r="AF1333" s="64"/>
      <c r="AG1333" s="65"/>
      <c r="AH1333" s="65"/>
      <c r="BK1333" s="65"/>
      <c r="BL1333" s="65"/>
      <c r="BP1333" s="20"/>
    </row>
    <row r="1334" spans="1:68">
      <c r="A1334" s="19">
        <f>CONCATENATE(MONTH(Base[[#This Row],[Data_Padronizada]]),"/",YEAR(Base[[#This Row],[Data_Padronizada]]))*1</f>
        <v>1</v>
      </c>
      <c r="B1334" s="20" cm="1">
        <f t="array" ref="B1334">IF(ISTEXT(BP1334), IFERROR(VALOR.DATA(TRIM(BP1334)), VALUE(TRIM(BP1334))), BP1334)</f>
        <v>0</v>
      </c>
      <c r="C1334" t="str">
        <f>TEXT(Base[[#This Row],[Data_Padronizada]],"DDD")</f>
        <v>sáb</v>
      </c>
      <c r="D1334">
        <f>_xlfn.XLOOKUP(Base[[#This Row],[Recurso]],'DE-PARA'!$A$1:$A$1000,'DE-PARA'!$D$1:$D$1000)</f>
        <v>0</v>
      </c>
      <c r="E1334" t="str">
        <f>_xlfn.XLOOKUP(Base[[#This Row],[Tipo]],'DE-PARA'!$K$2:$K$63,'DE-PARA'!$L$2:$L$63,"Fazer De-Para")</f>
        <v>Fazer De-Para</v>
      </c>
      <c r="F1334" s="21">
        <f>Base[[#This Row],[Duração]]*24</f>
        <v>0</v>
      </c>
      <c r="G1334" s="22">
        <f>HOUR(Base[[#This Row],[Tempo de atendimento]]/24)</f>
        <v>0</v>
      </c>
      <c r="H1334">
        <f>_xlfn.XLOOKUP(Base[[#This Row],[Recurso]],'DE-PARA'!$A$1:$A$1000,'DE-PARA'!$E$1:$E$1000)</f>
        <v>0</v>
      </c>
      <c r="I1334">
        <f>_xlfn.XLOOKUP(Base[[#This Row],[Recurso]],'DE-PARA'!$A$1:$A$1000,'DE-PARA'!$F$1:$F$1000)</f>
        <v>0</v>
      </c>
      <c r="AD1334" s="64"/>
      <c r="AE1334" s="64"/>
      <c r="AF1334" s="64"/>
      <c r="AG1334" s="65"/>
      <c r="AH1334" s="65"/>
      <c r="BK1334" s="65"/>
      <c r="BL1334" s="65"/>
      <c r="BP1334" s="20"/>
    </row>
    <row r="1335" spans="1:68">
      <c r="A1335" s="19">
        <f>CONCATENATE(MONTH(Base[[#This Row],[Data_Padronizada]]),"/",YEAR(Base[[#This Row],[Data_Padronizada]]))*1</f>
        <v>1</v>
      </c>
      <c r="B1335" s="20" cm="1">
        <f t="array" ref="B1335">IF(ISTEXT(BP1335), IFERROR(VALOR.DATA(TRIM(BP1335)), VALUE(TRIM(BP1335))), BP1335)</f>
        <v>0</v>
      </c>
      <c r="C1335" t="str">
        <f>TEXT(Base[[#This Row],[Data_Padronizada]],"DDD")</f>
        <v>sáb</v>
      </c>
      <c r="D1335">
        <f>_xlfn.XLOOKUP(Base[[#This Row],[Recurso]],'DE-PARA'!$A$1:$A$1000,'DE-PARA'!$D$1:$D$1000)</f>
        <v>0</v>
      </c>
      <c r="E1335" t="str">
        <f>_xlfn.XLOOKUP(Base[[#This Row],[Tipo]],'DE-PARA'!$K$2:$K$63,'DE-PARA'!$L$2:$L$63,"Fazer De-Para")</f>
        <v>Fazer De-Para</v>
      </c>
      <c r="F1335" s="21">
        <f>Base[[#This Row],[Duração]]*24</f>
        <v>0</v>
      </c>
      <c r="G1335" s="22">
        <f>HOUR(Base[[#This Row],[Tempo de atendimento]]/24)</f>
        <v>0</v>
      </c>
      <c r="H1335">
        <f>_xlfn.XLOOKUP(Base[[#This Row],[Recurso]],'DE-PARA'!$A$1:$A$1000,'DE-PARA'!$E$1:$E$1000)</f>
        <v>0</v>
      </c>
      <c r="I1335">
        <f>_xlfn.XLOOKUP(Base[[#This Row],[Recurso]],'DE-PARA'!$A$1:$A$1000,'DE-PARA'!$F$1:$F$1000)</f>
        <v>0</v>
      </c>
      <c r="AD1335" s="64"/>
      <c r="AE1335" s="64"/>
      <c r="AF1335" s="64"/>
      <c r="AG1335" s="65"/>
      <c r="AH1335" s="65"/>
      <c r="BK1335" s="65"/>
      <c r="BL1335" s="65"/>
      <c r="BP1335" s="20"/>
    </row>
    <row r="1336" spans="1:68">
      <c r="A1336" s="19">
        <f>CONCATENATE(MONTH(Base[[#This Row],[Data_Padronizada]]),"/",YEAR(Base[[#This Row],[Data_Padronizada]]))*1</f>
        <v>1</v>
      </c>
      <c r="B1336" s="20" cm="1">
        <f t="array" ref="B1336">IF(ISTEXT(BP1336), IFERROR(VALOR.DATA(TRIM(BP1336)), VALUE(TRIM(BP1336))), BP1336)</f>
        <v>0</v>
      </c>
      <c r="C1336" t="str">
        <f>TEXT(Base[[#This Row],[Data_Padronizada]],"DDD")</f>
        <v>sáb</v>
      </c>
      <c r="D1336">
        <f>_xlfn.XLOOKUP(Base[[#This Row],[Recurso]],'DE-PARA'!$A$1:$A$1000,'DE-PARA'!$D$1:$D$1000)</f>
        <v>0</v>
      </c>
      <c r="E1336" t="str">
        <f>_xlfn.XLOOKUP(Base[[#This Row],[Tipo]],'DE-PARA'!$K$2:$K$63,'DE-PARA'!$L$2:$L$63,"Fazer De-Para")</f>
        <v>Fazer De-Para</v>
      </c>
      <c r="F1336" s="21">
        <f>Base[[#This Row],[Duração]]*24</f>
        <v>0</v>
      </c>
      <c r="G1336" s="22">
        <f>HOUR(Base[[#This Row],[Tempo de atendimento]]/24)</f>
        <v>0</v>
      </c>
      <c r="H1336">
        <f>_xlfn.XLOOKUP(Base[[#This Row],[Recurso]],'DE-PARA'!$A$1:$A$1000,'DE-PARA'!$E$1:$E$1000)</f>
        <v>0</v>
      </c>
      <c r="I1336">
        <f>_xlfn.XLOOKUP(Base[[#This Row],[Recurso]],'DE-PARA'!$A$1:$A$1000,'DE-PARA'!$F$1:$F$1000)</f>
        <v>0</v>
      </c>
      <c r="AD1336" s="64"/>
      <c r="AE1336" s="64"/>
      <c r="AF1336" s="64"/>
      <c r="AG1336" s="65"/>
      <c r="AH1336" s="65"/>
      <c r="BK1336" s="65"/>
      <c r="BL1336" s="65"/>
      <c r="BP1336" s="20"/>
    </row>
    <row r="1337" spans="1:68">
      <c r="A1337" s="19">
        <f>CONCATENATE(MONTH(Base[[#This Row],[Data_Padronizada]]),"/",YEAR(Base[[#This Row],[Data_Padronizada]]))*1</f>
        <v>1</v>
      </c>
      <c r="B1337" s="20" cm="1">
        <f t="array" ref="B1337">IF(ISTEXT(BP1337), IFERROR(VALOR.DATA(TRIM(BP1337)), VALUE(TRIM(BP1337))), BP1337)</f>
        <v>0</v>
      </c>
      <c r="C1337" t="str">
        <f>TEXT(Base[[#This Row],[Data_Padronizada]],"DDD")</f>
        <v>sáb</v>
      </c>
      <c r="D1337">
        <f>_xlfn.XLOOKUP(Base[[#This Row],[Recurso]],'DE-PARA'!$A$1:$A$1000,'DE-PARA'!$D$1:$D$1000)</f>
        <v>0</v>
      </c>
      <c r="E1337" t="str">
        <f>_xlfn.XLOOKUP(Base[[#This Row],[Tipo]],'DE-PARA'!$K$2:$K$63,'DE-PARA'!$L$2:$L$63,"Fazer De-Para")</f>
        <v>Fazer De-Para</v>
      </c>
      <c r="F1337" s="21">
        <f>Base[[#This Row],[Duração]]*24</f>
        <v>0</v>
      </c>
      <c r="G1337" s="22">
        <f>HOUR(Base[[#This Row],[Tempo de atendimento]]/24)</f>
        <v>0</v>
      </c>
      <c r="H1337">
        <f>_xlfn.XLOOKUP(Base[[#This Row],[Recurso]],'DE-PARA'!$A$1:$A$1000,'DE-PARA'!$E$1:$E$1000)</f>
        <v>0</v>
      </c>
      <c r="I1337">
        <f>_xlfn.XLOOKUP(Base[[#This Row],[Recurso]],'DE-PARA'!$A$1:$A$1000,'DE-PARA'!$F$1:$F$1000)</f>
        <v>0</v>
      </c>
      <c r="AD1337" s="64"/>
      <c r="AE1337" s="64"/>
      <c r="AF1337" s="64"/>
      <c r="AG1337" s="65"/>
      <c r="AH1337" s="65"/>
      <c r="BK1337" s="65"/>
      <c r="BL1337" s="65"/>
      <c r="BP1337" s="20"/>
    </row>
    <row r="1338" spans="1:68">
      <c r="A1338" s="19">
        <f>CONCATENATE(MONTH(Base[[#This Row],[Data_Padronizada]]),"/",YEAR(Base[[#This Row],[Data_Padronizada]]))*1</f>
        <v>1</v>
      </c>
      <c r="B1338" s="20" cm="1">
        <f t="array" ref="B1338">IF(ISTEXT(BP1338), IFERROR(VALOR.DATA(TRIM(BP1338)), VALUE(TRIM(BP1338))), BP1338)</f>
        <v>0</v>
      </c>
      <c r="C1338" t="str">
        <f>TEXT(Base[[#This Row],[Data_Padronizada]],"DDD")</f>
        <v>sáb</v>
      </c>
      <c r="D1338">
        <f>_xlfn.XLOOKUP(Base[[#This Row],[Recurso]],'DE-PARA'!$A$1:$A$1000,'DE-PARA'!$D$1:$D$1000)</f>
        <v>0</v>
      </c>
      <c r="E1338" t="str">
        <f>_xlfn.XLOOKUP(Base[[#This Row],[Tipo]],'DE-PARA'!$K$2:$K$63,'DE-PARA'!$L$2:$L$63,"Fazer De-Para")</f>
        <v>Fazer De-Para</v>
      </c>
      <c r="F1338" s="21">
        <f>Base[[#This Row],[Duração]]*24</f>
        <v>0</v>
      </c>
      <c r="G1338" s="22">
        <f>HOUR(Base[[#This Row],[Tempo de atendimento]]/24)</f>
        <v>0</v>
      </c>
      <c r="H1338">
        <f>_xlfn.XLOOKUP(Base[[#This Row],[Recurso]],'DE-PARA'!$A$1:$A$1000,'DE-PARA'!$E$1:$E$1000)</f>
        <v>0</v>
      </c>
      <c r="I1338">
        <f>_xlfn.XLOOKUP(Base[[#This Row],[Recurso]],'DE-PARA'!$A$1:$A$1000,'DE-PARA'!$F$1:$F$1000)</f>
        <v>0</v>
      </c>
      <c r="AD1338" s="64"/>
      <c r="AE1338" s="64"/>
      <c r="AF1338" s="64"/>
      <c r="AG1338" s="65"/>
      <c r="AH1338" s="65"/>
      <c r="BK1338" s="65"/>
      <c r="BL1338" s="65"/>
      <c r="BP1338" s="20"/>
    </row>
    <row r="1339" spans="1:68">
      <c r="A1339" s="19">
        <f>CONCATENATE(MONTH(Base[[#This Row],[Data_Padronizada]]),"/",YEAR(Base[[#This Row],[Data_Padronizada]]))*1</f>
        <v>1</v>
      </c>
      <c r="B1339" s="20" cm="1">
        <f t="array" ref="B1339">IF(ISTEXT(BP1339), IFERROR(VALOR.DATA(TRIM(BP1339)), VALUE(TRIM(BP1339))), BP1339)</f>
        <v>0</v>
      </c>
      <c r="C1339" t="str">
        <f>TEXT(Base[[#This Row],[Data_Padronizada]],"DDD")</f>
        <v>sáb</v>
      </c>
      <c r="D1339">
        <f>_xlfn.XLOOKUP(Base[[#This Row],[Recurso]],'DE-PARA'!$A$1:$A$1000,'DE-PARA'!$D$1:$D$1000)</f>
        <v>0</v>
      </c>
      <c r="E1339" t="str">
        <f>_xlfn.XLOOKUP(Base[[#This Row],[Tipo]],'DE-PARA'!$K$2:$K$63,'DE-PARA'!$L$2:$L$63,"Fazer De-Para")</f>
        <v>Fazer De-Para</v>
      </c>
      <c r="F1339" s="21">
        <f>Base[[#This Row],[Duração]]*24</f>
        <v>0</v>
      </c>
      <c r="G1339" s="22">
        <f>HOUR(Base[[#This Row],[Tempo de atendimento]]/24)</f>
        <v>0</v>
      </c>
      <c r="H1339">
        <f>_xlfn.XLOOKUP(Base[[#This Row],[Recurso]],'DE-PARA'!$A$1:$A$1000,'DE-PARA'!$E$1:$E$1000)</f>
        <v>0</v>
      </c>
      <c r="I1339">
        <f>_xlfn.XLOOKUP(Base[[#This Row],[Recurso]],'DE-PARA'!$A$1:$A$1000,'DE-PARA'!$F$1:$F$1000)</f>
        <v>0</v>
      </c>
      <c r="AD1339" s="64"/>
      <c r="AE1339" s="64"/>
      <c r="AF1339" s="64"/>
      <c r="AG1339" s="65"/>
      <c r="AH1339" s="65"/>
      <c r="BK1339" s="65"/>
      <c r="BL1339" s="65"/>
      <c r="BP1339" s="20"/>
    </row>
    <row r="1340" spans="1:68">
      <c r="A1340" s="19">
        <f>CONCATENATE(MONTH(Base[[#This Row],[Data_Padronizada]]),"/",YEAR(Base[[#This Row],[Data_Padronizada]]))*1</f>
        <v>1</v>
      </c>
      <c r="B1340" s="20" cm="1">
        <f t="array" ref="B1340">IF(ISTEXT(BP1340), IFERROR(VALOR.DATA(TRIM(BP1340)), VALUE(TRIM(BP1340))), BP1340)</f>
        <v>0</v>
      </c>
      <c r="C1340" t="str">
        <f>TEXT(Base[[#This Row],[Data_Padronizada]],"DDD")</f>
        <v>sáb</v>
      </c>
      <c r="D1340">
        <f>_xlfn.XLOOKUP(Base[[#This Row],[Recurso]],'DE-PARA'!$A$1:$A$1000,'DE-PARA'!$D$1:$D$1000)</f>
        <v>0</v>
      </c>
      <c r="E1340" t="str">
        <f>_xlfn.XLOOKUP(Base[[#This Row],[Tipo]],'DE-PARA'!$K$2:$K$63,'DE-PARA'!$L$2:$L$63,"Fazer De-Para")</f>
        <v>Fazer De-Para</v>
      </c>
      <c r="F1340" s="21">
        <f>Base[[#This Row],[Duração]]*24</f>
        <v>0</v>
      </c>
      <c r="G1340" s="22">
        <f>HOUR(Base[[#This Row],[Tempo de atendimento]]/24)</f>
        <v>0</v>
      </c>
      <c r="H1340">
        <f>_xlfn.XLOOKUP(Base[[#This Row],[Recurso]],'DE-PARA'!$A$1:$A$1000,'DE-PARA'!$E$1:$E$1000)</f>
        <v>0</v>
      </c>
      <c r="I1340">
        <f>_xlfn.XLOOKUP(Base[[#This Row],[Recurso]],'DE-PARA'!$A$1:$A$1000,'DE-PARA'!$F$1:$F$1000)</f>
        <v>0</v>
      </c>
      <c r="AD1340" s="64"/>
      <c r="AE1340" s="64"/>
      <c r="AF1340" s="64"/>
      <c r="AG1340" s="65"/>
      <c r="AH1340" s="65"/>
      <c r="BK1340" s="65"/>
      <c r="BL1340" s="65"/>
      <c r="BP1340" s="20"/>
    </row>
    <row r="1341" spans="1:68">
      <c r="A1341" s="19">
        <f>CONCATENATE(MONTH(Base[[#This Row],[Data_Padronizada]]),"/",YEAR(Base[[#This Row],[Data_Padronizada]]))*1</f>
        <v>1</v>
      </c>
      <c r="B1341" s="20" cm="1">
        <f t="array" ref="B1341">IF(ISTEXT(BP1341), IFERROR(VALOR.DATA(TRIM(BP1341)), VALUE(TRIM(BP1341))), BP1341)</f>
        <v>0</v>
      </c>
      <c r="C1341" t="str">
        <f>TEXT(Base[[#This Row],[Data_Padronizada]],"DDD")</f>
        <v>sáb</v>
      </c>
      <c r="D1341">
        <f>_xlfn.XLOOKUP(Base[[#This Row],[Recurso]],'DE-PARA'!$A$1:$A$1000,'DE-PARA'!$D$1:$D$1000)</f>
        <v>0</v>
      </c>
      <c r="E1341" t="str">
        <f>_xlfn.XLOOKUP(Base[[#This Row],[Tipo]],'DE-PARA'!$K$2:$K$63,'DE-PARA'!$L$2:$L$63,"Fazer De-Para")</f>
        <v>Fazer De-Para</v>
      </c>
      <c r="F1341" s="21">
        <f>Base[[#This Row],[Duração]]*24</f>
        <v>0</v>
      </c>
      <c r="G1341" s="22">
        <f>HOUR(Base[[#This Row],[Tempo de atendimento]]/24)</f>
        <v>0</v>
      </c>
      <c r="H1341">
        <f>_xlfn.XLOOKUP(Base[[#This Row],[Recurso]],'DE-PARA'!$A$1:$A$1000,'DE-PARA'!$E$1:$E$1000)</f>
        <v>0</v>
      </c>
      <c r="I1341">
        <f>_xlfn.XLOOKUP(Base[[#This Row],[Recurso]],'DE-PARA'!$A$1:$A$1000,'DE-PARA'!$F$1:$F$1000)</f>
        <v>0</v>
      </c>
      <c r="AD1341" s="64"/>
      <c r="AE1341" s="64"/>
      <c r="AF1341" s="64"/>
      <c r="AG1341" s="65"/>
      <c r="AH1341" s="65"/>
      <c r="BK1341" s="65"/>
      <c r="BL1341" s="65"/>
      <c r="BP1341" s="20"/>
    </row>
    <row r="1342" spans="1:68">
      <c r="A1342" s="19">
        <f>CONCATENATE(MONTH(Base[[#This Row],[Data_Padronizada]]),"/",YEAR(Base[[#This Row],[Data_Padronizada]]))*1</f>
        <v>1</v>
      </c>
      <c r="B1342" s="20" cm="1">
        <f t="array" ref="B1342">IF(ISTEXT(BP1342), IFERROR(VALOR.DATA(TRIM(BP1342)), VALUE(TRIM(BP1342))), BP1342)</f>
        <v>0</v>
      </c>
      <c r="C1342" t="str">
        <f>TEXT(Base[[#This Row],[Data_Padronizada]],"DDD")</f>
        <v>sáb</v>
      </c>
      <c r="D1342">
        <f>_xlfn.XLOOKUP(Base[[#This Row],[Recurso]],'DE-PARA'!$A$1:$A$1000,'DE-PARA'!$D$1:$D$1000)</f>
        <v>0</v>
      </c>
      <c r="E1342" t="str">
        <f>_xlfn.XLOOKUP(Base[[#This Row],[Tipo]],'DE-PARA'!$K$2:$K$63,'DE-PARA'!$L$2:$L$63,"Fazer De-Para")</f>
        <v>Fazer De-Para</v>
      </c>
      <c r="F1342" s="21">
        <f>Base[[#This Row],[Duração]]*24</f>
        <v>0</v>
      </c>
      <c r="G1342" s="22">
        <f>HOUR(Base[[#This Row],[Tempo de atendimento]]/24)</f>
        <v>0</v>
      </c>
      <c r="H1342">
        <f>_xlfn.XLOOKUP(Base[[#This Row],[Recurso]],'DE-PARA'!$A$1:$A$1000,'DE-PARA'!$E$1:$E$1000)</f>
        <v>0</v>
      </c>
      <c r="I1342">
        <f>_xlfn.XLOOKUP(Base[[#This Row],[Recurso]],'DE-PARA'!$A$1:$A$1000,'DE-PARA'!$F$1:$F$1000)</f>
        <v>0</v>
      </c>
      <c r="AD1342" s="64"/>
      <c r="AE1342" s="64"/>
      <c r="AF1342" s="64"/>
      <c r="AG1342" s="65"/>
      <c r="AH1342" s="65"/>
      <c r="BK1342" s="65"/>
      <c r="BL1342" s="65"/>
      <c r="BP1342" s="20"/>
    </row>
    <row r="1343" spans="1:68">
      <c r="A1343" s="19">
        <f>CONCATENATE(MONTH(Base[[#This Row],[Data_Padronizada]]),"/",YEAR(Base[[#This Row],[Data_Padronizada]]))*1</f>
        <v>1</v>
      </c>
      <c r="B1343" s="20" cm="1">
        <f t="array" ref="B1343">IF(ISTEXT(BP1343), IFERROR(VALOR.DATA(TRIM(BP1343)), VALUE(TRIM(BP1343))), BP1343)</f>
        <v>0</v>
      </c>
      <c r="C1343" t="str">
        <f>TEXT(Base[[#This Row],[Data_Padronizada]],"DDD")</f>
        <v>sáb</v>
      </c>
      <c r="D1343">
        <f>_xlfn.XLOOKUP(Base[[#This Row],[Recurso]],'DE-PARA'!$A$1:$A$1000,'DE-PARA'!$D$1:$D$1000)</f>
        <v>0</v>
      </c>
      <c r="E1343" t="str">
        <f>_xlfn.XLOOKUP(Base[[#This Row],[Tipo]],'DE-PARA'!$K$2:$K$63,'DE-PARA'!$L$2:$L$63,"Fazer De-Para")</f>
        <v>Fazer De-Para</v>
      </c>
      <c r="F1343" s="21">
        <f>Base[[#This Row],[Duração]]*24</f>
        <v>0</v>
      </c>
      <c r="G1343" s="22">
        <f>HOUR(Base[[#This Row],[Tempo de atendimento]]/24)</f>
        <v>0</v>
      </c>
      <c r="H1343">
        <f>_xlfn.XLOOKUP(Base[[#This Row],[Recurso]],'DE-PARA'!$A$1:$A$1000,'DE-PARA'!$E$1:$E$1000)</f>
        <v>0</v>
      </c>
      <c r="I1343">
        <f>_xlfn.XLOOKUP(Base[[#This Row],[Recurso]],'DE-PARA'!$A$1:$A$1000,'DE-PARA'!$F$1:$F$1000)</f>
        <v>0</v>
      </c>
      <c r="AD1343" s="64"/>
      <c r="AE1343" s="64"/>
      <c r="AF1343" s="64"/>
      <c r="AG1343" s="65"/>
      <c r="AH1343" s="65"/>
      <c r="BK1343" s="65"/>
      <c r="BL1343" s="65"/>
      <c r="BP1343" s="20"/>
    </row>
    <row r="1344" spans="1:68">
      <c r="A1344" s="19">
        <f>CONCATENATE(MONTH(Base[[#This Row],[Data_Padronizada]]),"/",YEAR(Base[[#This Row],[Data_Padronizada]]))*1</f>
        <v>1</v>
      </c>
      <c r="B1344" s="20" cm="1">
        <f t="array" ref="B1344">IF(ISTEXT(BP1344), IFERROR(VALOR.DATA(TRIM(BP1344)), VALUE(TRIM(BP1344))), BP1344)</f>
        <v>0</v>
      </c>
      <c r="C1344" t="str">
        <f>TEXT(Base[[#This Row],[Data_Padronizada]],"DDD")</f>
        <v>sáb</v>
      </c>
      <c r="D1344">
        <f>_xlfn.XLOOKUP(Base[[#This Row],[Recurso]],'DE-PARA'!$A$1:$A$1000,'DE-PARA'!$D$1:$D$1000)</f>
        <v>0</v>
      </c>
      <c r="E1344" t="str">
        <f>_xlfn.XLOOKUP(Base[[#This Row],[Tipo]],'DE-PARA'!$K$2:$K$63,'DE-PARA'!$L$2:$L$63,"Fazer De-Para")</f>
        <v>Fazer De-Para</v>
      </c>
      <c r="F1344" s="21">
        <f>Base[[#This Row],[Duração]]*24</f>
        <v>0</v>
      </c>
      <c r="G1344" s="22">
        <f>HOUR(Base[[#This Row],[Tempo de atendimento]]/24)</f>
        <v>0</v>
      </c>
      <c r="H1344">
        <f>_xlfn.XLOOKUP(Base[[#This Row],[Recurso]],'DE-PARA'!$A$1:$A$1000,'DE-PARA'!$E$1:$E$1000)</f>
        <v>0</v>
      </c>
      <c r="I1344">
        <f>_xlfn.XLOOKUP(Base[[#This Row],[Recurso]],'DE-PARA'!$A$1:$A$1000,'DE-PARA'!$F$1:$F$1000)</f>
        <v>0</v>
      </c>
      <c r="AD1344" s="64"/>
      <c r="AE1344" s="64"/>
      <c r="AF1344" s="64"/>
      <c r="AG1344" s="65"/>
      <c r="AH1344" s="65"/>
      <c r="BK1344" s="65"/>
      <c r="BL1344" s="65"/>
      <c r="BP1344" s="20"/>
    </row>
    <row r="1345" spans="1:68">
      <c r="A1345" s="19">
        <f>CONCATENATE(MONTH(Base[[#This Row],[Data_Padronizada]]),"/",YEAR(Base[[#This Row],[Data_Padronizada]]))*1</f>
        <v>1</v>
      </c>
      <c r="B1345" s="20" cm="1">
        <f t="array" ref="B1345">IF(ISTEXT(BP1345), IFERROR(VALOR.DATA(TRIM(BP1345)), VALUE(TRIM(BP1345))), BP1345)</f>
        <v>0</v>
      </c>
      <c r="C1345" t="str">
        <f>TEXT(Base[[#This Row],[Data_Padronizada]],"DDD")</f>
        <v>sáb</v>
      </c>
      <c r="D1345">
        <f>_xlfn.XLOOKUP(Base[[#This Row],[Recurso]],'DE-PARA'!$A$1:$A$1000,'DE-PARA'!$D$1:$D$1000)</f>
        <v>0</v>
      </c>
      <c r="E1345" t="str">
        <f>_xlfn.XLOOKUP(Base[[#This Row],[Tipo]],'DE-PARA'!$K$2:$K$63,'DE-PARA'!$L$2:$L$63,"Fazer De-Para")</f>
        <v>Fazer De-Para</v>
      </c>
      <c r="F1345" s="21">
        <f>Base[[#This Row],[Duração]]*24</f>
        <v>0</v>
      </c>
      <c r="G1345" s="22">
        <f>HOUR(Base[[#This Row],[Tempo de atendimento]]/24)</f>
        <v>0</v>
      </c>
      <c r="H1345">
        <f>_xlfn.XLOOKUP(Base[[#This Row],[Recurso]],'DE-PARA'!$A$1:$A$1000,'DE-PARA'!$E$1:$E$1000)</f>
        <v>0</v>
      </c>
      <c r="I1345">
        <f>_xlfn.XLOOKUP(Base[[#This Row],[Recurso]],'DE-PARA'!$A$1:$A$1000,'DE-PARA'!$F$1:$F$1000)</f>
        <v>0</v>
      </c>
      <c r="AD1345" s="64"/>
      <c r="AE1345" s="64"/>
      <c r="AF1345" s="64"/>
      <c r="AG1345" s="65"/>
      <c r="AH1345" s="65"/>
      <c r="BK1345" s="65"/>
      <c r="BL1345" s="65"/>
      <c r="BP1345" s="20"/>
    </row>
    <row r="1346" spans="1:68">
      <c r="A1346" s="19">
        <f>CONCATENATE(MONTH(Base[[#This Row],[Data_Padronizada]]),"/",YEAR(Base[[#This Row],[Data_Padronizada]]))*1</f>
        <v>1</v>
      </c>
      <c r="B1346" s="20" cm="1">
        <f t="array" ref="B1346">IF(ISTEXT(BP1346), IFERROR(VALOR.DATA(TRIM(BP1346)), VALUE(TRIM(BP1346))), BP1346)</f>
        <v>0</v>
      </c>
      <c r="C1346" t="str">
        <f>TEXT(Base[[#This Row],[Data_Padronizada]],"DDD")</f>
        <v>sáb</v>
      </c>
      <c r="D1346">
        <f>_xlfn.XLOOKUP(Base[[#This Row],[Recurso]],'DE-PARA'!$A$1:$A$1000,'DE-PARA'!$D$1:$D$1000)</f>
        <v>0</v>
      </c>
      <c r="E1346" t="str">
        <f>_xlfn.XLOOKUP(Base[[#This Row],[Tipo]],'DE-PARA'!$K$2:$K$63,'DE-PARA'!$L$2:$L$63,"Fazer De-Para")</f>
        <v>Fazer De-Para</v>
      </c>
      <c r="F1346" s="21">
        <f>Base[[#This Row],[Duração]]*24</f>
        <v>0</v>
      </c>
      <c r="G1346" s="22">
        <f>HOUR(Base[[#This Row],[Tempo de atendimento]]/24)</f>
        <v>0</v>
      </c>
      <c r="H1346">
        <f>_xlfn.XLOOKUP(Base[[#This Row],[Recurso]],'DE-PARA'!$A$1:$A$1000,'DE-PARA'!$E$1:$E$1000)</f>
        <v>0</v>
      </c>
      <c r="I1346">
        <f>_xlfn.XLOOKUP(Base[[#This Row],[Recurso]],'DE-PARA'!$A$1:$A$1000,'DE-PARA'!$F$1:$F$1000)</f>
        <v>0</v>
      </c>
      <c r="AD1346" s="64"/>
      <c r="AE1346" s="64"/>
      <c r="AF1346" s="64"/>
      <c r="AG1346" s="65"/>
      <c r="AH1346" s="65"/>
      <c r="BK1346" s="65"/>
      <c r="BL1346" s="65"/>
      <c r="BP1346" s="20"/>
    </row>
    <row r="1347" spans="1:68">
      <c r="A1347" s="19">
        <f>CONCATENATE(MONTH(Base[[#This Row],[Data_Padronizada]]),"/",YEAR(Base[[#This Row],[Data_Padronizada]]))*1</f>
        <v>1</v>
      </c>
      <c r="B1347" s="20" cm="1">
        <f t="array" ref="B1347">IF(ISTEXT(BP1347), IFERROR(VALOR.DATA(TRIM(BP1347)), VALUE(TRIM(BP1347))), BP1347)</f>
        <v>0</v>
      </c>
      <c r="C1347" t="str">
        <f>TEXT(Base[[#This Row],[Data_Padronizada]],"DDD")</f>
        <v>sáb</v>
      </c>
      <c r="D1347">
        <f>_xlfn.XLOOKUP(Base[[#This Row],[Recurso]],'DE-PARA'!$A$1:$A$1000,'DE-PARA'!$D$1:$D$1000)</f>
        <v>0</v>
      </c>
      <c r="E1347" t="str">
        <f>_xlfn.XLOOKUP(Base[[#This Row],[Tipo]],'DE-PARA'!$K$2:$K$63,'DE-PARA'!$L$2:$L$63,"Fazer De-Para")</f>
        <v>Fazer De-Para</v>
      </c>
      <c r="F1347" s="21">
        <f>Base[[#This Row],[Duração]]*24</f>
        <v>0</v>
      </c>
      <c r="G1347" s="22">
        <f>HOUR(Base[[#This Row],[Tempo de atendimento]]/24)</f>
        <v>0</v>
      </c>
      <c r="H1347">
        <f>_xlfn.XLOOKUP(Base[[#This Row],[Recurso]],'DE-PARA'!$A$1:$A$1000,'DE-PARA'!$E$1:$E$1000)</f>
        <v>0</v>
      </c>
      <c r="I1347">
        <f>_xlfn.XLOOKUP(Base[[#This Row],[Recurso]],'DE-PARA'!$A$1:$A$1000,'DE-PARA'!$F$1:$F$1000)</f>
        <v>0</v>
      </c>
      <c r="AD1347" s="64"/>
      <c r="AE1347" s="64"/>
      <c r="AF1347" s="64"/>
      <c r="AG1347" s="65"/>
      <c r="AH1347" s="65"/>
      <c r="BK1347" s="65"/>
      <c r="BL1347" s="65"/>
      <c r="BP1347" s="20"/>
    </row>
    <row r="1348" spans="1:68">
      <c r="A1348" s="19">
        <f>CONCATENATE(MONTH(Base[[#This Row],[Data_Padronizada]]),"/",YEAR(Base[[#This Row],[Data_Padronizada]]))*1</f>
        <v>1</v>
      </c>
      <c r="B1348" s="20" cm="1">
        <f t="array" ref="B1348">IF(ISTEXT(BP1348), IFERROR(VALOR.DATA(TRIM(BP1348)), VALUE(TRIM(BP1348))), BP1348)</f>
        <v>0</v>
      </c>
      <c r="C1348" t="str">
        <f>TEXT(Base[[#This Row],[Data_Padronizada]],"DDD")</f>
        <v>sáb</v>
      </c>
      <c r="D1348">
        <f>_xlfn.XLOOKUP(Base[[#This Row],[Recurso]],'DE-PARA'!$A$1:$A$1000,'DE-PARA'!$D$1:$D$1000)</f>
        <v>0</v>
      </c>
      <c r="E1348" t="str">
        <f>_xlfn.XLOOKUP(Base[[#This Row],[Tipo]],'DE-PARA'!$K$2:$K$63,'DE-PARA'!$L$2:$L$63,"Fazer De-Para")</f>
        <v>Fazer De-Para</v>
      </c>
      <c r="F1348" s="21">
        <f>Base[[#This Row],[Duração]]*24</f>
        <v>0</v>
      </c>
      <c r="G1348" s="22">
        <f>HOUR(Base[[#This Row],[Tempo de atendimento]]/24)</f>
        <v>0</v>
      </c>
      <c r="H1348">
        <f>_xlfn.XLOOKUP(Base[[#This Row],[Recurso]],'DE-PARA'!$A$1:$A$1000,'DE-PARA'!$E$1:$E$1000)</f>
        <v>0</v>
      </c>
      <c r="I1348">
        <f>_xlfn.XLOOKUP(Base[[#This Row],[Recurso]],'DE-PARA'!$A$1:$A$1000,'DE-PARA'!$F$1:$F$1000)</f>
        <v>0</v>
      </c>
      <c r="AD1348" s="64"/>
      <c r="AE1348" s="64"/>
      <c r="AF1348" s="64"/>
      <c r="AG1348" s="65"/>
      <c r="AH1348" s="65"/>
      <c r="BK1348" s="65"/>
      <c r="BL1348" s="65"/>
      <c r="BP1348" s="20"/>
    </row>
    <row r="1349" spans="1:68">
      <c r="A1349" s="19">
        <f>CONCATENATE(MONTH(Base[[#This Row],[Data_Padronizada]]),"/",YEAR(Base[[#This Row],[Data_Padronizada]]))*1</f>
        <v>1</v>
      </c>
      <c r="B1349" s="20" cm="1">
        <f t="array" ref="B1349">IF(ISTEXT(BP1349), IFERROR(VALOR.DATA(TRIM(BP1349)), VALUE(TRIM(BP1349))), BP1349)</f>
        <v>0</v>
      </c>
      <c r="C1349" t="str">
        <f>TEXT(Base[[#This Row],[Data_Padronizada]],"DDD")</f>
        <v>sáb</v>
      </c>
      <c r="D1349">
        <f>_xlfn.XLOOKUP(Base[[#This Row],[Recurso]],'DE-PARA'!$A$1:$A$1000,'DE-PARA'!$D$1:$D$1000)</f>
        <v>0</v>
      </c>
      <c r="E1349" t="str">
        <f>_xlfn.XLOOKUP(Base[[#This Row],[Tipo]],'DE-PARA'!$K$2:$K$63,'DE-PARA'!$L$2:$L$63,"Fazer De-Para")</f>
        <v>Fazer De-Para</v>
      </c>
      <c r="F1349" s="21">
        <f>Base[[#This Row],[Duração]]*24</f>
        <v>0</v>
      </c>
      <c r="G1349" s="22">
        <f>HOUR(Base[[#This Row],[Tempo de atendimento]]/24)</f>
        <v>0</v>
      </c>
      <c r="H1349">
        <f>_xlfn.XLOOKUP(Base[[#This Row],[Recurso]],'DE-PARA'!$A$1:$A$1000,'DE-PARA'!$E$1:$E$1000)</f>
        <v>0</v>
      </c>
      <c r="I1349">
        <f>_xlfn.XLOOKUP(Base[[#This Row],[Recurso]],'DE-PARA'!$A$1:$A$1000,'DE-PARA'!$F$1:$F$1000)</f>
        <v>0</v>
      </c>
      <c r="AD1349" s="64"/>
      <c r="AE1349" s="64"/>
      <c r="AF1349" s="64"/>
      <c r="AG1349" s="65"/>
      <c r="AH1349" s="65"/>
      <c r="BK1349" s="65"/>
      <c r="BL1349" s="65"/>
      <c r="BP1349" s="20"/>
    </row>
    <row r="1350" spans="1:68">
      <c r="A1350" s="19">
        <f>CONCATENATE(MONTH(Base[[#This Row],[Data_Padronizada]]),"/",YEAR(Base[[#This Row],[Data_Padronizada]]))*1</f>
        <v>1</v>
      </c>
      <c r="B1350" s="20" cm="1">
        <f t="array" ref="B1350">IF(ISTEXT(BP1350), IFERROR(VALOR.DATA(TRIM(BP1350)), VALUE(TRIM(BP1350))), BP1350)</f>
        <v>0</v>
      </c>
      <c r="C1350" t="str">
        <f>TEXT(Base[[#This Row],[Data_Padronizada]],"DDD")</f>
        <v>sáb</v>
      </c>
      <c r="D1350">
        <f>_xlfn.XLOOKUP(Base[[#This Row],[Recurso]],'DE-PARA'!$A$1:$A$1000,'DE-PARA'!$D$1:$D$1000)</f>
        <v>0</v>
      </c>
      <c r="E1350" t="str">
        <f>_xlfn.XLOOKUP(Base[[#This Row],[Tipo]],'DE-PARA'!$K$2:$K$63,'DE-PARA'!$L$2:$L$63,"Fazer De-Para")</f>
        <v>Fazer De-Para</v>
      </c>
      <c r="F1350" s="21">
        <f>Base[[#This Row],[Duração]]*24</f>
        <v>0</v>
      </c>
      <c r="G1350" s="22">
        <f>HOUR(Base[[#This Row],[Tempo de atendimento]]/24)</f>
        <v>0</v>
      </c>
      <c r="H1350">
        <f>_xlfn.XLOOKUP(Base[[#This Row],[Recurso]],'DE-PARA'!$A$1:$A$1000,'DE-PARA'!$E$1:$E$1000)</f>
        <v>0</v>
      </c>
      <c r="I1350">
        <f>_xlfn.XLOOKUP(Base[[#This Row],[Recurso]],'DE-PARA'!$A$1:$A$1000,'DE-PARA'!$F$1:$F$1000)</f>
        <v>0</v>
      </c>
      <c r="AD1350" s="64"/>
      <c r="AE1350" s="64"/>
      <c r="AF1350" s="64"/>
      <c r="AG1350" s="65"/>
      <c r="AH1350" s="65"/>
      <c r="BK1350" s="65"/>
      <c r="BL1350" s="65"/>
      <c r="BP1350" s="20"/>
    </row>
    <row r="1351" spans="1:68">
      <c r="A1351" s="19">
        <f>CONCATENATE(MONTH(Base[[#This Row],[Data_Padronizada]]),"/",YEAR(Base[[#This Row],[Data_Padronizada]]))*1</f>
        <v>1</v>
      </c>
      <c r="B1351" s="20" cm="1">
        <f t="array" ref="B1351">IF(ISTEXT(BP1351), IFERROR(VALOR.DATA(TRIM(BP1351)), VALUE(TRIM(BP1351))), BP1351)</f>
        <v>0</v>
      </c>
      <c r="C1351" t="str">
        <f>TEXT(Base[[#This Row],[Data_Padronizada]],"DDD")</f>
        <v>sáb</v>
      </c>
      <c r="D1351">
        <f>_xlfn.XLOOKUP(Base[[#This Row],[Recurso]],'DE-PARA'!$A$1:$A$1000,'DE-PARA'!$D$1:$D$1000)</f>
        <v>0</v>
      </c>
      <c r="E1351" t="str">
        <f>_xlfn.XLOOKUP(Base[[#This Row],[Tipo]],'DE-PARA'!$K$2:$K$63,'DE-PARA'!$L$2:$L$63,"Fazer De-Para")</f>
        <v>Fazer De-Para</v>
      </c>
      <c r="F1351" s="21">
        <f>Base[[#This Row],[Duração]]*24</f>
        <v>0</v>
      </c>
      <c r="G1351" s="22">
        <f>HOUR(Base[[#This Row],[Tempo de atendimento]]/24)</f>
        <v>0</v>
      </c>
      <c r="H1351">
        <f>_xlfn.XLOOKUP(Base[[#This Row],[Recurso]],'DE-PARA'!$A$1:$A$1000,'DE-PARA'!$E$1:$E$1000)</f>
        <v>0</v>
      </c>
      <c r="I1351">
        <f>_xlfn.XLOOKUP(Base[[#This Row],[Recurso]],'DE-PARA'!$A$1:$A$1000,'DE-PARA'!$F$1:$F$1000)</f>
        <v>0</v>
      </c>
      <c r="AD1351" s="64"/>
      <c r="AE1351" s="64"/>
      <c r="AF1351" s="64"/>
      <c r="AG1351" s="65"/>
      <c r="AH1351" s="65"/>
      <c r="BK1351" s="65"/>
      <c r="BL1351" s="65"/>
      <c r="BP1351" s="20"/>
    </row>
    <row r="1352" spans="1:68">
      <c r="A1352" s="19">
        <f>CONCATENATE(MONTH(Base[[#This Row],[Data_Padronizada]]),"/",YEAR(Base[[#This Row],[Data_Padronizada]]))*1</f>
        <v>1</v>
      </c>
      <c r="B1352" s="20" cm="1">
        <f t="array" ref="B1352">IF(ISTEXT(BP1352), IFERROR(VALOR.DATA(TRIM(BP1352)), VALUE(TRIM(BP1352))), BP1352)</f>
        <v>0</v>
      </c>
      <c r="C1352" t="str">
        <f>TEXT(Base[[#This Row],[Data_Padronizada]],"DDD")</f>
        <v>sáb</v>
      </c>
      <c r="D1352">
        <f>_xlfn.XLOOKUP(Base[[#This Row],[Recurso]],'DE-PARA'!$A$1:$A$1000,'DE-PARA'!$D$1:$D$1000)</f>
        <v>0</v>
      </c>
      <c r="E1352" t="str">
        <f>_xlfn.XLOOKUP(Base[[#This Row],[Tipo]],'DE-PARA'!$K$2:$K$63,'DE-PARA'!$L$2:$L$63,"Fazer De-Para")</f>
        <v>Fazer De-Para</v>
      </c>
      <c r="F1352" s="21">
        <f>Base[[#This Row],[Duração]]*24</f>
        <v>0</v>
      </c>
      <c r="G1352" s="22">
        <f>HOUR(Base[[#This Row],[Tempo de atendimento]]/24)</f>
        <v>0</v>
      </c>
      <c r="H1352">
        <f>_xlfn.XLOOKUP(Base[[#This Row],[Recurso]],'DE-PARA'!$A$1:$A$1000,'DE-PARA'!$E$1:$E$1000)</f>
        <v>0</v>
      </c>
      <c r="I1352">
        <f>_xlfn.XLOOKUP(Base[[#This Row],[Recurso]],'DE-PARA'!$A$1:$A$1000,'DE-PARA'!$F$1:$F$1000)</f>
        <v>0</v>
      </c>
      <c r="AD1352" s="64"/>
      <c r="AE1352" s="64"/>
      <c r="AF1352" s="64"/>
      <c r="AG1352" s="65"/>
      <c r="AH1352" s="65"/>
      <c r="BK1352" s="65"/>
      <c r="BL1352" s="65"/>
      <c r="BP1352" s="20"/>
    </row>
    <row r="1353" spans="1:68">
      <c r="A1353" s="19">
        <f>CONCATENATE(MONTH(Base[[#This Row],[Data_Padronizada]]),"/",YEAR(Base[[#This Row],[Data_Padronizada]]))*1</f>
        <v>1</v>
      </c>
      <c r="B1353" s="20" cm="1">
        <f t="array" ref="B1353">IF(ISTEXT(BP1353), IFERROR(VALOR.DATA(TRIM(BP1353)), VALUE(TRIM(BP1353))), BP1353)</f>
        <v>0</v>
      </c>
      <c r="C1353" t="str">
        <f>TEXT(Base[[#This Row],[Data_Padronizada]],"DDD")</f>
        <v>sáb</v>
      </c>
      <c r="D1353">
        <f>_xlfn.XLOOKUP(Base[[#This Row],[Recurso]],'DE-PARA'!$A$1:$A$1000,'DE-PARA'!$D$1:$D$1000)</f>
        <v>0</v>
      </c>
      <c r="E1353" t="str">
        <f>_xlfn.XLOOKUP(Base[[#This Row],[Tipo]],'DE-PARA'!$K$2:$K$63,'DE-PARA'!$L$2:$L$63,"Fazer De-Para")</f>
        <v>Fazer De-Para</v>
      </c>
      <c r="F1353" s="21">
        <f>Base[[#This Row],[Duração]]*24</f>
        <v>0</v>
      </c>
      <c r="G1353" s="22">
        <f>HOUR(Base[[#This Row],[Tempo de atendimento]]/24)</f>
        <v>0</v>
      </c>
      <c r="H1353">
        <f>_xlfn.XLOOKUP(Base[[#This Row],[Recurso]],'DE-PARA'!$A$1:$A$1000,'DE-PARA'!$E$1:$E$1000)</f>
        <v>0</v>
      </c>
      <c r="I1353">
        <f>_xlfn.XLOOKUP(Base[[#This Row],[Recurso]],'DE-PARA'!$A$1:$A$1000,'DE-PARA'!$F$1:$F$1000)</f>
        <v>0</v>
      </c>
      <c r="AD1353" s="64"/>
      <c r="AE1353" s="64"/>
      <c r="AF1353" s="64"/>
      <c r="AG1353" s="65"/>
      <c r="AH1353" s="65"/>
      <c r="BK1353" s="65"/>
      <c r="BL1353" s="65"/>
      <c r="BP1353" s="20"/>
    </row>
    <row r="1354" spans="1:68">
      <c r="A1354" s="19">
        <f>CONCATENATE(MONTH(Base[[#This Row],[Data_Padronizada]]),"/",YEAR(Base[[#This Row],[Data_Padronizada]]))*1</f>
        <v>1</v>
      </c>
      <c r="B1354" s="20" cm="1">
        <f t="array" ref="B1354">IF(ISTEXT(BP1354), IFERROR(VALOR.DATA(TRIM(BP1354)), VALUE(TRIM(BP1354))), BP1354)</f>
        <v>0</v>
      </c>
      <c r="C1354" t="str">
        <f>TEXT(Base[[#This Row],[Data_Padronizada]],"DDD")</f>
        <v>sáb</v>
      </c>
      <c r="D1354">
        <f>_xlfn.XLOOKUP(Base[[#This Row],[Recurso]],'DE-PARA'!$A$1:$A$1000,'DE-PARA'!$D$1:$D$1000)</f>
        <v>0</v>
      </c>
      <c r="E1354" t="str">
        <f>_xlfn.XLOOKUP(Base[[#This Row],[Tipo]],'DE-PARA'!$K$2:$K$63,'DE-PARA'!$L$2:$L$63,"Fazer De-Para")</f>
        <v>Fazer De-Para</v>
      </c>
      <c r="F1354" s="21">
        <f>Base[[#This Row],[Duração]]*24</f>
        <v>0</v>
      </c>
      <c r="G1354" s="22">
        <f>HOUR(Base[[#This Row],[Tempo de atendimento]]/24)</f>
        <v>0</v>
      </c>
      <c r="H1354">
        <f>_xlfn.XLOOKUP(Base[[#This Row],[Recurso]],'DE-PARA'!$A$1:$A$1000,'DE-PARA'!$E$1:$E$1000)</f>
        <v>0</v>
      </c>
      <c r="I1354">
        <f>_xlfn.XLOOKUP(Base[[#This Row],[Recurso]],'DE-PARA'!$A$1:$A$1000,'DE-PARA'!$F$1:$F$1000)</f>
        <v>0</v>
      </c>
      <c r="AD1354" s="64"/>
      <c r="AE1354" s="64"/>
      <c r="AF1354" s="64"/>
      <c r="AG1354" s="65"/>
      <c r="AH1354" s="65"/>
      <c r="BK1354" s="65"/>
      <c r="BL1354" s="65"/>
      <c r="BP1354" s="20"/>
    </row>
    <row r="1355" spans="1:68">
      <c r="A1355" s="19">
        <f>CONCATENATE(MONTH(Base[[#This Row],[Data_Padronizada]]),"/",YEAR(Base[[#This Row],[Data_Padronizada]]))*1</f>
        <v>1</v>
      </c>
      <c r="B1355" s="20" cm="1">
        <f t="array" ref="B1355">IF(ISTEXT(BP1355), IFERROR(VALOR.DATA(TRIM(BP1355)), VALUE(TRIM(BP1355))), BP1355)</f>
        <v>0</v>
      </c>
      <c r="C1355" t="str">
        <f>TEXT(Base[[#This Row],[Data_Padronizada]],"DDD")</f>
        <v>sáb</v>
      </c>
      <c r="D1355">
        <f>_xlfn.XLOOKUP(Base[[#This Row],[Recurso]],'DE-PARA'!$A$1:$A$1000,'DE-PARA'!$D$1:$D$1000)</f>
        <v>0</v>
      </c>
      <c r="E1355" t="str">
        <f>_xlfn.XLOOKUP(Base[[#This Row],[Tipo]],'DE-PARA'!$K$2:$K$63,'DE-PARA'!$L$2:$L$63,"Fazer De-Para")</f>
        <v>Fazer De-Para</v>
      </c>
      <c r="F1355" s="21">
        <f>Base[[#This Row],[Duração]]*24</f>
        <v>0</v>
      </c>
      <c r="G1355" s="22">
        <f>HOUR(Base[[#This Row],[Tempo de atendimento]]/24)</f>
        <v>0</v>
      </c>
      <c r="H1355">
        <f>_xlfn.XLOOKUP(Base[[#This Row],[Recurso]],'DE-PARA'!$A$1:$A$1000,'DE-PARA'!$E$1:$E$1000)</f>
        <v>0</v>
      </c>
      <c r="I1355">
        <f>_xlfn.XLOOKUP(Base[[#This Row],[Recurso]],'DE-PARA'!$A$1:$A$1000,'DE-PARA'!$F$1:$F$1000)</f>
        <v>0</v>
      </c>
      <c r="AD1355" s="64"/>
      <c r="AE1355" s="64"/>
      <c r="AF1355" s="64"/>
      <c r="AG1355" s="65"/>
      <c r="AH1355" s="65"/>
      <c r="BK1355" s="65"/>
      <c r="BL1355" s="65"/>
      <c r="BP1355" s="20"/>
    </row>
    <row r="1356" spans="1:68">
      <c r="A1356" s="19">
        <f>CONCATENATE(MONTH(Base[[#This Row],[Data_Padronizada]]),"/",YEAR(Base[[#This Row],[Data_Padronizada]]))*1</f>
        <v>1</v>
      </c>
      <c r="B1356" s="20" cm="1">
        <f t="array" ref="B1356">IF(ISTEXT(BP1356), IFERROR(VALOR.DATA(TRIM(BP1356)), VALUE(TRIM(BP1356))), BP1356)</f>
        <v>0</v>
      </c>
      <c r="C1356" t="str">
        <f>TEXT(Base[[#This Row],[Data_Padronizada]],"DDD")</f>
        <v>sáb</v>
      </c>
      <c r="D1356">
        <f>_xlfn.XLOOKUP(Base[[#This Row],[Recurso]],'DE-PARA'!$A$1:$A$1000,'DE-PARA'!$D$1:$D$1000)</f>
        <v>0</v>
      </c>
      <c r="E1356" t="str">
        <f>_xlfn.XLOOKUP(Base[[#This Row],[Tipo]],'DE-PARA'!$K$2:$K$63,'DE-PARA'!$L$2:$L$63,"Fazer De-Para")</f>
        <v>Fazer De-Para</v>
      </c>
      <c r="F1356" s="21">
        <f>Base[[#This Row],[Duração]]*24</f>
        <v>0</v>
      </c>
      <c r="G1356" s="22">
        <f>HOUR(Base[[#This Row],[Tempo de atendimento]]/24)</f>
        <v>0</v>
      </c>
      <c r="H1356">
        <f>_xlfn.XLOOKUP(Base[[#This Row],[Recurso]],'DE-PARA'!$A$1:$A$1000,'DE-PARA'!$E$1:$E$1000)</f>
        <v>0</v>
      </c>
      <c r="I1356">
        <f>_xlfn.XLOOKUP(Base[[#This Row],[Recurso]],'DE-PARA'!$A$1:$A$1000,'DE-PARA'!$F$1:$F$1000)</f>
        <v>0</v>
      </c>
      <c r="AD1356" s="64"/>
      <c r="AE1356" s="64"/>
      <c r="AF1356" s="64"/>
      <c r="AG1356" s="65"/>
      <c r="AH1356" s="65"/>
      <c r="BK1356" s="65"/>
      <c r="BL1356" s="65"/>
      <c r="BP1356" s="20"/>
    </row>
    <row r="1357" spans="1:68">
      <c r="A1357" s="19">
        <f>CONCATENATE(MONTH(Base[[#This Row],[Data_Padronizada]]),"/",YEAR(Base[[#This Row],[Data_Padronizada]]))*1</f>
        <v>1</v>
      </c>
      <c r="B1357" s="20" cm="1">
        <f t="array" ref="B1357">IF(ISTEXT(BP1357), IFERROR(VALOR.DATA(TRIM(BP1357)), VALUE(TRIM(BP1357))), BP1357)</f>
        <v>0</v>
      </c>
      <c r="C1357" t="str">
        <f>TEXT(Base[[#This Row],[Data_Padronizada]],"DDD")</f>
        <v>sáb</v>
      </c>
      <c r="D1357">
        <f>_xlfn.XLOOKUP(Base[[#This Row],[Recurso]],'DE-PARA'!$A$1:$A$1000,'DE-PARA'!$D$1:$D$1000)</f>
        <v>0</v>
      </c>
      <c r="E1357" t="str">
        <f>_xlfn.XLOOKUP(Base[[#This Row],[Tipo]],'DE-PARA'!$K$2:$K$63,'DE-PARA'!$L$2:$L$63,"Fazer De-Para")</f>
        <v>Fazer De-Para</v>
      </c>
      <c r="F1357" s="21">
        <f>Base[[#This Row],[Duração]]*24</f>
        <v>0</v>
      </c>
      <c r="G1357" s="22">
        <f>HOUR(Base[[#This Row],[Tempo de atendimento]]/24)</f>
        <v>0</v>
      </c>
      <c r="H1357">
        <f>_xlfn.XLOOKUP(Base[[#This Row],[Recurso]],'DE-PARA'!$A$1:$A$1000,'DE-PARA'!$E$1:$E$1000)</f>
        <v>0</v>
      </c>
      <c r="I1357">
        <f>_xlfn.XLOOKUP(Base[[#This Row],[Recurso]],'DE-PARA'!$A$1:$A$1000,'DE-PARA'!$F$1:$F$1000)</f>
        <v>0</v>
      </c>
      <c r="AD1357" s="64"/>
      <c r="AE1357" s="64"/>
      <c r="AF1357" s="64"/>
      <c r="AG1357" s="65"/>
      <c r="AH1357" s="65"/>
      <c r="BK1357" s="65"/>
      <c r="BL1357" s="65"/>
      <c r="BP1357" s="20"/>
    </row>
    <row r="1358" spans="1:68">
      <c r="A1358" s="19">
        <f>CONCATENATE(MONTH(Base[[#This Row],[Data_Padronizada]]),"/",YEAR(Base[[#This Row],[Data_Padronizada]]))*1</f>
        <v>1</v>
      </c>
      <c r="B1358" s="20" cm="1">
        <f t="array" ref="B1358">IF(ISTEXT(BP1358), IFERROR(VALOR.DATA(TRIM(BP1358)), VALUE(TRIM(BP1358))), BP1358)</f>
        <v>0</v>
      </c>
      <c r="C1358" t="str">
        <f>TEXT(Base[[#This Row],[Data_Padronizada]],"DDD")</f>
        <v>sáb</v>
      </c>
      <c r="D1358">
        <f>_xlfn.XLOOKUP(Base[[#This Row],[Recurso]],'DE-PARA'!$A$1:$A$1000,'DE-PARA'!$D$1:$D$1000)</f>
        <v>0</v>
      </c>
      <c r="E1358" t="str">
        <f>_xlfn.XLOOKUP(Base[[#This Row],[Tipo]],'DE-PARA'!$K$2:$K$63,'DE-PARA'!$L$2:$L$63,"Fazer De-Para")</f>
        <v>Fazer De-Para</v>
      </c>
      <c r="F1358" s="21">
        <f>Base[[#This Row],[Duração]]*24</f>
        <v>0</v>
      </c>
      <c r="G1358" s="22">
        <f>HOUR(Base[[#This Row],[Tempo de atendimento]]/24)</f>
        <v>0</v>
      </c>
      <c r="H1358">
        <f>_xlfn.XLOOKUP(Base[[#This Row],[Recurso]],'DE-PARA'!$A$1:$A$1000,'DE-PARA'!$E$1:$E$1000)</f>
        <v>0</v>
      </c>
      <c r="I1358">
        <f>_xlfn.XLOOKUP(Base[[#This Row],[Recurso]],'DE-PARA'!$A$1:$A$1000,'DE-PARA'!$F$1:$F$1000)</f>
        <v>0</v>
      </c>
      <c r="AD1358" s="64"/>
      <c r="AE1358" s="64"/>
      <c r="AF1358" s="64"/>
      <c r="AG1358" s="65"/>
      <c r="AH1358" s="65"/>
      <c r="BK1358" s="65"/>
      <c r="BL1358" s="65"/>
      <c r="BP1358" s="20"/>
    </row>
    <row r="1359" spans="1:68">
      <c r="A1359" s="19">
        <f>CONCATENATE(MONTH(Base[[#This Row],[Data_Padronizada]]),"/",YEAR(Base[[#This Row],[Data_Padronizada]]))*1</f>
        <v>1</v>
      </c>
      <c r="B1359" s="20" cm="1">
        <f t="array" ref="B1359">IF(ISTEXT(BP1359), IFERROR(VALOR.DATA(TRIM(BP1359)), VALUE(TRIM(BP1359))), BP1359)</f>
        <v>0</v>
      </c>
      <c r="C1359" t="str">
        <f>TEXT(Base[[#This Row],[Data_Padronizada]],"DDD")</f>
        <v>sáb</v>
      </c>
      <c r="D1359">
        <f>_xlfn.XLOOKUP(Base[[#This Row],[Recurso]],'DE-PARA'!$A$1:$A$1000,'DE-PARA'!$D$1:$D$1000)</f>
        <v>0</v>
      </c>
      <c r="E1359" t="str">
        <f>_xlfn.XLOOKUP(Base[[#This Row],[Tipo]],'DE-PARA'!$K$2:$K$63,'DE-PARA'!$L$2:$L$63,"Fazer De-Para")</f>
        <v>Fazer De-Para</v>
      </c>
      <c r="F1359" s="21">
        <f>Base[[#This Row],[Duração]]*24</f>
        <v>0</v>
      </c>
      <c r="G1359" s="22">
        <f>HOUR(Base[[#This Row],[Tempo de atendimento]]/24)</f>
        <v>0</v>
      </c>
      <c r="H1359">
        <f>_xlfn.XLOOKUP(Base[[#This Row],[Recurso]],'DE-PARA'!$A$1:$A$1000,'DE-PARA'!$E$1:$E$1000)</f>
        <v>0</v>
      </c>
      <c r="I1359">
        <f>_xlfn.XLOOKUP(Base[[#This Row],[Recurso]],'DE-PARA'!$A$1:$A$1000,'DE-PARA'!$F$1:$F$1000)</f>
        <v>0</v>
      </c>
      <c r="AD1359" s="64"/>
      <c r="AE1359" s="64"/>
      <c r="AF1359" s="64"/>
      <c r="AG1359" s="65"/>
      <c r="AH1359" s="65"/>
      <c r="BK1359" s="65"/>
      <c r="BL1359" s="65"/>
      <c r="BP1359" s="20"/>
    </row>
    <row r="1360" spans="1:68">
      <c r="A1360" s="19">
        <f>CONCATENATE(MONTH(Base[[#This Row],[Data_Padronizada]]),"/",YEAR(Base[[#This Row],[Data_Padronizada]]))*1</f>
        <v>1</v>
      </c>
      <c r="B1360" s="20" cm="1">
        <f t="array" ref="B1360">IF(ISTEXT(BP1360), IFERROR(VALOR.DATA(TRIM(BP1360)), VALUE(TRIM(BP1360))), BP1360)</f>
        <v>0</v>
      </c>
      <c r="C1360" t="str">
        <f>TEXT(Base[[#This Row],[Data_Padronizada]],"DDD")</f>
        <v>sáb</v>
      </c>
      <c r="D1360">
        <f>_xlfn.XLOOKUP(Base[[#This Row],[Recurso]],'DE-PARA'!$A$1:$A$1000,'DE-PARA'!$D$1:$D$1000)</f>
        <v>0</v>
      </c>
      <c r="E1360" t="str">
        <f>_xlfn.XLOOKUP(Base[[#This Row],[Tipo]],'DE-PARA'!$K$2:$K$63,'DE-PARA'!$L$2:$L$63,"Fazer De-Para")</f>
        <v>Fazer De-Para</v>
      </c>
      <c r="F1360" s="21">
        <f>Base[[#This Row],[Duração]]*24</f>
        <v>0</v>
      </c>
      <c r="G1360" s="22">
        <f>HOUR(Base[[#This Row],[Tempo de atendimento]]/24)</f>
        <v>0</v>
      </c>
      <c r="H1360">
        <f>_xlfn.XLOOKUP(Base[[#This Row],[Recurso]],'DE-PARA'!$A$1:$A$1000,'DE-PARA'!$E$1:$E$1000)</f>
        <v>0</v>
      </c>
      <c r="I1360">
        <f>_xlfn.XLOOKUP(Base[[#This Row],[Recurso]],'DE-PARA'!$A$1:$A$1000,'DE-PARA'!$F$1:$F$1000)</f>
        <v>0</v>
      </c>
      <c r="AD1360" s="64"/>
      <c r="AE1360" s="64"/>
      <c r="AF1360" s="64"/>
      <c r="AG1360" s="65"/>
      <c r="AH1360" s="65"/>
      <c r="BK1360" s="65"/>
      <c r="BL1360" s="65"/>
      <c r="BP1360" s="20"/>
    </row>
    <row r="1361" spans="1:68">
      <c r="A1361" s="19">
        <f>CONCATENATE(MONTH(Base[[#This Row],[Data_Padronizada]]),"/",YEAR(Base[[#This Row],[Data_Padronizada]]))*1</f>
        <v>1</v>
      </c>
      <c r="B1361" s="20" cm="1">
        <f t="array" ref="B1361">IF(ISTEXT(BP1361), IFERROR(VALOR.DATA(TRIM(BP1361)), VALUE(TRIM(BP1361))), BP1361)</f>
        <v>0</v>
      </c>
      <c r="C1361" t="str">
        <f>TEXT(Base[[#This Row],[Data_Padronizada]],"DDD")</f>
        <v>sáb</v>
      </c>
      <c r="D1361">
        <f>_xlfn.XLOOKUP(Base[[#This Row],[Recurso]],'DE-PARA'!$A$1:$A$1000,'DE-PARA'!$D$1:$D$1000)</f>
        <v>0</v>
      </c>
      <c r="E1361" t="str">
        <f>_xlfn.XLOOKUP(Base[[#This Row],[Tipo]],'DE-PARA'!$K$2:$K$63,'DE-PARA'!$L$2:$L$63,"Fazer De-Para")</f>
        <v>Fazer De-Para</v>
      </c>
      <c r="F1361" s="21">
        <f>Base[[#This Row],[Duração]]*24</f>
        <v>0</v>
      </c>
      <c r="G1361" s="22">
        <f>HOUR(Base[[#This Row],[Tempo de atendimento]]/24)</f>
        <v>0</v>
      </c>
      <c r="H1361">
        <f>_xlfn.XLOOKUP(Base[[#This Row],[Recurso]],'DE-PARA'!$A$1:$A$1000,'DE-PARA'!$E$1:$E$1000)</f>
        <v>0</v>
      </c>
      <c r="I1361">
        <f>_xlfn.XLOOKUP(Base[[#This Row],[Recurso]],'DE-PARA'!$A$1:$A$1000,'DE-PARA'!$F$1:$F$1000)</f>
        <v>0</v>
      </c>
      <c r="AD1361" s="64"/>
      <c r="AE1361" s="64"/>
      <c r="AF1361" s="64"/>
      <c r="AG1361" s="65"/>
      <c r="AH1361" s="65"/>
      <c r="BK1361" s="65"/>
      <c r="BL1361" s="65"/>
      <c r="BP1361" s="20"/>
    </row>
    <row r="1362" spans="1:68">
      <c r="A1362" s="19">
        <f>CONCATENATE(MONTH(Base[[#This Row],[Data_Padronizada]]),"/",YEAR(Base[[#This Row],[Data_Padronizada]]))*1</f>
        <v>1</v>
      </c>
      <c r="B1362" s="20" cm="1">
        <f t="array" ref="B1362">IF(ISTEXT(BP1362), IFERROR(VALOR.DATA(TRIM(BP1362)), VALUE(TRIM(BP1362))), BP1362)</f>
        <v>0</v>
      </c>
      <c r="C1362" t="str">
        <f>TEXT(Base[[#This Row],[Data_Padronizada]],"DDD")</f>
        <v>sáb</v>
      </c>
      <c r="D1362">
        <f>_xlfn.XLOOKUP(Base[[#This Row],[Recurso]],'DE-PARA'!$A$1:$A$1000,'DE-PARA'!$D$1:$D$1000)</f>
        <v>0</v>
      </c>
      <c r="E1362" t="str">
        <f>_xlfn.XLOOKUP(Base[[#This Row],[Tipo]],'DE-PARA'!$K$2:$K$63,'DE-PARA'!$L$2:$L$63,"Fazer De-Para")</f>
        <v>Fazer De-Para</v>
      </c>
      <c r="F1362" s="21">
        <f>Base[[#This Row],[Duração]]*24</f>
        <v>0</v>
      </c>
      <c r="G1362" s="22">
        <f>HOUR(Base[[#This Row],[Tempo de atendimento]]/24)</f>
        <v>0</v>
      </c>
      <c r="H1362">
        <f>_xlfn.XLOOKUP(Base[[#This Row],[Recurso]],'DE-PARA'!$A$1:$A$1000,'DE-PARA'!$E$1:$E$1000)</f>
        <v>0</v>
      </c>
      <c r="I1362">
        <f>_xlfn.XLOOKUP(Base[[#This Row],[Recurso]],'DE-PARA'!$A$1:$A$1000,'DE-PARA'!$F$1:$F$1000)</f>
        <v>0</v>
      </c>
      <c r="AD1362" s="64"/>
      <c r="AE1362" s="64"/>
      <c r="AF1362" s="64"/>
      <c r="AG1362" s="65"/>
      <c r="AH1362" s="65"/>
      <c r="BK1362" s="65"/>
      <c r="BL1362" s="65"/>
      <c r="BP1362" s="20"/>
    </row>
    <row r="1363" spans="1:68">
      <c r="A1363" s="19">
        <f>CONCATENATE(MONTH(Base[[#This Row],[Data_Padronizada]]),"/",YEAR(Base[[#This Row],[Data_Padronizada]]))*1</f>
        <v>1</v>
      </c>
      <c r="B1363" s="20" cm="1">
        <f t="array" ref="B1363">IF(ISTEXT(BP1363), IFERROR(VALOR.DATA(TRIM(BP1363)), VALUE(TRIM(BP1363))), BP1363)</f>
        <v>0</v>
      </c>
      <c r="C1363" t="str">
        <f>TEXT(Base[[#This Row],[Data_Padronizada]],"DDD")</f>
        <v>sáb</v>
      </c>
      <c r="D1363">
        <f>_xlfn.XLOOKUP(Base[[#This Row],[Recurso]],'DE-PARA'!$A$1:$A$1000,'DE-PARA'!$D$1:$D$1000)</f>
        <v>0</v>
      </c>
      <c r="E1363" t="str">
        <f>_xlfn.XLOOKUP(Base[[#This Row],[Tipo]],'DE-PARA'!$K$2:$K$63,'DE-PARA'!$L$2:$L$63,"Fazer De-Para")</f>
        <v>Fazer De-Para</v>
      </c>
      <c r="F1363" s="21">
        <f>Base[[#This Row],[Duração]]*24</f>
        <v>0</v>
      </c>
      <c r="G1363" s="22">
        <f>HOUR(Base[[#This Row],[Tempo de atendimento]]/24)</f>
        <v>0</v>
      </c>
      <c r="H1363">
        <f>_xlfn.XLOOKUP(Base[[#This Row],[Recurso]],'DE-PARA'!$A$1:$A$1000,'DE-PARA'!$E$1:$E$1000)</f>
        <v>0</v>
      </c>
      <c r="I1363">
        <f>_xlfn.XLOOKUP(Base[[#This Row],[Recurso]],'DE-PARA'!$A$1:$A$1000,'DE-PARA'!$F$1:$F$1000)</f>
        <v>0</v>
      </c>
      <c r="AD1363" s="64"/>
      <c r="AE1363" s="64"/>
      <c r="AF1363" s="64"/>
      <c r="AG1363" s="65"/>
      <c r="AH1363" s="65"/>
      <c r="BK1363" s="65"/>
      <c r="BL1363" s="65"/>
      <c r="BP1363" s="20"/>
    </row>
    <row r="1364" spans="1:68">
      <c r="A1364" s="19">
        <f>CONCATENATE(MONTH(Base[[#This Row],[Data_Padronizada]]),"/",YEAR(Base[[#This Row],[Data_Padronizada]]))*1</f>
        <v>1</v>
      </c>
      <c r="B1364" s="20" cm="1">
        <f t="array" ref="B1364">IF(ISTEXT(BP1364), IFERROR(VALOR.DATA(TRIM(BP1364)), VALUE(TRIM(BP1364))), BP1364)</f>
        <v>0</v>
      </c>
      <c r="C1364" t="str">
        <f>TEXT(Base[[#This Row],[Data_Padronizada]],"DDD")</f>
        <v>sáb</v>
      </c>
      <c r="D1364">
        <f>_xlfn.XLOOKUP(Base[[#This Row],[Recurso]],'DE-PARA'!$A$1:$A$1000,'DE-PARA'!$D$1:$D$1000)</f>
        <v>0</v>
      </c>
      <c r="E1364" t="str">
        <f>_xlfn.XLOOKUP(Base[[#This Row],[Tipo]],'DE-PARA'!$K$2:$K$63,'DE-PARA'!$L$2:$L$63,"Fazer De-Para")</f>
        <v>Fazer De-Para</v>
      </c>
      <c r="F1364" s="21">
        <f>Base[[#This Row],[Duração]]*24</f>
        <v>0</v>
      </c>
      <c r="G1364" s="22">
        <f>HOUR(Base[[#This Row],[Tempo de atendimento]]/24)</f>
        <v>0</v>
      </c>
      <c r="H1364">
        <f>_xlfn.XLOOKUP(Base[[#This Row],[Recurso]],'DE-PARA'!$A$1:$A$1000,'DE-PARA'!$E$1:$E$1000)</f>
        <v>0</v>
      </c>
      <c r="I1364">
        <f>_xlfn.XLOOKUP(Base[[#This Row],[Recurso]],'DE-PARA'!$A$1:$A$1000,'DE-PARA'!$F$1:$F$1000)</f>
        <v>0</v>
      </c>
      <c r="AD1364" s="64"/>
      <c r="AE1364" s="64"/>
      <c r="AF1364" s="64"/>
      <c r="AG1364" s="65"/>
      <c r="AH1364" s="65"/>
      <c r="BK1364" s="65"/>
      <c r="BL1364" s="65"/>
      <c r="BP1364" s="20"/>
    </row>
    <row r="1365" spans="1:68">
      <c r="A1365" s="19">
        <f>CONCATENATE(MONTH(Base[[#This Row],[Data_Padronizada]]),"/",YEAR(Base[[#This Row],[Data_Padronizada]]))*1</f>
        <v>1</v>
      </c>
      <c r="B1365" s="20" cm="1">
        <f t="array" ref="B1365">IF(ISTEXT(BP1365), IFERROR(VALOR.DATA(TRIM(BP1365)), VALUE(TRIM(BP1365))), BP1365)</f>
        <v>0</v>
      </c>
      <c r="C1365" t="str">
        <f>TEXT(Base[[#This Row],[Data_Padronizada]],"DDD")</f>
        <v>sáb</v>
      </c>
      <c r="D1365">
        <f>_xlfn.XLOOKUP(Base[[#This Row],[Recurso]],'DE-PARA'!$A$1:$A$1000,'DE-PARA'!$D$1:$D$1000)</f>
        <v>0</v>
      </c>
      <c r="E1365" t="str">
        <f>_xlfn.XLOOKUP(Base[[#This Row],[Tipo]],'DE-PARA'!$K$2:$K$63,'DE-PARA'!$L$2:$L$63,"Fazer De-Para")</f>
        <v>Fazer De-Para</v>
      </c>
      <c r="F1365" s="21">
        <f>Base[[#This Row],[Duração]]*24</f>
        <v>0</v>
      </c>
      <c r="G1365" s="22">
        <f>HOUR(Base[[#This Row],[Tempo de atendimento]]/24)</f>
        <v>0</v>
      </c>
      <c r="H1365">
        <f>_xlfn.XLOOKUP(Base[[#This Row],[Recurso]],'DE-PARA'!$A$1:$A$1000,'DE-PARA'!$E$1:$E$1000)</f>
        <v>0</v>
      </c>
      <c r="I1365">
        <f>_xlfn.XLOOKUP(Base[[#This Row],[Recurso]],'DE-PARA'!$A$1:$A$1000,'DE-PARA'!$F$1:$F$1000)</f>
        <v>0</v>
      </c>
      <c r="AD1365" s="64"/>
      <c r="AE1365" s="64"/>
      <c r="AF1365" s="64"/>
      <c r="AG1365" s="65"/>
      <c r="AH1365" s="65"/>
      <c r="BK1365" s="65"/>
      <c r="BL1365" s="65"/>
      <c r="BP1365" s="20"/>
    </row>
    <row r="1366" spans="1:68">
      <c r="A1366" s="19">
        <f>CONCATENATE(MONTH(Base[[#This Row],[Data_Padronizada]]),"/",YEAR(Base[[#This Row],[Data_Padronizada]]))*1</f>
        <v>1</v>
      </c>
      <c r="B1366" s="20" cm="1">
        <f t="array" ref="B1366">IF(ISTEXT(BP1366), IFERROR(VALOR.DATA(TRIM(BP1366)), VALUE(TRIM(BP1366))), BP1366)</f>
        <v>0</v>
      </c>
      <c r="C1366" t="str">
        <f>TEXT(Base[[#This Row],[Data_Padronizada]],"DDD")</f>
        <v>sáb</v>
      </c>
      <c r="D1366">
        <f>_xlfn.XLOOKUP(Base[[#This Row],[Recurso]],'DE-PARA'!$A$1:$A$1000,'DE-PARA'!$D$1:$D$1000)</f>
        <v>0</v>
      </c>
      <c r="E1366" t="str">
        <f>_xlfn.XLOOKUP(Base[[#This Row],[Tipo]],'DE-PARA'!$K$2:$K$63,'DE-PARA'!$L$2:$L$63,"Fazer De-Para")</f>
        <v>Fazer De-Para</v>
      </c>
      <c r="F1366" s="21">
        <f>Base[[#This Row],[Duração]]*24</f>
        <v>0</v>
      </c>
      <c r="G1366" s="22">
        <f>HOUR(Base[[#This Row],[Tempo de atendimento]]/24)</f>
        <v>0</v>
      </c>
      <c r="H1366">
        <f>_xlfn.XLOOKUP(Base[[#This Row],[Recurso]],'DE-PARA'!$A$1:$A$1000,'DE-PARA'!$E$1:$E$1000)</f>
        <v>0</v>
      </c>
      <c r="I1366">
        <f>_xlfn.XLOOKUP(Base[[#This Row],[Recurso]],'DE-PARA'!$A$1:$A$1000,'DE-PARA'!$F$1:$F$1000)</f>
        <v>0</v>
      </c>
      <c r="AD1366" s="64"/>
      <c r="AE1366" s="64"/>
      <c r="AF1366" s="64"/>
      <c r="AG1366" s="65"/>
      <c r="AH1366" s="65"/>
      <c r="BK1366" s="65"/>
      <c r="BL1366" s="65"/>
      <c r="BP1366" s="20"/>
    </row>
    <row r="1367" spans="1:68">
      <c r="A1367" s="19">
        <f>CONCATENATE(MONTH(Base[[#This Row],[Data_Padronizada]]),"/",YEAR(Base[[#This Row],[Data_Padronizada]]))*1</f>
        <v>1</v>
      </c>
      <c r="B1367" s="20" cm="1">
        <f t="array" ref="B1367">IF(ISTEXT(BP1367), IFERROR(VALOR.DATA(TRIM(BP1367)), VALUE(TRIM(BP1367))), BP1367)</f>
        <v>0</v>
      </c>
      <c r="C1367" t="str">
        <f>TEXT(Base[[#This Row],[Data_Padronizada]],"DDD")</f>
        <v>sáb</v>
      </c>
      <c r="D1367">
        <f>_xlfn.XLOOKUP(Base[[#This Row],[Recurso]],'DE-PARA'!$A$1:$A$1000,'DE-PARA'!$D$1:$D$1000)</f>
        <v>0</v>
      </c>
      <c r="E1367" t="str">
        <f>_xlfn.XLOOKUP(Base[[#This Row],[Tipo]],'DE-PARA'!$K$2:$K$63,'DE-PARA'!$L$2:$L$63,"Fazer De-Para")</f>
        <v>Fazer De-Para</v>
      </c>
      <c r="F1367" s="21">
        <f>Base[[#This Row],[Duração]]*24</f>
        <v>0</v>
      </c>
      <c r="G1367" s="22">
        <f>HOUR(Base[[#This Row],[Tempo de atendimento]]/24)</f>
        <v>0</v>
      </c>
      <c r="H1367">
        <f>_xlfn.XLOOKUP(Base[[#This Row],[Recurso]],'DE-PARA'!$A$1:$A$1000,'DE-PARA'!$E$1:$E$1000)</f>
        <v>0</v>
      </c>
      <c r="I1367">
        <f>_xlfn.XLOOKUP(Base[[#This Row],[Recurso]],'DE-PARA'!$A$1:$A$1000,'DE-PARA'!$F$1:$F$1000)</f>
        <v>0</v>
      </c>
      <c r="AD1367" s="64"/>
      <c r="AE1367" s="64"/>
      <c r="AF1367" s="64"/>
      <c r="AG1367" s="65"/>
      <c r="AH1367" s="65"/>
      <c r="BK1367" s="65"/>
      <c r="BL1367" s="65"/>
      <c r="BP1367" s="20"/>
    </row>
    <row r="1368" spans="1:68">
      <c r="A1368" s="19">
        <f>CONCATENATE(MONTH(Base[[#This Row],[Data_Padronizada]]),"/",YEAR(Base[[#This Row],[Data_Padronizada]]))*1</f>
        <v>1</v>
      </c>
      <c r="B1368" s="20" cm="1">
        <f t="array" ref="B1368">IF(ISTEXT(BP1368), IFERROR(VALOR.DATA(TRIM(BP1368)), VALUE(TRIM(BP1368))), BP1368)</f>
        <v>0</v>
      </c>
      <c r="C1368" t="str">
        <f>TEXT(Base[[#This Row],[Data_Padronizada]],"DDD")</f>
        <v>sáb</v>
      </c>
      <c r="D1368">
        <f>_xlfn.XLOOKUP(Base[[#This Row],[Recurso]],'DE-PARA'!$A$1:$A$1000,'DE-PARA'!$D$1:$D$1000)</f>
        <v>0</v>
      </c>
      <c r="E1368" t="str">
        <f>_xlfn.XLOOKUP(Base[[#This Row],[Tipo]],'DE-PARA'!$K$2:$K$63,'DE-PARA'!$L$2:$L$63,"Fazer De-Para")</f>
        <v>Fazer De-Para</v>
      </c>
      <c r="F1368" s="21">
        <f>Base[[#This Row],[Duração]]*24</f>
        <v>0</v>
      </c>
      <c r="G1368" s="22">
        <f>HOUR(Base[[#This Row],[Tempo de atendimento]]/24)</f>
        <v>0</v>
      </c>
      <c r="H1368">
        <f>_xlfn.XLOOKUP(Base[[#This Row],[Recurso]],'DE-PARA'!$A$1:$A$1000,'DE-PARA'!$E$1:$E$1000)</f>
        <v>0</v>
      </c>
      <c r="I1368">
        <f>_xlfn.XLOOKUP(Base[[#This Row],[Recurso]],'DE-PARA'!$A$1:$A$1000,'DE-PARA'!$F$1:$F$1000)</f>
        <v>0</v>
      </c>
      <c r="AD1368" s="64"/>
      <c r="AE1368" s="64"/>
      <c r="AF1368" s="64"/>
      <c r="AG1368" s="65"/>
      <c r="AH1368" s="65"/>
      <c r="BK1368" s="65"/>
      <c r="BL1368" s="65"/>
      <c r="BP1368" s="20"/>
    </row>
    <row r="1369" spans="1:68">
      <c r="A1369" s="19">
        <f>CONCATENATE(MONTH(Base[[#This Row],[Data_Padronizada]]),"/",YEAR(Base[[#This Row],[Data_Padronizada]]))*1</f>
        <v>1</v>
      </c>
      <c r="B1369" s="20" cm="1">
        <f t="array" ref="B1369">IF(ISTEXT(BP1369), IFERROR(VALOR.DATA(TRIM(BP1369)), VALUE(TRIM(BP1369))), BP1369)</f>
        <v>0</v>
      </c>
      <c r="C1369" t="str">
        <f>TEXT(Base[[#This Row],[Data_Padronizada]],"DDD")</f>
        <v>sáb</v>
      </c>
      <c r="D1369">
        <f>_xlfn.XLOOKUP(Base[[#This Row],[Recurso]],'DE-PARA'!$A$1:$A$1000,'DE-PARA'!$D$1:$D$1000)</f>
        <v>0</v>
      </c>
      <c r="E1369" t="str">
        <f>_xlfn.XLOOKUP(Base[[#This Row],[Tipo]],'DE-PARA'!$K$2:$K$63,'DE-PARA'!$L$2:$L$63,"Fazer De-Para")</f>
        <v>Fazer De-Para</v>
      </c>
      <c r="F1369" s="21">
        <f>Base[[#This Row],[Duração]]*24</f>
        <v>0</v>
      </c>
      <c r="G1369" s="22">
        <f>HOUR(Base[[#This Row],[Tempo de atendimento]]/24)</f>
        <v>0</v>
      </c>
      <c r="H1369">
        <f>_xlfn.XLOOKUP(Base[[#This Row],[Recurso]],'DE-PARA'!$A$1:$A$1000,'DE-PARA'!$E$1:$E$1000)</f>
        <v>0</v>
      </c>
      <c r="I1369">
        <f>_xlfn.XLOOKUP(Base[[#This Row],[Recurso]],'DE-PARA'!$A$1:$A$1000,'DE-PARA'!$F$1:$F$1000)</f>
        <v>0</v>
      </c>
      <c r="AD1369" s="64"/>
      <c r="AE1369" s="64"/>
      <c r="AF1369" s="64"/>
      <c r="AG1369" s="65"/>
      <c r="AH1369" s="65"/>
      <c r="BK1369" s="65"/>
      <c r="BL1369" s="65"/>
      <c r="BP1369" s="20"/>
    </row>
    <row r="1370" spans="1:68">
      <c r="A1370" s="19">
        <f>CONCATENATE(MONTH(Base[[#This Row],[Data_Padronizada]]),"/",YEAR(Base[[#This Row],[Data_Padronizada]]))*1</f>
        <v>1</v>
      </c>
      <c r="B1370" s="20" cm="1">
        <f t="array" ref="B1370">IF(ISTEXT(BP1370), IFERROR(VALOR.DATA(TRIM(BP1370)), VALUE(TRIM(BP1370))), BP1370)</f>
        <v>0</v>
      </c>
      <c r="C1370" t="str">
        <f>TEXT(Base[[#This Row],[Data_Padronizada]],"DDD")</f>
        <v>sáb</v>
      </c>
      <c r="D1370">
        <f>_xlfn.XLOOKUP(Base[[#This Row],[Recurso]],'DE-PARA'!$A$1:$A$1000,'DE-PARA'!$D$1:$D$1000)</f>
        <v>0</v>
      </c>
      <c r="E1370" t="str">
        <f>_xlfn.XLOOKUP(Base[[#This Row],[Tipo]],'DE-PARA'!$K$2:$K$63,'DE-PARA'!$L$2:$L$63,"Fazer De-Para")</f>
        <v>Fazer De-Para</v>
      </c>
      <c r="F1370" s="21">
        <f>Base[[#This Row],[Duração]]*24</f>
        <v>0</v>
      </c>
      <c r="G1370" s="22">
        <f>HOUR(Base[[#This Row],[Tempo de atendimento]]/24)</f>
        <v>0</v>
      </c>
      <c r="H1370">
        <f>_xlfn.XLOOKUP(Base[[#This Row],[Recurso]],'DE-PARA'!$A$1:$A$1000,'DE-PARA'!$E$1:$E$1000)</f>
        <v>0</v>
      </c>
      <c r="I1370">
        <f>_xlfn.XLOOKUP(Base[[#This Row],[Recurso]],'DE-PARA'!$A$1:$A$1000,'DE-PARA'!$F$1:$F$1000)</f>
        <v>0</v>
      </c>
      <c r="AD1370" s="64"/>
      <c r="AE1370" s="64"/>
      <c r="AF1370" s="64"/>
      <c r="AG1370" s="65"/>
      <c r="AH1370" s="65"/>
      <c r="BK1370" s="65"/>
      <c r="BL1370" s="65"/>
      <c r="BP1370" s="20"/>
    </row>
    <row r="1371" spans="1:68">
      <c r="A1371" s="19">
        <f>CONCATENATE(MONTH(Base[[#This Row],[Data_Padronizada]]),"/",YEAR(Base[[#This Row],[Data_Padronizada]]))*1</f>
        <v>1</v>
      </c>
      <c r="B1371" s="20" cm="1">
        <f t="array" ref="B1371">IF(ISTEXT(BP1371), IFERROR(VALOR.DATA(TRIM(BP1371)), VALUE(TRIM(BP1371))), BP1371)</f>
        <v>0</v>
      </c>
      <c r="C1371" t="str">
        <f>TEXT(Base[[#This Row],[Data_Padronizada]],"DDD")</f>
        <v>sáb</v>
      </c>
      <c r="D1371">
        <f>_xlfn.XLOOKUP(Base[[#This Row],[Recurso]],'DE-PARA'!$A$1:$A$1000,'DE-PARA'!$D$1:$D$1000)</f>
        <v>0</v>
      </c>
      <c r="E1371" t="str">
        <f>_xlfn.XLOOKUP(Base[[#This Row],[Tipo]],'DE-PARA'!$K$2:$K$63,'DE-PARA'!$L$2:$L$63,"Fazer De-Para")</f>
        <v>Fazer De-Para</v>
      </c>
      <c r="F1371" s="21">
        <f>Base[[#This Row],[Duração]]*24</f>
        <v>0</v>
      </c>
      <c r="G1371" s="22">
        <f>HOUR(Base[[#This Row],[Tempo de atendimento]]/24)</f>
        <v>0</v>
      </c>
      <c r="H1371">
        <f>_xlfn.XLOOKUP(Base[[#This Row],[Recurso]],'DE-PARA'!$A$1:$A$1000,'DE-PARA'!$E$1:$E$1000)</f>
        <v>0</v>
      </c>
      <c r="I1371">
        <f>_xlfn.XLOOKUP(Base[[#This Row],[Recurso]],'DE-PARA'!$A$1:$A$1000,'DE-PARA'!$F$1:$F$1000)</f>
        <v>0</v>
      </c>
      <c r="AD1371" s="64"/>
      <c r="AE1371" s="64"/>
      <c r="AF1371" s="64"/>
      <c r="AG1371" s="65"/>
      <c r="AH1371" s="65"/>
      <c r="BK1371" s="65"/>
      <c r="BL1371" s="65"/>
      <c r="BP1371" s="20"/>
    </row>
    <row r="1372" spans="1:68">
      <c r="A1372" s="19">
        <f>CONCATENATE(MONTH(Base[[#This Row],[Data_Padronizada]]),"/",YEAR(Base[[#This Row],[Data_Padronizada]]))*1</f>
        <v>1</v>
      </c>
      <c r="B1372" s="20" cm="1">
        <f t="array" ref="B1372">IF(ISTEXT(BP1372), IFERROR(VALOR.DATA(TRIM(BP1372)), VALUE(TRIM(BP1372))), BP1372)</f>
        <v>0</v>
      </c>
      <c r="C1372" t="str">
        <f>TEXT(Base[[#This Row],[Data_Padronizada]],"DDD")</f>
        <v>sáb</v>
      </c>
      <c r="D1372">
        <f>_xlfn.XLOOKUP(Base[[#This Row],[Recurso]],'DE-PARA'!$A$1:$A$1000,'DE-PARA'!$D$1:$D$1000)</f>
        <v>0</v>
      </c>
      <c r="E1372" t="str">
        <f>_xlfn.XLOOKUP(Base[[#This Row],[Tipo]],'DE-PARA'!$K$2:$K$63,'DE-PARA'!$L$2:$L$63,"Fazer De-Para")</f>
        <v>Fazer De-Para</v>
      </c>
      <c r="F1372" s="21">
        <f>Base[[#This Row],[Duração]]*24</f>
        <v>0</v>
      </c>
      <c r="G1372" s="22">
        <f>HOUR(Base[[#This Row],[Tempo de atendimento]]/24)</f>
        <v>0</v>
      </c>
      <c r="H1372">
        <f>_xlfn.XLOOKUP(Base[[#This Row],[Recurso]],'DE-PARA'!$A$1:$A$1000,'DE-PARA'!$E$1:$E$1000)</f>
        <v>0</v>
      </c>
      <c r="I1372">
        <f>_xlfn.XLOOKUP(Base[[#This Row],[Recurso]],'DE-PARA'!$A$1:$A$1000,'DE-PARA'!$F$1:$F$1000)</f>
        <v>0</v>
      </c>
      <c r="AD1372" s="64"/>
      <c r="AE1372" s="64"/>
      <c r="AF1372" s="64"/>
      <c r="AG1372" s="65"/>
      <c r="AH1372" s="65"/>
      <c r="BK1372" s="65"/>
      <c r="BL1372" s="65"/>
      <c r="BP1372" s="20"/>
    </row>
    <row r="1373" spans="1:68">
      <c r="A1373" s="19">
        <f>CONCATENATE(MONTH(Base[[#This Row],[Data_Padronizada]]),"/",YEAR(Base[[#This Row],[Data_Padronizada]]))*1</f>
        <v>1</v>
      </c>
      <c r="B1373" s="20" cm="1">
        <f t="array" ref="B1373">IF(ISTEXT(BP1373), IFERROR(VALOR.DATA(TRIM(BP1373)), VALUE(TRIM(BP1373))), BP1373)</f>
        <v>0</v>
      </c>
      <c r="C1373" t="str">
        <f>TEXT(Base[[#This Row],[Data_Padronizada]],"DDD")</f>
        <v>sáb</v>
      </c>
      <c r="D1373">
        <f>_xlfn.XLOOKUP(Base[[#This Row],[Recurso]],'DE-PARA'!$A$1:$A$1000,'DE-PARA'!$D$1:$D$1000)</f>
        <v>0</v>
      </c>
      <c r="E1373" t="str">
        <f>_xlfn.XLOOKUP(Base[[#This Row],[Tipo]],'DE-PARA'!$K$2:$K$63,'DE-PARA'!$L$2:$L$63,"Fazer De-Para")</f>
        <v>Fazer De-Para</v>
      </c>
      <c r="F1373" s="21">
        <f>Base[[#This Row],[Duração]]*24</f>
        <v>0</v>
      </c>
      <c r="G1373" s="22">
        <f>HOUR(Base[[#This Row],[Tempo de atendimento]]/24)</f>
        <v>0</v>
      </c>
      <c r="H1373">
        <f>_xlfn.XLOOKUP(Base[[#This Row],[Recurso]],'DE-PARA'!$A$1:$A$1000,'DE-PARA'!$E$1:$E$1000)</f>
        <v>0</v>
      </c>
      <c r="I1373">
        <f>_xlfn.XLOOKUP(Base[[#This Row],[Recurso]],'DE-PARA'!$A$1:$A$1000,'DE-PARA'!$F$1:$F$1000)</f>
        <v>0</v>
      </c>
      <c r="AD1373" s="64"/>
      <c r="AE1373" s="64"/>
      <c r="AF1373" s="64"/>
      <c r="AG1373" s="65"/>
      <c r="AH1373" s="65"/>
      <c r="BK1373" s="65"/>
      <c r="BL1373" s="65"/>
      <c r="BP1373" s="20"/>
    </row>
    <row r="1374" spans="1:68">
      <c r="A1374" s="19">
        <f>CONCATENATE(MONTH(Base[[#This Row],[Data_Padronizada]]),"/",YEAR(Base[[#This Row],[Data_Padronizada]]))*1</f>
        <v>1</v>
      </c>
      <c r="B1374" s="20" cm="1">
        <f t="array" ref="B1374">IF(ISTEXT(BP1374), IFERROR(VALOR.DATA(TRIM(BP1374)), VALUE(TRIM(BP1374))), BP1374)</f>
        <v>0</v>
      </c>
      <c r="C1374" t="str">
        <f>TEXT(Base[[#This Row],[Data_Padronizada]],"DDD")</f>
        <v>sáb</v>
      </c>
      <c r="D1374">
        <f>_xlfn.XLOOKUP(Base[[#This Row],[Recurso]],'DE-PARA'!$A$1:$A$1000,'DE-PARA'!$D$1:$D$1000)</f>
        <v>0</v>
      </c>
      <c r="E1374" t="str">
        <f>_xlfn.XLOOKUP(Base[[#This Row],[Tipo]],'DE-PARA'!$K$2:$K$63,'DE-PARA'!$L$2:$L$63,"Fazer De-Para")</f>
        <v>Fazer De-Para</v>
      </c>
      <c r="F1374" s="21">
        <f>Base[[#This Row],[Duração]]*24</f>
        <v>0</v>
      </c>
      <c r="G1374" s="22">
        <f>HOUR(Base[[#This Row],[Tempo de atendimento]]/24)</f>
        <v>0</v>
      </c>
      <c r="H1374">
        <f>_xlfn.XLOOKUP(Base[[#This Row],[Recurso]],'DE-PARA'!$A$1:$A$1000,'DE-PARA'!$E$1:$E$1000)</f>
        <v>0</v>
      </c>
      <c r="I1374">
        <f>_xlfn.XLOOKUP(Base[[#This Row],[Recurso]],'DE-PARA'!$A$1:$A$1000,'DE-PARA'!$F$1:$F$1000)</f>
        <v>0</v>
      </c>
      <c r="AD1374" s="64"/>
      <c r="AE1374" s="64"/>
      <c r="AF1374" s="64"/>
      <c r="AG1374" s="65"/>
      <c r="AH1374" s="65"/>
      <c r="BK1374" s="65"/>
      <c r="BL1374" s="65"/>
      <c r="BP1374" s="20"/>
    </row>
    <row r="1375" spans="1:68">
      <c r="A1375" s="19">
        <f>CONCATENATE(MONTH(Base[[#This Row],[Data_Padronizada]]),"/",YEAR(Base[[#This Row],[Data_Padronizada]]))*1</f>
        <v>1</v>
      </c>
      <c r="B1375" s="20" cm="1">
        <f t="array" ref="B1375">IF(ISTEXT(BP1375), IFERROR(VALOR.DATA(TRIM(BP1375)), VALUE(TRIM(BP1375))), BP1375)</f>
        <v>0</v>
      </c>
      <c r="C1375" t="str">
        <f>TEXT(Base[[#This Row],[Data_Padronizada]],"DDD")</f>
        <v>sáb</v>
      </c>
      <c r="D1375">
        <f>_xlfn.XLOOKUP(Base[[#This Row],[Recurso]],'DE-PARA'!$A$1:$A$1000,'DE-PARA'!$D$1:$D$1000)</f>
        <v>0</v>
      </c>
      <c r="E1375" t="str">
        <f>_xlfn.XLOOKUP(Base[[#This Row],[Tipo]],'DE-PARA'!$K$2:$K$63,'DE-PARA'!$L$2:$L$63,"Fazer De-Para")</f>
        <v>Fazer De-Para</v>
      </c>
      <c r="F1375" s="21">
        <f>Base[[#This Row],[Duração]]*24</f>
        <v>0</v>
      </c>
      <c r="G1375" s="22">
        <f>HOUR(Base[[#This Row],[Tempo de atendimento]]/24)</f>
        <v>0</v>
      </c>
      <c r="H1375">
        <f>_xlfn.XLOOKUP(Base[[#This Row],[Recurso]],'DE-PARA'!$A$1:$A$1000,'DE-PARA'!$E$1:$E$1000)</f>
        <v>0</v>
      </c>
      <c r="I1375">
        <f>_xlfn.XLOOKUP(Base[[#This Row],[Recurso]],'DE-PARA'!$A$1:$A$1000,'DE-PARA'!$F$1:$F$1000)</f>
        <v>0</v>
      </c>
      <c r="AD1375" s="64"/>
      <c r="AE1375" s="64"/>
      <c r="AF1375" s="64"/>
      <c r="AG1375" s="65"/>
      <c r="AH1375" s="65"/>
      <c r="BK1375" s="65"/>
      <c r="BL1375" s="65"/>
      <c r="BP1375" s="20"/>
    </row>
    <row r="1376" spans="1:68">
      <c r="A1376" s="19">
        <f>CONCATENATE(MONTH(Base[[#This Row],[Data_Padronizada]]),"/",YEAR(Base[[#This Row],[Data_Padronizada]]))*1</f>
        <v>1</v>
      </c>
      <c r="B1376" s="20" cm="1">
        <f t="array" ref="B1376">IF(ISTEXT(BP1376), IFERROR(VALOR.DATA(TRIM(BP1376)), VALUE(TRIM(BP1376))), BP1376)</f>
        <v>0</v>
      </c>
      <c r="C1376" t="str">
        <f>TEXT(Base[[#This Row],[Data_Padronizada]],"DDD")</f>
        <v>sáb</v>
      </c>
      <c r="D1376">
        <f>_xlfn.XLOOKUP(Base[[#This Row],[Recurso]],'DE-PARA'!$A$1:$A$1000,'DE-PARA'!$D$1:$D$1000)</f>
        <v>0</v>
      </c>
      <c r="E1376" t="str">
        <f>_xlfn.XLOOKUP(Base[[#This Row],[Tipo]],'DE-PARA'!$K$2:$K$63,'DE-PARA'!$L$2:$L$63,"Fazer De-Para")</f>
        <v>Fazer De-Para</v>
      </c>
      <c r="F1376" s="21">
        <f>Base[[#This Row],[Duração]]*24</f>
        <v>0</v>
      </c>
      <c r="G1376" s="22">
        <f>HOUR(Base[[#This Row],[Tempo de atendimento]]/24)</f>
        <v>0</v>
      </c>
      <c r="H1376">
        <f>_xlfn.XLOOKUP(Base[[#This Row],[Recurso]],'DE-PARA'!$A$1:$A$1000,'DE-PARA'!$E$1:$E$1000)</f>
        <v>0</v>
      </c>
      <c r="I1376">
        <f>_xlfn.XLOOKUP(Base[[#This Row],[Recurso]],'DE-PARA'!$A$1:$A$1000,'DE-PARA'!$F$1:$F$1000)</f>
        <v>0</v>
      </c>
      <c r="AD1376" s="64"/>
      <c r="AE1376" s="64"/>
      <c r="AF1376" s="64"/>
      <c r="AG1376" s="65"/>
      <c r="AH1376" s="65"/>
      <c r="BK1376" s="65"/>
      <c r="BL1376" s="65"/>
      <c r="BP1376" s="20"/>
    </row>
    <row r="1377" spans="1:68">
      <c r="A1377" s="19">
        <f>CONCATENATE(MONTH(Base[[#This Row],[Data_Padronizada]]),"/",YEAR(Base[[#This Row],[Data_Padronizada]]))*1</f>
        <v>1</v>
      </c>
      <c r="B1377" s="20" cm="1">
        <f t="array" ref="B1377">IF(ISTEXT(BP1377), IFERROR(VALOR.DATA(TRIM(BP1377)), VALUE(TRIM(BP1377))), BP1377)</f>
        <v>0</v>
      </c>
      <c r="C1377" t="str">
        <f>TEXT(Base[[#This Row],[Data_Padronizada]],"DDD")</f>
        <v>sáb</v>
      </c>
      <c r="D1377">
        <f>_xlfn.XLOOKUP(Base[[#This Row],[Recurso]],'DE-PARA'!$A$1:$A$1000,'DE-PARA'!$D$1:$D$1000)</f>
        <v>0</v>
      </c>
      <c r="E1377" t="str">
        <f>_xlfn.XLOOKUP(Base[[#This Row],[Tipo]],'DE-PARA'!$K$2:$K$63,'DE-PARA'!$L$2:$L$63,"Fazer De-Para")</f>
        <v>Fazer De-Para</v>
      </c>
      <c r="F1377" s="21">
        <f>Base[[#This Row],[Duração]]*24</f>
        <v>0</v>
      </c>
      <c r="G1377" s="22">
        <f>HOUR(Base[[#This Row],[Tempo de atendimento]]/24)</f>
        <v>0</v>
      </c>
      <c r="H1377">
        <f>_xlfn.XLOOKUP(Base[[#This Row],[Recurso]],'DE-PARA'!$A$1:$A$1000,'DE-PARA'!$E$1:$E$1000)</f>
        <v>0</v>
      </c>
      <c r="I1377">
        <f>_xlfn.XLOOKUP(Base[[#This Row],[Recurso]],'DE-PARA'!$A$1:$A$1000,'DE-PARA'!$F$1:$F$1000)</f>
        <v>0</v>
      </c>
      <c r="AD1377" s="64"/>
      <c r="AE1377" s="64"/>
      <c r="AF1377" s="64"/>
      <c r="AG1377" s="65"/>
      <c r="AH1377" s="65"/>
      <c r="BK1377" s="65"/>
      <c r="BL1377" s="65"/>
      <c r="BP1377" s="20"/>
    </row>
    <row r="1378" spans="1:68">
      <c r="A1378" s="19">
        <f>CONCATENATE(MONTH(Base[[#This Row],[Data_Padronizada]]),"/",YEAR(Base[[#This Row],[Data_Padronizada]]))*1</f>
        <v>1</v>
      </c>
      <c r="B1378" s="20" cm="1">
        <f t="array" ref="B1378">IF(ISTEXT(BP1378), IFERROR(VALOR.DATA(TRIM(BP1378)), VALUE(TRIM(BP1378))), BP1378)</f>
        <v>0</v>
      </c>
      <c r="C1378" t="str">
        <f>TEXT(Base[[#This Row],[Data_Padronizada]],"DDD")</f>
        <v>sáb</v>
      </c>
      <c r="D1378">
        <f>_xlfn.XLOOKUP(Base[[#This Row],[Recurso]],'DE-PARA'!$A$1:$A$1000,'DE-PARA'!$D$1:$D$1000)</f>
        <v>0</v>
      </c>
      <c r="E1378" t="str">
        <f>_xlfn.XLOOKUP(Base[[#This Row],[Tipo]],'DE-PARA'!$K$2:$K$63,'DE-PARA'!$L$2:$L$63,"Fazer De-Para")</f>
        <v>Fazer De-Para</v>
      </c>
      <c r="F1378" s="21">
        <f>Base[[#This Row],[Duração]]*24</f>
        <v>0</v>
      </c>
      <c r="G1378" s="22">
        <f>HOUR(Base[[#This Row],[Tempo de atendimento]]/24)</f>
        <v>0</v>
      </c>
      <c r="H1378">
        <f>_xlfn.XLOOKUP(Base[[#This Row],[Recurso]],'DE-PARA'!$A$1:$A$1000,'DE-PARA'!$E$1:$E$1000)</f>
        <v>0</v>
      </c>
      <c r="I1378">
        <f>_xlfn.XLOOKUP(Base[[#This Row],[Recurso]],'DE-PARA'!$A$1:$A$1000,'DE-PARA'!$F$1:$F$1000)</f>
        <v>0</v>
      </c>
      <c r="AD1378" s="64"/>
      <c r="AE1378" s="64"/>
      <c r="AF1378" s="64"/>
      <c r="AG1378" s="65"/>
      <c r="AH1378" s="65"/>
      <c r="BK1378" s="65"/>
      <c r="BL1378" s="65"/>
      <c r="BP1378" s="20"/>
    </row>
    <row r="1379" spans="1:68">
      <c r="A1379" s="19">
        <f>CONCATENATE(MONTH(Base[[#This Row],[Data_Padronizada]]),"/",YEAR(Base[[#This Row],[Data_Padronizada]]))*1</f>
        <v>1</v>
      </c>
      <c r="B1379" s="20" cm="1">
        <f t="array" ref="B1379">IF(ISTEXT(BP1379), IFERROR(VALOR.DATA(TRIM(BP1379)), VALUE(TRIM(BP1379))), BP1379)</f>
        <v>0</v>
      </c>
      <c r="C1379" t="str">
        <f>TEXT(Base[[#This Row],[Data_Padronizada]],"DDD")</f>
        <v>sáb</v>
      </c>
      <c r="D1379">
        <f>_xlfn.XLOOKUP(Base[[#This Row],[Recurso]],'DE-PARA'!$A$1:$A$1000,'DE-PARA'!$D$1:$D$1000)</f>
        <v>0</v>
      </c>
      <c r="E1379" t="str">
        <f>_xlfn.XLOOKUP(Base[[#This Row],[Tipo]],'DE-PARA'!$K$2:$K$63,'DE-PARA'!$L$2:$L$63,"Fazer De-Para")</f>
        <v>Fazer De-Para</v>
      </c>
      <c r="F1379" s="21">
        <f>Base[[#This Row],[Duração]]*24</f>
        <v>0</v>
      </c>
      <c r="G1379" s="22">
        <f>HOUR(Base[[#This Row],[Tempo de atendimento]]/24)</f>
        <v>0</v>
      </c>
      <c r="H1379">
        <f>_xlfn.XLOOKUP(Base[[#This Row],[Recurso]],'DE-PARA'!$A$1:$A$1000,'DE-PARA'!$E$1:$E$1000)</f>
        <v>0</v>
      </c>
      <c r="I1379">
        <f>_xlfn.XLOOKUP(Base[[#This Row],[Recurso]],'DE-PARA'!$A$1:$A$1000,'DE-PARA'!$F$1:$F$1000)</f>
        <v>0</v>
      </c>
      <c r="AD1379" s="64"/>
      <c r="AE1379" s="64"/>
      <c r="AF1379" s="64"/>
      <c r="AG1379" s="65"/>
      <c r="AH1379" s="65"/>
      <c r="BK1379" s="65"/>
      <c r="BL1379" s="65"/>
      <c r="BP1379" s="20"/>
    </row>
    <row r="1380" spans="1:68">
      <c r="A1380" s="19">
        <f>CONCATENATE(MONTH(Base[[#This Row],[Data_Padronizada]]),"/",YEAR(Base[[#This Row],[Data_Padronizada]]))*1</f>
        <v>1</v>
      </c>
      <c r="B1380" s="20" cm="1">
        <f t="array" ref="B1380">IF(ISTEXT(BP1380), IFERROR(VALOR.DATA(TRIM(BP1380)), VALUE(TRIM(BP1380))), BP1380)</f>
        <v>0</v>
      </c>
      <c r="C1380" t="str">
        <f>TEXT(Base[[#This Row],[Data_Padronizada]],"DDD")</f>
        <v>sáb</v>
      </c>
      <c r="D1380">
        <f>_xlfn.XLOOKUP(Base[[#This Row],[Recurso]],'DE-PARA'!$A$1:$A$1000,'DE-PARA'!$D$1:$D$1000)</f>
        <v>0</v>
      </c>
      <c r="E1380" t="str">
        <f>_xlfn.XLOOKUP(Base[[#This Row],[Tipo]],'DE-PARA'!$K$2:$K$63,'DE-PARA'!$L$2:$L$63,"Fazer De-Para")</f>
        <v>Fazer De-Para</v>
      </c>
      <c r="F1380" s="21">
        <f>Base[[#This Row],[Duração]]*24</f>
        <v>0</v>
      </c>
      <c r="G1380" s="22">
        <f>HOUR(Base[[#This Row],[Tempo de atendimento]]/24)</f>
        <v>0</v>
      </c>
      <c r="H1380">
        <f>_xlfn.XLOOKUP(Base[[#This Row],[Recurso]],'DE-PARA'!$A$1:$A$1000,'DE-PARA'!$E$1:$E$1000)</f>
        <v>0</v>
      </c>
      <c r="I1380">
        <f>_xlfn.XLOOKUP(Base[[#This Row],[Recurso]],'DE-PARA'!$A$1:$A$1000,'DE-PARA'!$F$1:$F$1000)</f>
        <v>0</v>
      </c>
      <c r="AD1380" s="64"/>
      <c r="AE1380" s="64"/>
      <c r="AF1380" s="64"/>
      <c r="AG1380" s="65"/>
      <c r="AH1380" s="65"/>
      <c r="BK1380" s="65"/>
      <c r="BL1380" s="65"/>
      <c r="BP1380" s="20"/>
    </row>
    <row r="1381" spans="1:68">
      <c r="A1381" s="19">
        <f>CONCATENATE(MONTH(Base[[#This Row],[Data_Padronizada]]),"/",YEAR(Base[[#This Row],[Data_Padronizada]]))*1</f>
        <v>1</v>
      </c>
      <c r="B1381" s="20" cm="1">
        <f t="array" ref="B1381">IF(ISTEXT(BP1381), IFERROR(VALOR.DATA(TRIM(BP1381)), VALUE(TRIM(BP1381))), BP1381)</f>
        <v>0</v>
      </c>
      <c r="C1381" t="str">
        <f>TEXT(Base[[#This Row],[Data_Padronizada]],"DDD")</f>
        <v>sáb</v>
      </c>
      <c r="D1381">
        <f>_xlfn.XLOOKUP(Base[[#This Row],[Recurso]],'DE-PARA'!$A$1:$A$1000,'DE-PARA'!$D$1:$D$1000)</f>
        <v>0</v>
      </c>
      <c r="E1381" t="str">
        <f>_xlfn.XLOOKUP(Base[[#This Row],[Tipo]],'DE-PARA'!$K$2:$K$63,'DE-PARA'!$L$2:$L$63,"Fazer De-Para")</f>
        <v>Fazer De-Para</v>
      </c>
      <c r="F1381" s="21">
        <f>Base[[#This Row],[Duração]]*24</f>
        <v>0</v>
      </c>
      <c r="G1381" s="22">
        <f>HOUR(Base[[#This Row],[Tempo de atendimento]]/24)</f>
        <v>0</v>
      </c>
      <c r="H1381">
        <f>_xlfn.XLOOKUP(Base[[#This Row],[Recurso]],'DE-PARA'!$A$1:$A$1000,'DE-PARA'!$E$1:$E$1000)</f>
        <v>0</v>
      </c>
      <c r="I1381">
        <f>_xlfn.XLOOKUP(Base[[#This Row],[Recurso]],'DE-PARA'!$A$1:$A$1000,'DE-PARA'!$F$1:$F$1000)</f>
        <v>0</v>
      </c>
      <c r="AD1381" s="64"/>
      <c r="AE1381" s="64"/>
      <c r="AF1381" s="64"/>
      <c r="AG1381" s="65"/>
      <c r="AH1381" s="65"/>
      <c r="BK1381" s="65"/>
      <c r="BL1381" s="65"/>
      <c r="BP1381" s="20"/>
    </row>
    <row r="1382" spans="1:68">
      <c r="A1382" s="19">
        <f>CONCATENATE(MONTH(Base[[#This Row],[Data_Padronizada]]),"/",YEAR(Base[[#This Row],[Data_Padronizada]]))*1</f>
        <v>1</v>
      </c>
      <c r="B1382" s="20" cm="1">
        <f t="array" ref="B1382">IF(ISTEXT(BP1382), IFERROR(VALOR.DATA(TRIM(BP1382)), VALUE(TRIM(BP1382))), BP1382)</f>
        <v>0</v>
      </c>
      <c r="C1382" t="str">
        <f>TEXT(Base[[#This Row],[Data_Padronizada]],"DDD")</f>
        <v>sáb</v>
      </c>
      <c r="D1382">
        <f>_xlfn.XLOOKUP(Base[[#This Row],[Recurso]],'DE-PARA'!$A$1:$A$1000,'DE-PARA'!$D$1:$D$1000)</f>
        <v>0</v>
      </c>
      <c r="E1382" t="str">
        <f>_xlfn.XLOOKUP(Base[[#This Row],[Tipo]],'DE-PARA'!$K$2:$K$63,'DE-PARA'!$L$2:$L$63,"Fazer De-Para")</f>
        <v>Fazer De-Para</v>
      </c>
      <c r="F1382" s="21">
        <f>Base[[#This Row],[Duração]]*24</f>
        <v>0</v>
      </c>
      <c r="G1382" s="22">
        <f>HOUR(Base[[#This Row],[Tempo de atendimento]]/24)</f>
        <v>0</v>
      </c>
      <c r="H1382">
        <f>_xlfn.XLOOKUP(Base[[#This Row],[Recurso]],'DE-PARA'!$A$1:$A$1000,'DE-PARA'!$E$1:$E$1000)</f>
        <v>0</v>
      </c>
      <c r="I1382">
        <f>_xlfn.XLOOKUP(Base[[#This Row],[Recurso]],'DE-PARA'!$A$1:$A$1000,'DE-PARA'!$F$1:$F$1000)</f>
        <v>0</v>
      </c>
      <c r="AD1382" s="64"/>
      <c r="AE1382" s="64"/>
      <c r="AF1382" s="64"/>
      <c r="AG1382" s="65"/>
      <c r="AH1382" s="65"/>
      <c r="BK1382" s="65"/>
      <c r="BL1382" s="65"/>
      <c r="BP1382" s="20"/>
    </row>
    <row r="1383" spans="1:68">
      <c r="A1383" s="19">
        <f>CONCATENATE(MONTH(Base[[#This Row],[Data_Padronizada]]),"/",YEAR(Base[[#This Row],[Data_Padronizada]]))*1</f>
        <v>1</v>
      </c>
      <c r="B1383" s="20" cm="1">
        <f t="array" ref="B1383">IF(ISTEXT(BP1383), IFERROR(VALOR.DATA(TRIM(BP1383)), VALUE(TRIM(BP1383))), BP1383)</f>
        <v>0</v>
      </c>
      <c r="C1383" t="str">
        <f>TEXT(Base[[#This Row],[Data_Padronizada]],"DDD")</f>
        <v>sáb</v>
      </c>
      <c r="D1383">
        <f>_xlfn.XLOOKUP(Base[[#This Row],[Recurso]],'DE-PARA'!$A$1:$A$1000,'DE-PARA'!$D$1:$D$1000)</f>
        <v>0</v>
      </c>
      <c r="E1383" t="str">
        <f>_xlfn.XLOOKUP(Base[[#This Row],[Tipo]],'DE-PARA'!$K$2:$K$63,'DE-PARA'!$L$2:$L$63,"Fazer De-Para")</f>
        <v>Fazer De-Para</v>
      </c>
      <c r="F1383" s="21">
        <f>Base[[#This Row],[Duração]]*24</f>
        <v>0</v>
      </c>
      <c r="G1383" s="22">
        <f>HOUR(Base[[#This Row],[Tempo de atendimento]]/24)</f>
        <v>0</v>
      </c>
      <c r="H1383">
        <f>_xlfn.XLOOKUP(Base[[#This Row],[Recurso]],'DE-PARA'!$A$1:$A$1000,'DE-PARA'!$E$1:$E$1000)</f>
        <v>0</v>
      </c>
      <c r="I1383">
        <f>_xlfn.XLOOKUP(Base[[#This Row],[Recurso]],'DE-PARA'!$A$1:$A$1000,'DE-PARA'!$F$1:$F$1000)</f>
        <v>0</v>
      </c>
      <c r="AD1383" s="64"/>
      <c r="AE1383" s="64"/>
      <c r="AF1383" s="64"/>
      <c r="AG1383" s="65"/>
      <c r="AH1383" s="65"/>
      <c r="BK1383" s="65"/>
      <c r="BL1383" s="65"/>
      <c r="BP1383" s="20"/>
    </row>
    <row r="1384" spans="1:68">
      <c r="A1384" s="19">
        <f>CONCATENATE(MONTH(Base[[#This Row],[Data_Padronizada]]),"/",YEAR(Base[[#This Row],[Data_Padronizada]]))*1</f>
        <v>1</v>
      </c>
      <c r="B1384" s="20" cm="1">
        <f t="array" ref="B1384">IF(ISTEXT(BP1384), IFERROR(VALOR.DATA(TRIM(BP1384)), VALUE(TRIM(BP1384))), BP1384)</f>
        <v>0</v>
      </c>
      <c r="C1384" t="str">
        <f>TEXT(Base[[#This Row],[Data_Padronizada]],"DDD")</f>
        <v>sáb</v>
      </c>
      <c r="D1384">
        <f>_xlfn.XLOOKUP(Base[[#This Row],[Recurso]],'DE-PARA'!$A$1:$A$1000,'DE-PARA'!$D$1:$D$1000)</f>
        <v>0</v>
      </c>
      <c r="E1384" t="str">
        <f>_xlfn.XLOOKUP(Base[[#This Row],[Tipo]],'DE-PARA'!$K$2:$K$63,'DE-PARA'!$L$2:$L$63,"Fazer De-Para")</f>
        <v>Fazer De-Para</v>
      </c>
      <c r="F1384" s="21">
        <f>Base[[#This Row],[Duração]]*24</f>
        <v>0</v>
      </c>
      <c r="G1384" s="22">
        <f>HOUR(Base[[#This Row],[Tempo de atendimento]]/24)</f>
        <v>0</v>
      </c>
      <c r="H1384">
        <f>_xlfn.XLOOKUP(Base[[#This Row],[Recurso]],'DE-PARA'!$A$1:$A$1000,'DE-PARA'!$E$1:$E$1000)</f>
        <v>0</v>
      </c>
      <c r="I1384">
        <f>_xlfn.XLOOKUP(Base[[#This Row],[Recurso]],'DE-PARA'!$A$1:$A$1000,'DE-PARA'!$F$1:$F$1000)</f>
        <v>0</v>
      </c>
      <c r="AD1384" s="64"/>
      <c r="AE1384" s="64"/>
      <c r="AF1384" s="64"/>
      <c r="AG1384" s="65"/>
      <c r="AH1384" s="65"/>
      <c r="BK1384" s="65"/>
      <c r="BL1384" s="65"/>
      <c r="BP1384" s="20"/>
    </row>
    <row r="1385" spans="1:68">
      <c r="A1385" s="19">
        <f>CONCATENATE(MONTH(Base[[#This Row],[Data_Padronizada]]),"/",YEAR(Base[[#This Row],[Data_Padronizada]]))*1</f>
        <v>1</v>
      </c>
      <c r="B1385" s="20" cm="1">
        <f t="array" ref="B1385">IF(ISTEXT(BP1385), IFERROR(VALOR.DATA(TRIM(BP1385)), VALUE(TRIM(BP1385))), BP1385)</f>
        <v>0</v>
      </c>
      <c r="C1385" t="str">
        <f>TEXT(Base[[#This Row],[Data_Padronizada]],"DDD")</f>
        <v>sáb</v>
      </c>
      <c r="D1385">
        <f>_xlfn.XLOOKUP(Base[[#This Row],[Recurso]],'DE-PARA'!$A$1:$A$1000,'DE-PARA'!$D$1:$D$1000)</f>
        <v>0</v>
      </c>
      <c r="E1385" t="str">
        <f>_xlfn.XLOOKUP(Base[[#This Row],[Tipo]],'DE-PARA'!$K$2:$K$63,'DE-PARA'!$L$2:$L$63,"Fazer De-Para")</f>
        <v>Fazer De-Para</v>
      </c>
      <c r="F1385" s="21">
        <f>Base[[#This Row],[Duração]]*24</f>
        <v>0</v>
      </c>
      <c r="G1385" s="22">
        <f>HOUR(Base[[#This Row],[Tempo de atendimento]]/24)</f>
        <v>0</v>
      </c>
      <c r="H1385">
        <f>_xlfn.XLOOKUP(Base[[#This Row],[Recurso]],'DE-PARA'!$A$1:$A$1000,'DE-PARA'!$E$1:$E$1000)</f>
        <v>0</v>
      </c>
      <c r="I1385">
        <f>_xlfn.XLOOKUP(Base[[#This Row],[Recurso]],'DE-PARA'!$A$1:$A$1000,'DE-PARA'!$F$1:$F$1000)</f>
        <v>0</v>
      </c>
      <c r="AD1385" s="64"/>
      <c r="AE1385" s="64"/>
      <c r="AF1385" s="64"/>
      <c r="AG1385" s="65"/>
      <c r="AH1385" s="65"/>
      <c r="BK1385" s="65"/>
      <c r="BL1385" s="65"/>
      <c r="BP1385" s="20"/>
    </row>
    <row r="1386" spans="1:68">
      <c r="A1386" s="19">
        <f>CONCATENATE(MONTH(Base[[#This Row],[Data_Padronizada]]),"/",YEAR(Base[[#This Row],[Data_Padronizada]]))*1</f>
        <v>1</v>
      </c>
      <c r="B1386" s="20" cm="1">
        <f t="array" ref="B1386">IF(ISTEXT(BP1386), IFERROR(VALOR.DATA(TRIM(BP1386)), VALUE(TRIM(BP1386))), BP1386)</f>
        <v>0</v>
      </c>
      <c r="C1386" t="str">
        <f>TEXT(Base[[#This Row],[Data_Padronizada]],"DDD")</f>
        <v>sáb</v>
      </c>
      <c r="D1386">
        <f>_xlfn.XLOOKUP(Base[[#This Row],[Recurso]],'DE-PARA'!$A$1:$A$1000,'DE-PARA'!$D$1:$D$1000)</f>
        <v>0</v>
      </c>
      <c r="E1386" t="str">
        <f>_xlfn.XLOOKUP(Base[[#This Row],[Tipo]],'DE-PARA'!$K$2:$K$63,'DE-PARA'!$L$2:$L$63,"Fazer De-Para")</f>
        <v>Fazer De-Para</v>
      </c>
      <c r="F1386" s="21">
        <f>Base[[#This Row],[Duração]]*24</f>
        <v>0</v>
      </c>
      <c r="G1386" s="22">
        <f>HOUR(Base[[#This Row],[Tempo de atendimento]]/24)</f>
        <v>0</v>
      </c>
      <c r="H1386">
        <f>_xlfn.XLOOKUP(Base[[#This Row],[Recurso]],'DE-PARA'!$A$1:$A$1000,'DE-PARA'!$E$1:$E$1000)</f>
        <v>0</v>
      </c>
      <c r="I1386">
        <f>_xlfn.XLOOKUP(Base[[#This Row],[Recurso]],'DE-PARA'!$A$1:$A$1000,'DE-PARA'!$F$1:$F$1000)</f>
        <v>0</v>
      </c>
      <c r="AD1386" s="64"/>
      <c r="AE1386" s="64"/>
      <c r="AF1386" s="64"/>
      <c r="AG1386" s="65"/>
      <c r="AH1386" s="65"/>
      <c r="BK1386" s="65"/>
      <c r="BL1386" s="65"/>
      <c r="BP1386" s="20"/>
    </row>
    <row r="1387" spans="1:68">
      <c r="A1387" s="19">
        <f>CONCATENATE(MONTH(Base[[#This Row],[Data_Padronizada]]),"/",YEAR(Base[[#This Row],[Data_Padronizada]]))*1</f>
        <v>1</v>
      </c>
      <c r="B1387" s="20" cm="1">
        <f t="array" ref="B1387">IF(ISTEXT(BP1387), IFERROR(VALOR.DATA(TRIM(BP1387)), VALUE(TRIM(BP1387))), BP1387)</f>
        <v>0</v>
      </c>
      <c r="C1387" t="str">
        <f>TEXT(Base[[#This Row],[Data_Padronizada]],"DDD")</f>
        <v>sáb</v>
      </c>
      <c r="D1387">
        <f>_xlfn.XLOOKUP(Base[[#This Row],[Recurso]],'DE-PARA'!$A$1:$A$1000,'DE-PARA'!$D$1:$D$1000)</f>
        <v>0</v>
      </c>
      <c r="E1387" t="str">
        <f>_xlfn.XLOOKUP(Base[[#This Row],[Tipo]],'DE-PARA'!$K$2:$K$63,'DE-PARA'!$L$2:$L$63,"Fazer De-Para")</f>
        <v>Fazer De-Para</v>
      </c>
      <c r="F1387" s="21">
        <f>Base[[#This Row],[Duração]]*24</f>
        <v>0</v>
      </c>
      <c r="G1387" s="22">
        <f>HOUR(Base[[#This Row],[Tempo de atendimento]]/24)</f>
        <v>0</v>
      </c>
      <c r="H1387">
        <f>_xlfn.XLOOKUP(Base[[#This Row],[Recurso]],'DE-PARA'!$A$1:$A$1000,'DE-PARA'!$E$1:$E$1000)</f>
        <v>0</v>
      </c>
      <c r="I1387">
        <f>_xlfn.XLOOKUP(Base[[#This Row],[Recurso]],'DE-PARA'!$A$1:$A$1000,'DE-PARA'!$F$1:$F$1000)</f>
        <v>0</v>
      </c>
      <c r="AD1387" s="64"/>
      <c r="AE1387" s="64"/>
      <c r="AF1387" s="64"/>
      <c r="AG1387" s="65"/>
      <c r="AH1387" s="65"/>
      <c r="BK1387" s="65"/>
      <c r="BL1387" s="65"/>
      <c r="BP1387" s="20"/>
    </row>
    <row r="1388" spans="1:68">
      <c r="A1388" s="19">
        <f>CONCATENATE(MONTH(Base[[#This Row],[Data_Padronizada]]),"/",YEAR(Base[[#This Row],[Data_Padronizada]]))*1</f>
        <v>1</v>
      </c>
      <c r="B1388" s="20" cm="1">
        <f t="array" ref="B1388">IF(ISTEXT(BP1388), IFERROR(VALOR.DATA(TRIM(BP1388)), VALUE(TRIM(BP1388))), BP1388)</f>
        <v>0</v>
      </c>
      <c r="C1388" t="str">
        <f>TEXT(Base[[#This Row],[Data_Padronizada]],"DDD")</f>
        <v>sáb</v>
      </c>
      <c r="D1388">
        <f>_xlfn.XLOOKUP(Base[[#This Row],[Recurso]],'DE-PARA'!$A$1:$A$1000,'DE-PARA'!$D$1:$D$1000)</f>
        <v>0</v>
      </c>
      <c r="E1388" t="str">
        <f>_xlfn.XLOOKUP(Base[[#This Row],[Tipo]],'DE-PARA'!$K$2:$K$63,'DE-PARA'!$L$2:$L$63,"Fazer De-Para")</f>
        <v>Fazer De-Para</v>
      </c>
      <c r="F1388" s="21">
        <f>Base[[#This Row],[Duração]]*24</f>
        <v>0</v>
      </c>
      <c r="G1388" s="22">
        <f>HOUR(Base[[#This Row],[Tempo de atendimento]]/24)</f>
        <v>0</v>
      </c>
      <c r="H1388">
        <f>_xlfn.XLOOKUP(Base[[#This Row],[Recurso]],'DE-PARA'!$A$1:$A$1000,'DE-PARA'!$E$1:$E$1000)</f>
        <v>0</v>
      </c>
      <c r="I1388">
        <f>_xlfn.XLOOKUP(Base[[#This Row],[Recurso]],'DE-PARA'!$A$1:$A$1000,'DE-PARA'!$F$1:$F$1000)</f>
        <v>0</v>
      </c>
      <c r="AD1388" s="64"/>
      <c r="AE1388" s="64"/>
      <c r="AF1388" s="64"/>
      <c r="AG1388" s="65"/>
      <c r="AH1388" s="65"/>
      <c r="BK1388" s="65"/>
      <c r="BL1388" s="65"/>
      <c r="BP1388" s="20"/>
    </row>
    <row r="1389" spans="1:68">
      <c r="A1389" s="19">
        <f>CONCATENATE(MONTH(Base[[#This Row],[Data_Padronizada]]),"/",YEAR(Base[[#This Row],[Data_Padronizada]]))*1</f>
        <v>1</v>
      </c>
      <c r="B1389" s="20" cm="1">
        <f t="array" ref="B1389">IF(ISTEXT(BP1389), IFERROR(VALOR.DATA(TRIM(BP1389)), VALUE(TRIM(BP1389))), BP1389)</f>
        <v>0</v>
      </c>
      <c r="C1389" t="str">
        <f>TEXT(Base[[#This Row],[Data_Padronizada]],"DDD")</f>
        <v>sáb</v>
      </c>
      <c r="D1389">
        <f>_xlfn.XLOOKUP(Base[[#This Row],[Recurso]],'DE-PARA'!$A$1:$A$1000,'DE-PARA'!$D$1:$D$1000)</f>
        <v>0</v>
      </c>
      <c r="E1389" t="str">
        <f>_xlfn.XLOOKUP(Base[[#This Row],[Tipo]],'DE-PARA'!$K$2:$K$63,'DE-PARA'!$L$2:$L$63,"Fazer De-Para")</f>
        <v>Fazer De-Para</v>
      </c>
      <c r="F1389" s="21">
        <f>Base[[#This Row],[Duração]]*24</f>
        <v>0</v>
      </c>
      <c r="G1389" s="22">
        <f>HOUR(Base[[#This Row],[Tempo de atendimento]]/24)</f>
        <v>0</v>
      </c>
      <c r="H1389">
        <f>_xlfn.XLOOKUP(Base[[#This Row],[Recurso]],'DE-PARA'!$A$1:$A$1000,'DE-PARA'!$E$1:$E$1000)</f>
        <v>0</v>
      </c>
      <c r="I1389">
        <f>_xlfn.XLOOKUP(Base[[#This Row],[Recurso]],'DE-PARA'!$A$1:$A$1000,'DE-PARA'!$F$1:$F$1000)</f>
        <v>0</v>
      </c>
      <c r="AD1389" s="64"/>
      <c r="AE1389" s="64"/>
      <c r="AF1389" s="64"/>
      <c r="AG1389" s="65"/>
      <c r="AH1389" s="65"/>
      <c r="BK1389" s="65"/>
      <c r="BL1389" s="65"/>
      <c r="BP1389" s="20"/>
    </row>
    <row r="1390" spans="1:68">
      <c r="A1390" s="19">
        <f>CONCATENATE(MONTH(Base[[#This Row],[Data_Padronizada]]),"/",YEAR(Base[[#This Row],[Data_Padronizada]]))*1</f>
        <v>1</v>
      </c>
      <c r="B1390" s="20" cm="1">
        <f t="array" ref="B1390">IF(ISTEXT(BP1390), IFERROR(VALOR.DATA(TRIM(BP1390)), VALUE(TRIM(BP1390))), BP1390)</f>
        <v>0</v>
      </c>
      <c r="C1390" t="str">
        <f>TEXT(Base[[#This Row],[Data_Padronizada]],"DDD")</f>
        <v>sáb</v>
      </c>
      <c r="D1390">
        <f>_xlfn.XLOOKUP(Base[[#This Row],[Recurso]],'DE-PARA'!$A$1:$A$1000,'DE-PARA'!$D$1:$D$1000)</f>
        <v>0</v>
      </c>
      <c r="E1390" t="str">
        <f>_xlfn.XLOOKUP(Base[[#This Row],[Tipo]],'DE-PARA'!$K$2:$K$63,'DE-PARA'!$L$2:$L$63,"Fazer De-Para")</f>
        <v>Fazer De-Para</v>
      </c>
      <c r="F1390" s="21">
        <f>Base[[#This Row],[Duração]]*24</f>
        <v>0</v>
      </c>
      <c r="G1390" s="22">
        <f>HOUR(Base[[#This Row],[Tempo de atendimento]]/24)</f>
        <v>0</v>
      </c>
      <c r="H1390">
        <f>_xlfn.XLOOKUP(Base[[#This Row],[Recurso]],'DE-PARA'!$A$1:$A$1000,'DE-PARA'!$E$1:$E$1000)</f>
        <v>0</v>
      </c>
      <c r="I1390">
        <f>_xlfn.XLOOKUP(Base[[#This Row],[Recurso]],'DE-PARA'!$A$1:$A$1000,'DE-PARA'!$F$1:$F$1000)</f>
        <v>0</v>
      </c>
      <c r="AD1390" s="64"/>
      <c r="AE1390" s="64"/>
      <c r="AF1390" s="64"/>
      <c r="AG1390" s="65"/>
      <c r="AH1390" s="65"/>
      <c r="BK1390" s="65"/>
      <c r="BL1390" s="65"/>
      <c r="BP1390" s="20"/>
    </row>
    <row r="1391" spans="1:68">
      <c r="A1391" s="19">
        <f>CONCATENATE(MONTH(Base[[#This Row],[Data_Padronizada]]),"/",YEAR(Base[[#This Row],[Data_Padronizada]]))*1</f>
        <v>1</v>
      </c>
      <c r="B1391" s="20" cm="1">
        <f t="array" ref="B1391">IF(ISTEXT(BP1391), IFERROR(VALOR.DATA(TRIM(BP1391)), VALUE(TRIM(BP1391))), BP1391)</f>
        <v>0</v>
      </c>
      <c r="C1391" t="str">
        <f>TEXT(Base[[#This Row],[Data_Padronizada]],"DDD")</f>
        <v>sáb</v>
      </c>
      <c r="D1391">
        <f>_xlfn.XLOOKUP(Base[[#This Row],[Recurso]],'DE-PARA'!$A$1:$A$1000,'DE-PARA'!$D$1:$D$1000)</f>
        <v>0</v>
      </c>
      <c r="E1391" t="str">
        <f>_xlfn.XLOOKUP(Base[[#This Row],[Tipo]],'DE-PARA'!$K$2:$K$63,'DE-PARA'!$L$2:$L$63,"Fazer De-Para")</f>
        <v>Fazer De-Para</v>
      </c>
      <c r="F1391" s="21">
        <f>Base[[#This Row],[Duração]]*24</f>
        <v>0</v>
      </c>
      <c r="G1391" s="22">
        <f>HOUR(Base[[#This Row],[Tempo de atendimento]]/24)</f>
        <v>0</v>
      </c>
      <c r="H1391">
        <f>_xlfn.XLOOKUP(Base[[#This Row],[Recurso]],'DE-PARA'!$A$1:$A$1000,'DE-PARA'!$E$1:$E$1000)</f>
        <v>0</v>
      </c>
      <c r="I1391">
        <f>_xlfn.XLOOKUP(Base[[#This Row],[Recurso]],'DE-PARA'!$A$1:$A$1000,'DE-PARA'!$F$1:$F$1000)</f>
        <v>0</v>
      </c>
      <c r="AD1391" s="64"/>
      <c r="AE1391" s="64"/>
      <c r="AF1391" s="64"/>
      <c r="AG1391" s="65"/>
      <c r="AH1391" s="65"/>
      <c r="BK1391" s="65"/>
      <c r="BL1391" s="65"/>
      <c r="BP1391" s="20"/>
    </row>
    <row r="1392" spans="1:68">
      <c r="A1392" s="19">
        <f>CONCATENATE(MONTH(Base[[#This Row],[Data_Padronizada]]),"/",YEAR(Base[[#This Row],[Data_Padronizada]]))*1</f>
        <v>1</v>
      </c>
      <c r="B1392" s="20" cm="1">
        <f t="array" ref="B1392">IF(ISTEXT(BP1392), IFERROR(VALOR.DATA(TRIM(BP1392)), VALUE(TRIM(BP1392))), BP1392)</f>
        <v>0</v>
      </c>
      <c r="C1392" t="str">
        <f>TEXT(Base[[#This Row],[Data_Padronizada]],"DDD")</f>
        <v>sáb</v>
      </c>
      <c r="D1392">
        <f>_xlfn.XLOOKUP(Base[[#This Row],[Recurso]],'DE-PARA'!$A$1:$A$1000,'DE-PARA'!$D$1:$D$1000)</f>
        <v>0</v>
      </c>
      <c r="E1392" t="str">
        <f>_xlfn.XLOOKUP(Base[[#This Row],[Tipo]],'DE-PARA'!$K$2:$K$63,'DE-PARA'!$L$2:$L$63,"Fazer De-Para")</f>
        <v>Fazer De-Para</v>
      </c>
      <c r="F1392" s="21">
        <f>Base[[#This Row],[Duração]]*24</f>
        <v>0</v>
      </c>
      <c r="G1392" s="22">
        <f>HOUR(Base[[#This Row],[Tempo de atendimento]]/24)</f>
        <v>0</v>
      </c>
      <c r="H1392">
        <f>_xlfn.XLOOKUP(Base[[#This Row],[Recurso]],'DE-PARA'!$A$1:$A$1000,'DE-PARA'!$E$1:$E$1000)</f>
        <v>0</v>
      </c>
      <c r="I1392">
        <f>_xlfn.XLOOKUP(Base[[#This Row],[Recurso]],'DE-PARA'!$A$1:$A$1000,'DE-PARA'!$F$1:$F$1000)</f>
        <v>0</v>
      </c>
      <c r="AD1392" s="64"/>
      <c r="AE1392" s="64"/>
      <c r="AF1392" s="64"/>
      <c r="AG1392" s="65"/>
      <c r="AH1392" s="65"/>
      <c r="BK1392" s="65"/>
      <c r="BL1392" s="65"/>
      <c r="BP1392" s="20"/>
    </row>
    <row r="1393" spans="1:68">
      <c r="A1393" s="19">
        <f>CONCATENATE(MONTH(Base[[#This Row],[Data_Padronizada]]),"/",YEAR(Base[[#This Row],[Data_Padronizada]]))*1</f>
        <v>1</v>
      </c>
      <c r="B1393" s="20" cm="1">
        <f t="array" ref="B1393">IF(ISTEXT(BP1393), IFERROR(VALOR.DATA(TRIM(BP1393)), VALUE(TRIM(BP1393))), BP1393)</f>
        <v>0</v>
      </c>
      <c r="C1393" t="str">
        <f>TEXT(Base[[#This Row],[Data_Padronizada]],"DDD")</f>
        <v>sáb</v>
      </c>
      <c r="D1393">
        <f>_xlfn.XLOOKUP(Base[[#This Row],[Recurso]],'DE-PARA'!$A$1:$A$1000,'DE-PARA'!$D$1:$D$1000)</f>
        <v>0</v>
      </c>
      <c r="E1393" t="str">
        <f>_xlfn.XLOOKUP(Base[[#This Row],[Tipo]],'DE-PARA'!$K$2:$K$63,'DE-PARA'!$L$2:$L$63,"Fazer De-Para")</f>
        <v>Fazer De-Para</v>
      </c>
      <c r="F1393" s="21">
        <f>Base[[#This Row],[Duração]]*24</f>
        <v>0</v>
      </c>
      <c r="G1393" s="22">
        <f>HOUR(Base[[#This Row],[Tempo de atendimento]]/24)</f>
        <v>0</v>
      </c>
      <c r="H1393">
        <f>_xlfn.XLOOKUP(Base[[#This Row],[Recurso]],'DE-PARA'!$A$1:$A$1000,'DE-PARA'!$E$1:$E$1000)</f>
        <v>0</v>
      </c>
      <c r="I1393">
        <f>_xlfn.XLOOKUP(Base[[#This Row],[Recurso]],'DE-PARA'!$A$1:$A$1000,'DE-PARA'!$F$1:$F$1000)</f>
        <v>0</v>
      </c>
      <c r="AD1393" s="64"/>
      <c r="AE1393" s="64"/>
      <c r="AF1393" s="64"/>
      <c r="AG1393" s="65"/>
      <c r="AH1393" s="65"/>
      <c r="BK1393" s="65"/>
      <c r="BL1393" s="65"/>
      <c r="BP1393" s="20"/>
    </row>
    <row r="1394" spans="1:68">
      <c r="A1394" s="19">
        <f>CONCATENATE(MONTH(Base[[#This Row],[Data_Padronizada]]),"/",YEAR(Base[[#This Row],[Data_Padronizada]]))*1</f>
        <v>1</v>
      </c>
      <c r="B1394" s="20" cm="1">
        <f t="array" ref="B1394">IF(ISTEXT(BP1394), IFERROR(VALOR.DATA(TRIM(BP1394)), VALUE(TRIM(BP1394))), BP1394)</f>
        <v>0</v>
      </c>
      <c r="C1394" t="str">
        <f>TEXT(Base[[#This Row],[Data_Padronizada]],"DDD")</f>
        <v>sáb</v>
      </c>
      <c r="D1394">
        <f>_xlfn.XLOOKUP(Base[[#This Row],[Recurso]],'DE-PARA'!$A$1:$A$1000,'DE-PARA'!$D$1:$D$1000)</f>
        <v>0</v>
      </c>
      <c r="E1394" t="str">
        <f>_xlfn.XLOOKUP(Base[[#This Row],[Tipo]],'DE-PARA'!$K$2:$K$63,'DE-PARA'!$L$2:$L$63,"Fazer De-Para")</f>
        <v>Fazer De-Para</v>
      </c>
      <c r="F1394" s="21">
        <f>Base[[#This Row],[Duração]]*24</f>
        <v>0</v>
      </c>
      <c r="G1394" s="22">
        <f>HOUR(Base[[#This Row],[Tempo de atendimento]]/24)</f>
        <v>0</v>
      </c>
      <c r="H1394">
        <f>_xlfn.XLOOKUP(Base[[#This Row],[Recurso]],'DE-PARA'!$A$1:$A$1000,'DE-PARA'!$E$1:$E$1000)</f>
        <v>0</v>
      </c>
      <c r="I1394">
        <f>_xlfn.XLOOKUP(Base[[#This Row],[Recurso]],'DE-PARA'!$A$1:$A$1000,'DE-PARA'!$F$1:$F$1000)</f>
        <v>0</v>
      </c>
      <c r="AD1394" s="64"/>
      <c r="AE1394" s="64"/>
      <c r="AF1394" s="64"/>
      <c r="AG1394" s="65"/>
      <c r="AH1394" s="65"/>
      <c r="BK1394" s="65"/>
      <c r="BL1394" s="65"/>
      <c r="BP1394" s="20"/>
    </row>
    <row r="1395" spans="1:68">
      <c r="A1395" s="19">
        <f>CONCATENATE(MONTH(Base[[#This Row],[Data_Padronizada]]),"/",YEAR(Base[[#This Row],[Data_Padronizada]]))*1</f>
        <v>1</v>
      </c>
      <c r="B1395" s="20" cm="1">
        <f t="array" ref="B1395">IF(ISTEXT(BP1395), IFERROR(VALOR.DATA(TRIM(BP1395)), VALUE(TRIM(BP1395))), BP1395)</f>
        <v>0</v>
      </c>
      <c r="C1395" t="str">
        <f>TEXT(Base[[#This Row],[Data_Padronizada]],"DDD")</f>
        <v>sáb</v>
      </c>
      <c r="D1395">
        <f>_xlfn.XLOOKUP(Base[[#This Row],[Recurso]],'DE-PARA'!$A$1:$A$1000,'DE-PARA'!$D$1:$D$1000)</f>
        <v>0</v>
      </c>
      <c r="E1395" t="str">
        <f>_xlfn.XLOOKUP(Base[[#This Row],[Tipo]],'DE-PARA'!$K$2:$K$63,'DE-PARA'!$L$2:$L$63,"Fazer De-Para")</f>
        <v>Fazer De-Para</v>
      </c>
      <c r="F1395" s="21">
        <f>Base[[#This Row],[Duração]]*24</f>
        <v>0</v>
      </c>
      <c r="G1395" s="22">
        <f>HOUR(Base[[#This Row],[Tempo de atendimento]]/24)</f>
        <v>0</v>
      </c>
      <c r="H1395">
        <f>_xlfn.XLOOKUP(Base[[#This Row],[Recurso]],'DE-PARA'!$A$1:$A$1000,'DE-PARA'!$E$1:$E$1000)</f>
        <v>0</v>
      </c>
      <c r="I1395">
        <f>_xlfn.XLOOKUP(Base[[#This Row],[Recurso]],'DE-PARA'!$A$1:$A$1000,'DE-PARA'!$F$1:$F$1000)</f>
        <v>0</v>
      </c>
      <c r="AD1395" s="64"/>
      <c r="AE1395" s="64"/>
      <c r="AF1395" s="64"/>
      <c r="AG1395" s="65"/>
      <c r="AH1395" s="65"/>
      <c r="BK1395" s="65"/>
      <c r="BL1395" s="65"/>
      <c r="BP1395" s="20"/>
    </row>
    <row r="1396" spans="1:68">
      <c r="A1396" s="19">
        <f>CONCATENATE(MONTH(Base[[#This Row],[Data_Padronizada]]),"/",YEAR(Base[[#This Row],[Data_Padronizada]]))*1</f>
        <v>1</v>
      </c>
      <c r="B1396" s="20" cm="1">
        <f t="array" ref="B1396">IF(ISTEXT(BP1396), IFERROR(VALOR.DATA(TRIM(BP1396)), VALUE(TRIM(BP1396))), BP1396)</f>
        <v>0</v>
      </c>
      <c r="C1396" t="str">
        <f>TEXT(Base[[#This Row],[Data_Padronizada]],"DDD")</f>
        <v>sáb</v>
      </c>
      <c r="D1396">
        <f>_xlfn.XLOOKUP(Base[[#This Row],[Recurso]],'DE-PARA'!$A$1:$A$1000,'DE-PARA'!$D$1:$D$1000)</f>
        <v>0</v>
      </c>
      <c r="E1396" t="str">
        <f>_xlfn.XLOOKUP(Base[[#This Row],[Tipo]],'DE-PARA'!$K$2:$K$63,'DE-PARA'!$L$2:$L$63,"Fazer De-Para")</f>
        <v>Fazer De-Para</v>
      </c>
      <c r="F1396" s="21">
        <f>Base[[#This Row],[Duração]]*24</f>
        <v>0</v>
      </c>
      <c r="G1396" s="22">
        <f>HOUR(Base[[#This Row],[Tempo de atendimento]]/24)</f>
        <v>0</v>
      </c>
      <c r="H1396">
        <f>_xlfn.XLOOKUP(Base[[#This Row],[Recurso]],'DE-PARA'!$A$1:$A$1000,'DE-PARA'!$E$1:$E$1000)</f>
        <v>0</v>
      </c>
      <c r="I1396">
        <f>_xlfn.XLOOKUP(Base[[#This Row],[Recurso]],'DE-PARA'!$A$1:$A$1000,'DE-PARA'!$F$1:$F$1000)</f>
        <v>0</v>
      </c>
      <c r="AD1396" s="64"/>
      <c r="AE1396" s="64"/>
      <c r="AF1396" s="64"/>
      <c r="AG1396" s="65"/>
      <c r="AH1396" s="65"/>
      <c r="BK1396" s="65"/>
      <c r="BL1396" s="65"/>
      <c r="BP1396" s="20"/>
    </row>
    <row r="1397" spans="1:68">
      <c r="A1397" s="19">
        <f>CONCATENATE(MONTH(Base[[#This Row],[Data_Padronizada]]),"/",YEAR(Base[[#This Row],[Data_Padronizada]]))*1</f>
        <v>1</v>
      </c>
      <c r="B1397" s="20" cm="1">
        <f t="array" ref="B1397">IF(ISTEXT(BP1397), IFERROR(VALOR.DATA(TRIM(BP1397)), VALUE(TRIM(BP1397))), BP1397)</f>
        <v>0</v>
      </c>
      <c r="C1397" t="str">
        <f>TEXT(Base[[#This Row],[Data_Padronizada]],"DDD")</f>
        <v>sáb</v>
      </c>
      <c r="D1397">
        <f>_xlfn.XLOOKUP(Base[[#This Row],[Recurso]],'DE-PARA'!$A$1:$A$1000,'DE-PARA'!$D$1:$D$1000)</f>
        <v>0</v>
      </c>
      <c r="E1397" t="str">
        <f>_xlfn.XLOOKUP(Base[[#This Row],[Tipo]],'DE-PARA'!$K$2:$K$63,'DE-PARA'!$L$2:$L$63,"Fazer De-Para")</f>
        <v>Fazer De-Para</v>
      </c>
      <c r="F1397" s="21">
        <f>Base[[#This Row],[Duração]]*24</f>
        <v>0</v>
      </c>
      <c r="G1397" s="22">
        <f>HOUR(Base[[#This Row],[Tempo de atendimento]]/24)</f>
        <v>0</v>
      </c>
      <c r="H1397">
        <f>_xlfn.XLOOKUP(Base[[#This Row],[Recurso]],'DE-PARA'!$A$1:$A$1000,'DE-PARA'!$E$1:$E$1000)</f>
        <v>0</v>
      </c>
      <c r="I1397">
        <f>_xlfn.XLOOKUP(Base[[#This Row],[Recurso]],'DE-PARA'!$A$1:$A$1000,'DE-PARA'!$F$1:$F$1000)</f>
        <v>0</v>
      </c>
      <c r="AD1397" s="64"/>
      <c r="AE1397" s="64"/>
      <c r="AF1397" s="64"/>
      <c r="AG1397" s="65"/>
      <c r="AH1397" s="65"/>
      <c r="BK1397" s="65"/>
      <c r="BL1397" s="65"/>
      <c r="BP1397" s="20"/>
    </row>
    <row r="1398" spans="1:68">
      <c r="A1398" s="19">
        <f>CONCATENATE(MONTH(Base[[#This Row],[Data_Padronizada]]),"/",YEAR(Base[[#This Row],[Data_Padronizada]]))*1</f>
        <v>1</v>
      </c>
      <c r="B1398" s="20" cm="1">
        <f t="array" ref="B1398">IF(ISTEXT(BP1398), IFERROR(VALOR.DATA(TRIM(BP1398)), VALUE(TRIM(BP1398))), BP1398)</f>
        <v>0</v>
      </c>
      <c r="C1398" t="str">
        <f>TEXT(Base[[#This Row],[Data_Padronizada]],"DDD")</f>
        <v>sáb</v>
      </c>
      <c r="D1398">
        <f>_xlfn.XLOOKUP(Base[[#This Row],[Recurso]],'DE-PARA'!$A$1:$A$1000,'DE-PARA'!$D$1:$D$1000)</f>
        <v>0</v>
      </c>
      <c r="E1398" t="str">
        <f>_xlfn.XLOOKUP(Base[[#This Row],[Tipo]],'DE-PARA'!$K$2:$K$63,'DE-PARA'!$L$2:$L$63,"Fazer De-Para")</f>
        <v>Fazer De-Para</v>
      </c>
      <c r="F1398" s="21">
        <f>Base[[#This Row],[Duração]]*24</f>
        <v>0</v>
      </c>
      <c r="G1398" s="22">
        <f>HOUR(Base[[#This Row],[Tempo de atendimento]]/24)</f>
        <v>0</v>
      </c>
      <c r="H1398">
        <f>_xlfn.XLOOKUP(Base[[#This Row],[Recurso]],'DE-PARA'!$A$1:$A$1000,'DE-PARA'!$E$1:$E$1000)</f>
        <v>0</v>
      </c>
      <c r="I1398">
        <f>_xlfn.XLOOKUP(Base[[#This Row],[Recurso]],'DE-PARA'!$A$1:$A$1000,'DE-PARA'!$F$1:$F$1000)</f>
        <v>0</v>
      </c>
      <c r="AD1398" s="64"/>
      <c r="AE1398" s="64"/>
      <c r="AF1398" s="64"/>
      <c r="AG1398" s="65"/>
      <c r="AH1398" s="65"/>
      <c r="BK1398" s="65"/>
      <c r="BL1398" s="65"/>
      <c r="BP1398" s="20"/>
    </row>
    <row r="1399" spans="1:68">
      <c r="A1399" s="19">
        <f>CONCATENATE(MONTH(Base[[#This Row],[Data_Padronizada]]),"/",YEAR(Base[[#This Row],[Data_Padronizada]]))*1</f>
        <v>1</v>
      </c>
      <c r="B1399" s="20" cm="1">
        <f t="array" ref="B1399">IF(ISTEXT(BP1399), IFERROR(VALOR.DATA(TRIM(BP1399)), VALUE(TRIM(BP1399))), BP1399)</f>
        <v>0</v>
      </c>
      <c r="C1399" t="str">
        <f>TEXT(Base[[#This Row],[Data_Padronizada]],"DDD")</f>
        <v>sáb</v>
      </c>
      <c r="D1399">
        <f>_xlfn.XLOOKUP(Base[[#This Row],[Recurso]],'DE-PARA'!$A$1:$A$1000,'DE-PARA'!$D$1:$D$1000)</f>
        <v>0</v>
      </c>
      <c r="E1399" t="str">
        <f>_xlfn.XLOOKUP(Base[[#This Row],[Tipo]],'DE-PARA'!$K$2:$K$63,'DE-PARA'!$L$2:$L$63,"Fazer De-Para")</f>
        <v>Fazer De-Para</v>
      </c>
      <c r="F1399" s="21">
        <f>Base[[#This Row],[Duração]]*24</f>
        <v>0</v>
      </c>
      <c r="G1399" s="22">
        <f>HOUR(Base[[#This Row],[Tempo de atendimento]]/24)</f>
        <v>0</v>
      </c>
      <c r="H1399">
        <f>_xlfn.XLOOKUP(Base[[#This Row],[Recurso]],'DE-PARA'!$A$1:$A$1000,'DE-PARA'!$E$1:$E$1000)</f>
        <v>0</v>
      </c>
      <c r="I1399">
        <f>_xlfn.XLOOKUP(Base[[#This Row],[Recurso]],'DE-PARA'!$A$1:$A$1000,'DE-PARA'!$F$1:$F$1000)</f>
        <v>0</v>
      </c>
      <c r="AD1399" s="64"/>
      <c r="AE1399" s="64"/>
      <c r="AF1399" s="64"/>
      <c r="AG1399" s="65"/>
      <c r="AH1399" s="65"/>
      <c r="BK1399" s="65"/>
      <c r="BL1399" s="65"/>
      <c r="BP1399" s="20"/>
    </row>
    <row r="1400" spans="1:68">
      <c r="A1400" s="19">
        <f>CONCATENATE(MONTH(Base[[#This Row],[Data_Padronizada]]),"/",YEAR(Base[[#This Row],[Data_Padronizada]]))*1</f>
        <v>1</v>
      </c>
      <c r="B1400" s="20" cm="1">
        <f t="array" ref="B1400">IF(ISTEXT(BP1400), IFERROR(VALOR.DATA(TRIM(BP1400)), VALUE(TRIM(BP1400))), BP1400)</f>
        <v>0</v>
      </c>
      <c r="C1400" t="str">
        <f>TEXT(Base[[#This Row],[Data_Padronizada]],"DDD")</f>
        <v>sáb</v>
      </c>
      <c r="D1400">
        <f>_xlfn.XLOOKUP(Base[[#This Row],[Recurso]],'DE-PARA'!$A$1:$A$1000,'DE-PARA'!$D$1:$D$1000)</f>
        <v>0</v>
      </c>
      <c r="E1400" t="str">
        <f>_xlfn.XLOOKUP(Base[[#This Row],[Tipo]],'DE-PARA'!$K$2:$K$63,'DE-PARA'!$L$2:$L$63,"Fazer De-Para")</f>
        <v>Fazer De-Para</v>
      </c>
      <c r="F1400" s="21">
        <f>Base[[#This Row],[Duração]]*24</f>
        <v>0</v>
      </c>
      <c r="G1400" s="22">
        <f>HOUR(Base[[#This Row],[Tempo de atendimento]]/24)</f>
        <v>0</v>
      </c>
      <c r="H1400">
        <f>_xlfn.XLOOKUP(Base[[#This Row],[Recurso]],'DE-PARA'!$A$1:$A$1000,'DE-PARA'!$E$1:$E$1000)</f>
        <v>0</v>
      </c>
      <c r="I1400">
        <f>_xlfn.XLOOKUP(Base[[#This Row],[Recurso]],'DE-PARA'!$A$1:$A$1000,'DE-PARA'!$F$1:$F$1000)</f>
        <v>0</v>
      </c>
      <c r="AD1400" s="64"/>
      <c r="AE1400" s="64"/>
      <c r="AF1400" s="64"/>
      <c r="AG1400" s="65"/>
      <c r="AH1400" s="65"/>
      <c r="BK1400" s="65"/>
      <c r="BL1400" s="65"/>
      <c r="BP1400" s="20"/>
    </row>
    <row r="1401" spans="1:68">
      <c r="A1401" s="19">
        <f>CONCATENATE(MONTH(Base[[#This Row],[Data_Padronizada]]),"/",YEAR(Base[[#This Row],[Data_Padronizada]]))*1</f>
        <v>1</v>
      </c>
      <c r="B1401" s="20" cm="1">
        <f t="array" ref="B1401">IF(ISTEXT(BP1401), IFERROR(VALOR.DATA(TRIM(BP1401)), VALUE(TRIM(BP1401))), BP1401)</f>
        <v>0</v>
      </c>
      <c r="C1401" t="str">
        <f>TEXT(Base[[#This Row],[Data_Padronizada]],"DDD")</f>
        <v>sáb</v>
      </c>
      <c r="D1401">
        <f>_xlfn.XLOOKUP(Base[[#This Row],[Recurso]],'DE-PARA'!$A$1:$A$1000,'DE-PARA'!$D$1:$D$1000)</f>
        <v>0</v>
      </c>
      <c r="E1401" t="str">
        <f>_xlfn.XLOOKUP(Base[[#This Row],[Tipo]],'DE-PARA'!$K$2:$K$63,'DE-PARA'!$L$2:$L$63,"Fazer De-Para")</f>
        <v>Fazer De-Para</v>
      </c>
      <c r="F1401" s="21">
        <f>Base[[#This Row],[Duração]]*24</f>
        <v>0</v>
      </c>
      <c r="G1401" s="22">
        <f>HOUR(Base[[#This Row],[Tempo de atendimento]]/24)</f>
        <v>0</v>
      </c>
      <c r="H1401">
        <f>_xlfn.XLOOKUP(Base[[#This Row],[Recurso]],'DE-PARA'!$A$1:$A$1000,'DE-PARA'!$E$1:$E$1000)</f>
        <v>0</v>
      </c>
      <c r="I1401">
        <f>_xlfn.XLOOKUP(Base[[#This Row],[Recurso]],'DE-PARA'!$A$1:$A$1000,'DE-PARA'!$F$1:$F$1000)</f>
        <v>0</v>
      </c>
      <c r="AD1401" s="64"/>
      <c r="AE1401" s="64"/>
      <c r="AF1401" s="64"/>
      <c r="AG1401" s="65"/>
      <c r="AH1401" s="65"/>
      <c r="BK1401" s="65"/>
      <c r="BL1401" s="65"/>
      <c r="BP1401" s="20"/>
    </row>
    <row r="1402" spans="1:68">
      <c r="A1402" s="19">
        <f>CONCATENATE(MONTH(Base[[#This Row],[Data_Padronizada]]),"/",YEAR(Base[[#This Row],[Data_Padronizada]]))*1</f>
        <v>1</v>
      </c>
      <c r="B1402" s="20" cm="1">
        <f t="array" ref="B1402">IF(ISTEXT(BP1402), IFERROR(VALOR.DATA(TRIM(BP1402)), VALUE(TRIM(BP1402))), BP1402)</f>
        <v>0</v>
      </c>
      <c r="C1402" t="str">
        <f>TEXT(Base[[#This Row],[Data_Padronizada]],"DDD")</f>
        <v>sáb</v>
      </c>
      <c r="D1402">
        <f>_xlfn.XLOOKUP(Base[[#This Row],[Recurso]],'DE-PARA'!$A$1:$A$1000,'DE-PARA'!$D$1:$D$1000)</f>
        <v>0</v>
      </c>
      <c r="E1402" t="str">
        <f>_xlfn.XLOOKUP(Base[[#This Row],[Tipo]],'DE-PARA'!$K$2:$K$63,'DE-PARA'!$L$2:$L$63,"Fazer De-Para")</f>
        <v>Fazer De-Para</v>
      </c>
      <c r="F1402" s="21">
        <f>Base[[#This Row],[Duração]]*24</f>
        <v>0</v>
      </c>
      <c r="G1402" s="22">
        <f>HOUR(Base[[#This Row],[Tempo de atendimento]]/24)</f>
        <v>0</v>
      </c>
      <c r="H1402">
        <f>_xlfn.XLOOKUP(Base[[#This Row],[Recurso]],'DE-PARA'!$A$1:$A$1000,'DE-PARA'!$E$1:$E$1000)</f>
        <v>0</v>
      </c>
      <c r="I1402">
        <f>_xlfn.XLOOKUP(Base[[#This Row],[Recurso]],'DE-PARA'!$A$1:$A$1000,'DE-PARA'!$F$1:$F$1000)</f>
        <v>0</v>
      </c>
      <c r="AD1402" s="64"/>
      <c r="AE1402" s="64"/>
      <c r="AF1402" s="64"/>
      <c r="AG1402" s="65"/>
      <c r="AH1402" s="65"/>
      <c r="BK1402" s="65"/>
      <c r="BL1402" s="65"/>
      <c r="BP1402" s="20"/>
    </row>
    <row r="1403" spans="1:68">
      <c r="A1403" s="19">
        <f>CONCATENATE(MONTH(Base[[#This Row],[Data_Padronizada]]),"/",YEAR(Base[[#This Row],[Data_Padronizada]]))*1</f>
        <v>1</v>
      </c>
      <c r="B1403" s="20" cm="1">
        <f t="array" ref="B1403">IF(ISTEXT(BP1403), IFERROR(VALOR.DATA(TRIM(BP1403)), VALUE(TRIM(BP1403))), BP1403)</f>
        <v>0</v>
      </c>
      <c r="C1403" t="str">
        <f>TEXT(Base[[#This Row],[Data_Padronizada]],"DDD")</f>
        <v>sáb</v>
      </c>
      <c r="D1403">
        <f>_xlfn.XLOOKUP(Base[[#This Row],[Recurso]],'DE-PARA'!$A$1:$A$1000,'DE-PARA'!$D$1:$D$1000)</f>
        <v>0</v>
      </c>
      <c r="E1403" t="str">
        <f>_xlfn.XLOOKUP(Base[[#This Row],[Tipo]],'DE-PARA'!$K$2:$K$63,'DE-PARA'!$L$2:$L$63,"Fazer De-Para")</f>
        <v>Fazer De-Para</v>
      </c>
      <c r="F1403" s="21">
        <f>Base[[#This Row],[Duração]]*24</f>
        <v>0</v>
      </c>
      <c r="G1403" s="22">
        <f>HOUR(Base[[#This Row],[Tempo de atendimento]]/24)</f>
        <v>0</v>
      </c>
      <c r="H1403">
        <f>_xlfn.XLOOKUP(Base[[#This Row],[Recurso]],'DE-PARA'!$A$1:$A$1000,'DE-PARA'!$E$1:$E$1000)</f>
        <v>0</v>
      </c>
      <c r="I1403">
        <f>_xlfn.XLOOKUP(Base[[#This Row],[Recurso]],'DE-PARA'!$A$1:$A$1000,'DE-PARA'!$F$1:$F$1000)</f>
        <v>0</v>
      </c>
      <c r="AD1403" s="64"/>
      <c r="AE1403" s="64"/>
      <c r="AF1403" s="64"/>
      <c r="AG1403" s="65"/>
      <c r="AH1403" s="65"/>
      <c r="BK1403" s="65"/>
      <c r="BL1403" s="65"/>
      <c r="BP1403" s="20"/>
    </row>
    <row r="1404" spans="1:68">
      <c r="A1404" s="19">
        <f>CONCATENATE(MONTH(Base[[#This Row],[Data_Padronizada]]),"/",YEAR(Base[[#This Row],[Data_Padronizada]]))*1</f>
        <v>1</v>
      </c>
      <c r="B1404" s="20" cm="1">
        <f t="array" ref="B1404">IF(ISTEXT(BP1404), IFERROR(VALOR.DATA(TRIM(BP1404)), VALUE(TRIM(BP1404))), BP1404)</f>
        <v>0</v>
      </c>
      <c r="C1404" t="str">
        <f>TEXT(Base[[#This Row],[Data_Padronizada]],"DDD")</f>
        <v>sáb</v>
      </c>
      <c r="D1404">
        <f>_xlfn.XLOOKUP(Base[[#This Row],[Recurso]],'DE-PARA'!$A$1:$A$1000,'DE-PARA'!$D$1:$D$1000)</f>
        <v>0</v>
      </c>
      <c r="E1404" t="str">
        <f>_xlfn.XLOOKUP(Base[[#This Row],[Tipo]],'DE-PARA'!$K$2:$K$63,'DE-PARA'!$L$2:$L$63,"Fazer De-Para")</f>
        <v>Fazer De-Para</v>
      </c>
      <c r="F1404" s="21">
        <f>Base[[#This Row],[Duração]]*24</f>
        <v>0</v>
      </c>
      <c r="G1404" s="22">
        <f>HOUR(Base[[#This Row],[Tempo de atendimento]]/24)</f>
        <v>0</v>
      </c>
      <c r="H1404">
        <f>_xlfn.XLOOKUP(Base[[#This Row],[Recurso]],'DE-PARA'!$A$1:$A$1000,'DE-PARA'!$E$1:$E$1000)</f>
        <v>0</v>
      </c>
      <c r="I1404">
        <f>_xlfn.XLOOKUP(Base[[#This Row],[Recurso]],'DE-PARA'!$A$1:$A$1000,'DE-PARA'!$F$1:$F$1000)</f>
        <v>0</v>
      </c>
      <c r="AD1404" s="64"/>
      <c r="AE1404" s="64"/>
      <c r="AF1404" s="64"/>
      <c r="AG1404" s="65"/>
      <c r="AH1404" s="65"/>
      <c r="BK1404" s="65"/>
      <c r="BL1404" s="65"/>
      <c r="BP1404" s="20"/>
    </row>
    <row r="1405" spans="1:68">
      <c r="A1405" s="19">
        <f>CONCATENATE(MONTH(Base[[#This Row],[Data_Padronizada]]),"/",YEAR(Base[[#This Row],[Data_Padronizada]]))*1</f>
        <v>1</v>
      </c>
      <c r="B1405" s="20" cm="1">
        <f t="array" ref="B1405">IF(ISTEXT(BP1405), IFERROR(VALOR.DATA(TRIM(BP1405)), VALUE(TRIM(BP1405))), BP1405)</f>
        <v>0</v>
      </c>
      <c r="C1405" t="str">
        <f>TEXT(Base[[#This Row],[Data_Padronizada]],"DDD")</f>
        <v>sáb</v>
      </c>
      <c r="D1405">
        <f>_xlfn.XLOOKUP(Base[[#This Row],[Recurso]],'DE-PARA'!$A$1:$A$1000,'DE-PARA'!$D$1:$D$1000)</f>
        <v>0</v>
      </c>
      <c r="E1405" t="str">
        <f>_xlfn.XLOOKUP(Base[[#This Row],[Tipo]],'DE-PARA'!$K$2:$K$63,'DE-PARA'!$L$2:$L$63,"Fazer De-Para")</f>
        <v>Fazer De-Para</v>
      </c>
      <c r="F1405" s="21">
        <f>Base[[#This Row],[Duração]]*24</f>
        <v>0</v>
      </c>
      <c r="G1405" s="22">
        <f>HOUR(Base[[#This Row],[Tempo de atendimento]]/24)</f>
        <v>0</v>
      </c>
      <c r="H1405">
        <f>_xlfn.XLOOKUP(Base[[#This Row],[Recurso]],'DE-PARA'!$A$1:$A$1000,'DE-PARA'!$E$1:$E$1000)</f>
        <v>0</v>
      </c>
      <c r="I1405">
        <f>_xlfn.XLOOKUP(Base[[#This Row],[Recurso]],'DE-PARA'!$A$1:$A$1000,'DE-PARA'!$F$1:$F$1000)</f>
        <v>0</v>
      </c>
      <c r="AD1405" s="64"/>
      <c r="AE1405" s="64"/>
      <c r="AF1405" s="64"/>
      <c r="AG1405" s="65"/>
      <c r="AH1405" s="65"/>
      <c r="BK1405" s="65"/>
      <c r="BL1405" s="65"/>
      <c r="BP1405" s="20"/>
    </row>
    <row r="1406" spans="1:68">
      <c r="A1406" s="19">
        <f>CONCATENATE(MONTH(Base[[#This Row],[Data_Padronizada]]),"/",YEAR(Base[[#This Row],[Data_Padronizada]]))*1</f>
        <v>1</v>
      </c>
      <c r="B1406" s="20" cm="1">
        <f t="array" ref="B1406">IF(ISTEXT(BP1406), IFERROR(VALOR.DATA(TRIM(BP1406)), VALUE(TRIM(BP1406))), BP1406)</f>
        <v>0</v>
      </c>
      <c r="C1406" t="str">
        <f>TEXT(Base[[#This Row],[Data_Padronizada]],"DDD")</f>
        <v>sáb</v>
      </c>
      <c r="D1406">
        <f>_xlfn.XLOOKUP(Base[[#This Row],[Recurso]],'DE-PARA'!$A$1:$A$1000,'DE-PARA'!$D$1:$D$1000)</f>
        <v>0</v>
      </c>
      <c r="E1406" t="str">
        <f>_xlfn.XLOOKUP(Base[[#This Row],[Tipo]],'DE-PARA'!$K$2:$K$63,'DE-PARA'!$L$2:$L$63,"Fazer De-Para")</f>
        <v>Fazer De-Para</v>
      </c>
      <c r="F1406" s="21">
        <f>Base[[#This Row],[Duração]]*24</f>
        <v>0</v>
      </c>
      <c r="G1406" s="22">
        <f>HOUR(Base[[#This Row],[Tempo de atendimento]]/24)</f>
        <v>0</v>
      </c>
      <c r="H1406">
        <f>_xlfn.XLOOKUP(Base[[#This Row],[Recurso]],'DE-PARA'!$A$1:$A$1000,'DE-PARA'!$E$1:$E$1000)</f>
        <v>0</v>
      </c>
      <c r="I1406">
        <f>_xlfn.XLOOKUP(Base[[#This Row],[Recurso]],'DE-PARA'!$A$1:$A$1000,'DE-PARA'!$F$1:$F$1000)</f>
        <v>0</v>
      </c>
      <c r="AD1406" s="64"/>
      <c r="AE1406" s="64"/>
      <c r="AF1406" s="64"/>
      <c r="AG1406" s="65"/>
      <c r="AH1406" s="65"/>
      <c r="BK1406" s="65"/>
      <c r="BL1406" s="65"/>
      <c r="BP1406" s="20"/>
    </row>
    <row r="1407" spans="1:68">
      <c r="A1407" s="19">
        <f>CONCATENATE(MONTH(Base[[#This Row],[Data_Padronizada]]),"/",YEAR(Base[[#This Row],[Data_Padronizada]]))*1</f>
        <v>1</v>
      </c>
      <c r="B1407" s="20" cm="1">
        <f t="array" ref="B1407">IF(ISTEXT(BP1407), IFERROR(VALOR.DATA(TRIM(BP1407)), VALUE(TRIM(BP1407))), BP1407)</f>
        <v>0</v>
      </c>
      <c r="C1407" t="str">
        <f>TEXT(Base[[#This Row],[Data_Padronizada]],"DDD")</f>
        <v>sáb</v>
      </c>
      <c r="D1407">
        <f>_xlfn.XLOOKUP(Base[[#This Row],[Recurso]],'DE-PARA'!$A$1:$A$1000,'DE-PARA'!$D$1:$D$1000)</f>
        <v>0</v>
      </c>
      <c r="E1407" t="str">
        <f>_xlfn.XLOOKUP(Base[[#This Row],[Tipo]],'DE-PARA'!$K$2:$K$63,'DE-PARA'!$L$2:$L$63,"Fazer De-Para")</f>
        <v>Fazer De-Para</v>
      </c>
      <c r="F1407" s="21">
        <f>Base[[#This Row],[Duração]]*24</f>
        <v>0</v>
      </c>
      <c r="G1407" s="22">
        <f>HOUR(Base[[#This Row],[Tempo de atendimento]]/24)</f>
        <v>0</v>
      </c>
      <c r="H1407">
        <f>_xlfn.XLOOKUP(Base[[#This Row],[Recurso]],'DE-PARA'!$A$1:$A$1000,'DE-PARA'!$E$1:$E$1000)</f>
        <v>0</v>
      </c>
      <c r="I1407">
        <f>_xlfn.XLOOKUP(Base[[#This Row],[Recurso]],'DE-PARA'!$A$1:$A$1000,'DE-PARA'!$F$1:$F$1000)</f>
        <v>0</v>
      </c>
      <c r="AD1407" s="64"/>
      <c r="AE1407" s="64"/>
      <c r="AF1407" s="64"/>
      <c r="AG1407" s="65"/>
      <c r="AH1407" s="65"/>
      <c r="BK1407" s="65"/>
      <c r="BL1407" s="65"/>
      <c r="BP1407" s="20"/>
    </row>
    <row r="1408" spans="1:68">
      <c r="A1408" s="19">
        <f>CONCATENATE(MONTH(Base[[#This Row],[Data_Padronizada]]),"/",YEAR(Base[[#This Row],[Data_Padronizada]]))*1</f>
        <v>1</v>
      </c>
      <c r="B1408" s="20" cm="1">
        <f t="array" ref="B1408">IF(ISTEXT(BP1408), IFERROR(VALOR.DATA(TRIM(BP1408)), VALUE(TRIM(BP1408))), BP1408)</f>
        <v>0</v>
      </c>
      <c r="C1408" t="str">
        <f>TEXT(Base[[#This Row],[Data_Padronizada]],"DDD")</f>
        <v>sáb</v>
      </c>
      <c r="D1408">
        <f>_xlfn.XLOOKUP(Base[[#This Row],[Recurso]],'DE-PARA'!$A$1:$A$1000,'DE-PARA'!$D$1:$D$1000)</f>
        <v>0</v>
      </c>
      <c r="E1408" t="str">
        <f>_xlfn.XLOOKUP(Base[[#This Row],[Tipo]],'DE-PARA'!$K$2:$K$63,'DE-PARA'!$L$2:$L$63,"Fazer De-Para")</f>
        <v>Fazer De-Para</v>
      </c>
      <c r="F1408" s="21">
        <f>Base[[#This Row],[Duração]]*24</f>
        <v>0</v>
      </c>
      <c r="G1408" s="22">
        <f>HOUR(Base[[#This Row],[Tempo de atendimento]]/24)</f>
        <v>0</v>
      </c>
      <c r="H1408">
        <f>_xlfn.XLOOKUP(Base[[#This Row],[Recurso]],'DE-PARA'!$A$1:$A$1000,'DE-PARA'!$E$1:$E$1000)</f>
        <v>0</v>
      </c>
      <c r="I1408">
        <f>_xlfn.XLOOKUP(Base[[#This Row],[Recurso]],'DE-PARA'!$A$1:$A$1000,'DE-PARA'!$F$1:$F$1000)</f>
        <v>0</v>
      </c>
      <c r="AD1408" s="64"/>
      <c r="AE1408" s="64"/>
      <c r="AF1408" s="64"/>
      <c r="AG1408" s="65"/>
      <c r="AH1408" s="65"/>
      <c r="BK1408" s="65"/>
      <c r="BL1408" s="65"/>
      <c r="BP1408" s="20"/>
    </row>
    <row r="1409" spans="1:68">
      <c r="A1409" s="19">
        <f>CONCATENATE(MONTH(Base[[#This Row],[Data_Padronizada]]),"/",YEAR(Base[[#This Row],[Data_Padronizada]]))*1</f>
        <v>1</v>
      </c>
      <c r="B1409" s="20" cm="1">
        <f t="array" ref="B1409">IF(ISTEXT(BP1409), IFERROR(VALOR.DATA(TRIM(BP1409)), VALUE(TRIM(BP1409))), BP1409)</f>
        <v>0</v>
      </c>
      <c r="C1409" t="str">
        <f>TEXT(Base[[#This Row],[Data_Padronizada]],"DDD")</f>
        <v>sáb</v>
      </c>
      <c r="D1409">
        <f>_xlfn.XLOOKUP(Base[[#This Row],[Recurso]],'DE-PARA'!$A$1:$A$1000,'DE-PARA'!$D$1:$D$1000)</f>
        <v>0</v>
      </c>
      <c r="E1409" t="str">
        <f>_xlfn.XLOOKUP(Base[[#This Row],[Tipo]],'DE-PARA'!$K$2:$K$63,'DE-PARA'!$L$2:$L$63,"Fazer De-Para")</f>
        <v>Fazer De-Para</v>
      </c>
      <c r="F1409" s="21">
        <f>Base[[#This Row],[Duração]]*24</f>
        <v>0</v>
      </c>
      <c r="G1409" s="22">
        <f>HOUR(Base[[#This Row],[Tempo de atendimento]]/24)</f>
        <v>0</v>
      </c>
      <c r="H1409">
        <f>_xlfn.XLOOKUP(Base[[#This Row],[Recurso]],'DE-PARA'!$A$1:$A$1000,'DE-PARA'!$E$1:$E$1000)</f>
        <v>0</v>
      </c>
      <c r="I1409">
        <f>_xlfn.XLOOKUP(Base[[#This Row],[Recurso]],'DE-PARA'!$A$1:$A$1000,'DE-PARA'!$F$1:$F$1000)</f>
        <v>0</v>
      </c>
      <c r="AD1409" s="64"/>
      <c r="AE1409" s="64"/>
      <c r="AF1409" s="64"/>
      <c r="AG1409" s="65"/>
      <c r="AH1409" s="65"/>
      <c r="BK1409" s="65"/>
      <c r="BL1409" s="65"/>
      <c r="BP1409" s="20"/>
    </row>
    <row r="1410" spans="1:68">
      <c r="A1410" s="19">
        <f>CONCATENATE(MONTH(Base[[#This Row],[Data_Padronizada]]),"/",YEAR(Base[[#This Row],[Data_Padronizada]]))*1</f>
        <v>1</v>
      </c>
      <c r="B1410" s="20" cm="1">
        <f t="array" ref="B1410">IF(ISTEXT(BP1410), IFERROR(VALOR.DATA(TRIM(BP1410)), VALUE(TRIM(BP1410))), BP1410)</f>
        <v>0</v>
      </c>
      <c r="C1410" t="str">
        <f>TEXT(Base[[#This Row],[Data_Padronizada]],"DDD")</f>
        <v>sáb</v>
      </c>
      <c r="D1410">
        <f>_xlfn.XLOOKUP(Base[[#This Row],[Recurso]],'DE-PARA'!$A$1:$A$1000,'DE-PARA'!$D$1:$D$1000)</f>
        <v>0</v>
      </c>
      <c r="E1410" t="str">
        <f>_xlfn.XLOOKUP(Base[[#This Row],[Tipo]],'DE-PARA'!$K$2:$K$63,'DE-PARA'!$L$2:$L$63,"Fazer De-Para")</f>
        <v>Fazer De-Para</v>
      </c>
      <c r="F1410" s="21">
        <f>Base[[#This Row],[Duração]]*24</f>
        <v>0</v>
      </c>
      <c r="G1410" s="22">
        <f>HOUR(Base[[#This Row],[Tempo de atendimento]]/24)</f>
        <v>0</v>
      </c>
      <c r="H1410">
        <f>_xlfn.XLOOKUP(Base[[#This Row],[Recurso]],'DE-PARA'!$A$1:$A$1000,'DE-PARA'!$E$1:$E$1000)</f>
        <v>0</v>
      </c>
      <c r="I1410">
        <f>_xlfn.XLOOKUP(Base[[#This Row],[Recurso]],'DE-PARA'!$A$1:$A$1000,'DE-PARA'!$F$1:$F$1000)</f>
        <v>0</v>
      </c>
      <c r="AD1410" s="64"/>
      <c r="AE1410" s="64"/>
      <c r="AF1410" s="64"/>
      <c r="AG1410" s="65"/>
      <c r="AH1410" s="65"/>
      <c r="BK1410" s="65"/>
      <c r="BL1410" s="65"/>
      <c r="BP1410" s="20"/>
    </row>
    <row r="1411" spans="1:68">
      <c r="A1411" s="19">
        <f>CONCATENATE(MONTH(Base[[#This Row],[Data_Padronizada]]),"/",YEAR(Base[[#This Row],[Data_Padronizada]]))*1</f>
        <v>1</v>
      </c>
      <c r="B1411" s="20" cm="1">
        <f t="array" ref="B1411">IF(ISTEXT(BP1411), IFERROR(VALOR.DATA(TRIM(BP1411)), VALUE(TRIM(BP1411))), BP1411)</f>
        <v>0</v>
      </c>
      <c r="C1411" t="str">
        <f>TEXT(Base[[#This Row],[Data_Padronizada]],"DDD")</f>
        <v>sáb</v>
      </c>
      <c r="D1411">
        <f>_xlfn.XLOOKUP(Base[[#This Row],[Recurso]],'DE-PARA'!$A$1:$A$1000,'DE-PARA'!$D$1:$D$1000)</f>
        <v>0</v>
      </c>
      <c r="E1411" t="str">
        <f>_xlfn.XLOOKUP(Base[[#This Row],[Tipo]],'DE-PARA'!$K$2:$K$63,'DE-PARA'!$L$2:$L$63,"Fazer De-Para")</f>
        <v>Fazer De-Para</v>
      </c>
      <c r="F1411" s="21">
        <f>Base[[#This Row],[Duração]]*24</f>
        <v>0</v>
      </c>
      <c r="G1411" s="22">
        <f>HOUR(Base[[#This Row],[Tempo de atendimento]]/24)</f>
        <v>0</v>
      </c>
      <c r="H1411">
        <f>_xlfn.XLOOKUP(Base[[#This Row],[Recurso]],'DE-PARA'!$A$1:$A$1000,'DE-PARA'!$E$1:$E$1000)</f>
        <v>0</v>
      </c>
      <c r="I1411">
        <f>_xlfn.XLOOKUP(Base[[#This Row],[Recurso]],'DE-PARA'!$A$1:$A$1000,'DE-PARA'!$F$1:$F$1000)</f>
        <v>0</v>
      </c>
      <c r="AD1411" s="64"/>
      <c r="AE1411" s="64"/>
      <c r="AF1411" s="64"/>
      <c r="AG1411" s="65"/>
      <c r="AH1411" s="65"/>
      <c r="BK1411" s="65"/>
      <c r="BL1411" s="65"/>
      <c r="BP1411" s="20"/>
    </row>
    <row r="1412" spans="1:68">
      <c r="A1412" s="19">
        <f>CONCATENATE(MONTH(Base[[#This Row],[Data_Padronizada]]),"/",YEAR(Base[[#This Row],[Data_Padronizada]]))*1</f>
        <v>1</v>
      </c>
      <c r="B1412" s="20" cm="1">
        <f t="array" ref="B1412">IF(ISTEXT(BP1412), IFERROR(VALOR.DATA(TRIM(BP1412)), VALUE(TRIM(BP1412))), BP1412)</f>
        <v>0</v>
      </c>
      <c r="C1412" t="str">
        <f>TEXT(Base[[#This Row],[Data_Padronizada]],"DDD")</f>
        <v>sáb</v>
      </c>
      <c r="D1412">
        <f>_xlfn.XLOOKUP(Base[[#This Row],[Recurso]],'DE-PARA'!$A$1:$A$1000,'DE-PARA'!$D$1:$D$1000)</f>
        <v>0</v>
      </c>
      <c r="E1412" t="str">
        <f>_xlfn.XLOOKUP(Base[[#This Row],[Tipo]],'DE-PARA'!$K$2:$K$63,'DE-PARA'!$L$2:$L$63,"Fazer De-Para")</f>
        <v>Fazer De-Para</v>
      </c>
      <c r="F1412" s="21">
        <f>Base[[#This Row],[Duração]]*24</f>
        <v>0</v>
      </c>
      <c r="G1412" s="22">
        <f>HOUR(Base[[#This Row],[Tempo de atendimento]]/24)</f>
        <v>0</v>
      </c>
      <c r="H1412">
        <f>_xlfn.XLOOKUP(Base[[#This Row],[Recurso]],'DE-PARA'!$A$1:$A$1000,'DE-PARA'!$E$1:$E$1000)</f>
        <v>0</v>
      </c>
      <c r="I1412">
        <f>_xlfn.XLOOKUP(Base[[#This Row],[Recurso]],'DE-PARA'!$A$1:$A$1000,'DE-PARA'!$F$1:$F$1000)</f>
        <v>0</v>
      </c>
      <c r="AD1412" s="64"/>
      <c r="AE1412" s="64"/>
      <c r="AF1412" s="64"/>
      <c r="AG1412" s="65"/>
      <c r="AH1412" s="65"/>
      <c r="BK1412" s="65"/>
      <c r="BL1412" s="65"/>
      <c r="BP1412" s="20"/>
    </row>
    <row r="1413" spans="1:68">
      <c r="A1413" s="19">
        <f>CONCATENATE(MONTH(Base[[#This Row],[Data_Padronizada]]),"/",YEAR(Base[[#This Row],[Data_Padronizada]]))*1</f>
        <v>1</v>
      </c>
      <c r="B1413" s="20" cm="1">
        <f t="array" ref="B1413">IF(ISTEXT(BP1413), IFERROR(VALOR.DATA(TRIM(BP1413)), VALUE(TRIM(BP1413))), BP1413)</f>
        <v>0</v>
      </c>
      <c r="C1413" t="str">
        <f>TEXT(Base[[#This Row],[Data_Padronizada]],"DDD")</f>
        <v>sáb</v>
      </c>
      <c r="D1413">
        <f>_xlfn.XLOOKUP(Base[[#This Row],[Recurso]],'DE-PARA'!$A$1:$A$1000,'DE-PARA'!$D$1:$D$1000)</f>
        <v>0</v>
      </c>
      <c r="E1413" t="str">
        <f>_xlfn.XLOOKUP(Base[[#This Row],[Tipo]],'DE-PARA'!$K$2:$K$63,'DE-PARA'!$L$2:$L$63,"Fazer De-Para")</f>
        <v>Fazer De-Para</v>
      </c>
      <c r="F1413" s="21">
        <f>Base[[#This Row],[Duração]]*24</f>
        <v>0</v>
      </c>
      <c r="G1413" s="22">
        <f>HOUR(Base[[#This Row],[Tempo de atendimento]]/24)</f>
        <v>0</v>
      </c>
      <c r="H1413">
        <f>_xlfn.XLOOKUP(Base[[#This Row],[Recurso]],'DE-PARA'!$A$1:$A$1000,'DE-PARA'!$E$1:$E$1000)</f>
        <v>0</v>
      </c>
      <c r="I1413">
        <f>_xlfn.XLOOKUP(Base[[#This Row],[Recurso]],'DE-PARA'!$A$1:$A$1000,'DE-PARA'!$F$1:$F$1000)</f>
        <v>0</v>
      </c>
      <c r="AD1413" s="64"/>
      <c r="AE1413" s="64"/>
      <c r="AF1413" s="64"/>
      <c r="AG1413" s="65"/>
      <c r="AH1413" s="65"/>
      <c r="BK1413" s="65"/>
      <c r="BL1413" s="65"/>
      <c r="BP1413" s="20"/>
    </row>
    <row r="1414" spans="1:68">
      <c r="A1414" s="19">
        <f>CONCATENATE(MONTH(Base[[#This Row],[Data_Padronizada]]),"/",YEAR(Base[[#This Row],[Data_Padronizada]]))*1</f>
        <v>1</v>
      </c>
      <c r="B1414" s="20" cm="1">
        <f t="array" ref="B1414">IF(ISTEXT(BP1414), IFERROR(VALOR.DATA(TRIM(BP1414)), VALUE(TRIM(BP1414))), BP1414)</f>
        <v>0</v>
      </c>
      <c r="C1414" t="str">
        <f>TEXT(Base[[#This Row],[Data_Padronizada]],"DDD")</f>
        <v>sáb</v>
      </c>
      <c r="D1414">
        <f>_xlfn.XLOOKUP(Base[[#This Row],[Recurso]],'DE-PARA'!$A$1:$A$1000,'DE-PARA'!$D$1:$D$1000)</f>
        <v>0</v>
      </c>
      <c r="E1414" t="str">
        <f>_xlfn.XLOOKUP(Base[[#This Row],[Tipo]],'DE-PARA'!$K$2:$K$63,'DE-PARA'!$L$2:$L$63,"Fazer De-Para")</f>
        <v>Fazer De-Para</v>
      </c>
      <c r="F1414" s="21">
        <f>Base[[#This Row],[Duração]]*24</f>
        <v>0</v>
      </c>
      <c r="G1414" s="22">
        <f>HOUR(Base[[#This Row],[Tempo de atendimento]]/24)</f>
        <v>0</v>
      </c>
      <c r="H1414">
        <f>_xlfn.XLOOKUP(Base[[#This Row],[Recurso]],'DE-PARA'!$A$1:$A$1000,'DE-PARA'!$E$1:$E$1000)</f>
        <v>0</v>
      </c>
      <c r="I1414">
        <f>_xlfn.XLOOKUP(Base[[#This Row],[Recurso]],'DE-PARA'!$A$1:$A$1000,'DE-PARA'!$F$1:$F$1000)</f>
        <v>0</v>
      </c>
      <c r="AD1414" s="64"/>
      <c r="AE1414" s="64"/>
      <c r="AF1414" s="64"/>
      <c r="AG1414" s="65"/>
      <c r="AH1414" s="65"/>
      <c r="BK1414" s="65"/>
      <c r="BL1414" s="65"/>
      <c r="BP1414" s="20"/>
    </row>
    <row r="1415" spans="1:68">
      <c r="A1415" s="19">
        <f>CONCATENATE(MONTH(Base[[#This Row],[Data_Padronizada]]),"/",YEAR(Base[[#This Row],[Data_Padronizada]]))*1</f>
        <v>1</v>
      </c>
      <c r="B1415" s="20" cm="1">
        <f t="array" ref="B1415">IF(ISTEXT(BP1415), IFERROR(VALOR.DATA(TRIM(BP1415)), VALUE(TRIM(BP1415))), BP1415)</f>
        <v>0</v>
      </c>
      <c r="C1415" t="str">
        <f>TEXT(Base[[#This Row],[Data_Padronizada]],"DDD")</f>
        <v>sáb</v>
      </c>
      <c r="D1415">
        <f>_xlfn.XLOOKUP(Base[[#This Row],[Recurso]],'DE-PARA'!$A$1:$A$1000,'DE-PARA'!$D$1:$D$1000)</f>
        <v>0</v>
      </c>
      <c r="E1415" t="str">
        <f>_xlfn.XLOOKUP(Base[[#This Row],[Tipo]],'DE-PARA'!$K$2:$K$63,'DE-PARA'!$L$2:$L$63,"Fazer De-Para")</f>
        <v>Fazer De-Para</v>
      </c>
      <c r="F1415" s="21">
        <f>Base[[#This Row],[Duração]]*24</f>
        <v>0</v>
      </c>
      <c r="G1415" s="22">
        <f>HOUR(Base[[#This Row],[Tempo de atendimento]]/24)</f>
        <v>0</v>
      </c>
      <c r="H1415">
        <f>_xlfn.XLOOKUP(Base[[#This Row],[Recurso]],'DE-PARA'!$A$1:$A$1000,'DE-PARA'!$E$1:$E$1000)</f>
        <v>0</v>
      </c>
      <c r="I1415">
        <f>_xlfn.XLOOKUP(Base[[#This Row],[Recurso]],'DE-PARA'!$A$1:$A$1000,'DE-PARA'!$F$1:$F$1000)</f>
        <v>0</v>
      </c>
      <c r="AD1415" s="64"/>
      <c r="AE1415" s="64"/>
      <c r="AF1415" s="64"/>
      <c r="AG1415" s="65"/>
      <c r="AH1415" s="65"/>
      <c r="BK1415" s="65"/>
      <c r="BL1415" s="65"/>
      <c r="BP1415" s="20"/>
    </row>
    <row r="1416" spans="1:68">
      <c r="A1416" s="19">
        <f>CONCATENATE(MONTH(Base[[#This Row],[Data_Padronizada]]),"/",YEAR(Base[[#This Row],[Data_Padronizada]]))*1</f>
        <v>1</v>
      </c>
      <c r="B1416" s="20" cm="1">
        <f t="array" ref="B1416">IF(ISTEXT(BP1416), IFERROR(VALOR.DATA(TRIM(BP1416)), VALUE(TRIM(BP1416))), BP1416)</f>
        <v>0</v>
      </c>
      <c r="C1416" t="str">
        <f>TEXT(Base[[#This Row],[Data_Padronizada]],"DDD")</f>
        <v>sáb</v>
      </c>
      <c r="D1416">
        <f>_xlfn.XLOOKUP(Base[[#This Row],[Recurso]],'DE-PARA'!$A$1:$A$1000,'DE-PARA'!$D$1:$D$1000)</f>
        <v>0</v>
      </c>
      <c r="E1416" t="str">
        <f>_xlfn.XLOOKUP(Base[[#This Row],[Tipo]],'DE-PARA'!$K$2:$K$63,'DE-PARA'!$L$2:$L$63,"Fazer De-Para")</f>
        <v>Fazer De-Para</v>
      </c>
      <c r="F1416" s="21">
        <f>Base[[#This Row],[Duração]]*24</f>
        <v>0</v>
      </c>
      <c r="G1416" s="22">
        <f>HOUR(Base[[#This Row],[Tempo de atendimento]]/24)</f>
        <v>0</v>
      </c>
      <c r="H1416">
        <f>_xlfn.XLOOKUP(Base[[#This Row],[Recurso]],'DE-PARA'!$A$1:$A$1000,'DE-PARA'!$E$1:$E$1000)</f>
        <v>0</v>
      </c>
      <c r="I1416">
        <f>_xlfn.XLOOKUP(Base[[#This Row],[Recurso]],'DE-PARA'!$A$1:$A$1000,'DE-PARA'!$F$1:$F$1000)</f>
        <v>0</v>
      </c>
      <c r="AD1416" s="64"/>
      <c r="AE1416" s="64"/>
      <c r="AF1416" s="64"/>
      <c r="AG1416" s="65"/>
      <c r="AH1416" s="65"/>
      <c r="BK1416" s="65"/>
      <c r="BL1416" s="65"/>
      <c r="BP1416" s="20"/>
    </row>
    <row r="1417" spans="1:68">
      <c r="A1417" s="19">
        <f>CONCATENATE(MONTH(Base[[#This Row],[Data_Padronizada]]),"/",YEAR(Base[[#This Row],[Data_Padronizada]]))*1</f>
        <v>1</v>
      </c>
      <c r="B1417" s="20" cm="1">
        <f t="array" ref="B1417">IF(ISTEXT(BP1417), IFERROR(VALOR.DATA(TRIM(BP1417)), VALUE(TRIM(BP1417))), BP1417)</f>
        <v>0</v>
      </c>
      <c r="C1417" t="str">
        <f>TEXT(Base[[#This Row],[Data_Padronizada]],"DDD")</f>
        <v>sáb</v>
      </c>
      <c r="D1417">
        <f>_xlfn.XLOOKUP(Base[[#This Row],[Recurso]],'DE-PARA'!$A$1:$A$1000,'DE-PARA'!$D$1:$D$1000)</f>
        <v>0</v>
      </c>
      <c r="E1417" t="str">
        <f>_xlfn.XLOOKUP(Base[[#This Row],[Tipo]],'DE-PARA'!$K$2:$K$63,'DE-PARA'!$L$2:$L$63,"Fazer De-Para")</f>
        <v>Fazer De-Para</v>
      </c>
      <c r="F1417" s="21">
        <f>Base[[#This Row],[Duração]]*24</f>
        <v>0</v>
      </c>
      <c r="G1417" s="22">
        <f>HOUR(Base[[#This Row],[Tempo de atendimento]]/24)</f>
        <v>0</v>
      </c>
      <c r="H1417">
        <f>_xlfn.XLOOKUP(Base[[#This Row],[Recurso]],'DE-PARA'!$A$1:$A$1000,'DE-PARA'!$E$1:$E$1000)</f>
        <v>0</v>
      </c>
      <c r="I1417">
        <f>_xlfn.XLOOKUP(Base[[#This Row],[Recurso]],'DE-PARA'!$A$1:$A$1000,'DE-PARA'!$F$1:$F$1000)</f>
        <v>0</v>
      </c>
      <c r="AD1417" s="64"/>
      <c r="AE1417" s="64"/>
      <c r="AF1417" s="64"/>
      <c r="AG1417" s="65"/>
      <c r="AH1417" s="65"/>
      <c r="BK1417" s="65"/>
      <c r="BL1417" s="65"/>
      <c r="BP1417" s="20"/>
    </row>
    <row r="1418" spans="1:68">
      <c r="A1418" s="19">
        <f>CONCATENATE(MONTH(Base[[#This Row],[Data_Padronizada]]),"/",YEAR(Base[[#This Row],[Data_Padronizada]]))*1</f>
        <v>1</v>
      </c>
      <c r="B1418" s="20" cm="1">
        <f t="array" ref="B1418">IF(ISTEXT(BP1418), IFERROR(VALOR.DATA(TRIM(BP1418)), VALUE(TRIM(BP1418))), BP1418)</f>
        <v>0</v>
      </c>
      <c r="C1418" t="str">
        <f>TEXT(Base[[#This Row],[Data_Padronizada]],"DDD")</f>
        <v>sáb</v>
      </c>
      <c r="D1418">
        <f>_xlfn.XLOOKUP(Base[[#This Row],[Recurso]],'DE-PARA'!$A$1:$A$1000,'DE-PARA'!$D$1:$D$1000)</f>
        <v>0</v>
      </c>
      <c r="E1418" t="str">
        <f>_xlfn.XLOOKUP(Base[[#This Row],[Tipo]],'DE-PARA'!$K$2:$K$63,'DE-PARA'!$L$2:$L$63,"Fazer De-Para")</f>
        <v>Fazer De-Para</v>
      </c>
      <c r="F1418" s="21">
        <f>Base[[#This Row],[Duração]]*24</f>
        <v>0</v>
      </c>
      <c r="G1418" s="22">
        <f>HOUR(Base[[#This Row],[Tempo de atendimento]]/24)</f>
        <v>0</v>
      </c>
      <c r="H1418">
        <f>_xlfn.XLOOKUP(Base[[#This Row],[Recurso]],'DE-PARA'!$A$1:$A$1000,'DE-PARA'!$E$1:$E$1000)</f>
        <v>0</v>
      </c>
      <c r="I1418">
        <f>_xlfn.XLOOKUP(Base[[#This Row],[Recurso]],'DE-PARA'!$A$1:$A$1000,'DE-PARA'!$F$1:$F$1000)</f>
        <v>0</v>
      </c>
      <c r="AD1418" s="64"/>
      <c r="AE1418" s="64"/>
      <c r="AF1418" s="64"/>
      <c r="AG1418" s="65"/>
      <c r="AH1418" s="65"/>
      <c r="BK1418" s="65"/>
      <c r="BL1418" s="65"/>
      <c r="BP1418" s="20"/>
    </row>
    <row r="1419" spans="1:68">
      <c r="A1419" s="19">
        <f>CONCATENATE(MONTH(Base[[#This Row],[Data_Padronizada]]),"/",YEAR(Base[[#This Row],[Data_Padronizada]]))*1</f>
        <v>1</v>
      </c>
      <c r="B1419" s="20" cm="1">
        <f t="array" ref="B1419">IF(ISTEXT(BP1419), IFERROR(VALOR.DATA(TRIM(BP1419)), VALUE(TRIM(BP1419))), BP1419)</f>
        <v>0</v>
      </c>
      <c r="C1419" t="str">
        <f>TEXT(Base[[#This Row],[Data_Padronizada]],"DDD")</f>
        <v>sáb</v>
      </c>
      <c r="D1419">
        <f>_xlfn.XLOOKUP(Base[[#This Row],[Recurso]],'DE-PARA'!$A$1:$A$1000,'DE-PARA'!$D$1:$D$1000)</f>
        <v>0</v>
      </c>
      <c r="E1419" t="str">
        <f>_xlfn.XLOOKUP(Base[[#This Row],[Tipo]],'DE-PARA'!$K$2:$K$63,'DE-PARA'!$L$2:$L$63,"Fazer De-Para")</f>
        <v>Fazer De-Para</v>
      </c>
      <c r="F1419" s="21">
        <f>Base[[#This Row],[Duração]]*24</f>
        <v>0</v>
      </c>
      <c r="G1419" s="22">
        <f>HOUR(Base[[#This Row],[Tempo de atendimento]]/24)</f>
        <v>0</v>
      </c>
      <c r="H1419">
        <f>_xlfn.XLOOKUP(Base[[#This Row],[Recurso]],'DE-PARA'!$A$1:$A$1000,'DE-PARA'!$E$1:$E$1000)</f>
        <v>0</v>
      </c>
      <c r="I1419">
        <f>_xlfn.XLOOKUP(Base[[#This Row],[Recurso]],'DE-PARA'!$A$1:$A$1000,'DE-PARA'!$F$1:$F$1000)</f>
        <v>0</v>
      </c>
      <c r="AD1419" s="64"/>
      <c r="AE1419" s="64"/>
      <c r="AF1419" s="64"/>
      <c r="AG1419" s="65"/>
      <c r="AH1419" s="65"/>
      <c r="BK1419" s="65"/>
      <c r="BL1419" s="65"/>
      <c r="BP1419" s="20"/>
    </row>
    <row r="1420" spans="1:68">
      <c r="A1420" s="19">
        <f>CONCATENATE(MONTH(Base[[#This Row],[Data_Padronizada]]),"/",YEAR(Base[[#This Row],[Data_Padronizada]]))*1</f>
        <v>1</v>
      </c>
      <c r="B1420" s="20" cm="1">
        <f t="array" ref="B1420">IF(ISTEXT(BP1420), IFERROR(VALOR.DATA(TRIM(BP1420)), VALUE(TRIM(BP1420))), BP1420)</f>
        <v>0</v>
      </c>
      <c r="C1420" t="str">
        <f>TEXT(Base[[#This Row],[Data_Padronizada]],"DDD")</f>
        <v>sáb</v>
      </c>
      <c r="D1420">
        <f>_xlfn.XLOOKUP(Base[[#This Row],[Recurso]],'DE-PARA'!$A$1:$A$1000,'DE-PARA'!$D$1:$D$1000)</f>
        <v>0</v>
      </c>
      <c r="E1420" t="str">
        <f>_xlfn.XLOOKUP(Base[[#This Row],[Tipo]],'DE-PARA'!$K$2:$K$63,'DE-PARA'!$L$2:$L$63,"Fazer De-Para")</f>
        <v>Fazer De-Para</v>
      </c>
      <c r="F1420" s="21">
        <f>Base[[#This Row],[Duração]]*24</f>
        <v>0</v>
      </c>
      <c r="G1420" s="22">
        <f>HOUR(Base[[#This Row],[Tempo de atendimento]]/24)</f>
        <v>0</v>
      </c>
      <c r="H1420">
        <f>_xlfn.XLOOKUP(Base[[#This Row],[Recurso]],'DE-PARA'!$A$1:$A$1000,'DE-PARA'!$E$1:$E$1000)</f>
        <v>0</v>
      </c>
      <c r="I1420">
        <f>_xlfn.XLOOKUP(Base[[#This Row],[Recurso]],'DE-PARA'!$A$1:$A$1000,'DE-PARA'!$F$1:$F$1000)</f>
        <v>0</v>
      </c>
      <c r="AD1420" s="64"/>
      <c r="AE1420" s="64"/>
      <c r="AF1420" s="64"/>
      <c r="AG1420" s="65"/>
      <c r="AH1420" s="65"/>
      <c r="BK1420" s="65"/>
      <c r="BL1420" s="65"/>
      <c r="BP1420" s="20"/>
    </row>
    <row r="1421" spans="1:68">
      <c r="A1421" s="19">
        <f>CONCATENATE(MONTH(Base[[#This Row],[Data_Padronizada]]),"/",YEAR(Base[[#This Row],[Data_Padronizada]]))*1</f>
        <v>1</v>
      </c>
      <c r="B1421" s="20" cm="1">
        <f t="array" ref="B1421">IF(ISTEXT(BP1421), IFERROR(VALOR.DATA(TRIM(BP1421)), VALUE(TRIM(BP1421))), BP1421)</f>
        <v>0</v>
      </c>
      <c r="C1421" t="str">
        <f>TEXT(Base[[#This Row],[Data_Padronizada]],"DDD")</f>
        <v>sáb</v>
      </c>
      <c r="D1421">
        <f>_xlfn.XLOOKUP(Base[[#This Row],[Recurso]],'DE-PARA'!$A$1:$A$1000,'DE-PARA'!$D$1:$D$1000)</f>
        <v>0</v>
      </c>
      <c r="E1421" t="str">
        <f>_xlfn.XLOOKUP(Base[[#This Row],[Tipo]],'DE-PARA'!$K$2:$K$63,'DE-PARA'!$L$2:$L$63,"Fazer De-Para")</f>
        <v>Fazer De-Para</v>
      </c>
      <c r="F1421" s="21">
        <f>Base[[#This Row],[Duração]]*24</f>
        <v>0</v>
      </c>
      <c r="G1421" s="22">
        <f>HOUR(Base[[#This Row],[Tempo de atendimento]]/24)</f>
        <v>0</v>
      </c>
      <c r="H1421">
        <f>_xlfn.XLOOKUP(Base[[#This Row],[Recurso]],'DE-PARA'!$A$1:$A$1000,'DE-PARA'!$E$1:$E$1000)</f>
        <v>0</v>
      </c>
      <c r="I1421">
        <f>_xlfn.XLOOKUP(Base[[#This Row],[Recurso]],'DE-PARA'!$A$1:$A$1000,'DE-PARA'!$F$1:$F$1000)</f>
        <v>0</v>
      </c>
      <c r="AD1421" s="64"/>
      <c r="AE1421" s="64"/>
      <c r="AF1421" s="64"/>
      <c r="AG1421" s="65"/>
      <c r="AH1421" s="65"/>
      <c r="BK1421" s="65"/>
      <c r="BL1421" s="65"/>
      <c r="BP1421" s="20"/>
    </row>
    <row r="1422" spans="1:68">
      <c r="A1422" s="19">
        <f>CONCATENATE(MONTH(Base[[#This Row],[Data_Padronizada]]),"/",YEAR(Base[[#This Row],[Data_Padronizada]]))*1</f>
        <v>1</v>
      </c>
      <c r="B1422" s="20" cm="1">
        <f t="array" ref="B1422">IF(ISTEXT(BP1422), IFERROR(VALOR.DATA(TRIM(BP1422)), VALUE(TRIM(BP1422))), BP1422)</f>
        <v>0</v>
      </c>
      <c r="C1422" t="str">
        <f>TEXT(Base[[#This Row],[Data_Padronizada]],"DDD")</f>
        <v>sáb</v>
      </c>
      <c r="D1422">
        <f>_xlfn.XLOOKUP(Base[[#This Row],[Recurso]],'DE-PARA'!$A$1:$A$1000,'DE-PARA'!$D$1:$D$1000)</f>
        <v>0</v>
      </c>
      <c r="E1422" t="str">
        <f>_xlfn.XLOOKUP(Base[[#This Row],[Tipo]],'DE-PARA'!$K$2:$K$63,'DE-PARA'!$L$2:$L$63,"Fazer De-Para")</f>
        <v>Fazer De-Para</v>
      </c>
      <c r="F1422" s="21">
        <f>Base[[#This Row],[Duração]]*24</f>
        <v>0</v>
      </c>
      <c r="G1422" s="22">
        <f>HOUR(Base[[#This Row],[Tempo de atendimento]]/24)</f>
        <v>0</v>
      </c>
      <c r="H1422">
        <f>_xlfn.XLOOKUP(Base[[#This Row],[Recurso]],'DE-PARA'!$A$1:$A$1000,'DE-PARA'!$E$1:$E$1000)</f>
        <v>0</v>
      </c>
      <c r="I1422">
        <f>_xlfn.XLOOKUP(Base[[#This Row],[Recurso]],'DE-PARA'!$A$1:$A$1000,'DE-PARA'!$F$1:$F$1000)</f>
        <v>0</v>
      </c>
      <c r="AD1422" s="64"/>
      <c r="AE1422" s="64"/>
      <c r="AF1422" s="64"/>
      <c r="AG1422" s="65"/>
      <c r="AH1422" s="65"/>
      <c r="BK1422" s="65"/>
      <c r="BL1422" s="65"/>
      <c r="BP1422" s="20"/>
    </row>
    <row r="1423" spans="1:68">
      <c r="A1423" s="19">
        <f>CONCATENATE(MONTH(Base[[#This Row],[Data_Padronizada]]),"/",YEAR(Base[[#This Row],[Data_Padronizada]]))*1</f>
        <v>1</v>
      </c>
      <c r="B1423" s="20" cm="1">
        <f t="array" ref="B1423">IF(ISTEXT(BP1423), IFERROR(VALOR.DATA(TRIM(BP1423)), VALUE(TRIM(BP1423))), BP1423)</f>
        <v>0</v>
      </c>
      <c r="C1423" t="str">
        <f>TEXT(Base[[#This Row],[Data_Padronizada]],"DDD")</f>
        <v>sáb</v>
      </c>
      <c r="D1423">
        <f>_xlfn.XLOOKUP(Base[[#This Row],[Recurso]],'DE-PARA'!$A$1:$A$1000,'DE-PARA'!$D$1:$D$1000)</f>
        <v>0</v>
      </c>
      <c r="E1423" t="str">
        <f>_xlfn.XLOOKUP(Base[[#This Row],[Tipo]],'DE-PARA'!$K$2:$K$63,'DE-PARA'!$L$2:$L$63,"Fazer De-Para")</f>
        <v>Fazer De-Para</v>
      </c>
      <c r="F1423" s="21">
        <f>Base[[#This Row],[Duração]]*24</f>
        <v>0</v>
      </c>
      <c r="G1423" s="22">
        <f>HOUR(Base[[#This Row],[Tempo de atendimento]]/24)</f>
        <v>0</v>
      </c>
      <c r="H1423">
        <f>_xlfn.XLOOKUP(Base[[#This Row],[Recurso]],'DE-PARA'!$A$1:$A$1000,'DE-PARA'!$E$1:$E$1000)</f>
        <v>0</v>
      </c>
      <c r="I1423">
        <f>_xlfn.XLOOKUP(Base[[#This Row],[Recurso]],'DE-PARA'!$A$1:$A$1000,'DE-PARA'!$F$1:$F$1000)</f>
        <v>0</v>
      </c>
      <c r="AD1423" s="64"/>
      <c r="AE1423" s="64"/>
      <c r="AF1423" s="64"/>
      <c r="AG1423" s="65"/>
      <c r="AH1423" s="65"/>
      <c r="BK1423" s="65"/>
      <c r="BL1423" s="65"/>
      <c r="BP1423" s="20"/>
    </row>
    <row r="1424" spans="1:68">
      <c r="A1424" s="19">
        <f>CONCATENATE(MONTH(Base[[#This Row],[Data_Padronizada]]),"/",YEAR(Base[[#This Row],[Data_Padronizada]]))*1</f>
        <v>1</v>
      </c>
      <c r="B1424" s="20" cm="1">
        <f t="array" ref="B1424">IF(ISTEXT(BP1424), IFERROR(VALOR.DATA(TRIM(BP1424)), VALUE(TRIM(BP1424))), BP1424)</f>
        <v>0</v>
      </c>
      <c r="C1424" t="str">
        <f>TEXT(Base[[#This Row],[Data_Padronizada]],"DDD")</f>
        <v>sáb</v>
      </c>
      <c r="D1424">
        <f>_xlfn.XLOOKUP(Base[[#This Row],[Recurso]],'DE-PARA'!$A$1:$A$1000,'DE-PARA'!$D$1:$D$1000)</f>
        <v>0</v>
      </c>
      <c r="E1424" t="str">
        <f>_xlfn.XLOOKUP(Base[[#This Row],[Tipo]],'DE-PARA'!$K$2:$K$63,'DE-PARA'!$L$2:$L$63,"Fazer De-Para")</f>
        <v>Fazer De-Para</v>
      </c>
      <c r="F1424" s="21">
        <f>Base[[#This Row],[Duração]]*24</f>
        <v>0</v>
      </c>
      <c r="G1424" s="22">
        <f>HOUR(Base[[#This Row],[Tempo de atendimento]]/24)</f>
        <v>0</v>
      </c>
      <c r="H1424">
        <f>_xlfn.XLOOKUP(Base[[#This Row],[Recurso]],'DE-PARA'!$A$1:$A$1000,'DE-PARA'!$E$1:$E$1000)</f>
        <v>0</v>
      </c>
      <c r="I1424">
        <f>_xlfn.XLOOKUP(Base[[#This Row],[Recurso]],'DE-PARA'!$A$1:$A$1000,'DE-PARA'!$F$1:$F$1000)</f>
        <v>0</v>
      </c>
      <c r="AD1424" s="64"/>
      <c r="AE1424" s="64"/>
      <c r="AF1424" s="64"/>
      <c r="AG1424" s="65"/>
      <c r="AH1424" s="65"/>
      <c r="BK1424" s="65"/>
      <c r="BL1424" s="65"/>
      <c r="BP1424" s="20"/>
    </row>
    <row r="1425" spans="1:68">
      <c r="A1425" s="19">
        <f>CONCATENATE(MONTH(Base[[#This Row],[Data_Padronizada]]),"/",YEAR(Base[[#This Row],[Data_Padronizada]]))*1</f>
        <v>1</v>
      </c>
      <c r="B1425" s="20" cm="1">
        <f t="array" ref="B1425">IF(ISTEXT(BP1425), IFERROR(VALOR.DATA(TRIM(BP1425)), VALUE(TRIM(BP1425))), BP1425)</f>
        <v>0</v>
      </c>
      <c r="C1425" t="str">
        <f>TEXT(Base[[#This Row],[Data_Padronizada]],"DDD")</f>
        <v>sáb</v>
      </c>
      <c r="D1425">
        <f>_xlfn.XLOOKUP(Base[[#This Row],[Recurso]],'DE-PARA'!$A$1:$A$1000,'DE-PARA'!$D$1:$D$1000)</f>
        <v>0</v>
      </c>
      <c r="E1425" t="str">
        <f>_xlfn.XLOOKUP(Base[[#This Row],[Tipo]],'DE-PARA'!$K$2:$K$63,'DE-PARA'!$L$2:$L$63,"Fazer De-Para")</f>
        <v>Fazer De-Para</v>
      </c>
      <c r="F1425" s="21">
        <f>Base[[#This Row],[Duração]]*24</f>
        <v>0</v>
      </c>
      <c r="G1425" s="22">
        <f>HOUR(Base[[#This Row],[Tempo de atendimento]]/24)</f>
        <v>0</v>
      </c>
      <c r="H1425">
        <f>_xlfn.XLOOKUP(Base[[#This Row],[Recurso]],'DE-PARA'!$A$1:$A$1000,'DE-PARA'!$E$1:$E$1000)</f>
        <v>0</v>
      </c>
      <c r="I1425">
        <f>_xlfn.XLOOKUP(Base[[#This Row],[Recurso]],'DE-PARA'!$A$1:$A$1000,'DE-PARA'!$F$1:$F$1000)</f>
        <v>0</v>
      </c>
      <c r="AD1425" s="64"/>
      <c r="AE1425" s="64"/>
      <c r="AF1425" s="64"/>
      <c r="AG1425" s="65"/>
      <c r="AH1425" s="65"/>
      <c r="BK1425" s="65"/>
      <c r="BL1425" s="65"/>
      <c r="BP1425" s="20"/>
    </row>
    <row r="1426" spans="1:68">
      <c r="A1426" s="19">
        <f>CONCATENATE(MONTH(Base[[#This Row],[Data_Padronizada]]),"/",YEAR(Base[[#This Row],[Data_Padronizada]]))*1</f>
        <v>1</v>
      </c>
      <c r="B1426" s="20" cm="1">
        <f t="array" ref="B1426">IF(ISTEXT(BP1426), IFERROR(VALOR.DATA(TRIM(BP1426)), VALUE(TRIM(BP1426))), BP1426)</f>
        <v>0</v>
      </c>
      <c r="C1426" t="str">
        <f>TEXT(Base[[#This Row],[Data_Padronizada]],"DDD")</f>
        <v>sáb</v>
      </c>
      <c r="D1426">
        <f>_xlfn.XLOOKUP(Base[[#This Row],[Recurso]],'DE-PARA'!$A$1:$A$1000,'DE-PARA'!$D$1:$D$1000)</f>
        <v>0</v>
      </c>
      <c r="E1426" t="str">
        <f>_xlfn.XLOOKUP(Base[[#This Row],[Tipo]],'DE-PARA'!$K$2:$K$63,'DE-PARA'!$L$2:$L$63,"Fazer De-Para")</f>
        <v>Fazer De-Para</v>
      </c>
      <c r="F1426" s="21">
        <f>Base[[#This Row],[Duração]]*24</f>
        <v>0</v>
      </c>
      <c r="G1426" s="22">
        <f>HOUR(Base[[#This Row],[Tempo de atendimento]]/24)</f>
        <v>0</v>
      </c>
      <c r="H1426">
        <f>_xlfn.XLOOKUP(Base[[#This Row],[Recurso]],'DE-PARA'!$A$1:$A$1000,'DE-PARA'!$E$1:$E$1000)</f>
        <v>0</v>
      </c>
      <c r="I1426">
        <f>_xlfn.XLOOKUP(Base[[#This Row],[Recurso]],'DE-PARA'!$A$1:$A$1000,'DE-PARA'!$F$1:$F$1000)</f>
        <v>0</v>
      </c>
      <c r="AD1426" s="64"/>
      <c r="AE1426" s="64"/>
      <c r="AF1426" s="64"/>
      <c r="AG1426" s="65"/>
      <c r="AH1426" s="65"/>
      <c r="BK1426" s="65"/>
      <c r="BL1426" s="65"/>
      <c r="BP1426" s="20"/>
    </row>
    <row r="1427" spans="1:68">
      <c r="A1427" s="19">
        <f>CONCATENATE(MONTH(Base[[#This Row],[Data_Padronizada]]),"/",YEAR(Base[[#This Row],[Data_Padronizada]]))*1</f>
        <v>1</v>
      </c>
      <c r="B1427" s="20" cm="1">
        <f t="array" ref="B1427">IF(ISTEXT(BP1427), IFERROR(VALOR.DATA(TRIM(BP1427)), VALUE(TRIM(BP1427))), BP1427)</f>
        <v>0</v>
      </c>
      <c r="C1427" t="str">
        <f>TEXT(Base[[#This Row],[Data_Padronizada]],"DDD")</f>
        <v>sáb</v>
      </c>
      <c r="D1427">
        <f>_xlfn.XLOOKUP(Base[[#This Row],[Recurso]],'DE-PARA'!$A$1:$A$1000,'DE-PARA'!$D$1:$D$1000)</f>
        <v>0</v>
      </c>
      <c r="E1427" t="str">
        <f>_xlfn.XLOOKUP(Base[[#This Row],[Tipo]],'DE-PARA'!$K$2:$K$63,'DE-PARA'!$L$2:$L$63,"Fazer De-Para")</f>
        <v>Fazer De-Para</v>
      </c>
      <c r="F1427" s="21">
        <f>Base[[#This Row],[Duração]]*24</f>
        <v>0</v>
      </c>
      <c r="G1427" s="22">
        <f>HOUR(Base[[#This Row],[Tempo de atendimento]]/24)</f>
        <v>0</v>
      </c>
      <c r="H1427">
        <f>_xlfn.XLOOKUP(Base[[#This Row],[Recurso]],'DE-PARA'!$A$1:$A$1000,'DE-PARA'!$E$1:$E$1000)</f>
        <v>0</v>
      </c>
      <c r="I1427">
        <f>_xlfn.XLOOKUP(Base[[#This Row],[Recurso]],'DE-PARA'!$A$1:$A$1000,'DE-PARA'!$F$1:$F$1000)</f>
        <v>0</v>
      </c>
      <c r="AD1427" s="64"/>
      <c r="AE1427" s="64"/>
      <c r="AF1427" s="64"/>
      <c r="AG1427" s="65"/>
      <c r="AH1427" s="65"/>
      <c r="BK1427" s="65"/>
      <c r="BL1427" s="65"/>
      <c r="BP1427" s="20"/>
    </row>
    <row r="1428" spans="1:68">
      <c r="A1428" s="19">
        <f>CONCATENATE(MONTH(Base[[#This Row],[Data_Padronizada]]),"/",YEAR(Base[[#This Row],[Data_Padronizada]]))*1</f>
        <v>1</v>
      </c>
      <c r="B1428" s="20" cm="1">
        <f t="array" ref="B1428">IF(ISTEXT(BP1428), IFERROR(VALOR.DATA(TRIM(BP1428)), VALUE(TRIM(BP1428))), BP1428)</f>
        <v>0</v>
      </c>
      <c r="C1428" t="str">
        <f>TEXT(Base[[#This Row],[Data_Padronizada]],"DDD")</f>
        <v>sáb</v>
      </c>
      <c r="D1428">
        <f>_xlfn.XLOOKUP(Base[[#This Row],[Recurso]],'DE-PARA'!$A$1:$A$1000,'DE-PARA'!$D$1:$D$1000)</f>
        <v>0</v>
      </c>
      <c r="E1428" t="str">
        <f>_xlfn.XLOOKUP(Base[[#This Row],[Tipo]],'DE-PARA'!$K$2:$K$63,'DE-PARA'!$L$2:$L$63,"Fazer De-Para")</f>
        <v>Fazer De-Para</v>
      </c>
      <c r="F1428" s="21">
        <f>Base[[#This Row],[Duração]]*24</f>
        <v>0</v>
      </c>
      <c r="G1428" s="22">
        <f>HOUR(Base[[#This Row],[Tempo de atendimento]]/24)</f>
        <v>0</v>
      </c>
      <c r="H1428">
        <f>_xlfn.XLOOKUP(Base[[#This Row],[Recurso]],'DE-PARA'!$A$1:$A$1000,'DE-PARA'!$E$1:$E$1000)</f>
        <v>0</v>
      </c>
      <c r="I1428">
        <f>_xlfn.XLOOKUP(Base[[#This Row],[Recurso]],'DE-PARA'!$A$1:$A$1000,'DE-PARA'!$F$1:$F$1000)</f>
        <v>0</v>
      </c>
      <c r="AD1428" s="64"/>
      <c r="AE1428" s="64"/>
      <c r="AF1428" s="64"/>
      <c r="AG1428" s="65"/>
      <c r="AH1428" s="65"/>
      <c r="BK1428" s="65"/>
      <c r="BL1428" s="65"/>
      <c r="BP1428" s="20"/>
    </row>
    <row r="1429" spans="1:68">
      <c r="A1429" s="19">
        <f>CONCATENATE(MONTH(Base[[#This Row],[Data_Padronizada]]),"/",YEAR(Base[[#This Row],[Data_Padronizada]]))*1</f>
        <v>1</v>
      </c>
      <c r="B1429" s="20" cm="1">
        <f t="array" ref="B1429">IF(ISTEXT(BP1429), IFERROR(VALOR.DATA(TRIM(BP1429)), VALUE(TRIM(BP1429))), BP1429)</f>
        <v>0</v>
      </c>
      <c r="C1429" t="str">
        <f>TEXT(Base[[#This Row],[Data_Padronizada]],"DDD")</f>
        <v>sáb</v>
      </c>
      <c r="D1429">
        <f>_xlfn.XLOOKUP(Base[[#This Row],[Recurso]],'DE-PARA'!$A$1:$A$1000,'DE-PARA'!$D$1:$D$1000)</f>
        <v>0</v>
      </c>
      <c r="E1429" t="str">
        <f>_xlfn.XLOOKUP(Base[[#This Row],[Tipo]],'DE-PARA'!$K$2:$K$63,'DE-PARA'!$L$2:$L$63,"Fazer De-Para")</f>
        <v>Fazer De-Para</v>
      </c>
      <c r="F1429" s="21">
        <f>Base[[#This Row],[Duração]]*24</f>
        <v>0</v>
      </c>
      <c r="G1429" s="22">
        <f>HOUR(Base[[#This Row],[Tempo de atendimento]]/24)</f>
        <v>0</v>
      </c>
      <c r="H1429">
        <f>_xlfn.XLOOKUP(Base[[#This Row],[Recurso]],'DE-PARA'!$A$1:$A$1000,'DE-PARA'!$E$1:$E$1000)</f>
        <v>0</v>
      </c>
      <c r="I1429">
        <f>_xlfn.XLOOKUP(Base[[#This Row],[Recurso]],'DE-PARA'!$A$1:$A$1000,'DE-PARA'!$F$1:$F$1000)</f>
        <v>0</v>
      </c>
      <c r="AD1429" s="64"/>
      <c r="AE1429" s="64"/>
      <c r="AF1429" s="64"/>
      <c r="AG1429" s="65"/>
      <c r="AH1429" s="65"/>
      <c r="BK1429" s="65"/>
      <c r="BL1429" s="65"/>
      <c r="BP1429" s="20"/>
    </row>
    <row r="1430" spans="1:68">
      <c r="A1430" s="19">
        <f>CONCATENATE(MONTH(Base[[#This Row],[Data_Padronizada]]),"/",YEAR(Base[[#This Row],[Data_Padronizada]]))*1</f>
        <v>1</v>
      </c>
      <c r="B1430" s="20" cm="1">
        <f t="array" ref="B1430">IF(ISTEXT(BP1430), IFERROR(VALOR.DATA(TRIM(BP1430)), VALUE(TRIM(BP1430))), BP1430)</f>
        <v>0</v>
      </c>
      <c r="C1430" t="str">
        <f>TEXT(Base[[#This Row],[Data_Padronizada]],"DDD")</f>
        <v>sáb</v>
      </c>
      <c r="D1430">
        <f>_xlfn.XLOOKUP(Base[[#This Row],[Recurso]],'DE-PARA'!$A$1:$A$1000,'DE-PARA'!$D$1:$D$1000)</f>
        <v>0</v>
      </c>
      <c r="E1430" t="str">
        <f>_xlfn.XLOOKUP(Base[[#This Row],[Tipo]],'DE-PARA'!$K$2:$K$63,'DE-PARA'!$L$2:$L$63,"Fazer De-Para")</f>
        <v>Fazer De-Para</v>
      </c>
      <c r="F1430" s="21">
        <f>Base[[#This Row],[Duração]]*24</f>
        <v>0</v>
      </c>
      <c r="G1430" s="22">
        <f>HOUR(Base[[#This Row],[Tempo de atendimento]]/24)</f>
        <v>0</v>
      </c>
      <c r="H1430">
        <f>_xlfn.XLOOKUP(Base[[#This Row],[Recurso]],'DE-PARA'!$A$1:$A$1000,'DE-PARA'!$E$1:$E$1000)</f>
        <v>0</v>
      </c>
      <c r="I1430">
        <f>_xlfn.XLOOKUP(Base[[#This Row],[Recurso]],'DE-PARA'!$A$1:$A$1000,'DE-PARA'!$F$1:$F$1000)</f>
        <v>0</v>
      </c>
      <c r="AD1430" s="64"/>
      <c r="AE1430" s="64"/>
      <c r="AF1430" s="64"/>
      <c r="AG1430" s="65"/>
      <c r="AH1430" s="65"/>
      <c r="BK1430" s="65"/>
      <c r="BL1430" s="65"/>
      <c r="BP1430" s="20"/>
    </row>
    <row r="1431" spans="1:68">
      <c r="A1431" s="19">
        <f>CONCATENATE(MONTH(Base[[#This Row],[Data_Padronizada]]),"/",YEAR(Base[[#This Row],[Data_Padronizada]]))*1</f>
        <v>1</v>
      </c>
      <c r="B1431" s="20" cm="1">
        <f t="array" ref="B1431">IF(ISTEXT(BP1431), IFERROR(VALOR.DATA(TRIM(BP1431)), VALUE(TRIM(BP1431))), BP1431)</f>
        <v>0</v>
      </c>
      <c r="C1431" t="str">
        <f>TEXT(Base[[#This Row],[Data_Padronizada]],"DDD")</f>
        <v>sáb</v>
      </c>
      <c r="D1431">
        <f>_xlfn.XLOOKUP(Base[[#This Row],[Recurso]],'DE-PARA'!$A$1:$A$1000,'DE-PARA'!$D$1:$D$1000)</f>
        <v>0</v>
      </c>
      <c r="E1431" t="str">
        <f>_xlfn.XLOOKUP(Base[[#This Row],[Tipo]],'DE-PARA'!$K$2:$K$63,'DE-PARA'!$L$2:$L$63,"Fazer De-Para")</f>
        <v>Fazer De-Para</v>
      </c>
      <c r="F1431" s="21">
        <f>Base[[#This Row],[Duração]]*24</f>
        <v>0</v>
      </c>
      <c r="G1431" s="22">
        <f>HOUR(Base[[#This Row],[Tempo de atendimento]]/24)</f>
        <v>0</v>
      </c>
      <c r="H1431">
        <f>_xlfn.XLOOKUP(Base[[#This Row],[Recurso]],'DE-PARA'!$A$1:$A$1000,'DE-PARA'!$E$1:$E$1000)</f>
        <v>0</v>
      </c>
      <c r="I1431">
        <f>_xlfn.XLOOKUP(Base[[#This Row],[Recurso]],'DE-PARA'!$A$1:$A$1000,'DE-PARA'!$F$1:$F$1000)</f>
        <v>0</v>
      </c>
      <c r="AD1431" s="64"/>
      <c r="AE1431" s="64"/>
      <c r="AF1431" s="64"/>
      <c r="AG1431" s="65"/>
      <c r="AH1431" s="65"/>
      <c r="BK1431" s="65"/>
      <c r="BL1431" s="65"/>
      <c r="BP1431" s="20"/>
    </row>
    <row r="1432" spans="1:68">
      <c r="A1432" s="19">
        <f>CONCATENATE(MONTH(Base[[#This Row],[Data_Padronizada]]),"/",YEAR(Base[[#This Row],[Data_Padronizada]]))*1</f>
        <v>1</v>
      </c>
      <c r="B1432" s="20" cm="1">
        <f t="array" ref="B1432">IF(ISTEXT(BP1432), IFERROR(VALOR.DATA(TRIM(BP1432)), VALUE(TRIM(BP1432))), BP1432)</f>
        <v>0</v>
      </c>
      <c r="C1432" t="str">
        <f>TEXT(Base[[#This Row],[Data_Padronizada]],"DDD")</f>
        <v>sáb</v>
      </c>
      <c r="D1432">
        <f>_xlfn.XLOOKUP(Base[[#This Row],[Recurso]],'DE-PARA'!$A$1:$A$1000,'DE-PARA'!$D$1:$D$1000)</f>
        <v>0</v>
      </c>
      <c r="E1432" t="str">
        <f>_xlfn.XLOOKUP(Base[[#This Row],[Tipo]],'DE-PARA'!$K$2:$K$63,'DE-PARA'!$L$2:$L$63,"Fazer De-Para")</f>
        <v>Fazer De-Para</v>
      </c>
      <c r="F1432" s="21">
        <f>Base[[#This Row],[Duração]]*24</f>
        <v>0</v>
      </c>
      <c r="G1432" s="22">
        <f>HOUR(Base[[#This Row],[Tempo de atendimento]]/24)</f>
        <v>0</v>
      </c>
      <c r="H1432">
        <f>_xlfn.XLOOKUP(Base[[#This Row],[Recurso]],'DE-PARA'!$A$1:$A$1000,'DE-PARA'!$E$1:$E$1000)</f>
        <v>0</v>
      </c>
      <c r="I1432">
        <f>_xlfn.XLOOKUP(Base[[#This Row],[Recurso]],'DE-PARA'!$A$1:$A$1000,'DE-PARA'!$F$1:$F$1000)</f>
        <v>0</v>
      </c>
      <c r="AD1432" s="64"/>
      <c r="AE1432" s="64"/>
      <c r="AF1432" s="64"/>
      <c r="AG1432" s="65"/>
      <c r="AH1432" s="65"/>
      <c r="BK1432" s="65"/>
      <c r="BL1432" s="65"/>
      <c r="BP1432" s="20"/>
    </row>
    <row r="1433" spans="1:68">
      <c r="A1433" s="19">
        <f>CONCATENATE(MONTH(Base[[#This Row],[Data_Padronizada]]),"/",YEAR(Base[[#This Row],[Data_Padronizada]]))*1</f>
        <v>1</v>
      </c>
      <c r="B1433" s="20" cm="1">
        <f t="array" ref="B1433">IF(ISTEXT(BP1433), IFERROR(VALOR.DATA(TRIM(BP1433)), VALUE(TRIM(BP1433))), BP1433)</f>
        <v>0</v>
      </c>
      <c r="C1433" t="str">
        <f>TEXT(Base[[#This Row],[Data_Padronizada]],"DDD")</f>
        <v>sáb</v>
      </c>
      <c r="D1433">
        <f>_xlfn.XLOOKUP(Base[[#This Row],[Recurso]],'DE-PARA'!$A$1:$A$1000,'DE-PARA'!$D$1:$D$1000)</f>
        <v>0</v>
      </c>
      <c r="E1433" t="str">
        <f>_xlfn.XLOOKUP(Base[[#This Row],[Tipo]],'DE-PARA'!$K$2:$K$63,'DE-PARA'!$L$2:$L$63,"Fazer De-Para")</f>
        <v>Fazer De-Para</v>
      </c>
      <c r="F1433" s="21">
        <f>Base[[#This Row],[Duração]]*24</f>
        <v>0</v>
      </c>
      <c r="G1433" s="22">
        <f>HOUR(Base[[#This Row],[Tempo de atendimento]]/24)</f>
        <v>0</v>
      </c>
      <c r="H1433">
        <f>_xlfn.XLOOKUP(Base[[#This Row],[Recurso]],'DE-PARA'!$A$1:$A$1000,'DE-PARA'!$E$1:$E$1000)</f>
        <v>0</v>
      </c>
      <c r="I1433">
        <f>_xlfn.XLOOKUP(Base[[#This Row],[Recurso]],'DE-PARA'!$A$1:$A$1000,'DE-PARA'!$F$1:$F$1000)</f>
        <v>0</v>
      </c>
      <c r="AD1433" s="64"/>
      <c r="AE1433" s="64"/>
      <c r="AF1433" s="64"/>
      <c r="AG1433" s="65"/>
      <c r="AH1433" s="65"/>
      <c r="BK1433" s="65"/>
      <c r="BL1433" s="65"/>
      <c r="BP1433" s="20"/>
    </row>
    <row r="1434" spans="1:68">
      <c r="A1434" s="19">
        <f>CONCATENATE(MONTH(Base[[#This Row],[Data_Padronizada]]),"/",YEAR(Base[[#This Row],[Data_Padronizada]]))*1</f>
        <v>1</v>
      </c>
      <c r="B1434" s="20" cm="1">
        <f t="array" ref="B1434">IF(ISTEXT(BP1434), IFERROR(VALOR.DATA(TRIM(BP1434)), VALUE(TRIM(BP1434))), BP1434)</f>
        <v>0</v>
      </c>
      <c r="C1434" t="str">
        <f>TEXT(Base[[#This Row],[Data_Padronizada]],"DDD")</f>
        <v>sáb</v>
      </c>
      <c r="D1434">
        <f>_xlfn.XLOOKUP(Base[[#This Row],[Recurso]],'DE-PARA'!$A$1:$A$1000,'DE-PARA'!$D$1:$D$1000)</f>
        <v>0</v>
      </c>
      <c r="E1434" t="str">
        <f>_xlfn.XLOOKUP(Base[[#This Row],[Tipo]],'DE-PARA'!$K$2:$K$63,'DE-PARA'!$L$2:$L$63,"Fazer De-Para")</f>
        <v>Fazer De-Para</v>
      </c>
      <c r="F1434" s="21">
        <f>Base[[#This Row],[Duração]]*24</f>
        <v>0</v>
      </c>
      <c r="G1434" s="22">
        <f>HOUR(Base[[#This Row],[Tempo de atendimento]]/24)</f>
        <v>0</v>
      </c>
      <c r="H1434">
        <f>_xlfn.XLOOKUP(Base[[#This Row],[Recurso]],'DE-PARA'!$A$1:$A$1000,'DE-PARA'!$E$1:$E$1000)</f>
        <v>0</v>
      </c>
      <c r="I1434">
        <f>_xlfn.XLOOKUP(Base[[#This Row],[Recurso]],'DE-PARA'!$A$1:$A$1000,'DE-PARA'!$F$1:$F$1000)</f>
        <v>0</v>
      </c>
      <c r="AD1434" s="64"/>
      <c r="AE1434" s="64"/>
      <c r="AF1434" s="64"/>
      <c r="AG1434" s="65"/>
      <c r="AH1434" s="65"/>
      <c r="BK1434" s="65"/>
      <c r="BL1434" s="65"/>
      <c r="BP1434" s="20"/>
    </row>
    <row r="1435" spans="1:68">
      <c r="A1435" s="19">
        <f>CONCATENATE(MONTH(Base[[#This Row],[Data_Padronizada]]),"/",YEAR(Base[[#This Row],[Data_Padronizada]]))*1</f>
        <v>1</v>
      </c>
      <c r="B1435" s="20" cm="1">
        <f t="array" ref="B1435">IF(ISTEXT(BP1435), IFERROR(VALOR.DATA(TRIM(BP1435)), VALUE(TRIM(BP1435))), BP1435)</f>
        <v>0</v>
      </c>
      <c r="C1435" t="str">
        <f>TEXT(Base[[#This Row],[Data_Padronizada]],"DDD")</f>
        <v>sáb</v>
      </c>
      <c r="D1435">
        <f>_xlfn.XLOOKUP(Base[[#This Row],[Recurso]],'DE-PARA'!$A$1:$A$1000,'DE-PARA'!$D$1:$D$1000)</f>
        <v>0</v>
      </c>
      <c r="E1435" t="str">
        <f>_xlfn.XLOOKUP(Base[[#This Row],[Tipo]],'DE-PARA'!$K$2:$K$63,'DE-PARA'!$L$2:$L$63,"Fazer De-Para")</f>
        <v>Fazer De-Para</v>
      </c>
      <c r="F1435" s="21">
        <f>Base[[#This Row],[Duração]]*24</f>
        <v>0</v>
      </c>
      <c r="G1435" s="22">
        <f>HOUR(Base[[#This Row],[Tempo de atendimento]]/24)</f>
        <v>0</v>
      </c>
      <c r="H1435">
        <f>_xlfn.XLOOKUP(Base[[#This Row],[Recurso]],'DE-PARA'!$A$1:$A$1000,'DE-PARA'!$E$1:$E$1000)</f>
        <v>0</v>
      </c>
      <c r="I1435">
        <f>_xlfn.XLOOKUP(Base[[#This Row],[Recurso]],'DE-PARA'!$A$1:$A$1000,'DE-PARA'!$F$1:$F$1000)</f>
        <v>0</v>
      </c>
      <c r="AD1435" s="64"/>
      <c r="AE1435" s="64"/>
      <c r="AF1435" s="64"/>
      <c r="AG1435" s="65"/>
      <c r="AH1435" s="65"/>
      <c r="BK1435" s="65"/>
      <c r="BL1435" s="65"/>
      <c r="BP1435" s="20"/>
    </row>
    <row r="1436" spans="1:68">
      <c r="A1436" s="19">
        <f>CONCATENATE(MONTH(Base[[#This Row],[Data_Padronizada]]),"/",YEAR(Base[[#This Row],[Data_Padronizada]]))*1</f>
        <v>1</v>
      </c>
      <c r="B1436" s="20" cm="1">
        <f t="array" ref="B1436">IF(ISTEXT(BP1436), IFERROR(VALOR.DATA(TRIM(BP1436)), VALUE(TRIM(BP1436))), BP1436)</f>
        <v>0</v>
      </c>
      <c r="C1436" t="str">
        <f>TEXT(Base[[#This Row],[Data_Padronizada]],"DDD")</f>
        <v>sáb</v>
      </c>
      <c r="D1436">
        <f>_xlfn.XLOOKUP(Base[[#This Row],[Recurso]],'DE-PARA'!$A$1:$A$1000,'DE-PARA'!$D$1:$D$1000)</f>
        <v>0</v>
      </c>
      <c r="E1436" t="str">
        <f>_xlfn.XLOOKUP(Base[[#This Row],[Tipo]],'DE-PARA'!$K$2:$K$63,'DE-PARA'!$L$2:$L$63,"Fazer De-Para")</f>
        <v>Fazer De-Para</v>
      </c>
      <c r="F1436" s="21">
        <f>Base[[#This Row],[Duração]]*24</f>
        <v>0</v>
      </c>
      <c r="G1436" s="22">
        <f>HOUR(Base[[#This Row],[Tempo de atendimento]]/24)</f>
        <v>0</v>
      </c>
      <c r="H1436">
        <f>_xlfn.XLOOKUP(Base[[#This Row],[Recurso]],'DE-PARA'!$A$1:$A$1000,'DE-PARA'!$E$1:$E$1000)</f>
        <v>0</v>
      </c>
      <c r="I1436">
        <f>_xlfn.XLOOKUP(Base[[#This Row],[Recurso]],'DE-PARA'!$A$1:$A$1000,'DE-PARA'!$F$1:$F$1000)</f>
        <v>0</v>
      </c>
      <c r="AD1436" s="64"/>
      <c r="AE1436" s="64"/>
      <c r="AF1436" s="64"/>
      <c r="AG1436" s="65"/>
      <c r="AH1436" s="65"/>
      <c r="BK1436" s="65"/>
      <c r="BL1436" s="65"/>
      <c r="BP1436" s="20"/>
    </row>
    <row r="1437" spans="1:68">
      <c r="A1437" s="19">
        <f>CONCATENATE(MONTH(Base[[#This Row],[Data_Padronizada]]),"/",YEAR(Base[[#This Row],[Data_Padronizada]]))*1</f>
        <v>1</v>
      </c>
      <c r="B1437" s="20" cm="1">
        <f t="array" ref="B1437">IF(ISTEXT(BP1437), IFERROR(VALOR.DATA(TRIM(BP1437)), VALUE(TRIM(BP1437))), BP1437)</f>
        <v>0</v>
      </c>
      <c r="C1437" t="str">
        <f>TEXT(Base[[#This Row],[Data_Padronizada]],"DDD")</f>
        <v>sáb</v>
      </c>
      <c r="D1437">
        <f>_xlfn.XLOOKUP(Base[[#This Row],[Recurso]],'DE-PARA'!$A$1:$A$1000,'DE-PARA'!$D$1:$D$1000)</f>
        <v>0</v>
      </c>
      <c r="E1437" t="str">
        <f>_xlfn.XLOOKUP(Base[[#This Row],[Tipo]],'DE-PARA'!$K$2:$K$63,'DE-PARA'!$L$2:$L$63,"Fazer De-Para")</f>
        <v>Fazer De-Para</v>
      </c>
      <c r="F1437" s="21">
        <f>Base[[#This Row],[Duração]]*24</f>
        <v>0</v>
      </c>
      <c r="G1437" s="22">
        <f>HOUR(Base[[#This Row],[Tempo de atendimento]]/24)</f>
        <v>0</v>
      </c>
      <c r="H1437">
        <f>_xlfn.XLOOKUP(Base[[#This Row],[Recurso]],'DE-PARA'!$A$1:$A$1000,'DE-PARA'!$E$1:$E$1000)</f>
        <v>0</v>
      </c>
      <c r="I1437">
        <f>_xlfn.XLOOKUP(Base[[#This Row],[Recurso]],'DE-PARA'!$A$1:$A$1000,'DE-PARA'!$F$1:$F$1000)</f>
        <v>0</v>
      </c>
      <c r="AD1437" s="64"/>
      <c r="AE1437" s="64"/>
      <c r="AF1437" s="64"/>
      <c r="AG1437" s="65"/>
      <c r="AH1437" s="65"/>
      <c r="BK1437" s="65"/>
      <c r="BL1437" s="65"/>
      <c r="BP1437" s="20"/>
    </row>
    <row r="1438" spans="1:68">
      <c r="A1438" s="19">
        <f>CONCATENATE(MONTH(Base[[#This Row],[Data_Padronizada]]),"/",YEAR(Base[[#This Row],[Data_Padronizada]]))*1</f>
        <v>1</v>
      </c>
      <c r="B1438" s="20" cm="1">
        <f t="array" ref="B1438">IF(ISTEXT(BP1438), IFERROR(VALOR.DATA(TRIM(BP1438)), VALUE(TRIM(BP1438))), BP1438)</f>
        <v>0</v>
      </c>
      <c r="C1438" t="str">
        <f>TEXT(Base[[#This Row],[Data_Padronizada]],"DDD")</f>
        <v>sáb</v>
      </c>
      <c r="D1438">
        <f>_xlfn.XLOOKUP(Base[[#This Row],[Recurso]],'DE-PARA'!$A$1:$A$1000,'DE-PARA'!$D$1:$D$1000)</f>
        <v>0</v>
      </c>
      <c r="E1438" t="str">
        <f>_xlfn.XLOOKUP(Base[[#This Row],[Tipo]],'DE-PARA'!$K$2:$K$63,'DE-PARA'!$L$2:$L$63,"Fazer De-Para")</f>
        <v>Fazer De-Para</v>
      </c>
      <c r="F1438" s="21">
        <f>Base[[#This Row],[Duração]]*24</f>
        <v>0</v>
      </c>
      <c r="G1438" s="22">
        <f>HOUR(Base[[#This Row],[Tempo de atendimento]]/24)</f>
        <v>0</v>
      </c>
      <c r="H1438">
        <f>_xlfn.XLOOKUP(Base[[#This Row],[Recurso]],'DE-PARA'!$A$1:$A$1000,'DE-PARA'!$E$1:$E$1000)</f>
        <v>0</v>
      </c>
      <c r="I1438">
        <f>_xlfn.XLOOKUP(Base[[#This Row],[Recurso]],'DE-PARA'!$A$1:$A$1000,'DE-PARA'!$F$1:$F$1000)</f>
        <v>0</v>
      </c>
      <c r="AD1438" s="64"/>
      <c r="AE1438" s="64"/>
      <c r="AF1438" s="64"/>
      <c r="AG1438" s="65"/>
      <c r="AH1438" s="65"/>
      <c r="BK1438" s="65"/>
      <c r="BL1438" s="65"/>
      <c r="BP1438" s="20"/>
    </row>
    <row r="1439" spans="1:68">
      <c r="A1439" s="19">
        <f>CONCATENATE(MONTH(Base[[#This Row],[Data_Padronizada]]),"/",YEAR(Base[[#This Row],[Data_Padronizada]]))*1</f>
        <v>1</v>
      </c>
      <c r="B1439" s="20" cm="1">
        <f t="array" ref="B1439">IF(ISTEXT(BP1439), IFERROR(VALOR.DATA(TRIM(BP1439)), VALUE(TRIM(BP1439))), BP1439)</f>
        <v>0</v>
      </c>
      <c r="C1439" t="str">
        <f>TEXT(Base[[#This Row],[Data_Padronizada]],"DDD")</f>
        <v>sáb</v>
      </c>
      <c r="D1439">
        <f>_xlfn.XLOOKUP(Base[[#This Row],[Recurso]],'DE-PARA'!$A$1:$A$1000,'DE-PARA'!$D$1:$D$1000)</f>
        <v>0</v>
      </c>
      <c r="E1439" t="str">
        <f>_xlfn.XLOOKUP(Base[[#This Row],[Tipo]],'DE-PARA'!$K$2:$K$63,'DE-PARA'!$L$2:$L$63,"Fazer De-Para")</f>
        <v>Fazer De-Para</v>
      </c>
      <c r="F1439" s="21">
        <f>Base[[#This Row],[Duração]]*24</f>
        <v>0</v>
      </c>
      <c r="G1439" s="22">
        <f>HOUR(Base[[#This Row],[Tempo de atendimento]]/24)</f>
        <v>0</v>
      </c>
      <c r="H1439">
        <f>_xlfn.XLOOKUP(Base[[#This Row],[Recurso]],'DE-PARA'!$A$1:$A$1000,'DE-PARA'!$E$1:$E$1000)</f>
        <v>0</v>
      </c>
      <c r="I1439">
        <f>_xlfn.XLOOKUP(Base[[#This Row],[Recurso]],'DE-PARA'!$A$1:$A$1000,'DE-PARA'!$F$1:$F$1000)</f>
        <v>0</v>
      </c>
      <c r="AD1439" s="64"/>
      <c r="AE1439" s="64"/>
      <c r="AF1439" s="64"/>
      <c r="AG1439" s="65"/>
      <c r="AH1439" s="65"/>
      <c r="BK1439" s="65"/>
      <c r="BL1439" s="65"/>
      <c r="BP1439" s="20"/>
    </row>
    <row r="1440" spans="1:68">
      <c r="A1440" s="19">
        <f>CONCATENATE(MONTH(Base[[#This Row],[Data_Padronizada]]),"/",YEAR(Base[[#This Row],[Data_Padronizada]]))*1</f>
        <v>1</v>
      </c>
      <c r="B1440" s="20" cm="1">
        <f t="array" ref="B1440">IF(ISTEXT(BP1440), IFERROR(VALOR.DATA(TRIM(BP1440)), VALUE(TRIM(BP1440))), BP1440)</f>
        <v>0</v>
      </c>
      <c r="C1440" t="str">
        <f>TEXT(Base[[#This Row],[Data_Padronizada]],"DDD")</f>
        <v>sáb</v>
      </c>
      <c r="D1440">
        <f>_xlfn.XLOOKUP(Base[[#This Row],[Recurso]],'DE-PARA'!$A$1:$A$1000,'DE-PARA'!$D$1:$D$1000)</f>
        <v>0</v>
      </c>
      <c r="E1440" t="str">
        <f>_xlfn.XLOOKUP(Base[[#This Row],[Tipo]],'DE-PARA'!$K$2:$K$63,'DE-PARA'!$L$2:$L$63,"Fazer De-Para")</f>
        <v>Fazer De-Para</v>
      </c>
      <c r="F1440" s="21">
        <f>Base[[#This Row],[Duração]]*24</f>
        <v>0</v>
      </c>
      <c r="G1440" s="22">
        <f>HOUR(Base[[#This Row],[Tempo de atendimento]]/24)</f>
        <v>0</v>
      </c>
      <c r="H1440">
        <f>_xlfn.XLOOKUP(Base[[#This Row],[Recurso]],'DE-PARA'!$A$1:$A$1000,'DE-PARA'!$E$1:$E$1000)</f>
        <v>0</v>
      </c>
      <c r="I1440">
        <f>_xlfn.XLOOKUP(Base[[#This Row],[Recurso]],'DE-PARA'!$A$1:$A$1000,'DE-PARA'!$F$1:$F$1000)</f>
        <v>0</v>
      </c>
      <c r="AD1440" s="64"/>
      <c r="AE1440" s="64"/>
      <c r="AF1440" s="64"/>
      <c r="AG1440" s="65"/>
      <c r="AH1440" s="65"/>
      <c r="BK1440" s="65"/>
      <c r="BL1440" s="65"/>
      <c r="BP1440" s="20"/>
    </row>
    <row r="1441" spans="1:68">
      <c r="A1441" s="19">
        <f>CONCATENATE(MONTH(Base[[#This Row],[Data_Padronizada]]),"/",YEAR(Base[[#This Row],[Data_Padronizada]]))*1</f>
        <v>1</v>
      </c>
      <c r="B1441" s="20" cm="1">
        <f t="array" ref="B1441">IF(ISTEXT(BP1441), IFERROR(VALOR.DATA(TRIM(BP1441)), VALUE(TRIM(BP1441))), BP1441)</f>
        <v>0</v>
      </c>
      <c r="C1441" t="str">
        <f>TEXT(Base[[#This Row],[Data_Padronizada]],"DDD")</f>
        <v>sáb</v>
      </c>
      <c r="D1441">
        <f>_xlfn.XLOOKUP(Base[[#This Row],[Recurso]],'DE-PARA'!$A$1:$A$1000,'DE-PARA'!$D$1:$D$1000)</f>
        <v>0</v>
      </c>
      <c r="E1441" t="str">
        <f>_xlfn.XLOOKUP(Base[[#This Row],[Tipo]],'DE-PARA'!$K$2:$K$63,'DE-PARA'!$L$2:$L$63,"Fazer De-Para")</f>
        <v>Fazer De-Para</v>
      </c>
      <c r="F1441" s="21">
        <f>Base[[#This Row],[Duração]]*24</f>
        <v>0</v>
      </c>
      <c r="G1441" s="22">
        <f>HOUR(Base[[#This Row],[Tempo de atendimento]]/24)</f>
        <v>0</v>
      </c>
      <c r="H1441">
        <f>_xlfn.XLOOKUP(Base[[#This Row],[Recurso]],'DE-PARA'!$A$1:$A$1000,'DE-PARA'!$E$1:$E$1000)</f>
        <v>0</v>
      </c>
      <c r="I1441">
        <f>_xlfn.XLOOKUP(Base[[#This Row],[Recurso]],'DE-PARA'!$A$1:$A$1000,'DE-PARA'!$F$1:$F$1000)</f>
        <v>0</v>
      </c>
      <c r="AD1441" s="64"/>
      <c r="AE1441" s="64"/>
      <c r="AF1441" s="64"/>
      <c r="AG1441" s="65"/>
      <c r="AH1441" s="65"/>
      <c r="BK1441" s="65"/>
      <c r="BL1441" s="65"/>
      <c r="BP1441" s="20"/>
    </row>
    <row r="1442" spans="1:68">
      <c r="A1442" s="19">
        <f>CONCATENATE(MONTH(Base[[#This Row],[Data_Padronizada]]),"/",YEAR(Base[[#This Row],[Data_Padronizada]]))*1</f>
        <v>1</v>
      </c>
      <c r="B1442" s="20" cm="1">
        <f t="array" ref="B1442">IF(ISTEXT(BP1442), IFERROR(VALOR.DATA(TRIM(BP1442)), VALUE(TRIM(BP1442))), BP1442)</f>
        <v>0</v>
      </c>
      <c r="C1442" t="str">
        <f>TEXT(Base[[#This Row],[Data_Padronizada]],"DDD")</f>
        <v>sáb</v>
      </c>
      <c r="D1442">
        <f>_xlfn.XLOOKUP(Base[[#This Row],[Recurso]],'DE-PARA'!$A$1:$A$1000,'DE-PARA'!$D$1:$D$1000)</f>
        <v>0</v>
      </c>
      <c r="E1442" t="str">
        <f>_xlfn.XLOOKUP(Base[[#This Row],[Tipo]],'DE-PARA'!$K$2:$K$63,'DE-PARA'!$L$2:$L$63,"Fazer De-Para")</f>
        <v>Fazer De-Para</v>
      </c>
      <c r="F1442" s="21">
        <f>Base[[#This Row],[Duração]]*24</f>
        <v>0</v>
      </c>
      <c r="G1442" s="22">
        <f>HOUR(Base[[#This Row],[Tempo de atendimento]]/24)</f>
        <v>0</v>
      </c>
      <c r="H1442">
        <f>_xlfn.XLOOKUP(Base[[#This Row],[Recurso]],'DE-PARA'!$A$1:$A$1000,'DE-PARA'!$E$1:$E$1000)</f>
        <v>0</v>
      </c>
      <c r="I1442">
        <f>_xlfn.XLOOKUP(Base[[#This Row],[Recurso]],'DE-PARA'!$A$1:$A$1000,'DE-PARA'!$F$1:$F$1000)</f>
        <v>0</v>
      </c>
      <c r="AD1442" s="64"/>
      <c r="AE1442" s="64"/>
      <c r="AF1442" s="64"/>
      <c r="AG1442" s="65"/>
      <c r="AH1442" s="65"/>
      <c r="BK1442" s="65"/>
      <c r="BL1442" s="65"/>
      <c r="BP1442" s="20"/>
    </row>
    <row r="1443" spans="1:68">
      <c r="A1443" s="19">
        <f>CONCATENATE(MONTH(Base[[#This Row],[Data_Padronizada]]),"/",YEAR(Base[[#This Row],[Data_Padronizada]]))*1</f>
        <v>1</v>
      </c>
      <c r="B1443" s="20" cm="1">
        <f t="array" ref="B1443">IF(ISTEXT(BP1443), IFERROR(VALOR.DATA(TRIM(BP1443)), VALUE(TRIM(BP1443))), BP1443)</f>
        <v>0</v>
      </c>
      <c r="C1443" t="str">
        <f>TEXT(Base[[#This Row],[Data_Padronizada]],"DDD")</f>
        <v>sáb</v>
      </c>
      <c r="D1443">
        <f>_xlfn.XLOOKUP(Base[[#This Row],[Recurso]],'DE-PARA'!$A$1:$A$1000,'DE-PARA'!$D$1:$D$1000)</f>
        <v>0</v>
      </c>
      <c r="E1443" t="str">
        <f>_xlfn.XLOOKUP(Base[[#This Row],[Tipo]],'DE-PARA'!$K$2:$K$63,'DE-PARA'!$L$2:$L$63,"Fazer De-Para")</f>
        <v>Fazer De-Para</v>
      </c>
      <c r="F1443" s="21">
        <f>Base[[#This Row],[Duração]]*24</f>
        <v>0</v>
      </c>
      <c r="G1443" s="22">
        <f>HOUR(Base[[#This Row],[Tempo de atendimento]]/24)</f>
        <v>0</v>
      </c>
      <c r="H1443">
        <f>_xlfn.XLOOKUP(Base[[#This Row],[Recurso]],'DE-PARA'!$A$1:$A$1000,'DE-PARA'!$E$1:$E$1000)</f>
        <v>0</v>
      </c>
      <c r="I1443">
        <f>_xlfn.XLOOKUP(Base[[#This Row],[Recurso]],'DE-PARA'!$A$1:$A$1000,'DE-PARA'!$F$1:$F$1000)</f>
        <v>0</v>
      </c>
      <c r="AD1443" s="64"/>
      <c r="AE1443" s="64"/>
      <c r="AF1443" s="64"/>
      <c r="AG1443" s="65"/>
      <c r="AH1443" s="65"/>
      <c r="BK1443" s="65"/>
      <c r="BL1443" s="65"/>
      <c r="BP1443" s="20"/>
    </row>
    <row r="1444" spans="1:68">
      <c r="A1444" s="19">
        <f>CONCATENATE(MONTH(Base[[#This Row],[Data_Padronizada]]),"/",YEAR(Base[[#This Row],[Data_Padronizada]]))*1</f>
        <v>1</v>
      </c>
      <c r="B1444" s="20" cm="1">
        <f t="array" ref="B1444">IF(ISTEXT(BP1444), IFERROR(VALOR.DATA(TRIM(BP1444)), VALUE(TRIM(BP1444))), BP1444)</f>
        <v>0</v>
      </c>
      <c r="C1444" t="str">
        <f>TEXT(Base[[#This Row],[Data_Padronizada]],"DDD")</f>
        <v>sáb</v>
      </c>
      <c r="D1444">
        <f>_xlfn.XLOOKUP(Base[[#This Row],[Recurso]],'DE-PARA'!$A$1:$A$1000,'DE-PARA'!$D$1:$D$1000)</f>
        <v>0</v>
      </c>
      <c r="E1444" t="str">
        <f>_xlfn.XLOOKUP(Base[[#This Row],[Tipo]],'DE-PARA'!$K$2:$K$63,'DE-PARA'!$L$2:$L$63,"Fazer De-Para")</f>
        <v>Fazer De-Para</v>
      </c>
      <c r="F1444" s="21">
        <f>Base[[#This Row],[Duração]]*24</f>
        <v>0</v>
      </c>
      <c r="G1444" s="22">
        <f>HOUR(Base[[#This Row],[Tempo de atendimento]]/24)</f>
        <v>0</v>
      </c>
      <c r="H1444">
        <f>_xlfn.XLOOKUP(Base[[#This Row],[Recurso]],'DE-PARA'!$A$1:$A$1000,'DE-PARA'!$E$1:$E$1000)</f>
        <v>0</v>
      </c>
      <c r="I1444">
        <f>_xlfn.XLOOKUP(Base[[#This Row],[Recurso]],'DE-PARA'!$A$1:$A$1000,'DE-PARA'!$F$1:$F$1000)</f>
        <v>0</v>
      </c>
      <c r="AD1444" s="64"/>
      <c r="AE1444" s="64"/>
      <c r="AF1444" s="64"/>
      <c r="AG1444" s="65"/>
      <c r="AH1444" s="65"/>
      <c r="BK1444" s="65"/>
      <c r="BL1444" s="65"/>
      <c r="BP1444" s="20"/>
    </row>
    <row r="1445" spans="1:68">
      <c r="A1445" s="19">
        <f>CONCATENATE(MONTH(Base[[#This Row],[Data_Padronizada]]),"/",YEAR(Base[[#This Row],[Data_Padronizada]]))*1</f>
        <v>1</v>
      </c>
      <c r="B1445" s="20" cm="1">
        <f t="array" ref="B1445">IF(ISTEXT(BP1445), IFERROR(VALOR.DATA(TRIM(BP1445)), VALUE(TRIM(BP1445))), BP1445)</f>
        <v>0</v>
      </c>
      <c r="C1445" t="str">
        <f>TEXT(Base[[#This Row],[Data_Padronizada]],"DDD")</f>
        <v>sáb</v>
      </c>
      <c r="D1445">
        <f>_xlfn.XLOOKUP(Base[[#This Row],[Recurso]],'DE-PARA'!$A$1:$A$1000,'DE-PARA'!$D$1:$D$1000)</f>
        <v>0</v>
      </c>
      <c r="E1445" t="str">
        <f>_xlfn.XLOOKUP(Base[[#This Row],[Tipo]],'DE-PARA'!$K$2:$K$63,'DE-PARA'!$L$2:$L$63,"Fazer De-Para")</f>
        <v>Fazer De-Para</v>
      </c>
      <c r="F1445" s="21">
        <f>Base[[#This Row],[Duração]]*24</f>
        <v>0</v>
      </c>
      <c r="G1445" s="22">
        <f>HOUR(Base[[#This Row],[Tempo de atendimento]]/24)</f>
        <v>0</v>
      </c>
      <c r="H1445">
        <f>_xlfn.XLOOKUP(Base[[#This Row],[Recurso]],'DE-PARA'!$A$1:$A$1000,'DE-PARA'!$E$1:$E$1000)</f>
        <v>0</v>
      </c>
      <c r="I1445">
        <f>_xlfn.XLOOKUP(Base[[#This Row],[Recurso]],'DE-PARA'!$A$1:$A$1000,'DE-PARA'!$F$1:$F$1000)</f>
        <v>0</v>
      </c>
      <c r="AD1445" s="64"/>
      <c r="AE1445" s="64"/>
      <c r="AF1445" s="64"/>
      <c r="AG1445" s="65"/>
      <c r="AH1445" s="65"/>
      <c r="BK1445" s="65"/>
      <c r="BL1445" s="65"/>
      <c r="BP1445" s="20"/>
    </row>
    <row r="1446" spans="1:68">
      <c r="A1446" s="19">
        <f>CONCATENATE(MONTH(Base[[#This Row],[Data_Padronizada]]),"/",YEAR(Base[[#This Row],[Data_Padronizada]]))*1</f>
        <v>1</v>
      </c>
      <c r="B1446" s="20" cm="1">
        <f t="array" ref="B1446">IF(ISTEXT(BP1446), IFERROR(VALOR.DATA(TRIM(BP1446)), VALUE(TRIM(BP1446))), BP1446)</f>
        <v>0</v>
      </c>
      <c r="C1446" t="str">
        <f>TEXT(Base[[#This Row],[Data_Padronizada]],"DDD")</f>
        <v>sáb</v>
      </c>
      <c r="D1446">
        <f>_xlfn.XLOOKUP(Base[[#This Row],[Recurso]],'DE-PARA'!$A$1:$A$1000,'DE-PARA'!$D$1:$D$1000)</f>
        <v>0</v>
      </c>
      <c r="E1446" t="str">
        <f>_xlfn.XLOOKUP(Base[[#This Row],[Tipo]],'DE-PARA'!$K$2:$K$63,'DE-PARA'!$L$2:$L$63,"Fazer De-Para")</f>
        <v>Fazer De-Para</v>
      </c>
      <c r="F1446" s="21">
        <f>Base[[#This Row],[Duração]]*24</f>
        <v>0</v>
      </c>
      <c r="G1446" s="22">
        <f>HOUR(Base[[#This Row],[Tempo de atendimento]]/24)</f>
        <v>0</v>
      </c>
      <c r="H1446">
        <f>_xlfn.XLOOKUP(Base[[#This Row],[Recurso]],'DE-PARA'!$A$1:$A$1000,'DE-PARA'!$E$1:$E$1000)</f>
        <v>0</v>
      </c>
      <c r="I1446">
        <f>_xlfn.XLOOKUP(Base[[#This Row],[Recurso]],'DE-PARA'!$A$1:$A$1000,'DE-PARA'!$F$1:$F$1000)</f>
        <v>0</v>
      </c>
      <c r="AD1446" s="64"/>
      <c r="AE1446" s="64"/>
      <c r="AF1446" s="64"/>
      <c r="AG1446" s="65"/>
      <c r="AH1446" s="65"/>
      <c r="BK1446" s="65"/>
      <c r="BL1446" s="65"/>
      <c r="BP1446" s="20"/>
    </row>
    <row r="1447" spans="1:68">
      <c r="A1447" s="19">
        <f>CONCATENATE(MONTH(Base[[#This Row],[Data_Padronizada]]),"/",YEAR(Base[[#This Row],[Data_Padronizada]]))*1</f>
        <v>1</v>
      </c>
      <c r="B1447" s="20" cm="1">
        <f t="array" ref="B1447">IF(ISTEXT(BP1447), IFERROR(VALOR.DATA(TRIM(BP1447)), VALUE(TRIM(BP1447))), BP1447)</f>
        <v>0</v>
      </c>
      <c r="C1447" t="str">
        <f>TEXT(Base[[#This Row],[Data_Padronizada]],"DDD")</f>
        <v>sáb</v>
      </c>
      <c r="D1447">
        <f>_xlfn.XLOOKUP(Base[[#This Row],[Recurso]],'DE-PARA'!$A$1:$A$1000,'DE-PARA'!$D$1:$D$1000)</f>
        <v>0</v>
      </c>
      <c r="E1447" t="str">
        <f>_xlfn.XLOOKUP(Base[[#This Row],[Tipo]],'DE-PARA'!$K$2:$K$63,'DE-PARA'!$L$2:$L$63,"Fazer De-Para")</f>
        <v>Fazer De-Para</v>
      </c>
      <c r="F1447" s="21">
        <f>Base[[#This Row],[Duração]]*24</f>
        <v>0</v>
      </c>
      <c r="G1447" s="22">
        <f>HOUR(Base[[#This Row],[Tempo de atendimento]]/24)</f>
        <v>0</v>
      </c>
      <c r="H1447">
        <f>_xlfn.XLOOKUP(Base[[#This Row],[Recurso]],'DE-PARA'!$A$1:$A$1000,'DE-PARA'!$E$1:$E$1000)</f>
        <v>0</v>
      </c>
      <c r="I1447">
        <f>_xlfn.XLOOKUP(Base[[#This Row],[Recurso]],'DE-PARA'!$A$1:$A$1000,'DE-PARA'!$F$1:$F$1000)</f>
        <v>0</v>
      </c>
      <c r="AD1447" s="64"/>
      <c r="AE1447" s="64"/>
      <c r="AF1447" s="64"/>
      <c r="AG1447" s="65"/>
      <c r="AH1447" s="65"/>
      <c r="BK1447" s="65"/>
      <c r="BL1447" s="65"/>
      <c r="BP1447" s="20"/>
    </row>
    <row r="1448" spans="1:68">
      <c r="A1448" s="19">
        <f>CONCATENATE(MONTH(Base[[#This Row],[Data_Padronizada]]),"/",YEAR(Base[[#This Row],[Data_Padronizada]]))*1</f>
        <v>1</v>
      </c>
      <c r="B1448" s="20" cm="1">
        <f t="array" ref="B1448">IF(ISTEXT(BP1448), IFERROR(VALOR.DATA(TRIM(BP1448)), VALUE(TRIM(BP1448))), BP1448)</f>
        <v>0</v>
      </c>
      <c r="C1448" t="str">
        <f>TEXT(Base[[#This Row],[Data_Padronizada]],"DDD")</f>
        <v>sáb</v>
      </c>
      <c r="D1448">
        <f>_xlfn.XLOOKUP(Base[[#This Row],[Recurso]],'DE-PARA'!$A$1:$A$1000,'DE-PARA'!$D$1:$D$1000)</f>
        <v>0</v>
      </c>
      <c r="E1448" t="str">
        <f>_xlfn.XLOOKUP(Base[[#This Row],[Tipo]],'DE-PARA'!$K$2:$K$63,'DE-PARA'!$L$2:$L$63,"Fazer De-Para")</f>
        <v>Fazer De-Para</v>
      </c>
      <c r="F1448" s="21">
        <f>Base[[#This Row],[Duração]]*24</f>
        <v>0</v>
      </c>
      <c r="G1448" s="22">
        <f>HOUR(Base[[#This Row],[Tempo de atendimento]]/24)</f>
        <v>0</v>
      </c>
      <c r="H1448">
        <f>_xlfn.XLOOKUP(Base[[#This Row],[Recurso]],'DE-PARA'!$A$1:$A$1000,'DE-PARA'!$E$1:$E$1000)</f>
        <v>0</v>
      </c>
      <c r="I1448">
        <f>_xlfn.XLOOKUP(Base[[#This Row],[Recurso]],'DE-PARA'!$A$1:$A$1000,'DE-PARA'!$F$1:$F$1000)</f>
        <v>0</v>
      </c>
      <c r="AD1448" s="64"/>
      <c r="AE1448" s="64"/>
      <c r="AF1448" s="64"/>
      <c r="AG1448" s="65"/>
      <c r="AH1448" s="65"/>
      <c r="BK1448" s="65"/>
      <c r="BL1448" s="65"/>
      <c r="BP1448" s="20"/>
    </row>
    <row r="1449" spans="1:68">
      <c r="A1449" s="19">
        <f>CONCATENATE(MONTH(Base[[#This Row],[Data_Padronizada]]),"/",YEAR(Base[[#This Row],[Data_Padronizada]]))*1</f>
        <v>1</v>
      </c>
      <c r="B1449" s="20" cm="1">
        <f t="array" ref="B1449">IF(ISTEXT(BP1449), IFERROR(VALOR.DATA(TRIM(BP1449)), VALUE(TRIM(BP1449))), BP1449)</f>
        <v>0</v>
      </c>
      <c r="C1449" t="str">
        <f>TEXT(Base[[#This Row],[Data_Padronizada]],"DDD")</f>
        <v>sáb</v>
      </c>
      <c r="D1449">
        <f>_xlfn.XLOOKUP(Base[[#This Row],[Recurso]],'DE-PARA'!$A$1:$A$1000,'DE-PARA'!$D$1:$D$1000)</f>
        <v>0</v>
      </c>
      <c r="E1449" t="str">
        <f>_xlfn.XLOOKUP(Base[[#This Row],[Tipo]],'DE-PARA'!$K$2:$K$63,'DE-PARA'!$L$2:$L$63,"Fazer De-Para")</f>
        <v>Fazer De-Para</v>
      </c>
      <c r="F1449" s="21">
        <f>Base[[#This Row],[Duração]]*24</f>
        <v>0</v>
      </c>
      <c r="G1449" s="22">
        <f>HOUR(Base[[#This Row],[Tempo de atendimento]]/24)</f>
        <v>0</v>
      </c>
      <c r="H1449">
        <f>_xlfn.XLOOKUP(Base[[#This Row],[Recurso]],'DE-PARA'!$A$1:$A$1000,'DE-PARA'!$E$1:$E$1000)</f>
        <v>0</v>
      </c>
      <c r="I1449">
        <f>_xlfn.XLOOKUP(Base[[#This Row],[Recurso]],'DE-PARA'!$A$1:$A$1000,'DE-PARA'!$F$1:$F$1000)</f>
        <v>0</v>
      </c>
      <c r="AD1449" s="64"/>
      <c r="AE1449" s="64"/>
      <c r="AF1449" s="64"/>
      <c r="AG1449" s="65"/>
      <c r="AH1449" s="65"/>
      <c r="BK1449" s="65"/>
      <c r="BL1449" s="65"/>
      <c r="BP1449" s="20"/>
    </row>
    <row r="1450" spans="1:68">
      <c r="A1450" s="19">
        <f>CONCATENATE(MONTH(Base[[#This Row],[Data_Padronizada]]),"/",YEAR(Base[[#This Row],[Data_Padronizada]]))*1</f>
        <v>1</v>
      </c>
      <c r="B1450" s="20" cm="1">
        <f t="array" ref="B1450">IF(ISTEXT(BP1450), IFERROR(VALOR.DATA(TRIM(BP1450)), VALUE(TRIM(BP1450))), BP1450)</f>
        <v>0</v>
      </c>
      <c r="C1450" t="str">
        <f>TEXT(Base[[#This Row],[Data_Padronizada]],"DDD")</f>
        <v>sáb</v>
      </c>
      <c r="D1450">
        <f>_xlfn.XLOOKUP(Base[[#This Row],[Recurso]],'DE-PARA'!$A$1:$A$1000,'DE-PARA'!$D$1:$D$1000)</f>
        <v>0</v>
      </c>
      <c r="E1450" t="str">
        <f>_xlfn.XLOOKUP(Base[[#This Row],[Tipo]],'DE-PARA'!$K$2:$K$63,'DE-PARA'!$L$2:$L$63,"Fazer De-Para")</f>
        <v>Fazer De-Para</v>
      </c>
      <c r="F1450" s="21">
        <f>Base[[#This Row],[Duração]]*24</f>
        <v>0</v>
      </c>
      <c r="G1450" s="22">
        <f>HOUR(Base[[#This Row],[Tempo de atendimento]]/24)</f>
        <v>0</v>
      </c>
      <c r="H1450">
        <f>_xlfn.XLOOKUP(Base[[#This Row],[Recurso]],'DE-PARA'!$A$1:$A$1000,'DE-PARA'!$E$1:$E$1000)</f>
        <v>0</v>
      </c>
      <c r="I1450">
        <f>_xlfn.XLOOKUP(Base[[#This Row],[Recurso]],'DE-PARA'!$A$1:$A$1000,'DE-PARA'!$F$1:$F$1000)</f>
        <v>0</v>
      </c>
      <c r="AD1450" s="64"/>
      <c r="AE1450" s="64"/>
      <c r="AF1450" s="64"/>
      <c r="AG1450" s="65"/>
      <c r="AH1450" s="65"/>
      <c r="BK1450" s="65"/>
      <c r="BL1450" s="65"/>
      <c r="BP1450" s="20"/>
    </row>
    <row r="1451" spans="1:68">
      <c r="A1451" s="19">
        <f>CONCATENATE(MONTH(Base[[#This Row],[Data_Padronizada]]),"/",YEAR(Base[[#This Row],[Data_Padronizada]]))*1</f>
        <v>1</v>
      </c>
      <c r="B1451" s="20" cm="1">
        <f t="array" ref="B1451">IF(ISTEXT(BP1451), IFERROR(VALOR.DATA(TRIM(BP1451)), VALUE(TRIM(BP1451))), BP1451)</f>
        <v>0</v>
      </c>
      <c r="C1451" t="str">
        <f>TEXT(Base[[#This Row],[Data_Padronizada]],"DDD")</f>
        <v>sáb</v>
      </c>
      <c r="D1451">
        <f>_xlfn.XLOOKUP(Base[[#This Row],[Recurso]],'DE-PARA'!$A$1:$A$1000,'DE-PARA'!$D$1:$D$1000)</f>
        <v>0</v>
      </c>
      <c r="E1451" t="str">
        <f>_xlfn.XLOOKUP(Base[[#This Row],[Tipo]],'DE-PARA'!$K$2:$K$63,'DE-PARA'!$L$2:$L$63,"Fazer De-Para")</f>
        <v>Fazer De-Para</v>
      </c>
      <c r="F1451" s="21">
        <f>Base[[#This Row],[Duração]]*24</f>
        <v>0</v>
      </c>
      <c r="G1451" s="22">
        <f>HOUR(Base[[#This Row],[Tempo de atendimento]]/24)</f>
        <v>0</v>
      </c>
      <c r="H1451">
        <f>_xlfn.XLOOKUP(Base[[#This Row],[Recurso]],'DE-PARA'!$A$1:$A$1000,'DE-PARA'!$E$1:$E$1000)</f>
        <v>0</v>
      </c>
      <c r="I1451">
        <f>_xlfn.XLOOKUP(Base[[#This Row],[Recurso]],'DE-PARA'!$A$1:$A$1000,'DE-PARA'!$F$1:$F$1000)</f>
        <v>0</v>
      </c>
      <c r="AD1451" s="64"/>
      <c r="AE1451" s="64"/>
      <c r="AF1451" s="64"/>
      <c r="AG1451" s="65"/>
      <c r="AH1451" s="65"/>
      <c r="BK1451" s="65"/>
      <c r="BL1451" s="65"/>
      <c r="BP1451" s="20"/>
    </row>
    <row r="1452" spans="1:68">
      <c r="A1452" s="19">
        <f>CONCATENATE(MONTH(Base[[#This Row],[Data_Padronizada]]),"/",YEAR(Base[[#This Row],[Data_Padronizada]]))*1</f>
        <v>1</v>
      </c>
      <c r="B1452" s="20" cm="1">
        <f t="array" ref="B1452">IF(ISTEXT(BP1452), IFERROR(VALOR.DATA(TRIM(BP1452)), VALUE(TRIM(BP1452))), BP1452)</f>
        <v>0</v>
      </c>
      <c r="C1452" t="str">
        <f>TEXT(Base[[#This Row],[Data_Padronizada]],"DDD")</f>
        <v>sáb</v>
      </c>
      <c r="D1452">
        <f>_xlfn.XLOOKUP(Base[[#This Row],[Recurso]],'DE-PARA'!$A$1:$A$1000,'DE-PARA'!$D$1:$D$1000)</f>
        <v>0</v>
      </c>
      <c r="E1452" t="str">
        <f>_xlfn.XLOOKUP(Base[[#This Row],[Tipo]],'DE-PARA'!$K$2:$K$63,'DE-PARA'!$L$2:$L$63,"Fazer De-Para")</f>
        <v>Fazer De-Para</v>
      </c>
      <c r="F1452" s="21">
        <f>Base[[#This Row],[Duração]]*24</f>
        <v>0</v>
      </c>
      <c r="G1452" s="22">
        <f>HOUR(Base[[#This Row],[Tempo de atendimento]]/24)</f>
        <v>0</v>
      </c>
      <c r="H1452">
        <f>_xlfn.XLOOKUP(Base[[#This Row],[Recurso]],'DE-PARA'!$A$1:$A$1000,'DE-PARA'!$E$1:$E$1000)</f>
        <v>0</v>
      </c>
      <c r="I1452">
        <f>_xlfn.XLOOKUP(Base[[#This Row],[Recurso]],'DE-PARA'!$A$1:$A$1000,'DE-PARA'!$F$1:$F$1000)</f>
        <v>0</v>
      </c>
      <c r="AD1452" s="64"/>
      <c r="AE1452" s="64"/>
      <c r="AF1452" s="64"/>
      <c r="AG1452" s="65"/>
      <c r="AH1452" s="65"/>
      <c r="BK1452" s="65"/>
      <c r="BL1452" s="65"/>
      <c r="BP1452" s="20"/>
    </row>
    <row r="1453" spans="1:68">
      <c r="A1453" s="19">
        <f>CONCATENATE(MONTH(Base[[#This Row],[Data_Padronizada]]),"/",YEAR(Base[[#This Row],[Data_Padronizada]]))*1</f>
        <v>1</v>
      </c>
      <c r="B1453" s="20" cm="1">
        <f t="array" ref="B1453">IF(ISTEXT(BP1453), IFERROR(VALOR.DATA(TRIM(BP1453)), VALUE(TRIM(BP1453))), BP1453)</f>
        <v>0</v>
      </c>
      <c r="C1453" t="str">
        <f>TEXT(Base[[#This Row],[Data_Padronizada]],"DDD")</f>
        <v>sáb</v>
      </c>
      <c r="D1453">
        <f>_xlfn.XLOOKUP(Base[[#This Row],[Recurso]],'DE-PARA'!$A$1:$A$1000,'DE-PARA'!$D$1:$D$1000)</f>
        <v>0</v>
      </c>
      <c r="E1453" t="str">
        <f>_xlfn.XLOOKUP(Base[[#This Row],[Tipo]],'DE-PARA'!$K$2:$K$63,'DE-PARA'!$L$2:$L$63,"Fazer De-Para")</f>
        <v>Fazer De-Para</v>
      </c>
      <c r="F1453" s="21">
        <f>Base[[#This Row],[Duração]]*24</f>
        <v>0</v>
      </c>
      <c r="G1453" s="22">
        <f>HOUR(Base[[#This Row],[Tempo de atendimento]]/24)</f>
        <v>0</v>
      </c>
      <c r="H1453">
        <f>_xlfn.XLOOKUP(Base[[#This Row],[Recurso]],'DE-PARA'!$A$1:$A$1000,'DE-PARA'!$E$1:$E$1000)</f>
        <v>0</v>
      </c>
      <c r="I1453">
        <f>_xlfn.XLOOKUP(Base[[#This Row],[Recurso]],'DE-PARA'!$A$1:$A$1000,'DE-PARA'!$F$1:$F$1000)</f>
        <v>0</v>
      </c>
      <c r="AD1453" s="64"/>
      <c r="AE1453" s="64"/>
      <c r="AF1453" s="64"/>
      <c r="AG1453" s="65"/>
      <c r="AH1453" s="65"/>
      <c r="BK1453" s="65"/>
      <c r="BL1453" s="65"/>
      <c r="BP1453" s="20"/>
    </row>
    <row r="1454" spans="1:68">
      <c r="A1454" s="19">
        <f>CONCATENATE(MONTH(Base[[#This Row],[Data_Padronizada]]),"/",YEAR(Base[[#This Row],[Data_Padronizada]]))*1</f>
        <v>1</v>
      </c>
      <c r="B1454" s="20" cm="1">
        <f t="array" ref="B1454">IF(ISTEXT(BP1454), IFERROR(VALOR.DATA(TRIM(BP1454)), VALUE(TRIM(BP1454))), BP1454)</f>
        <v>0</v>
      </c>
      <c r="C1454" t="str">
        <f>TEXT(Base[[#This Row],[Data_Padronizada]],"DDD")</f>
        <v>sáb</v>
      </c>
      <c r="D1454">
        <f>_xlfn.XLOOKUP(Base[[#This Row],[Recurso]],'DE-PARA'!$A$1:$A$1000,'DE-PARA'!$D$1:$D$1000)</f>
        <v>0</v>
      </c>
      <c r="E1454" t="str">
        <f>_xlfn.XLOOKUP(Base[[#This Row],[Tipo]],'DE-PARA'!$K$2:$K$63,'DE-PARA'!$L$2:$L$63,"Fazer De-Para")</f>
        <v>Fazer De-Para</v>
      </c>
      <c r="F1454" s="21">
        <f>Base[[#This Row],[Duração]]*24</f>
        <v>0</v>
      </c>
      <c r="G1454" s="22">
        <f>HOUR(Base[[#This Row],[Tempo de atendimento]]/24)</f>
        <v>0</v>
      </c>
      <c r="H1454">
        <f>_xlfn.XLOOKUP(Base[[#This Row],[Recurso]],'DE-PARA'!$A$1:$A$1000,'DE-PARA'!$E$1:$E$1000)</f>
        <v>0</v>
      </c>
      <c r="I1454">
        <f>_xlfn.XLOOKUP(Base[[#This Row],[Recurso]],'DE-PARA'!$A$1:$A$1000,'DE-PARA'!$F$1:$F$1000)</f>
        <v>0</v>
      </c>
      <c r="AD1454" s="64"/>
      <c r="AE1454" s="64"/>
      <c r="AF1454" s="64"/>
      <c r="AG1454" s="65"/>
      <c r="AH1454" s="65"/>
      <c r="BK1454" s="65"/>
      <c r="BL1454" s="65"/>
      <c r="BP1454" s="20"/>
    </row>
    <row r="1455" spans="1:68">
      <c r="A1455" s="19">
        <f>CONCATENATE(MONTH(Base[[#This Row],[Data_Padronizada]]),"/",YEAR(Base[[#This Row],[Data_Padronizada]]))*1</f>
        <v>1</v>
      </c>
      <c r="B1455" s="20" cm="1">
        <f t="array" ref="B1455">IF(ISTEXT(BP1455), IFERROR(VALOR.DATA(TRIM(BP1455)), VALUE(TRIM(BP1455))), BP1455)</f>
        <v>0</v>
      </c>
      <c r="C1455" t="str">
        <f>TEXT(Base[[#This Row],[Data_Padronizada]],"DDD")</f>
        <v>sáb</v>
      </c>
      <c r="D1455">
        <f>_xlfn.XLOOKUP(Base[[#This Row],[Recurso]],'DE-PARA'!$A$1:$A$1000,'DE-PARA'!$D$1:$D$1000)</f>
        <v>0</v>
      </c>
      <c r="E1455" t="str">
        <f>_xlfn.XLOOKUP(Base[[#This Row],[Tipo]],'DE-PARA'!$K$2:$K$63,'DE-PARA'!$L$2:$L$63,"Fazer De-Para")</f>
        <v>Fazer De-Para</v>
      </c>
      <c r="F1455" s="21">
        <f>Base[[#This Row],[Duração]]*24</f>
        <v>0</v>
      </c>
      <c r="G1455" s="22">
        <f>HOUR(Base[[#This Row],[Tempo de atendimento]]/24)</f>
        <v>0</v>
      </c>
      <c r="H1455">
        <f>_xlfn.XLOOKUP(Base[[#This Row],[Recurso]],'DE-PARA'!$A$1:$A$1000,'DE-PARA'!$E$1:$E$1000)</f>
        <v>0</v>
      </c>
      <c r="I1455">
        <f>_xlfn.XLOOKUP(Base[[#This Row],[Recurso]],'DE-PARA'!$A$1:$A$1000,'DE-PARA'!$F$1:$F$1000)</f>
        <v>0</v>
      </c>
      <c r="AD1455" s="64"/>
      <c r="AE1455" s="64"/>
      <c r="AF1455" s="64"/>
      <c r="AG1455" s="65"/>
      <c r="AH1455" s="65"/>
      <c r="BK1455" s="65"/>
      <c r="BL1455" s="65"/>
      <c r="BP1455" s="20"/>
    </row>
    <row r="1456" spans="1:68">
      <c r="A1456" s="19">
        <f>CONCATENATE(MONTH(Base[[#This Row],[Data_Padronizada]]),"/",YEAR(Base[[#This Row],[Data_Padronizada]]))*1</f>
        <v>1</v>
      </c>
      <c r="B1456" s="20" cm="1">
        <f t="array" ref="B1456">IF(ISTEXT(BP1456), IFERROR(VALOR.DATA(TRIM(BP1456)), VALUE(TRIM(BP1456))), BP1456)</f>
        <v>0</v>
      </c>
      <c r="C1456" t="str">
        <f>TEXT(Base[[#This Row],[Data_Padronizada]],"DDD")</f>
        <v>sáb</v>
      </c>
      <c r="D1456">
        <f>_xlfn.XLOOKUP(Base[[#This Row],[Recurso]],'DE-PARA'!$A$1:$A$1000,'DE-PARA'!$D$1:$D$1000)</f>
        <v>0</v>
      </c>
      <c r="E1456" t="str">
        <f>_xlfn.XLOOKUP(Base[[#This Row],[Tipo]],'DE-PARA'!$K$2:$K$63,'DE-PARA'!$L$2:$L$63,"Fazer De-Para")</f>
        <v>Fazer De-Para</v>
      </c>
      <c r="F1456" s="21">
        <f>Base[[#This Row],[Duração]]*24</f>
        <v>0</v>
      </c>
      <c r="G1456" s="22">
        <f>HOUR(Base[[#This Row],[Tempo de atendimento]]/24)</f>
        <v>0</v>
      </c>
      <c r="H1456">
        <f>_xlfn.XLOOKUP(Base[[#This Row],[Recurso]],'DE-PARA'!$A$1:$A$1000,'DE-PARA'!$E$1:$E$1000)</f>
        <v>0</v>
      </c>
      <c r="I1456">
        <f>_xlfn.XLOOKUP(Base[[#This Row],[Recurso]],'DE-PARA'!$A$1:$A$1000,'DE-PARA'!$F$1:$F$1000)</f>
        <v>0</v>
      </c>
      <c r="AD1456" s="64"/>
      <c r="AE1456" s="64"/>
      <c r="AF1456" s="64"/>
      <c r="AG1456" s="65"/>
      <c r="AH1456" s="65"/>
      <c r="BK1456" s="65"/>
      <c r="BL1456" s="65"/>
      <c r="BP1456" s="20"/>
    </row>
    <row r="1457" spans="1:68">
      <c r="A1457" s="19">
        <f>CONCATENATE(MONTH(Base[[#This Row],[Data_Padronizada]]),"/",YEAR(Base[[#This Row],[Data_Padronizada]]))*1</f>
        <v>1</v>
      </c>
      <c r="B1457" s="20" cm="1">
        <f t="array" ref="B1457">IF(ISTEXT(BP1457), IFERROR(VALOR.DATA(TRIM(BP1457)), VALUE(TRIM(BP1457))), BP1457)</f>
        <v>0</v>
      </c>
      <c r="C1457" t="str">
        <f>TEXT(Base[[#This Row],[Data_Padronizada]],"DDD")</f>
        <v>sáb</v>
      </c>
      <c r="D1457">
        <f>_xlfn.XLOOKUP(Base[[#This Row],[Recurso]],'DE-PARA'!$A$1:$A$1000,'DE-PARA'!$D$1:$D$1000)</f>
        <v>0</v>
      </c>
      <c r="E1457" t="str">
        <f>_xlfn.XLOOKUP(Base[[#This Row],[Tipo]],'DE-PARA'!$K$2:$K$63,'DE-PARA'!$L$2:$L$63,"Fazer De-Para")</f>
        <v>Fazer De-Para</v>
      </c>
      <c r="F1457" s="21">
        <f>Base[[#This Row],[Duração]]*24</f>
        <v>0</v>
      </c>
      <c r="G1457" s="22">
        <f>HOUR(Base[[#This Row],[Tempo de atendimento]]/24)</f>
        <v>0</v>
      </c>
      <c r="H1457">
        <f>_xlfn.XLOOKUP(Base[[#This Row],[Recurso]],'DE-PARA'!$A$1:$A$1000,'DE-PARA'!$E$1:$E$1000)</f>
        <v>0</v>
      </c>
      <c r="I1457">
        <f>_xlfn.XLOOKUP(Base[[#This Row],[Recurso]],'DE-PARA'!$A$1:$A$1000,'DE-PARA'!$F$1:$F$1000)</f>
        <v>0</v>
      </c>
      <c r="AD1457" s="64"/>
      <c r="AE1457" s="64"/>
      <c r="AF1457" s="64"/>
      <c r="AG1457" s="65"/>
      <c r="AH1457" s="65"/>
      <c r="BK1457" s="65"/>
      <c r="BL1457" s="65"/>
      <c r="BP1457" s="20"/>
    </row>
    <row r="1458" spans="1:68">
      <c r="A1458" s="19">
        <f>CONCATENATE(MONTH(Base[[#This Row],[Data_Padronizada]]),"/",YEAR(Base[[#This Row],[Data_Padronizada]]))*1</f>
        <v>1</v>
      </c>
      <c r="B1458" s="20" cm="1">
        <f t="array" ref="B1458">IF(ISTEXT(BP1458), IFERROR(VALOR.DATA(TRIM(BP1458)), VALUE(TRIM(BP1458))), BP1458)</f>
        <v>0</v>
      </c>
      <c r="C1458" t="str">
        <f>TEXT(Base[[#This Row],[Data_Padronizada]],"DDD")</f>
        <v>sáb</v>
      </c>
      <c r="D1458">
        <f>_xlfn.XLOOKUP(Base[[#This Row],[Recurso]],'DE-PARA'!$A$1:$A$1000,'DE-PARA'!$D$1:$D$1000)</f>
        <v>0</v>
      </c>
      <c r="E1458" t="str">
        <f>_xlfn.XLOOKUP(Base[[#This Row],[Tipo]],'DE-PARA'!$K$2:$K$63,'DE-PARA'!$L$2:$L$63,"Fazer De-Para")</f>
        <v>Fazer De-Para</v>
      </c>
      <c r="F1458" s="21">
        <f>Base[[#This Row],[Duração]]*24</f>
        <v>0</v>
      </c>
      <c r="G1458" s="22">
        <f>HOUR(Base[[#This Row],[Tempo de atendimento]]/24)</f>
        <v>0</v>
      </c>
      <c r="H1458">
        <f>_xlfn.XLOOKUP(Base[[#This Row],[Recurso]],'DE-PARA'!$A$1:$A$1000,'DE-PARA'!$E$1:$E$1000)</f>
        <v>0</v>
      </c>
      <c r="I1458">
        <f>_xlfn.XLOOKUP(Base[[#This Row],[Recurso]],'DE-PARA'!$A$1:$A$1000,'DE-PARA'!$F$1:$F$1000)</f>
        <v>0</v>
      </c>
      <c r="AD1458" s="64"/>
      <c r="AE1458" s="64"/>
      <c r="AF1458" s="64"/>
      <c r="AG1458" s="65"/>
      <c r="AH1458" s="65"/>
      <c r="BK1458" s="65"/>
      <c r="BL1458" s="65"/>
      <c r="BP1458" s="20"/>
    </row>
    <row r="1459" spans="1:68">
      <c r="A1459" s="19">
        <f>CONCATENATE(MONTH(Base[[#This Row],[Data_Padronizada]]),"/",YEAR(Base[[#This Row],[Data_Padronizada]]))*1</f>
        <v>1</v>
      </c>
      <c r="B1459" s="20" cm="1">
        <f t="array" ref="B1459">IF(ISTEXT(BP1459), IFERROR(VALOR.DATA(TRIM(BP1459)), VALUE(TRIM(BP1459))), BP1459)</f>
        <v>0</v>
      </c>
      <c r="C1459" t="str">
        <f>TEXT(Base[[#This Row],[Data_Padronizada]],"DDD")</f>
        <v>sáb</v>
      </c>
      <c r="D1459">
        <f>_xlfn.XLOOKUP(Base[[#This Row],[Recurso]],'DE-PARA'!$A$1:$A$1000,'DE-PARA'!$D$1:$D$1000)</f>
        <v>0</v>
      </c>
      <c r="E1459" t="str">
        <f>_xlfn.XLOOKUP(Base[[#This Row],[Tipo]],'DE-PARA'!$K$2:$K$63,'DE-PARA'!$L$2:$L$63,"Fazer De-Para")</f>
        <v>Fazer De-Para</v>
      </c>
      <c r="F1459" s="21">
        <f>Base[[#This Row],[Duração]]*24</f>
        <v>0</v>
      </c>
      <c r="G1459" s="22">
        <f>HOUR(Base[[#This Row],[Tempo de atendimento]]/24)</f>
        <v>0</v>
      </c>
      <c r="H1459">
        <f>_xlfn.XLOOKUP(Base[[#This Row],[Recurso]],'DE-PARA'!$A$1:$A$1000,'DE-PARA'!$E$1:$E$1000)</f>
        <v>0</v>
      </c>
      <c r="I1459">
        <f>_xlfn.XLOOKUP(Base[[#This Row],[Recurso]],'DE-PARA'!$A$1:$A$1000,'DE-PARA'!$F$1:$F$1000)</f>
        <v>0</v>
      </c>
      <c r="AD1459" s="64"/>
      <c r="AE1459" s="64"/>
      <c r="AF1459" s="64"/>
      <c r="AG1459" s="65"/>
      <c r="AH1459" s="65"/>
      <c r="BK1459" s="65"/>
      <c r="BL1459" s="65"/>
      <c r="BP1459" s="20"/>
    </row>
    <row r="1460" spans="1:68">
      <c r="A1460" s="19">
        <f>CONCATENATE(MONTH(Base[[#This Row],[Data_Padronizada]]),"/",YEAR(Base[[#This Row],[Data_Padronizada]]))*1</f>
        <v>1</v>
      </c>
      <c r="B1460" s="20" cm="1">
        <f t="array" ref="B1460">IF(ISTEXT(BP1460), IFERROR(VALOR.DATA(TRIM(BP1460)), VALUE(TRIM(BP1460))), BP1460)</f>
        <v>0</v>
      </c>
      <c r="C1460" t="str">
        <f>TEXT(Base[[#This Row],[Data_Padronizada]],"DDD")</f>
        <v>sáb</v>
      </c>
      <c r="D1460">
        <f>_xlfn.XLOOKUP(Base[[#This Row],[Recurso]],'DE-PARA'!$A$1:$A$1000,'DE-PARA'!$D$1:$D$1000)</f>
        <v>0</v>
      </c>
      <c r="E1460" t="str">
        <f>_xlfn.XLOOKUP(Base[[#This Row],[Tipo]],'DE-PARA'!$K$2:$K$63,'DE-PARA'!$L$2:$L$63,"Fazer De-Para")</f>
        <v>Fazer De-Para</v>
      </c>
      <c r="F1460" s="21">
        <f>Base[[#This Row],[Duração]]*24</f>
        <v>0</v>
      </c>
      <c r="G1460" s="22">
        <f>HOUR(Base[[#This Row],[Tempo de atendimento]]/24)</f>
        <v>0</v>
      </c>
      <c r="H1460">
        <f>_xlfn.XLOOKUP(Base[[#This Row],[Recurso]],'DE-PARA'!$A$1:$A$1000,'DE-PARA'!$E$1:$E$1000)</f>
        <v>0</v>
      </c>
      <c r="I1460">
        <f>_xlfn.XLOOKUP(Base[[#This Row],[Recurso]],'DE-PARA'!$A$1:$A$1000,'DE-PARA'!$F$1:$F$1000)</f>
        <v>0</v>
      </c>
      <c r="AD1460" s="64"/>
      <c r="AE1460" s="64"/>
      <c r="AF1460" s="64"/>
      <c r="AG1460" s="65"/>
      <c r="AH1460" s="65"/>
      <c r="BK1460" s="65"/>
      <c r="BL1460" s="65"/>
      <c r="BP1460" s="20"/>
    </row>
    <row r="1461" spans="1:68">
      <c r="A1461" s="19">
        <f>CONCATENATE(MONTH(Base[[#This Row],[Data_Padronizada]]),"/",YEAR(Base[[#This Row],[Data_Padronizada]]))*1</f>
        <v>1</v>
      </c>
      <c r="B1461" s="20" cm="1">
        <f t="array" ref="B1461">IF(ISTEXT(BP1461), IFERROR(VALOR.DATA(TRIM(BP1461)), VALUE(TRIM(BP1461))), BP1461)</f>
        <v>0</v>
      </c>
      <c r="C1461" t="str">
        <f>TEXT(Base[[#This Row],[Data_Padronizada]],"DDD")</f>
        <v>sáb</v>
      </c>
      <c r="D1461">
        <f>_xlfn.XLOOKUP(Base[[#This Row],[Recurso]],'DE-PARA'!$A$1:$A$1000,'DE-PARA'!$D$1:$D$1000)</f>
        <v>0</v>
      </c>
      <c r="E1461" t="str">
        <f>_xlfn.XLOOKUP(Base[[#This Row],[Tipo]],'DE-PARA'!$K$2:$K$63,'DE-PARA'!$L$2:$L$63,"Fazer De-Para")</f>
        <v>Fazer De-Para</v>
      </c>
      <c r="F1461" s="21">
        <f>Base[[#This Row],[Duração]]*24</f>
        <v>0</v>
      </c>
      <c r="G1461" s="22">
        <f>HOUR(Base[[#This Row],[Tempo de atendimento]]/24)</f>
        <v>0</v>
      </c>
      <c r="H1461">
        <f>_xlfn.XLOOKUP(Base[[#This Row],[Recurso]],'DE-PARA'!$A$1:$A$1000,'DE-PARA'!$E$1:$E$1000)</f>
        <v>0</v>
      </c>
      <c r="I1461">
        <f>_xlfn.XLOOKUP(Base[[#This Row],[Recurso]],'DE-PARA'!$A$1:$A$1000,'DE-PARA'!$F$1:$F$1000)</f>
        <v>0</v>
      </c>
      <c r="AD1461" s="64"/>
      <c r="AE1461" s="64"/>
      <c r="AF1461" s="64"/>
      <c r="AG1461" s="65"/>
      <c r="AH1461" s="65"/>
      <c r="BK1461" s="65"/>
      <c r="BL1461" s="65"/>
      <c r="BP1461" s="20"/>
    </row>
    <row r="1462" spans="1:68">
      <c r="A1462" s="19">
        <f>CONCATENATE(MONTH(Base[[#This Row],[Data_Padronizada]]),"/",YEAR(Base[[#This Row],[Data_Padronizada]]))*1</f>
        <v>1</v>
      </c>
      <c r="B1462" s="20" cm="1">
        <f t="array" ref="B1462">IF(ISTEXT(BP1462), IFERROR(VALOR.DATA(TRIM(BP1462)), VALUE(TRIM(BP1462))), BP1462)</f>
        <v>0</v>
      </c>
      <c r="C1462" t="str">
        <f>TEXT(Base[[#This Row],[Data_Padronizada]],"DDD")</f>
        <v>sáb</v>
      </c>
      <c r="D1462">
        <f>_xlfn.XLOOKUP(Base[[#This Row],[Recurso]],'DE-PARA'!$A$1:$A$1000,'DE-PARA'!$D$1:$D$1000)</f>
        <v>0</v>
      </c>
      <c r="E1462" t="str">
        <f>_xlfn.XLOOKUP(Base[[#This Row],[Tipo]],'DE-PARA'!$K$2:$K$63,'DE-PARA'!$L$2:$L$63,"Fazer De-Para")</f>
        <v>Fazer De-Para</v>
      </c>
      <c r="F1462" s="21">
        <f>Base[[#This Row],[Duração]]*24</f>
        <v>0</v>
      </c>
      <c r="G1462" s="22">
        <f>HOUR(Base[[#This Row],[Tempo de atendimento]]/24)</f>
        <v>0</v>
      </c>
      <c r="H1462">
        <f>_xlfn.XLOOKUP(Base[[#This Row],[Recurso]],'DE-PARA'!$A$1:$A$1000,'DE-PARA'!$E$1:$E$1000)</f>
        <v>0</v>
      </c>
      <c r="I1462">
        <f>_xlfn.XLOOKUP(Base[[#This Row],[Recurso]],'DE-PARA'!$A$1:$A$1000,'DE-PARA'!$F$1:$F$1000)</f>
        <v>0</v>
      </c>
      <c r="AD1462" s="64"/>
      <c r="AE1462" s="64"/>
      <c r="AF1462" s="64"/>
      <c r="AG1462" s="65"/>
      <c r="AH1462" s="65"/>
      <c r="BK1462" s="65"/>
      <c r="BL1462" s="65"/>
      <c r="BP1462" s="20"/>
    </row>
    <row r="1463" spans="1:68">
      <c r="A1463" s="19">
        <f>CONCATENATE(MONTH(Base[[#This Row],[Data_Padronizada]]),"/",YEAR(Base[[#This Row],[Data_Padronizada]]))*1</f>
        <v>1</v>
      </c>
      <c r="B1463" s="20" cm="1">
        <f t="array" ref="B1463">IF(ISTEXT(BP1463), IFERROR(VALOR.DATA(TRIM(BP1463)), VALUE(TRIM(BP1463))), BP1463)</f>
        <v>0</v>
      </c>
      <c r="C1463" t="str">
        <f>TEXT(Base[[#This Row],[Data_Padronizada]],"DDD")</f>
        <v>sáb</v>
      </c>
      <c r="D1463">
        <f>_xlfn.XLOOKUP(Base[[#This Row],[Recurso]],'DE-PARA'!$A$1:$A$1000,'DE-PARA'!$D$1:$D$1000)</f>
        <v>0</v>
      </c>
      <c r="E1463" t="str">
        <f>_xlfn.XLOOKUP(Base[[#This Row],[Tipo]],'DE-PARA'!$K$2:$K$63,'DE-PARA'!$L$2:$L$63,"Fazer De-Para")</f>
        <v>Fazer De-Para</v>
      </c>
      <c r="F1463" s="21">
        <f>Base[[#This Row],[Duração]]*24</f>
        <v>0</v>
      </c>
      <c r="G1463" s="22">
        <f>HOUR(Base[[#This Row],[Tempo de atendimento]]/24)</f>
        <v>0</v>
      </c>
      <c r="H1463">
        <f>_xlfn.XLOOKUP(Base[[#This Row],[Recurso]],'DE-PARA'!$A$1:$A$1000,'DE-PARA'!$E$1:$E$1000)</f>
        <v>0</v>
      </c>
      <c r="I1463">
        <f>_xlfn.XLOOKUP(Base[[#This Row],[Recurso]],'DE-PARA'!$A$1:$A$1000,'DE-PARA'!$F$1:$F$1000)</f>
        <v>0</v>
      </c>
      <c r="AD1463" s="64"/>
      <c r="AE1463" s="64"/>
      <c r="AF1463" s="64"/>
      <c r="AG1463" s="65"/>
      <c r="AH1463" s="65"/>
      <c r="BK1463" s="65"/>
      <c r="BL1463" s="65"/>
      <c r="BP1463" s="20"/>
    </row>
    <row r="1464" spans="1:68">
      <c r="A1464" s="19">
        <f>CONCATENATE(MONTH(Base[[#This Row],[Data_Padronizada]]),"/",YEAR(Base[[#This Row],[Data_Padronizada]]))*1</f>
        <v>1</v>
      </c>
      <c r="B1464" s="20" cm="1">
        <f t="array" ref="B1464">IF(ISTEXT(BP1464), IFERROR(VALOR.DATA(TRIM(BP1464)), VALUE(TRIM(BP1464))), BP1464)</f>
        <v>0</v>
      </c>
      <c r="C1464" t="str">
        <f>TEXT(Base[[#This Row],[Data_Padronizada]],"DDD")</f>
        <v>sáb</v>
      </c>
      <c r="D1464">
        <f>_xlfn.XLOOKUP(Base[[#This Row],[Recurso]],'DE-PARA'!$A$1:$A$1000,'DE-PARA'!$D$1:$D$1000)</f>
        <v>0</v>
      </c>
      <c r="E1464" t="str">
        <f>_xlfn.XLOOKUP(Base[[#This Row],[Tipo]],'DE-PARA'!$K$2:$K$63,'DE-PARA'!$L$2:$L$63,"Fazer De-Para")</f>
        <v>Fazer De-Para</v>
      </c>
      <c r="F1464" s="21">
        <f>Base[[#This Row],[Duração]]*24</f>
        <v>0</v>
      </c>
      <c r="G1464" s="22">
        <f>HOUR(Base[[#This Row],[Tempo de atendimento]]/24)</f>
        <v>0</v>
      </c>
      <c r="H1464">
        <f>_xlfn.XLOOKUP(Base[[#This Row],[Recurso]],'DE-PARA'!$A$1:$A$1000,'DE-PARA'!$E$1:$E$1000)</f>
        <v>0</v>
      </c>
      <c r="I1464">
        <f>_xlfn.XLOOKUP(Base[[#This Row],[Recurso]],'DE-PARA'!$A$1:$A$1000,'DE-PARA'!$F$1:$F$1000)</f>
        <v>0</v>
      </c>
      <c r="AD1464" s="64"/>
      <c r="AE1464" s="64"/>
      <c r="AF1464" s="64"/>
      <c r="AG1464" s="65"/>
      <c r="AH1464" s="65"/>
      <c r="BK1464" s="65"/>
      <c r="BL1464" s="65"/>
      <c r="BP1464" s="20"/>
    </row>
    <row r="1465" spans="1:68">
      <c r="A1465" s="19">
        <f>CONCATENATE(MONTH(Base[[#This Row],[Data_Padronizada]]),"/",YEAR(Base[[#This Row],[Data_Padronizada]]))*1</f>
        <v>1</v>
      </c>
      <c r="B1465" s="20" cm="1">
        <f t="array" ref="B1465">IF(ISTEXT(BP1465), IFERROR(VALOR.DATA(TRIM(BP1465)), VALUE(TRIM(BP1465))), BP1465)</f>
        <v>0</v>
      </c>
      <c r="C1465" t="str">
        <f>TEXT(Base[[#This Row],[Data_Padronizada]],"DDD")</f>
        <v>sáb</v>
      </c>
      <c r="D1465">
        <f>_xlfn.XLOOKUP(Base[[#This Row],[Recurso]],'DE-PARA'!$A$1:$A$1000,'DE-PARA'!$D$1:$D$1000)</f>
        <v>0</v>
      </c>
      <c r="E1465" t="str">
        <f>_xlfn.XLOOKUP(Base[[#This Row],[Tipo]],'DE-PARA'!$K$2:$K$63,'DE-PARA'!$L$2:$L$63,"Fazer De-Para")</f>
        <v>Fazer De-Para</v>
      </c>
      <c r="F1465" s="21">
        <f>Base[[#This Row],[Duração]]*24</f>
        <v>0</v>
      </c>
      <c r="G1465" s="22">
        <f>HOUR(Base[[#This Row],[Tempo de atendimento]]/24)</f>
        <v>0</v>
      </c>
      <c r="H1465">
        <f>_xlfn.XLOOKUP(Base[[#This Row],[Recurso]],'DE-PARA'!$A$1:$A$1000,'DE-PARA'!$E$1:$E$1000)</f>
        <v>0</v>
      </c>
      <c r="I1465">
        <f>_xlfn.XLOOKUP(Base[[#This Row],[Recurso]],'DE-PARA'!$A$1:$A$1000,'DE-PARA'!$F$1:$F$1000)</f>
        <v>0</v>
      </c>
      <c r="AD1465" s="64"/>
      <c r="AE1465" s="64"/>
      <c r="AF1465" s="64"/>
      <c r="AG1465" s="65"/>
      <c r="AH1465" s="65"/>
      <c r="BK1465" s="65"/>
      <c r="BL1465" s="65"/>
      <c r="BP1465" s="20"/>
    </row>
    <row r="1466" spans="1:68">
      <c r="A1466" s="19">
        <f>CONCATENATE(MONTH(Base[[#This Row],[Data_Padronizada]]),"/",YEAR(Base[[#This Row],[Data_Padronizada]]))*1</f>
        <v>1</v>
      </c>
      <c r="B1466" s="20" cm="1">
        <f t="array" ref="B1466">IF(ISTEXT(BP1466), IFERROR(VALOR.DATA(TRIM(BP1466)), VALUE(TRIM(BP1466))), BP1466)</f>
        <v>0</v>
      </c>
      <c r="C1466" t="str">
        <f>TEXT(Base[[#This Row],[Data_Padronizada]],"DDD")</f>
        <v>sáb</v>
      </c>
      <c r="D1466">
        <f>_xlfn.XLOOKUP(Base[[#This Row],[Recurso]],'DE-PARA'!$A$1:$A$1000,'DE-PARA'!$D$1:$D$1000)</f>
        <v>0</v>
      </c>
      <c r="E1466" t="str">
        <f>_xlfn.XLOOKUP(Base[[#This Row],[Tipo]],'DE-PARA'!$K$2:$K$63,'DE-PARA'!$L$2:$L$63,"Fazer De-Para")</f>
        <v>Fazer De-Para</v>
      </c>
      <c r="F1466" s="21">
        <f>Base[[#This Row],[Duração]]*24</f>
        <v>0</v>
      </c>
      <c r="G1466" s="22">
        <f>HOUR(Base[[#This Row],[Tempo de atendimento]]/24)</f>
        <v>0</v>
      </c>
      <c r="H1466">
        <f>_xlfn.XLOOKUP(Base[[#This Row],[Recurso]],'DE-PARA'!$A$1:$A$1000,'DE-PARA'!$E$1:$E$1000)</f>
        <v>0</v>
      </c>
      <c r="I1466">
        <f>_xlfn.XLOOKUP(Base[[#This Row],[Recurso]],'DE-PARA'!$A$1:$A$1000,'DE-PARA'!$F$1:$F$1000)</f>
        <v>0</v>
      </c>
      <c r="AD1466" s="64"/>
      <c r="AE1466" s="64"/>
      <c r="AF1466" s="64"/>
      <c r="AG1466" s="65"/>
      <c r="AH1466" s="65"/>
      <c r="BK1466" s="65"/>
      <c r="BL1466" s="65"/>
      <c r="BP1466" s="20"/>
    </row>
    <row r="1467" spans="1:68">
      <c r="A1467" s="19">
        <f>CONCATENATE(MONTH(Base[[#This Row],[Data_Padronizada]]),"/",YEAR(Base[[#This Row],[Data_Padronizada]]))*1</f>
        <v>1</v>
      </c>
      <c r="B1467" s="20" cm="1">
        <f t="array" ref="B1467">IF(ISTEXT(BP1467), IFERROR(VALOR.DATA(TRIM(BP1467)), VALUE(TRIM(BP1467))), BP1467)</f>
        <v>0</v>
      </c>
      <c r="C1467" t="str">
        <f>TEXT(Base[[#This Row],[Data_Padronizada]],"DDD")</f>
        <v>sáb</v>
      </c>
      <c r="D1467">
        <f>_xlfn.XLOOKUP(Base[[#This Row],[Recurso]],'DE-PARA'!$A$1:$A$1000,'DE-PARA'!$D$1:$D$1000)</f>
        <v>0</v>
      </c>
      <c r="E1467" t="str">
        <f>_xlfn.XLOOKUP(Base[[#This Row],[Tipo]],'DE-PARA'!$K$2:$K$63,'DE-PARA'!$L$2:$L$63,"Fazer De-Para")</f>
        <v>Fazer De-Para</v>
      </c>
      <c r="F1467" s="21">
        <f>Base[[#This Row],[Duração]]*24</f>
        <v>0</v>
      </c>
      <c r="G1467" s="22">
        <f>HOUR(Base[[#This Row],[Tempo de atendimento]]/24)</f>
        <v>0</v>
      </c>
      <c r="H1467">
        <f>_xlfn.XLOOKUP(Base[[#This Row],[Recurso]],'DE-PARA'!$A$1:$A$1000,'DE-PARA'!$E$1:$E$1000)</f>
        <v>0</v>
      </c>
      <c r="I1467">
        <f>_xlfn.XLOOKUP(Base[[#This Row],[Recurso]],'DE-PARA'!$A$1:$A$1000,'DE-PARA'!$F$1:$F$1000)</f>
        <v>0</v>
      </c>
      <c r="AD1467" s="64"/>
      <c r="AE1467" s="64"/>
      <c r="AF1467" s="64"/>
      <c r="AG1467" s="65"/>
      <c r="AH1467" s="65"/>
      <c r="BK1467" s="65"/>
      <c r="BL1467" s="65"/>
      <c r="BP1467" s="20"/>
    </row>
    <row r="1468" spans="1:68">
      <c r="A1468" s="19">
        <f>CONCATENATE(MONTH(Base[[#This Row],[Data_Padronizada]]),"/",YEAR(Base[[#This Row],[Data_Padronizada]]))*1</f>
        <v>1</v>
      </c>
      <c r="B1468" s="20" cm="1">
        <f t="array" ref="B1468">IF(ISTEXT(BP1468), IFERROR(VALOR.DATA(TRIM(BP1468)), VALUE(TRIM(BP1468))), BP1468)</f>
        <v>0</v>
      </c>
      <c r="C1468" t="str">
        <f>TEXT(Base[[#This Row],[Data_Padronizada]],"DDD")</f>
        <v>sáb</v>
      </c>
      <c r="D1468">
        <f>_xlfn.XLOOKUP(Base[[#This Row],[Recurso]],'DE-PARA'!$A$1:$A$1000,'DE-PARA'!$D$1:$D$1000)</f>
        <v>0</v>
      </c>
      <c r="E1468" t="str">
        <f>_xlfn.XLOOKUP(Base[[#This Row],[Tipo]],'DE-PARA'!$K$2:$K$63,'DE-PARA'!$L$2:$L$63,"Fazer De-Para")</f>
        <v>Fazer De-Para</v>
      </c>
      <c r="F1468" s="21">
        <f>Base[[#This Row],[Duração]]*24</f>
        <v>0</v>
      </c>
      <c r="G1468" s="22">
        <f>HOUR(Base[[#This Row],[Tempo de atendimento]]/24)</f>
        <v>0</v>
      </c>
      <c r="H1468">
        <f>_xlfn.XLOOKUP(Base[[#This Row],[Recurso]],'DE-PARA'!$A$1:$A$1000,'DE-PARA'!$E$1:$E$1000)</f>
        <v>0</v>
      </c>
      <c r="I1468">
        <f>_xlfn.XLOOKUP(Base[[#This Row],[Recurso]],'DE-PARA'!$A$1:$A$1000,'DE-PARA'!$F$1:$F$1000)</f>
        <v>0</v>
      </c>
      <c r="AD1468" s="64"/>
      <c r="AE1468" s="64"/>
      <c r="AF1468" s="64"/>
      <c r="AG1468" s="65"/>
      <c r="AH1468" s="65"/>
      <c r="BK1468" s="65"/>
      <c r="BL1468" s="65"/>
      <c r="BP1468" s="20"/>
    </row>
    <row r="1469" spans="1:68">
      <c r="A1469" s="19">
        <f>CONCATENATE(MONTH(Base[[#This Row],[Data_Padronizada]]),"/",YEAR(Base[[#This Row],[Data_Padronizada]]))*1</f>
        <v>1</v>
      </c>
      <c r="B1469" s="20" cm="1">
        <f t="array" ref="B1469">IF(ISTEXT(BP1469), IFERROR(VALOR.DATA(TRIM(BP1469)), VALUE(TRIM(BP1469))), BP1469)</f>
        <v>0</v>
      </c>
      <c r="C1469" t="str">
        <f>TEXT(Base[[#This Row],[Data_Padronizada]],"DDD")</f>
        <v>sáb</v>
      </c>
      <c r="D1469">
        <f>_xlfn.XLOOKUP(Base[[#This Row],[Recurso]],'DE-PARA'!$A$1:$A$1000,'DE-PARA'!$D$1:$D$1000)</f>
        <v>0</v>
      </c>
      <c r="E1469" t="str">
        <f>_xlfn.XLOOKUP(Base[[#This Row],[Tipo]],'DE-PARA'!$K$2:$K$63,'DE-PARA'!$L$2:$L$63,"Fazer De-Para")</f>
        <v>Fazer De-Para</v>
      </c>
      <c r="F1469" s="21">
        <f>Base[[#This Row],[Duração]]*24</f>
        <v>0</v>
      </c>
      <c r="G1469" s="22">
        <f>HOUR(Base[[#This Row],[Tempo de atendimento]]/24)</f>
        <v>0</v>
      </c>
      <c r="H1469">
        <f>_xlfn.XLOOKUP(Base[[#This Row],[Recurso]],'DE-PARA'!$A$1:$A$1000,'DE-PARA'!$E$1:$E$1000)</f>
        <v>0</v>
      </c>
      <c r="I1469">
        <f>_xlfn.XLOOKUP(Base[[#This Row],[Recurso]],'DE-PARA'!$A$1:$A$1000,'DE-PARA'!$F$1:$F$1000)</f>
        <v>0</v>
      </c>
      <c r="AD1469" s="64"/>
      <c r="AE1469" s="64"/>
      <c r="AF1469" s="64"/>
      <c r="AG1469" s="65"/>
      <c r="AH1469" s="65"/>
      <c r="BK1469" s="65"/>
      <c r="BL1469" s="65"/>
      <c r="BP1469" s="20"/>
    </row>
    <row r="1470" spans="1:68">
      <c r="A1470" s="19">
        <f>CONCATENATE(MONTH(Base[[#This Row],[Data_Padronizada]]),"/",YEAR(Base[[#This Row],[Data_Padronizada]]))*1</f>
        <v>1</v>
      </c>
      <c r="B1470" s="20" cm="1">
        <f t="array" ref="B1470">IF(ISTEXT(BP1470), IFERROR(VALOR.DATA(TRIM(BP1470)), VALUE(TRIM(BP1470))), BP1470)</f>
        <v>0</v>
      </c>
      <c r="C1470" t="str">
        <f>TEXT(Base[[#This Row],[Data_Padronizada]],"DDD")</f>
        <v>sáb</v>
      </c>
      <c r="D1470">
        <f>_xlfn.XLOOKUP(Base[[#This Row],[Recurso]],'DE-PARA'!$A$1:$A$1000,'DE-PARA'!$D$1:$D$1000)</f>
        <v>0</v>
      </c>
      <c r="E1470" t="str">
        <f>_xlfn.XLOOKUP(Base[[#This Row],[Tipo]],'DE-PARA'!$K$2:$K$63,'DE-PARA'!$L$2:$L$63,"Fazer De-Para")</f>
        <v>Fazer De-Para</v>
      </c>
      <c r="F1470" s="21">
        <f>Base[[#This Row],[Duração]]*24</f>
        <v>0</v>
      </c>
      <c r="G1470" s="22">
        <f>HOUR(Base[[#This Row],[Tempo de atendimento]]/24)</f>
        <v>0</v>
      </c>
      <c r="H1470">
        <f>_xlfn.XLOOKUP(Base[[#This Row],[Recurso]],'DE-PARA'!$A$1:$A$1000,'DE-PARA'!$E$1:$E$1000)</f>
        <v>0</v>
      </c>
      <c r="I1470">
        <f>_xlfn.XLOOKUP(Base[[#This Row],[Recurso]],'DE-PARA'!$A$1:$A$1000,'DE-PARA'!$F$1:$F$1000)</f>
        <v>0</v>
      </c>
      <c r="AD1470" s="64"/>
      <c r="AE1470" s="64"/>
      <c r="AF1470" s="64"/>
      <c r="AG1470" s="65"/>
      <c r="AH1470" s="65"/>
      <c r="BK1470" s="65"/>
      <c r="BL1470" s="65"/>
      <c r="BP1470" s="20"/>
    </row>
    <row r="1471" spans="1:68">
      <c r="A1471" s="19">
        <f>CONCATENATE(MONTH(Base[[#This Row],[Data_Padronizada]]),"/",YEAR(Base[[#This Row],[Data_Padronizada]]))*1</f>
        <v>1</v>
      </c>
      <c r="B1471" s="20" cm="1">
        <f t="array" ref="B1471">IF(ISTEXT(BP1471), IFERROR(VALOR.DATA(TRIM(BP1471)), VALUE(TRIM(BP1471))), BP1471)</f>
        <v>0</v>
      </c>
      <c r="C1471" t="str">
        <f>TEXT(Base[[#This Row],[Data_Padronizada]],"DDD")</f>
        <v>sáb</v>
      </c>
      <c r="D1471">
        <f>_xlfn.XLOOKUP(Base[[#This Row],[Recurso]],'DE-PARA'!$A$1:$A$1000,'DE-PARA'!$D$1:$D$1000)</f>
        <v>0</v>
      </c>
      <c r="E1471" t="str">
        <f>_xlfn.XLOOKUP(Base[[#This Row],[Tipo]],'DE-PARA'!$K$2:$K$63,'DE-PARA'!$L$2:$L$63,"Fazer De-Para")</f>
        <v>Fazer De-Para</v>
      </c>
      <c r="F1471" s="21">
        <f>Base[[#This Row],[Duração]]*24</f>
        <v>0</v>
      </c>
      <c r="G1471" s="22">
        <f>HOUR(Base[[#This Row],[Tempo de atendimento]]/24)</f>
        <v>0</v>
      </c>
      <c r="H1471">
        <f>_xlfn.XLOOKUP(Base[[#This Row],[Recurso]],'DE-PARA'!$A$1:$A$1000,'DE-PARA'!$E$1:$E$1000)</f>
        <v>0</v>
      </c>
      <c r="I1471">
        <f>_xlfn.XLOOKUP(Base[[#This Row],[Recurso]],'DE-PARA'!$A$1:$A$1000,'DE-PARA'!$F$1:$F$1000)</f>
        <v>0</v>
      </c>
      <c r="AD1471" s="64"/>
      <c r="AE1471" s="64"/>
      <c r="AF1471" s="64"/>
      <c r="AG1471" s="65"/>
      <c r="AH1471" s="65"/>
      <c r="BK1471" s="65"/>
      <c r="BL1471" s="65"/>
      <c r="BP1471" s="20"/>
    </row>
    <row r="1472" spans="1:68">
      <c r="A1472" s="19">
        <f>CONCATENATE(MONTH(Base[[#This Row],[Data_Padronizada]]),"/",YEAR(Base[[#This Row],[Data_Padronizada]]))*1</f>
        <v>1</v>
      </c>
      <c r="B1472" s="20" cm="1">
        <f t="array" ref="B1472">IF(ISTEXT(BP1472), IFERROR(VALOR.DATA(TRIM(BP1472)), VALUE(TRIM(BP1472))), BP1472)</f>
        <v>0</v>
      </c>
      <c r="C1472" t="str">
        <f>TEXT(Base[[#This Row],[Data_Padronizada]],"DDD")</f>
        <v>sáb</v>
      </c>
      <c r="D1472">
        <f>_xlfn.XLOOKUP(Base[[#This Row],[Recurso]],'DE-PARA'!$A$1:$A$1000,'DE-PARA'!$D$1:$D$1000)</f>
        <v>0</v>
      </c>
      <c r="E1472" t="str">
        <f>_xlfn.XLOOKUP(Base[[#This Row],[Tipo]],'DE-PARA'!$K$2:$K$63,'DE-PARA'!$L$2:$L$63,"Fazer De-Para")</f>
        <v>Fazer De-Para</v>
      </c>
      <c r="F1472" s="21">
        <f>Base[[#This Row],[Duração]]*24</f>
        <v>0</v>
      </c>
      <c r="G1472" s="22">
        <f>HOUR(Base[[#This Row],[Tempo de atendimento]]/24)</f>
        <v>0</v>
      </c>
      <c r="H1472">
        <f>_xlfn.XLOOKUP(Base[[#This Row],[Recurso]],'DE-PARA'!$A$1:$A$1000,'DE-PARA'!$E$1:$E$1000)</f>
        <v>0</v>
      </c>
      <c r="I1472">
        <f>_xlfn.XLOOKUP(Base[[#This Row],[Recurso]],'DE-PARA'!$A$1:$A$1000,'DE-PARA'!$F$1:$F$1000)</f>
        <v>0</v>
      </c>
      <c r="AD1472" s="64"/>
      <c r="AE1472" s="64"/>
      <c r="AF1472" s="64"/>
      <c r="AG1472" s="65"/>
      <c r="AH1472" s="65"/>
      <c r="BK1472" s="65"/>
      <c r="BL1472" s="65"/>
      <c r="BP1472" s="20"/>
    </row>
    <row r="1473" spans="1:68">
      <c r="A1473" s="19">
        <f>CONCATENATE(MONTH(Base[[#This Row],[Data_Padronizada]]),"/",YEAR(Base[[#This Row],[Data_Padronizada]]))*1</f>
        <v>1</v>
      </c>
      <c r="B1473" s="20" cm="1">
        <f t="array" ref="B1473">IF(ISTEXT(BP1473), IFERROR(VALOR.DATA(TRIM(BP1473)), VALUE(TRIM(BP1473))), BP1473)</f>
        <v>0</v>
      </c>
      <c r="C1473" t="str">
        <f>TEXT(Base[[#This Row],[Data_Padronizada]],"DDD")</f>
        <v>sáb</v>
      </c>
      <c r="D1473">
        <f>_xlfn.XLOOKUP(Base[[#This Row],[Recurso]],'DE-PARA'!$A$1:$A$1000,'DE-PARA'!$D$1:$D$1000)</f>
        <v>0</v>
      </c>
      <c r="E1473" t="str">
        <f>_xlfn.XLOOKUP(Base[[#This Row],[Tipo]],'DE-PARA'!$K$2:$K$63,'DE-PARA'!$L$2:$L$63,"Fazer De-Para")</f>
        <v>Fazer De-Para</v>
      </c>
      <c r="F1473" s="21">
        <f>Base[[#This Row],[Duração]]*24</f>
        <v>0</v>
      </c>
      <c r="G1473" s="22">
        <f>HOUR(Base[[#This Row],[Tempo de atendimento]]/24)</f>
        <v>0</v>
      </c>
      <c r="H1473">
        <f>_xlfn.XLOOKUP(Base[[#This Row],[Recurso]],'DE-PARA'!$A$1:$A$1000,'DE-PARA'!$E$1:$E$1000)</f>
        <v>0</v>
      </c>
      <c r="I1473">
        <f>_xlfn.XLOOKUP(Base[[#This Row],[Recurso]],'DE-PARA'!$A$1:$A$1000,'DE-PARA'!$F$1:$F$1000)</f>
        <v>0</v>
      </c>
      <c r="AD1473" s="64"/>
      <c r="AE1473" s="64"/>
      <c r="AF1473" s="64"/>
      <c r="AG1473" s="65"/>
      <c r="AH1473" s="65"/>
      <c r="BK1473" s="65"/>
      <c r="BL1473" s="65"/>
      <c r="BP1473" s="20"/>
    </row>
    <row r="1474" spans="1:68">
      <c r="A1474" s="19">
        <f>CONCATENATE(MONTH(Base[[#This Row],[Data_Padronizada]]),"/",YEAR(Base[[#This Row],[Data_Padronizada]]))*1</f>
        <v>1</v>
      </c>
      <c r="B1474" s="20" cm="1">
        <f t="array" ref="B1474">IF(ISTEXT(BP1474), IFERROR(VALOR.DATA(TRIM(BP1474)), VALUE(TRIM(BP1474))), BP1474)</f>
        <v>0</v>
      </c>
      <c r="C1474" t="str">
        <f>TEXT(Base[[#This Row],[Data_Padronizada]],"DDD")</f>
        <v>sáb</v>
      </c>
      <c r="D1474">
        <f>_xlfn.XLOOKUP(Base[[#This Row],[Recurso]],'DE-PARA'!$A$1:$A$1000,'DE-PARA'!$D$1:$D$1000)</f>
        <v>0</v>
      </c>
      <c r="E1474" t="str">
        <f>_xlfn.XLOOKUP(Base[[#This Row],[Tipo]],'DE-PARA'!$K$2:$K$63,'DE-PARA'!$L$2:$L$63,"Fazer De-Para")</f>
        <v>Fazer De-Para</v>
      </c>
      <c r="F1474" s="21">
        <f>Base[[#This Row],[Duração]]*24</f>
        <v>0</v>
      </c>
      <c r="G1474" s="22">
        <f>HOUR(Base[[#This Row],[Tempo de atendimento]]/24)</f>
        <v>0</v>
      </c>
      <c r="H1474">
        <f>_xlfn.XLOOKUP(Base[[#This Row],[Recurso]],'DE-PARA'!$A$1:$A$1000,'DE-PARA'!$E$1:$E$1000)</f>
        <v>0</v>
      </c>
      <c r="I1474">
        <f>_xlfn.XLOOKUP(Base[[#This Row],[Recurso]],'DE-PARA'!$A$1:$A$1000,'DE-PARA'!$F$1:$F$1000)</f>
        <v>0</v>
      </c>
      <c r="AD1474" s="64"/>
      <c r="AE1474" s="64"/>
      <c r="AF1474" s="64"/>
      <c r="AG1474" s="65"/>
      <c r="AH1474" s="65"/>
      <c r="BK1474" s="65"/>
      <c r="BL1474" s="65"/>
      <c r="BP1474" s="20"/>
    </row>
    <row r="1475" spans="1:68">
      <c r="A1475" s="19">
        <f>CONCATENATE(MONTH(Base[[#This Row],[Data_Padronizada]]),"/",YEAR(Base[[#This Row],[Data_Padronizada]]))*1</f>
        <v>1</v>
      </c>
      <c r="B1475" s="20" cm="1">
        <f t="array" ref="B1475">IF(ISTEXT(BP1475), IFERROR(VALOR.DATA(TRIM(BP1475)), VALUE(TRIM(BP1475))), BP1475)</f>
        <v>0</v>
      </c>
      <c r="C1475" t="str">
        <f>TEXT(Base[[#This Row],[Data_Padronizada]],"DDD")</f>
        <v>sáb</v>
      </c>
      <c r="D1475">
        <f>_xlfn.XLOOKUP(Base[[#This Row],[Recurso]],'DE-PARA'!$A$1:$A$1000,'DE-PARA'!$D$1:$D$1000)</f>
        <v>0</v>
      </c>
      <c r="E1475" t="str">
        <f>_xlfn.XLOOKUP(Base[[#This Row],[Tipo]],'DE-PARA'!$K$2:$K$63,'DE-PARA'!$L$2:$L$63,"Fazer De-Para")</f>
        <v>Fazer De-Para</v>
      </c>
      <c r="F1475" s="21">
        <f>Base[[#This Row],[Duração]]*24</f>
        <v>0</v>
      </c>
      <c r="G1475" s="22">
        <f>HOUR(Base[[#This Row],[Tempo de atendimento]]/24)</f>
        <v>0</v>
      </c>
      <c r="H1475">
        <f>_xlfn.XLOOKUP(Base[[#This Row],[Recurso]],'DE-PARA'!$A$1:$A$1000,'DE-PARA'!$E$1:$E$1000)</f>
        <v>0</v>
      </c>
      <c r="I1475">
        <f>_xlfn.XLOOKUP(Base[[#This Row],[Recurso]],'DE-PARA'!$A$1:$A$1000,'DE-PARA'!$F$1:$F$1000)</f>
        <v>0</v>
      </c>
      <c r="AD1475" s="64"/>
      <c r="AE1475" s="64"/>
      <c r="AF1475" s="64"/>
      <c r="AG1475" s="65"/>
      <c r="AH1475" s="65"/>
      <c r="BK1475" s="65"/>
      <c r="BL1475" s="65"/>
      <c r="BP1475" s="20"/>
    </row>
    <row r="1476" spans="1:68">
      <c r="A1476" s="19">
        <f>CONCATENATE(MONTH(Base[[#This Row],[Data_Padronizada]]),"/",YEAR(Base[[#This Row],[Data_Padronizada]]))*1</f>
        <v>1</v>
      </c>
      <c r="B1476" s="20" cm="1">
        <f t="array" ref="B1476">IF(ISTEXT(BP1476), IFERROR(VALOR.DATA(TRIM(BP1476)), VALUE(TRIM(BP1476))), BP1476)</f>
        <v>0</v>
      </c>
      <c r="C1476" t="str">
        <f>TEXT(Base[[#This Row],[Data_Padronizada]],"DDD")</f>
        <v>sáb</v>
      </c>
      <c r="D1476">
        <f>_xlfn.XLOOKUP(Base[[#This Row],[Recurso]],'DE-PARA'!$A$1:$A$1000,'DE-PARA'!$D$1:$D$1000)</f>
        <v>0</v>
      </c>
      <c r="E1476" t="str">
        <f>_xlfn.XLOOKUP(Base[[#This Row],[Tipo]],'DE-PARA'!$K$2:$K$63,'DE-PARA'!$L$2:$L$63,"Fazer De-Para")</f>
        <v>Fazer De-Para</v>
      </c>
      <c r="F1476" s="21">
        <f>Base[[#This Row],[Duração]]*24</f>
        <v>0</v>
      </c>
      <c r="G1476" s="22">
        <f>HOUR(Base[[#This Row],[Tempo de atendimento]]/24)</f>
        <v>0</v>
      </c>
      <c r="H1476">
        <f>_xlfn.XLOOKUP(Base[[#This Row],[Recurso]],'DE-PARA'!$A$1:$A$1000,'DE-PARA'!$E$1:$E$1000)</f>
        <v>0</v>
      </c>
      <c r="I1476">
        <f>_xlfn.XLOOKUP(Base[[#This Row],[Recurso]],'DE-PARA'!$A$1:$A$1000,'DE-PARA'!$F$1:$F$1000)</f>
        <v>0</v>
      </c>
      <c r="AD1476" s="64"/>
      <c r="AE1476" s="64"/>
      <c r="AF1476" s="64"/>
      <c r="AG1476" s="65"/>
      <c r="AH1476" s="65"/>
      <c r="BK1476" s="65"/>
      <c r="BL1476" s="65"/>
      <c r="BP1476" s="20"/>
    </row>
    <row r="1477" spans="1:68">
      <c r="A1477" s="19">
        <f>CONCATENATE(MONTH(Base[[#This Row],[Data_Padronizada]]),"/",YEAR(Base[[#This Row],[Data_Padronizada]]))*1</f>
        <v>1</v>
      </c>
      <c r="B1477" s="20" cm="1">
        <f t="array" ref="B1477">IF(ISTEXT(BP1477), IFERROR(VALOR.DATA(TRIM(BP1477)), VALUE(TRIM(BP1477))), BP1477)</f>
        <v>0</v>
      </c>
      <c r="C1477" t="str">
        <f>TEXT(Base[[#This Row],[Data_Padronizada]],"DDD")</f>
        <v>sáb</v>
      </c>
      <c r="D1477">
        <f>_xlfn.XLOOKUP(Base[[#This Row],[Recurso]],'DE-PARA'!$A$1:$A$1000,'DE-PARA'!$D$1:$D$1000)</f>
        <v>0</v>
      </c>
      <c r="E1477" t="str">
        <f>_xlfn.XLOOKUP(Base[[#This Row],[Tipo]],'DE-PARA'!$K$2:$K$63,'DE-PARA'!$L$2:$L$63,"Fazer De-Para")</f>
        <v>Fazer De-Para</v>
      </c>
      <c r="F1477" s="21">
        <f>Base[[#This Row],[Duração]]*24</f>
        <v>0</v>
      </c>
      <c r="G1477" s="22">
        <f>HOUR(Base[[#This Row],[Tempo de atendimento]]/24)</f>
        <v>0</v>
      </c>
      <c r="H1477">
        <f>_xlfn.XLOOKUP(Base[[#This Row],[Recurso]],'DE-PARA'!$A$1:$A$1000,'DE-PARA'!$E$1:$E$1000)</f>
        <v>0</v>
      </c>
      <c r="I1477">
        <f>_xlfn.XLOOKUP(Base[[#This Row],[Recurso]],'DE-PARA'!$A$1:$A$1000,'DE-PARA'!$F$1:$F$1000)</f>
        <v>0</v>
      </c>
      <c r="AD1477" s="64"/>
      <c r="AE1477" s="64"/>
      <c r="AF1477" s="64"/>
      <c r="AG1477" s="65"/>
      <c r="AH1477" s="65"/>
      <c r="BK1477" s="65"/>
      <c r="BL1477" s="65"/>
      <c r="BP1477" s="20"/>
    </row>
    <row r="1478" spans="1:68">
      <c r="A1478" s="19">
        <f>CONCATENATE(MONTH(Base[[#This Row],[Data_Padronizada]]),"/",YEAR(Base[[#This Row],[Data_Padronizada]]))*1</f>
        <v>1</v>
      </c>
      <c r="B1478" s="20" cm="1">
        <f t="array" ref="B1478">IF(ISTEXT(BP1478), IFERROR(VALOR.DATA(TRIM(BP1478)), VALUE(TRIM(BP1478))), BP1478)</f>
        <v>0</v>
      </c>
      <c r="C1478" t="str">
        <f>TEXT(Base[[#This Row],[Data_Padronizada]],"DDD")</f>
        <v>sáb</v>
      </c>
      <c r="D1478">
        <f>_xlfn.XLOOKUP(Base[[#This Row],[Recurso]],'DE-PARA'!$A$1:$A$1000,'DE-PARA'!$D$1:$D$1000)</f>
        <v>0</v>
      </c>
      <c r="E1478" t="str">
        <f>_xlfn.XLOOKUP(Base[[#This Row],[Tipo]],'DE-PARA'!$K$2:$K$63,'DE-PARA'!$L$2:$L$63,"Fazer De-Para")</f>
        <v>Fazer De-Para</v>
      </c>
      <c r="F1478" s="21">
        <f>Base[[#This Row],[Duração]]*24</f>
        <v>0</v>
      </c>
      <c r="G1478" s="22">
        <f>HOUR(Base[[#This Row],[Tempo de atendimento]]/24)</f>
        <v>0</v>
      </c>
      <c r="H1478">
        <f>_xlfn.XLOOKUP(Base[[#This Row],[Recurso]],'DE-PARA'!$A$1:$A$1000,'DE-PARA'!$E$1:$E$1000)</f>
        <v>0</v>
      </c>
      <c r="I1478">
        <f>_xlfn.XLOOKUP(Base[[#This Row],[Recurso]],'DE-PARA'!$A$1:$A$1000,'DE-PARA'!$F$1:$F$1000)</f>
        <v>0</v>
      </c>
      <c r="AD1478" s="64"/>
      <c r="AE1478" s="64"/>
      <c r="AF1478" s="64"/>
      <c r="AG1478" s="65"/>
      <c r="AH1478" s="65"/>
      <c r="BK1478" s="65"/>
      <c r="BL1478" s="65"/>
      <c r="BP1478" s="20"/>
    </row>
    <row r="1479" spans="1:68">
      <c r="A1479" s="19">
        <f>CONCATENATE(MONTH(Base[[#This Row],[Data_Padronizada]]),"/",YEAR(Base[[#This Row],[Data_Padronizada]]))*1</f>
        <v>1</v>
      </c>
      <c r="B1479" s="20" cm="1">
        <f t="array" ref="B1479">IF(ISTEXT(BP1479), IFERROR(VALOR.DATA(TRIM(BP1479)), VALUE(TRIM(BP1479))), BP1479)</f>
        <v>0</v>
      </c>
      <c r="C1479" t="str">
        <f>TEXT(Base[[#This Row],[Data_Padronizada]],"DDD")</f>
        <v>sáb</v>
      </c>
      <c r="D1479">
        <f>_xlfn.XLOOKUP(Base[[#This Row],[Recurso]],'DE-PARA'!$A$1:$A$1000,'DE-PARA'!$D$1:$D$1000)</f>
        <v>0</v>
      </c>
      <c r="E1479" t="str">
        <f>_xlfn.XLOOKUP(Base[[#This Row],[Tipo]],'DE-PARA'!$K$2:$K$63,'DE-PARA'!$L$2:$L$63,"Fazer De-Para")</f>
        <v>Fazer De-Para</v>
      </c>
      <c r="F1479" s="21">
        <f>Base[[#This Row],[Duração]]*24</f>
        <v>0</v>
      </c>
      <c r="G1479" s="22">
        <f>HOUR(Base[[#This Row],[Tempo de atendimento]]/24)</f>
        <v>0</v>
      </c>
      <c r="H1479">
        <f>_xlfn.XLOOKUP(Base[[#This Row],[Recurso]],'DE-PARA'!$A$1:$A$1000,'DE-PARA'!$E$1:$E$1000)</f>
        <v>0</v>
      </c>
      <c r="I1479">
        <f>_xlfn.XLOOKUP(Base[[#This Row],[Recurso]],'DE-PARA'!$A$1:$A$1000,'DE-PARA'!$F$1:$F$1000)</f>
        <v>0</v>
      </c>
      <c r="AD1479" s="64"/>
      <c r="AE1479" s="64"/>
      <c r="AF1479" s="64"/>
      <c r="AG1479" s="65"/>
      <c r="AH1479" s="65"/>
      <c r="BK1479" s="65"/>
      <c r="BL1479" s="65"/>
      <c r="BP1479" s="20"/>
    </row>
    <row r="1480" spans="1:68">
      <c r="A1480" s="19">
        <f>CONCATENATE(MONTH(Base[[#This Row],[Data_Padronizada]]),"/",YEAR(Base[[#This Row],[Data_Padronizada]]))*1</f>
        <v>1</v>
      </c>
      <c r="B1480" s="20" cm="1">
        <f t="array" ref="B1480">IF(ISTEXT(BP1480), IFERROR(VALOR.DATA(TRIM(BP1480)), VALUE(TRIM(BP1480))), BP1480)</f>
        <v>0</v>
      </c>
      <c r="C1480" t="str">
        <f>TEXT(Base[[#This Row],[Data_Padronizada]],"DDD")</f>
        <v>sáb</v>
      </c>
      <c r="D1480">
        <f>_xlfn.XLOOKUP(Base[[#This Row],[Recurso]],'DE-PARA'!$A$1:$A$1000,'DE-PARA'!$D$1:$D$1000)</f>
        <v>0</v>
      </c>
      <c r="E1480" t="str">
        <f>_xlfn.XLOOKUP(Base[[#This Row],[Tipo]],'DE-PARA'!$K$2:$K$63,'DE-PARA'!$L$2:$L$63,"Fazer De-Para")</f>
        <v>Fazer De-Para</v>
      </c>
      <c r="F1480" s="21">
        <f>Base[[#This Row],[Duração]]*24</f>
        <v>0</v>
      </c>
      <c r="G1480" s="22">
        <f>HOUR(Base[[#This Row],[Tempo de atendimento]]/24)</f>
        <v>0</v>
      </c>
      <c r="H1480">
        <f>_xlfn.XLOOKUP(Base[[#This Row],[Recurso]],'DE-PARA'!$A$1:$A$1000,'DE-PARA'!$E$1:$E$1000)</f>
        <v>0</v>
      </c>
      <c r="I1480">
        <f>_xlfn.XLOOKUP(Base[[#This Row],[Recurso]],'DE-PARA'!$A$1:$A$1000,'DE-PARA'!$F$1:$F$1000)</f>
        <v>0</v>
      </c>
      <c r="AD1480" s="64"/>
      <c r="AE1480" s="64"/>
      <c r="AF1480" s="64"/>
      <c r="AG1480" s="65"/>
      <c r="AH1480" s="65"/>
      <c r="BK1480" s="65"/>
      <c r="BL1480" s="65"/>
      <c r="BP1480" s="20"/>
    </row>
    <row r="1481" spans="1:68">
      <c r="A1481" s="19">
        <f>CONCATENATE(MONTH(Base[[#This Row],[Data_Padronizada]]),"/",YEAR(Base[[#This Row],[Data_Padronizada]]))*1</f>
        <v>1</v>
      </c>
      <c r="B1481" s="20" cm="1">
        <f t="array" ref="B1481">IF(ISTEXT(BP1481), IFERROR(VALOR.DATA(TRIM(BP1481)), VALUE(TRIM(BP1481))), BP1481)</f>
        <v>0</v>
      </c>
      <c r="C1481" t="str">
        <f>TEXT(Base[[#This Row],[Data_Padronizada]],"DDD")</f>
        <v>sáb</v>
      </c>
      <c r="D1481">
        <f>_xlfn.XLOOKUP(Base[[#This Row],[Recurso]],'DE-PARA'!$A$1:$A$1000,'DE-PARA'!$D$1:$D$1000)</f>
        <v>0</v>
      </c>
      <c r="E1481" t="str">
        <f>_xlfn.XLOOKUP(Base[[#This Row],[Tipo]],'DE-PARA'!$K$2:$K$63,'DE-PARA'!$L$2:$L$63,"Fazer De-Para")</f>
        <v>Fazer De-Para</v>
      </c>
      <c r="F1481" s="21">
        <f>Base[[#This Row],[Duração]]*24</f>
        <v>0</v>
      </c>
      <c r="G1481" s="22">
        <f>HOUR(Base[[#This Row],[Tempo de atendimento]]/24)</f>
        <v>0</v>
      </c>
      <c r="H1481">
        <f>_xlfn.XLOOKUP(Base[[#This Row],[Recurso]],'DE-PARA'!$A$1:$A$1000,'DE-PARA'!$E$1:$E$1000)</f>
        <v>0</v>
      </c>
      <c r="I1481">
        <f>_xlfn.XLOOKUP(Base[[#This Row],[Recurso]],'DE-PARA'!$A$1:$A$1000,'DE-PARA'!$F$1:$F$1000)</f>
        <v>0</v>
      </c>
      <c r="AD1481" s="64"/>
      <c r="AE1481" s="64"/>
      <c r="AF1481" s="64"/>
      <c r="AG1481" s="65"/>
      <c r="AH1481" s="65"/>
      <c r="BK1481" s="65"/>
      <c r="BL1481" s="65"/>
      <c r="BP1481" s="20"/>
    </row>
    <row r="1482" spans="1:68">
      <c r="A1482" s="19">
        <f>CONCATENATE(MONTH(Base[[#This Row],[Data_Padronizada]]),"/",YEAR(Base[[#This Row],[Data_Padronizada]]))*1</f>
        <v>1</v>
      </c>
      <c r="B1482" s="20" cm="1">
        <f t="array" ref="B1482">IF(ISTEXT(BP1482), IFERROR(VALOR.DATA(TRIM(BP1482)), VALUE(TRIM(BP1482))), BP1482)</f>
        <v>0</v>
      </c>
      <c r="C1482" t="str">
        <f>TEXT(Base[[#This Row],[Data_Padronizada]],"DDD")</f>
        <v>sáb</v>
      </c>
      <c r="D1482">
        <f>_xlfn.XLOOKUP(Base[[#This Row],[Recurso]],'DE-PARA'!$A$1:$A$1000,'DE-PARA'!$D$1:$D$1000)</f>
        <v>0</v>
      </c>
      <c r="E1482" t="str">
        <f>_xlfn.XLOOKUP(Base[[#This Row],[Tipo]],'DE-PARA'!$K$2:$K$63,'DE-PARA'!$L$2:$L$63,"Fazer De-Para")</f>
        <v>Fazer De-Para</v>
      </c>
      <c r="F1482" s="21">
        <f>Base[[#This Row],[Duração]]*24</f>
        <v>0</v>
      </c>
      <c r="G1482" s="22">
        <f>HOUR(Base[[#This Row],[Tempo de atendimento]]/24)</f>
        <v>0</v>
      </c>
      <c r="H1482">
        <f>_xlfn.XLOOKUP(Base[[#This Row],[Recurso]],'DE-PARA'!$A$1:$A$1000,'DE-PARA'!$E$1:$E$1000)</f>
        <v>0</v>
      </c>
      <c r="I1482">
        <f>_xlfn.XLOOKUP(Base[[#This Row],[Recurso]],'DE-PARA'!$A$1:$A$1000,'DE-PARA'!$F$1:$F$1000)</f>
        <v>0</v>
      </c>
      <c r="AD1482" s="64"/>
      <c r="AE1482" s="64"/>
      <c r="AF1482" s="64"/>
      <c r="AG1482" s="65"/>
      <c r="AH1482" s="65"/>
      <c r="BK1482" s="65"/>
      <c r="BL1482" s="65"/>
      <c r="BP1482" s="20"/>
    </row>
    <row r="1483" spans="1:68">
      <c r="A1483" s="19">
        <f>CONCATENATE(MONTH(Base[[#This Row],[Data_Padronizada]]),"/",YEAR(Base[[#This Row],[Data_Padronizada]]))*1</f>
        <v>1</v>
      </c>
      <c r="B1483" s="20" cm="1">
        <f t="array" ref="B1483">IF(ISTEXT(BP1483), IFERROR(VALOR.DATA(TRIM(BP1483)), VALUE(TRIM(BP1483))), BP1483)</f>
        <v>0</v>
      </c>
      <c r="C1483" t="str">
        <f>TEXT(Base[[#This Row],[Data_Padronizada]],"DDD")</f>
        <v>sáb</v>
      </c>
      <c r="D1483">
        <f>_xlfn.XLOOKUP(Base[[#This Row],[Recurso]],'DE-PARA'!$A$1:$A$1000,'DE-PARA'!$D$1:$D$1000)</f>
        <v>0</v>
      </c>
      <c r="E1483" t="str">
        <f>_xlfn.XLOOKUP(Base[[#This Row],[Tipo]],'DE-PARA'!$K$2:$K$63,'DE-PARA'!$L$2:$L$63,"Fazer De-Para")</f>
        <v>Fazer De-Para</v>
      </c>
      <c r="F1483" s="21">
        <f>Base[[#This Row],[Duração]]*24</f>
        <v>0</v>
      </c>
      <c r="G1483" s="22">
        <f>HOUR(Base[[#This Row],[Tempo de atendimento]]/24)</f>
        <v>0</v>
      </c>
      <c r="H1483">
        <f>_xlfn.XLOOKUP(Base[[#This Row],[Recurso]],'DE-PARA'!$A$1:$A$1000,'DE-PARA'!$E$1:$E$1000)</f>
        <v>0</v>
      </c>
      <c r="I1483">
        <f>_xlfn.XLOOKUP(Base[[#This Row],[Recurso]],'DE-PARA'!$A$1:$A$1000,'DE-PARA'!$F$1:$F$1000)</f>
        <v>0</v>
      </c>
      <c r="AD1483" s="64"/>
      <c r="AE1483" s="64"/>
      <c r="AF1483" s="64"/>
      <c r="AG1483" s="65"/>
      <c r="AH1483" s="65"/>
      <c r="BK1483" s="65"/>
      <c r="BL1483" s="65"/>
      <c r="BP1483" s="20"/>
    </row>
    <row r="1484" spans="1:68">
      <c r="A1484" s="19">
        <f>CONCATENATE(MONTH(Base[[#This Row],[Data_Padronizada]]),"/",YEAR(Base[[#This Row],[Data_Padronizada]]))*1</f>
        <v>1</v>
      </c>
      <c r="B1484" s="20" cm="1">
        <f t="array" ref="B1484">IF(ISTEXT(BP1484), IFERROR(VALOR.DATA(TRIM(BP1484)), VALUE(TRIM(BP1484))), BP1484)</f>
        <v>0</v>
      </c>
      <c r="C1484" t="str">
        <f>TEXT(Base[[#This Row],[Data_Padronizada]],"DDD")</f>
        <v>sáb</v>
      </c>
      <c r="D1484">
        <f>_xlfn.XLOOKUP(Base[[#This Row],[Recurso]],'DE-PARA'!$A$1:$A$1000,'DE-PARA'!$D$1:$D$1000)</f>
        <v>0</v>
      </c>
      <c r="E1484" t="str">
        <f>_xlfn.XLOOKUP(Base[[#This Row],[Tipo]],'DE-PARA'!$K$2:$K$63,'DE-PARA'!$L$2:$L$63,"Fazer De-Para")</f>
        <v>Fazer De-Para</v>
      </c>
      <c r="F1484" s="21">
        <f>Base[[#This Row],[Duração]]*24</f>
        <v>0</v>
      </c>
      <c r="G1484" s="22">
        <f>HOUR(Base[[#This Row],[Tempo de atendimento]]/24)</f>
        <v>0</v>
      </c>
      <c r="H1484">
        <f>_xlfn.XLOOKUP(Base[[#This Row],[Recurso]],'DE-PARA'!$A$1:$A$1000,'DE-PARA'!$E$1:$E$1000)</f>
        <v>0</v>
      </c>
      <c r="I1484">
        <f>_xlfn.XLOOKUP(Base[[#This Row],[Recurso]],'DE-PARA'!$A$1:$A$1000,'DE-PARA'!$F$1:$F$1000)</f>
        <v>0</v>
      </c>
      <c r="AD1484" s="64"/>
      <c r="AE1484" s="64"/>
      <c r="AF1484" s="64"/>
      <c r="AG1484" s="65"/>
      <c r="AH1484" s="65"/>
      <c r="BK1484" s="65"/>
      <c r="BL1484" s="65"/>
      <c r="BP1484" s="20"/>
    </row>
    <row r="1485" spans="1:68">
      <c r="A1485" s="19">
        <f>CONCATENATE(MONTH(Base[[#This Row],[Data_Padronizada]]),"/",YEAR(Base[[#This Row],[Data_Padronizada]]))*1</f>
        <v>1</v>
      </c>
      <c r="B1485" s="20" cm="1">
        <f t="array" ref="B1485">IF(ISTEXT(BP1485), IFERROR(VALOR.DATA(TRIM(BP1485)), VALUE(TRIM(BP1485))), BP1485)</f>
        <v>0</v>
      </c>
      <c r="C1485" t="str">
        <f>TEXT(Base[[#This Row],[Data_Padronizada]],"DDD")</f>
        <v>sáb</v>
      </c>
      <c r="D1485">
        <f>_xlfn.XLOOKUP(Base[[#This Row],[Recurso]],'DE-PARA'!$A$1:$A$1000,'DE-PARA'!$D$1:$D$1000)</f>
        <v>0</v>
      </c>
      <c r="E1485" t="str">
        <f>_xlfn.XLOOKUP(Base[[#This Row],[Tipo]],'DE-PARA'!$K$2:$K$63,'DE-PARA'!$L$2:$L$63,"Fazer De-Para")</f>
        <v>Fazer De-Para</v>
      </c>
      <c r="F1485" s="21">
        <f>Base[[#This Row],[Duração]]*24</f>
        <v>0</v>
      </c>
      <c r="G1485" s="22">
        <f>HOUR(Base[[#This Row],[Tempo de atendimento]]/24)</f>
        <v>0</v>
      </c>
      <c r="H1485">
        <f>_xlfn.XLOOKUP(Base[[#This Row],[Recurso]],'DE-PARA'!$A$1:$A$1000,'DE-PARA'!$E$1:$E$1000)</f>
        <v>0</v>
      </c>
      <c r="I1485">
        <f>_xlfn.XLOOKUP(Base[[#This Row],[Recurso]],'DE-PARA'!$A$1:$A$1000,'DE-PARA'!$F$1:$F$1000)</f>
        <v>0</v>
      </c>
      <c r="AD1485" s="64"/>
      <c r="AE1485" s="64"/>
      <c r="AF1485" s="64"/>
      <c r="AG1485" s="65"/>
      <c r="AH1485" s="65"/>
      <c r="BK1485" s="65"/>
      <c r="BL1485" s="65"/>
      <c r="BP1485" s="20"/>
    </row>
    <row r="1486" spans="1:68">
      <c r="A1486" s="19">
        <f>CONCATENATE(MONTH(Base[[#This Row],[Data_Padronizada]]),"/",YEAR(Base[[#This Row],[Data_Padronizada]]))*1</f>
        <v>1</v>
      </c>
      <c r="B1486" s="20" cm="1">
        <f t="array" ref="B1486">IF(ISTEXT(BP1486), IFERROR(VALOR.DATA(TRIM(BP1486)), VALUE(TRIM(BP1486))), BP1486)</f>
        <v>0</v>
      </c>
      <c r="C1486" t="str">
        <f>TEXT(Base[[#This Row],[Data_Padronizada]],"DDD")</f>
        <v>sáb</v>
      </c>
      <c r="D1486">
        <f>_xlfn.XLOOKUP(Base[[#This Row],[Recurso]],'DE-PARA'!$A$1:$A$1000,'DE-PARA'!$D$1:$D$1000)</f>
        <v>0</v>
      </c>
      <c r="E1486" t="str">
        <f>_xlfn.XLOOKUP(Base[[#This Row],[Tipo]],'DE-PARA'!$K$2:$K$63,'DE-PARA'!$L$2:$L$63,"Fazer De-Para")</f>
        <v>Fazer De-Para</v>
      </c>
      <c r="F1486" s="21">
        <f>Base[[#This Row],[Duração]]*24</f>
        <v>0</v>
      </c>
      <c r="G1486" s="22">
        <f>HOUR(Base[[#This Row],[Tempo de atendimento]]/24)</f>
        <v>0</v>
      </c>
      <c r="H1486">
        <f>_xlfn.XLOOKUP(Base[[#This Row],[Recurso]],'DE-PARA'!$A$1:$A$1000,'DE-PARA'!$E$1:$E$1000)</f>
        <v>0</v>
      </c>
      <c r="I1486">
        <f>_xlfn.XLOOKUP(Base[[#This Row],[Recurso]],'DE-PARA'!$A$1:$A$1000,'DE-PARA'!$F$1:$F$1000)</f>
        <v>0</v>
      </c>
      <c r="AD1486" s="64"/>
      <c r="AE1486" s="64"/>
      <c r="AF1486" s="64"/>
      <c r="AG1486" s="65"/>
      <c r="AH1486" s="65"/>
      <c r="BK1486" s="65"/>
      <c r="BL1486" s="65"/>
      <c r="BP1486" s="20"/>
    </row>
    <row r="1487" spans="1:68">
      <c r="A1487" s="19">
        <f>CONCATENATE(MONTH(Base[[#This Row],[Data_Padronizada]]),"/",YEAR(Base[[#This Row],[Data_Padronizada]]))*1</f>
        <v>1</v>
      </c>
      <c r="B1487" s="20" cm="1">
        <f t="array" ref="B1487">IF(ISTEXT(BP1487), IFERROR(VALOR.DATA(TRIM(BP1487)), VALUE(TRIM(BP1487))), BP1487)</f>
        <v>0</v>
      </c>
      <c r="C1487" t="str">
        <f>TEXT(Base[[#This Row],[Data_Padronizada]],"DDD")</f>
        <v>sáb</v>
      </c>
      <c r="D1487">
        <f>_xlfn.XLOOKUP(Base[[#This Row],[Recurso]],'DE-PARA'!$A$1:$A$1000,'DE-PARA'!$D$1:$D$1000)</f>
        <v>0</v>
      </c>
      <c r="E1487" t="str">
        <f>_xlfn.XLOOKUP(Base[[#This Row],[Tipo]],'DE-PARA'!$K$2:$K$63,'DE-PARA'!$L$2:$L$63,"Fazer De-Para")</f>
        <v>Fazer De-Para</v>
      </c>
      <c r="F1487" s="21">
        <f>Base[[#This Row],[Duração]]*24</f>
        <v>0</v>
      </c>
      <c r="G1487" s="22">
        <f>HOUR(Base[[#This Row],[Tempo de atendimento]]/24)</f>
        <v>0</v>
      </c>
      <c r="H1487">
        <f>_xlfn.XLOOKUP(Base[[#This Row],[Recurso]],'DE-PARA'!$A$1:$A$1000,'DE-PARA'!$E$1:$E$1000)</f>
        <v>0</v>
      </c>
      <c r="I1487">
        <f>_xlfn.XLOOKUP(Base[[#This Row],[Recurso]],'DE-PARA'!$A$1:$A$1000,'DE-PARA'!$F$1:$F$1000)</f>
        <v>0</v>
      </c>
      <c r="AD1487" s="64"/>
      <c r="AE1487" s="64"/>
      <c r="AF1487" s="64"/>
      <c r="AG1487" s="65"/>
      <c r="AH1487" s="65"/>
      <c r="BK1487" s="65"/>
      <c r="BL1487" s="65"/>
      <c r="BP1487" s="20"/>
    </row>
    <row r="1488" spans="1:68">
      <c r="A1488" s="19">
        <f>CONCATENATE(MONTH(Base[[#This Row],[Data_Padronizada]]),"/",YEAR(Base[[#This Row],[Data_Padronizada]]))*1</f>
        <v>1</v>
      </c>
      <c r="B1488" s="20" cm="1">
        <f t="array" ref="B1488">IF(ISTEXT(BP1488), IFERROR(VALOR.DATA(TRIM(BP1488)), VALUE(TRIM(BP1488))), BP1488)</f>
        <v>0</v>
      </c>
      <c r="C1488" t="str">
        <f>TEXT(Base[[#This Row],[Data_Padronizada]],"DDD")</f>
        <v>sáb</v>
      </c>
      <c r="D1488">
        <f>_xlfn.XLOOKUP(Base[[#This Row],[Recurso]],'DE-PARA'!$A$1:$A$1000,'DE-PARA'!$D$1:$D$1000)</f>
        <v>0</v>
      </c>
      <c r="E1488" t="str">
        <f>_xlfn.XLOOKUP(Base[[#This Row],[Tipo]],'DE-PARA'!$K$2:$K$63,'DE-PARA'!$L$2:$L$63,"Fazer De-Para")</f>
        <v>Fazer De-Para</v>
      </c>
      <c r="F1488" s="21">
        <f>Base[[#This Row],[Duração]]*24</f>
        <v>0</v>
      </c>
      <c r="G1488" s="22">
        <f>HOUR(Base[[#This Row],[Tempo de atendimento]]/24)</f>
        <v>0</v>
      </c>
      <c r="H1488">
        <f>_xlfn.XLOOKUP(Base[[#This Row],[Recurso]],'DE-PARA'!$A$1:$A$1000,'DE-PARA'!$E$1:$E$1000)</f>
        <v>0</v>
      </c>
      <c r="I1488">
        <f>_xlfn.XLOOKUP(Base[[#This Row],[Recurso]],'DE-PARA'!$A$1:$A$1000,'DE-PARA'!$F$1:$F$1000)</f>
        <v>0</v>
      </c>
      <c r="AD1488" s="64"/>
      <c r="AE1488" s="64"/>
      <c r="AF1488" s="64"/>
      <c r="AG1488" s="65"/>
      <c r="AH1488" s="65"/>
      <c r="BK1488" s="65"/>
      <c r="BL1488" s="65"/>
      <c r="BP1488" s="20"/>
    </row>
    <row r="1489" spans="1:68">
      <c r="A1489" s="19">
        <f>CONCATENATE(MONTH(Base[[#This Row],[Data_Padronizada]]),"/",YEAR(Base[[#This Row],[Data_Padronizada]]))*1</f>
        <v>1</v>
      </c>
      <c r="B1489" s="20" cm="1">
        <f t="array" ref="B1489">IF(ISTEXT(BP1489), IFERROR(VALOR.DATA(TRIM(BP1489)), VALUE(TRIM(BP1489))), BP1489)</f>
        <v>0</v>
      </c>
      <c r="C1489" t="str">
        <f>TEXT(Base[[#This Row],[Data_Padronizada]],"DDD")</f>
        <v>sáb</v>
      </c>
      <c r="D1489">
        <f>_xlfn.XLOOKUP(Base[[#This Row],[Recurso]],'DE-PARA'!$A$1:$A$1000,'DE-PARA'!$D$1:$D$1000)</f>
        <v>0</v>
      </c>
      <c r="E1489" t="str">
        <f>_xlfn.XLOOKUP(Base[[#This Row],[Tipo]],'DE-PARA'!$K$2:$K$63,'DE-PARA'!$L$2:$L$63,"Fazer De-Para")</f>
        <v>Fazer De-Para</v>
      </c>
      <c r="F1489" s="21">
        <f>Base[[#This Row],[Duração]]*24</f>
        <v>0</v>
      </c>
      <c r="G1489" s="22">
        <f>HOUR(Base[[#This Row],[Tempo de atendimento]]/24)</f>
        <v>0</v>
      </c>
      <c r="H1489">
        <f>_xlfn.XLOOKUP(Base[[#This Row],[Recurso]],'DE-PARA'!$A$1:$A$1000,'DE-PARA'!$E$1:$E$1000)</f>
        <v>0</v>
      </c>
      <c r="I1489">
        <f>_xlfn.XLOOKUP(Base[[#This Row],[Recurso]],'DE-PARA'!$A$1:$A$1000,'DE-PARA'!$F$1:$F$1000)</f>
        <v>0</v>
      </c>
      <c r="AD1489" s="64"/>
      <c r="AE1489" s="64"/>
      <c r="AF1489" s="64"/>
      <c r="AG1489" s="65"/>
      <c r="AH1489" s="65"/>
      <c r="BK1489" s="65"/>
      <c r="BL1489" s="65"/>
      <c r="BP1489" s="20"/>
    </row>
    <row r="1490" spans="1:68">
      <c r="A1490" s="19">
        <f>CONCATENATE(MONTH(Base[[#This Row],[Data_Padronizada]]),"/",YEAR(Base[[#This Row],[Data_Padronizada]]))*1</f>
        <v>1</v>
      </c>
      <c r="B1490" s="20" cm="1">
        <f t="array" ref="B1490">IF(ISTEXT(BP1490), IFERROR(VALOR.DATA(TRIM(BP1490)), VALUE(TRIM(BP1490))), BP1490)</f>
        <v>0</v>
      </c>
      <c r="C1490" t="str">
        <f>TEXT(Base[[#This Row],[Data_Padronizada]],"DDD")</f>
        <v>sáb</v>
      </c>
      <c r="D1490">
        <f>_xlfn.XLOOKUP(Base[[#This Row],[Recurso]],'DE-PARA'!$A$1:$A$1000,'DE-PARA'!$D$1:$D$1000)</f>
        <v>0</v>
      </c>
      <c r="E1490" t="str">
        <f>_xlfn.XLOOKUP(Base[[#This Row],[Tipo]],'DE-PARA'!$K$2:$K$63,'DE-PARA'!$L$2:$L$63,"Fazer De-Para")</f>
        <v>Fazer De-Para</v>
      </c>
      <c r="F1490" s="21">
        <f>Base[[#This Row],[Duração]]*24</f>
        <v>0</v>
      </c>
      <c r="G1490" s="22">
        <f>HOUR(Base[[#This Row],[Tempo de atendimento]]/24)</f>
        <v>0</v>
      </c>
      <c r="H1490">
        <f>_xlfn.XLOOKUP(Base[[#This Row],[Recurso]],'DE-PARA'!$A$1:$A$1000,'DE-PARA'!$E$1:$E$1000)</f>
        <v>0</v>
      </c>
      <c r="I1490">
        <f>_xlfn.XLOOKUP(Base[[#This Row],[Recurso]],'DE-PARA'!$A$1:$A$1000,'DE-PARA'!$F$1:$F$1000)</f>
        <v>0</v>
      </c>
      <c r="AD1490" s="64"/>
      <c r="AE1490" s="64"/>
      <c r="AF1490" s="64"/>
      <c r="AG1490" s="65"/>
      <c r="AH1490" s="65"/>
      <c r="BK1490" s="65"/>
      <c r="BL1490" s="65"/>
      <c r="BP1490" s="20"/>
    </row>
    <row r="1491" spans="1:68">
      <c r="A1491" s="19">
        <f>CONCATENATE(MONTH(Base[[#This Row],[Data_Padronizada]]),"/",YEAR(Base[[#This Row],[Data_Padronizada]]))*1</f>
        <v>1</v>
      </c>
      <c r="B1491" s="20" cm="1">
        <f t="array" ref="B1491">IF(ISTEXT(BP1491), IFERROR(VALOR.DATA(TRIM(BP1491)), VALUE(TRIM(BP1491))), BP1491)</f>
        <v>0</v>
      </c>
      <c r="C1491" t="str">
        <f>TEXT(Base[[#This Row],[Data_Padronizada]],"DDD")</f>
        <v>sáb</v>
      </c>
      <c r="D1491">
        <f>_xlfn.XLOOKUP(Base[[#This Row],[Recurso]],'DE-PARA'!$A$1:$A$1000,'DE-PARA'!$D$1:$D$1000)</f>
        <v>0</v>
      </c>
      <c r="E1491" t="str">
        <f>_xlfn.XLOOKUP(Base[[#This Row],[Tipo]],'DE-PARA'!$K$2:$K$63,'DE-PARA'!$L$2:$L$63,"Fazer De-Para")</f>
        <v>Fazer De-Para</v>
      </c>
      <c r="F1491" s="21">
        <f>Base[[#This Row],[Duração]]*24</f>
        <v>0</v>
      </c>
      <c r="G1491" s="22">
        <f>HOUR(Base[[#This Row],[Tempo de atendimento]]/24)</f>
        <v>0</v>
      </c>
      <c r="H1491">
        <f>_xlfn.XLOOKUP(Base[[#This Row],[Recurso]],'DE-PARA'!$A$1:$A$1000,'DE-PARA'!$E$1:$E$1000)</f>
        <v>0</v>
      </c>
      <c r="I1491">
        <f>_xlfn.XLOOKUP(Base[[#This Row],[Recurso]],'DE-PARA'!$A$1:$A$1000,'DE-PARA'!$F$1:$F$1000)</f>
        <v>0</v>
      </c>
      <c r="AD1491" s="64"/>
      <c r="AE1491" s="64"/>
      <c r="AF1491" s="64"/>
      <c r="AG1491" s="65"/>
      <c r="AH1491" s="65"/>
      <c r="BK1491" s="65"/>
      <c r="BL1491" s="65"/>
      <c r="BP1491" s="20"/>
    </row>
    <row r="1492" spans="1:68">
      <c r="A1492" s="19">
        <f>CONCATENATE(MONTH(Base[[#This Row],[Data_Padronizada]]),"/",YEAR(Base[[#This Row],[Data_Padronizada]]))*1</f>
        <v>1</v>
      </c>
      <c r="B1492" s="20" cm="1">
        <f t="array" ref="B1492">IF(ISTEXT(BP1492), IFERROR(VALOR.DATA(TRIM(BP1492)), VALUE(TRIM(BP1492))), BP1492)</f>
        <v>0</v>
      </c>
      <c r="C1492" t="str">
        <f>TEXT(Base[[#This Row],[Data_Padronizada]],"DDD")</f>
        <v>sáb</v>
      </c>
      <c r="D1492">
        <f>_xlfn.XLOOKUP(Base[[#This Row],[Recurso]],'DE-PARA'!$A$1:$A$1000,'DE-PARA'!$D$1:$D$1000)</f>
        <v>0</v>
      </c>
      <c r="E1492" t="str">
        <f>_xlfn.XLOOKUP(Base[[#This Row],[Tipo]],'DE-PARA'!$K$2:$K$63,'DE-PARA'!$L$2:$L$63,"Fazer De-Para")</f>
        <v>Fazer De-Para</v>
      </c>
      <c r="F1492" s="21">
        <f>Base[[#This Row],[Duração]]*24</f>
        <v>0</v>
      </c>
      <c r="G1492" s="22">
        <f>HOUR(Base[[#This Row],[Tempo de atendimento]]/24)</f>
        <v>0</v>
      </c>
      <c r="H1492">
        <f>_xlfn.XLOOKUP(Base[[#This Row],[Recurso]],'DE-PARA'!$A$1:$A$1000,'DE-PARA'!$E$1:$E$1000)</f>
        <v>0</v>
      </c>
      <c r="I1492">
        <f>_xlfn.XLOOKUP(Base[[#This Row],[Recurso]],'DE-PARA'!$A$1:$A$1000,'DE-PARA'!$F$1:$F$1000)</f>
        <v>0</v>
      </c>
      <c r="AD1492" s="64"/>
      <c r="AE1492" s="64"/>
      <c r="AF1492" s="64"/>
      <c r="AG1492" s="65"/>
      <c r="AH1492" s="65"/>
      <c r="BK1492" s="65"/>
      <c r="BL1492" s="65"/>
      <c r="BP1492" s="20"/>
    </row>
    <row r="1493" spans="1:68">
      <c r="A1493" s="19">
        <f>CONCATENATE(MONTH(Base[[#This Row],[Data_Padronizada]]),"/",YEAR(Base[[#This Row],[Data_Padronizada]]))*1</f>
        <v>1</v>
      </c>
      <c r="B1493" s="20" cm="1">
        <f t="array" ref="B1493">IF(ISTEXT(BP1493), IFERROR(VALOR.DATA(TRIM(BP1493)), VALUE(TRIM(BP1493))), BP1493)</f>
        <v>0</v>
      </c>
      <c r="C1493" t="str">
        <f>TEXT(Base[[#This Row],[Data_Padronizada]],"DDD")</f>
        <v>sáb</v>
      </c>
      <c r="D1493">
        <f>_xlfn.XLOOKUP(Base[[#This Row],[Recurso]],'DE-PARA'!$A$1:$A$1000,'DE-PARA'!$D$1:$D$1000)</f>
        <v>0</v>
      </c>
      <c r="E1493" t="str">
        <f>_xlfn.XLOOKUP(Base[[#This Row],[Tipo]],'DE-PARA'!$K$2:$K$63,'DE-PARA'!$L$2:$L$63,"Fazer De-Para")</f>
        <v>Fazer De-Para</v>
      </c>
      <c r="F1493" s="21">
        <f>Base[[#This Row],[Duração]]*24</f>
        <v>0</v>
      </c>
      <c r="G1493" s="22">
        <f>HOUR(Base[[#This Row],[Tempo de atendimento]]/24)</f>
        <v>0</v>
      </c>
      <c r="H1493">
        <f>_xlfn.XLOOKUP(Base[[#This Row],[Recurso]],'DE-PARA'!$A$1:$A$1000,'DE-PARA'!$E$1:$E$1000)</f>
        <v>0</v>
      </c>
      <c r="I1493">
        <f>_xlfn.XLOOKUP(Base[[#This Row],[Recurso]],'DE-PARA'!$A$1:$A$1000,'DE-PARA'!$F$1:$F$1000)</f>
        <v>0</v>
      </c>
      <c r="AD1493" s="64"/>
      <c r="AE1493" s="64"/>
      <c r="AF1493" s="64"/>
      <c r="AG1493" s="65"/>
      <c r="AH1493" s="65"/>
      <c r="BK1493" s="65"/>
      <c r="BL1493" s="65"/>
      <c r="BP1493" s="20"/>
    </row>
    <row r="1494" spans="1:68">
      <c r="A1494" s="19">
        <f>CONCATENATE(MONTH(Base[[#This Row],[Data_Padronizada]]),"/",YEAR(Base[[#This Row],[Data_Padronizada]]))*1</f>
        <v>1</v>
      </c>
      <c r="B1494" s="20" cm="1">
        <f t="array" ref="B1494">IF(ISTEXT(BP1494), IFERROR(VALOR.DATA(TRIM(BP1494)), VALUE(TRIM(BP1494))), BP1494)</f>
        <v>0</v>
      </c>
      <c r="C1494" t="str">
        <f>TEXT(Base[[#This Row],[Data_Padronizada]],"DDD")</f>
        <v>sáb</v>
      </c>
      <c r="D1494">
        <f>_xlfn.XLOOKUP(Base[[#This Row],[Recurso]],'DE-PARA'!$A$1:$A$1000,'DE-PARA'!$D$1:$D$1000)</f>
        <v>0</v>
      </c>
      <c r="E1494" t="str">
        <f>_xlfn.XLOOKUP(Base[[#This Row],[Tipo]],'DE-PARA'!$K$2:$K$63,'DE-PARA'!$L$2:$L$63,"Fazer De-Para")</f>
        <v>Fazer De-Para</v>
      </c>
      <c r="F1494" s="21">
        <f>Base[[#This Row],[Duração]]*24</f>
        <v>0</v>
      </c>
      <c r="G1494" s="22">
        <f>HOUR(Base[[#This Row],[Tempo de atendimento]]/24)</f>
        <v>0</v>
      </c>
      <c r="H1494">
        <f>_xlfn.XLOOKUP(Base[[#This Row],[Recurso]],'DE-PARA'!$A$1:$A$1000,'DE-PARA'!$E$1:$E$1000)</f>
        <v>0</v>
      </c>
      <c r="I1494">
        <f>_xlfn.XLOOKUP(Base[[#This Row],[Recurso]],'DE-PARA'!$A$1:$A$1000,'DE-PARA'!$F$1:$F$1000)</f>
        <v>0</v>
      </c>
      <c r="AD1494" s="64"/>
      <c r="AE1494" s="64"/>
      <c r="AF1494" s="64"/>
      <c r="AG1494" s="65"/>
      <c r="AH1494" s="65"/>
      <c r="BK1494" s="65"/>
      <c r="BL1494" s="65"/>
      <c r="BP1494" s="20"/>
    </row>
    <row r="1495" spans="1:68">
      <c r="A1495" s="19">
        <f>CONCATENATE(MONTH(Base[[#This Row],[Data_Padronizada]]),"/",YEAR(Base[[#This Row],[Data_Padronizada]]))*1</f>
        <v>1</v>
      </c>
      <c r="B1495" s="20" cm="1">
        <f t="array" ref="B1495">IF(ISTEXT(BP1495), IFERROR(VALOR.DATA(TRIM(BP1495)), VALUE(TRIM(BP1495))), BP1495)</f>
        <v>0</v>
      </c>
      <c r="C1495" t="str">
        <f>TEXT(Base[[#This Row],[Data_Padronizada]],"DDD")</f>
        <v>sáb</v>
      </c>
      <c r="D1495">
        <f>_xlfn.XLOOKUP(Base[[#This Row],[Recurso]],'DE-PARA'!$A$1:$A$1000,'DE-PARA'!$D$1:$D$1000)</f>
        <v>0</v>
      </c>
      <c r="E1495" t="str">
        <f>_xlfn.XLOOKUP(Base[[#This Row],[Tipo]],'DE-PARA'!$K$2:$K$63,'DE-PARA'!$L$2:$L$63,"Fazer De-Para")</f>
        <v>Fazer De-Para</v>
      </c>
      <c r="F1495" s="21">
        <f>Base[[#This Row],[Duração]]*24</f>
        <v>0</v>
      </c>
      <c r="G1495" s="22">
        <f>HOUR(Base[[#This Row],[Tempo de atendimento]]/24)</f>
        <v>0</v>
      </c>
      <c r="H1495">
        <f>_xlfn.XLOOKUP(Base[[#This Row],[Recurso]],'DE-PARA'!$A$1:$A$1000,'DE-PARA'!$E$1:$E$1000)</f>
        <v>0</v>
      </c>
      <c r="I1495">
        <f>_xlfn.XLOOKUP(Base[[#This Row],[Recurso]],'DE-PARA'!$A$1:$A$1000,'DE-PARA'!$F$1:$F$1000)</f>
        <v>0</v>
      </c>
      <c r="AD1495" s="64"/>
      <c r="AE1495" s="64"/>
      <c r="AF1495" s="64"/>
      <c r="AG1495" s="65"/>
      <c r="AH1495" s="65"/>
      <c r="BK1495" s="65"/>
      <c r="BL1495" s="65"/>
      <c r="BP1495" s="20"/>
    </row>
    <row r="1496" spans="1:68">
      <c r="A1496" s="19">
        <f>CONCATENATE(MONTH(Base[[#This Row],[Data_Padronizada]]),"/",YEAR(Base[[#This Row],[Data_Padronizada]]))*1</f>
        <v>1</v>
      </c>
      <c r="B1496" s="20" cm="1">
        <f t="array" ref="B1496">IF(ISTEXT(BP1496), IFERROR(VALOR.DATA(TRIM(BP1496)), VALUE(TRIM(BP1496))), BP1496)</f>
        <v>0</v>
      </c>
      <c r="C1496" t="str">
        <f>TEXT(Base[[#This Row],[Data_Padronizada]],"DDD")</f>
        <v>sáb</v>
      </c>
      <c r="D1496">
        <f>_xlfn.XLOOKUP(Base[[#This Row],[Recurso]],'DE-PARA'!$A$1:$A$1000,'DE-PARA'!$D$1:$D$1000)</f>
        <v>0</v>
      </c>
      <c r="E1496" t="str">
        <f>_xlfn.XLOOKUP(Base[[#This Row],[Tipo]],'DE-PARA'!$K$2:$K$63,'DE-PARA'!$L$2:$L$63,"Fazer De-Para")</f>
        <v>Fazer De-Para</v>
      </c>
      <c r="F1496" s="21">
        <f>Base[[#This Row],[Duração]]*24</f>
        <v>0</v>
      </c>
      <c r="G1496" s="22">
        <f>HOUR(Base[[#This Row],[Tempo de atendimento]]/24)</f>
        <v>0</v>
      </c>
      <c r="H1496">
        <f>_xlfn.XLOOKUP(Base[[#This Row],[Recurso]],'DE-PARA'!$A$1:$A$1000,'DE-PARA'!$E$1:$E$1000)</f>
        <v>0</v>
      </c>
      <c r="I1496">
        <f>_xlfn.XLOOKUP(Base[[#This Row],[Recurso]],'DE-PARA'!$A$1:$A$1000,'DE-PARA'!$F$1:$F$1000)</f>
        <v>0</v>
      </c>
      <c r="AD1496" s="64"/>
      <c r="AE1496" s="64"/>
      <c r="AF1496" s="64"/>
      <c r="AG1496" s="65"/>
      <c r="AH1496" s="65"/>
      <c r="BK1496" s="65"/>
      <c r="BL1496" s="65"/>
      <c r="BP1496" s="20"/>
    </row>
    <row r="1497" spans="1:68">
      <c r="A1497" s="19">
        <f>CONCATENATE(MONTH(Base[[#This Row],[Data_Padronizada]]),"/",YEAR(Base[[#This Row],[Data_Padronizada]]))*1</f>
        <v>1</v>
      </c>
      <c r="B1497" s="20" cm="1">
        <f t="array" ref="B1497">IF(ISTEXT(BP1497), IFERROR(VALOR.DATA(TRIM(BP1497)), VALUE(TRIM(BP1497))), BP1497)</f>
        <v>0</v>
      </c>
      <c r="C1497" t="str">
        <f>TEXT(Base[[#This Row],[Data_Padronizada]],"DDD")</f>
        <v>sáb</v>
      </c>
      <c r="D1497">
        <f>_xlfn.XLOOKUP(Base[[#This Row],[Recurso]],'DE-PARA'!$A$1:$A$1000,'DE-PARA'!$D$1:$D$1000)</f>
        <v>0</v>
      </c>
      <c r="E1497" t="str">
        <f>_xlfn.XLOOKUP(Base[[#This Row],[Tipo]],'DE-PARA'!$K$2:$K$63,'DE-PARA'!$L$2:$L$63,"Fazer De-Para")</f>
        <v>Fazer De-Para</v>
      </c>
      <c r="F1497" s="21">
        <f>Base[[#This Row],[Duração]]*24</f>
        <v>0</v>
      </c>
      <c r="G1497" s="22">
        <f>HOUR(Base[[#This Row],[Tempo de atendimento]]/24)</f>
        <v>0</v>
      </c>
      <c r="H1497">
        <f>_xlfn.XLOOKUP(Base[[#This Row],[Recurso]],'DE-PARA'!$A$1:$A$1000,'DE-PARA'!$E$1:$E$1000)</f>
        <v>0</v>
      </c>
      <c r="I1497">
        <f>_xlfn.XLOOKUP(Base[[#This Row],[Recurso]],'DE-PARA'!$A$1:$A$1000,'DE-PARA'!$F$1:$F$1000)</f>
        <v>0</v>
      </c>
      <c r="AD1497" s="64"/>
      <c r="AE1497" s="64"/>
      <c r="AF1497" s="64"/>
      <c r="AG1497" s="65"/>
      <c r="AH1497" s="65"/>
      <c r="BK1497" s="65"/>
      <c r="BL1497" s="65"/>
      <c r="BP1497" s="20"/>
    </row>
    <row r="1498" spans="1:68">
      <c r="A1498" s="19">
        <f>CONCATENATE(MONTH(Base[[#This Row],[Data_Padronizada]]),"/",YEAR(Base[[#This Row],[Data_Padronizada]]))*1</f>
        <v>1</v>
      </c>
      <c r="B1498" s="20" cm="1">
        <f t="array" ref="B1498">IF(ISTEXT(BP1498), IFERROR(VALOR.DATA(TRIM(BP1498)), VALUE(TRIM(BP1498))), BP1498)</f>
        <v>0</v>
      </c>
      <c r="C1498" t="str">
        <f>TEXT(Base[[#This Row],[Data_Padronizada]],"DDD")</f>
        <v>sáb</v>
      </c>
      <c r="D1498">
        <f>_xlfn.XLOOKUP(Base[[#This Row],[Recurso]],'DE-PARA'!$A$1:$A$1000,'DE-PARA'!$D$1:$D$1000)</f>
        <v>0</v>
      </c>
      <c r="E1498" t="str">
        <f>_xlfn.XLOOKUP(Base[[#This Row],[Tipo]],'DE-PARA'!$K$2:$K$63,'DE-PARA'!$L$2:$L$63,"Fazer De-Para")</f>
        <v>Fazer De-Para</v>
      </c>
      <c r="F1498" s="21">
        <f>Base[[#This Row],[Duração]]*24</f>
        <v>0</v>
      </c>
      <c r="G1498" s="22">
        <f>HOUR(Base[[#This Row],[Tempo de atendimento]]/24)</f>
        <v>0</v>
      </c>
      <c r="H1498">
        <f>_xlfn.XLOOKUP(Base[[#This Row],[Recurso]],'DE-PARA'!$A$1:$A$1000,'DE-PARA'!$E$1:$E$1000)</f>
        <v>0</v>
      </c>
      <c r="I1498">
        <f>_xlfn.XLOOKUP(Base[[#This Row],[Recurso]],'DE-PARA'!$A$1:$A$1000,'DE-PARA'!$F$1:$F$1000)</f>
        <v>0</v>
      </c>
      <c r="AD1498" s="64"/>
      <c r="AE1498" s="64"/>
      <c r="AF1498" s="64"/>
      <c r="AG1498" s="65"/>
      <c r="AH1498" s="65"/>
      <c r="BK1498" s="65"/>
      <c r="BL1498" s="65"/>
      <c r="BP1498" s="20"/>
    </row>
    <row r="1499" spans="1:68">
      <c r="A1499" s="19">
        <f>CONCATENATE(MONTH(Base[[#This Row],[Data_Padronizada]]),"/",YEAR(Base[[#This Row],[Data_Padronizada]]))*1</f>
        <v>1</v>
      </c>
      <c r="B1499" s="20" cm="1">
        <f t="array" ref="B1499">IF(ISTEXT(BP1499), IFERROR(VALOR.DATA(TRIM(BP1499)), VALUE(TRIM(BP1499))), BP1499)</f>
        <v>0</v>
      </c>
      <c r="C1499" t="str">
        <f>TEXT(Base[[#This Row],[Data_Padronizada]],"DDD")</f>
        <v>sáb</v>
      </c>
      <c r="D1499">
        <f>_xlfn.XLOOKUP(Base[[#This Row],[Recurso]],'DE-PARA'!$A$1:$A$1000,'DE-PARA'!$D$1:$D$1000)</f>
        <v>0</v>
      </c>
      <c r="E1499" t="str">
        <f>_xlfn.XLOOKUP(Base[[#This Row],[Tipo]],'DE-PARA'!$K$2:$K$63,'DE-PARA'!$L$2:$L$63,"Fazer De-Para")</f>
        <v>Fazer De-Para</v>
      </c>
      <c r="F1499" s="21">
        <f>Base[[#This Row],[Duração]]*24</f>
        <v>0</v>
      </c>
      <c r="G1499" s="22">
        <f>HOUR(Base[[#This Row],[Tempo de atendimento]]/24)</f>
        <v>0</v>
      </c>
      <c r="H1499">
        <f>_xlfn.XLOOKUP(Base[[#This Row],[Recurso]],'DE-PARA'!$A$1:$A$1000,'DE-PARA'!$E$1:$E$1000)</f>
        <v>0</v>
      </c>
      <c r="I1499">
        <f>_xlfn.XLOOKUP(Base[[#This Row],[Recurso]],'DE-PARA'!$A$1:$A$1000,'DE-PARA'!$F$1:$F$1000)</f>
        <v>0</v>
      </c>
      <c r="AD1499" s="64"/>
      <c r="AE1499" s="64"/>
      <c r="AF1499" s="64"/>
      <c r="AG1499" s="65"/>
      <c r="AH1499" s="65"/>
      <c r="BK1499" s="65"/>
      <c r="BL1499" s="65"/>
      <c r="BP1499" s="20"/>
    </row>
    <row r="1500" spans="1:68">
      <c r="A1500" s="19">
        <f>CONCATENATE(MONTH(Base[[#This Row],[Data_Padronizada]]),"/",YEAR(Base[[#This Row],[Data_Padronizada]]))*1</f>
        <v>1</v>
      </c>
      <c r="B1500" s="20" cm="1">
        <f t="array" ref="B1500">IF(ISTEXT(BP1500), IFERROR(VALOR.DATA(TRIM(BP1500)), VALUE(TRIM(BP1500))), BP1500)</f>
        <v>0</v>
      </c>
      <c r="C1500" t="str">
        <f>TEXT(Base[[#This Row],[Data_Padronizada]],"DDD")</f>
        <v>sáb</v>
      </c>
      <c r="D1500">
        <f>_xlfn.XLOOKUP(Base[[#This Row],[Recurso]],'DE-PARA'!$A$1:$A$1000,'DE-PARA'!$D$1:$D$1000)</f>
        <v>0</v>
      </c>
      <c r="E1500" t="str">
        <f>_xlfn.XLOOKUP(Base[[#This Row],[Tipo]],'DE-PARA'!$K$2:$K$63,'DE-PARA'!$L$2:$L$63,"Fazer De-Para")</f>
        <v>Fazer De-Para</v>
      </c>
      <c r="F1500" s="21">
        <f>Base[[#This Row],[Duração]]*24</f>
        <v>0</v>
      </c>
      <c r="G1500" s="22">
        <f>HOUR(Base[[#This Row],[Tempo de atendimento]]/24)</f>
        <v>0</v>
      </c>
      <c r="H1500">
        <f>_xlfn.XLOOKUP(Base[[#This Row],[Recurso]],'DE-PARA'!$A$1:$A$1000,'DE-PARA'!$E$1:$E$1000)</f>
        <v>0</v>
      </c>
      <c r="I1500">
        <f>_xlfn.XLOOKUP(Base[[#This Row],[Recurso]],'DE-PARA'!$A$1:$A$1000,'DE-PARA'!$F$1:$F$1000)</f>
        <v>0</v>
      </c>
      <c r="AD1500" s="64"/>
      <c r="AE1500" s="64"/>
      <c r="AF1500" s="64"/>
      <c r="AG1500" s="65"/>
      <c r="AH1500" s="65"/>
      <c r="BK1500" s="65"/>
      <c r="BL1500" s="65"/>
      <c r="BP1500" s="20"/>
    </row>
    <row r="1501" spans="1:68">
      <c r="A1501" s="19">
        <f>CONCATENATE(MONTH(Base[[#This Row],[Data_Padronizada]]),"/",YEAR(Base[[#This Row],[Data_Padronizada]]))*1</f>
        <v>1</v>
      </c>
      <c r="B1501" s="20" cm="1">
        <f t="array" ref="B1501">IF(ISTEXT(BP1501), IFERROR(VALOR.DATA(TRIM(BP1501)), VALUE(TRIM(BP1501))), BP1501)</f>
        <v>0</v>
      </c>
      <c r="C1501" t="str">
        <f>TEXT(Base[[#This Row],[Data_Padronizada]],"DDD")</f>
        <v>sáb</v>
      </c>
      <c r="D1501">
        <f>_xlfn.XLOOKUP(Base[[#This Row],[Recurso]],'DE-PARA'!$A$1:$A$1000,'DE-PARA'!$D$1:$D$1000)</f>
        <v>0</v>
      </c>
      <c r="E1501" t="str">
        <f>_xlfn.XLOOKUP(Base[[#This Row],[Tipo]],'DE-PARA'!$K$2:$K$63,'DE-PARA'!$L$2:$L$63,"Fazer De-Para")</f>
        <v>Fazer De-Para</v>
      </c>
      <c r="F1501" s="21">
        <f>Base[[#This Row],[Duração]]*24</f>
        <v>0</v>
      </c>
      <c r="G1501" s="22">
        <f>HOUR(Base[[#This Row],[Tempo de atendimento]]/24)</f>
        <v>0</v>
      </c>
      <c r="H1501">
        <f>_xlfn.XLOOKUP(Base[[#This Row],[Recurso]],'DE-PARA'!$A$1:$A$1000,'DE-PARA'!$E$1:$E$1000)</f>
        <v>0</v>
      </c>
      <c r="I1501">
        <f>_xlfn.XLOOKUP(Base[[#This Row],[Recurso]],'DE-PARA'!$A$1:$A$1000,'DE-PARA'!$F$1:$F$1000)</f>
        <v>0</v>
      </c>
      <c r="AD1501" s="64"/>
      <c r="AE1501" s="64"/>
      <c r="AF1501" s="64"/>
      <c r="AG1501" s="65"/>
      <c r="AH1501" s="65"/>
      <c r="BK1501" s="65"/>
      <c r="BL1501" s="65"/>
      <c r="BP1501" s="20"/>
    </row>
    <row r="1502" spans="1:68">
      <c r="A1502" s="19">
        <f>CONCATENATE(MONTH(Base[[#This Row],[Data_Padronizada]]),"/",YEAR(Base[[#This Row],[Data_Padronizada]]))*1</f>
        <v>1</v>
      </c>
      <c r="B1502" s="20" cm="1">
        <f t="array" ref="B1502">IF(ISTEXT(BP1502), IFERROR(VALOR.DATA(TRIM(BP1502)), VALUE(TRIM(BP1502))), BP1502)</f>
        <v>0</v>
      </c>
      <c r="C1502" t="str">
        <f>TEXT(Base[[#This Row],[Data_Padronizada]],"DDD")</f>
        <v>sáb</v>
      </c>
      <c r="D1502">
        <f>_xlfn.XLOOKUP(Base[[#This Row],[Recurso]],'DE-PARA'!$A$1:$A$1000,'DE-PARA'!$D$1:$D$1000)</f>
        <v>0</v>
      </c>
      <c r="E1502" t="str">
        <f>_xlfn.XLOOKUP(Base[[#This Row],[Tipo]],'DE-PARA'!$K$2:$K$63,'DE-PARA'!$L$2:$L$63,"Fazer De-Para")</f>
        <v>Fazer De-Para</v>
      </c>
      <c r="F1502" s="21">
        <f>Base[[#This Row],[Duração]]*24</f>
        <v>0</v>
      </c>
      <c r="G1502" s="22">
        <f>HOUR(Base[[#This Row],[Tempo de atendimento]]/24)</f>
        <v>0</v>
      </c>
      <c r="H1502">
        <f>_xlfn.XLOOKUP(Base[[#This Row],[Recurso]],'DE-PARA'!$A$1:$A$1000,'DE-PARA'!$E$1:$E$1000)</f>
        <v>0</v>
      </c>
      <c r="I1502">
        <f>_xlfn.XLOOKUP(Base[[#This Row],[Recurso]],'DE-PARA'!$A$1:$A$1000,'DE-PARA'!$F$1:$F$1000)</f>
        <v>0</v>
      </c>
      <c r="AD1502" s="64"/>
      <c r="AE1502" s="64"/>
      <c r="AF1502" s="64"/>
      <c r="AG1502" s="65"/>
      <c r="AH1502" s="65"/>
      <c r="BK1502" s="65"/>
      <c r="BL1502" s="65"/>
      <c r="BP1502" s="20"/>
    </row>
    <row r="1503" spans="1:68">
      <c r="A1503" s="19">
        <f>CONCATENATE(MONTH(Base[[#This Row],[Data_Padronizada]]),"/",YEAR(Base[[#This Row],[Data_Padronizada]]))*1</f>
        <v>1</v>
      </c>
      <c r="B1503" s="20" cm="1">
        <f t="array" ref="B1503">IF(ISTEXT(BP1503), IFERROR(VALOR.DATA(TRIM(BP1503)), VALUE(TRIM(BP1503))), BP1503)</f>
        <v>0</v>
      </c>
      <c r="C1503" t="str">
        <f>TEXT(Base[[#This Row],[Data_Padronizada]],"DDD")</f>
        <v>sáb</v>
      </c>
      <c r="D1503">
        <f>_xlfn.XLOOKUP(Base[[#This Row],[Recurso]],'DE-PARA'!$A$1:$A$1000,'DE-PARA'!$D$1:$D$1000)</f>
        <v>0</v>
      </c>
      <c r="E1503" t="str">
        <f>_xlfn.XLOOKUP(Base[[#This Row],[Tipo]],'DE-PARA'!$K$2:$K$63,'DE-PARA'!$L$2:$L$63,"Fazer De-Para")</f>
        <v>Fazer De-Para</v>
      </c>
      <c r="F1503" s="21">
        <f>Base[[#This Row],[Duração]]*24</f>
        <v>0</v>
      </c>
      <c r="G1503" s="22">
        <f>HOUR(Base[[#This Row],[Tempo de atendimento]]/24)</f>
        <v>0</v>
      </c>
      <c r="H1503">
        <f>_xlfn.XLOOKUP(Base[[#This Row],[Recurso]],'DE-PARA'!$A$1:$A$1000,'DE-PARA'!$E$1:$E$1000)</f>
        <v>0</v>
      </c>
      <c r="I1503">
        <f>_xlfn.XLOOKUP(Base[[#This Row],[Recurso]],'DE-PARA'!$A$1:$A$1000,'DE-PARA'!$F$1:$F$1000)</f>
        <v>0</v>
      </c>
      <c r="AD1503" s="64"/>
      <c r="AE1503" s="64"/>
      <c r="AF1503" s="64"/>
      <c r="AG1503" s="65"/>
      <c r="AH1503" s="65"/>
      <c r="BK1503" s="65"/>
      <c r="BL1503" s="65"/>
      <c r="BP1503" s="20"/>
    </row>
    <row r="1504" spans="1:68">
      <c r="A1504" s="19">
        <f>CONCATENATE(MONTH(Base[[#This Row],[Data_Padronizada]]),"/",YEAR(Base[[#This Row],[Data_Padronizada]]))*1</f>
        <v>1</v>
      </c>
      <c r="B1504" s="20" cm="1">
        <f t="array" ref="B1504">IF(ISTEXT(BP1504), IFERROR(VALOR.DATA(TRIM(BP1504)), VALUE(TRIM(BP1504))), BP1504)</f>
        <v>0</v>
      </c>
      <c r="C1504" t="str">
        <f>TEXT(Base[[#This Row],[Data_Padronizada]],"DDD")</f>
        <v>sáb</v>
      </c>
      <c r="D1504">
        <f>_xlfn.XLOOKUP(Base[[#This Row],[Recurso]],'DE-PARA'!$A$1:$A$1000,'DE-PARA'!$D$1:$D$1000)</f>
        <v>0</v>
      </c>
      <c r="E1504" t="str">
        <f>_xlfn.XLOOKUP(Base[[#This Row],[Tipo]],'DE-PARA'!$K$2:$K$63,'DE-PARA'!$L$2:$L$63,"Fazer De-Para")</f>
        <v>Fazer De-Para</v>
      </c>
      <c r="F1504" s="21">
        <f>Base[[#This Row],[Duração]]*24</f>
        <v>0</v>
      </c>
      <c r="G1504" s="22">
        <f>HOUR(Base[[#This Row],[Tempo de atendimento]]/24)</f>
        <v>0</v>
      </c>
      <c r="H1504">
        <f>_xlfn.XLOOKUP(Base[[#This Row],[Recurso]],'DE-PARA'!$A$1:$A$1000,'DE-PARA'!$E$1:$E$1000)</f>
        <v>0</v>
      </c>
      <c r="I1504">
        <f>_xlfn.XLOOKUP(Base[[#This Row],[Recurso]],'DE-PARA'!$A$1:$A$1000,'DE-PARA'!$F$1:$F$1000)</f>
        <v>0</v>
      </c>
      <c r="AD1504" s="64"/>
      <c r="AE1504" s="64"/>
      <c r="AF1504" s="64"/>
      <c r="AG1504" s="65"/>
      <c r="AH1504" s="65"/>
      <c r="BK1504" s="65"/>
      <c r="BL1504" s="65"/>
      <c r="BP1504" s="20"/>
    </row>
    <row r="1505" spans="1:68">
      <c r="A1505" s="19">
        <f>CONCATENATE(MONTH(Base[[#This Row],[Data_Padronizada]]),"/",YEAR(Base[[#This Row],[Data_Padronizada]]))*1</f>
        <v>1</v>
      </c>
      <c r="B1505" s="20" cm="1">
        <f t="array" ref="B1505">IF(ISTEXT(BP1505), IFERROR(VALOR.DATA(TRIM(BP1505)), VALUE(TRIM(BP1505))), BP1505)</f>
        <v>0</v>
      </c>
      <c r="C1505" t="str">
        <f>TEXT(Base[[#This Row],[Data_Padronizada]],"DDD")</f>
        <v>sáb</v>
      </c>
      <c r="D1505">
        <f>_xlfn.XLOOKUP(Base[[#This Row],[Recurso]],'DE-PARA'!$A$1:$A$1000,'DE-PARA'!$D$1:$D$1000)</f>
        <v>0</v>
      </c>
      <c r="E1505" t="str">
        <f>_xlfn.XLOOKUP(Base[[#This Row],[Tipo]],'DE-PARA'!$K$2:$K$63,'DE-PARA'!$L$2:$L$63,"Fazer De-Para")</f>
        <v>Fazer De-Para</v>
      </c>
      <c r="F1505" s="21">
        <f>Base[[#This Row],[Duração]]*24</f>
        <v>0</v>
      </c>
      <c r="G1505" s="22">
        <f>HOUR(Base[[#This Row],[Tempo de atendimento]]/24)</f>
        <v>0</v>
      </c>
      <c r="H1505">
        <f>_xlfn.XLOOKUP(Base[[#This Row],[Recurso]],'DE-PARA'!$A$1:$A$1000,'DE-PARA'!$E$1:$E$1000)</f>
        <v>0</v>
      </c>
      <c r="I1505">
        <f>_xlfn.XLOOKUP(Base[[#This Row],[Recurso]],'DE-PARA'!$A$1:$A$1000,'DE-PARA'!$F$1:$F$1000)</f>
        <v>0</v>
      </c>
      <c r="AD1505" s="64"/>
      <c r="AE1505" s="64"/>
      <c r="AF1505" s="64"/>
      <c r="AG1505" s="65"/>
      <c r="AH1505" s="65"/>
      <c r="BK1505" s="65"/>
      <c r="BL1505" s="65"/>
      <c r="BP1505" s="20"/>
    </row>
    <row r="1506" spans="1:68">
      <c r="A1506" s="19">
        <f>CONCATENATE(MONTH(Base[[#This Row],[Data_Padronizada]]),"/",YEAR(Base[[#This Row],[Data_Padronizada]]))*1</f>
        <v>1</v>
      </c>
      <c r="B1506" s="20" cm="1">
        <f t="array" ref="B1506">IF(ISTEXT(BP1506), IFERROR(VALOR.DATA(TRIM(BP1506)), VALUE(TRIM(BP1506))), BP1506)</f>
        <v>0</v>
      </c>
      <c r="C1506" t="str">
        <f>TEXT(Base[[#This Row],[Data_Padronizada]],"DDD")</f>
        <v>sáb</v>
      </c>
      <c r="D1506">
        <f>_xlfn.XLOOKUP(Base[[#This Row],[Recurso]],'DE-PARA'!$A$1:$A$1000,'DE-PARA'!$D$1:$D$1000)</f>
        <v>0</v>
      </c>
      <c r="E1506" t="str">
        <f>_xlfn.XLOOKUP(Base[[#This Row],[Tipo]],'DE-PARA'!$K$2:$K$63,'DE-PARA'!$L$2:$L$63,"Fazer De-Para")</f>
        <v>Fazer De-Para</v>
      </c>
      <c r="F1506" s="21">
        <f>Base[[#This Row],[Duração]]*24</f>
        <v>0</v>
      </c>
      <c r="G1506" s="22">
        <f>HOUR(Base[[#This Row],[Tempo de atendimento]]/24)</f>
        <v>0</v>
      </c>
      <c r="H1506">
        <f>_xlfn.XLOOKUP(Base[[#This Row],[Recurso]],'DE-PARA'!$A$1:$A$1000,'DE-PARA'!$E$1:$E$1000)</f>
        <v>0</v>
      </c>
      <c r="I1506">
        <f>_xlfn.XLOOKUP(Base[[#This Row],[Recurso]],'DE-PARA'!$A$1:$A$1000,'DE-PARA'!$F$1:$F$1000)</f>
        <v>0</v>
      </c>
      <c r="AD1506" s="64"/>
      <c r="AE1506" s="64"/>
      <c r="AF1506" s="64"/>
      <c r="AG1506" s="65"/>
      <c r="AH1506" s="65"/>
      <c r="BK1506" s="65"/>
      <c r="BL1506" s="65"/>
      <c r="BP1506" s="20"/>
    </row>
    <row r="1507" spans="1:68">
      <c r="A1507" s="19">
        <f>CONCATENATE(MONTH(Base[[#This Row],[Data_Padronizada]]),"/",YEAR(Base[[#This Row],[Data_Padronizada]]))*1</f>
        <v>1</v>
      </c>
      <c r="B1507" s="20" cm="1">
        <f t="array" ref="B1507">IF(ISTEXT(BP1507), IFERROR(VALOR.DATA(TRIM(BP1507)), VALUE(TRIM(BP1507))), BP1507)</f>
        <v>0</v>
      </c>
      <c r="C1507" t="str">
        <f>TEXT(Base[[#This Row],[Data_Padronizada]],"DDD")</f>
        <v>sáb</v>
      </c>
      <c r="D1507">
        <f>_xlfn.XLOOKUP(Base[[#This Row],[Recurso]],'DE-PARA'!$A$1:$A$1000,'DE-PARA'!$D$1:$D$1000)</f>
        <v>0</v>
      </c>
      <c r="E1507" t="str">
        <f>_xlfn.XLOOKUP(Base[[#This Row],[Tipo]],'DE-PARA'!$K$2:$K$63,'DE-PARA'!$L$2:$L$63,"Fazer De-Para")</f>
        <v>Fazer De-Para</v>
      </c>
      <c r="F1507" s="21">
        <f>Base[[#This Row],[Duração]]*24</f>
        <v>0</v>
      </c>
      <c r="G1507" s="22">
        <f>HOUR(Base[[#This Row],[Tempo de atendimento]]/24)</f>
        <v>0</v>
      </c>
      <c r="H1507">
        <f>_xlfn.XLOOKUP(Base[[#This Row],[Recurso]],'DE-PARA'!$A$1:$A$1000,'DE-PARA'!$E$1:$E$1000)</f>
        <v>0</v>
      </c>
      <c r="I1507">
        <f>_xlfn.XLOOKUP(Base[[#This Row],[Recurso]],'DE-PARA'!$A$1:$A$1000,'DE-PARA'!$F$1:$F$1000)</f>
        <v>0</v>
      </c>
      <c r="AD1507" s="64"/>
      <c r="AE1507" s="64"/>
      <c r="AF1507" s="64"/>
      <c r="AG1507" s="65"/>
      <c r="AH1507" s="65"/>
      <c r="BK1507" s="65"/>
      <c r="BL1507" s="65"/>
      <c r="BP1507" s="20"/>
    </row>
    <row r="1508" spans="1:68">
      <c r="A1508" s="19">
        <f>CONCATENATE(MONTH(Base[[#This Row],[Data_Padronizada]]),"/",YEAR(Base[[#This Row],[Data_Padronizada]]))*1</f>
        <v>1</v>
      </c>
      <c r="B1508" s="20" cm="1">
        <f t="array" ref="B1508">IF(ISTEXT(BP1508), IFERROR(VALOR.DATA(TRIM(BP1508)), VALUE(TRIM(BP1508))), BP1508)</f>
        <v>0</v>
      </c>
      <c r="C1508" t="str">
        <f>TEXT(Base[[#This Row],[Data_Padronizada]],"DDD")</f>
        <v>sáb</v>
      </c>
      <c r="D1508">
        <f>_xlfn.XLOOKUP(Base[[#This Row],[Recurso]],'DE-PARA'!$A$1:$A$1000,'DE-PARA'!$D$1:$D$1000)</f>
        <v>0</v>
      </c>
      <c r="E1508" t="str">
        <f>_xlfn.XLOOKUP(Base[[#This Row],[Tipo]],'DE-PARA'!$K$2:$K$63,'DE-PARA'!$L$2:$L$63,"Fazer De-Para")</f>
        <v>Fazer De-Para</v>
      </c>
      <c r="F1508" s="21">
        <f>Base[[#This Row],[Duração]]*24</f>
        <v>0</v>
      </c>
      <c r="G1508" s="22">
        <f>HOUR(Base[[#This Row],[Tempo de atendimento]]/24)</f>
        <v>0</v>
      </c>
      <c r="H1508">
        <f>_xlfn.XLOOKUP(Base[[#This Row],[Recurso]],'DE-PARA'!$A$1:$A$1000,'DE-PARA'!$E$1:$E$1000)</f>
        <v>0</v>
      </c>
      <c r="I1508">
        <f>_xlfn.XLOOKUP(Base[[#This Row],[Recurso]],'DE-PARA'!$A$1:$A$1000,'DE-PARA'!$F$1:$F$1000)</f>
        <v>0</v>
      </c>
      <c r="AD1508" s="64"/>
      <c r="AE1508" s="64"/>
      <c r="AF1508" s="64"/>
      <c r="AG1508" s="65"/>
      <c r="AH1508" s="65"/>
      <c r="BK1508" s="65"/>
      <c r="BL1508" s="65"/>
      <c r="BP1508" s="20"/>
    </row>
    <row r="1509" spans="1:68">
      <c r="A1509" s="19">
        <f>CONCATENATE(MONTH(Base[[#This Row],[Data_Padronizada]]),"/",YEAR(Base[[#This Row],[Data_Padronizada]]))*1</f>
        <v>1</v>
      </c>
      <c r="B1509" s="20" cm="1">
        <f t="array" ref="B1509">IF(ISTEXT(BP1509), IFERROR(VALOR.DATA(TRIM(BP1509)), VALUE(TRIM(BP1509))), BP1509)</f>
        <v>0</v>
      </c>
      <c r="C1509" t="str">
        <f>TEXT(Base[[#This Row],[Data_Padronizada]],"DDD")</f>
        <v>sáb</v>
      </c>
      <c r="D1509">
        <f>_xlfn.XLOOKUP(Base[[#This Row],[Recurso]],'DE-PARA'!$A$1:$A$1000,'DE-PARA'!$D$1:$D$1000)</f>
        <v>0</v>
      </c>
      <c r="E1509" t="str">
        <f>_xlfn.XLOOKUP(Base[[#This Row],[Tipo]],'DE-PARA'!$K$2:$K$63,'DE-PARA'!$L$2:$L$63,"Fazer De-Para")</f>
        <v>Fazer De-Para</v>
      </c>
      <c r="F1509" s="21">
        <f>Base[[#This Row],[Duração]]*24</f>
        <v>0</v>
      </c>
      <c r="G1509" s="22">
        <f>HOUR(Base[[#This Row],[Tempo de atendimento]]/24)</f>
        <v>0</v>
      </c>
      <c r="H1509">
        <f>_xlfn.XLOOKUP(Base[[#This Row],[Recurso]],'DE-PARA'!$A$1:$A$1000,'DE-PARA'!$E$1:$E$1000)</f>
        <v>0</v>
      </c>
      <c r="I1509">
        <f>_xlfn.XLOOKUP(Base[[#This Row],[Recurso]],'DE-PARA'!$A$1:$A$1000,'DE-PARA'!$F$1:$F$1000)</f>
        <v>0</v>
      </c>
      <c r="AD1509" s="64"/>
      <c r="AE1509" s="64"/>
      <c r="AF1509" s="64"/>
      <c r="AG1509" s="65"/>
      <c r="AH1509" s="65"/>
      <c r="BK1509" s="65"/>
      <c r="BL1509" s="65"/>
      <c r="BP1509" s="20"/>
    </row>
    <row r="1510" spans="1:68">
      <c r="A1510" s="19">
        <f>CONCATENATE(MONTH(Base[[#This Row],[Data_Padronizada]]),"/",YEAR(Base[[#This Row],[Data_Padronizada]]))*1</f>
        <v>1</v>
      </c>
      <c r="B1510" s="20" cm="1">
        <f t="array" ref="B1510">IF(ISTEXT(BP1510), IFERROR(VALOR.DATA(TRIM(BP1510)), VALUE(TRIM(BP1510))), BP1510)</f>
        <v>0</v>
      </c>
      <c r="C1510" t="str">
        <f>TEXT(Base[[#This Row],[Data_Padronizada]],"DDD")</f>
        <v>sáb</v>
      </c>
      <c r="D1510">
        <f>_xlfn.XLOOKUP(Base[[#This Row],[Recurso]],'DE-PARA'!$A$1:$A$1000,'DE-PARA'!$D$1:$D$1000)</f>
        <v>0</v>
      </c>
      <c r="E1510" t="str">
        <f>_xlfn.XLOOKUP(Base[[#This Row],[Tipo]],'DE-PARA'!$K$2:$K$63,'DE-PARA'!$L$2:$L$63,"Fazer De-Para")</f>
        <v>Fazer De-Para</v>
      </c>
      <c r="F1510" s="21">
        <f>Base[[#This Row],[Duração]]*24</f>
        <v>0</v>
      </c>
      <c r="G1510" s="22">
        <f>HOUR(Base[[#This Row],[Tempo de atendimento]]/24)</f>
        <v>0</v>
      </c>
      <c r="H1510">
        <f>_xlfn.XLOOKUP(Base[[#This Row],[Recurso]],'DE-PARA'!$A$1:$A$1000,'DE-PARA'!$E$1:$E$1000)</f>
        <v>0</v>
      </c>
      <c r="I1510">
        <f>_xlfn.XLOOKUP(Base[[#This Row],[Recurso]],'DE-PARA'!$A$1:$A$1000,'DE-PARA'!$F$1:$F$1000)</f>
        <v>0</v>
      </c>
      <c r="AD1510" s="64"/>
      <c r="AE1510" s="64"/>
      <c r="AF1510" s="64"/>
      <c r="AG1510" s="65"/>
      <c r="AH1510" s="65"/>
      <c r="BK1510" s="65"/>
      <c r="BL1510" s="65"/>
      <c r="BP1510" s="20"/>
    </row>
    <row r="1511" spans="1:68">
      <c r="A1511" s="19">
        <f>CONCATENATE(MONTH(Base[[#This Row],[Data_Padronizada]]),"/",YEAR(Base[[#This Row],[Data_Padronizada]]))*1</f>
        <v>1</v>
      </c>
      <c r="B1511" s="20" cm="1">
        <f t="array" ref="B1511">IF(ISTEXT(BP1511), IFERROR(VALOR.DATA(TRIM(BP1511)), VALUE(TRIM(BP1511))), BP1511)</f>
        <v>0</v>
      </c>
      <c r="C1511" t="str">
        <f>TEXT(Base[[#This Row],[Data_Padronizada]],"DDD")</f>
        <v>sáb</v>
      </c>
      <c r="D1511">
        <f>_xlfn.XLOOKUP(Base[[#This Row],[Recurso]],'DE-PARA'!$A$1:$A$1000,'DE-PARA'!$D$1:$D$1000)</f>
        <v>0</v>
      </c>
      <c r="E1511" t="str">
        <f>_xlfn.XLOOKUP(Base[[#This Row],[Tipo]],'DE-PARA'!$K$2:$K$63,'DE-PARA'!$L$2:$L$63,"Fazer De-Para")</f>
        <v>Fazer De-Para</v>
      </c>
      <c r="F1511" s="21">
        <f>Base[[#This Row],[Duração]]*24</f>
        <v>0</v>
      </c>
      <c r="G1511" s="22">
        <f>HOUR(Base[[#This Row],[Tempo de atendimento]]/24)</f>
        <v>0</v>
      </c>
      <c r="H1511">
        <f>_xlfn.XLOOKUP(Base[[#This Row],[Recurso]],'DE-PARA'!$A$1:$A$1000,'DE-PARA'!$E$1:$E$1000)</f>
        <v>0</v>
      </c>
      <c r="I1511">
        <f>_xlfn.XLOOKUP(Base[[#This Row],[Recurso]],'DE-PARA'!$A$1:$A$1000,'DE-PARA'!$F$1:$F$1000)</f>
        <v>0</v>
      </c>
      <c r="AD1511" s="64"/>
      <c r="AE1511" s="64"/>
      <c r="AF1511" s="64"/>
      <c r="AG1511" s="65"/>
      <c r="AH1511" s="65"/>
      <c r="BK1511" s="65"/>
      <c r="BL1511" s="65"/>
      <c r="BP1511" s="20"/>
    </row>
    <row r="1512" spans="1:68">
      <c r="A1512" s="19">
        <f>CONCATENATE(MONTH(Base[[#This Row],[Data_Padronizada]]),"/",YEAR(Base[[#This Row],[Data_Padronizada]]))*1</f>
        <v>1</v>
      </c>
      <c r="B1512" s="20" cm="1">
        <f t="array" ref="B1512">IF(ISTEXT(BP1512), IFERROR(VALOR.DATA(TRIM(BP1512)), VALUE(TRIM(BP1512))), BP1512)</f>
        <v>0</v>
      </c>
      <c r="C1512" t="str">
        <f>TEXT(Base[[#This Row],[Data_Padronizada]],"DDD")</f>
        <v>sáb</v>
      </c>
      <c r="D1512">
        <f>_xlfn.XLOOKUP(Base[[#This Row],[Recurso]],'DE-PARA'!$A$1:$A$1000,'DE-PARA'!$D$1:$D$1000)</f>
        <v>0</v>
      </c>
      <c r="E1512" t="str">
        <f>_xlfn.XLOOKUP(Base[[#This Row],[Tipo]],'DE-PARA'!$K$2:$K$63,'DE-PARA'!$L$2:$L$63,"Fazer De-Para")</f>
        <v>Fazer De-Para</v>
      </c>
      <c r="F1512" s="21">
        <f>Base[[#This Row],[Duração]]*24</f>
        <v>0</v>
      </c>
      <c r="G1512" s="22">
        <f>HOUR(Base[[#This Row],[Tempo de atendimento]]/24)</f>
        <v>0</v>
      </c>
      <c r="H1512">
        <f>_xlfn.XLOOKUP(Base[[#This Row],[Recurso]],'DE-PARA'!$A$1:$A$1000,'DE-PARA'!$E$1:$E$1000)</f>
        <v>0</v>
      </c>
      <c r="I1512">
        <f>_xlfn.XLOOKUP(Base[[#This Row],[Recurso]],'DE-PARA'!$A$1:$A$1000,'DE-PARA'!$F$1:$F$1000)</f>
        <v>0</v>
      </c>
      <c r="AD1512" s="64"/>
      <c r="AE1512" s="64"/>
      <c r="AF1512" s="64"/>
      <c r="AG1512" s="65"/>
      <c r="AH1512" s="65"/>
      <c r="BK1512" s="65"/>
      <c r="BL1512" s="65"/>
      <c r="BP1512" s="20"/>
    </row>
    <row r="1513" spans="1:68">
      <c r="A1513" s="19">
        <f>CONCATENATE(MONTH(Base[[#This Row],[Data_Padronizada]]),"/",YEAR(Base[[#This Row],[Data_Padronizada]]))*1</f>
        <v>1</v>
      </c>
      <c r="B1513" s="20" cm="1">
        <f t="array" ref="B1513">IF(ISTEXT(BP1513), IFERROR(VALOR.DATA(TRIM(BP1513)), VALUE(TRIM(BP1513))), BP1513)</f>
        <v>0</v>
      </c>
      <c r="C1513" t="str">
        <f>TEXT(Base[[#This Row],[Data_Padronizada]],"DDD")</f>
        <v>sáb</v>
      </c>
      <c r="D1513">
        <f>_xlfn.XLOOKUP(Base[[#This Row],[Recurso]],'DE-PARA'!$A$1:$A$1000,'DE-PARA'!$D$1:$D$1000)</f>
        <v>0</v>
      </c>
      <c r="E1513" t="str">
        <f>_xlfn.XLOOKUP(Base[[#This Row],[Tipo]],'DE-PARA'!$K$2:$K$63,'DE-PARA'!$L$2:$L$63,"Fazer De-Para")</f>
        <v>Fazer De-Para</v>
      </c>
      <c r="F1513" s="21">
        <f>Base[[#This Row],[Duração]]*24</f>
        <v>0</v>
      </c>
      <c r="G1513" s="22">
        <f>HOUR(Base[[#This Row],[Tempo de atendimento]]/24)</f>
        <v>0</v>
      </c>
      <c r="H1513">
        <f>_xlfn.XLOOKUP(Base[[#This Row],[Recurso]],'DE-PARA'!$A$1:$A$1000,'DE-PARA'!$E$1:$E$1000)</f>
        <v>0</v>
      </c>
      <c r="I1513">
        <f>_xlfn.XLOOKUP(Base[[#This Row],[Recurso]],'DE-PARA'!$A$1:$A$1000,'DE-PARA'!$F$1:$F$1000)</f>
        <v>0</v>
      </c>
      <c r="AD1513" s="64"/>
      <c r="AE1513" s="64"/>
      <c r="AF1513" s="64"/>
      <c r="AG1513" s="65"/>
      <c r="AH1513" s="65"/>
      <c r="BK1513" s="65"/>
      <c r="BL1513" s="65"/>
      <c r="BP1513" s="20"/>
    </row>
    <row r="1514" spans="1:68">
      <c r="A1514" s="19">
        <f>CONCATENATE(MONTH(Base[[#This Row],[Data_Padronizada]]),"/",YEAR(Base[[#This Row],[Data_Padronizada]]))*1</f>
        <v>1</v>
      </c>
      <c r="B1514" s="20" cm="1">
        <f t="array" ref="B1514">IF(ISTEXT(BP1514), IFERROR(VALOR.DATA(TRIM(BP1514)), VALUE(TRIM(BP1514))), BP1514)</f>
        <v>0</v>
      </c>
      <c r="C1514" t="str">
        <f>TEXT(Base[[#This Row],[Data_Padronizada]],"DDD")</f>
        <v>sáb</v>
      </c>
      <c r="D1514">
        <f>_xlfn.XLOOKUP(Base[[#This Row],[Recurso]],'DE-PARA'!$A$1:$A$1000,'DE-PARA'!$D$1:$D$1000)</f>
        <v>0</v>
      </c>
      <c r="E1514" t="str">
        <f>_xlfn.XLOOKUP(Base[[#This Row],[Tipo]],'DE-PARA'!$K$2:$K$63,'DE-PARA'!$L$2:$L$63,"Fazer De-Para")</f>
        <v>Fazer De-Para</v>
      </c>
      <c r="F1514" s="21">
        <f>Base[[#This Row],[Duração]]*24</f>
        <v>0</v>
      </c>
      <c r="G1514" s="22">
        <f>HOUR(Base[[#This Row],[Tempo de atendimento]]/24)</f>
        <v>0</v>
      </c>
      <c r="H1514">
        <f>_xlfn.XLOOKUP(Base[[#This Row],[Recurso]],'DE-PARA'!$A$1:$A$1000,'DE-PARA'!$E$1:$E$1000)</f>
        <v>0</v>
      </c>
      <c r="I1514">
        <f>_xlfn.XLOOKUP(Base[[#This Row],[Recurso]],'DE-PARA'!$A$1:$A$1000,'DE-PARA'!$F$1:$F$1000)</f>
        <v>0</v>
      </c>
      <c r="AD1514" s="64"/>
      <c r="AE1514" s="64"/>
      <c r="AF1514" s="64"/>
      <c r="AG1514" s="65"/>
      <c r="AH1514" s="65"/>
      <c r="BK1514" s="65"/>
      <c r="BL1514" s="65"/>
      <c r="BP1514" s="20"/>
    </row>
    <row r="1515" spans="1:68">
      <c r="A1515" s="19">
        <f>CONCATENATE(MONTH(Base[[#This Row],[Data_Padronizada]]),"/",YEAR(Base[[#This Row],[Data_Padronizada]]))*1</f>
        <v>1</v>
      </c>
      <c r="B1515" s="20" cm="1">
        <f t="array" ref="B1515">IF(ISTEXT(BP1515), IFERROR(VALOR.DATA(TRIM(BP1515)), VALUE(TRIM(BP1515))), BP1515)</f>
        <v>0</v>
      </c>
      <c r="C1515" t="str">
        <f>TEXT(Base[[#This Row],[Data_Padronizada]],"DDD")</f>
        <v>sáb</v>
      </c>
      <c r="D1515">
        <f>_xlfn.XLOOKUP(Base[[#This Row],[Recurso]],'DE-PARA'!$A$1:$A$1000,'DE-PARA'!$D$1:$D$1000)</f>
        <v>0</v>
      </c>
      <c r="E1515" t="str">
        <f>_xlfn.XLOOKUP(Base[[#This Row],[Tipo]],'DE-PARA'!$K$2:$K$63,'DE-PARA'!$L$2:$L$63,"Fazer De-Para")</f>
        <v>Fazer De-Para</v>
      </c>
      <c r="F1515" s="21">
        <f>Base[[#This Row],[Duração]]*24</f>
        <v>0</v>
      </c>
      <c r="G1515" s="22">
        <f>HOUR(Base[[#This Row],[Tempo de atendimento]]/24)</f>
        <v>0</v>
      </c>
      <c r="H1515">
        <f>_xlfn.XLOOKUP(Base[[#This Row],[Recurso]],'DE-PARA'!$A$1:$A$1000,'DE-PARA'!$E$1:$E$1000)</f>
        <v>0</v>
      </c>
      <c r="I1515">
        <f>_xlfn.XLOOKUP(Base[[#This Row],[Recurso]],'DE-PARA'!$A$1:$A$1000,'DE-PARA'!$F$1:$F$1000)</f>
        <v>0</v>
      </c>
      <c r="AD1515" s="64"/>
      <c r="AE1515" s="64"/>
      <c r="AF1515" s="64"/>
      <c r="AG1515" s="65"/>
      <c r="AH1515" s="65"/>
      <c r="BK1515" s="65"/>
      <c r="BL1515" s="65"/>
      <c r="BP1515" s="20"/>
    </row>
    <row r="1516" spans="1:68">
      <c r="A1516" s="19">
        <f>CONCATENATE(MONTH(Base[[#This Row],[Data_Padronizada]]),"/",YEAR(Base[[#This Row],[Data_Padronizada]]))*1</f>
        <v>1</v>
      </c>
      <c r="B1516" s="20" cm="1">
        <f t="array" ref="B1516">IF(ISTEXT(BP1516), IFERROR(VALOR.DATA(TRIM(BP1516)), VALUE(TRIM(BP1516))), BP1516)</f>
        <v>0</v>
      </c>
      <c r="C1516" t="str">
        <f>TEXT(Base[[#This Row],[Data_Padronizada]],"DDD")</f>
        <v>sáb</v>
      </c>
      <c r="D1516">
        <f>_xlfn.XLOOKUP(Base[[#This Row],[Recurso]],'DE-PARA'!$A$1:$A$1000,'DE-PARA'!$D$1:$D$1000)</f>
        <v>0</v>
      </c>
      <c r="E1516" t="str">
        <f>_xlfn.XLOOKUP(Base[[#This Row],[Tipo]],'DE-PARA'!$K$2:$K$63,'DE-PARA'!$L$2:$L$63,"Fazer De-Para")</f>
        <v>Fazer De-Para</v>
      </c>
      <c r="F1516" s="21">
        <f>Base[[#This Row],[Duração]]*24</f>
        <v>0</v>
      </c>
      <c r="G1516" s="22">
        <f>HOUR(Base[[#This Row],[Tempo de atendimento]]/24)</f>
        <v>0</v>
      </c>
      <c r="H1516">
        <f>_xlfn.XLOOKUP(Base[[#This Row],[Recurso]],'DE-PARA'!$A$1:$A$1000,'DE-PARA'!$E$1:$E$1000)</f>
        <v>0</v>
      </c>
      <c r="I1516">
        <f>_xlfn.XLOOKUP(Base[[#This Row],[Recurso]],'DE-PARA'!$A$1:$A$1000,'DE-PARA'!$F$1:$F$1000)</f>
        <v>0</v>
      </c>
      <c r="AD1516" s="64"/>
      <c r="AE1516" s="64"/>
      <c r="AF1516" s="64"/>
      <c r="AG1516" s="65"/>
      <c r="AH1516" s="65"/>
      <c r="BK1516" s="65"/>
      <c r="BL1516" s="65"/>
      <c r="BP1516" s="20"/>
    </row>
    <row r="1517" spans="1:68">
      <c r="A1517" s="19">
        <f>CONCATENATE(MONTH(Base[[#This Row],[Data_Padronizada]]),"/",YEAR(Base[[#This Row],[Data_Padronizada]]))*1</f>
        <v>1</v>
      </c>
      <c r="B1517" s="20" cm="1">
        <f t="array" ref="B1517">IF(ISTEXT(BP1517), IFERROR(VALOR.DATA(TRIM(BP1517)), VALUE(TRIM(BP1517))), BP1517)</f>
        <v>0</v>
      </c>
      <c r="C1517" t="str">
        <f>TEXT(Base[[#This Row],[Data_Padronizada]],"DDD")</f>
        <v>sáb</v>
      </c>
      <c r="D1517">
        <f>_xlfn.XLOOKUP(Base[[#This Row],[Recurso]],'DE-PARA'!$A$1:$A$1000,'DE-PARA'!$D$1:$D$1000)</f>
        <v>0</v>
      </c>
      <c r="E1517" t="str">
        <f>_xlfn.XLOOKUP(Base[[#This Row],[Tipo]],'DE-PARA'!$K$2:$K$63,'DE-PARA'!$L$2:$L$63,"Fazer De-Para")</f>
        <v>Fazer De-Para</v>
      </c>
      <c r="F1517" s="21">
        <f>Base[[#This Row],[Duração]]*24</f>
        <v>0</v>
      </c>
      <c r="G1517" s="22">
        <f>HOUR(Base[[#This Row],[Tempo de atendimento]]/24)</f>
        <v>0</v>
      </c>
      <c r="H1517">
        <f>_xlfn.XLOOKUP(Base[[#This Row],[Recurso]],'DE-PARA'!$A$1:$A$1000,'DE-PARA'!$E$1:$E$1000)</f>
        <v>0</v>
      </c>
      <c r="I1517">
        <f>_xlfn.XLOOKUP(Base[[#This Row],[Recurso]],'DE-PARA'!$A$1:$A$1000,'DE-PARA'!$F$1:$F$1000)</f>
        <v>0</v>
      </c>
      <c r="AD1517" s="64"/>
      <c r="AE1517" s="64"/>
      <c r="AF1517" s="64"/>
      <c r="AG1517" s="65"/>
      <c r="AH1517" s="65"/>
      <c r="BK1517" s="65"/>
      <c r="BL1517" s="65"/>
      <c r="BP1517" s="20"/>
    </row>
    <row r="1518" spans="1:68">
      <c r="A1518" s="19">
        <f>CONCATENATE(MONTH(Base[[#This Row],[Data_Padronizada]]),"/",YEAR(Base[[#This Row],[Data_Padronizada]]))*1</f>
        <v>1</v>
      </c>
      <c r="B1518" s="20" cm="1">
        <f t="array" ref="B1518">IF(ISTEXT(BP1518), IFERROR(VALOR.DATA(TRIM(BP1518)), VALUE(TRIM(BP1518))), BP1518)</f>
        <v>0</v>
      </c>
      <c r="C1518" t="str">
        <f>TEXT(Base[[#This Row],[Data_Padronizada]],"DDD")</f>
        <v>sáb</v>
      </c>
      <c r="D1518">
        <f>_xlfn.XLOOKUP(Base[[#This Row],[Recurso]],'DE-PARA'!$A$1:$A$1000,'DE-PARA'!$D$1:$D$1000)</f>
        <v>0</v>
      </c>
      <c r="E1518" t="str">
        <f>_xlfn.XLOOKUP(Base[[#This Row],[Tipo]],'DE-PARA'!$K$2:$K$63,'DE-PARA'!$L$2:$L$63,"Fazer De-Para")</f>
        <v>Fazer De-Para</v>
      </c>
      <c r="F1518" s="21">
        <f>Base[[#This Row],[Duração]]*24</f>
        <v>0</v>
      </c>
      <c r="G1518" s="22">
        <f>HOUR(Base[[#This Row],[Tempo de atendimento]]/24)</f>
        <v>0</v>
      </c>
      <c r="H1518">
        <f>_xlfn.XLOOKUP(Base[[#This Row],[Recurso]],'DE-PARA'!$A$1:$A$1000,'DE-PARA'!$E$1:$E$1000)</f>
        <v>0</v>
      </c>
      <c r="I1518">
        <f>_xlfn.XLOOKUP(Base[[#This Row],[Recurso]],'DE-PARA'!$A$1:$A$1000,'DE-PARA'!$F$1:$F$1000)</f>
        <v>0</v>
      </c>
      <c r="AD1518" s="64"/>
      <c r="AE1518" s="64"/>
      <c r="AF1518" s="64"/>
      <c r="AG1518" s="65"/>
      <c r="AH1518" s="65"/>
      <c r="BK1518" s="65"/>
      <c r="BL1518" s="65"/>
      <c r="BP1518" s="20"/>
    </row>
    <row r="1519" spans="1:68">
      <c r="A1519" s="19">
        <f>CONCATENATE(MONTH(Base[[#This Row],[Data_Padronizada]]),"/",YEAR(Base[[#This Row],[Data_Padronizada]]))*1</f>
        <v>1</v>
      </c>
      <c r="B1519" s="20" cm="1">
        <f t="array" ref="B1519">IF(ISTEXT(BP1519), IFERROR(VALOR.DATA(TRIM(BP1519)), VALUE(TRIM(BP1519))), BP1519)</f>
        <v>0</v>
      </c>
      <c r="C1519" t="str">
        <f>TEXT(Base[[#This Row],[Data_Padronizada]],"DDD")</f>
        <v>sáb</v>
      </c>
      <c r="D1519">
        <f>_xlfn.XLOOKUP(Base[[#This Row],[Recurso]],'DE-PARA'!$A$1:$A$1000,'DE-PARA'!$D$1:$D$1000)</f>
        <v>0</v>
      </c>
      <c r="E1519" t="str">
        <f>_xlfn.XLOOKUP(Base[[#This Row],[Tipo]],'DE-PARA'!$K$2:$K$63,'DE-PARA'!$L$2:$L$63,"Fazer De-Para")</f>
        <v>Fazer De-Para</v>
      </c>
      <c r="F1519" s="21">
        <f>Base[[#This Row],[Duração]]*24</f>
        <v>0</v>
      </c>
      <c r="G1519" s="22">
        <f>HOUR(Base[[#This Row],[Tempo de atendimento]]/24)</f>
        <v>0</v>
      </c>
      <c r="H1519">
        <f>_xlfn.XLOOKUP(Base[[#This Row],[Recurso]],'DE-PARA'!$A$1:$A$1000,'DE-PARA'!$E$1:$E$1000)</f>
        <v>0</v>
      </c>
      <c r="I1519">
        <f>_xlfn.XLOOKUP(Base[[#This Row],[Recurso]],'DE-PARA'!$A$1:$A$1000,'DE-PARA'!$F$1:$F$1000)</f>
        <v>0</v>
      </c>
      <c r="AD1519" s="64"/>
      <c r="AE1519" s="64"/>
      <c r="AF1519" s="64"/>
      <c r="AG1519" s="65"/>
      <c r="AH1519" s="65"/>
      <c r="BK1519" s="65"/>
      <c r="BL1519" s="65"/>
      <c r="BP1519" s="20"/>
    </row>
    <row r="1520" spans="1:68">
      <c r="A1520" s="19">
        <f>CONCATENATE(MONTH(Base[[#This Row],[Data_Padronizada]]),"/",YEAR(Base[[#This Row],[Data_Padronizada]]))*1</f>
        <v>1</v>
      </c>
      <c r="B1520" s="20" cm="1">
        <f t="array" ref="B1520">IF(ISTEXT(BP1520), IFERROR(VALOR.DATA(TRIM(BP1520)), VALUE(TRIM(BP1520))), BP1520)</f>
        <v>0</v>
      </c>
      <c r="C1520" t="str">
        <f>TEXT(Base[[#This Row],[Data_Padronizada]],"DDD")</f>
        <v>sáb</v>
      </c>
      <c r="D1520">
        <f>_xlfn.XLOOKUP(Base[[#This Row],[Recurso]],'DE-PARA'!$A$1:$A$1000,'DE-PARA'!$D$1:$D$1000)</f>
        <v>0</v>
      </c>
      <c r="E1520" t="str">
        <f>_xlfn.XLOOKUP(Base[[#This Row],[Tipo]],'DE-PARA'!$K$2:$K$63,'DE-PARA'!$L$2:$L$63,"Fazer De-Para")</f>
        <v>Fazer De-Para</v>
      </c>
      <c r="F1520" s="21">
        <f>Base[[#This Row],[Duração]]*24</f>
        <v>0</v>
      </c>
      <c r="G1520" s="22">
        <f>HOUR(Base[[#This Row],[Tempo de atendimento]]/24)</f>
        <v>0</v>
      </c>
      <c r="H1520">
        <f>_xlfn.XLOOKUP(Base[[#This Row],[Recurso]],'DE-PARA'!$A$1:$A$1000,'DE-PARA'!$E$1:$E$1000)</f>
        <v>0</v>
      </c>
      <c r="I1520">
        <f>_xlfn.XLOOKUP(Base[[#This Row],[Recurso]],'DE-PARA'!$A$1:$A$1000,'DE-PARA'!$F$1:$F$1000)</f>
        <v>0</v>
      </c>
      <c r="AD1520" s="64"/>
      <c r="AE1520" s="64"/>
      <c r="AF1520" s="64"/>
      <c r="AG1520" s="65"/>
      <c r="AH1520" s="65"/>
      <c r="BK1520" s="65"/>
      <c r="BL1520" s="65"/>
      <c r="BP1520" s="20"/>
    </row>
    <row r="1521" spans="1:68">
      <c r="A1521" s="19">
        <f>CONCATENATE(MONTH(Base[[#This Row],[Data_Padronizada]]),"/",YEAR(Base[[#This Row],[Data_Padronizada]]))*1</f>
        <v>1</v>
      </c>
      <c r="B1521" s="20" cm="1">
        <f t="array" ref="B1521">IF(ISTEXT(BP1521), IFERROR(VALOR.DATA(TRIM(BP1521)), VALUE(TRIM(BP1521))), BP1521)</f>
        <v>0</v>
      </c>
      <c r="C1521" t="str">
        <f>TEXT(Base[[#This Row],[Data_Padronizada]],"DDD")</f>
        <v>sáb</v>
      </c>
      <c r="D1521">
        <f>_xlfn.XLOOKUP(Base[[#This Row],[Recurso]],'DE-PARA'!$A$1:$A$1000,'DE-PARA'!$D$1:$D$1000)</f>
        <v>0</v>
      </c>
      <c r="E1521" t="str">
        <f>_xlfn.XLOOKUP(Base[[#This Row],[Tipo]],'DE-PARA'!$K$2:$K$63,'DE-PARA'!$L$2:$L$63,"Fazer De-Para")</f>
        <v>Fazer De-Para</v>
      </c>
      <c r="F1521" s="21">
        <f>Base[[#This Row],[Duração]]*24</f>
        <v>0</v>
      </c>
      <c r="G1521" s="22">
        <f>HOUR(Base[[#This Row],[Tempo de atendimento]]/24)</f>
        <v>0</v>
      </c>
      <c r="H1521">
        <f>_xlfn.XLOOKUP(Base[[#This Row],[Recurso]],'DE-PARA'!$A$1:$A$1000,'DE-PARA'!$E$1:$E$1000)</f>
        <v>0</v>
      </c>
      <c r="I1521">
        <f>_xlfn.XLOOKUP(Base[[#This Row],[Recurso]],'DE-PARA'!$A$1:$A$1000,'DE-PARA'!$F$1:$F$1000)</f>
        <v>0</v>
      </c>
      <c r="AD1521" s="64"/>
      <c r="AE1521" s="64"/>
      <c r="AF1521" s="64"/>
      <c r="AG1521" s="65"/>
      <c r="AH1521" s="65"/>
      <c r="BK1521" s="65"/>
      <c r="BL1521" s="65"/>
      <c r="BP1521" s="20"/>
    </row>
    <row r="1522" spans="1:68">
      <c r="A1522" s="19">
        <f>CONCATENATE(MONTH(Base[[#This Row],[Data_Padronizada]]),"/",YEAR(Base[[#This Row],[Data_Padronizada]]))*1</f>
        <v>1</v>
      </c>
      <c r="B1522" s="20" cm="1">
        <f t="array" ref="B1522">IF(ISTEXT(BP1522), IFERROR(VALOR.DATA(TRIM(BP1522)), VALUE(TRIM(BP1522))), BP1522)</f>
        <v>0</v>
      </c>
      <c r="C1522" t="str">
        <f>TEXT(Base[[#This Row],[Data_Padronizada]],"DDD")</f>
        <v>sáb</v>
      </c>
      <c r="D1522">
        <f>_xlfn.XLOOKUP(Base[[#This Row],[Recurso]],'DE-PARA'!$A$1:$A$1000,'DE-PARA'!$D$1:$D$1000)</f>
        <v>0</v>
      </c>
      <c r="E1522" t="str">
        <f>_xlfn.XLOOKUP(Base[[#This Row],[Tipo]],'DE-PARA'!$K$2:$K$63,'DE-PARA'!$L$2:$L$63,"Fazer De-Para")</f>
        <v>Fazer De-Para</v>
      </c>
      <c r="F1522" s="21">
        <f>Base[[#This Row],[Duração]]*24</f>
        <v>0</v>
      </c>
      <c r="G1522" s="22">
        <f>HOUR(Base[[#This Row],[Tempo de atendimento]]/24)</f>
        <v>0</v>
      </c>
      <c r="H1522">
        <f>_xlfn.XLOOKUP(Base[[#This Row],[Recurso]],'DE-PARA'!$A$1:$A$1000,'DE-PARA'!$E$1:$E$1000)</f>
        <v>0</v>
      </c>
      <c r="I1522">
        <f>_xlfn.XLOOKUP(Base[[#This Row],[Recurso]],'DE-PARA'!$A$1:$A$1000,'DE-PARA'!$F$1:$F$1000)</f>
        <v>0</v>
      </c>
      <c r="AD1522" s="64"/>
      <c r="AE1522" s="64"/>
      <c r="AF1522" s="64"/>
      <c r="AG1522" s="65"/>
      <c r="AH1522" s="65"/>
      <c r="BK1522" s="65"/>
      <c r="BL1522" s="65"/>
      <c r="BP1522" s="20"/>
    </row>
    <row r="1523" spans="1:68">
      <c r="A1523" s="19">
        <f>CONCATENATE(MONTH(Base[[#This Row],[Data_Padronizada]]),"/",YEAR(Base[[#This Row],[Data_Padronizada]]))*1</f>
        <v>1</v>
      </c>
      <c r="B1523" s="20" cm="1">
        <f t="array" ref="B1523">IF(ISTEXT(BP1523), IFERROR(VALOR.DATA(TRIM(BP1523)), VALUE(TRIM(BP1523))), BP1523)</f>
        <v>0</v>
      </c>
      <c r="C1523" t="str">
        <f>TEXT(Base[[#This Row],[Data_Padronizada]],"DDD")</f>
        <v>sáb</v>
      </c>
      <c r="D1523">
        <f>_xlfn.XLOOKUP(Base[[#This Row],[Recurso]],'DE-PARA'!$A$1:$A$1000,'DE-PARA'!$D$1:$D$1000)</f>
        <v>0</v>
      </c>
      <c r="E1523" t="str">
        <f>_xlfn.XLOOKUP(Base[[#This Row],[Tipo]],'DE-PARA'!$K$2:$K$63,'DE-PARA'!$L$2:$L$63,"Fazer De-Para")</f>
        <v>Fazer De-Para</v>
      </c>
      <c r="F1523" s="21">
        <f>Base[[#This Row],[Duração]]*24</f>
        <v>0</v>
      </c>
      <c r="G1523" s="22">
        <f>HOUR(Base[[#This Row],[Tempo de atendimento]]/24)</f>
        <v>0</v>
      </c>
      <c r="H1523">
        <f>_xlfn.XLOOKUP(Base[[#This Row],[Recurso]],'DE-PARA'!$A$1:$A$1000,'DE-PARA'!$E$1:$E$1000)</f>
        <v>0</v>
      </c>
      <c r="I1523">
        <f>_xlfn.XLOOKUP(Base[[#This Row],[Recurso]],'DE-PARA'!$A$1:$A$1000,'DE-PARA'!$F$1:$F$1000)</f>
        <v>0</v>
      </c>
      <c r="AD1523" s="64"/>
      <c r="AE1523" s="64"/>
      <c r="AF1523" s="64"/>
      <c r="AG1523" s="65"/>
      <c r="AH1523" s="65"/>
      <c r="BK1523" s="65"/>
      <c r="BL1523" s="65"/>
      <c r="BP1523" s="20"/>
    </row>
    <row r="1524" spans="1:68">
      <c r="A1524" s="19">
        <f>CONCATENATE(MONTH(Base[[#This Row],[Data_Padronizada]]),"/",YEAR(Base[[#This Row],[Data_Padronizada]]))*1</f>
        <v>1</v>
      </c>
      <c r="B1524" s="20" cm="1">
        <f t="array" ref="B1524">IF(ISTEXT(BP1524), IFERROR(VALOR.DATA(TRIM(BP1524)), VALUE(TRIM(BP1524))), BP1524)</f>
        <v>0</v>
      </c>
      <c r="C1524" t="str">
        <f>TEXT(Base[[#This Row],[Data_Padronizada]],"DDD")</f>
        <v>sáb</v>
      </c>
      <c r="D1524">
        <f>_xlfn.XLOOKUP(Base[[#This Row],[Recurso]],'DE-PARA'!$A$1:$A$1000,'DE-PARA'!$D$1:$D$1000)</f>
        <v>0</v>
      </c>
      <c r="E1524" t="str">
        <f>_xlfn.XLOOKUP(Base[[#This Row],[Tipo]],'DE-PARA'!$K$2:$K$63,'DE-PARA'!$L$2:$L$63,"Fazer De-Para")</f>
        <v>Fazer De-Para</v>
      </c>
      <c r="F1524" s="21">
        <f>Base[[#This Row],[Duração]]*24</f>
        <v>0</v>
      </c>
      <c r="G1524" s="22">
        <f>HOUR(Base[[#This Row],[Tempo de atendimento]]/24)</f>
        <v>0</v>
      </c>
      <c r="H1524">
        <f>_xlfn.XLOOKUP(Base[[#This Row],[Recurso]],'DE-PARA'!$A$1:$A$1000,'DE-PARA'!$E$1:$E$1000)</f>
        <v>0</v>
      </c>
      <c r="I1524">
        <f>_xlfn.XLOOKUP(Base[[#This Row],[Recurso]],'DE-PARA'!$A$1:$A$1000,'DE-PARA'!$F$1:$F$1000)</f>
        <v>0</v>
      </c>
      <c r="AD1524" s="64"/>
      <c r="AE1524" s="64"/>
      <c r="AF1524" s="64"/>
      <c r="AG1524" s="65"/>
      <c r="AH1524" s="65"/>
      <c r="BK1524" s="65"/>
      <c r="BL1524" s="65"/>
      <c r="BP1524" s="20"/>
    </row>
    <row r="1525" spans="1:68">
      <c r="A1525" s="19">
        <f>CONCATENATE(MONTH(Base[[#This Row],[Data_Padronizada]]),"/",YEAR(Base[[#This Row],[Data_Padronizada]]))*1</f>
        <v>1</v>
      </c>
      <c r="B1525" s="20" cm="1">
        <f t="array" ref="B1525">IF(ISTEXT(BP1525), IFERROR(VALOR.DATA(TRIM(BP1525)), VALUE(TRIM(BP1525))), BP1525)</f>
        <v>0</v>
      </c>
      <c r="C1525" t="str">
        <f>TEXT(Base[[#This Row],[Data_Padronizada]],"DDD")</f>
        <v>sáb</v>
      </c>
      <c r="D1525">
        <f>_xlfn.XLOOKUP(Base[[#This Row],[Recurso]],'DE-PARA'!$A$1:$A$1000,'DE-PARA'!$D$1:$D$1000)</f>
        <v>0</v>
      </c>
      <c r="E1525" t="str">
        <f>_xlfn.XLOOKUP(Base[[#This Row],[Tipo]],'DE-PARA'!$K$2:$K$63,'DE-PARA'!$L$2:$L$63,"Fazer De-Para")</f>
        <v>Fazer De-Para</v>
      </c>
      <c r="F1525" s="21">
        <f>Base[[#This Row],[Duração]]*24</f>
        <v>0</v>
      </c>
      <c r="G1525" s="22">
        <f>HOUR(Base[[#This Row],[Tempo de atendimento]]/24)</f>
        <v>0</v>
      </c>
      <c r="H1525">
        <f>_xlfn.XLOOKUP(Base[[#This Row],[Recurso]],'DE-PARA'!$A$1:$A$1000,'DE-PARA'!$E$1:$E$1000)</f>
        <v>0</v>
      </c>
      <c r="I1525">
        <f>_xlfn.XLOOKUP(Base[[#This Row],[Recurso]],'DE-PARA'!$A$1:$A$1000,'DE-PARA'!$F$1:$F$1000)</f>
        <v>0</v>
      </c>
      <c r="AD1525" s="64"/>
      <c r="AE1525" s="64"/>
      <c r="AF1525" s="64"/>
      <c r="AG1525" s="65"/>
      <c r="AH1525" s="65"/>
      <c r="BK1525" s="65"/>
      <c r="BL1525" s="65"/>
      <c r="BP1525" s="20"/>
    </row>
    <row r="1526" spans="1:68">
      <c r="A1526" s="19">
        <f>CONCATENATE(MONTH(Base[[#This Row],[Data_Padronizada]]),"/",YEAR(Base[[#This Row],[Data_Padronizada]]))*1</f>
        <v>1</v>
      </c>
      <c r="B1526" s="20" cm="1">
        <f t="array" ref="B1526">IF(ISTEXT(BP1526), IFERROR(VALOR.DATA(TRIM(BP1526)), VALUE(TRIM(BP1526))), BP1526)</f>
        <v>0</v>
      </c>
      <c r="C1526" t="str">
        <f>TEXT(Base[[#This Row],[Data_Padronizada]],"DDD")</f>
        <v>sáb</v>
      </c>
      <c r="D1526">
        <f>_xlfn.XLOOKUP(Base[[#This Row],[Recurso]],'DE-PARA'!$A$1:$A$1000,'DE-PARA'!$D$1:$D$1000)</f>
        <v>0</v>
      </c>
      <c r="E1526" t="str">
        <f>_xlfn.XLOOKUP(Base[[#This Row],[Tipo]],'DE-PARA'!$K$2:$K$63,'DE-PARA'!$L$2:$L$63,"Fazer De-Para")</f>
        <v>Fazer De-Para</v>
      </c>
      <c r="F1526" s="21">
        <f>Base[[#This Row],[Duração]]*24</f>
        <v>0</v>
      </c>
      <c r="G1526" s="22">
        <f>HOUR(Base[[#This Row],[Tempo de atendimento]]/24)</f>
        <v>0</v>
      </c>
      <c r="H1526">
        <f>_xlfn.XLOOKUP(Base[[#This Row],[Recurso]],'DE-PARA'!$A$1:$A$1000,'DE-PARA'!$E$1:$E$1000)</f>
        <v>0</v>
      </c>
      <c r="I1526">
        <f>_xlfn.XLOOKUP(Base[[#This Row],[Recurso]],'DE-PARA'!$A$1:$A$1000,'DE-PARA'!$F$1:$F$1000)</f>
        <v>0</v>
      </c>
      <c r="AD1526" s="64"/>
      <c r="AE1526" s="64"/>
      <c r="AF1526" s="64"/>
      <c r="AG1526" s="65"/>
      <c r="AH1526" s="65"/>
      <c r="BK1526" s="65"/>
      <c r="BL1526" s="65"/>
      <c r="BP1526" s="20"/>
    </row>
    <row r="1527" spans="1:68">
      <c r="A1527" s="19">
        <f>CONCATENATE(MONTH(Base[[#This Row],[Data_Padronizada]]),"/",YEAR(Base[[#This Row],[Data_Padronizada]]))*1</f>
        <v>1</v>
      </c>
      <c r="B1527" s="20" cm="1">
        <f t="array" ref="B1527">IF(ISTEXT(BP1527), IFERROR(VALOR.DATA(TRIM(BP1527)), VALUE(TRIM(BP1527))), BP1527)</f>
        <v>0</v>
      </c>
      <c r="C1527" t="str">
        <f>TEXT(Base[[#This Row],[Data_Padronizada]],"DDD")</f>
        <v>sáb</v>
      </c>
      <c r="D1527">
        <f>_xlfn.XLOOKUP(Base[[#This Row],[Recurso]],'DE-PARA'!$A$1:$A$1000,'DE-PARA'!$D$1:$D$1000)</f>
        <v>0</v>
      </c>
      <c r="E1527" t="str">
        <f>_xlfn.XLOOKUP(Base[[#This Row],[Tipo]],'DE-PARA'!$K$2:$K$63,'DE-PARA'!$L$2:$L$63,"Fazer De-Para")</f>
        <v>Fazer De-Para</v>
      </c>
      <c r="F1527" s="21">
        <f>Base[[#This Row],[Duração]]*24</f>
        <v>0</v>
      </c>
      <c r="G1527" s="22">
        <f>HOUR(Base[[#This Row],[Tempo de atendimento]]/24)</f>
        <v>0</v>
      </c>
      <c r="H1527">
        <f>_xlfn.XLOOKUP(Base[[#This Row],[Recurso]],'DE-PARA'!$A$1:$A$1000,'DE-PARA'!$E$1:$E$1000)</f>
        <v>0</v>
      </c>
      <c r="I1527">
        <f>_xlfn.XLOOKUP(Base[[#This Row],[Recurso]],'DE-PARA'!$A$1:$A$1000,'DE-PARA'!$F$1:$F$1000)</f>
        <v>0</v>
      </c>
      <c r="AD1527" s="64"/>
      <c r="AE1527" s="64"/>
      <c r="AF1527" s="64"/>
      <c r="AG1527" s="65"/>
      <c r="AH1527" s="65"/>
      <c r="BK1527" s="65"/>
      <c r="BL1527" s="65"/>
      <c r="BP1527" s="20"/>
    </row>
    <row r="1528" spans="1:68">
      <c r="A1528" s="19">
        <f>CONCATENATE(MONTH(Base[[#This Row],[Data_Padronizada]]),"/",YEAR(Base[[#This Row],[Data_Padronizada]]))*1</f>
        <v>1</v>
      </c>
      <c r="B1528" s="20" cm="1">
        <f t="array" ref="B1528">IF(ISTEXT(BP1528), IFERROR(VALOR.DATA(TRIM(BP1528)), VALUE(TRIM(BP1528))), BP1528)</f>
        <v>0</v>
      </c>
      <c r="C1528" t="str">
        <f>TEXT(Base[[#This Row],[Data_Padronizada]],"DDD")</f>
        <v>sáb</v>
      </c>
      <c r="D1528">
        <f>_xlfn.XLOOKUP(Base[[#This Row],[Recurso]],'DE-PARA'!$A$1:$A$1000,'DE-PARA'!$D$1:$D$1000)</f>
        <v>0</v>
      </c>
      <c r="E1528" t="str">
        <f>_xlfn.XLOOKUP(Base[[#This Row],[Tipo]],'DE-PARA'!$K$2:$K$63,'DE-PARA'!$L$2:$L$63,"Fazer De-Para")</f>
        <v>Fazer De-Para</v>
      </c>
      <c r="F1528" s="21">
        <f>Base[[#This Row],[Duração]]*24</f>
        <v>0</v>
      </c>
      <c r="G1528" s="22">
        <f>HOUR(Base[[#This Row],[Tempo de atendimento]]/24)</f>
        <v>0</v>
      </c>
      <c r="H1528">
        <f>_xlfn.XLOOKUP(Base[[#This Row],[Recurso]],'DE-PARA'!$A$1:$A$1000,'DE-PARA'!$E$1:$E$1000)</f>
        <v>0</v>
      </c>
      <c r="I1528">
        <f>_xlfn.XLOOKUP(Base[[#This Row],[Recurso]],'DE-PARA'!$A$1:$A$1000,'DE-PARA'!$F$1:$F$1000)</f>
        <v>0</v>
      </c>
      <c r="AD1528" s="64"/>
      <c r="AE1528" s="64"/>
      <c r="AF1528" s="64"/>
      <c r="AG1528" s="65"/>
      <c r="AH1528" s="65"/>
      <c r="BK1528" s="65"/>
      <c r="BL1528" s="65"/>
      <c r="BP1528" s="20"/>
    </row>
    <row r="1529" spans="1:68">
      <c r="A1529" s="19">
        <f>CONCATENATE(MONTH(Base[[#This Row],[Data_Padronizada]]),"/",YEAR(Base[[#This Row],[Data_Padronizada]]))*1</f>
        <v>1</v>
      </c>
      <c r="B1529" s="20" cm="1">
        <f t="array" ref="B1529">IF(ISTEXT(BP1529), IFERROR(VALOR.DATA(TRIM(BP1529)), VALUE(TRIM(BP1529))), BP1529)</f>
        <v>0</v>
      </c>
      <c r="C1529" t="str">
        <f>TEXT(Base[[#This Row],[Data_Padronizada]],"DDD")</f>
        <v>sáb</v>
      </c>
      <c r="D1529">
        <f>_xlfn.XLOOKUP(Base[[#This Row],[Recurso]],'DE-PARA'!$A$1:$A$1000,'DE-PARA'!$D$1:$D$1000)</f>
        <v>0</v>
      </c>
      <c r="E1529" t="str">
        <f>_xlfn.XLOOKUP(Base[[#This Row],[Tipo]],'DE-PARA'!$K$2:$K$63,'DE-PARA'!$L$2:$L$63,"Fazer De-Para")</f>
        <v>Fazer De-Para</v>
      </c>
      <c r="F1529" s="21">
        <f>Base[[#This Row],[Duração]]*24</f>
        <v>0</v>
      </c>
      <c r="G1529" s="22">
        <f>HOUR(Base[[#This Row],[Tempo de atendimento]]/24)</f>
        <v>0</v>
      </c>
      <c r="H1529">
        <f>_xlfn.XLOOKUP(Base[[#This Row],[Recurso]],'DE-PARA'!$A$1:$A$1000,'DE-PARA'!$E$1:$E$1000)</f>
        <v>0</v>
      </c>
      <c r="I1529">
        <f>_xlfn.XLOOKUP(Base[[#This Row],[Recurso]],'DE-PARA'!$A$1:$A$1000,'DE-PARA'!$F$1:$F$1000)</f>
        <v>0</v>
      </c>
      <c r="AD1529" s="64"/>
      <c r="AE1529" s="64"/>
      <c r="AF1529" s="64"/>
      <c r="AG1529" s="65"/>
      <c r="AH1529" s="65"/>
      <c r="BK1529" s="65"/>
      <c r="BL1529" s="65"/>
      <c r="BP1529" s="20"/>
    </row>
    <row r="1530" spans="1:68">
      <c r="A1530" s="19">
        <f>CONCATENATE(MONTH(Base[[#This Row],[Data_Padronizada]]),"/",YEAR(Base[[#This Row],[Data_Padronizada]]))*1</f>
        <v>1</v>
      </c>
      <c r="B1530" s="20" cm="1">
        <f t="array" ref="B1530">IF(ISTEXT(BP1530), IFERROR(VALOR.DATA(TRIM(BP1530)), VALUE(TRIM(BP1530))), BP1530)</f>
        <v>0</v>
      </c>
      <c r="C1530" t="str">
        <f>TEXT(Base[[#This Row],[Data_Padronizada]],"DDD")</f>
        <v>sáb</v>
      </c>
      <c r="D1530">
        <f>_xlfn.XLOOKUP(Base[[#This Row],[Recurso]],'DE-PARA'!$A$1:$A$1000,'DE-PARA'!$D$1:$D$1000)</f>
        <v>0</v>
      </c>
      <c r="E1530" t="str">
        <f>_xlfn.XLOOKUP(Base[[#This Row],[Tipo]],'DE-PARA'!$K$2:$K$63,'DE-PARA'!$L$2:$L$63,"Fazer De-Para")</f>
        <v>Fazer De-Para</v>
      </c>
      <c r="F1530" s="21">
        <f>Base[[#This Row],[Duração]]*24</f>
        <v>0</v>
      </c>
      <c r="G1530" s="22">
        <f>HOUR(Base[[#This Row],[Tempo de atendimento]]/24)</f>
        <v>0</v>
      </c>
      <c r="H1530">
        <f>_xlfn.XLOOKUP(Base[[#This Row],[Recurso]],'DE-PARA'!$A$1:$A$1000,'DE-PARA'!$E$1:$E$1000)</f>
        <v>0</v>
      </c>
      <c r="I1530">
        <f>_xlfn.XLOOKUP(Base[[#This Row],[Recurso]],'DE-PARA'!$A$1:$A$1000,'DE-PARA'!$F$1:$F$1000)</f>
        <v>0</v>
      </c>
      <c r="AD1530" s="64"/>
      <c r="AE1530" s="64"/>
      <c r="AF1530" s="64"/>
      <c r="AG1530" s="65"/>
      <c r="AH1530" s="65"/>
      <c r="BK1530" s="65"/>
      <c r="BL1530" s="65"/>
      <c r="BP1530" s="20"/>
    </row>
    <row r="1531" spans="1:68">
      <c r="A1531" s="19">
        <f>CONCATENATE(MONTH(Base[[#This Row],[Data_Padronizada]]),"/",YEAR(Base[[#This Row],[Data_Padronizada]]))*1</f>
        <v>1</v>
      </c>
      <c r="B1531" s="20" cm="1">
        <f t="array" ref="B1531">IF(ISTEXT(BP1531), IFERROR(VALOR.DATA(TRIM(BP1531)), VALUE(TRIM(BP1531))), BP1531)</f>
        <v>0</v>
      </c>
      <c r="C1531" t="str">
        <f>TEXT(Base[[#This Row],[Data_Padronizada]],"DDD")</f>
        <v>sáb</v>
      </c>
      <c r="D1531">
        <f>_xlfn.XLOOKUP(Base[[#This Row],[Recurso]],'DE-PARA'!$A$1:$A$1000,'DE-PARA'!$D$1:$D$1000)</f>
        <v>0</v>
      </c>
      <c r="E1531" t="str">
        <f>_xlfn.XLOOKUP(Base[[#This Row],[Tipo]],'DE-PARA'!$K$2:$K$63,'DE-PARA'!$L$2:$L$63,"Fazer De-Para")</f>
        <v>Fazer De-Para</v>
      </c>
      <c r="F1531" s="21">
        <f>Base[[#This Row],[Duração]]*24</f>
        <v>0</v>
      </c>
      <c r="G1531" s="22">
        <f>HOUR(Base[[#This Row],[Tempo de atendimento]]/24)</f>
        <v>0</v>
      </c>
      <c r="H1531">
        <f>_xlfn.XLOOKUP(Base[[#This Row],[Recurso]],'DE-PARA'!$A$1:$A$1000,'DE-PARA'!$E$1:$E$1000)</f>
        <v>0</v>
      </c>
      <c r="I1531">
        <f>_xlfn.XLOOKUP(Base[[#This Row],[Recurso]],'DE-PARA'!$A$1:$A$1000,'DE-PARA'!$F$1:$F$1000)</f>
        <v>0</v>
      </c>
      <c r="AD1531" s="64"/>
      <c r="AE1531" s="64"/>
      <c r="AF1531" s="64"/>
      <c r="AG1531" s="65"/>
      <c r="AH1531" s="65"/>
      <c r="BK1531" s="65"/>
      <c r="BL1531" s="65"/>
      <c r="BP1531" s="20"/>
    </row>
    <row r="1532" spans="1:68">
      <c r="A1532" s="19">
        <f>CONCATENATE(MONTH(Base[[#This Row],[Data_Padronizada]]),"/",YEAR(Base[[#This Row],[Data_Padronizada]]))*1</f>
        <v>1</v>
      </c>
      <c r="B1532" s="20" cm="1">
        <f t="array" ref="B1532">IF(ISTEXT(BP1532), IFERROR(VALOR.DATA(TRIM(BP1532)), VALUE(TRIM(BP1532))), BP1532)</f>
        <v>0</v>
      </c>
      <c r="C1532" t="str">
        <f>TEXT(Base[[#This Row],[Data_Padronizada]],"DDD")</f>
        <v>sáb</v>
      </c>
      <c r="D1532">
        <f>_xlfn.XLOOKUP(Base[[#This Row],[Recurso]],'DE-PARA'!$A$1:$A$1000,'DE-PARA'!$D$1:$D$1000)</f>
        <v>0</v>
      </c>
      <c r="E1532" t="str">
        <f>_xlfn.XLOOKUP(Base[[#This Row],[Tipo]],'DE-PARA'!$K$2:$K$63,'DE-PARA'!$L$2:$L$63,"Fazer De-Para")</f>
        <v>Fazer De-Para</v>
      </c>
      <c r="F1532" s="21">
        <f>Base[[#This Row],[Duração]]*24</f>
        <v>0</v>
      </c>
      <c r="G1532" s="22">
        <f>HOUR(Base[[#This Row],[Tempo de atendimento]]/24)</f>
        <v>0</v>
      </c>
      <c r="H1532">
        <f>_xlfn.XLOOKUP(Base[[#This Row],[Recurso]],'DE-PARA'!$A$1:$A$1000,'DE-PARA'!$E$1:$E$1000)</f>
        <v>0</v>
      </c>
      <c r="I1532">
        <f>_xlfn.XLOOKUP(Base[[#This Row],[Recurso]],'DE-PARA'!$A$1:$A$1000,'DE-PARA'!$F$1:$F$1000)</f>
        <v>0</v>
      </c>
      <c r="AD1532" s="64"/>
      <c r="AE1532" s="64"/>
      <c r="AF1532" s="64"/>
      <c r="AG1532" s="65"/>
      <c r="AH1532" s="65"/>
      <c r="BK1532" s="65"/>
      <c r="BL1532" s="65"/>
      <c r="BP1532" s="20"/>
    </row>
    <row r="1533" spans="1:68">
      <c r="A1533" s="19">
        <f>CONCATENATE(MONTH(Base[[#This Row],[Data_Padronizada]]),"/",YEAR(Base[[#This Row],[Data_Padronizada]]))*1</f>
        <v>1</v>
      </c>
      <c r="B1533" s="20" cm="1">
        <f t="array" ref="B1533">IF(ISTEXT(BP1533), IFERROR(VALOR.DATA(TRIM(BP1533)), VALUE(TRIM(BP1533))), BP1533)</f>
        <v>0</v>
      </c>
      <c r="C1533" t="str">
        <f>TEXT(Base[[#This Row],[Data_Padronizada]],"DDD")</f>
        <v>sáb</v>
      </c>
      <c r="D1533">
        <f>_xlfn.XLOOKUP(Base[[#This Row],[Recurso]],'DE-PARA'!$A$1:$A$1000,'DE-PARA'!$D$1:$D$1000)</f>
        <v>0</v>
      </c>
      <c r="E1533" t="str">
        <f>_xlfn.XLOOKUP(Base[[#This Row],[Tipo]],'DE-PARA'!$K$2:$K$63,'DE-PARA'!$L$2:$L$63,"Fazer De-Para")</f>
        <v>Fazer De-Para</v>
      </c>
      <c r="F1533" s="21">
        <f>Base[[#This Row],[Duração]]*24</f>
        <v>0</v>
      </c>
      <c r="G1533" s="22">
        <f>HOUR(Base[[#This Row],[Tempo de atendimento]]/24)</f>
        <v>0</v>
      </c>
      <c r="H1533">
        <f>_xlfn.XLOOKUP(Base[[#This Row],[Recurso]],'DE-PARA'!$A$1:$A$1000,'DE-PARA'!$E$1:$E$1000)</f>
        <v>0</v>
      </c>
      <c r="I1533">
        <f>_xlfn.XLOOKUP(Base[[#This Row],[Recurso]],'DE-PARA'!$A$1:$A$1000,'DE-PARA'!$F$1:$F$1000)</f>
        <v>0</v>
      </c>
      <c r="AD1533" s="64"/>
      <c r="AE1533" s="64"/>
      <c r="AF1533" s="64"/>
      <c r="AG1533" s="65"/>
      <c r="AH1533" s="65"/>
      <c r="BK1533" s="65"/>
      <c r="BL1533" s="65"/>
      <c r="BP1533" s="20"/>
    </row>
    <row r="1534" spans="1:68">
      <c r="A1534" s="19">
        <f>CONCATENATE(MONTH(Base[[#This Row],[Data_Padronizada]]),"/",YEAR(Base[[#This Row],[Data_Padronizada]]))*1</f>
        <v>1</v>
      </c>
      <c r="B1534" s="20" cm="1">
        <f t="array" ref="B1534">IF(ISTEXT(BP1534), IFERROR(VALOR.DATA(TRIM(BP1534)), VALUE(TRIM(BP1534))), BP1534)</f>
        <v>0</v>
      </c>
      <c r="C1534" t="str">
        <f>TEXT(Base[[#This Row],[Data_Padronizada]],"DDD")</f>
        <v>sáb</v>
      </c>
      <c r="D1534">
        <f>_xlfn.XLOOKUP(Base[[#This Row],[Recurso]],'DE-PARA'!$A$1:$A$1000,'DE-PARA'!$D$1:$D$1000)</f>
        <v>0</v>
      </c>
      <c r="E1534" t="str">
        <f>_xlfn.XLOOKUP(Base[[#This Row],[Tipo]],'DE-PARA'!$K$2:$K$63,'DE-PARA'!$L$2:$L$63,"Fazer De-Para")</f>
        <v>Fazer De-Para</v>
      </c>
      <c r="F1534" s="21">
        <f>Base[[#This Row],[Duração]]*24</f>
        <v>0</v>
      </c>
      <c r="G1534" s="22">
        <f>HOUR(Base[[#This Row],[Tempo de atendimento]]/24)</f>
        <v>0</v>
      </c>
      <c r="H1534">
        <f>_xlfn.XLOOKUP(Base[[#This Row],[Recurso]],'DE-PARA'!$A$1:$A$1000,'DE-PARA'!$E$1:$E$1000)</f>
        <v>0</v>
      </c>
      <c r="I1534">
        <f>_xlfn.XLOOKUP(Base[[#This Row],[Recurso]],'DE-PARA'!$A$1:$A$1000,'DE-PARA'!$F$1:$F$1000)</f>
        <v>0</v>
      </c>
      <c r="AD1534" s="64"/>
      <c r="AE1534" s="64"/>
      <c r="AF1534" s="64"/>
      <c r="AG1534" s="65"/>
      <c r="AH1534" s="65"/>
      <c r="BK1534" s="65"/>
      <c r="BL1534" s="65"/>
      <c r="BP1534" s="20"/>
    </row>
    <row r="1535" spans="1:68">
      <c r="A1535" s="19">
        <f>CONCATENATE(MONTH(Base[[#This Row],[Data_Padronizada]]),"/",YEAR(Base[[#This Row],[Data_Padronizada]]))*1</f>
        <v>1</v>
      </c>
      <c r="B1535" s="20" cm="1">
        <f t="array" ref="B1535">IF(ISTEXT(BP1535), IFERROR(VALOR.DATA(TRIM(BP1535)), VALUE(TRIM(BP1535))), BP1535)</f>
        <v>0</v>
      </c>
      <c r="C1535" t="str">
        <f>TEXT(Base[[#This Row],[Data_Padronizada]],"DDD")</f>
        <v>sáb</v>
      </c>
      <c r="D1535">
        <f>_xlfn.XLOOKUP(Base[[#This Row],[Recurso]],'DE-PARA'!$A$1:$A$1000,'DE-PARA'!$D$1:$D$1000)</f>
        <v>0</v>
      </c>
      <c r="E1535" t="str">
        <f>_xlfn.XLOOKUP(Base[[#This Row],[Tipo]],'DE-PARA'!$K$2:$K$63,'DE-PARA'!$L$2:$L$63,"Fazer De-Para")</f>
        <v>Fazer De-Para</v>
      </c>
      <c r="F1535" s="21">
        <f>Base[[#This Row],[Duração]]*24</f>
        <v>0</v>
      </c>
      <c r="G1535" s="22">
        <f>HOUR(Base[[#This Row],[Tempo de atendimento]]/24)</f>
        <v>0</v>
      </c>
      <c r="H1535">
        <f>_xlfn.XLOOKUP(Base[[#This Row],[Recurso]],'DE-PARA'!$A$1:$A$1000,'DE-PARA'!$E$1:$E$1000)</f>
        <v>0</v>
      </c>
      <c r="I1535">
        <f>_xlfn.XLOOKUP(Base[[#This Row],[Recurso]],'DE-PARA'!$A$1:$A$1000,'DE-PARA'!$F$1:$F$1000)</f>
        <v>0</v>
      </c>
      <c r="AD1535" s="64"/>
      <c r="AE1535" s="64"/>
      <c r="AF1535" s="64"/>
      <c r="AG1535" s="65"/>
      <c r="AH1535" s="65"/>
      <c r="BK1535" s="65"/>
      <c r="BL1535" s="65"/>
      <c r="BP1535" s="20"/>
    </row>
    <row r="1536" spans="1:68">
      <c r="A1536" s="19">
        <f>CONCATENATE(MONTH(Base[[#This Row],[Data_Padronizada]]),"/",YEAR(Base[[#This Row],[Data_Padronizada]]))*1</f>
        <v>1</v>
      </c>
      <c r="B1536" s="20" cm="1">
        <f t="array" ref="B1536">IF(ISTEXT(BP1536), IFERROR(VALOR.DATA(TRIM(BP1536)), VALUE(TRIM(BP1536))), BP1536)</f>
        <v>0</v>
      </c>
      <c r="C1536" t="str">
        <f>TEXT(Base[[#This Row],[Data_Padronizada]],"DDD")</f>
        <v>sáb</v>
      </c>
      <c r="D1536">
        <f>_xlfn.XLOOKUP(Base[[#This Row],[Recurso]],'DE-PARA'!$A$1:$A$1000,'DE-PARA'!$D$1:$D$1000)</f>
        <v>0</v>
      </c>
      <c r="E1536" t="str">
        <f>_xlfn.XLOOKUP(Base[[#This Row],[Tipo]],'DE-PARA'!$K$2:$K$63,'DE-PARA'!$L$2:$L$63,"Fazer De-Para")</f>
        <v>Fazer De-Para</v>
      </c>
      <c r="F1536" s="21">
        <f>Base[[#This Row],[Duração]]*24</f>
        <v>0</v>
      </c>
      <c r="G1536" s="22">
        <f>HOUR(Base[[#This Row],[Tempo de atendimento]]/24)</f>
        <v>0</v>
      </c>
      <c r="H1536">
        <f>_xlfn.XLOOKUP(Base[[#This Row],[Recurso]],'DE-PARA'!$A$1:$A$1000,'DE-PARA'!$E$1:$E$1000)</f>
        <v>0</v>
      </c>
      <c r="I1536">
        <f>_xlfn.XLOOKUP(Base[[#This Row],[Recurso]],'DE-PARA'!$A$1:$A$1000,'DE-PARA'!$F$1:$F$1000)</f>
        <v>0</v>
      </c>
      <c r="AD1536" s="64"/>
      <c r="AE1536" s="64"/>
      <c r="AF1536" s="64"/>
      <c r="AG1536" s="65"/>
      <c r="AH1536" s="65"/>
      <c r="BK1536" s="65"/>
      <c r="BL1536" s="65"/>
      <c r="BP1536" s="20"/>
    </row>
    <row r="1537" spans="1:68">
      <c r="A1537" s="19">
        <f>CONCATENATE(MONTH(Base[[#This Row],[Data_Padronizada]]),"/",YEAR(Base[[#This Row],[Data_Padronizada]]))*1</f>
        <v>1</v>
      </c>
      <c r="B1537" s="20" cm="1">
        <f t="array" ref="B1537">IF(ISTEXT(BP1537), IFERROR(VALOR.DATA(TRIM(BP1537)), VALUE(TRIM(BP1537))), BP1537)</f>
        <v>0</v>
      </c>
      <c r="C1537" t="str">
        <f>TEXT(Base[[#This Row],[Data_Padronizada]],"DDD")</f>
        <v>sáb</v>
      </c>
      <c r="D1537">
        <f>_xlfn.XLOOKUP(Base[[#This Row],[Recurso]],'DE-PARA'!$A$1:$A$1000,'DE-PARA'!$D$1:$D$1000)</f>
        <v>0</v>
      </c>
      <c r="E1537" t="str">
        <f>_xlfn.XLOOKUP(Base[[#This Row],[Tipo]],'DE-PARA'!$K$2:$K$63,'DE-PARA'!$L$2:$L$63,"Fazer De-Para")</f>
        <v>Fazer De-Para</v>
      </c>
      <c r="F1537" s="21">
        <f>Base[[#This Row],[Duração]]*24</f>
        <v>0</v>
      </c>
      <c r="G1537" s="22">
        <f>HOUR(Base[[#This Row],[Tempo de atendimento]]/24)</f>
        <v>0</v>
      </c>
      <c r="H1537">
        <f>_xlfn.XLOOKUP(Base[[#This Row],[Recurso]],'DE-PARA'!$A$1:$A$1000,'DE-PARA'!$E$1:$E$1000)</f>
        <v>0</v>
      </c>
      <c r="I1537">
        <f>_xlfn.XLOOKUP(Base[[#This Row],[Recurso]],'DE-PARA'!$A$1:$A$1000,'DE-PARA'!$F$1:$F$1000)</f>
        <v>0</v>
      </c>
      <c r="AD1537" s="64"/>
      <c r="AE1537" s="64"/>
      <c r="AF1537" s="64"/>
      <c r="AG1537" s="65"/>
      <c r="AH1537" s="65"/>
      <c r="BK1537" s="65"/>
      <c r="BL1537" s="65"/>
      <c r="BP1537" s="20"/>
    </row>
    <row r="1538" spans="1:68">
      <c r="A1538" s="19">
        <f>CONCATENATE(MONTH(Base[[#This Row],[Data_Padronizada]]),"/",YEAR(Base[[#This Row],[Data_Padronizada]]))*1</f>
        <v>1</v>
      </c>
      <c r="B1538" s="20" cm="1">
        <f t="array" ref="B1538">IF(ISTEXT(BP1538), IFERROR(VALOR.DATA(TRIM(BP1538)), VALUE(TRIM(BP1538))), BP1538)</f>
        <v>0</v>
      </c>
      <c r="C1538" t="str">
        <f>TEXT(Base[[#This Row],[Data_Padronizada]],"DDD")</f>
        <v>sáb</v>
      </c>
      <c r="D1538">
        <f>_xlfn.XLOOKUP(Base[[#This Row],[Recurso]],'DE-PARA'!$A$1:$A$1000,'DE-PARA'!$D$1:$D$1000)</f>
        <v>0</v>
      </c>
      <c r="E1538" t="str">
        <f>_xlfn.XLOOKUP(Base[[#This Row],[Tipo]],'DE-PARA'!$K$2:$K$63,'DE-PARA'!$L$2:$L$63,"Fazer De-Para")</f>
        <v>Fazer De-Para</v>
      </c>
      <c r="F1538" s="21">
        <f>Base[[#This Row],[Duração]]*24</f>
        <v>0</v>
      </c>
      <c r="G1538" s="22">
        <f>HOUR(Base[[#This Row],[Tempo de atendimento]]/24)</f>
        <v>0</v>
      </c>
      <c r="H1538">
        <f>_xlfn.XLOOKUP(Base[[#This Row],[Recurso]],'DE-PARA'!$A$1:$A$1000,'DE-PARA'!$E$1:$E$1000)</f>
        <v>0</v>
      </c>
      <c r="I1538">
        <f>_xlfn.XLOOKUP(Base[[#This Row],[Recurso]],'DE-PARA'!$A$1:$A$1000,'DE-PARA'!$F$1:$F$1000)</f>
        <v>0</v>
      </c>
      <c r="AD1538" s="64"/>
      <c r="AE1538" s="64"/>
      <c r="AF1538" s="64"/>
      <c r="AG1538" s="65"/>
      <c r="AH1538" s="65"/>
      <c r="BK1538" s="65"/>
      <c r="BL1538" s="65"/>
      <c r="BP1538" s="20"/>
    </row>
    <row r="1539" spans="1:68">
      <c r="A1539" s="19">
        <f>CONCATENATE(MONTH(Base[[#This Row],[Data_Padronizada]]),"/",YEAR(Base[[#This Row],[Data_Padronizada]]))*1</f>
        <v>1</v>
      </c>
      <c r="B1539" s="20" cm="1">
        <f t="array" ref="B1539">IF(ISTEXT(BP1539), IFERROR(VALOR.DATA(TRIM(BP1539)), VALUE(TRIM(BP1539))), BP1539)</f>
        <v>0</v>
      </c>
      <c r="C1539" t="str">
        <f>TEXT(Base[[#This Row],[Data_Padronizada]],"DDD")</f>
        <v>sáb</v>
      </c>
      <c r="D1539">
        <f>_xlfn.XLOOKUP(Base[[#This Row],[Recurso]],'DE-PARA'!$A$1:$A$1000,'DE-PARA'!$D$1:$D$1000)</f>
        <v>0</v>
      </c>
      <c r="E1539" t="str">
        <f>_xlfn.XLOOKUP(Base[[#This Row],[Tipo]],'DE-PARA'!$K$2:$K$63,'DE-PARA'!$L$2:$L$63,"Fazer De-Para")</f>
        <v>Fazer De-Para</v>
      </c>
      <c r="F1539" s="21">
        <f>Base[[#This Row],[Duração]]*24</f>
        <v>0</v>
      </c>
      <c r="G1539" s="22">
        <f>HOUR(Base[[#This Row],[Tempo de atendimento]]/24)</f>
        <v>0</v>
      </c>
      <c r="H1539">
        <f>_xlfn.XLOOKUP(Base[[#This Row],[Recurso]],'DE-PARA'!$A$1:$A$1000,'DE-PARA'!$E$1:$E$1000)</f>
        <v>0</v>
      </c>
      <c r="I1539">
        <f>_xlfn.XLOOKUP(Base[[#This Row],[Recurso]],'DE-PARA'!$A$1:$A$1000,'DE-PARA'!$F$1:$F$1000)</f>
        <v>0</v>
      </c>
      <c r="AD1539" s="64"/>
      <c r="AE1539" s="64"/>
      <c r="AF1539" s="64"/>
      <c r="AG1539" s="65"/>
      <c r="AH1539" s="65"/>
      <c r="BK1539" s="65"/>
      <c r="BL1539" s="65"/>
      <c r="BP1539" s="20"/>
    </row>
    <row r="1540" spans="1:68">
      <c r="A1540" s="19">
        <f>CONCATENATE(MONTH(Base[[#This Row],[Data_Padronizada]]),"/",YEAR(Base[[#This Row],[Data_Padronizada]]))*1</f>
        <v>1</v>
      </c>
      <c r="B1540" s="20" cm="1">
        <f t="array" ref="B1540">IF(ISTEXT(BP1540), IFERROR(VALOR.DATA(TRIM(BP1540)), VALUE(TRIM(BP1540))), BP1540)</f>
        <v>0</v>
      </c>
      <c r="C1540" t="str">
        <f>TEXT(Base[[#This Row],[Data_Padronizada]],"DDD")</f>
        <v>sáb</v>
      </c>
      <c r="D1540">
        <f>_xlfn.XLOOKUP(Base[[#This Row],[Recurso]],'DE-PARA'!$A$1:$A$1000,'DE-PARA'!$D$1:$D$1000)</f>
        <v>0</v>
      </c>
      <c r="E1540" t="str">
        <f>_xlfn.XLOOKUP(Base[[#This Row],[Tipo]],'DE-PARA'!$K$2:$K$63,'DE-PARA'!$L$2:$L$63,"Fazer De-Para")</f>
        <v>Fazer De-Para</v>
      </c>
      <c r="F1540" s="21">
        <f>Base[[#This Row],[Duração]]*24</f>
        <v>0</v>
      </c>
      <c r="G1540" s="22">
        <f>HOUR(Base[[#This Row],[Tempo de atendimento]]/24)</f>
        <v>0</v>
      </c>
      <c r="H1540">
        <f>_xlfn.XLOOKUP(Base[[#This Row],[Recurso]],'DE-PARA'!$A$1:$A$1000,'DE-PARA'!$E$1:$E$1000)</f>
        <v>0</v>
      </c>
      <c r="I1540">
        <f>_xlfn.XLOOKUP(Base[[#This Row],[Recurso]],'DE-PARA'!$A$1:$A$1000,'DE-PARA'!$F$1:$F$1000)</f>
        <v>0</v>
      </c>
      <c r="AD1540" s="64"/>
      <c r="AE1540" s="64"/>
      <c r="AF1540" s="64"/>
      <c r="AG1540" s="65"/>
      <c r="AH1540" s="65"/>
      <c r="BK1540" s="65"/>
      <c r="BL1540" s="65"/>
      <c r="BP1540" s="20"/>
    </row>
    <row r="1541" spans="1:68">
      <c r="A1541" s="19">
        <f>CONCATENATE(MONTH(Base[[#This Row],[Data_Padronizada]]),"/",YEAR(Base[[#This Row],[Data_Padronizada]]))*1</f>
        <v>1</v>
      </c>
      <c r="B1541" s="20" cm="1">
        <f t="array" ref="B1541">IF(ISTEXT(BP1541), IFERROR(VALOR.DATA(TRIM(BP1541)), VALUE(TRIM(BP1541))), BP1541)</f>
        <v>0</v>
      </c>
      <c r="C1541" t="str">
        <f>TEXT(Base[[#This Row],[Data_Padronizada]],"DDD")</f>
        <v>sáb</v>
      </c>
      <c r="D1541">
        <f>_xlfn.XLOOKUP(Base[[#This Row],[Recurso]],'DE-PARA'!$A$1:$A$1000,'DE-PARA'!$D$1:$D$1000)</f>
        <v>0</v>
      </c>
      <c r="E1541" t="str">
        <f>_xlfn.XLOOKUP(Base[[#This Row],[Tipo]],'DE-PARA'!$K$2:$K$63,'DE-PARA'!$L$2:$L$63,"Fazer De-Para")</f>
        <v>Fazer De-Para</v>
      </c>
      <c r="F1541" s="21">
        <f>Base[[#This Row],[Duração]]*24</f>
        <v>0</v>
      </c>
      <c r="G1541" s="22">
        <f>HOUR(Base[[#This Row],[Tempo de atendimento]]/24)</f>
        <v>0</v>
      </c>
      <c r="H1541">
        <f>_xlfn.XLOOKUP(Base[[#This Row],[Recurso]],'DE-PARA'!$A$1:$A$1000,'DE-PARA'!$E$1:$E$1000)</f>
        <v>0</v>
      </c>
      <c r="I1541">
        <f>_xlfn.XLOOKUP(Base[[#This Row],[Recurso]],'DE-PARA'!$A$1:$A$1000,'DE-PARA'!$F$1:$F$1000)</f>
        <v>0</v>
      </c>
      <c r="AD1541" s="64"/>
      <c r="AE1541" s="64"/>
      <c r="AF1541" s="64"/>
      <c r="AG1541" s="65"/>
      <c r="AH1541" s="65"/>
      <c r="BK1541" s="65"/>
      <c r="BL1541" s="65"/>
      <c r="BP1541" s="20"/>
    </row>
    <row r="1542" spans="1:68">
      <c r="A1542" s="19">
        <f>CONCATENATE(MONTH(Base[[#This Row],[Data_Padronizada]]),"/",YEAR(Base[[#This Row],[Data_Padronizada]]))*1</f>
        <v>1</v>
      </c>
      <c r="B1542" s="20" cm="1">
        <f t="array" ref="B1542">IF(ISTEXT(BP1542), IFERROR(VALOR.DATA(TRIM(BP1542)), VALUE(TRIM(BP1542))), BP1542)</f>
        <v>0</v>
      </c>
      <c r="C1542" t="str">
        <f>TEXT(Base[[#This Row],[Data_Padronizada]],"DDD")</f>
        <v>sáb</v>
      </c>
      <c r="D1542">
        <f>_xlfn.XLOOKUP(Base[[#This Row],[Recurso]],'DE-PARA'!$A$1:$A$1000,'DE-PARA'!$D$1:$D$1000)</f>
        <v>0</v>
      </c>
      <c r="E1542" t="str">
        <f>_xlfn.XLOOKUP(Base[[#This Row],[Tipo]],'DE-PARA'!$K$2:$K$63,'DE-PARA'!$L$2:$L$63,"Fazer De-Para")</f>
        <v>Fazer De-Para</v>
      </c>
      <c r="F1542" s="21">
        <f>Base[[#This Row],[Duração]]*24</f>
        <v>0</v>
      </c>
      <c r="G1542" s="22">
        <f>HOUR(Base[[#This Row],[Tempo de atendimento]]/24)</f>
        <v>0</v>
      </c>
      <c r="H1542">
        <f>_xlfn.XLOOKUP(Base[[#This Row],[Recurso]],'DE-PARA'!$A$1:$A$1000,'DE-PARA'!$E$1:$E$1000)</f>
        <v>0</v>
      </c>
      <c r="I1542">
        <f>_xlfn.XLOOKUP(Base[[#This Row],[Recurso]],'DE-PARA'!$A$1:$A$1000,'DE-PARA'!$F$1:$F$1000)</f>
        <v>0</v>
      </c>
      <c r="AD1542" s="64"/>
      <c r="AE1542" s="64"/>
      <c r="AF1542" s="64"/>
      <c r="AG1542" s="65"/>
      <c r="AH1542" s="65"/>
      <c r="BK1542" s="65"/>
      <c r="BL1542" s="65"/>
      <c r="BP1542" s="20"/>
    </row>
    <row r="1543" spans="1:68">
      <c r="A1543" s="19">
        <f>CONCATENATE(MONTH(Base[[#This Row],[Data_Padronizada]]),"/",YEAR(Base[[#This Row],[Data_Padronizada]]))*1</f>
        <v>1</v>
      </c>
      <c r="B1543" s="20" cm="1">
        <f t="array" ref="B1543">IF(ISTEXT(BP1543), IFERROR(VALOR.DATA(TRIM(BP1543)), VALUE(TRIM(BP1543))), BP1543)</f>
        <v>0</v>
      </c>
      <c r="C1543" t="str">
        <f>TEXT(Base[[#This Row],[Data_Padronizada]],"DDD")</f>
        <v>sáb</v>
      </c>
      <c r="D1543">
        <f>_xlfn.XLOOKUP(Base[[#This Row],[Recurso]],'DE-PARA'!$A$1:$A$1000,'DE-PARA'!$D$1:$D$1000)</f>
        <v>0</v>
      </c>
      <c r="E1543" t="str">
        <f>_xlfn.XLOOKUP(Base[[#This Row],[Tipo]],'DE-PARA'!$K$2:$K$63,'DE-PARA'!$L$2:$L$63,"Fazer De-Para")</f>
        <v>Fazer De-Para</v>
      </c>
      <c r="F1543" s="21">
        <f>Base[[#This Row],[Duração]]*24</f>
        <v>0</v>
      </c>
      <c r="G1543" s="22">
        <f>HOUR(Base[[#This Row],[Tempo de atendimento]]/24)</f>
        <v>0</v>
      </c>
      <c r="H1543">
        <f>_xlfn.XLOOKUP(Base[[#This Row],[Recurso]],'DE-PARA'!$A$1:$A$1000,'DE-PARA'!$E$1:$E$1000)</f>
        <v>0</v>
      </c>
      <c r="I1543">
        <f>_xlfn.XLOOKUP(Base[[#This Row],[Recurso]],'DE-PARA'!$A$1:$A$1000,'DE-PARA'!$F$1:$F$1000)</f>
        <v>0</v>
      </c>
      <c r="AD1543" s="64"/>
      <c r="AE1543" s="64"/>
      <c r="AF1543" s="64"/>
      <c r="AG1543" s="65"/>
      <c r="AH1543" s="65"/>
      <c r="BK1543" s="65"/>
      <c r="BL1543" s="65"/>
      <c r="BP1543" s="20"/>
    </row>
    <row r="1544" spans="1:68">
      <c r="A1544" s="19">
        <f>CONCATENATE(MONTH(Base[[#This Row],[Data_Padronizada]]),"/",YEAR(Base[[#This Row],[Data_Padronizada]]))*1</f>
        <v>1</v>
      </c>
      <c r="B1544" s="20" cm="1">
        <f t="array" ref="B1544">IF(ISTEXT(BP1544), IFERROR(VALOR.DATA(TRIM(BP1544)), VALUE(TRIM(BP1544))), BP1544)</f>
        <v>0</v>
      </c>
      <c r="C1544" t="str">
        <f>TEXT(Base[[#This Row],[Data_Padronizada]],"DDD")</f>
        <v>sáb</v>
      </c>
      <c r="D1544">
        <f>_xlfn.XLOOKUP(Base[[#This Row],[Recurso]],'DE-PARA'!$A$1:$A$1000,'DE-PARA'!$D$1:$D$1000)</f>
        <v>0</v>
      </c>
      <c r="E1544" t="str">
        <f>_xlfn.XLOOKUP(Base[[#This Row],[Tipo]],'DE-PARA'!$K$2:$K$63,'DE-PARA'!$L$2:$L$63,"Fazer De-Para")</f>
        <v>Fazer De-Para</v>
      </c>
      <c r="F1544" s="21">
        <f>Base[[#This Row],[Duração]]*24</f>
        <v>0</v>
      </c>
      <c r="G1544" s="22">
        <f>HOUR(Base[[#This Row],[Tempo de atendimento]]/24)</f>
        <v>0</v>
      </c>
      <c r="H1544">
        <f>_xlfn.XLOOKUP(Base[[#This Row],[Recurso]],'DE-PARA'!$A$1:$A$1000,'DE-PARA'!$E$1:$E$1000)</f>
        <v>0</v>
      </c>
      <c r="I1544">
        <f>_xlfn.XLOOKUP(Base[[#This Row],[Recurso]],'DE-PARA'!$A$1:$A$1000,'DE-PARA'!$F$1:$F$1000)</f>
        <v>0</v>
      </c>
      <c r="AD1544" s="64"/>
      <c r="AE1544" s="64"/>
      <c r="AF1544" s="64"/>
      <c r="AG1544" s="65"/>
      <c r="AH1544" s="65"/>
      <c r="BK1544" s="65"/>
      <c r="BL1544" s="65"/>
      <c r="BP1544" s="20"/>
    </row>
    <row r="1545" spans="1:68">
      <c r="A1545" s="19">
        <f>CONCATENATE(MONTH(Base[[#This Row],[Data_Padronizada]]),"/",YEAR(Base[[#This Row],[Data_Padronizada]]))*1</f>
        <v>1</v>
      </c>
      <c r="B1545" s="20" cm="1">
        <f t="array" ref="B1545">IF(ISTEXT(BP1545), IFERROR(VALOR.DATA(TRIM(BP1545)), VALUE(TRIM(BP1545))), BP1545)</f>
        <v>0</v>
      </c>
      <c r="C1545" t="str">
        <f>TEXT(Base[[#This Row],[Data_Padronizada]],"DDD")</f>
        <v>sáb</v>
      </c>
      <c r="D1545">
        <f>_xlfn.XLOOKUP(Base[[#This Row],[Recurso]],'DE-PARA'!$A$1:$A$1000,'DE-PARA'!$D$1:$D$1000)</f>
        <v>0</v>
      </c>
      <c r="E1545" t="str">
        <f>_xlfn.XLOOKUP(Base[[#This Row],[Tipo]],'DE-PARA'!$K$2:$K$63,'DE-PARA'!$L$2:$L$63,"Fazer De-Para")</f>
        <v>Fazer De-Para</v>
      </c>
      <c r="F1545" s="21">
        <f>Base[[#This Row],[Duração]]*24</f>
        <v>0</v>
      </c>
      <c r="G1545" s="22">
        <f>HOUR(Base[[#This Row],[Tempo de atendimento]]/24)</f>
        <v>0</v>
      </c>
      <c r="H1545">
        <f>_xlfn.XLOOKUP(Base[[#This Row],[Recurso]],'DE-PARA'!$A$1:$A$1000,'DE-PARA'!$E$1:$E$1000)</f>
        <v>0</v>
      </c>
      <c r="I1545">
        <f>_xlfn.XLOOKUP(Base[[#This Row],[Recurso]],'DE-PARA'!$A$1:$A$1000,'DE-PARA'!$F$1:$F$1000)</f>
        <v>0</v>
      </c>
      <c r="AD1545" s="64"/>
      <c r="AE1545" s="64"/>
      <c r="AF1545" s="64"/>
      <c r="AG1545" s="65"/>
      <c r="AH1545" s="65"/>
      <c r="BK1545" s="65"/>
      <c r="BL1545" s="65"/>
      <c r="BP1545" s="20"/>
    </row>
    <row r="1546" spans="1:68">
      <c r="A1546" s="19">
        <f>CONCATENATE(MONTH(Base[[#This Row],[Data_Padronizada]]),"/",YEAR(Base[[#This Row],[Data_Padronizada]]))*1</f>
        <v>1</v>
      </c>
      <c r="B1546" s="20" cm="1">
        <f t="array" ref="B1546">IF(ISTEXT(BP1546), IFERROR(VALOR.DATA(TRIM(BP1546)), VALUE(TRIM(BP1546))), BP1546)</f>
        <v>0</v>
      </c>
      <c r="C1546" t="str">
        <f>TEXT(Base[[#This Row],[Data_Padronizada]],"DDD")</f>
        <v>sáb</v>
      </c>
      <c r="D1546">
        <f>_xlfn.XLOOKUP(Base[[#This Row],[Recurso]],'DE-PARA'!$A$1:$A$1000,'DE-PARA'!$D$1:$D$1000)</f>
        <v>0</v>
      </c>
      <c r="E1546" t="str">
        <f>_xlfn.XLOOKUP(Base[[#This Row],[Tipo]],'DE-PARA'!$K$2:$K$63,'DE-PARA'!$L$2:$L$63,"Fazer De-Para")</f>
        <v>Fazer De-Para</v>
      </c>
      <c r="F1546" s="21">
        <f>Base[[#This Row],[Duração]]*24</f>
        <v>0</v>
      </c>
      <c r="G1546" s="22">
        <f>HOUR(Base[[#This Row],[Tempo de atendimento]]/24)</f>
        <v>0</v>
      </c>
      <c r="H1546">
        <f>_xlfn.XLOOKUP(Base[[#This Row],[Recurso]],'DE-PARA'!$A$1:$A$1000,'DE-PARA'!$E$1:$E$1000)</f>
        <v>0</v>
      </c>
      <c r="I1546">
        <f>_xlfn.XLOOKUP(Base[[#This Row],[Recurso]],'DE-PARA'!$A$1:$A$1000,'DE-PARA'!$F$1:$F$1000)</f>
        <v>0</v>
      </c>
      <c r="AD1546" s="64"/>
      <c r="AE1546" s="64"/>
      <c r="AF1546" s="64"/>
      <c r="AG1546" s="65"/>
      <c r="AH1546" s="65"/>
      <c r="BK1546" s="65"/>
      <c r="BL1546" s="65"/>
      <c r="BP1546" s="20"/>
    </row>
    <row r="1547" spans="1:68">
      <c r="A1547" s="19">
        <f>CONCATENATE(MONTH(Base[[#This Row],[Data_Padronizada]]),"/",YEAR(Base[[#This Row],[Data_Padronizada]]))*1</f>
        <v>1</v>
      </c>
      <c r="B1547" s="20" cm="1">
        <f t="array" ref="B1547">IF(ISTEXT(BP1547), IFERROR(VALOR.DATA(TRIM(BP1547)), VALUE(TRIM(BP1547))), BP1547)</f>
        <v>0</v>
      </c>
      <c r="C1547" t="str">
        <f>TEXT(Base[[#This Row],[Data_Padronizada]],"DDD")</f>
        <v>sáb</v>
      </c>
      <c r="D1547">
        <f>_xlfn.XLOOKUP(Base[[#This Row],[Recurso]],'DE-PARA'!$A$1:$A$1000,'DE-PARA'!$D$1:$D$1000)</f>
        <v>0</v>
      </c>
      <c r="E1547" t="str">
        <f>_xlfn.XLOOKUP(Base[[#This Row],[Tipo]],'DE-PARA'!$K$2:$K$63,'DE-PARA'!$L$2:$L$63,"Fazer De-Para")</f>
        <v>Fazer De-Para</v>
      </c>
      <c r="F1547" s="21">
        <f>Base[[#This Row],[Duração]]*24</f>
        <v>0</v>
      </c>
      <c r="G1547" s="22">
        <f>HOUR(Base[[#This Row],[Tempo de atendimento]]/24)</f>
        <v>0</v>
      </c>
      <c r="H1547">
        <f>_xlfn.XLOOKUP(Base[[#This Row],[Recurso]],'DE-PARA'!$A$1:$A$1000,'DE-PARA'!$E$1:$E$1000)</f>
        <v>0</v>
      </c>
      <c r="I1547">
        <f>_xlfn.XLOOKUP(Base[[#This Row],[Recurso]],'DE-PARA'!$A$1:$A$1000,'DE-PARA'!$F$1:$F$1000)</f>
        <v>0</v>
      </c>
      <c r="AD1547" s="64"/>
      <c r="AE1547" s="64"/>
      <c r="AF1547" s="64"/>
      <c r="AG1547" s="65"/>
      <c r="AH1547" s="65"/>
      <c r="BK1547" s="65"/>
      <c r="BL1547" s="65"/>
      <c r="BP1547" s="20"/>
    </row>
    <row r="1548" spans="1:68">
      <c r="A1548" s="19">
        <f>CONCATENATE(MONTH(Base[[#This Row],[Data_Padronizada]]),"/",YEAR(Base[[#This Row],[Data_Padronizada]]))*1</f>
        <v>1</v>
      </c>
      <c r="B1548" s="20" cm="1">
        <f t="array" ref="B1548">IF(ISTEXT(BP1548), IFERROR(VALOR.DATA(TRIM(BP1548)), VALUE(TRIM(BP1548))), BP1548)</f>
        <v>0</v>
      </c>
      <c r="C1548" t="str">
        <f>TEXT(Base[[#This Row],[Data_Padronizada]],"DDD")</f>
        <v>sáb</v>
      </c>
      <c r="D1548">
        <f>_xlfn.XLOOKUP(Base[[#This Row],[Recurso]],'DE-PARA'!$A$1:$A$1000,'DE-PARA'!$D$1:$D$1000)</f>
        <v>0</v>
      </c>
      <c r="E1548" t="str">
        <f>_xlfn.XLOOKUP(Base[[#This Row],[Tipo]],'DE-PARA'!$K$2:$K$63,'DE-PARA'!$L$2:$L$63,"Fazer De-Para")</f>
        <v>Fazer De-Para</v>
      </c>
      <c r="F1548" s="21">
        <f>Base[[#This Row],[Duração]]*24</f>
        <v>0</v>
      </c>
      <c r="G1548" s="22">
        <f>HOUR(Base[[#This Row],[Tempo de atendimento]]/24)</f>
        <v>0</v>
      </c>
      <c r="H1548">
        <f>_xlfn.XLOOKUP(Base[[#This Row],[Recurso]],'DE-PARA'!$A$1:$A$1000,'DE-PARA'!$E$1:$E$1000)</f>
        <v>0</v>
      </c>
      <c r="I1548">
        <f>_xlfn.XLOOKUP(Base[[#This Row],[Recurso]],'DE-PARA'!$A$1:$A$1000,'DE-PARA'!$F$1:$F$1000)</f>
        <v>0</v>
      </c>
      <c r="AD1548" s="64"/>
      <c r="AE1548" s="64"/>
      <c r="AF1548" s="64"/>
      <c r="AG1548" s="65"/>
      <c r="AH1548" s="65"/>
      <c r="BK1548" s="65"/>
      <c r="BL1548" s="65"/>
      <c r="BP1548" s="20"/>
    </row>
    <row r="1549" spans="1:68">
      <c r="A1549" s="19">
        <f>CONCATENATE(MONTH(Base[[#This Row],[Data_Padronizada]]),"/",YEAR(Base[[#This Row],[Data_Padronizada]]))*1</f>
        <v>1</v>
      </c>
      <c r="B1549" s="20" cm="1">
        <f t="array" ref="B1549">IF(ISTEXT(BP1549), IFERROR(VALOR.DATA(TRIM(BP1549)), VALUE(TRIM(BP1549))), BP1549)</f>
        <v>0</v>
      </c>
      <c r="C1549" t="str">
        <f>TEXT(Base[[#This Row],[Data_Padronizada]],"DDD")</f>
        <v>sáb</v>
      </c>
      <c r="D1549">
        <f>_xlfn.XLOOKUP(Base[[#This Row],[Recurso]],'DE-PARA'!$A$1:$A$1000,'DE-PARA'!$D$1:$D$1000)</f>
        <v>0</v>
      </c>
      <c r="E1549" t="str">
        <f>_xlfn.XLOOKUP(Base[[#This Row],[Tipo]],'DE-PARA'!$K$2:$K$63,'DE-PARA'!$L$2:$L$63,"Fazer De-Para")</f>
        <v>Fazer De-Para</v>
      </c>
      <c r="F1549" s="21">
        <f>Base[[#This Row],[Duração]]*24</f>
        <v>0</v>
      </c>
      <c r="G1549" s="22">
        <f>HOUR(Base[[#This Row],[Tempo de atendimento]]/24)</f>
        <v>0</v>
      </c>
      <c r="H1549">
        <f>_xlfn.XLOOKUP(Base[[#This Row],[Recurso]],'DE-PARA'!$A$1:$A$1000,'DE-PARA'!$E$1:$E$1000)</f>
        <v>0</v>
      </c>
      <c r="I1549">
        <f>_xlfn.XLOOKUP(Base[[#This Row],[Recurso]],'DE-PARA'!$A$1:$A$1000,'DE-PARA'!$F$1:$F$1000)</f>
        <v>0</v>
      </c>
      <c r="AD1549" s="64"/>
      <c r="AE1549" s="64"/>
      <c r="AF1549" s="64"/>
      <c r="AG1549" s="65"/>
      <c r="AH1549" s="65"/>
      <c r="BK1549" s="65"/>
      <c r="BL1549" s="65"/>
      <c r="BP1549" s="20"/>
    </row>
    <row r="1550" spans="1:68">
      <c r="A1550" s="19">
        <f>CONCATENATE(MONTH(Base[[#This Row],[Data_Padronizada]]),"/",YEAR(Base[[#This Row],[Data_Padronizada]]))*1</f>
        <v>1</v>
      </c>
      <c r="B1550" s="20" cm="1">
        <f t="array" ref="B1550">IF(ISTEXT(BP1550), IFERROR(VALOR.DATA(TRIM(BP1550)), VALUE(TRIM(BP1550))), BP1550)</f>
        <v>0</v>
      </c>
      <c r="C1550" t="str">
        <f>TEXT(Base[[#This Row],[Data_Padronizada]],"DDD")</f>
        <v>sáb</v>
      </c>
      <c r="D1550">
        <f>_xlfn.XLOOKUP(Base[[#This Row],[Recurso]],'DE-PARA'!$A$1:$A$1000,'DE-PARA'!$D$1:$D$1000)</f>
        <v>0</v>
      </c>
      <c r="E1550" t="str">
        <f>_xlfn.XLOOKUP(Base[[#This Row],[Tipo]],'DE-PARA'!$K$2:$K$63,'DE-PARA'!$L$2:$L$63,"Fazer De-Para")</f>
        <v>Fazer De-Para</v>
      </c>
      <c r="F1550" s="21">
        <f>Base[[#This Row],[Duração]]*24</f>
        <v>0</v>
      </c>
      <c r="G1550" s="22">
        <f>HOUR(Base[[#This Row],[Tempo de atendimento]]/24)</f>
        <v>0</v>
      </c>
      <c r="H1550">
        <f>_xlfn.XLOOKUP(Base[[#This Row],[Recurso]],'DE-PARA'!$A$1:$A$1000,'DE-PARA'!$E$1:$E$1000)</f>
        <v>0</v>
      </c>
      <c r="I1550">
        <f>_xlfn.XLOOKUP(Base[[#This Row],[Recurso]],'DE-PARA'!$A$1:$A$1000,'DE-PARA'!$F$1:$F$1000)</f>
        <v>0</v>
      </c>
      <c r="AD1550" s="64"/>
      <c r="AE1550" s="64"/>
      <c r="AF1550" s="64"/>
      <c r="AG1550" s="65"/>
      <c r="AH1550" s="65"/>
      <c r="BK1550" s="65"/>
      <c r="BL1550" s="65"/>
      <c r="BP1550" s="20"/>
    </row>
    <row r="1551" spans="1:68">
      <c r="A1551" s="19">
        <f>CONCATENATE(MONTH(Base[[#This Row],[Data_Padronizada]]),"/",YEAR(Base[[#This Row],[Data_Padronizada]]))*1</f>
        <v>1</v>
      </c>
      <c r="B1551" s="20" cm="1">
        <f t="array" ref="B1551">IF(ISTEXT(BP1551), IFERROR(VALOR.DATA(TRIM(BP1551)), VALUE(TRIM(BP1551))), BP1551)</f>
        <v>0</v>
      </c>
      <c r="C1551" t="str">
        <f>TEXT(Base[[#This Row],[Data_Padronizada]],"DDD")</f>
        <v>sáb</v>
      </c>
      <c r="D1551">
        <f>_xlfn.XLOOKUP(Base[[#This Row],[Recurso]],'DE-PARA'!$A$1:$A$1000,'DE-PARA'!$D$1:$D$1000)</f>
        <v>0</v>
      </c>
      <c r="E1551" t="str">
        <f>_xlfn.XLOOKUP(Base[[#This Row],[Tipo]],'DE-PARA'!$K$2:$K$63,'DE-PARA'!$L$2:$L$63,"Fazer De-Para")</f>
        <v>Fazer De-Para</v>
      </c>
      <c r="F1551" s="21">
        <f>Base[[#This Row],[Duração]]*24</f>
        <v>0</v>
      </c>
      <c r="G1551" s="22">
        <f>HOUR(Base[[#This Row],[Tempo de atendimento]]/24)</f>
        <v>0</v>
      </c>
      <c r="H1551">
        <f>_xlfn.XLOOKUP(Base[[#This Row],[Recurso]],'DE-PARA'!$A$1:$A$1000,'DE-PARA'!$E$1:$E$1000)</f>
        <v>0</v>
      </c>
      <c r="I1551">
        <f>_xlfn.XLOOKUP(Base[[#This Row],[Recurso]],'DE-PARA'!$A$1:$A$1000,'DE-PARA'!$F$1:$F$1000)</f>
        <v>0</v>
      </c>
      <c r="AD1551" s="64"/>
      <c r="AE1551" s="64"/>
      <c r="AF1551" s="64"/>
      <c r="AG1551" s="65"/>
      <c r="AH1551" s="65"/>
      <c r="BK1551" s="65"/>
      <c r="BL1551" s="65"/>
      <c r="BP1551" s="20"/>
    </row>
    <row r="1552" spans="1:68">
      <c r="A1552" s="19">
        <f>CONCATENATE(MONTH(Base[[#This Row],[Data_Padronizada]]),"/",YEAR(Base[[#This Row],[Data_Padronizada]]))*1</f>
        <v>1</v>
      </c>
      <c r="B1552" s="20" cm="1">
        <f t="array" ref="B1552">IF(ISTEXT(BP1552), IFERROR(VALOR.DATA(TRIM(BP1552)), VALUE(TRIM(BP1552))), BP1552)</f>
        <v>0</v>
      </c>
      <c r="C1552" t="str">
        <f>TEXT(Base[[#This Row],[Data_Padronizada]],"DDD")</f>
        <v>sáb</v>
      </c>
      <c r="D1552">
        <f>_xlfn.XLOOKUP(Base[[#This Row],[Recurso]],'DE-PARA'!$A$1:$A$1000,'DE-PARA'!$D$1:$D$1000)</f>
        <v>0</v>
      </c>
      <c r="E1552" t="str">
        <f>_xlfn.XLOOKUP(Base[[#This Row],[Tipo]],'DE-PARA'!$K$2:$K$63,'DE-PARA'!$L$2:$L$63,"Fazer De-Para")</f>
        <v>Fazer De-Para</v>
      </c>
      <c r="F1552" s="21">
        <f>Base[[#This Row],[Duração]]*24</f>
        <v>0</v>
      </c>
      <c r="G1552" s="22">
        <f>HOUR(Base[[#This Row],[Tempo de atendimento]]/24)</f>
        <v>0</v>
      </c>
      <c r="H1552">
        <f>_xlfn.XLOOKUP(Base[[#This Row],[Recurso]],'DE-PARA'!$A$1:$A$1000,'DE-PARA'!$E$1:$E$1000)</f>
        <v>0</v>
      </c>
      <c r="I1552">
        <f>_xlfn.XLOOKUP(Base[[#This Row],[Recurso]],'DE-PARA'!$A$1:$A$1000,'DE-PARA'!$F$1:$F$1000)</f>
        <v>0</v>
      </c>
      <c r="AD1552" s="64"/>
      <c r="AE1552" s="64"/>
      <c r="AF1552" s="64"/>
      <c r="AG1552" s="65"/>
      <c r="AH1552" s="65"/>
      <c r="BK1552" s="65"/>
      <c r="BL1552" s="65"/>
      <c r="BP1552" s="20"/>
    </row>
    <row r="1553" spans="1:68">
      <c r="A1553" s="19">
        <f>CONCATENATE(MONTH(Base[[#This Row],[Data_Padronizada]]),"/",YEAR(Base[[#This Row],[Data_Padronizada]]))*1</f>
        <v>1</v>
      </c>
      <c r="B1553" s="20" cm="1">
        <f t="array" ref="B1553">IF(ISTEXT(BP1553), IFERROR(VALOR.DATA(TRIM(BP1553)), VALUE(TRIM(BP1553))), BP1553)</f>
        <v>0</v>
      </c>
      <c r="C1553" t="str">
        <f>TEXT(Base[[#This Row],[Data_Padronizada]],"DDD")</f>
        <v>sáb</v>
      </c>
      <c r="D1553">
        <f>_xlfn.XLOOKUP(Base[[#This Row],[Recurso]],'DE-PARA'!$A$1:$A$1000,'DE-PARA'!$D$1:$D$1000)</f>
        <v>0</v>
      </c>
      <c r="E1553" t="str">
        <f>_xlfn.XLOOKUP(Base[[#This Row],[Tipo]],'DE-PARA'!$K$2:$K$63,'DE-PARA'!$L$2:$L$63,"Fazer De-Para")</f>
        <v>Fazer De-Para</v>
      </c>
      <c r="F1553" s="21">
        <f>Base[[#This Row],[Duração]]*24</f>
        <v>0</v>
      </c>
      <c r="G1553" s="22">
        <f>HOUR(Base[[#This Row],[Tempo de atendimento]]/24)</f>
        <v>0</v>
      </c>
      <c r="H1553">
        <f>_xlfn.XLOOKUP(Base[[#This Row],[Recurso]],'DE-PARA'!$A$1:$A$1000,'DE-PARA'!$E$1:$E$1000)</f>
        <v>0</v>
      </c>
      <c r="I1553">
        <f>_xlfn.XLOOKUP(Base[[#This Row],[Recurso]],'DE-PARA'!$A$1:$A$1000,'DE-PARA'!$F$1:$F$1000)</f>
        <v>0</v>
      </c>
      <c r="AD1553" s="64"/>
      <c r="AE1553" s="64"/>
      <c r="AF1553" s="64"/>
      <c r="AG1553" s="65"/>
      <c r="AH1553" s="65"/>
      <c r="BK1553" s="65"/>
      <c r="BL1553" s="65"/>
      <c r="BP1553" s="20"/>
    </row>
    <row r="1554" spans="1:68">
      <c r="A1554" s="19">
        <f>CONCATENATE(MONTH(Base[[#This Row],[Data_Padronizada]]),"/",YEAR(Base[[#This Row],[Data_Padronizada]]))*1</f>
        <v>1</v>
      </c>
      <c r="B1554" s="20" cm="1">
        <f t="array" ref="B1554">IF(ISTEXT(BP1554), IFERROR(VALOR.DATA(TRIM(BP1554)), VALUE(TRIM(BP1554))), BP1554)</f>
        <v>0</v>
      </c>
      <c r="C1554" t="str">
        <f>TEXT(Base[[#This Row],[Data_Padronizada]],"DDD")</f>
        <v>sáb</v>
      </c>
      <c r="D1554">
        <f>_xlfn.XLOOKUP(Base[[#This Row],[Recurso]],'DE-PARA'!$A$1:$A$1000,'DE-PARA'!$D$1:$D$1000)</f>
        <v>0</v>
      </c>
      <c r="E1554" t="str">
        <f>_xlfn.XLOOKUP(Base[[#This Row],[Tipo]],'DE-PARA'!$K$2:$K$63,'DE-PARA'!$L$2:$L$63,"Fazer De-Para")</f>
        <v>Fazer De-Para</v>
      </c>
      <c r="F1554" s="21">
        <f>Base[[#This Row],[Duração]]*24</f>
        <v>0</v>
      </c>
      <c r="G1554" s="22">
        <f>HOUR(Base[[#This Row],[Tempo de atendimento]]/24)</f>
        <v>0</v>
      </c>
      <c r="H1554">
        <f>_xlfn.XLOOKUP(Base[[#This Row],[Recurso]],'DE-PARA'!$A$1:$A$1000,'DE-PARA'!$E$1:$E$1000)</f>
        <v>0</v>
      </c>
      <c r="I1554">
        <f>_xlfn.XLOOKUP(Base[[#This Row],[Recurso]],'DE-PARA'!$A$1:$A$1000,'DE-PARA'!$F$1:$F$1000)</f>
        <v>0</v>
      </c>
      <c r="AD1554" s="64"/>
      <c r="AE1554" s="64"/>
      <c r="AF1554" s="64"/>
      <c r="AG1554" s="65"/>
      <c r="AH1554" s="65"/>
      <c r="BK1554" s="65"/>
      <c r="BL1554" s="65"/>
      <c r="BP1554" s="20"/>
    </row>
    <row r="1555" spans="1:68">
      <c r="A1555" s="19">
        <f>CONCATENATE(MONTH(Base[[#This Row],[Data_Padronizada]]),"/",YEAR(Base[[#This Row],[Data_Padronizada]]))*1</f>
        <v>1</v>
      </c>
      <c r="B1555" s="20" cm="1">
        <f t="array" ref="B1555">IF(ISTEXT(BP1555), IFERROR(VALOR.DATA(TRIM(BP1555)), VALUE(TRIM(BP1555))), BP1555)</f>
        <v>0</v>
      </c>
      <c r="C1555" t="str">
        <f>TEXT(Base[[#This Row],[Data_Padronizada]],"DDD")</f>
        <v>sáb</v>
      </c>
      <c r="D1555">
        <f>_xlfn.XLOOKUP(Base[[#This Row],[Recurso]],'DE-PARA'!$A$1:$A$1000,'DE-PARA'!$D$1:$D$1000)</f>
        <v>0</v>
      </c>
      <c r="E1555" t="str">
        <f>_xlfn.XLOOKUP(Base[[#This Row],[Tipo]],'DE-PARA'!$K$2:$K$63,'DE-PARA'!$L$2:$L$63,"Fazer De-Para")</f>
        <v>Fazer De-Para</v>
      </c>
      <c r="F1555" s="21">
        <f>Base[[#This Row],[Duração]]*24</f>
        <v>0</v>
      </c>
      <c r="G1555" s="22">
        <f>HOUR(Base[[#This Row],[Tempo de atendimento]]/24)</f>
        <v>0</v>
      </c>
      <c r="H1555">
        <f>_xlfn.XLOOKUP(Base[[#This Row],[Recurso]],'DE-PARA'!$A$1:$A$1000,'DE-PARA'!$E$1:$E$1000)</f>
        <v>0</v>
      </c>
      <c r="I1555">
        <f>_xlfn.XLOOKUP(Base[[#This Row],[Recurso]],'DE-PARA'!$A$1:$A$1000,'DE-PARA'!$F$1:$F$1000)</f>
        <v>0</v>
      </c>
      <c r="AD1555" s="64"/>
      <c r="AE1555" s="64"/>
      <c r="AF1555" s="64"/>
      <c r="AG1555" s="65"/>
      <c r="AH1555" s="65"/>
      <c r="BK1555" s="65"/>
      <c r="BL1555" s="65"/>
      <c r="BP1555" s="20"/>
    </row>
    <row r="1556" spans="1:68">
      <c r="A1556" s="19">
        <f>CONCATENATE(MONTH(Base[[#This Row],[Data_Padronizada]]),"/",YEAR(Base[[#This Row],[Data_Padronizada]]))*1</f>
        <v>1</v>
      </c>
      <c r="B1556" s="20" cm="1">
        <f t="array" ref="B1556">IF(ISTEXT(BP1556), IFERROR(VALOR.DATA(TRIM(BP1556)), VALUE(TRIM(BP1556))), BP1556)</f>
        <v>0</v>
      </c>
      <c r="C1556" t="str">
        <f>TEXT(Base[[#This Row],[Data_Padronizada]],"DDD")</f>
        <v>sáb</v>
      </c>
      <c r="D1556">
        <f>_xlfn.XLOOKUP(Base[[#This Row],[Recurso]],'DE-PARA'!$A$1:$A$1000,'DE-PARA'!$D$1:$D$1000)</f>
        <v>0</v>
      </c>
      <c r="E1556" t="str">
        <f>_xlfn.XLOOKUP(Base[[#This Row],[Tipo]],'DE-PARA'!$K$2:$K$63,'DE-PARA'!$L$2:$L$63,"Fazer De-Para")</f>
        <v>Fazer De-Para</v>
      </c>
      <c r="F1556" s="21">
        <f>Base[[#This Row],[Duração]]*24</f>
        <v>0</v>
      </c>
      <c r="G1556" s="22">
        <f>HOUR(Base[[#This Row],[Tempo de atendimento]]/24)</f>
        <v>0</v>
      </c>
      <c r="H1556">
        <f>_xlfn.XLOOKUP(Base[[#This Row],[Recurso]],'DE-PARA'!$A$1:$A$1000,'DE-PARA'!$E$1:$E$1000)</f>
        <v>0</v>
      </c>
      <c r="I1556">
        <f>_xlfn.XLOOKUP(Base[[#This Row],[Recurso]],'DE-PARA'!$A$1:$A$1000,'DE-PARA'!$F$1:$F$1000)</f>
        <v>0</v>
      </c>
      <c r="AD1556" s="64"/>
      <c r="AE1556" s="64"/>
      <c r="AF1556" s="64"/>
      <c r="AG1556" s="65"/>
      <c r="AH1556" s="65"/>
      <c r="BK1556" s="65"/>
      <c r="BL1556" s="65"/>
      <c r="BP1556" s="20"/>
    </row>
    <row r="1557" spans="1:68">
      <c r="A1557" s="19">
        <f>CONCATENATE(MONTH(Base[[#This Row],[Data_Padronizada]]),"/",YEAR(Base[[#This Row],[Data_Padronizada]]))*1</f>
        <v>1</v>
      </c>
      <c r="B1557" s="20" cm="1">
        <f t="array" ref="B1557">IF(ISTEXT(BP1557), IFERROR(VALOR.DATA(TRIM(BP1557)), VALUE(TRIM(BP1557))), BP1557)</f>
        <v>0</v>
      </c>
      <c r="C1557" t="str">
        <f>TEXT(Base[[#This Row],[Data_Padronizada]],"DDD")</f>
        <v>sáb</v>
      </c>
      <c r="D1557">
        <f>_xlfn.XLOOKUP(Base[[#This Row],[Recurso]],'DE-PARA'!$A$1:$A$1000,'DE-PARA'!$D$1:$D$1000)</f>
        <v>0</v>
      </c>
      <c r="E1557" t="str">
        <f>_xlfn.XLOOKUP(Base[[#This Row],[Tipo]],'DE-PARA'!$K$2:$K$63,'DE-PARA'!$L$2:$L$63,"Fazer De-Para")</f>
        <v>Fazer De-Para</v>
      </c>
      <c r="F1557" s="21">
        <f>Base[[#This Row],[Duração]]*24</f>
        <v>0</v>
      </c>
      <c r="G1557" s="22">
        <f>HOUR(Base[[#This Row],[Tempo de atendimento]]/24)</f>
        <v>0</v>
      </c>
      <c r="H1557">
        <f>_xlfn.XLOOKUP(Base[[#This Row],[Recurso]],'DE-PARA'!$A$1:$A$1000,'DE-PARA'!$E$1:$E$1000)</f>
        <v>0</v>
      </c>
      <c r="I1557">
        <f>_xlfn.XLOOKUP(Base[[#This Row],[Recurso]],'DE-PARA'!$A$1:$A$1000,'DE-PARA'!$F$1:$F$1000)</f>
        <v>0</v>
      </c>
      <c r="AD1557" s="64"/>
      <c r="AE1557" s="64"/>
      <c r="AF1557" s="64"/>
      <c r="AG1557" s="65"/>
      <c r="AH1557" s="65"/>
      <c r="BK1557" s="65"/>
      <c r="BL1557" s="65"/>
      <c r="BP1557" s="20"/>
    </row>
    <row r="1558" spans="1:68">
      <c r="A1558" s="19">
        <f>CONCATENATE(MONTH(Base[[#This Row],[Data_Padronizada]]),"/",YEAR(Base[[#This Row],[Data_Padronizada]]))*1</f>
        <v>1</v>
      </c>
      <c r="B1558" s="20" cm="1">
        <f t="array" ref="B1558">IF(ISTEXT(BP1558), IFERROR(VALOR.DATA(TRIM(BP1558)), VALUE(TRIM(BP1558))), BP1558)</f>
        <v>0</v>
      </c>
      <c r="C1558" t="str">
        <f>TEXT(Base[[#This Row],[Data_Padronizada]],"DDD")</f>
        <v>sáb</v>
      </c>
      <c r="D1558">
        <f>_xlfn.XLOOKUP(Base[[#This Row],[Recurso]],'DE-PARA'!$A$1:$A$1000,'DE-PARA'!$D$1:$D$1000)</f>
        <v>0</v>
      </c>
      <c r="E1558" t="str">
        <f>_xlfn.XLOOKUP(Base[[#This Row],[Tipo]],'DE-PARA'!$K$2:$K$63,'DE-PARA'!$L$2:$L$63,"Fazer De-Para")</f>
        <v>Fazer De-Para</v>
      </c>
      <c r="F1558" s="21">
        <f>Base[[#This Row],[Duração]]*24</f>
        <v>0</v>
      </c>
      <c r="G1558" s="22">
        <f>HOUR(Base[[#This Row],[Tempo de atendimento]]/24)</f>
        <v>0</v>
      </c>
      <c r="H1558">
        <f>_xlfn.XLOOKUP(Base[[#This Row],[Recurso]],'DE-PARA'!$A$1:$A$1000,'DE-PARA'!$E$1:$E$1000)</f>
        <v>0</v>
      </c>
      <c r="I1558">
        <f>_xlfn.XLOOKUP(Base[[#This Row],[Recurso]],'DE-PARA'!$A$1:$A$1000,'DE-PARA'!$F$1:$F$1000)</f>
        <v>0</v>
      </c>
      <c r="AD1558" s="64"/>
      <c r="AE1558" s="64"/>
      <c r="AF1558" s="64"/>
      <c r="AG1558" s="65"/>
      <c r="AH1558" s="65"/>
      <c r="BK1558" s="65"/>
      <c r="BL1558" s="65"/>
      <c r="BP1558" s="20"/>
    </row>
    <row r="1559" spans="1:68">
      <c r="A1559" s="19">
        <f>CONCATENATE(MONTH(Base[[#This Row],[Data_Padronizada]]),"/",YEAR(Base[[#This Row],[Data_Padronizada]]))*1</f>
        <v>1</v>
      </c>
      <c r="B1559" s="20" cm="1">
        <f t="array" ref="B1559">IF(ISTEXT(BP1559), IFERROR(VALOR.DATA(TRIM(BP1559)), VALUE(TRIM(BP1559))), BP1559)</f>
        <v>0</v>
      </c>
      <c r="C1559" t="str">
        <f>TEXT(Base[[#This Row],[Data_Padronizada]],"DDD")</f>
        <v>sáb</v>
      </c>
      <c r="D1559">
        <f>_xlfn.XLOOKUP(Base[[#This Row],[Recurso]],'DE-PARA'!$A$1:$A$1000,'DE-PARA'!$D$1:$D$1000)</f>
        <v>0</v>
      </c>
      <c r="E1559" t="str">
        <f>_xlfn.XLOOKUP(Base[[#This Row],[Tipo]],'DE-PARA'!$K$2:$K$63,'DE-PARA'!$L$2:$L$63,"Fazer De-Para")</f>
        <v>Fazer De-Para</v>
      </c>
      <c r="F1559" s="21">
        <f>Base[[#This Row],[Duração]]*24</f>
        <v>0</v>
      </c>
      <c r="G1559" s="22">
        <f>HOUR(Base[[#This Row],[Tempo de atendimento]]/24)</f>
        <v>0</v>
      </c>
      <c r="H1559">
        <f>_xlfn.XLOOKUP(Base[[#This Row],[Recurso]],'DE-PARA'!$A$1:$A$1000,'DE-PARA'!$E$1:$E$1000)</f>
        <v>0</v>
      </c>
      <c r="I1559">
        <f>_xlfn.XLOOKUP(Base[[#This Row],[Recurso]],'DE-PARA'!$A$1:$A$1000,'DE-PARA'!$F$1:$F$1000)</f>
        <v>0</v>
      </c>
      <c r="AD1559" s="64"/>
      <c r="AE1559" s="64"/>
      <c r="AF1559" s="64"/>
      <c r="AG1559" s="65"/>
      <c r="AH1559" s="65"/>
      <c r="BK1559" s="65"/>
      <c r="BL1559" s="65"/>
      <c r="BP1559" s="20"/>
    </row>
    <row r="1560" spans="1:68">
      <c r="A1560" s="19">
        <f>CONCATENATE(MONTH(Base[[#This Row],[Data_Padronizada]]),"/",YEAR(Base[[#This Row],[Data_Padronizada]]))*1</f>
        <v>1</v>
      </c>
      <c r="B1560" s="20" cm="1">
        <f t="array" ref="B1560">IF(ISTEXT(BP1560), IFERROR(VALOR.DATA(TRIM(BP1560)), VALUE(TRIM(BP1560))), BP1560)</f>
        <v>0</v>
      </c>
      <c r="C1560" t="str">
        <f>TEXT(Base[[#This Row],[Data_Padronizada]],"DDD")</f>
        <v>sáb</v>
      </c>
      <c r="D1560">
        <f>_xlfn.XLOOKUP(Base[[#This Row],[Recurso]],'DE-PARA'!$A$1:$A$1000,'DE-PARA'!$D$1:$D$1000)</f>
        <v>0</v>
      </c>
      <c r="E1560" t="str">
        <f>_xlfn.XLOOKUP(Base[[#This Row],[Tipo]],'DE-PARA'!$K$2:$K$63,'DE-PARA'!$L$2:$L$63,"Fazer De-Para")</f>
        <v>Fazer De-Para</v>
      </c>
      <c r="F1560" s="21">
        <f>Base[[#This Row],[Duração]]*24</f>
        <v>0</v>
      </c>
      <c r="G1560" s="22">
        <f>HOUR(Base[[#This Row],[Tempo de atendimento]]/24)</f>
        <v>0</v>
      </c>
      <c r="H1560">
        <f>_xlfn.XLOOKUP(Base[[#This Row],[Recurso]],'DE-PARA'!$A$1:$A$1000,'DE-PARA'!$E$1:$E$1000)</f>
        <v>0</v>
      </c>
      <c r="I1560">
        <f>_xlfn.XLOOKUP(Base[[#This Row],[Recurso]],'DE-PARA'!$A$1:$A$1000,'DE-PARA'!$F$1:$F$1000)</f>
        <v>0</v>
      </c>
      <c r="AD1560" s="64"/>
      <c r="AE1560" s="64"/>
      <c r="AF1560" s="64"/>
      <c r="AG1560" s="65"/>
      <c r="AH1560" s="65"/>
      <c r="BK1560" s="65"/>
      <c r="BL1560" s="65"/>
      <c r="BP1560" s="20"/>
    </row>
    <row r="1561" spans="1:68">
      <c r="A1561" s="19">
        <f>CONCATENATE(MONTH(Base[[#This Row],[Data_Padronizada]]),"/",YEAR(Base[[#This Row],[Data_Padronizada]]))*1</f>
        <v>1</v>
      </c>
      <c r="B1561" s="20" cm="1">
        <f t="array" ref="B1561">IF(ISTEXT(BP1561), IFERROR(VALOR.DATA(TRIM(BP1561)), VALUE(TRIM(BP1561))), BP1561)</f>
        <v>0</v>
      </c>
      <c r="C1561" t="str">
        <f>TEXT(Base[[#This Row],[Data_Padronizada]],"DDD")</f>
        <v>sáb</v>
      </c>
      <c r="D1561">
        <f>_xlfn.XLOOKUP(Base[[#This Row],[Recurso]],'DE-PARA'!$A$1:$A$1000,'DE-PARA'!$D$1:$D$1000)</f>
        <v>0</v>
      </c>
      <c r="E1561" t="str">
        <f>_xlfn.XLOOKUP(Base[[#This Row],[Tipo]],'DE-PARA'!$K$2:$K$63,'DE-PARA'!$L$2:$L$63,"Fazer De-Para")</f>
        <v>Fazer De-Para</v>
      </c>
      <c r="F1561" s="21">
        <f>Base[[#This Row],[Duração]]*24</f>
        <v>0</v>
      </c>
      <c r="G1561" s="22">
        <f>HOUR(Base[[#This Row],[Tempo de atendimento]]/24)</f>
        <v>0</v>
      </c>
      <c r="H1561">
        <f>_xlfn.XLOOKUP(Base[[#This Row],[Recurso]],'DE-PARA'!$A$1:$A$1000,'DE-PARA'!$E$1:$E$1000)</f>
        <v>0</v>
      </c>
      <c r="I1561">
        <f>_xlfn.XLOOKUP(Base[[#This Row],[Recurso]],'DE-PARA'!$A$1:$A$1000,'DE-PARA'!$F$1:$F$1000)</f>
        <v>0</v>
      </c>
      <c r="AD1561" s="64"/>
      <c r="AE1561" s="64"/>
      <c r="AF1561" s="64"/>
      <c r="AG1561" s="65"/>
      <c r="AH1561" s="65"/>
      <c r="BK1561" s="65"/>
      <c r="BL1561" s="65"/>
      <c r="BP1561" s="20"/>
    </row>
    <row r="1562" spans="1:68">
      <c r="A1562" s="19">
        <f>CONCATENATE(MONTH(Base[[#This Row],[Data_Padronizada]]),"/",YEAR(Base[[#This Row],[Data_Padronizada]]))*1</f>
        <v>1</v>
      </c>
      <c r="B1562" s="20" cm="1">
        <f t="array" ref="B1562">IF(ISTEXT(BP1562), IFERROR(VALOR.DATA(TRIM(BP1562)), VALUE(TRIM(BP1562))), BP1562)</f>
        <v>0</v>
      </c>
      <c r="C1562" t="str">
        <f>TEXT(Base[[#This Row],[Data_Padronizada]],"DDD")</f>
        <v>sáb</v>
      </c>
      <c r="D1562">
        <f>_xlfn.XLOOKUP(Base[[#This Row],[Recurso]],'DE-PARA'!$A$1:$A$1000,'DE-PARA'!$D$1:$D$1000)</f>
        <v>0</v>
      </c>
      <c r="E1562" t="str">
        <f>_xlfn.XLOOKUP(Base[[#This Row],[Tipo]],'DE-PARA'!$K$2:$K$63,'DE-PARA'!$L$2:$L$63,"Fazer De-Para")</f>
        <v>Fazer De-Para</v>
      </c>
      <c r="F1562" s="21">
        <f>Base[[#This Row],[Duração]]*24</f>
        <v>0</v>
      </c>
      <c r="G1562" s="22">
        <f>HOUR(Base[[#This Row],[Tempo de atendimento]]/24)</f>
        <v>0</v>
      </c>
      <c r="H1562">
        <f>_xlfn.XLOOKUP(Base[[#This Row],[Recurso]],'DE-PARA'!$A$1:$A$1000,'DE-PARA'!$E$1:$E$1000)</f>
        <v>0</v>
      </c>
      <c r="I1562">
        <f>_xlfn.XLOOKUP(Base[[#This Row],[Recurso]],'DE-PARA'!$A$1:$A$1000,'DE-PARA'!$F$1:$F$1000)</f>
        <v>0</v>
      </c>
      <c r="AD1562" s="64"/>
      <c r="AE1562" s="64"/>
      <c r="AF1562" s="64"/>
      <c r="AG1562" s="65"/>
      <c r="AH1562" s="65"/>
      <c r="BK1562" s="65"/>
      <c r="BL1562" s="65"/>
      <c r="BP1562" s="20"/>
    </row>
    <row r="1563" spans="1:68">
      <c r="A1563" s="19">
        <f>CONCATENATE(MONTH(Base[[#This Row],[Data_Padronizada]]),"/",YEAR(Base[[#This Row],[Data_Padronizada]]))*1</f>
        <v>1</v>
      </c>
      <c r="B1563" s="20" cm="1">
        <f t="array" ref="B1563">IF(ISTEXT(BP1563), IFERROR(VALOR.DATA(TRIM(BP1563)), VALUE(TRIM(BP1563))), BP1563)</f>
        <v>0</v>
      </c>
      <c r="C1563" t="str">
        <f>TEXT(Base[[#This Row],[Data_Padronizada]],"DDD")</f>
        <v>sáb</v>
      </c>
      <c r="D1563">
        <f>_xlfn.XLOOKUP(Base[[#This Row],[Recurso]],'DE-PARA'!$A$1:$A$1000,'DE-PARA'!$D$1:$D$1000)</f>
        <v>0</v>
      </c>
      <c r="E1563" t="str">
        <f>_xlfn.XLOOKUP(Base[[#This Row],[Tipo]],'DE-PARA'!$K$2:$K$63,'DE-PARA'!$L$2:$L$63,"Fazer De-Para")</f>
        <v>Fazer De-Para</v>
      </c>
      <c r="F1563" s="21">
        <f>Base[[#This Row],[Duração]]*24</f>
        <v>0</v>
      </c>
      <c r="G1563" s="22">
        <f>HOUR(Base[[#This Row],[Tempo de atendimento]]/24)</f>
        <v>0</v>
      </c>
      <c r="H1563">
        <f>_xlfn.XLOOKUP(Base[[#This Row],[Recurso]],'DE-PARA'!$A$1:$A$1000,'DE-PARA'!$E$1:$E$1000)</f>
        <v>0</v>
      </c>
      <c r="I1563">
        <f>_xlfn.XLOOKUP(Base[[#This Row],[Recurso]],'DE-PARA'!$A$1:$A$1000,'DE-PARA'!$F$1:$F$1000)</f>
        <v>0</v>
      </c>
      <c r="AD1563" s="64"/>
      <c r="AE1563" s="64"/>
      <c r="AF1563" s="64"/>
      <c r="AG1563" s="65"/>
      <c r="AH1563" s="65"/>
      <c r="BK1563" s="65"/>
      <c r="BL1563" s="65"/>
      <c r="BP1563" s="20"/>
    </row>
    <row r="1564" spans="1:68">
      <c r="A1564" s="19">
        <f>CONCATENATE(MONTH(Base[[#This Row],[Data_Padronizada]]),"/",YEAR(Base[[#This Row],[Data_Padronizada]]))*1</f>
        <v>1</v>
      </c>
      <c r="B1564" s="20" cm="1">
        <f t="array" ref="B1564">IF(ISTEXT(BP1564), IFERROR(VALOR.DATA(TRIM(BP1564)), VALUE(TRIM(BP1564))), BP1564)</f>
        <v>0</v>
      </c>
      <c r="C1564" t="str">
        <f>TEXT(Base[[#This Row],[Data_Padronizada]],"DDD")</f>
        <v>sáb</v>
      </c>
      <c r="D1564">
        <f>_xlfn.XLOOKUP(Base[[#This Row],[Recurso]],'DE-PARA'!$A$1:$A$1000,'DE-PARA'!$D$1:$D$1000)</f>
        <v>0</v>
      </c>
      <c r="E1564" t="str">
        <f>_xlfn.XLOOKUP(Base[[#This Row],[Tipo]],'DE-PARA'!$K$2:$K$63,'DE-PARA'!$L$2:$L$63,"Fazer De-Para")</f>
        <v>Fazer De-Para</v>
      </c>
      <c r="F1564" s="21">
        <f>Base[[#This Row],[Duração]]*24</f>
        <v>0</v>
      </c>
      <c r="G1564" s="22">
        <f>HOUR(Base[[#This Row],[Tempo de atendimento]]/24)</f>
        <v>0</v>
      </c>
      <c r="H1564">
        <f>_xlfn.XLOOKUP(Base[[#This Row],[Recurso]],'DE-PARA'!$A$1:$A$1000,'DE-PARA'!$E$1:$E$1000)</f>
        <v>0</v>
      </c>
      <c r="I1564">
        <f>_xlfn.XLOOKUP(Base[[#This Row],[Recurso]],'DE-PARA'!$A$1:$A$1000,'DE-PARA'!$F$1:$F$1000)</f>
        <v>0</v>
      </c>
      <c r="AD1564" s="64"/>
      <c r="AE1564" s="64"/>
      <c r="AF1564" s="64"/>
      <c r="AG1564" s="65"/>
      <c r="AH1564" s="65"/>
      <c r="BK1564" s="65"/>
      <c r="BL1564" s="65"/>
      <c r="BP1564" s="20"/>
    </row>
    <row r="1565" spans="1:68">
      <c r="A1565" s="19">
        <f>CONCATENATE(MONTH(Base[[#This Row],[Data_Padronizada]]),"/",YEAR(Base[[#This Row],[Data_Padronizada]]))*1</f>
        <v>1</v>
      </c>
      <c r="B1565" s="20" cm="1">
        <f t="array" ref="B1565">IF(ISTEXT(BP1565), IFERROR(VALOR.DATA(TRIM(BP1565)), VALUE(TRIM(BP1565))), BP1565)</f>
        <v>0</v>
      </c>
      <c r="C1565" t="str">
        <f>TEXT(Base[[#This Row],[Data_Padronizada]],"DDD")</f>
        <v>sáb</v>
      </c>
      <c r="D1565">
        <f>_xlfn.XLOOKUP(Base[[#This Row],[Recurso]],'DE-PARA'!$A$1:$A$1000,'DE-PARA'!$D$1:$D$1000)</f>
        <v>0</v>
      </c>
      <c r="E1565" t="str">
        <f>_xlfn.XLOOKUP(Base[[#This Row],[Tipo]],'DE-PARA'!$K$2:$K$63,'DE-PARA'!$L$2:$L$63,"Fazer De-Para")</f>
        <v>Fazer De-Para</v>
      </c>
      <c r="F1565" s="21">
        <f>Base[[#This Row],[Duração]]*24</f>
        <v>0</v>
      </c>
      <c r="G1565" s="22">
        <f>HOUR(Base[[#This Row],[Tempo de atendimento]]/24)</f>
        <v>0</v>
      </c>
      <c r="H1565">
        <f>_xlfn.XLOOKUP(Base[[#This Row],[Recurso]],'DE-PARA'!$A$1:$A$1000,'DE-PARA'!$E$1:$E$1000)</f>
        <v>0</v>
      </c>
      <c r="I1565">
        <f>_xlfn.XLOOKUP(Base[[#This Row],[Recurso]],'DE-PARA'!$A$1:$A$1000,'DE-PARA'!$F$1:$F$1000)</f>
        <v>0</v>
      </c>
      <c r="AD1565" s="64"/>
      <c r="AE1565" s="64"/>
      <c r="AF1565" s="64"/>
      <c r="AG1565" s="65"/>
      <c r="AH1565" s="65"/>
      <c r="BK1565" s="65"/>
      <c r="BL1565" s="65"/>
      <c r="BP1565" s="20"/>
    </row>
    <row r="1566" spans="1:68">
      <c r="A1566" s="19">
        <f>CONCATENATE(MONTH(Base[[#This Row],[Data_Padronizada]]),"/",YEAR(Base[[#This Row],[Data_Padronizada]]))*1</f>
        <v>1</v>
      </c>
      <c r="B1566" s="20" cm="1">
        <f t="array" ref="B1566">IF(ISTEXT(BP1566), IFERROR(VALOR.DATA(TRIM(BP1566)), VALUE(TRIM(BP1566))), BP1566)</f>
        <v>0</v>
      </c>
      <c r="C1566" t="str">
        <f>TEXT(Base[[#This Row],[Data_Padronizada]],"DDD")</f>
        <v>sáb</v>
      </c>
      <c r="D1566">
        <f>_xlfn.XLOOKUP(Base[[#This Row],[Recurso]],'DE-PARA'!$A$1:$A$1000,'DE-PARA'!$D$1:$D$1000)</f>
        <v>0</v>
      </c>
      <c r="E1566" t="str">
        <f>_xlfn.XLOOKUP(Base[[#This Row],[Tipo]],'DE-PARA'!$K$2:$K$63,'DE-PARA'!$L$2:$L$63,"Fazer De-Para")</f>
        <v>Fazer De-Para</v>
      </c>
      <c r="F1566" s="21">
        <f>Base[[#This Row],[Duração]]*24</f>
        <v>0</v>
      </c>
      <c r="G1566" s="22">
        <f>HOUR(Base[[#This Row],[Tempo de atendimento]]/24)</f>
        <v>0</v>
      </c>
      <c r="H1566">
        <f>_xlfn.XLOOKUP(Base[[#This Row],[Recurso]],'DE-PARA'!$A$1:$A$1000,'DE-PARA'!$E$1:$E$1000)</f>
        <v>0</v>
      </c>
      <c r="I1566">
        <f>_xlfn.XLOOKUP(Base[[#This Row],[Recurso]],'DE-PARA'!$A$1:$A$1000,'DE-PARA'!$F$1:$F$1000)</f>
        <v>0</v>
      </c>
      <c r="AD1566" s="64"/>
      <c r="AE1566" s="64"/>
      <c r="AF1566" s="64"/>
      <c r="AG1566" s="65"/>
      <c r="AH1566" s="65"/>
      <c r="BK1566" s="65"/>
      <c r="BL1566" s="65"/>
      <c r="BP1566" s="20"/>
    </row>
    <row r="1567" spans="1:68">
      <c r="A1567" s="19">
        <f>CONCATENATE(MONTH(Base[[#This Row],[Data_Padronizada]]),"/",YEAR(Base[[#This Row],[Data_Padronizada]]))*1</f>
        <v>1</v>
      </c>
      <c r="B1567" s="20" cm="1">
        <f t="array" ref="B1567">IF(ISTEXT(BP1567), IFERROR(VALOR.DATA(TRIM(BP1567)), VALUE(TRIM(BP1567))), BP1567)</f>
        <v>0</v>
      </c>
      <c r="C1567" t="str">
        <f>TEXT(Base[[#This Row],[Data_Padronizada]],"DDD")</f>
        <v>sáb</v>
      </c>
      <c r="D1567">
        <f>_xlfn.XLOOKUP(Base[[#This Row],[Recurso]],'DE-PARA'!$A$1:$A$1000,'DE-PARA'!$D$1:$D$1000)</f>
        <v>0</v>
      </c>
      <c r="E1567" t="str">
        <f>_xlfn.XLOOKUP(Base[[#This Row],[Tipo]],'DE-PARA'!$K$2:$K$63,'DE-PARA'!$L$2:$L$63,"Fazer De-Para")</f>
        <v>Fazer De-Para</v>
      </c>
      <c r="F1567" s="21">
        <f>Base[[#This Row],[Duração]]*24</f>
        <v>0</v>
      </c>
      <c r="G1567" s="22">
        <f>HOUR(Base[[#This Row],[Tempo de atendimento]]/24)</f>
        <v>0</v>
      </c>
      <c r="H1567">
        <f>_xlfn.XLOOKUP(Base[[#This Row],[Recurso]],'DE-PARA'!$A$1:$A$1000,'DE-PARA'!$E$1:$E$1000)</f>
        <v>0</v>
      </c>
      <c r="I1567">
        <f>_xlfn.XLOOKUP(Base[[#This Row],[Recurso]],'DE-PARA'!$A$1:$A$1000,'DE-PARA'!$F$1:$F$1000)</f>
        <v>0</v>
      </c>
      <c r="AD1567" s="64"/>
      <c r="AE1567" s="64"/>
      <c r="AF1567" s="64"/>
      <c r="AG1567" s="65"/>
      <c r="AH1567" s="65"/>
      <c r="BK1567" s="65"/>
      <c r="BL1567" s="65"/>
      <c r="BP1567" s="20"/>
    </row>
    <row r="1568" spans="1:68">
      <c r="A1568" s="19">
        <f>CONCATENATE(MONTH(Base[[#This Row],[Data_Padronizada]]),"/",YEAR(Base[[#This Row],[Data_Padronizada]]))*1</f>
        <v>1</v>
      </c>
      <c r="B1568" s="20" cm="1">
        <f t="array" ref="B1568">IF(ISTEXT(BP1568), IFERROR(VALOR.DATA(TRIM(BP1568)), VALUE(TRIM(BP1568))), BP1568)</f>
        <v>0</v>
      </c>
      <c r="C1568" t="str">
        <f>TEXT(Base[[#This Row],[Data_Padronizada]],"DDD")</f>
        <v>sáb</v>
      </c>
      <c r="D1568">
        <f>_xlfn.XLOOKUP(Base[[#This Row],[Recurso]],'DE-PARA'!$A$1:$A$1000,'DE-PARA'!$D$1:$D$1000)</f>
        <v>0</v>
      </c>
      <c r="E1568" t="str">
        <f>_xlfn.XLOOKUP(Base[[#This Row],[Tipo]],'DE-PARA'!$K$2:$K$63,'DE-PARA'!$L$2:$L$63,"Fazer De-Para")</f>
        <v>Fazer De-Para</v>
      </c>
      <c r="F1568" s="21">
        <f>Base[[#This Row],[Duração]]*24</f>
        <v>0</v>
      </c>
      <c r="G1568" s="22">
        <f>HOUR(Base[[#This Row],[Tempo de atendimento]]/24)</f>
        <v>0</v>
      </c>
      <c r="H1568">
        <f>_xlfn.XLOOKUP(Base[[#This Row],[Recurso]],'DE-PARA'!$A$1:$A$1000,'DE-PARA'!$E$1:$E$1000)</f>
        <v>0</v>
      </c>
      <c r="I1568">
        <f>_xlfn.XLOOKUP(Base[[#This Row],[Recurso]],'DE-PARA'!$A$1:$A$1000,'DE-PARA'!$F$1:$F$1000)</f>
        <v>0</v>
      </c>
      <c r="AD1568" s="64"/>
      <c r="AE1568" s="64"/>
      <c r="AF1568" s="64"/>
      <c r="AG1568" s="65"/>
      <c r="AH1568" s="65"/>
      <c r="BK1568" s="65"/>
      <c r="BL1568" s="65"/>
      <c r="BP1568" s="20"/>
    </row>
    <row r="1569" spans="1:68">
      <c r="A1569" s="19">
        <f>CONCATENATE(MONTH(Base[[#This Row],[Data_Padronizada]]),"/",YEAR(Base[[#This Row],[Data_Padronizada]]))*1</f>
        <v>1</v>
      </c>
      <c r="B1569" s="20" cm="1">
        <f t="array" ref="B1569">IF(ISTEXT(BP1569), IFERROR(VALOR.DATA(TRIM(BP1569)), VALUE(TRIM(BP1569))), BP1569)</f>
        <v>0</v>
      </c>
      <c r="C1569" t="str">
        <f>TEXT(Base[[#This Row],[Data_Padronizada]],"DDD")</f>
        <v>sáb</v>
      </c>
      <c r="D1569">
        <f>_xlfn.XLOOKUP(Base[[#This Row],[Recurso]],'DE-PARA'!$A$1:$A$1000,'DE-PARA'!$D$1:$D$1000)</f>
        <v>0</v>
      </c>
      <c r="E1569" t="str">
        <f>_xlfn.XLOOKUP(Base[[#This Row],[Tipo]],'DE-PARA'!$K$2:$K$63,'DE-PARA'!$L$2:$L$63,"Fazer De-Para")</f>
        <v>Fazer De-Para</v>
      </c>
      <c r="F1569" s="21">
        <f>Base[[#This Row],[Duração]]*24</f>
        <v>0</v>
      </c>
      <c r="G1569" s="22">
        <f>HOUR(Base[[#This Row],[Tempo de atendimento]]/24)</f>
        <v>0</v>
      </c>
      <c r="H1569">
        <f>_xlfn.XLOOKUP(Base[[#This Row],[Recurso]],'DE-PARA'!$A$1:$A$1000,'DE-PARA'!$E$1:$E$1000)</f>
        <v>0</v>
      </c>
      <c r="I1569">
        <f>_xlfn.XLOOKUP(Base[[#This Row],[Recurso]],'DE-PARA'!$A$1:$A$1000,'DE-PARA'!$F$1:$F$1000)</f>
        <v>0</v>
      </c>
      <c r="AD1569" s="64"/>
      <c r="AE1569" s="64"/>
      <c r="AF1569" s="64"/>
      <c r="AG1569" s="65"/>
      <c r="AH1569" s="65"/>
      <c r="BK1569" s="65"/>
      <c r="BL1569" s="65"/>
      <c r="BP1569" s="20"/>
    </row>
    <row r="1570" spans="1:68">
      <c r="A1570" s="19">
        <f>CONCATENATE(MONTH(Base[[#This Row],[Data_Padronizada]]),"/",YEAR(Base[[#This Row],[Data_Padronizada]]))*1</f>
        <v>1</v>
      </c>
      <c r="B1570" s="20" cm="1">
        <f t="array" ref="B1570">IF(ISTEXT(BP1570), IFERROR(VALOR.DATA(TRIM(BP1570)), VALUE(TRIM(BP1570))), BP1570)</f>
        <v>0</v>
      </c>
      <c r="C1570" t="str">
        <f>TEXT(Base[[#This Row],[Data_Padronizada]],"DDD")</f>
        <v>sáb</v>
      </c>
      <c r="D1570">
        <f>_xlfn.XLOOKUP(Base[[#This Row],[Recurso]],'DE-PARA'!$A$1:$A$1000,'DE-PARA'!$D$1:$D$1000)</f>
        <v>0</v>
      </c>
      <c r="E1570" t="str">
        <f>_xlfn.XLOOKUP(Base[[#This Row],[Tipo]],'DE-PARA'!$K$2:$K$63,'DE-PARA'!$L$2:$L$63,"Fazer De-Para")</f>
        <v>Fazer De-Para</v>
      </c>
      <c r="F1570" s="21">
        <f>Base[[#This Row],[Duração]]*24</f>
        <v>0</v>
      </c>
      <c r="G1570" s="22">
        <f>HOUR(Base[[#This Row],[Tempo de atendimento]]/24)</f>
        <v>0</v>
      </c>
      <c r="H1570">
        <f>_xlfn.XLOOKUP(Base[[#This Row],[Recurso]],'DE-PARA'!$A$1:$A$1000,'DE-PARA'!$E$1:$E$1000)</f>
        <v>0</v>
      </c>
      <c r="I1570">
        <f>_xlfn.XLOOKUP(Base[[#This Row],[Recurso]],'DE-PARA'!$A$1:$A$1000,'DE-PARA'!$F$1:$F$1000)</f>
        <v>0</v>
      </c>
      <c r="AD1570" s="64"/>
      <c r="AE1570" s="64"/>
      <c r="AF1570" s="64"/>
      <c r="AG1570" s="65"/>
      <c r="AH1570" s="65"/>
      <c r="BK1570" s="65"/>
      <c r="BL1570" s="65"/>
      <c r="BP1570" s="20"/>
    </row>
    <row r="1571" spans="1:68">
      <c r="A1571" s="19">
        <f>CONCATENATE(MONTH(Base[[#This Row],[Data_Padronizada]]),"/",YEAR(Base[[#This Row],[Data_Padronizada]]))*1</f>
        <v>1</v>
      </c>
      <c r="B1571" s="20" cm="1">
        <f t="array" ref="B1571">IF(ISTEXT(BP1571), IFERROR(VALOR.DATA(TRIM(BP1571)), VALUE(TRIM(BP1571))), BP1571)</f>
        <v>0</v>
      </c>
      <c r="C1571" t="str">
        <f>TEXT(Base[[#This Row],[Data_Padronizada]],"DDD")</f>
        <v>sáb</v>
      </c>
      <c r="D1571">
        <f>_xlfn.XLOOKUP(Base[[#This Row],[Recurso]],'DE-PARA'!$A$1:$A$1000,'DE-PARA'!$D$1:$D$1000)</f>
        <v>0</v>
      </c>
      <c r="E1571" t="str">
        <f>_xlfn.XLOOKUP(Base[[#This Row],[Tipo]],'DE-PARA'!$K$2:$K$63,'DE-PARA'!$L$2:$L$63,"Fazer De-Para")</f>
        <v>Fazer De-Para</v>
      </c>
      <c r="F1571" s="21">
        <f>Base[[#This Row],[Duração]]*24</f>
        <v>0</v>
      </c>
      <c r="G1571" s="22">
        <f>HOUR(Base[[#This Row],[Tempo de atendimento]]/24)</f>
        <v>0</v>
      </c>
      <c r="H1571">
        <f>_xlfn.XLOOKUP(Base[[#This Row],[Recurso]],'DE-PARA'!$A$1:$A$1000,'DE-PARA'!$E$1:$E$1000)</f>
        <v>0</v>
      </c>
      <c r="I1571">
        <f>_xlfn.XLOOKUP(Base[[#This Row],[Recurso]],'DE-PARA'!$A$1:$A$1000,'DE-PARA'!$F$1:$F$1000)</f>
        <v>0</v>
      </c>
      <c r="AD1571" s="64"/>
      <c r="AE1571" s="64"/>
      <c r="AF1571" s="64"/>
      <c r="AG1571" s="65"/>
      <c r="AH1571" s="65"/>
      <c r="BK1571" s="65"/>
      <c r="BL1571" s="65"/>
      <c r="BP1571" s="20"/>
    </row>
    <row r="1572" spans="1:68">
      <c r="A1572" s="19">
        <f>CONCATENATE(MONTH(Base[[#This Row],[Data_Padronizada]]),"/",YEAR(Base[[#This Row],[Data_Padronizada]]))*1</f>
        <v>1</v>
      </c>
      <c r="B1572" s="20" cm="1">
        <f t="array" ref="B1572">IF(ISTEXT(BP1572), IFERROR(VALOR.DATA(TRIM(BP1572)), VALUE(TRIM(BP1572))), BP1572)</f>
        <v>0</v>
      </c>
      <c r="C1572" t="str">
        <f>TEXT(Base[[#This Row],[Data_Padronizada]],"DDD")</f>
        <v>sáb</v>
      </c>
      <c r="D1572">
        <f>_xlfn.XLOOKUP(Base[[#This Row],[Recurso]],'DE-PARA'!$A$1:$A$1000,'DE-PARA'!$D$1:$D$1000)</f>
        <v>0</v>
      </c>
      <c r="E1572" t="str">
        <f>_xlfn.XLOOKUP(Base[[#This Row],[Tipo]],'DE-PARA'!$K$2:$K$63,'DE-PARA'!$L$2:$L$63,"Fazer De-Para")</f>
        <v>Fazer De-Para</v>
      </c>
      <c r="F1572" s="21">
        <f>Base[[#This Row],[Duração]]*24</f>
        <v>0</v>
      </c>
      <c r="G1572" s="22">
        <f>HOUR(Base[[#This Row],[Tempo de atendimento]]/24)</f>
        <v>0</v>
      </c>
      <c r="H1572">
        <f>_xlfn.XLOOKUP(Base[[#This Row],[Recurso]],'DE-PARA'!$A$1:$A$1000,'DE-PARA'!$E$1:$E$1000)</f>
        <v>0</v>
      </c>
      <c r="I1572">
        <f>_xlfn.XLOOKUP(Base[[#This Row],[Recurso]],'DE-PARA'!$A$1:$A$1000,'DE-PARA'!$F$1:$F$1000)</f>
        <v>0</v>
      </c>
      <c r="AD1572" s="64"/>
      <c r="AE1572" s="64"/>
      <c r="AF1572" s="64"/>
      <c r="AG1572" s="65"/>
      <c r="AH1572" s="65"/>
      <c r="BK1572" s="65"/>
      <c r="BL1572" s="65"/>
      <c r="BP1572" s="20"/>
    </row>
    <row r="1573" spans="1:68">
      <c r="A1573" s="19">
        <f>CONCATENATE(MONTH(Base[[#This Row],[Data_Padronizada]]),"/",YEAR(Base[[#This Row],[Data_Padronizada]]))*1</f>
        <v>1</v>
      </c>
      <c r="B1573" s="20" cm="1">
        <f t="array" ref="B1573">IF(ISTEXT(BP1573), IFERROR(VALOR.DATA(TRIM(BP1573)), VALUE(TRIM(BP1573))), BP1573)</f>
        <v>0</v>
      </c>
      <c r="C1573" t="str">
        <f>TEXT(Base[[#This Row],[Data_Padronizada]],"DDD")</f>
        <v>sáb</v>
      </c>
      <c r="D1573">
        <f>_xlfn.XLOOKUP(Base[[#This Row],[Recurso]],'DE-PARA'!$A$1:$A$1000,'DE-PARA'!$D$1:$D$1000)</f>
        <v>0</v>
      </c>
      <c r="E1573" t="str">
        <f>_xlfn.XLOOKUP(Base[[#This Row],[Tipo]],'DE-PARA'!$K$2:$K$63,'DE-PARA'!$L$2:$L$63,"Fazer De-Para")</f>
        <v>Fazer De-Para</v>
      </c>
      <c r="F1573" s="21">
        <f>Base[[#This Row],[Duração]]*24</f>
        <v>0</v>
      </c>
      <c r="G1573" s="22">
        <f>HOUR(Base[[#This Row],[Tempo de atendimento]]/24)</f>
        <v>0</v>
      </c>
      <c r="H1573">
        <f>_xlfn.XLOOKUP(Base[[#This Row],[Recurso]],'DE-PARA'!$A$1:$A$1000,'DE-PARA'!$E$1:$E$1000)</f>
        <v>0</v>
      </c>
      <c r="I1573">
        <f>_xlfn.XLOOKUP(Base[[#This Row],[Recurso]],'DE-PARA'!$A$1:$A$1000,'DE-PARA'!$F$1:$F$1000)</f>
        <v>0</v>
      </c>
      <c r="AD1573" s="64"/>
      <c r="AE1573" s="64"/>
      <c r="AF1573" s="64"/>
      <c r="AG1573" s="65"/>
      <c r="AH1573" s="65"/>
      <c r="BK1573" s="65"/>
      <c r="BL1573" s="65"/>
      <c r="BP1573" s="20"/>
    </row>
    <row r="1574" spans="1:68">
      <c r="A1574" s="19">
        <f>CONCATENATE(MONTH(Base[[#This Row],[Data_Padronizada]]),"/",YEAR(Base[[#This Row],[Data_Padronizada]]))*1</f>
        <v>1</v>
      </c>
      <c r="B1574" s="20" cm="1">
        <f t="array" ref="B1574">IF(ISTEXT(BP1574), IFERROR(VALOR.DATA(TRIM(BP1574)), VALUE(TRIM(BP1574))), BP1574)</f>
        <v>0</v>
      </c>
      <c r="C1574" t="str">
        <f>TEXT(Base[[#This Row],[Data_Padronizada]],"DDD")</f>
        <v>sáb</v>
      </c>
      <c r="D1574">
        <f>_xlfn.XLOOKUP(Base[[#This Row],[Recurso]],'DE-PARA'!$A$1:$A$1000,'DE-PARA'!$D$1:$D$1000)</f>
        <v>0</v>
      </c>
      <c r="E1574" t="str">
        <f>_xlfn.XLOOKUP(Base[[#This Row],[Tipo]],'DE-PARA'!$K$2:$K$63,'DE-PARA'!$L$2:$L$63,"Fazer De-Para")</f>
        <v>Fazer De-Para</v>
      </c>
      <c r="F1574" s="21">
        <f>Base[[#This Row],[Duração]]*24</f>
        <v>0</v>
      </c>
      <c r="G1574" s="22">
        <f>HOUR(Base[[#This Row],[Tempo de atendimento]]/24)</f>
        <v>0</v>
      </c>
      <c r="H1574">
        <f>_xlfn.XLOOKUP(Base[[#This Row],[Recurso]],'DE-PARA'!$A$1:$A$1000,'DE-PARA'!$E$1:$E$1000)</f>
        <v>0</v>
      </c>
      <c r="I1574">
        <f>_xlfn.XLOOKUP(Base[[#This Row],[Recurso]],'DE-PARA'!$A$1:$A$1000,'DE-PARA'!$F$1:$F$1000)</f>
        <v>0</v>
      </c>
      <c r="AD1574" s="64"/>
      <c r="AE1574" s="64"/>
      <c r="AF1574" s="64"/>
      <c r="AG1574" s="65"/>
      <c r="AH1574" s="65"/>
      <c r="BK1574" s="65"/>
      <c r="BL1574" s="65"/>
      <c r="BP1574" s="20"/>
    </row>
    <row r="1575" spans="1:68">
      <c r="A1575" s="19">
        <f>CONCATENATE(MONTH(Base[[#This Row],[Data_Padronizada]]),"/",YEAR(Base[[#This Row],[Data_Padronizada]]))*1</f>
        <v>1</v>
      </c>
      <c r="B1575" s="20" cm="1">
        <f t="array" ref="B1575">IF(ISTEXT(BP1575), IFERROR(VALOR.DATA(TRIM(BP1575)), VALUE(TRIM(BP1575))), BP1575)</f>
        <v>0</v>
      </c>
      <c r="C1575" t="str">
        <f>TEXT(Base[[#This Row],[Data_Padronizada]],"DDD")</f>
        <v>sáb</v>
      </c>
      <c r="D1575">
        <f>_xlfn.XLOOKUP(Base[[#This Row],[Recurso]],'DE-PARA'!$A$1:$A$1000,'DE-PARA'!$D$1:$D$1000)</f>
        <v>0</v>
      </c>
      <c r="E1575" t="str">
        <f>_xlfn.XLOOKUP(Base[[#This Row],[Tipo]],'DE-PARA'!$K$2:$K$63,'DE-PARA'!$L$2:$L$63,"Fazer De-Para")</f>
        <v>Fazer De-Para</v>
      </c>
      <c r="F1575" s="21">
        <f>Base[[#This Row],[Duração]]*24</f>
        <v>0</v>
      </c>
      <c r="G1575" s="22">
        <f>HOUR(Base[[#This Row],[Tempo de atendimento]]/24)</f>
        <v>0</v>
      </c>
      <c r="H1575">
        <f>_xlfn.XLOOKUP(Base[[#This Row],[Recurso]],'DE-PARA'!$A$1:$A$1000,'DE-PARA'!$E$1:$E$1000)</f>
        <v>0</v>
      </c>
      <c r="I1575">
        <f>_xlfn.XLOOKUP(Base[[#This Row],[Recurso]],'DE-PARA'!$A$1:$A$1000,'DE-PARA'!$F$1:$F$1000)</f>
        <v>0</v>
      </c>
      <c r="AD1575" s="64"/>
      <c r="AE1575" s="64"/>
      <c r="AF1575" s="64"/>
      <c r="AG1575" s="65"/>
      <c r="AH1575" s="65"/>
      <c r="BK1575" s="65"/>
      <c r="BL1575" s="65"/>
      <c r="BP1575" s="20"/>
    </row>
    <row r="1576" spans="1:68">
      <c r="A1576" s="19">
        <f>CONCATENATE(MONTH(Base[[#This Row],[Data_Padronizada]]),"/",YEAR(Base[[#This Row],[Data_Padronizada]]))*1</f>
        <v>1</v>
      </c>
      <c r="B1576" s="20" cm="1">
        <f t="array" ref="B1576">IF(ISTEXT(BP1576), IFERROR(VALOR.DATA(TRIM(BP1576)), VALUE(TRIM(BP1576))), BP1576)</f>
        <v>0</v>
      </c>
      <c r="C1576" t="str">
        <f>TEXT(Base[[#This Row],[Data_Padronizada]],"DDD")</f>
        <v>sáb</v>
      </c>
      <c r="D1576">
        <f>_xlfn.XLOOKUP(Base[[#This Row],[Recurso]],'DE-PARA'!$A$1:$A$1000,'DE-PARA'!$D$1:$D$1000)</f>
        <v>0</v>
      </c>
      <c r="E1576" t="str">
        <f>_xlfn.XLOOKUP(Base[[#This Row],[Tipo]],'DE-PARA'!$K$2:$K$63,'DE-PARA'!$L$2:$L$63,"Fazer De-Para")</f>
        <v>Fazer De-Para</v>
      </c>
      <c r="F1576" s="21">
        <f>Base[[#This Row],[Duração]]*24</f>
        <v>0</v>
      </c>
      <c r="G1576" s="22">
        <f>HOUR(Base[[#This Row],[Tempo de atendimento]]/24)</f>
        <v>0</v>
      </c>
      <c r="H1576">
        <f>_xlfn.XLOOKUP(Base[[#This Row],[Recurso]],'DE-PARA'!$A$1:$A$1000,'DE-PARA'!$E$1:$E$1000)</f>
        <v>0</v>
      </c>
      <c r="I1576">
        <f>_xlfn.XLOOKUP(Base[[#This Row],[Recurso]],'DE-PARA'!$A$1:$A$1000,'DE-PARA'!$F$1:$F$1000)</f>
        <v>0</v>
      </c>
      <c r="AD1576" s="64"/>
      <c r="AE1576" s="64"/>
      <c r="AF1576" s="64"/>
      <c r="AG1576" s="65"/>
      <c r="AH1576" s="65"/>
      <c r="BK1576" s="65"/>
      <c r="BL1576" s="65"/>
      <c r="BP1576" s="20"/>
    </row>
    <row r="1577" spans="1:68">
      <c r="A1577" s="19">
        <f>CONCATENATE(MONTH(Base[[#This Row],[Data_Padronizada]]),"/",YEAR(Base[[#This Row],[Data_Padronizada]]))*1</f>
        <v>1</v>
      </c>
      <c r="B1577" s="20" cm="1">
        <f t="array" ref="B1577">IF(ISTEXT(BP1577), IFERROR(VALOR.DATA(TRIM(BP1577)), VALUE(TRIM(BP1577))), BP1577)</f>
        <v>0</v>
      </c>
      <c r="C1577" t="str">
        <f>TEXT(Base[[#This Row],[Data_Padronizada]],"DDD")</f>
        <v>sáb</v>
      </c>
      <c r="D1577">
        <f>_xlfn.XLOOKUP(Base[[#This Row],[Recurso]],'DE-PARA'!$A$1:$A$1000,'DE-PARA'!$D$1:$D$1000)</f>
        <v>0</v>
      </c>
      <c r="E1577" t="str">
        <f>_xlfn.XLOOKUP(Base[[#This Row],[Tipo]],'DE-PARA'!$K$2:$K$63,'DE-PARA'!$L$2:$L$63,"Fazer De-Para")</f>
        <v>Fazer De-Para</v>
      </c>
      <c r="F1577" s="21">
        <f>Base[[#This Row],[Duração]]*24</f>
        <v>0</v>
      </c>
      <c r="G1577" s="22">
        <f>HOUR(Base[[#This Row],[Tempo de atendimento]]/24)</f>
        <v>0</v>
      </c>
      <c r="H1577">
        <f>_xlfn.XLOOKUP(Base[[#This Row],[Recurso]],'DE-PARA'!$A$1:$A$1000,'DE-PARA'!$E$1:$E$1000)</f>
        <v>0</v>
      </c>
      <c r="I1577">
        <f>_xlfn.XLOOKUP(Base[[#This Row],[Recurso]],'DE-PARA'!$A$1:$A$1000,'DE-PARA'!$F$1:$F$1000)</f>
        <v>0</v>
      </c>
      <c r="AD1577" s="64"/>
      <c r="AE1577" s="64"/>
      <c r="AF1577" s="64"/>
      <c r="AG1577" s="65"/>
      <c r="AH1577" s="65"/>
      <c r="BK1577" s="65"/>
      <c r="BL1577" s="65"/>
      <c r="BP1577" s="20"/>
    </row>
    <row r="1578" spans="1:68">
      <c r="A1578" s="19">
        <f>CONCATENATE(MONTH(Base[[#This Row],[Data_Padronizada]]),"/",YEAR(Base[[#This Row],[Data_Padronizada]]))*1</f>
        <v>1</v>
      </c>
      <c r="B1578" s="20" cm="1">
        <f t="array" ref="B1578">IF(ISTEXT(BP1578), IFERROR(VALOR.DATA(TRIM(BP1578)), VALUE(TRIM(BP1578))), BP1578)</f>
        <v>0</v>
      </c>
      <c r="C1578" t="str">
        <f>TEXT(Base[[#This Row],[Data_Padronizada]],"DDD")</f>
        <v>sáb</v>
      </c>
      <c r="D1578">
        <f>_xlfn.XLOOKUP(Base[[#This Row],[Recurso]],'DE-PARA'!$A$1:$A$1000,'DE-PARA'!$D$1:$D$1000)</f>
        <v>0</v>
      </c>
      <c r="E1578" t="str">
        <f>_xlfn.XLOOKUP(Base[[#This Row],[Tipo]],'DE-PARA'!$K$2:$K$63,'DE-PARA'!$L$2:$L$63,"Fazer De-Para")</f>
        <v>Fazer De-Para</v>
      </c>
      <c r="F1578" s="21">
        <f>Base[[#This Row],[Duração]]*24</f>
        <v>0</v>
      </c>
      <c r="G1578" s="22">
        <f>HOUR(Base[[#This Row],[Tempo de atendimento]]/24)</f>
        <v>0</v>
      </c>
      <c r="H1578">
        <f>_xlfn.XLOOKUP(Base[[#This Row],[Recurso]],'DE-PARA'!$A$1:$A$1000,'DE-PARA'!$E$1:$E$1000)</f>
        <v>0</v>
      </c>
      <c r="I1578">
        <f>_xlfn.XLOOKUP(Base[[#This Row],[Recurso]],'DE-PARA'!$A$1:$A$1000,'DE-PARA'!$F$1:$F$1000)</f>
        <v>0</v>
      </c>
      <c r="AD1578" s="64"/>
      <c r="AE1578" s="64"/>
      <c r="AF1578" s="64"/>
      <c r="AG1578" s="65"/>
      <c r="AH1578" s="65"/>
      <c r="BK1578" s="65"/>
      <c r="BL1578" s="65"/>
      <c r="BP1578" s="20"/>
    </row>
    <row r="1579" spans="1:68">
      <c r="A1579" s="19">
        <f>CONCATENATE(MONTH(Base[[#This Row],[Data_Padronizada]]),"/",YEAR(Base[[#This Row],[Data_Padronizada]]))*1</f>
        <v>1</v>
      </c>
      <c r="B1579" s="20" cm="1">
        <f t="array" ref="B1579">IF(ISTEXT(BP1579), IFERROR(VALOR.DATA(TRIM(BP1579)), VALUE(TRIM(BP1579))), BP1579)</f>
        <v>0</v>
      </c>
      <c r="C1579" t="str">
        <f>TEXT(Base[[#This Row],[Data_Padronizada]],"DDD")</f>
        <v>sáb</v>
      </c>
      <c r="D1579">
        <f>_xlfn.XLOOKUP(Base[[#This Row],[Recurso]],'DE-PARA'!$A$1:$A$1000,'DE-PARA'!$D$1:$D$1000)</f>
        <v>0</v>
      </c>
      <c r="E1579" t="str">
        <f>_xlfn.XLOOKUP(Base[[#This Row],[Tipo]],'DE-PARA'!$K$2:$K$63,'DE-PARA'!$L$2:$L$63,"Fazer De-Para")</f>
        <v>Fazer De-Para</v>
      </c>
      <c r="F1579" s="21">
        <f>Base[[#This Row],[Duração]]*24</f>
        <v>0</v>
      </c>
      <c r="G1579" s="22">
        <f>HOUR(Base[[#This Row],[Tempo de atendimento]]/24)</f>
        <v>0</v>
      </c>
      <c r="H1579">
        <f>_xlfn.XLOOKUP(Base[[#This Row],[Recurso]],'DE-PARA'!$A$1:$A$1000,'DE-PARA'!$E$1:$E$1000)</f>
        <v>0</v>
      </c>
      <c r="I1579">
        <f>_xlfn.XLOOKUP(Base[[#This Row],[Recurso]],'DE-PARA'!$A$1:$A$1000,'DE-PARA'!$F$1:$F$1000)</f>
        <v>0</v>
      </c>
      <c r="AD1579" s="64"/>
      <c r="AE1579" s="64"/>
      <c r="AF1579" s="64"/>
      <c r="AG1579" s="65"/>
      <c r="AH1579" s="65"/>
      <c r="BK1579" s="65"/>
      <c r="BL1579" s="65"/>
      <c r="BP1579" s="20"/>
    </row>
    <row r="1580" spans="1:68">
      <c r="A1580" s="19">
        <f>CONCATENATE(MONTH(Base[[#This Row],[Data_Padronizada]]),"/",YEAR(Base[[#This Row],[Data_Padronizada]]))*1</f>
        <v>1</v>
      </c>
      <c r="B1580" s="20" cm="1">
        <f t="array" ref="B1580">IF(ISTEXT(BP1580), IFERROR(VALOR.DATA(TRIM(BP1580)), VALUE(TRIM(BP1580))), BP1580)</f>
        <v>0</v>
      </c>
      <c r="C1580" t="str">
        <f>TEXT(Base[[#This Row],[Data_Padronizada]],"DDD")</f>
        <v>sáb</v>
      </c>
      <c r="D1580">
        <f>_xlfn.XLOOKUP(Base[[#This Row],[Recurso]],'DE-PARA'!$A$1:$A$1000,'DE-PARA'!$D$1:$D$1000)</f>
        <v>0</v>
      </c>
      <c r="E1580" t="str">
        <f>_xlfn.XLOOKUP(Base[[#This Row],[Tipo]],'DE-PARA'!$K$2:$K$63,'DE-PARA'!$L$2:$L$63,"Fazer De-Para")</f>
        <v>Fazer De-Para</v>
      </c>
      <c r="F1580" s="21">
        <f>Base[[#This Row],[Duração]]*24</f>
        <v>0</v>
      </c>
      <c r="G1580" s="22">
        <f>HOUR(Base[[#This Row],[Tempo de atendimento]]/24)</f>
        <v>0</v>
      </c>
      <c r="H1580">
        <f>_xlfn.XLOOKUP(Base[[#This Row],[Recurso]],'DE-PARA'!$A$1:$A$1000,'DE-PARA'!$E$1:$E$1000)</f>
        <v>0</v>
      </c>
      <c r="I1580">
        <f>_xlfn.XLOOKUP(Base[[#This Row],[Recurso]],'DE-PARA'!$A$1:$A$1000,'DE-PARA'!$F$1:$F$1000)</f>
        <v>0</v>
      </c>
      <c r="AD1580" s="64"/>
      <c r="AE1580" s="64"/>
      <c r="AF1580" s="64"/>
      <c r="AG1580" s="65"/>
      <c r="AH1580" s="65"/>
      <c r="BK1580" s="65"/>
      <c r="BL1580" s="65"/>
      <c r="BP1580" s="20"/>
    </row>
    <row r="1581" spans="1:68">
      <c r="A1581" s="19">
        <f>CONCATENATE(MONTH(Base[[#This Row],[Data_Padronizada]]),"/",YEAR(Base[[#This Row],[Data_Padronizada]]))*1</f>
        <v>1</v>
      </c>
      <c r="B1581" s="20" cm="1">
        <f t="array" ref="B1581">IF(ISTEXT(BP1581), IFERROR(VALOR.DATA(TRIM(BP1581)), VALUE(TRIM(BP1581))), BP1581)</f>
        <v>0</v>
      </c>
      <c r="C1581" t="str">
        <f>TEXT(Base[[#This Row],[Data_Padronizada]],"DDD")</f>
        <v>sáb</v>
      </c>
      <c r="D1581">
        <f>_xlfn.XLOOKUP(Base[[#This Row],[Recurso]],'DE-PARA'!$A$1:$A$1000,'DE-PARA'!$D$1:$D$1000)</f>
        <v>0</v>
      </c>
      <c r="E1581" t="str">
        <f>_xlfn.XLOOKUP(Base[[#This Row],[Tipo]],'DE-PARA'!$K$2:$K$63,'DE-PARA'!$L$2:$L$63,"Fazer De-Para")</f>
        <v>Fazer De-Para</v>
      </c>
      <c r="F1581" s="21">
        <f>Base[[#This Row],[Duração]]*24</f>
        <v>0</v>
      </c>
      <c r="G1581" s="22">
        <f>HOUR(Base[[#This Row],[Tempo de atendimento]]/24)</f>
        <v>0</v>
      </c>
      <c r="H1581">
        <f>_xlfn.XLOOKUP(Base[[#This Row],[Recurso]],'DE-PARA'!$A$1:$A$1000,'DE-PARA'!$E$1:$E$1000)</f>
        <v>0</v>
      </c>
      <c r="I1581">
        <f>_xlfn.XLOOKUP(Base[[#This Row],[Recurso]],'DE-PARA'!$A$1:$A$1000,'DE-PARA'!$F$1:$F$1000)</f>
        <v>0</v>
      </c>
      <c r="AD1581" s="64"/>
      <c r="AE1581" s="64"/>
      <c r="AF1581" s="64"/>
      <c r="AG1581" s="65"/>
      <c r="AH1581" s="65"/>
      <c r="BK1581" s="65"/>
      <c r="BL1581" s="65"/>
      <c r="BP1581" s="20"/>
    </row>
    <row r="1582" spans="1:68">
      <c r="A1582" s="19">
        <f>CONCATENATE(MONTH(Base[[#This Row],[Data_Padronizada]]),"/",YEAR(Base[[#This Row],[Data_Padronizada]]))*1</f>
        <v>1</v>
      </c>
      <c r="B1582" s="20" cm="1">
        <f t="array" ref="B1582">IF(ISTEXT(BP1582), IFERROR(VALOR.DATA(TRIM(BP1582)), VALUE(TRIM(BP1582))), BP1582)</f>
        <v>0</v>
      </c>
      <c r="C1582" t="str">
        <f>TEXT(Base[[#This Row],[Data_Padronizada]],"DDD")</f>
        <v>sáb</v>
      </c>
      <c r="D1582">
        <f>_xlfn.XLOOKUP(Base[[#This Row],[Recurso]],'DE-PARA'!$A$1:$A$1000,'DE-PARA'!$D$1:$D$1000)</f>
        <v>0</v>
      </c>
      <c r="E1582" t="str">
        <f>_xlfn.XLOOKUP(Base[[#This Row],[Tipo]],'DE-PARA'!$K$2:$K$63,'DE-PARA'!$L$2:$L$63,"Fazer De-Para")</f>
        <v>Fazer De-Para</v>
      </c>
      <c r="F1582" s="21">
        <f>Base[[#This Row],[Duração]]*24</f>
        <v>0</v>
      </c>
      <c r="G1582" s="22">
        <f>HOUR(Base[[#This Row],[Tempo de atendimento]]/24)</f>
        <v>0</v>
      </c>
      <c r="H1582">
        <f>_xlfn.XLOOKUP(Base[[#This Row],[Recurso]],'DE-PARA'!$A$1:$A$1000,'DE-PARA'!$E$1:$E$1000)</f>
        <v>0</v>
      </c>
      <c r="I1582">
        <f>_xlfn.XLOOKUP(Base[[#This Row],[Recurso]],'DE-PARA'!$A$1:$A$1000,'DE-PARA'!$F$1:$F$1000)</f>
        <v>0</v>
      </c>
      <c r="AD1582" s="64"/>
      <c r="AE1582" s="64"/>
      <c r="AF1582" s="64"/>
      <c r="AG1582" s="65"/>
      <c r="AH1582" s="65"/>
      <c r="BK1582" s="65"/>
      <c r="BL1582" s="65"/>
      <c r="BP1582" s="20"/>
    </row>
    <row r="1583" spans="1:68">
      <c r="A1583" s="19">
        <f>CONCATENATE(MONTH(Base[[#This Row],[Data_Padronizada]]),"/",YEAR(Base[[#This Row],[Data_Padronizada]]))*1</f>
        <v>1</v>
      </c>
      <c r="B1583" s="20" cm="1">
        <f t="array" ref="B1583">IF(ISTEXT(BP1583), IFERROR(VALOR.DATA(TRIM(BP1583)), VALUE(TRIM(BP1583))), BP1583)</f>
        <v>0</v>
      </c>
      <c r="C1583" t="str">
        <f>TEXT(Base[[#This Row],[Data_Padronizada]],"DDD")</f>
        <v>sáb</v>
      </c>
      <c r="D1583">
        <f>_xlfn.XLOOKUP(Base[[#This Row],[Recurso]],'DE-PARA'!$A$1:$A$1000,'DE-PARA'!$D$1:$D$1000)</f>
        <v>0</v>
      </c>
      <c r="E1583" t="str">
        <f>_xlfn.XLOOKUP(Base[[#This Row],[Tipo]],'DE-PARA'!$K$2:$K$63,'DE-PARA'!$L$2:$L$63,"Fazer De-Para")</f>
        <v>Fazer De-Para</v>
      </c>
      <c r="F1583" s="21">
        <f>Base[[#This Row],[Duração]]*24</f>
        <v>0</v>
      </c>
      <c r="G1583" s="22">
        <f>HOUR(Base[[#This Row],[Tempo de atendimento]]/24)</f>
        <v>0</v>
      </c>
      <c r="H1583">
        <f>_xlfn.XLOOKUP(Base[[#This Row],[Recurso]],'DE-PARA'!$A$1:$A$1000,'DE-PARA'!$E$1:$E$1000)</f>
        <v>0</v>
      </c>
      <c r="I1583">
        <f>_xlfn.XLOOKUP(Base[[#This Row],[Recurso]],'DE-PARA'!$A$1:$A$1000,'DE-PARA'!$F$1:$F$1000)</f>
        <v>0</v>
      </c>
      <c r="AD1583" s="64"/>
      <c r="AE1583" s="64"/>
      <c r="AF1583" s="64"/>
      <c r="AG1583" s="65"/>
      <c r="AH1583" s="65"/>
      <c r="BK1583" s="65"/>
      <c r="BL1583" s="65"/>
      <c r="BP1583" s="20"/>
    </row>
    <row r="1584" spans="1:68">
      <c r="A1584" s="19">
        <f>CONCATENATE(MONTH(Base[[#This Row],[Data_Padronizada]]),"/",YEAR(Base[[#This Row],[Data_Padronizada]]))*1</f>
        <v>1</v>
      </c>
      <c r="B1584" s="20" cm="1">
        <f t="array" ref="B1584">IF(ISTEXT(BP1584), IFERROR(VALOR.DATA(TRIM(BP1584)), VALUE(TRIM(BP1584))), BP1584)</f>
        <v>0</v>
      </c>
      <c r="C1584" t="str">
        <f>TEXT(Base[[#This Row],[Data_Padronizada]],"DDD")</f>
        <v>sáb</v>
      </c>
      <c r="D1584">
        <f>_xlfn.XLOOKUP(Base[[#This Row],[Recurso]],'DE-PARA'!$A$1:$A$1000,'DE-PARA'!$D$1:$D$1000)</f>
        <v>0</v>
      </c>
      <c r="E1584" t="str">
        <f>_xlfn.XLOOKUP(Base[[#This Row],[Tipo]],'DE-PARA'!$K$2:$K$63,'DE-PARA'!$L$2:$L$63,"Fazer De-Para")</f>
        <v>Fazer De-Para</v>
      </c>
      <c r="F1584" s="21">
        <f>Base[[#This Row],[Duração]]*24</f>
        <v>0</v>
      </c>
      <c r="G1584" s="22">
        <f>HOUR(Base[[#This Row],[Tempo de atendimento]]/24)</f>
        <v>0</v>
      </c>
      <c r="H1584">
        <f>_xlfn.XLOOKUP(Base[[#This Row],[Recurso]],'DE-PARA'!$A$1:$A$1000,'DE-PARA'!$E$1:$E$1000)</f>
        <v>0</v>
      </c>
      <c r="I1584">
        <f>_xlfn.XLOOKUP(Base[[#This Row],[Recurso]],'DE-PARA'!$A$1:$A$1000,'DE-PARA'!$F$1:$F$1000)</f>
        <v>0</v>
      </c>
      <c r="AD1584" s="64"/>
      <c r="AE1584" s="64"/>
      <c r="AF1584" s="64"/>
      <c r="AG1584" s="65"/>
      <c r="AH1584" s="65"/>
      <c r="BK1584" s="65"/>
      <c r="BL1584" s="65"/>
      <c r="BP1584" s="20"/>
    </row>
    <row r="1585" spans="1:68">
      <c r="A1585" s="19">
        <f>CONCATENATE(MONTH(Base[[#This Row],[Data_Padronizada]]),"/",YEAR(Base[[#This Row],[Data_Padronizada]]))*1</f>
        <v>1</v>
      </c>
      <c r="B1585" s="20" cm="1">
        <f t="array" ref="B1585">IF(ISTEXT(BP1585), IFERROR(VALOR.DATA(TRIM(BP1585)), VALUE(TRIM(BP1585))), BP1585)</f>
        <v>0</v>
      </c>
      <c r="C1585" t="str">
        <f>TEXT(Base[[#This Row],[Data_Padronizada]],"DDD")</f>
        <v>sáb</v>
      </c>
      <c r="D1585">
        <f>_xlfn.XLOOKUP(Base[[#This Row],[Recurso]],'DE-PARA'!$A$1:$A$1000,'DE-PARA'!$D$1:$D$1000)</f>
        <v>0</v>
      </c>
      <c r="E1585" t="str">
        <f>_xlfn.XLOOKUP(Base[[#This Row],[Tipo]],'DE-PARA'!$K$2:$K$63,'DE-PARA'!$L$2:$L$63,"Fazer De-Para")</f>
        <v>Fazer De-Para</v>
      </c>
      <c r="F1585" s="21">
        <f>Base[[#This Row],[Duração]]*24</f>
        <v>0</v>
      </c>
      <c r="G1585" s="22">
        <f>HOUR(Base[[#This Row],[Tempo de atendimento]]/24)</f>
        <v>0</v>
      </c>
      <c r="H1585">
        <f>_xlfn.XLOOKUP(Base[[#This Row],[Recurso]],'DE-PARA'!$A$1:$A$1000,'DE-PARA'!$E$1:$E$1000)</f>
        <v>0</v>
      </c>
      <c r="I1585">
        <f>_xlfn.XLOOKUP(Base[[#This Row],[Recurso]],'DE-PARA'!$A$1:$A$1000,'DE-PARA'!$F$1:$F$1000)</f>
        <v>0</v>
      </c>
      <c r="AD1585" s="64"/>
      <c r="AE1585" s="64"/>
      <c r="AF1585" s="64"/>
      <c r="AG1585" s="65"/>
      <c r="AH1585" s="65"/>
      <c r="BK1585" s="65"/>
      <c r="BL1585" s="65"/>
      <c r="BP1585" s="20"/>
    </row>
    <row r="1586" spans="1:68">
      <c r="A1586" s="19">
        <f>CONCATENATE(MONTH(Base[[#This Row],[Data_Padronizada]]),"/",YEAR(Base[[#This Row],[Data_Padronizada]]))*1</f>
        <v>1</v>
      </c>
      <c r="B1586" s="20" cm="1">
        <f t="array" ref="B1586">IF(ISTEXT(BP1586), IFERROR(VALOR.DATA(TRIM(BP1586)), VALUE(TRIM(BP1586))), BP1586)</f>
        <v>0</v>
      </c>
      <c r="C1586" t="str">
        <f>TEXT(Base[[#This Row],[Data_Padronizada]],"DDD")</f>
        <v>sáb</v>
      </c>
      <c r="D1586">
        <f>_xlfn.XLOOKUP(Base[[#This Row],[Recurso]],'DE-PARA'!$A$1:$A$1000,'DE-PARA'!$D$1:$D$1000)</f>
        <v>0</v>
      </c>
      <c r="E1586" t="str">
        <f>_xlfn.XLOOKUP(Base[[#This Row],[Tipo]],'DE-PARA'!$K$2:$K$63,'DE-PARA'!$L$2:$L$63,"Fazer De-Para")</f>
        <v>Fazer De-Para</v>
      </c>
      <c r="F1586" s="21">
        <f>Base[[#This Row],[Duração]]*24</f>
        <v>0</v>
      </c>
      <c r="G1586" s="22">
        <f>HOUR(Base[[#This Row],[Tempo de atendimento]]/24)</f>
        <v>0</v>
      </c>
      <c r="H1586">
        <f>_xlfn.XLOOKUP(Base[[#This Row],[Recurso]],'DE-PARA'!$A$1:$A$1000,'DE-PARA'!$E$1:$E$1000)</f>
        <v>0</v>
      </c>
      <c r="I1586">
        <f>_xlfn.XLOOKUP(Base[[#This Row],[Recurso]],'DE-PARA'!$A$1:$A$1000,'DE-PARA'!$F$1:$F$1000)</f>
        <v>0</v>
      </c>
      <c r="AD1586" s="64"/>
      <c r="AE1586" s="64"/>
      <c r="AF1586" s="64"/>
      <c r="AG1586" s="65"/>
      <c r="AH1586" s="65"/>
      <c r="BK1586" s="65"/>
      <c r="BL1586" s="65"/>
      <c r="BP1586" s="20"/>
    </row>
    <row r="1587" spans="1:68">
      <c r="A1587" s="19">
        <f>CONCATENATE(MONTH(Base[[#This Row],[Data_Padronizada]]),"/",YEAR(Base[[#This Row],[Data_Padronizada]]))*1</f>
        <v>1</v>
      </c>
      <c r="B1587" s="20" cm="1">
        <f t="array" ref="B1587">IF(ISTEXT(BP1587), IFERROR(VALOR.DATA(TRIM(BP1587)), VALUE(TRIM(BP1587))), BP1587)</f>
        <v>0</v>
      </c>
      <c r="C1587" t="str">
        <f>TEXT(Base[[#This Row],[Data_Padronizada]],"DDD")</f>
        <v>sáb</v>
      </c>
      <c r="D1587">
        <f>_xlfn.XLOOKUP(Base[[#This Row],[Recurso]],'DE-PARA'!$A$1:$A$1000,'DE-PARA'!$D$1:$D$1000)</f>
        <v>0</v>
      </c>
      <c r="E1587" t="str">
        <f>_xlfn.XLOOKUP(Base[[#This Row],[Tipo]],'DE-PARA'!$K$2:$K$63,'DE-PARA'!$L$2:$L$63,"Fazer De-Para")</f>
        <v>Fazer De-Para</v>
      </c>
      <c r="F1587" s="21">
        <f>Base[[#This Row],[Duração]]*24</f>
        <v>0</v>
      </c>
      <c r="G1587" s="22">
        <f>HOUR(Base[[#This Row],[Tempo de atendimento]]/24)</f>
        <v>0</v>
      </c>
      <c r="H1587">
        <f>_xlfn.XLOOKUP(Base[[#This Row],[Recurso]],'DE-PARA'!$A$1:$A$1000,'DE-PARA'!$E$1:$E$1000)</f>
        <v>0</v>
      </c>
      <c r="I1587">
        <f>_xlfn.XLOOKUP(Base[[#This Row],[Recurso]],'DE-PARA'!$A$1:$A$1000,'DE-PARA'!$F$1:$F$1000)</f>
        <v>0</v>
      </c>
      <c r="AD1587" s="64"/>
      <c r="AE1587" s="64"/>
      <c r="AF1587" s="64"/>
      <c r="AG1587" s="65"/>
      <c r="AH1587" s="65"/>
      <c r="BK1587" s="65"/>
      <c r="BL1587" s="65"/>
      <c r="BP1587" s="20"/>
    </row>
    <row r="1588" spans="1:68">
      <c r="A1588" s="19">
        <f>CONCATENATE(MONTH(Base[[#This Row],[Data_Padronizada]]),"/",YEAR(Base[[#This Row],[Data_Padronizada]]))*1</f>
        <v>1</v>
      </c>
      <c r="B1588" s="20" cm="1">
        <f t="array" ref="B1588">IF(ISTEXT(BP1588), IFERROR(VALOR.DATA(TRIM(BP1588)), VALUE(TRIM(BP1588))), BP1588)</f>
        <v>0</v>
      </c>
      <c r="C1588" t="str">
        <f>TEXT(Base[[#This Row],[Data_Padronizada]],"DDD")</f>
        <v>sáb</v>
      </c>
      <c r="D1588">
        <f>_xlfn.XLOOKUP(Base[[#This Row],[Recurso]],'DE-PARA'!$A$1:$A$1000,'DE-PARA'!$D$1:$D$1000)</f>
        <v>0</v>
      </c>
      <c r="E1588" t="str">
        <f>_xlfn.XLOOKUP(Base[[#This Row],[Tipo]],'DE-PARA'!$K$2:$K$63,'DE-PARA'!$L$2:$L$63,"Fazer De-Para")</f>
        <v>Fazer De-Para</v>
      </c>
      <c r="F1588" s="21">
        <f>Base[[#This Row],[Duração]]*24</f>
        <v>0</v>
      </c>
      <c r="G1588" s="22">
        <f>HOUR(Base[[#This Row],[Tempo de atendimento]]/24)</f>
        <v>0</v>
      </c>
      <c r="H1588">
        <f>_xlfn.XLOOKUP(Base[[#This Row],[Recurso]],'DE-PARA'!$A$1:$A$1000,'DE-PARA'!$E$1:$E$1000)</f>
        <v>0</v>
      </c>
      <c r="I1588">
        <f>_xlfn.XLOOKUP(Base[[#This Row],[Recurso]],'DE-PARA'!$A$1:$A$1000,'DE-PARA'!$F$1:$F$1000)</f>
        <v>0</v>
      </c>
      <c r="AD1588" s="64"/>
      <c r="AE1588" s="64"/>
      <c r="AF1588" s="64"/>
      <c r="AG1588" s="65"/>
      <c r="AH1588" s="65"/>
      <c r="BK1588" s="65"/>
      <c r="BL1588" s="65"/>
      <c r="BP1588" s="20"/>
    </row>
    <row r="1589" spans="1:68">
      <c r="A1589" s="19">
        <f>CONCATENATE(MONTH(Base[[#This Row],[Data_Padronizada]]),"/",YEAR(Base[[#This Row],[Data_Padronizada]]))*1</f>
        <v>1</v>
      </c>
      <c r="B1589" s="20" cm="1">
        <f t="array" ref="B1589">IF(ISTEXT(BP1589), IFERROR(VALOR.DATA(TRIM(BP1589)), VALUE(TRIM(BP1589))), BP1589)</f>
        <v>0</v>
      </c>
      <c r="C1589" t="str">
        <f>TEXT(Base[[#This Row],[Data_Padronizada]],"DDD")</f>
        <v>sáb</v>
      </c>
      <c r="D1589">
        <f>_xlfn.XLOOKUP(Base[[#This Row],[Recurso]],'DE-PARA'!$A$1:$A$1000,'DE-PARA'!$D$1:$D$1000)</f>
        <v>0</v>
      </c>
      <c r="E1589" t="str">
        <f>_xlfn.XLOOKUP(Base[[#This Row],[Tipo]],'DE-PARA'!$K$2:$K$63,'DE-PARA'!$L$2:$L$63,"Fazer De-Para")</f>
        <v>Fazer De-Para</v>
      </c>
      <c r="F1589" s="21">
        <f>Base[[#This Row],[Duração]]*24</f>
        <v>0</v>
      </c>
      <c r="G1589" s="22">
        <f>HOUR(Base[[#This Row],[Tempo de atendimento]]/24)</f>
        <v>0</v>
      </c>
      <c r="H1589">
        <f>_xlfn.XLOOKUP(Base[[#This Row],[Recurso]],'DE-PARA'!$A$1:$A$1000,'DE-PARA'!$E$1:$E$1000)</f>
        <v>0</v>
      </c>
      <c r="I1589">
        <f>_xlfn.XLOOKUP(Base[[#This Row],[Recurso]],'DE-PARA'!$A$1:$A$1000,'DE-PARA'!$F$1:$F$1000)</f>
        <v>0</v>
      </c>
      <c r="AD1589" s="64"/>
      <c r="AE1589" s="64"/>
      <c r="AF1589" s="64"/>
      <c r="AG1589" s="65"/>
      <c r="AH1589" s="65"/>
      <c r="BK1589" s="65"/>
      <c r="BL1589" s="65"/>
      <c r="BP1589" s="20"/>
    </row>
    <row r="1590" spans="1:68">
      <c r="A1590" s="19">
        <f>CONCATENATE(MONTH(Base[[#This Row],[Data_Padronizada]]),"/",YEAR(Base[[#This Row],[Data_Padronizada]]))*1</f>
        <v>1</v>
      </c>
      <c r="B1590" s="20" cm="1">
        <f t="array" ref="B1590">IF(ISTEXT(BP1590), IFERROR(VALOR.DATA(TRIM(BP1590)), VALUE(TRIM(BP1590))), BP1590)</f>
        <v>0</v>
      </c>
      <c r="C1590" t="str">
        <f>TEXT(Base[[#This Row],[Data_Padronizada]],"DDD")</f>
        <v>sáb</v>
      </c>
      <c r="D1590">
        <f>_xlfn.XLOOKUP(Base[[#This Row],[Recurso]],'DE-PARA'!$A$1:$A$1000,'DE-PARA'!$D$1:$D$1000)</f>
        <v>0</v>
      </c>
      <c r="E1590" t="str">
        <f>_xlfn.XLOOKUP(Base[[#This Row],[Tipo]],'DE-PARA'!$K$2:$K$63,'DE-PARA'!$L$2:$L$63,"Fazer De-Para")</f>
        <v>Fazer De-Para</v>
      </c>
      <c r="F1590" s="21">
        <f>Base[[#This Row],[Duração]]*24</f>
        <v>0</v>
      </c>
      <c r="G1590" s="22">
        <f>HOUR(Base[[#This Row],[Tempo de atendimento]]/24)</f>
        <v>0</v>
      </c>
      <c r="H1590">
        <f>_xlfn.XLOOKUP(Base[[#This Row],[Recurso]],'DE-PARA'!$A$1:$A$1000,'DE-PARA'!$E$1:$E$1000)</f>
        <v>0</v>
      </c>
      <c r="I1590">
        <f>_xlfn.XLOOKUP(Base[[#This Row],[Recurso]],'DE-PARA'!$A$1:$A$1000,'DE-PARA'!$F$1:$F$1000)</f>
        <v>0</v>
      </c>
      <c r="AD1590" s="64"/>
      <c r="AE1590" s="64"/>
      <c r="AF1590" s="64"/>
      <c r="AG1590" s="65"/>
      <c r="AH1590" s="65"/>
      <c r="BK1590" s="65"/>
      <c r="BL1590" s="65"/>
      <c r="BP1590" s="20"/>
    </row>
    <row r="1591" spans="1:68">
      <c r="A1591" s="19">
        <f>CONCATENATE(MONTH(Base[[#This Row],[Data_Padronizada]]),"/",YEAR(Base[[#This Row],[Data_Padronizada]]))*1</f>
        <v>1</v>
      </c>
      <c r="B1591" s="20" cm="1">
        <f t="array" ref="B1591">IF(ISTEXT(BP1591), IFERROR(VALOR.DATA(TRIM(BP1591)), VALUE(TRIM(BP1591))), BP1591)</f>
        <v>0</v>
      </c>
      <c r="C1591" t="str">
        <f>TEXT(Base[[#This Row],[Data_Padronizada]],"DDD")</f>
        <v>sáb</v>
      </c>
      <c r="D1591">
        <f>_xlfn.XLOOKUP(Base[[#This Row],[Recurso]],'DE-PARA'!$A$1:$A$1000,'DE-PARA'!$D$1:$D$1000)</f>
        <v>0</v>
      </c>
      <c r="E1591" t="str">
        <f>_xlfn.XLOOKUP(Base[[#This Row],[Tipo]],'DE-PARA'!$K$2:$K$63,'DE-PARA'!$L$2:$L$63,"Fazer De-Para")</f>
        <v>Fazer De-Para</v>
      </c>
      <c r="F1591" s="21">
        <f>Base[[#This Row],[Duração]]*24</f>
        <v>0</v>
      </c>
      <c r="G1591" s="22">
        <f>HOUR(Base[[#This Row],[Tempo de atendimento]]/24)</f>
        <v>0</v>
      </c>
      <c r="H1591">
        <f>_xlfn.XLOOKUP(Base[[#This Row],[Recurso]],'DE-PARA'!$A$1:$A$1000,'DE-PARA'!$E$1:$E$1000)</f>
        <v>0</v>
      </c>
      <c r="I1591">
        <f>_xlfn.XLOOKUP(Base[[#This Row],[Recurso]],'DE-PARA'!$A$1:$A$1000,'DE-PARA'!$F$1:$F$1000)</f>
        <v>0</v>
      </c>
      <c r="AD1591" s="64"/>
      <c r="AE1591" s="64"/>
      <c r="AF1591" s="64"/>
      <c r="AG1591" s="65"/>
      <c r="AH1591" s="65"/>
      <c r="BK1591" s="65"/>
      <c r="BL1591" s="65"/>
      <c r="BP1591" s="20"/>
    </row>
    <row r="1592" spans="1:68">
      <c r="A1592" s="19">
        <f>CONCATENATE(MONTH(Base[[#This Row],[Data_Padronizada]]),"/",YEAR(Base[[#This Row],[Data_Padronizada]]))*1</f>
        <v>1</v>
      </c>
      <c r="B1592" s="20" cm="1">
        <f t="array" ref="B1592">IF(ISTEXT(BP1592), IFERROR(VALOR.DATA(TRIM(BP1592)), VALUE(TRIM(BP1592))), BP1592)</f>
        <v>0</v>
      </c>
      <c r="C1592" t="str">
        <f>TEXT(Base[[#This Row],[Data_Padronizada]],"DDD")</f>
        <v>sáb</v>
      </c>
      <c r="D1592">
        <f>_xlfn.XLOOKUP(Base[[#This Row],[Recurso]],'DE-PARA'!$A$1:$A$1000,'DE-PARA'!$D$1:$D$1000)</f>
        <v>0</v>
      </c>
      <c r="E1592" t="str">
        <f>_xlfn.XLOOKUP(Base[[#This Row],[Tipo]],'DE-PARA'!$K$2:$K$63,'DE-PARA'!$L$2:$L$63,"Fazer De-Para")</f>
        <v>Fazer De-Para</v>
      </c>
      <c r="F1592" s="21">
        <f>Base[[#This Row],[Duração]]*24</f>
        <v>0</v>
      </c>
      <c r="G1592" s="22">
        <f>HOUR(Base[[#This Row],[Tempo de atendimento]]/24)</f>
        <v>0</v>
      </c>
      <c r="H1592">
        <f>_xlfn.XLOOKUP(Base[[#This Row],[Recurso]],'DE-PARA'!$A$1:$A$1000,'DE-PARA'!$E$1:$E$1000)</f>
        <v>0</v>
      </c>
      <c r="I1592">
        <f>_xlfn.XLOOKUP(Base[[#This Row],[Recurso]],'DE-PARA'!$A$1:$A$1000,'DE-PARA'!$F$1:$F$1000)</f>
        <v>0</v>
      </c>
      <c r="AD1592" s="64"/>
      <c r="AE1592" s="64"/>
      <c r="AF1592" s="64"/>
      <c r="AG1592" s="65"/>
      <c r="AH1592" s="65"/>
      <c r="BK1592" s="65"/>
      <c r="BL1592" s="65"/>
      <c r="BP1592" s="20"/>
    </row>
    <row r="1593" spans="1:68">
      <c r="A1593" s="19">
        <f>CONCATENATE(MONTH(Base[[#This Row],[Data_Padronizada]]),"/",YEAR(Base[[#This Row],[Data_Padronizada]]))*1</f>
        <v>1</v>
      </c>
      <c r="B1593" s="20" cm="1">
        <f t="array" ref="B1593">IF(ISTEXT(BP1593), IFERROR(VALOR.DATA(TRIM(BP1593)), VALUE(TRIM(BP1593))), BP1593)</f>
        <v>0</v>
      </c>
      <c r="C1593" t="str">
        <f>TEXT(Base[[#This Row],[Data_Padronizada]],"DDD")</f>
        <v>sáb</v>
      </c>
      <c r="D1593">
        <f>_xlfn.XLOOKUP(Base[[#This Row],[Recurso]],'DE-PARA'!$A$1:$A$1000,'DE-PARA'!$D$1:$D$1000)</f>
        <v>0</v>
      </c>
      <c r="E1593" t="str">
        <f>_xlfn.XLOOKUP(Base[[#This Row],[Tipo]],'DE-PARA'!$K$2:$K$63,'DE-PARA'!$L$2:$L$63,"Fazer De-Para")</f>
        <v>Fazer De-Para</v>
      </c>
      <c r="F1593" s="21">
        <f>Base[[#This Row],[Duração]]*24</f>
        <v>0</v>
      </c>
      <c r="G1593" s="22">
        <f>HOUR(Base[[#This Row],[Tempo de atendimento]]/24)</f>
        <v>0</v>
      </c>
      <c r="H1593">
        <f>_xlfn.XLOOKUP(Base[[#This Row],[Recurso]],'DE-PARA'!$A$1:$A$1000,'DE-PARA'!$E$1:$E$1000)</f>
        <v>0</v>
      </c>
      <c r="I1593">
        <f>_xlfn.XLOOKUP(Base[[#This Row],[Recurso]],'DE-PARA'!$A$1:$A$1000,'DE-PARA'!$F$1:$F$1000)</f>
        <v>0</v>
      </c>
      <c r="AD1593" s="64"/>
      <c r="AE1593" s="64"/>
      <c r="AF1593" s="64"/>
      <c r="AG1593" s="65"/>
      <c r="AH1593" s="65"/>
      <c r="BK1593" s="65"/>
      <c r="BL1593" s="65"/>
      <c r="BP1593" s="20"/>
    </row>
    <row r="1594" spans="1:68">
      <c r="A1594" s="19">
        <f>CONCATENATE(MONTH(Base[[#This Row],[Data_Padronizada]]),"/",YEAR(Base[[#This Row],[Data_Padronizada]]))*1</f>
        <v>1</v>
      </c>
      <c r="B1594" s="20" cm="1">
        <f t="array" ref="B1594">IF(ISTEXT(BP1594), IFERROR(VALOR.DATA(TRIM(BP1594)), VALUE(TRIM(BP1594))), BP1594)</f>
        <v>0</v>
      </c>
      <c r="C1594" t="str">
        <f>TEXT(Base[[#This Row],[Data_Padronizada]],"DDD")</f>
        <v>sáb</v>
      </c>
      <c r="D1594">
        <f>_xlfn.XLOOKUP(Base[[#This Row],[Recurso]],'DE-PARA'!$A$1:$A$1000,'DE-PARA'!$D$1:$D$1000)</f>
        <v>0</v>
      </c>
      <c r="E1594" t="str">
        <f>_xlfn.XLOOKUP(Base[[#This Row],[Tipo]],'DE-PARA'!$K$2:$K$63,'DE-PARA'!$L$2:$L$63,"Fazer De-Para")</f>
        <v>Fazer De-Para</v>
      </c>
      <c r="F1594" s="21">
        <f>Base[[#This Row],[Duração]]*24</f>
        <v>0</v>
      </c>
      <c r="G1594" s="22">
        <f>HOUR(Base[[#This Row],[Tempo de atendimento]]/24)</f>
        <v>0</v>
      </c>
      <c r="H1594">
        <f>_xlfn.XLOOKUP(Base[[#This Row],[Recurso]],'DE-PARA'!$A$1:$A$1000,'DE-PARA'!$E$1:$E$1000)</f>
        <v>0</v>
      </c>
      <c r="I1594">
        <f>_xlfn.XLOOKUP(Base[[#This Row],[Recurso]],'DE-PARA'!$A$1:$A$1000,'DE-PARA'!$F$1:$F$1000)</f>
        <v>0</v>
      </c>
      <c r="AD1594" s="64"/>
      <c r="AE1594" s="64"/>
      <c r="AF1594" s="64"/>
      <c r="AG1594" s="65"/>
      <c r="AH1594" s="65"/>
      <c r="BK1594" s="65"/>
      <c r="BL1594" s="65"/>
      <c r="BP1594" s="20"/>
    </row>
    <row r="1595" spans="1:68">
      <c r="A1595" s="19">
        <f>CONCATENATE(MONTH(Base[[#This Row],[Data_Padronizada]]),"/",YEAR(Base[[#This Row],[Data_Padronizada]]))*1</f>
        <v>1</v>
      </c>
      <c r="B1595" s="20" cm="1">
        <f t="array" ref="B1595">IF(ISTEXT(BP1595), IFERROR(VALOR.DATA(TRIM(BP1595)), VALUE(TRIM(BP1595))), BP1595)</f>
        <v>0</v>
      </c>
      <c r="C1595" t="str">
        <f>TEXT(Base[[#This Row],[Data_Padronizada]],"DDD")</f>
        <v>sáb</v>
      </c>
      <c r="D1595">
        <f>_xlfn.XLOOKUP(Base[[#This Row],[Recurso]],'DE-PARA'!$A$1:$A$1000,'DE-PARA'!$D$1:$D$1000)</f>
        <v>0</v>
      </c>
      <c r="E1595" t="str">
        <f>_xlfn.XLOOKUP(Base[[#This Row],[Tipo]],'DE-PARA'!$K$2:$K$63,'DE-PARA'!$L$2:$L$63,"Fazer De-Para")</f>
        <v>Fazer De-Para</v>
      </c>
      <c r="F1595" s="21">
        <f>Base[[#This Row],[Duração]]*24</f>
        <v>0</v>
      </c>
      <c r="G1595" s="22">
        <f>HOUR(Base[[#This Row],[Tempo de atendimento]]/24)</f>
        <v>0</v>
      </c>
      <c r="H1595">
        <f>_xlfn.XLOOKUP(Base[[#This Row],[Recurso]],'DE-PARA'!$A$1:$A$1000,'DE-PARA'!$E$1:$E$1000)</f>
        <v>0</v>
      </c>
      <c r="I1595">
        <f>_xlfn.XLOOKUP(Base[[#This Row],[Recurso]],'DE-PARA'!$A$1:$A$1000,'DE-PARA'!$F$1:$F$1000)</f>
        <v>0</v>
      </c>
      <c r="AD1595" s="64"/>
      <c r="AE1595" s="64"/>
      <c r="AF1595" s="64"/>
      <c r="AG1595" s="65"/>
      <c r="AH1595" s="65"/>
      <c r="BK1595" s="65"/>
      <c r="BL1595" s="65"/>
      <c r="BP1595" s="20"/>
    </row>
    <row r="1596" spans="1:68">
      <c r="A1596" s="19">
        <f>CONCATENATE(MONTH(Base[[#This Row],[Data_Padronizada]]),"/",YEAR(Base[[#This Row],[Data_Padronizada]]))*1</f>
        <v>1</v>
      </c>
      <c r="B1596" s="20" cm="1">
        <f t="array" ref="B1596">IF(ISTEXT(BP1596), IFERROR(VALOR.DATA(TRIM(BP1596)), VALUE(TRIM(BP1596))), BP1596)</f>
        <v>0</v>
      </c>
      <c r="C1596" t="str">
        <f>TEXT(Base[[#This Row],[Data_Padronizada]],"DDD")</f>
        <v>sáb</v>
      </c>
      <c r="D1596">
        <f>_xlfn.XLOOKUP(Base[[#This Row],[Recurso]],'DE-PARA'!$A$1:$A$1000,'DE-PARA'!$D$1:$D$1000)</f>
        <v>0</v>
      </c>
      <c r="E1596" t="str">
        <f>_xlfn.XLOOKUP(Base[[#This Row],[Tipo]],'DE-PARA'!$K$2:$K$63,'DE-PARA'!$L$2:$L$63,"Fazer De-Para")</f>
        <v>Fazer De-Para</v>
      </c>
      <c r="F1596" s="21">
        <f>Base[[#This Row],[Duração]]*24</f>
        <v>0</v>
      </c>
      <c r="G1596" s="22">
        <f>HOUR(Base[[#This Row],[Tempo de atendimento]]/24)</f>
        <v>0</v>
      </c>
      <c r="H1596">
        <f>_xlfn.XLOOKUP(Base[[#This Row],[Recurso]],'DE-PARA'!$A$1:$A$1000,'DE-PARA'!$E$1:$E$1000)</f>
        <v>0</v>
      </c>
      <c r="I1596">
        <f>_xlfn.XLOOKUP(Base[[#This Row],[Recurso]],'DE-PARA'!$A$1:$A$1000,'DE-PARA'!$F$1:$F$1000)</f>
        <v>0</v>
      </c>
      <c r="AD1596" s="64"/>
      <c r="AE1596" s="64"/>
      <c r="AF1596" s="64"/>
      <c r="AG1596" s="65"/>
      <c r="AH1596" s="65"/>
      <c r="BK1596" s="65"/>
      <c r="BL1596" s="65"/>
      <c r="BP1596" s="20"/>
    </row>
    <row r="1597" spans="1:68">
      <c r="A1597" s="19">
        <f>CONCATENATE(MONTH(Base[[#This Row],[Data_Padronizada]]),"/",YEAR(Base[[#This Row],[Data_Padronizada]]))*1</f>
        <v>1</v>
      </c>
      <c r="B1597" s="20" cm="1">
        <f t="array" ref="B1597">IF(ISTEXT(BP1597), IFERROR(VALOR.DATA(TRIM(BP1597)), VALUE(TRIM(BP1597))), BP1597)</f>
        <v>0</v>
      </c>
      <c r="C1597" t="str">
        <f>TEXT(Base[[#This Row],[Data_Padronizada]],"DDD")</f>
        <v>sáb</v>
      </c>
      <c r="D1597">
        <f>_xlfn.XLOOKUP(Base[[#This Row],[Recurso]],'DE-PARA'!$A$1:$A$1000,'DE-PARA'!$D$1:$D$1000)</f>
        <v>0</v>
      </c>
      <c r="E1597" t="str">
        <f>_xlfn.XLOOKUP(Base[[#This Row],[Tipo]],'DE-PARA'!$K$2:$K$63,'DE-PARA'!$L$2:$L$63,"Fazer De-Para")</f>
        <v>Fazer De-Para</v>
      </c>
      <c r="F1597" s="21">
        <f>Base[[#This Row],[Duração]]*24</f>
        <v>0</v>
      </c>
      <c r="G1597" s="22">
        <f>HOUR(Base[[#This Row],[Tempo de atendimento]]/24)</f>
        <v>0</v>
      </c>
      <c r="H1597">
        <f>_xlfn.XLOOKUP(Base[[#This Row],[Recurso]],'DE-PARA'!$A$1:$A$1000,'DE-PARA'!$E$1:$E$1000)</f>
        <v>0</v>
      </c>
      <c r="I1597">
        <f>_xlfn.XLOOKUP(Base[[#This Row],[Recurso]],'DE-PARA'!$A$1:$A$1000,'DE-PARA'!$F$1:$F$1000)</f>
        <v>0</v>
      </c>
      <c r="AD1597" s="64"/>
      <c r="AE1597" s="64"/>
      <c r="AF1597" s="64"/>
      <c r="AG1597" s="65"/>
      <c r="AH1597" s="65"/>
      <c r="BK1597" s="65"/>
      <c r="BL1597" s="65"/>
      <c r="BP1597" s="20"/>
    </row>
    <row r="1598" spans="1:68">
      <c r="A1598" s="19">
        <f>CONCATENATE(MONTH(Base[[#This Row],[Data_Padronizada]]),"/",YEAR(Base[[#This Row],[Data_Padronizada]]))*1</f>
        <v>1</v>
      </c>
      <c r="B1598" s="20" cm="1">
        <f t="array" ref="B1598">IF(ISTEXT(BP1598), IFERROR(VALOR.DATA(TRIM(BP1598)), VALUE(TRIM(BP1598))), BP1598)</f>
        <v>0</v>
      </c>
      <c r="C1598" t="str">
        <f>TEXT(Base[[#This Row],[Data_Padronizada]],"DDD")</f>
        <v>sáb</v>
      </c>
      <c r="D1598">
        <f>_xlfn.XLOOKUP(Base[[#This Row],[Recurso]],'DE-PARA'!$A$1:$A$1000,'DE-PARA'!$D$1:$D$1000)</f>
        <v>0</v>
      </c>
      <c r="E1598" t="str">
        <f>_xlfn.XLOOKUP(Base[[#This Row],[Tipo]],'DE-PARA'!$K$2:$K$63,'DE-PARA'!$L$2:$L$63,"Fazer De-Para")</f>
        <v>Fazer De-Para</v>
      </c>
      <c r="F1598" s="21">
        <f>Base[[#This Row],[Duração]]*24</f>
        <v>0</v>
      </c>
      <c r="G1598" s="22">
        <f>HOUR(Base[[#This Row],[Tempo de atendimento]]/24)</f>
        <v>0</v>
      </c>
      <c r="H1598">
        <f>_xlfn.XLOOKUP(Base[[#This Row],[Recurso]],'DE-PARA'!$A$1:$A$1000,'DE-PARA'!$E$1:$E$1000)</f>
        <v>0</v>
      </c>
      <c r="I1598">
        <f>_xlfn.XLOOKUP(Base[[#This Row],[Recurso]],'DE-PARA'!$A$1:$A$1000,'DE-PARA'!$F$1:$F$1000)</f>
        <v>0</v>
      </c>
      <c r="AD1598" s="64"/>
      <c r="AE1598" s="64"/>
      <c r="AF1598" s="64"/>
      <c r="AG1598" s="65"/>
      <c r="AH1598" s="65"/>
      <c r="BK1598" s="65"/>
      <c r="BL1598" s="65"/>
      <c r="BP1598" s="20"/>
    </row>
    <row r="1599" spans="1:68">
      <c r="A1599" s="19">
        <f>CONCATENATE(MONTH(Base[[#This Row],[Data_Padronizada]]),"/",YEAR(Base[[#This Row],[Data_Padronizada]]))*1</f>
        <v>1</v>
      </c>
      <c r="B1599" s="20" cm="1">
        <f t="array" ref="B1599">IF(ISTEXT(BP1599), IFERROR(VALOR.DATA(TRIM(BP1599)), VALUE(TRIM(BP1599))), BP1599)</f>
        <v>0</v>
      </c>
      <c r="C1599" t="str">
        <f>TEXT(Base[[#This Row],[Data_Padronizada]],"DDD")</f>
        <v>sáb</v>
      </c>
      <c r="D1599">
        <f>_xlfn.XLOOKUP(Base[[#This Row],[Recurso]],'DE-PARA'!$A$1:$A$1000,'DE-PARA'!$D$1:$D$1000)</f>
        <v>0</v>
      </c>
      <c r="E1599" t="str">
        <f>_xlfn.XLOOKUP(Base[[#This Row],[Tipo]],'DE-PARA'!$K$2:$K$63,'DE-PARA'!$L$2:$L$63,"Fazer De-Para")</f>
        <v>Fazer De-Para</v>
      </c>
      <c r="F1599" s="21">
        <f>Base[[#This Row],[Duração]]*24</f>
        <v>0</v>
      </c>
      <c r="G1599" s="22">
        <f>HOUR(Base[[#This Row],[Tempo de atendimento]]/24)</f>
        <v>0</v>
      </c>
      <c r="H1599">
        <f>_xlfn.XLOOKUP(Base[[#This Row],[Recurso]],'DE-PARA'!$A$1:$A$1000,'DE-PARA'!$E$1:$E$1000)</f>
        <v>0</v>
      </c>
      <c r="I1599">
        <f>_xlfn.XLOOKUP(Base[[#This Row],[Recurso]],'DE-PARA'!$A$1:$A$1000,'DE-PARA'!$F$1:$F$1000)</f>
        <v>0</v>
      </c>
      <c r="AD1599" s="64"/>
      <c r="AE1599" s="64"/>
      <c r="AF1599" s="64"/>
      <c r="AG1599" s="65"/>
      <c r="AH1599" s="65"/>
      <c r="BK1599" s="65"/>
      <c r="BL1599" s="65"/>
      <c r="BP1599" s="20"/>
    </row>
    <row r="1600" spans="1:68">
      <c r="A1600" s="19">
        <f>CONCATENATE(MONTH(Base[[#This Row],[Data_Padronizada]]),"/",YEAR(Base[[#This Row],[Data_Padronizada]]))*1</f>
        <v>1</v>
      </c>
      <c r="B1600" s="20" cm="1">
        <f t="array" ref="B1600">IF(ISTEXT(BP1600), IFERROR(VALOR.DATA(TRIM(BP1600)), VALUE(TRIM(BP1600))), BP1600)</f>
        <v>0</v>
      </c>
      <c r="C1600" t="str">
        <f>TEXT(Base[[#This Row],[Data_Padronizada]],"DDD")</f>
        <v>sáb</v>
      </c>
      <c r="D1600">
        <f>_xlfn.XLOOKUP(Base[[#This Row],[Recurso]],'DE-PARA'!$A$1:$A$1000,'DE-PARA'!$D$1:$D$1000)</f>
        <v>0</v>
      </c>
      <c r="E1600" t="str">
        <f>_xlfn.XLOOKUP(Base[[#This Row],[Tipo]],'DE-PARA'!$K$2:$K$63,'DE-PARA'!$L$2:$L$63,"Fazer De-Para")</f>
        <v>Fazer De-Para</v>
      </c>
      <c r="F1600" s="21">
        <f>Base[[#This Row],[Duração]]*24</f>
        <v>0</v>
      </c>
      <c r="G1600" s="22">
        <f>HOUR(Base[[#This Row],[Tempo de atendimento]]/24)</f>
        <v>0</v>
      </c>
      <c r="H1600">
        <f>_xlfn.XLOOKUP(Base[[#This Row],[Recurso]],'DE-PARA'!$A$1:$A$1000,'DE-PARA'!$E$1:$E$1000)</f>
        <v>0</v>
      </c>
      <c r="I1600">
        <f>_xlfn.XLOOKUP(Base[[#This Row],[Recurso]],'DE-PARA'!$A$1:$A$1000,'DE-PARA'!$F$1:$F$1000)</f>
        <v>0</v>
      </c>
      <c r="AD1600" s="64"/>
      <c r="AE1600" s="64"/>
      <c r="AF1600" s="64"/>
      <c r="AG1600" s="65"/>
      <c r="AH1600" s="65"/>
      <c r="BK1600" s="65"/>
      <c r="BL1600" s="65"/>
      <c r="BP1600" s="20"/>
    </row>
    <row r="1601" spans="1:68">
      <c r="A1601" s="19">
        <f>CONCATENATE(MONTH(Base[[#This Row],[Data_Padronizada]]),"/",YEAR(Base[[#This Row],[Data_Padronizada]]))*1</f>
        <v>1</v>
      </c>
      <c r="B1601" s="20" cm="1">
        <f t="array" ref="B1601">IF(ISTEXT(BP1601), IFERROR(VALOR.DATA(TRIM(BP1601)), VALUE(TRIM(BP1601))), BP1601)</f>
        <v>0</v>
      </c>
      <c r="C1601" t="str">
        <f>TEXT(Base[[#This Row],[Data_Padronizada]],"DDD")</f>
        <v>sáb</v>
      </c>
      <c r="D1601">
        <f>_xlfn.XLOOKUP(Base[[#This Row],[Recurso]],'DE-PARA'!$A$1:$A$1000,'DE-PARA'!$D$1:$D$1000)</f>
        <v>0</v>
      </c>
      <c r="E1601" t="str">
        <f>_xlfn.XLOOKUP(Base[[#This Row],[Tipo]],'DE-PARA'!$K$2:$K$63,'DE-PARA'!$L$2:$L$63,"Fazer De-Para")</f>
        <v>Fazer De-Para</v>
      </c>
      <c r="F1601" s="21">
        <f>Base[[#This Row],[Duração]]*24</f>
        <v>0</v>
      </c>
      <c r="G1601" s="22">
        <f>HOUR(Base[[#This Row],[Tempo de atendimento]]/24)</f>
        <v>0</v>
      </c>
      <c r="H1601">
        <f>_xlfn.XLOOKUP(Base[[#This Row],[Recurso]],'DE-PARA'!$A$1:$A$1000,'DE-PARA'!$E$1:$E$1000)</f>
        <v>0</v>
      </c>
      <c r="I1601">
        <f>_xlfn.XLOOKUP(Base[[#This Row],[Recurso]],'DE-PARA'!$A$1:$A$1000,'DE-PARA'!$F$1:$F$1000)</f>
        <v>0</v>
      </c>
      <c r="AD1601" s="64"/>
      <c r="AE1601" s="64"/>
      <c r="AF1601" s="64"/>
      <c r="AG1601" s="65"/>
      <c r="AH1601" s="65"/>
      <c r="BK1601" s="65"/>
      <c r="BL1601" s="65"/>
      <c r="BP1601" s="20"/>
    </row>
    <row r="1602" spans="1:68">
      <c r="A1602" s="19">
        <f>CONCATENATE(MONTH(Base[[#This Row],[Data_Padronizada]]),"/",YEAR(Base[[#This Row],[Data_Padronizada]]))*1</f>
        <v>1</v>
      </c>
      <c r="B1602" s="20" cm="1">
        <f t="array" ref="B1602">IF(ISTEXT(BP1602), IFERROR(VALOR.DATA(TRIM(BP1602)), VALUE(TRIM(BP1602))), BP1602)</f>
        <v>0</v>
      </c>
      <c r="C1602" t="str">
        <f>TEXT(Base[[#This Row],[Data_Padronizada]],"DDD")</f>
        <v>sáb</v>
      </c>
      <c r="D1602">
        <f>_xlfn.XLOOKUP(Base[[#This Row],[Recurso]],'DE-PARA'!$A$1:$A$1000,'DE-PARA'!$D$1:$D$1000)</f>
        <v>0</v>
      </c>
      <c r="E1602" t="str">
        <f>_xlfn.XLOOKUP(Base[[#This Row],[Tipo]],'DE-PARA'!$K$2:$K$63,'DE-PARA'!$L$2:$L$63,"Fazer De-Para")</f>
        <v>Fazer De-Para</v>
      </c>
      <c r="F1602" s="21">
        <f>Base[[#This Row],[Duração]]*24</f>
        <v>0</v>
      </c>
      <c r="G1602" s="22">
        <f>HOUR(Base[[#This Row],[Tempo de atendimento]]/24)</f>
        <v>0</v>
      </c>
      <c r="H1602">
        <f>_xlfn.XLOOKUP(Base[[#This Row],[Recurso]],'DE-PARA'!$A$1:$A$1000,'DE-PARA'!$E$1:$E$1000)</f>
        <v>0</v>
      </c>
      <c r="I1602">
        <f>_xlfn.XLOOKUP(Base[[#This Row],[Recurso]],'DE-PARA'!$A$1:$A$1000,'DE-PARA'!$F$1:$F$1000)</f>
        <v>0</v>
      </c>
      <c r="AD1602" s="64"/>
      <c r="AE1602" s="64"/>
      <c r="AF1602" s="64"/>
      <c r="AG1602" s="65"/>
      <c r="AH1602" s="65"/>
      <c r="BK1602" s="65"/>
      <c r="BL1602" s="65"/>
      <c r="BP1602" s="20"/>
    </row>
    <row r="1603" spans="1:68">
      <c r="A1603" s="19">
        <f>CONCATENATE(MONTH(Base[[#This Row],[Data_Padronizada]]),"/",YEAR(Base[[#This Row],[Data_Padronizada]]))*1</f>
        <v>1</v>
      </c>
      <c r="B1603" s="20" cm="1">
        <f t="array" ref="B1603">IF(ISTEXT(BP1603), IFERROR(VALOR.DATA(TRIM(BP1603)), VALUE(TRIM(BP1603))), BP1603)</f>
        <v>0</v>
      </c>
      <c r="C1603" t="str">
        <f>TEXT(Base[[#This Row],[Data_Padronizada]],"DDD")</f>
        <v>sáb</v>
      </c>
      <c r="D1603">
        <f>_xlfn.XLOOKUP(Base[[#This Row],[Recurso]],'DE-PARA'!$A$1:$A$1000,'DE-PARA'!$D$1:$D$1000)</f>
        <v>0</v>
      </c>
      <c r="E1603" t="str">
        <f>_xlfn.XLOOKUP(Base[[#This Row],[Tipo]],'DE-PARA'!$K$2:$K$63,'DE-PARA'!$L$2:$L$63,"Fazer De-Para")</f>
        <v>Fazer De-Para</v>
      </c>
      <c r="F1603" s="21">
        <f>Base[[#This Row],[Duração]]*24</f>
        <v>0</v>
      </c>
      <c r="G1603" s="22">
        <f>HOUR(Base[[#This Row],[Tempo de atendimento]]/24)</f>
        <v>0</v>
      </c>
      <c r="H1603">
        <f>_xlfn.XLOOKUP(Base[[#This Row],[Recurso]],'DE-PARA'!$A$1:$A$1000,'DE-PARA'!$E$1:$E$1000)</f>
        <v>0</v>
      </c>
      <c r="I1603">
        <f>_xlfn.XLOOKUP(Base[[#This Row],[Recurso]],'DE-PARA'!$A$1:$A$1000,'DE-PARA'!$F$1:$F$1000)</f>
        <v>0</v>
      </c>
      <c r="AD1603" s="64"/>
      <c r="AE1603" s="64"/>
      <c r="AF1603" s="64"/>
      <c r="AG1603" s="65"/>
      <c r="AH1603" s="65"/>
      <c r="BK1603" s="65"/>
      <c r="BL1603" s="65"/>
      <c r="BP1603" s="20"/>
    </row>
    <row r="1604" spans="1:68">
      <c r="A1604" s="19">
        <f>CONCATENATE(MONTH(Base[[#This Row],[Data_Padronizada]]),"/",YEAR(Base[[#This Row],[Data_Padronizada]]))*1</f>
        <v>1</v>
      </c>
      <c r="B1604" s="20" cm="1">
        <f t="array" ref="B1604">IF(ISTEXT(BP1604), IFERROR(VALOR.DATA(TRIM(BP1604)), VALUE(TRIM(BP1604))), BP1604)</f>
        <v>0</v>
      </c>
      <c r="C1604" t="str">
        <f>TEXT(Base[[#This Row],[Data_Padronizada]],"DDD")</f>
        <v>sáb</v>
      </c>
      <c r="D1604">
        <f>_xlfn.XLOOKUP(Base[[#This Row],[Recurso]],'DE-PARA'!$A$1:$A$1000,'DE-PARA'!$D$1:$D$1000)</f>
        <v>0</v>
      </c>
      <c r="E1604" t="str">
        <f>_xlfn.XLOOKUP(Base[[#This Row],[Tipo]],'DE-PARA'!$K$2:$K$63,'DE-PARA'!$L$2:$L$63,"Fazer De-Para")</f>
        <v>Fazer De-Para</v>
      </c>
      <c r="F1604" s="21">
        <f>Base[[#This Row],[Duração]]*24</f>
        <v>0</v>
      </c>
      <c r="G1604" s="22">
        <f>HOUR(Base[[#This Row],[Tempo de atendimento]]/24)</f>
        <v>0</v>
      </c>
      <c r="H1604">
        <f>_xlfn.XLOOKUP(Base[[#This Row],[Recurso]],'DE-PARA'!$A$1:$A$1000,'DE-PARA'!$E$1:$E$1000)</f>
        <v>0</v>
      </c>
      <c r="I1604">
        <f>_xlfn.XLOOKUP(Base[[#This Row],[Recurso]],'DE-PARA'!$A$1:$A$1000,'DE-PARA'!$F$1:$F$1000)</f>
        <v>0</v>
      </c>
      <c r="AD1604" s="64"/>
      <c r="AE1604" s="64"/>
      <c r="AF1604" s="64"/>
      <c r="AG1604" s="65"/>
      <c r="AH1604" s="65"/>
      <c r="BK1604" s="65"/>
      <c r="BL1604" s="65"/>
      <c r="BP1604" s="20"/>
    </row>
    <row r="1605" spans="1:68">
      <c r="A1605" s="19">
        <f>CONCATENATE(MONTH(Base[[#This Row],[Data_Padronizada]]),"/",YEAR(Base[[#This Row],[Data_Padronizada]]))*1</f>
        <v>1</v>
      </c>
      <c r="B1605" s="20" cm="1">
        <f t="array" ref="B1605">IF(ISTEXT(BP1605), IFERROR(VALOR.DATA(TRIM(BP1605)), VALUE(TRIM(BP1605))), BP1605)</f>
        <v>0</v>
      </c>
      <c r="C1605" t="str">
        <f>TEXT(Base[[#This Row],[Data_Padronizada]],"DDD")</f>
        <v>sáb</v>
      </c>
      <c r="D1605">
        <f>_xlfn.XLOOKUP(Base[[#This Row],[Recurso]],'DE-PARA'!$A$1:$A$1000,'DE-PARA'!$D$1:$D$1000)</f>
        <v>0</v>
      </c>
      <c r="E1605" t="str">
        <f>_xlfn.XLOOKUP(Base[[#This Row],[Tipo]],'DE-PARA'!$K$2:$K$63,'DE-PARA'!$L$2:$L$63,"Fazer De-Para")</f>
        <v>Fazer De-Para</v>
      </c>
      <c r="F1605" s="21">
        <f>Base[[#This Row],[Duração]]*24</f>
        <v>0</v>
      </c>
      <c r="G1605" s="22">
        <f>HOUR(Base[[#This Row],[Tempo de atendimento]]/24)</f>
        <v>0</v>
      </c>
      <c r="H1605">
        <f>_xlfn.XLOOKUP(Base[[#This Row],[Recurso]],'DE-PARA'!$A$1:$A$1000,'DE-PARA'!$E$1:$E$1000)</f>
        <v>0</v>
      </c>
      <c r="I1605">
        <f>_xlfn.XLOOKUP(Base[[#This Row],[Recurso]],'DE-PARA'!$A$1:$A$1000,'DE-PARA'!$F$1:$F$1000)</f>
        <v>0</v>
      </c>
      <c r="AD1605" s="64"/>
      <c r="AE1605" s="64"/>
      <c r="AF1605" s="64"/>
      <c r="AG1605" s="65"/>
      <c r="AH1605" s="65"/>
      <c r="BK1605" s="65"/>
      <c r="BL1605" s="65"/>
      <c r="BP1605" s="20"/>
    </row>
    <row r="1606" spans="1:68">
      <c r="A1606" s="19">
        <f>CONCATENATE(MONTH(Base[[#This Row],[Data_Padronizada]]),"/",YEAR(Base[[#This Row],[Data_Padronizada]]))*1</f>
        <v>1</v>
      </c>
      <c r="B1606" s="20" cm="1">
        <f t="array" ref="B1606">IF(ISTEXT(BP1606), IFERROR(VALOR.DATA(TRIM(BP1606)), VALUE(TRIM(BP1606))), BP1606)</f>
        <v>0</v>
      </c>
      <c r="C1606" t="str">
        <f>TEXT(Base[[#This Row],[Data_Padronizada]],"DDD")</f>
        <v>sáb</v>
      </c>
      <c r="D1606">
        <f>_xlfn.XLOOKUP(Base[[#This Row],[Recurso]],'DE-PARA'!$A$1:$A$1000,'DE-PARA'!$D$1:$D$1000)</f>
        <v>0</v>
      </c>
      <c r="E1606" t="str">
        <f>_xlfn.XLOOKUP(Base[[#This Row],[Tipo]],'DE-PARA'!$K$2:$K$63,'DE-PARA'!$L$2:$L$63,"Fazer De-Para")</f>
        <v>Fazer De-Para</v>
      </c>
      <c r="F1606" s="21">
        <f>Base[[#This Row],[Duração]]*24</f>
        <v>0</v>
      </c>
      <c r="G1606" s="22">
        <f>HOUR(Base[[#This Row],[Tempo de atendimento]]/24)</f>
        <v>0</v>
      </c>
      <c r="H1606">
        <f>_xlfn.XLOOKUP(Base[[#This Row],[Recurso]],'DE-PARA'!$A$1:$A$1000,'DE-PARA'!$E$1:$E$1000)</f>
        <v>0</v>
      </c>
      <c r="I1606">
        <f>_xlfn.XLOOKUP(Base[[#This Row],[Recurso]],'DE-PARA'!$A$1:$A$1000,'DE-PARA'!$F$1:$F$1000)</f>
        <v>0</v>
      </c>
      <c r="AD1606" s="64"/>
      <c r="AE1606" s="64"/>
      <c r="AF1606" s="64"/>
      <c r="AG1606" s="65"/>
      <c r="AH1606" s="65"/>
      <c r="BK1606" s="65"/>
      <c r="BL1606" s="65"/>
      <c r="BP1606" s="20"/>
    </row>
    <row r="1607" spans="1:68">
      <c r="A1607" s="19">
        <f>CONCATENATE(MONTH(Base[[#This Row],[Data_Padronizada]]),"/",YEAR(Base[[#This Row],[Data_Padronizada]]))*1</f>
        <v>1</v>
      </c>
      <c r="B1607" s="20" cm="1">
        <f t="array" ref="B1607">IF(ISTEXT(BP1607), IFERROR(VALOR.DATA(TRIM(BP1607)), VALUE(TRIM(BP1607))), BP1607)</f>
        <v>0</v>
      </c>
      <c r="C1607" t="str">
        <f>TEXT(Base[[#This Row],[Data_Padronizada]],"DDD")</f>
        <v>sáb</v>
      </c>
      <c r="D1607">
        <f>_xlfn.XLOOKUP(Base[[#This Row],[Recurso]],'DE-PARA'!$A$1:$A$1000,'DE-PARA'!$D$1:$D$1000)</f>
        <v>0</v>
      </c>
      <c r="E1607" t="str">
        <f>_xlfn.XLOOKUP(Base[[#This Row],[Tipo]],'DE-PARA'!$K$2:$K$63,'DE-PARA'!$L$2:$L$63,"Fazer De-Para")</f>
        <v>Fazer De-Para</v>
      </c>
      <c r="F1607" s="21">
        <f>Base[[#This Row],[Duração]]*24</f>
        <v>0</v>
      </c>
      <c r="G1607" s="22">
        <f>HOUR(Base[[#This Row],[Tempo de atendimento]]/24)</f>
        <v>0</v>
      </c>
      <c r="H1607">
        <f>_xlfn.XLOOKUP(Base[[#This Row],[Recurso]],'DE-PARA'!$A$1:$A$1000,'DE-PARA'!$E$1:$E$1000)</f>
        <v>0</v>
      </c>
      <c r="I1607">
        <f>_xlfn.XLOOKUP(Base[[#This Row],[Recurso]],'DE-PARA'!$A$1:$A$1000,'DE-PARA'!$F$1:$F$1000)</f>
        <v>0</v>
      </c>
      <c r="AD1607" s="64"/>
      <c r="AE1607" s="64"/>
      <c r="AF1607" s="64"/>
      <c r="AG1607" s="65"/>
      <c r="AH1607" s="65"/>
      <c r="BK1607" s="65"/>
      <c r="BL1607" s="65"/>
      <c r="BP1607" s="20"/>
    </row>
    <row r="1608" spans="1:68">
      <c r="A1608" s="19">
        <f>CONCATENATE(MONTH(Base[[#This Row],[Data_Padronizada]]),"/",YEAR(Base[[#This Row],[Data_Padronizada]]))*1</f>
        <v>1</v>
      </c>
      <c r="B1608" s="20" cm="1">
        <f t="array" ref="B1608">IF(ISTEXT(BP1608), IFERROR(VALOR.DATA(TRIM(BP1608)), VALUE(TRIM(BP1608))), BP1608)</f>
        <v>0</v>
      </c>
      <c r="C1608" t="str">
        <f>TEXT(Base[[#This Row],[Data_Padronizada]],"DDD")</f>
        <v>sáb</v>
      </c>
      <c r="D1608">
        <f>_xlfn.XLOOKUP(Base[[#This Row],[Recurso]],'DE-PARA'!$A$1:$A$1000,'DE-PARA'!$D$1:$D$1000)</f>
        <v>0</v>
      </c>
      <c r="E1608" t="str">
        <f>_xlfn.XLOOKUP(Base[[#This Row],[Tipo]],'DE-PARA'!$K$2:$K$63,'DE-PARA'!$L$2:$L$63,"Fazer De-Para")</f>
        <v>Fazer De-Para</v>
      </c>
      <c r="F1608" s="21">
        <f>Base[[#This Row],[Duração]]*24</f>
        <v>0</v>
      </c>
      <c r="G1608" s="22">
        <f>HOUR(Base[[#This Row],[Tempo de atendimento]]/24)</f>
        <v>0</v>
      </c>
      <c r="H1608">
        <f>_xlfn.XLOOKUP(Base[[#This Row],[Recurso]],'DE-PARA'!$A$1:$A$1000,'DE-PARA'!$E$1:$E$1000)</f>
        <v>0</v>
      </c>
      <c r="I1608">
        <f>_xlfn.XLOOKUP(Base[[#This Row],[Recurso]],'DE-PARA'!$A$1:$A$1000,'DE-PARA'!$F$1:$F$1000)</f>
        <v>0</v>
      </c>
      <c r="AD1608" s="64"/>
      <c r="AE1608" s="64"/>
      <c r="AF1608" s="64"/>
      <c r="AG1608" s="65"/>
      <c r="AH1608" s="65"/>
      <c r="BK1608" s="65"/>
      <c r="BL1608" s="65"/>
      <c r="BP1608" s="20"/>
    </row>
    <row r="1609" spans="1:68">
      <c r="A1609" s="19">
        <f>CONCATENATE(MONTH(Base[[#This Row],[Data_Padronizada]]),"/",YEAR(Base[[#This Row],[Data_Padronizada]]))*1</f>
        <v>1</v>
      </c>
      <c r="B1609" s="20" cm="1">
        <f t="array" ref="B1609">IF(ISTEXT(BP1609), IFERROR(VALOR.DATA(TRIM(BP1609)), VALUE(TRIM(BP1609))), BP1609)</f>
        <v>0</v>
      </c>
      <c r="C1609" t="str">
        <f>TEXT(Base[[#This Row],[Data_Padronizada]],"DDD")</f>
        <v>sáb</v>
      </c>
      <c r="D1609">
        <f>_xlfn.XLOOKUP(Base[[#This Row],[Recurso]],'DE-PARA'!$A$1:$A$1000,'DE-PARA'!$D$1:$D$1000)</f>
        <v>0</v>
      </c>
      <c r="E1609" t="str">
        <f>_xlfn.XLOOKUP(Base[[#This Row],[Tipo]],'DE-PARA'!$K$2:$K$63,'DE-PARA'!$L$2:$L$63,"Fazer De-Para")</f>
        <v>Fazer De-Para</v>
      </c>
      <c r="F1609" s="21">
        <f>Base[[#This Row],[Duração]]*24</f>
        <v>0</v>
      </c>
      <c r="G1609" s="22">
        <f>HOUR(Base[[#This Row],[Tempo de atendimento]]/24)</f>
        <v>0</v>
      </c>
      <c r="H1609">
        <f>_xlfn.XLOOKUP(Base[[#This Row],[Recurso]],'DE-PARA'!$A$1:$A$1000,'DE-PARA'!$E$1:$E$1000)</f>
        <v>0</v>
      </c>
      <c r="I1609">
        <f>_xlfn.XLOOKUP(Base[[#This Row],[Recurso]],'DE-PARA'!$A$1:$A$1000,'DE-PARA'!$F$1:$F$1000)</f>
        <v>0</v>
      </c>
      <c r="AD1609" s="64"/>
      <c r="AE1609" s="64"/>
      <c r="AF1609" s="64"/>
      <c r="AG1609" s="65"/>
      <c r="AH1609" s="65"/>
      <c r="BK1609" s="65"/>
      <c r="BL1609" s="65"/>
      <c r="BP1609" s="20"/>
    </row>
    <row r="1610" spans="1:68">
      <c r="A1610" s="19">
        <f>CONCATENATE(MONTH(Base[[#This Row],[Data_Padronizada]]),"/",YEAR(Base[[#This Row],[Data_Padronizada]]))*1</f>
        <v>1</v>
      </c>
      <c r="B1610" s="20" cm="1">
        <f t="array" ref="B1610">IF(ISTEXT(BP1610), IFERROR(VALOR.DATA(TRIM(BP1610)), VALUE(TRIM(BP1610))), BP1610)</f>
        <v>0</v>
      </c>
      <c r="C1610" t="str">
        <f>TEXT(Base[[#This Row],[Data_Padronizada]],"DDD")</f>
        <v>sáb</v>
      </c>
      <c r="D1610">
        <f>_xlfn.XLOOKUP(Base[[#This Row],[Recurso]],'DE-PARA'!$A$1:$A$1000,'DE-PARA'!$D$1:$D$1000)</f>
        <v>0</v>
      </c>
      <c r="E1610" t="str">
        <f>_xlfn.XLOOKUP(Base[[#This Row],[Tipo]],'DE-PARA'!$K$2:$K$63,'DE-PARA'!$L$2:$L$63,"Fazer De-Para")</f>
        <v>Fazer De-Para</v>
      </c>
      <c r="F1610" s="21">
        <f>Base[[#This Row],[Duração]]*24</f>
        <v>0</v>
      </c>
      <c r="G1610" s="22">
        <f>HOUR(Base[[#This Row],[Tempo de atendimento]]/24)</f>
        <v>0</v>
      </c>
      <c r="H1610">
        <f>_xlfn.XLOOKUP(Base[[#This Row],[Recurso]],'DE-PARA'!$A$1:$A$1000,'DE-PARA'!$E$1:$E$1000)</f>
        <v>0</v>
      </c>
      <c r="I1610">
        <f>_xlfn.XLOOKUP(Base[[#This Row],[Recurso]],'DE-PARA'!$A$1:$A$1000,'DE-PARA'!$F$1:$F$1000)</f>
        <v>0</v>
      </c>
      <c r="AD1610" s="64"/>
      <c r="AE1610" s="64"/>
      <c r="AF1610" s="64"/>
      <c r="AG1610" s="65"/>
      <c r="AH1610" s="65"/>
      <c r="BK1610" s="65"/>
      <c r="BL1610" s="65"/>
      <c r="BP1610" s="20"/>
    </row>
    <row r="1611" spans="1:68">
      <c r="A1611" s="19">
        <f>CONCATENATE(MONTH(Base[[#This Row],[Data_Padronizada]]),"/",YEAR(Base[[#This Row],[Data_Padronizada]]))*1</f>
        <v>1</v>
      </c>
      <c r="B1611" s="20" cm="1">
        <f t="array" ref="B1611">IF(ISTEXT(BP1611), IFERROR(VALOR.DATA(TRIM(BP1611)), VALUE(TRIM(BP1611))), BP1611)</f>
        <v>0</v>
      </c>
      <c r="C1611" t="str">
        <f>TEXT(Base[[#This Row],[Data_Padronizada]],"DDD")</f>
        <v>sáb</v>
      </c>
      <c r="D1611">
        <f>_xlfn.XLOOKUP(Base[[#This Row],[Recurso]],'DE-PARA'!$A$1:$A$1000,'DE-PARA'!$D$1:$D$1000)</f>
        <v>0</v>
      </c>
      <c r="E1611" t="str">
        <f>_xlfn.XLOOKUP(Base[[#This Row],[Tipo]],'DE-PARA'!$K$2:$K$63,'DE-PARA'!$L$2:$L$63,"Fazer De-Para")</f>
        <v>Fazer De-Para</v>
      </c>
      <c r="F1611" s="21">
        <f>Base[[#This Row],[Duração]]*24</f>
        <v>0</v>
      </c>
      <c r="G1611" s="22">
        <f>HOUR(Base[[#This Row],[Tempo de atendimento]]/24)</f>
        <v>0</v>
      </c>
      <c r="H1611">
        <f>_xlfn.XLOOKUP(Base[[#This Row],[Recurso]],'DE-PARA'!$A$1:$A$1000,'DE-PARA'!$E$1:$E$1000)</f>
        <v>0</v>
      </c>
      <c r="I1611">
        <f>_xlfn.XLOOKUP(Base[[#This Row],[Recurso]],'DE-PARA'!$A$1:$A$1000,'DE-PARA'!$F$1:$F$1000)</f>
        <v>0</v>
      </c>
      <c r="AD1611" s="64"/>
      <c r="AE1611" s="64"/>
      <c r="AF1611" s="64"/>
      <c r="AG1611" s="65"/>
      <c r="AH1611" s="65"/>
      <c r="BK1611" s="65"/>
      <c r="BL1611" s="65"/>
      <c r="BP1611" s="20"/>
    </row>
    <row r="1612" spans="1:68">
      <c r="A1612" s="19">
        <f>CONCATENATE(MONTH(Base[[#This Row],[Data_Padronizada]]),"/",YEAR(Base[[#This Row],[Data_Padronizada]]))*1</f>
        <v>1</v>
      </c>
      <c r="B1612" s="20" cm="1">
        <f t="array" ref="B1612">IF(ISTEXT(BP1612), IFERROR(VALOR.DATA(TRIM(BP1612)), VALUE(TRIM(BP1612))), BP1612)</f>
        <v>0</v>
      </c>
      <c r="C1612" t="str">
        <f>TEXT(Base[[#This Row],[Data_Padronizada]],"DDD")</f>
        <v>sáb</v>
      </c>
      <c r="D1612">
        <f>_xlfn.XLOOKUP(Base[[#This Row],[Recurso]],'DE-PARA'!$A$1:$A$1000,'DE-PARA'!$D$1:$D$1000)</f>
        <v>0</v>
      </c>
      <c r="E1612" t="str">
        <f>_xlfn.XLOOKUP(Base[[#This Row],[Tipo]],'DE-PARA'!$K$2:$K$63,'DE-PARA'!$L$2:$L$63,"Fazer De-Para")</f>
        <v>Fazer De-Para</v>
      </c>
      <c r="F1612" s="21">
        <f>Base[[#This Row],[Duração]]*24</f>
        <v>0</v>
      </c>
      <c r="G1612" s="22">
        <f>HOUR(Base[[#This Row],[Tempo de atendimento]]/24)</f>
        <v>0</v>
      </c>
      <c r="H1612">
        <f>_xlfn.XLOOKUP(Base[[#This Row],[Recurso]],'DE-PARA'!$A$1:$A$1000,'DE-PARA'!$E$1:$E$1000)</f>
        <v>0</v>
      </c>
      <c r="I1612">
        <f>_xlfn.XLOOKUP(Base[[#This Row],[Recurso]],'DE-PARA'!$A$1:$A$1000,'DE-PARA'!$F$1:$F$1000)</f>
        <v>0</v>
      </c>
      <c r="AD1612" s="64"/>
      <c r="AE1612" s="64"/>
      <c r="AF1612" s="64"/>
      <c r="AG1612" s="65"/>
      <c r="AH1612" s="65"/>
      <c r="BK1612" s="65"/>
      <c r="BL1612" s="65"/>
      <c r="BP1612" s="20"/>
    </row>
    <row r="1613" spans="1:68">
      <c r="A1613" s="19">
        <f>CONCATENATE(MONTH(Base[[#This Row],[Data_Padronizada]]),"/",YEAR(Base[[#This Row],[Data_Padronizada]]))*1</f>
        <v>1</v>
      </c>
      <c r="B1613" s="20" cm="1">
        <f t="array" ref="B1613">IF(ISTEXT(BP1613), IFERROR(VALOR.DATA(TRIM(BP1613)), VALUE(TRIM(BP1613))), BP1613)</f>
        <v>0</v>
      </c>
      <c r="C1613" t="str">
        <f>TEXT(Base[[#This Row],[Data_Padronizada]],"DDD")</f>
        <v>sáb</v>
      </c>
      <c r="D1613">
        <f>_xlfn.XLOOKUP(Base[[#This Row],[Recurso]],'DE-PARA'!$A$1:$A$1000,'DE-PARA'!$D$1:$D$1000)</f>
        <v>0</v>
      </c>
      <c r="E1613" t="str">
        <f>_xlfn.XLOOKUP(Base[[#This Row],[Tipo]],'DE-PARA'!$K$2:$K$63,'DE-PARA'!$L$2:$L$63,"Fazer De-Para")</f>
        <v>Fazer De-Para</v>
      </c>
      <c r="F1613" s="21">
        <f>Base[[#This Row],[Duração]]*24</f>
        <v>0</v>
      </c>
      <c r="G1613" s="22">
        <f>HOUR(Base[[#This Row],[Tempo de atendimento]]/24)</f>
        <v>0</v>
      </c>
      <c r="H1613">
        <f>_xlfn.XLOOKUP(Base[[#This Row],[Recurso]],'DE-PARA'!$A$1:$A$1000,'DE-PARA'!$E$1:$E$1000)</f>
        <v>0</v>
      </c>
      <c r="I1613">
        <f>_xlfn.XLOOKUP(Base[[#This Row],[Recurso]],'DE-PARA'!$A$1:$A$1000,'DE-PARA'!$F$1:$F$1000)</f>
        <v>0</v>
      </c>
      <c r="AD1613" s="64"/>
      <c r="AE1613" s="64"/>
      <c r="AF1613" s="64"/>
      <c r="AG1613" s="65"/>
      <c r="AH1613" s="65"/>
      <c r="BK1613" s="65"/>
      <c r="BL1613" s="65"/>
      <c r="BP1613" s="20"/>
    </row>
    <row r="1614" spans="1:68">
      <c r="A1614" s="19">
        <f>CONCATENATE(MONTH(Base[[#This Row],[Data_Padronizada]]),"/",YEAR(Base[[#This Row],[Data_Padronizada]]))*1</f>
        <v>1</v>
      </c>
      <c r="B1614" s="20" cm="1">
        <f t="array" ref="B1614">IF(ISTEXT(BP1614), IFERROR(VALOR.DATA(TRIM(BP1614)), VALUE(TRIM(BP1614))), BP1614)</f>
        <v>0</v>
      </c>
      <c r="C1614" t="str">
        <f>TEXT(Base[[#This Row],[Data_Padronizada]],"DDD")</f>
        <v>sáb</v>
      </c>
      <c r="D1614">
        <f>_xlfn.XLOOKUP(Base[[#This Row],[Recurso]],'DE-PARA'!$A$1:$A$1000,'DE-PARA'!$D$1:$D$1000)</f>
        <v>0</v>
      </c>
      <c r="E1614" t="str">
        <f>_xlfn.XLOOKUP(Base[[#This Row],[Tipo]],'DE-PARA'!$K$2:$K$63,'DE-PARA'!$L$2:$L$63,"Fazer De-Para")</f>
        <v>Fazer De-Para</v>
      </c>
      <c r="F1614" s="21">
        <f>Base[[#This Row],[Duração]]*24</f>
        <v>0</v>
      </c>
      <c r="G1614" s="22">
        <f>HOUR(Base[[#This Row],[Tempo de atendimento]]/24)</f>
        <v>0</v>
      </c>
      <c r="H1614">
        <f>_xlfn.XLOOKUP(Base[[#This Row],[Recurso]],'DE-PARA'!$A$1:$A$1000,'DE-PARA'!$E$1:$E$1000)</f>
        <v>0</v>
      </c>
      <c r="I1614">
        <f>_xlfn.XLOOKUP(Base[[#This Row],[Recurso]],'DE-PARA'!$A$1:$A$1000,'DE-PARA'!$F$1:$F$1000)</f>
        <v>0</v>
      </c>
      <c r="AD1614" s="64"/>
      <c r="AE1614" s="64"/>
      <c r="AF1614" s="64"/>
      <c r="AG1614" s="65"/>
      <c r="AH1614" s="65"/>
      <c r="BK1614" s="65"/>
      <c r="BL1614" s="65"/>
      <c r="BP1614" s="20"/>
    </row>
    <row r="1615" spans="1:68">
      <c r="A1615" s="19">
        <f>CONCATENATE(MONTH(Base[[#This Row],[Data_Padronizada]]),"/",YEAR(Base[[#This Row],[Data_Padronizada]]))*1</f>
        <v>1</v>
      </c>
      <c r="B1615" s="20" cm="1">
        <f t="array" ref="B1615">IF(ISTEXT(BP1615), IFERROR(VALOR.DATA(TRIM(BP1615)), VALUE(TRIM(BP1615))), BP1615)</f>
        <v>0</v>
      </c>
      <c r="C1615" t="str">
        <f>TEXT(Base[[#This Row],[Data_Padronizada]],"DDD")</f>
        <v>sáb</v>
      </c>
      <c r="D1615">
        <f>_xlfn.XLOOKUP(Base[[#This Row],[Recurso]],'DE-PARA'!$A$1:$A$1000,'DE-PARA'!$D$1:$D$1000)</f>
        <v>0</v>
      </c>
      <c r="E1615" t="str">
        <f>_xlfn.XLOOKUP(Base[[#This Row],[Tipo]],'DE-PARA'!$K$2:$K$63,'DE-PARA'!$L$2:$L$63,"Fazer De-Para")</f>
        <v>Fazer De-Para</v>
      </c>
      <c r="F1615" s="21">
        <f>Base[[#This Row],[Duração]]*24</f>
        <v>0</v>
      </c>
      <c r="G1615" s="22">
        <f>HOUR(Base[[#This Row],[Tempo de atendimento]]/24)</f>
        <v>0</v>
      </c>
      <c r="H1615">
        <f>_xlfn.XLOOKUP(Base[[#This Row],[Recurso]],'DE-PARA'!$A$1:$A$1000,'DE-PARA'!$E$1:$E$1000)</f>
        <v>0</v>
      </c>
      <c r="I1615">
        <f>_xlfn.XLOOKUP(Base[[#This Row],[Recurso]],'DE-PARA'!$A$1:$A$1000,'DE-PARA'!$F$1:$F$1000)</f>
        <v>0</v>
      </c>
      <c r="AD1615" s="64"/>
      <c r="AE1615" s="64"/>
      <c r="AF1615" s="64"/>
      <c r="AG1615" s="65"/>
      <c r="AH1615" s="65"/>
      <c r="BK1615" s="65"/>
      <c r="BL1615" s="65"/>
      <c r="BP1615" s="20"/>
    </row>
    <row r="1616" spans="1:68">
      <c r="A1616" s="19">
        <f>CONCATENATE(MONTH(Base[[#This Row],[Data_Padronizada]]),"/",YEAR(Base[[#This Row],[Data_Padronizada]]))*1</f>
        <v>1</v>
      </c>
      <c r="B1616" s="20" cm="1">
        <f t="array" ref="B1616">IF(ISTEXT(BP1616), IFERROR(VALOR.DATA(TRIM(BP1616)), VALUE(TRIM(BP1616))), BP1616)</f>
        <v>0</v>
      </c>
      <c r="C1616" t="str">
        <f>TEXT(Base[[#This Row],[Data_Padronizada]],"DDD")</f>
        <v>sáb</v>
      </c>
      <c r="D1616">
        <f>_xlfn.XLOOKUP(Base[[#This Row],[Recurso]],'DE-PARA'!$A$1:$A$1000,'DE-PARA'!$D$1:$D$1000)</f>
        <v>0</v>
      </c>
      <c r="E1616" t="str">
        <f>_xlfn.XLOOKUP(Base[[#This Row],[Tipo]],'DE-PARA'!$K$2:$K$63,'DE-PARA'!$L$2:$L$63,"Fazer De-Para")</f>
        <v>Fazer De-Para</v>
      </c>
      <c r="F1616" s="21">
        <f>Base[[#This Row],[Duração]]*24</f>
        <v>0</v>
      </c>
      <c r="G1616" s="22">
        <f>HOUR(Base[[#This Row],[Tempo de atendimento]]/24)</f>
        <v>0</v>
      </c>
      <c r="H1616">
        <f>_xlfn.XLOOKUP(Base[[#This Row],[Recurso]],'DE-PARA'!$A$1:$A$1000,'DE-PARA'!$E$1:$E$1000)</f>
        <v>0</v>
      </c>
      <c r="I1616">
        <f>_xlfn.XLOOKUP(Base[[#This Row],[Recurso]],'DE-PARA'!$A$1:$A$1000,'DE-PARA'!$F$1:$F$1000)</f>
        <v>0</v>
      </c>
      <c r="AD1616" s="64"/>
      <c r="AE1616" s="64"/>
      <c r="AF1616" s="64"/>
      <c r="AG1616" s="65"/>
      <c r="AH1616" s="65"/>
      <c r="BK1616" s="65"/>
      <c r="BL1616" s="65"/>
      <c r="BP1616" s="20"/>
    </row>
    <row r="1617" spans="1:68">
      <c r="A1617" s="19">
        <f>CONCATENATE(MONTH(Base[[#This Row],[Data_Padronizada]]),"/",YEAR(Base[[#This Row],[Data_Padronizada]]))*1</f>
        <v>1</v>
      </c>
      <c r="B1617" s="20" cm="1">
        <f t="array" ref="B1617">IF(ISTEXT(BP1617), IFERROR(VALOR.DATA(TRIM(BP1617)), VALUE(TRIM(BP1617))), BP1617)</f>
        <v>0</v>
      </c>
      <c r="C1617" t="str">
        <f>TEXT(Base[[#This Row],[Data_Padronizada]],"DDD")</f>
        <v>sáb</v>
      </c>
      <c r="D1617">
        <f>_xlfn.XLOOKUP(Base[[#This Row],[Recurso]],'DE-PARA'!$A$1:$A$1000,'DE-PARA'!$D$1:$D$1000)</f>
        <v>0</v>
      </c>
      <c r="E1617" t="str">
        <f>_xlfn.XLOOKUP(Base[[#This Row],[Tipo]],'DE-PARA'!$K$2:$K$63,'DE-PARA'!$L$2:$L$63,"Fazer De-Para")</f>
        <v>Fazer De-Para</v>
      </c>
      <c r="F1617" s="21">
        <f>Base[[#This Row],[Duração]]*24</f>
        <v>0</v>
      </c>
      <c r="G1617" s="22">
        <f>HOUR(Base[[#This Row],[Tempo de atendimento]]/24)</f>
        <v>0</v>
      </c>
      <c r="H1617">
        <f>_xlfn.XLOOKUP(Base[[#This Row],[Recurso]],'DE-PARA'!$A$1:$A$1000,'DE-PARA'!$E$1:$E$1000)</f>
        <v>0</v>
      </c>
      <c r="I1617">
        <f>_xlfn.XLOOKUP(Base[[#This Row],[Recurso]],'DE-PARA'!$A$1:$A$1000,'DE-PARA'!$F$1:$F$1000)</f>
        <v>0</v>
      </c>
      <c r="AD1617" s="64"/>
      <c r="AE1617" s="64"/>
      <c r="AF1617" s="64"/>
      <c r="AG1617" s="65"/>
      <c r="AH1617" s="65"/>
      <c r="BK1617" s="65"/>
      <c r="BL1617" s="65"/>
      <c r="BP1617" s="20"/>
    </row>
    <row r="1618" spans="1:68">
      <c r="A1618" s="19">
        <f>CONCATENATE(MONTH(Base[[#This Row],[Data_Padronizada]]),"/",YEAR(Base[[#This Row],[Data_Padronizada]]))*1</f>
        <v>1</v>
      </c>
      <c r="B1618" s="20" cm="1">
        <f t="array" ref="B1618">IF(ISTEXT(BP1618), IFERROR(VALOR.DATA(TRIM(BP1618)), VALUE(TRIM(BP1618))), BP1618)</f>
        <v>0</v>
      </c>
      <c r="C1618" t="str">
        <f>TEXT(Base[[#This Row],[Data_Padronizada]],"DDD")</f>
        <v>sáb</v>
      </c>
      <c r="D1618">
        <f>_xlfn.XLOOKUP(Base[[#This Row],[Recurso]],'DE-PARA'!$A$1:$A$1000,'DE-PARA'!$D$1:$D$1000)</f>
        <v>0</v>
      </c>
      <c r="E1618" t="str">
        <f>_xlfn.XLOOKUP(Base[[#This Row],[Tipo]],'DE-PARA'!$K$2:$K$63,'DE-PARA'!$L$2:$L$63,"Fazer De-Para")</f>
        <v>Fazer De-Para</v>
      </c>
      <c r="F1618" s="21">
        <f>Base[[#This Row],[Duração]]*24</f>
        <v>0</v>
      </c>
      <c r="G1618" s="22">
        <f>HOUR(Base[[#This Row],[Tempo de atendimento]]/24)</f>
        <v>0</v>
      </c>
      <c r="H1618">
        <f>_xlfn.XLOOKUP(Base[[#This Row],[Recurso]],'DE-PARA'!$A$1:$A$1000,'DE-PARA'!$E$1:$E$1000)</f>
        <v>0</v>
      </c>
      <c r="I1618">
        <f>_xlfn.XLOOKUP(Base[[#This Row],[Recurso]],'DE-PARA'!$A$1:$A$1000,'DE-PARA'!$F$1:$F$1000)</f>
        <v>0</v>
      </c>
      <c r="AD1618" s="64"/>
      <c r="AE1618" s="64"/>
      <c r="AF1618" s="64"/>
      <c r="AG1618" s="65"/>
      <c r="AH1618" s="65"/>
      <c r="BK1618" s="65"/>
      <c r="BL1618" s="65"/>
      <c r="BP1618" s="20"/>
    </row>
    <row r="1619" spans="1:68">
      <c r="A1619" s="19">
        <f>CONCATENATE(MONTH(Base[[#This Row],[Data_Padronizada]]),"/",YEAR(Base[[#This Row],[Data_Padronizada]]))*1</f>
        <v>1</v>
      </c>
      <c r="B1619" s="20" cm="1">
        <f t="array" ref="B1619">IF(ISTEXT(BP1619), IFERROR(VALOR.DATA(TRIM(BP1619)), VALUE(TRIM(BP1619))), BP1619)</f>
        <v>0</v>
      </c>
      <c r="C1619" t="str">
        <f>TEXT(Base[[#This Row],[Data_Padronizada]],"DDD")</f>
        <v>sáb</v>
      </c>
      <c r="D1619">
        <f>_xlfn.XLOOKUP(Base[[#This Row],[Recurso]],'DE-PARA'!$A$1:$A$1000,'DE-PARA'!$D$1:$D$1000)</f>
        <v>0</v>
      </c>
      <c r="E1619" t="str">
        <f>_xlfn.XLOOKUP(Base[[#This Row],[Tipo]],'DE-PARA'!$K$2:$K$63,'DE-PARA'!$L$2:$L$63,"Fazer De-Para")</f>
        <v>Fazer De-Para</v>
      </c>
      <c r="F1619" s="21">
        <f>Base[[#This Row],[Duração]]*24</f>
        <v>0</v>
      </c>
      <c r="G1619" s="22">
        <f>HOUR(Base[[#This Row],[Tempo de atendimento]]/24)</f>
        <v>0</v>
      </c>
      <c r="H1619">
        <f>_xlfn.XLOOKUP(Base[[#This Row],[Recurso]],'DE-PARA'!$A$1:$A$1000,'DE-PARA'!$E$1:$E$1000)</f>
        <v>0</v>
      </c>
      <c r="I1619">
        <f>_xlfn.XLOOKUP(Base[[#This Row],[Recurso]],'DE-PARA'!$A$1:$A$1000,'DE-PARA'!$F$1:$F$1000)</f>
        <v>0</v>
      </c>
      <c r="AD1619" s="64"/>
      <c r="AE1619" s="64"/>
      <c r="AF1619" s="64"/>
      <c r="AG1619" s="65"/>
      <c r="AH1619" s="65"/>
      <c r="BK1619" s="65"/>
      <c r="BL1619" s="65"/>
      <c r="BP1619" s="20"/>
    </row>
    <row r="1620" spans="1:68">
      <c r="A1620" s="19">
        <f>CONCATENATE(MONTH(Base[[#This Row],[Data_Padronizada]]),"/",YEAR(Base[[#This Row],[Data_Padronizada]]))*1</f>
        <v>1</v>
      </c>
      <c r="B1620" s="20" cm="1">
        <f t="array" ref="B1620">IF(ISTEXT(BP1620), IFERROR(VALOR.DATA(TRIM(BP1620)), VALUE(TRIM(BP1620))), BP1620)</f>
        <v>0</v>
      </c>
      <c r="C1620" t="str">
        <f>TEXT(Base[[#This Row],[Data_Padronizada]],"DDD")</f>
        <v>sáb</v>
      </c>
      <c r="D1620">
        <f>_xlfn.XLOOKUP(Base[[#This Row],[Recurso]],'DE-PARA'!$A$1:$A$1000,'DE-PARA'!$D$1:$D$1000)</f>
        <v>0</v>
      </c>
      <c r="E1620" t="str">
        <f>_xlfn.XLOOKUP(Base[[#This Row],[Tipo]],'DE-PARA'!$K$2:$K$63,'DE-PARA'!$L$2:$L$63,"Fazer De-Para")</f>
        <v>Fazer De-Para</v>
      </c>
      <c r="F1620" s="21">
        <f>Base[[#This Row],[Duração]]*24</f>
        <v>0</v>
      </c>
      <c r="G1620" s="22">
        <f>HOUR(Base[[#This Row],[Tempo de atendimento]]/24)</f>
        <v>0</v>
      </c>
      <c r="H1620">
        <f>_xlfn.XLOOKUP(Base[[#This Row],[Recurso]],'DE-PARA'!$A$1:$A$1000,'DE-PARA'!$E$1:$E$1000)</f>
        <v>0</v>
      </c>
      <c r="I1620">
        <f>_xlfn.XLOOKUP(Base[[#This Row],[Recurso]],'DE-PARA'!$A$1:$A$1000,'DE-PARA'!$F$1:$F$1000)</f>
        <v>0</v>
      </c>
      <c r="AD1620" s="64"/>
      <c r="AE1620" s="64"/>
      <c r="AF1620" s="64"/>
      <c r="AG1620" s="65"/>
      <c r="AH1620" s="65"/>
      <c r="BK1620" s="65"/>
      <c r="BL1620" s="65"/>
      <c r="BP1620" s="20"/>
    </row>
    <row r="1621" spans="1:68">
      <c r="A1621" s="19">
        <f>CONCATENATE(MONTH(Base[[#This Row],[Data_Padronizada]]),"/",YEAR(Base[[#This Row],[Data_Padronizada]]))*1</f>
        <v>1</v>
      </c>
      <c r="B1621" s="20" cm="1">
        <f t="array" ref="B1621">IF(ISTEXT(BP1621), IFERROR(VALOR.DATA(TRIM(BP1621)), VALUE(TRIM(BP1621))), BP1621)</f>
        <v>0</v>
      </c>
      <c r="C1621" t="str">
        <f>TEXT(Base[[#This Row],[Data_Padronizada]],"DDD")</f>
        <v>sáb</v>
      </c>
      <c r="D1621">
        <f>_xlfn.XLOOKUP(Base[[#This Row],[Recurso]],'DE-PARA'!$A$1:$A$1000,'DE-PARA'!$D$1:$D$1000)</f>
        <v>0</v>
      </c>
      <c r="E1621" t="str">
        <f>_xlfn.XLOOKUP(Base[[#This Row],[Tipo]],'DE-PARA'!$K$2:$K$63,'DE-PARA'!$L$2:$L$63,"Fazer De-Para")</f>
        <v>Fazer De-Para</v>
      </c>
      <c r="F1621" s="21">
        <f>Base[[#This Row],[Duração]]*24</f>
        <v>0</v>
      </c>
      <c r="G1621" s="22">
        <f>HOUR(Base[[#This Row],[Tempo de atendimento]]/24)</f>
        <v>0</v>
      </c>
      <c r="H1621">
        <f>_xlfn.XLOOKUP(Base[[#This Row],[Recurso]],'DE-PARA'!$A$1:$A$1000,'DE-PARA'!$E$1:$E$1000)</f>
        <v>0</v>
      </c>
      <c r="I1621">
        <f>_xlfn.XLOOKUP(Base[[#This Row],[Recurso]],'DE-PARA'!$A$1:$A$1000,'DE-PARA'!$F$1:$F$1000)</f>
        <v>0</v>
      </c>
      <c r="AD1621" s="64"/>
      <c r="AE1621" s="64"/>
      <c r="AF1621" s="64"/>
      <c r="AG1621" s="65"/>
      <c r="AH1621" s="65"/>
      <c r="BK1621" s="65"/>
      <c r="BL1621" s="65"/>
      <c r="BP1621" s="20"/>
    </row>
    <row r="1622" spans="1:68">
      <c r="A1622" s="19">
        <f>CONCATENATE(MONTH(Base[[#This Row],[Data_Padronizada]]),"/",YEAR(Base[[#This Row],[Data_Padronizada]]))*1</f>
        <v>1</v>
      </c>
      <c r="B1622" s="20" cm="1">
        <f t="array" ref="B1622">IF(ISTEXT(BP1622), IFERROR(VALOR.DATA(TRIM(BP1622)), VALUE(TRIM(BP1622))), BP1622)</f>
        <v>0</v>
      </c>
      <c r="C1622" t="str">
        <f>TEXT(Base[[#This Row],[Data_Padronizada]],"DDD")</f>
        <v>sáb</v>
      </c>
      <c r="D1622">
        <f>_xlfn.XLOOKUP(Base[[#This Row],[Recurso]],'DE-PARA'!$A$1:$A$1000,'DE-PARA'!$D$1:$D$1000)</f>
        <v>0</v>
      </c>
      <c r="E1622" t="str">
        <f>_xlfn.XLOOKUP(Base[[#This Row],[Tipo]],'DE-PARA'!$K$2:$K$63,'DE-PARA'!$L$2:$L$63,"Fazer De-Para")</f>
        <v>Fazer De-Para</v>
      </c>
      <c r="F1622" s="21">
        <f>Base[[#This Row],[Duração]]*24</f>
        <v>0</v>
      </c>
      <c r="G1622" s="22">
        <f>HOUR(Base[[#This Row],[Tempo de atendimento]]/24)</f>
        <v>0</v>
      </c>
      <c r="H1622">
        <f>_xlfn.XLOOKUP(Base[[#This Row],[Recurso]],'DE-PARA'!$A$1:$A$1000,'DE-PARA'!$E$1:$E$1000)</f>
        <v>0</v>
      </c>
      <c r="I1622">
        <f>_xlfn.XLOOKUP(Base[[#This Row],[Recurso]],'DE-PARA'!$A$1:$A$1000,'DE-PARA'!$F$1:$F$1000)</f>
        <v>0</v>
      </c>
      <c r="AD1622" s="64"/>
      <c r="AE1622" s="64"/>
      <c r="AF1622" s="64"/>
      <c r="AG1622" s="65"/>
      <c r="AH1622" s="65"/>
      <c r="BK1622" s="65"/>
      <c r="BL1622" s="65"/>
      <c r="BP1622" s="20"/>
    </row>
    <row r="1623" spans="1:68">
      <c r="A1623" s="19">
        <f>CONCATENATE(MONTH(Base[[#This Row],[Data_Padronizada]]),"/",YEAR(Base[[#This Row],[Data_Padronizada]]))*1</f>
        <v>1</v>
      </c>
      <c r="B1623" s="20" cm="1">
        <f t="array" ref="B1623">IF(ISTEXT(BP1623), IFERROR(VALOR.DATA(TRIM(BP1623)), VALUE(TRIM(BP1623))), BP1623)</f>
        <v>0</v>
      </c>
      <c r="C1623" t="str">
        <f>TEXT(Base[[#This Row],[Data_Padronizada]],"DDD")</f>
        <v>sáb</v>
      </c>
      <c r="D1623">
        <f>_xlfn.XLOOKUP(Base[[#This Row],[Recurso]],'DE-PARA'!$A$1:$A$1000,'DE-PARA'!$D$1:$D$1000)</f>
        <v>0</v>
      </c>
      <c r="E1623" t="str">
        <f>_xlfn.XLOOKUP(Base[[#This Row],[Tipo]],'DE-PARA'!$K$2:$K$63,'DE-PARA'!$L$2:$L$63,"Fazer De-Para")</f>
        <v>Fazer De-Para</v>
      </c>
      <c r="F1623" s="21">
        <f>Base[[#This Row],[Duração]]*24</f>
        <v>0</v>
      </c>
      <c r="G1623" s="22">
        <f>HOUR(Base[[#This Row],[Tempo de atendimento]]/24)</f>
        <v>0</v>
      </c>
      <c r="H1623">
        <f>_xlfn.XLOOKUP(Base[[#This Row],[Recurso]],'DE-PARA'!$A$1:$A$1000,'DE-PARA'!$E$1:$E$1000)</f>
        <v>0</v>
      </c>
      <c r="I1623">
        <f>_xlfn.XLOOKUP(Base[[#This Row],[Recurso]],'DE-PARA'!$A$1:$A$1000,'DE-PARA'!$F$1:$F$1000)</f>
        <v>0</v>
      </c>
      <c r="AD1623" s="64"/>
      <c r="AE1623" s="64"/>
      <c r="AF1623" s="64"/>
      <c r="AG1623" s="65"/>
      <c r="AH1623" s="65"/>
      <c r="BK1623" s="65"/>
      <c r="BL1623" s="65"/>
      <c r="BP1623" s="20"/>
    </row>
    <row r="1624" spans="1:68">
      <c r="A1624" s="19">
        <f>CONCATENATE(MONTH(Base[[#This Row],[Data_Padronizada]]),"/",YEAR(Base[[#This Row],[Data_Padronizada]]))*1</f>
        <v>1</v>
      </c>
      <c r="B1624" s="20" cm="1">
        <f t="array" ref="B1624">IF(ISTEXT(BP1624), IFERROR(VALOR.DATA(TRIM(BP1624)), VALUE(TRIM(BP1624))), BP1624)</f>
        <v>0</v>
      </c>
      <c r="C1624" t="str">
        <f>TEXT(Base[[#This Row],[Data_Padronizada]],"DDD")</f>
        <v>sáb</v>
      </c>
      <c r="D1624">
        <f>_xlfn.XLOOKUP(Base[[#This Row],[Recurso]],'DE-PARA'!$A$1:$A$1000,'DE-PARA'!$D$1:$D$1000)</f>
        <v>0</v>
      </c>
      <c r="E1624" t="str">
        <f>_xlfn.XLOOKUP(Base[[#This Row],[Tipo]],'DE-PARA'!$K$2:$K$63,'DE-PARA'!$L$2:$L$63,"Fazer De-Para")</f>
        <v>Fazer De-Para</v>
      </c>
      <c r="F1624" s="21">
        <f>Base[[#This Row],[Duração]]*24</f>
        <v>0</v>
      </c>
      <c r="G1624" s="22">
        <f>HOUR(Base[[#This Row],[Tempo de atendimento]]/24)</f>
        <v>0</v>
      </c>
      <c r="H1624">
        <f>_xlfn.XLOOKUP(Base[[#This Row],[Recurso]],'DE-PARA'!$A$1:$A$1000,'DE-PARA'!$E$1:$E$1000)</f>
        <v>0</v>
      </c>
      <c r="I1624">
        <f>_xlfn.XLOOKUP(Base[[#This Row],[Recurso]],'DE-PARA'!$A$1:$A$1000,'DE-PARA'!$F$1:$F$1000)</f>
        <v>0</v>
      </c>
      <c r="AD1624" s="64"/>
      <c r="AE1624" s="64"/>
      <c r="AF1624" s="64"/>
      <c r="AG1624" s="65"/>
      <c r="AH1624" s="65"/>
      <c r="BK1624" s="65"/>
      <c r="BL1624" s="65"/>
      <c r="BP1624" s="20"/>
    </row>
    <row r="1625" spans="1:68">
      <c r="A1625" s="19">
        <f>CONCATENATE(MONTH(Base[[#This Row],[Data_Padronizada]]),"/",YEAR(Base[[#This Row],[Data_Padronizada]]))*1</f>
        <v>1</v>
      </c>
      <c r="B1625" s="20" cm="1">
        <f t="array" ref="B1625">IF(ISTEXT(BP1625), IFERROR(VALOR.DATA(TRIM(BP1625)), VALUE(TRIM(BP1625))), BP1625)</f>
        <v>0</v>
      </c>
      <c r="C1625" t="str">
        <f>TEXT(Base[[#This Row],[Data_Padronizada]],"DDD")</f>
        <v>sáb</v>
      </c>
      <c r="D1625">
        <f>_xlfn.XLOOKUP(Base[[#This Row],[Recurso]],'DE-PARA'!$A$1:$A$1000,'DE-PARA'!$D$1:$D$1000)</f>
        <v>0</v>
      </c>
      <c r="E1625" t="str">
        <f>_xlfn.XLOOKUP(Base[[#This Row],[Tipo]],'DE-PARA'!$K$2:$K$63,'DE-PARA'!$L$2:$L$63,"Fazer De-Para")</f>
        <v>Fazer De-Para</v>
      </c>
      <c r="F1625" s="21">
        <f>Base[[#This Row],[Duração]]*24</f>
        <v>0</v>
      </c>
      <c r="G1625" s="22">
        <f>HOUR(Base[[#This Row],[Tempo de atendimento]]/24)</f>
        <v>0</v>
      </c>
      <c r="H1625">
        <f>_xlfn.XLOOKUP(Base[[#This Row],[Recurso]],'DE-PARA'!$A$1:$A$1000,'DE-PARA'!$E$1:$E$1000)</f>
        <v>0</v>
      </c>
      <c r="I1625">
        <f>_xlfn.XLOOKUP(Base[[#This Row],[Recurso]],'DE-PARA'!$A$1:$A$1000,'DE-PARA'!$F$1:$F$1000)</f>
        <v>0</v>
      </c>
      <c r="AD1625" s="64"/>
      <c r="AE1625" s="64"/>
      <c r="AF1625" s="64"/>
      <c r="AG1625" s="65"/>
      <c r="AH1625" s="65"/>
      <c r="BK1625" s="65"/>
      <c r="BL1625" s="65"/>
      <c r="BP1625" s="20"/>
    </row>
    <row r="1626" spans="1:68">
      <c r="A1626" s="19">
        <f>CONCATENATE(MONTH(Base[[#This Row],[Data_Padronizada]]),"/",YEAR(Base[[#This Row],[Data_Padronizada]]))*1</f>
        <v>1</v>
      </c>
      <c r="B1626" s="20" cm="1">
        <f t="array" ref="B1626">IF(ISTEXT(BP1626), IFERROR(VALOR.DATA(TRIM(BP1626)), VALUE(TRIM(BP1626))), BP1626)</f>
        <v>0</v>
      </c>
      <c r="C1626" t="str">
        <f>TEXT(Base[[#This Row],[Data_Padronizada]],"DDD")</f>
        <v>sáb</v>
      </c>
      <c r="D1626">
        <f>_xlfn.XLOOKUP(Base[[#This Row],[Recurso]],'DE-PARA'!$A$1:$A$1000,'DE-PARA'!$D$1:$D$1000)</f>
        <v>0</v>
      </c>
      <c r="E1626" t="str">
        <f>_xlfn.XLOOKUP(Base[[#This Row],[Tipo]],'DE-PARA'!$K$2:$K$63,'DE-PARA'!$L$2:$L$63,"Fazer De-Para")</f>
        <v>Fazer De-Para</v>
      </c>
      <c r="F1626" s="21">
        <f>Base[[#This Row],[Duração]]*24</f>
        <v>0</v>
      </c>
      <c r="G1626" s="22">
        <f>HOUR(Base[[#This Row],[Tempo de atendimento]]/24)</f>
        <v>0</v>
      </c>
      <c r="H1626">
        <f>_xlfn.XLOOKUP(Base[[#This Row],[Recurso]],'DE-PARA'!$A$1:$A$1000,'DE-PARA'!$E$1:$E$1000)</f>
        <v>0</v>
      </c>
      <c r="I1626">
        <f>_xlfn.XLOOKUP(Base[[#This Row],[Recurso]],'DE-PARA'!$A$1:$A$1000,'DE-PARA'!$F$1:$F$1000)</f>
        <v>0</v>
      </c>
      <c r="AD1626" s="64"/>
      <c r="AE1626" s="64"/>
      <c r="AF1626" s="64"/>
      <c r="AG1626" s="65"/>
      <c r="AH1626" s="65"/>
      <c r="BK1626" s="65"/>
      <c r="BL1626" s="65"/>
      <c r="BP1626" s="20"/>
    </row>
    <row r="1627" spans="1:68">
      <c r="A1627" s="19">
        <f>CONCATENATE(MONTH(Base[[#This Row],[Data_Padronizada]]),"/",YEAR(Base[[#This Row],[Data_Padronizada]]))*1</f>
        <v>1</v>
      </c>
      <c r="B1627" s="20" cm="1">
        <f t="array" ref="B1627">IF(ISTEXT(BP1627), IFERROR(VALOR.DATA(TRIM(BP1627)), VALUE(TRIM(BP1627))), BP1627)</f>
        <v>0</v>
      </c>
      <c r="C1627" t="str">
        <f>TEXT(Base[[#This Row],[Data_Padronizada]],"DDD")</f>
        <v>sáb</v>
      </c>
      <c r="D1627">
        <f>_xlfn.XLOOKUP(Base[[#This Row],[Recurso]],'DE-PARA'!$A$1:$A$1000,'DE-PARA'!$D$1:$D$1000)</f>
        <v>0</v>
      </c>
      <c r="E1627" t="str">
        <f>_xlfn.XLOOKUP(Base[[#This Row],[Tipo]],'DE-PARA'!$K$2:$K$63,'DE-PARA'!$L$2:$L$63,"Fazer De-Para")</f>
        <v>Fazer De-Para</v>
      </c>
      <c r="F1627" s="21">
        <f>Base[[#This Row],[Duração]]*24</f>
        <v>0</v>
      </c>
      <c r="G1627" s="22">
        <f>HOUR(Base[[#This Row],[Tempo de atendimento]]/24)</f>
        <v>0</v>
      </c>
      <c r="H1627">
        <f>_xlfn.XLOOKUP(Base[[#This Row],[Recurso]],'DE-PARA'!$A$1:$A$1000,'DE-PARA'!$E$1:$E$1000)</f>
        <v>0</v>
      </c>
      <c r="I1627">
        <f>_xlfn.XLOOKUP(Base[[#This Row],[Recurso]],'DE-PARA'!$A$1:$A$1000,'DE-PARA'!$F$1:$F$1000)</f>
        <v>0</v>
      </c>
      <c r="AD1627" s="64"/>
      <c r="AE1627" s="64"/>
      <c r="AF1627" s="64"/>
      <c r="AG1627" s="65"/>
      <c r="AH1627" s="65"/>
      <c r="BK1627" s="65"/>
      <c r="BL1627" s="65"/>
      <c r="BP1627" s="20"/>
    </row>
    <row r="1628" spans="1:68">
      <c r="A1628" s="19">
        <f>CONCATENATE(MONTH(Base[[#This Row],[Data_Padronizada]]),"/",YEAR(Base[[#This Row],[Data_Padronizada]]))*1</f>
        <v>1</v>
      </c>
      <c r="B1628" s="20" cm="1">
        <f t="array" ref="B1628">IF(ISTEXT(BP1628), IFERROR(VALOR.DATA(TRIM(BP1628)), VALUE(TRIM(BP1628))), BP1628)</f>
        <v>0</v>
      </c>
      <c r="C1628" t="str">
        <f>TEXT(Base[[#This Row],[Data_Padronizada]],"DDD")</f>
        <v>sáb</v>
      </c>
      <c r="D1628">
        <f>_xlfn.XLOOKUP(Base[[#This Row],[Recurso]],'DE-PARA'!$A$1:$A$1000,'DE-PARA'!$D$1:$D$1000)</f>
        <v>0</v>
      </c>
      <c r="E1628" t="str">
        <f>_xlfn.XLOOKUP(Base[[#This Row],[Tipo]],'DE-PARA'!$K$2:$K$63,'DE-PARA'!$L$2:$L$63,"Fazer De-Para")</f>
        <v>Fazer De-Para</v>
      </c>
      <c r="F1628" s="21">
        <f>Base[[#This Row],[Duração]]*24</f>
        <v>0</v>
      </c>
      <c r="G1628" s="22">
        <f>HOUR(Base[[#This Row],[Tempo de atendimento]]/24)</f>
        <v>0</v>
      </c>
      <c r="H1628">
        <f>_xlfn.XLOOKUP(Base[[#This Row],[Recurso]],'DE-PARA'!$A$1:$A$1000,'DE-PARA'!$E$1:$E$1000)</f>
        <v>0</v>
      </c>
      <c r="I1628">
        <f>_xlfn.XLOOKUP(Base[[#This Row],[Recurso]],'DE-PARA'!$A$1:$A$1000,'DE-PARA'!$F$1:$F$1000)</f>
        <v>0</v>
      </c>
      <c r="AD1628" s="64"/>
      <c r="AE1628" s="64"/>
      <c r="AF1628" s="64"/>
      <c r="AG1628" s="65"/>
      <c r="AH1628" s="65"/>
      <c r="BK1628" s="65"/>
      <c r="BL1628" s="65"/>
      <c r="BP1628" s="20"/>
    </row>
    <row r="1629" spans="1:68">
      <c r="A1629" s="19">
        <f>CONCATENATE(MONTH(Base[[#This Row],[Data_Padronizada]]),"/",YEAR(Base[[#This Row],[Data_Padronizada]]))*1</f>
        <v>1</v>
      </c>
      <c r="B1629" s="20" cm="1">
        <f t="array" ref="B1629">IF(ISTEXT(BP1629), IFERROR(VALOR.DATA(TRIM(BP1629)), VALUE(TRIM(BP1629))), BP1629)</f>
        <v>0</v>
      </c>
      <c r="C1629" t="str">
        <f>TEXT(Base[[#This Row],[Data_Padronizada]],"DDD")</f>
        <v>sáb</v>
      </c>
      <c r="D1629">
        <f>_xlfn.XLOOKUP(Base[[#This Row],[Recurso]],'DE-PARA'!$A$1:$A$1000,'DE-PARA'!$D$1:$D$1000)</f>
        <v>0</v>
      </c>
      <c r="E1629" t="str">
        <f>_xlfn.XLOOKUP(Base[[#This Row],[Tipo]],'DE-PARA'!$K$2:$K$63,'DE-PARA'!$L$2:$L$63,"Fazer De-Para")</f>
        <v>Fazer De-Para</v>
      </c>
      <c r="F1629" s="21">
        <f>Base[[#This Row],[Duração]]*24</f>
        <v>0</v>
      </c>
      <c r="G1629" s="22">
        <f>HOUR(Base[[#This Row],[Tempo de atendimento]]/24)</f>
        <v>0</v>
      </c>
      <c r="H1629">
        <f>_xlfn.XLOOKUP(Base[[#This Row],[Recurso]],'DE-PARA'!$A$1:$A$1000,'DE-PARA'!$E$1:$E$1000)</f>
        <v>0</v>
      </c>
      <c r="I1629">
        <f>_xlfn.XLOOKUP(Base[[#This Row],[Recurso]],'DE-PARA'!$A$1:$A$1000,'DE-PARA'!$F$1:$F$1000)</f>
        <v>0</v>
      </c>
      <c r="AD1629" s="64"/>
      <c r="AE1629" s="64"/>
      <c r="AF1629" s="64"/>
      <c r="AG1629" s="65"/>
      <c r="AH1629" s="65"/>
      <c r="BK1629" s="65"/>
      <c r="BL1629" s="65"/>
      <c r="BP1629" s="20"/>
    </row>
    <row r="1630" spans="1:68">
      <c r="A1630" s="19">
        <f>CONCATENATE(MONTH(Base[[#This Row],[Data_Padronizada]]),"/",YEAR(Base[[#This Row],[Data_Padronizada]]))*1</f>
        <v>1</v>
      </c>
      <c r="B1630" s="20" cm="1">
        <f t="array" ref="B1630">IF(ISTEXT(BP1630), IFERROR(VALOR.DATA(TRIM(BP1630)), VALUE(TRIM(BP1630))), BP1630)</f>
        <v>0</v>
      </c>
      <c r="C1630" t="str">
        <f>TEXT(Base[[#This Row],[Data_Padronizada]],"DDD")</f>
        <v>sáb</v>
      </c>
      <c r="D1630">
        <f>_xlfn.XLOOKUP(Base[[#This Row],[Recurso]],'DE-PARA'!$A$1:$A$1000,'DE-PARA'!$D$1:$D$1000)</f>
        <v>0</v>
      </c>
      <c r="E1630" t="str">
        <f>_xlfn.XLOOKUP(Base[[#This Row],[Tipo]],'DE-PARA'!$K$2:$K$63,'DE-PARA'!$L$2:$L$63,"Fazer De-Para")</f>
        <v>Fazer De-Para</v>
      </c>
      <c r="F1630" s="21">
        <f>Base[[#This Row],[Duração]]*24</f>
        <v>0</v>
      </c>
      <c r="G1630" s="22">
        <f>HOUR(Base[[#This Row],[Tempo de atendimento]]/24)</f>
        <v>0</v>
      </c>
      <c r="H1630">
        <f>_xlfn.XLOOKUP(Base[[#This Row],[Recurso]],'DE-PARA'!$A$1:$A$1000,'DE-PARA'!$E$1:$E$1000)</f>
        <v>0</v>
      </c>
      <c r="I1630">
        <f>_xlfn.XLOOKUP(Base[[#This Row],[Recurso]],'DE-PARA'!$A$1:$A$1000,'DE-PARA'!$F$1:$F$1000)</f>
        <v>0</v>
      </c>
      <c r="AD1630" s="64"/>
      <c r="AE1630" s="64"/>
      <c r="AF1630" s="64"/>
      <c r="AG1630" s="65"/>
      <c r="AH1630" s="65"/>
      <c r="BK1630" s="65"/>
      <c r="BL1630" s="65"/>
      <c r="BP1630" s="20"/>
    </row>
    <row r="1631" spans="1:68">
      <c r="A1631" s="19">
        <f>CONCATENATE(MONTH(Base[[#This Row],[Data_Padronizada]]),"/",YEAR(Base[[#This Row],[Data_Padronizada]]))*1</f>
        <v>1</v>
      </c>
      <c r="B1631" s="20" cm="1">
        <f t="array" ref="B1631">IF(ISTEXT(BP1631), IFERROR(VALOR.DATA(TRIM(BP1631)), VALUE(TRIM(BP1631))), BP1631)</f>
        <v>0</v>
      </c>
      <c r="C1631" t="str">
        <f>TEXT(Base[[#This Row],[Data_Padronizada]],"DDD")</f>
        <v>sáb</v>
      </c>
      <c r="D1631">
        <f>_xlfn.XLOOKUP(Base[[#This Row],[Recurso]],'DE-PARA'!$A$1:$A$1000,'DE-PARA'!$D$1:$D$1000)</f>
        <v>0</v>
      </c>
      <c r="E1631" t="str">
        <f>_xlfn.XLOOKUP(Base[[#This Row],[Tipo]],'DE-PARA'!$K$2:$K$63,'DE-PARA'!$L$2:$L$63,"Fazer De-Para")</f>
        <v>Fazer De-Para</v>
      </c>
      <c r="F1631" s="21">
        <f>Base[[#This Row],[Duração]]*24</f>
        <v>0</v>
      </c>
      <c r="G1631" s="22">
        <f>HOUR(Base[[#This Row],[Tempo de atendimento]]/24)</f>
        <v>0</v>
      </c>
      <c r="H1631">
        <f>_xlfn.XLOOKUP(Base[[#This Row],[Recurso]],'DE-PARA'!$A$1:$A$1000,'DE-PARA'!$E$1:$E$1000)</f>
        <v>0</v>
      </c>
      <c r="I1631">
        <f>_xlfn.XLOOKUP(Base[[#This Row],[Recurso]],'DE-PARA'!$A$1:$A$1000,'DE-PARA'!$F$1:$F$1000)</f>
        <v>0</v>
      </c>
      <c r="AD1631" s="64"/>
      <c r="AE1631" s="64"/>
      <c r="AF1631" s="64"/>
      <c r="AG1631" s="65"/>
      <c r="AH1631" s="65"/>
      <c r="BK1631" s="65"/>
      <c r="BL1631" s="65"/>
      <c r="BP1631" s="20"/>
    </row>
    <row r="1632" spans="1:68">
      <c r="A1632" s="19">
        <f>CONCATENATE(MONTH(Base[[#This Row],[Data_Padronizada]]),"/",YEAR(Base[[#This Row],[Data_Padronizada]]))*1</f>
        <v>1</v>
      </c>
      <c r="B1632" s="20" cm="1">
        <f t="array" ref="B1632">IF(ISTEXT(BP1632), IFERROR(VALOR.DATA(TRIM(BP1632)), VALUE(TRIM(BP1632))), BP1632)</f>
        <v>0</v>
      </c>
      <c r="C1632" t="str">
        <f>TEXT(Base[[#This Row],[Data_Padronizada]],"DDD")</f>
        <v>sáb</v>
      </c>
      <c r="D1632">
        <f>_xlfn.XLOOKUP(Base[[#This Row],[Recurso]],'DE-PARA'!$A$1:$A$1000,'DE-PARA'!$D$1:$D$1000)</f>
        <v>0</v>
      </c>
      <c r="E1632" t="str">
        <f>_xlfn.XLOOKUP(Base[[#This Row],[Tipo]],'DE-PARA'!$K$2:$K$63,'DE-PARA'!$L$2:$L$63,"Fazer De-Para")</f>
        <v>Fazer De-Para</v>
      </c>
      <c r="F1632" s="21">
        <f>Base[[#This Row],[Duração]]*24</f>
        <v>0</v>
      </c>
      <c r="G1632" s="22">
        <f>HOUR(Base[[#This Row],[Tempo de atendimento]]/24)</f>
        <v>0</v>
      </c>
      <c r="H1632">
        <f>_xlfn.XLOOKUP(Base[[#This Row],[Recurso]],'DE-PARA'!$A$1:$A$1000,'DE-PARA'!$E$1:$E$1000)</f>
        <v>0</v>
      </c>
      <c r="I1632">
        <f>_xlfn.XLOOKUP(Base[[#This Row],[Recurso]],'DE-PARA'!$A$1:$A$1000,'DE-PARA'!$F$1:$F$1000)</f>
        <v>0</v>
      </c>
      <c r="AD1632" s="64"/>
      <c r="AE1632" s="64"/>
      <c r="AF1632" s="64"/>
      <c r="AG1632" s="65"/>
      <c r="AH1632" s="65"/>
      <c r="BK1632" s="65"/>
      <c r="BL1632" s="65"/>
      <c r="BP1632" s="20"/>
    </row>
    <row r="1633" spans="1:68">
      <c r="A1633" s="19">
        <f>CONCATENATE(MONTH(Base[[#This Row],[Data_Padronizada]]),"/",YEAR(Base[[#This Row],[Data_Padronizada]]))*1</f>
        <v>1</v>
      </c>
      <c r="B1633" s="20" cm="1">
        <f t="array" ref="B1633">IF(ISTEXT(BP1633), IFERROR(VALOR.DATA(TRIM(BP1633)), VALUE(TRIM(BP1633))), BP1633)</f>
        <v>0</v>
      </c>
      <c r="C1633" t="str">
        <f>TEXT(Base[[#This Row],[Data_Padronizada]],"DDD")</f>
        <v>sáb</v>
      </c>
      <c r="D1633">
        <f>_xlfn.XLOOKUP(Base[[#This Row],[Recurso]],'DE-PARA'!$A$1:$A$1000,'DE-PARA'!$D$1:$D$1000)</f>
        <v>0</v>
      </c>
      <c r="E1633" t="str">
        <f>_xlfn.XLOOKUP(Base[[#This Row],[Tipo]],'DE-PARA'!$K$2:$K$63,'DE-PARA'!$L$2:$L$63,"Fazer De-Para")</f>
        <v>Fazer De-Para</v>
      </c>
      <c r="F1633" s="21">
        <f>Base[[#This Row],[Duração]]*24</f>
        <v>0</v>
      </c>
      <c r="G1633" s="22">
        <f>HOUR(Base[[#This Row],[Tempo de atendimento]]/24)</f>
        <v>0</v>
      </c>
      <c r="H1633">
        <f>_xlfn.XLOOKUP(Base[[#This Row],[Recurso]],'DE-PARA'!$A$1:$A$1000,'DE-PARA'!$E$1:$E$1000)</f>
        <v>0</v>
      </c>
      <c r="I1633">
        <f>_xlfn.XLOOKUP(Base[[#This Row],[Recurso]],'DE-PARA'!$A$1:$A$1000,'DE-PARA'!$F$1:$F$1000)</f>
        <v>0</v>
      </c>
      <c r="AD1633" s="64"/>
      <c r="AE1633" s="64"/>
      <c r="AF1633" s="64"/>
      <c r="AG1633" s="65"/>
      <c r="AH1633" s="65"/>
      <c r="BK1633" s="65"/>
      <c r="BL1633" s="65"/>
      <c r="BP1633" s="20"/>
    </row>
    <row r="1634" spans="1:68">
      <c r="A1634" s="19">
        <f>CONCATENATE(MONTH(Base[[#This Row],[Data_Padronizada]]),"/",YEAR(Base[[#This Row],[Data_Padronizada]]))*1</f>
        <v>1</v>
      </c>
      <c r="B1634" s="20" cm="1">
        <f t="array" ref="B1634">IF(ISTEXT(BP1634), IFERROR(VALOR.DATA(TRIM(BP1634)), VALUE(TRIM(BP1634))), BP1634)</f>
        <v>0</v>
      </c>
      <c r="C1634" t="str">
        <f>TEXT(Base[[#This Row],[Data_Padronizada]],"DDD")</f>
        <v>sáb</v>
      </c>
      <c r="D1634">
        <f>_xlfn.XLOOKUP(Base[[#This Row],[Recurso]],'DE-PARA'!$A$1:$A$1000,'DE-PARA'!$D$1:$D$1000)</f>
        <v>0</v>
      </c>
      <c r="E1634" t="str">
        <f>_xlfn.XLOOKUP(Base[[#This Row],[Tipo]],'DE-PARA'!$K$2:$K$63,'DE-PARA'!$L$2:$L$63,"Fazer De-Para")</f>
        <v>Fazer De-Para</v>
      </c>
      <c r="F1634" s="21">
        <f>Base[[#This Row],[Duração]]*24</f>
        <v>0</v>
      </c>
      <c r="G1634" s="22">
        <f>HOUR(Base[[#This Row],[Tempo de atendimento]]/24)</f>
        <v>0</v>
      </c>
      <c r="H1634">
        <f>_xlfn.XLOOKUP(Base[[#This Row],[Recurso]],'DE-PARA'!$A$1:$A$1000,'DE-PARA'!$E$1:$E$1000)</f>
        <v>0</v>
      </c>
      <c r="I1634">
        <f>_xlfn.XLOOKUP(Base[[#This Row],[Recurso]],'DE-PARA'!$A$1:$A$1000,'DE-PARA'!$F$1:$F$1000)</f>
        <v>0</v>
      </c>
      <c r="AD1634" s="64"/>
      <c r="AE1634" s="64"/>
      <c r="AF1634" s="64"/>
      <c r="AG1634" s="65"/>
      <c r="AH1634" s="65"/>
      <c r="BK1634" s="65"/>
      <c r="BL1634" s="65"/>
      <c r="BP1634" s="20"/>
    </row>
    <row r="1635" spans="1:68">
      <c r="A1635" s="19">
        <f>CONCATENATE(MONTH(Base[[#This Row],[Data_Padronizada]]),"/",YEAR(Base[[#This Row],[Data_Padronizada]]))*1</f>
        <v>1</v>
      </c>
      <c r="B1635" s="20" cm="1">
        <f t="array" ref="B1635">IF(ISTEXT(BP1635), IFERROR(VALOR.DATA(TRIM(BP1635)), VALUE(TRIM(BP1635))), BP1635)</f>
        <v>0</v>
      </c>
      <c r="C1635" t="str">
        <f>TEXT(Base[[#This Row],[Data_Padronizada]],"DDD")</f>
        <v>sáb</v>
      </c>
      <c r="D1635">
        <f>_xlfn.XLOOKUP(Base[[#This Row],[Recurso]],'DE-PARA'!$A$1:$A$1000,'DE-PARA'!$D$1:$D$1000)</f>
        <v>0</v>
      </c>
      <c r="E1635" t="str">
        <f>_xlfn.XLOOKUP(Base[[#This Row],[Tipo]],'DE-PARA'!$K$2:$K$63,'DE-PARA'!$L$2:$L$63,"Fazer De-Para")</f>
        <v>Fazer De-Para</v>
      </c>
      <c r="F1635" s="21">
        <f>Base[[#This Row],[Duração]]*24</f>
        <v>0</v>
      </c>
      <c r="G1635" s="22">
        <f>HOUR(Base[[#This Row],[Tempo de atendimento]]/24)</f>
        <v>0</v>
      </c>
      <c r="H1635">
        <f>_xlfn.XLOOKUP(Base[[#This Row],[Recurso]],'DE-PARA'!$A$1:$A$1000,'DE-PARA'!$E$1:$E$1000)</f>
        <v>0</v>
      </c>
      <c r="I1635">
        <f>_xlfn.XLOOKUP(Base[[#This Row],[Recurso]],'DE-PARA'!$A$1:$A$1000,'DE-PARA'!$F$1:$F$1000)</f>
        <v>0</v>
      </c>
      <c r="AD1635" s="64"/>
      <c r="AE1635" s="64"/>
      <c r="AF1635" s="64"/>
      <c r="AG1635" s="65"/>
      <c r="AH1635" s="65"/>
      <c r="BK1635" s="65"/>
      <c r="BL1635" s="65"/>
      <c r="BP1635" s="20"/>
    </row>
    <row r="1636" spans="1:68">
      <c r="A1636" s="19">
        <f>CONCATENATE(MONTH(Base[[#This Row],[Data_Padronizada]]),"/",YEAR(Base[[#This Row],[Data_Padronizada]]))*1</f>
        <v>1</v>
      </c>
      <c r="B1636" s="20" cm="1">
        <f t="array" ref="B1636">IF(ISTEXT(BP1636), IFERROR(VALOR.DATA(TRIM(BP1636)), VALUE(TRIM(BP1636))), BP1636)</f>
        <v>0</v>
      </c>
      <c r="C1636" t="str">
        <f>TEXT(Base[[#This Row],[Data_Padronizada]],"DDD")</f>
        <v>sáb</v>
      </c>
      <c r="D1636">
        <f>_xlfn.XLOOKUP(Base[[#This Row],[Recurso]],'DE-PARA'!$A$1:$A$1000,'DE-PARA'!$D$1:$D$1000)</f>
        <v>0</v>
      </c>
      <c r="E1636" t="str">
        <f>_xlfn.XLOOKUP(Base[[#This Row],[Tipo]],'DE-PARA'!$K$2:$K$63,'DE-PARA'!$L$2:$L$63,"Fazer De-Para")</f>
        <v>Fazer De-Para</v>
      </c>
      <c r="F1636" s="21">
        <f>Base[[#This Row],[Duração]]*24</f>
        <v>0</v>
      </c>
      <c r="G1636" s="22">
        <f>HOUR(Base[[#This Row],[Tempo de atendimento]]/24)</f>
        <v>0</v>
      </c>
      <c r="H1636">
        <f>_xlfn.XLOOKUP(Base[[#This Row],[Recurso]],'DE-PARA'!$A$1:$A$1000,'DE-PARA'!$E$1:$E$1000)</f>
        <v>0</v>
      </c>
      <c r="I1636">
        <f>_xlfn.XLOOKUP(Base[[#This Row],[Recurso]],'DE-PARA'!$A$1:$A$1000,'DE-PARA'!$F$1:$F$1000)</f>
        <v>0</v>
      </c>
      <c r="AD1636" s="64"/>
      <c r="AE1636" s="64"/>
      <c r="AF1636" s="64"/>
      <c r="AG1636" s="65"/>
      <c r="AH1636" s="65"/>
      <c r="BK1636" s="65"/>
      <c r="BL1636" s="65"/>
      <c r="BP1636" s="20"/>
    </row>
    <row r="1637" spans="1:68">
      <c r="A1637" s="19">
        <f>CONCATENATE(MONTH(Base[[#This Row],[Data_Padronizada]]),"/",YEAR(Base[[#This Row],[Data_Padronizada]]))*1</f>
        <v>1</v>
      </c>
      <c r="B1637" s="20" cm="1">
        <f t="array" ref="B1637">IF(ISTEXT(BP1637), IFERROR(VALOR.DATA(TRIM(BP1637)), VALUE(TRIM(BP1637))), BP1637)</f>
        <v>0</v>
      </c>
      <c r="C1637" t="str">
        <f>TEXT(Base[[#This Row],[Data_Padronizada]],"DDD")</f>
        <v>sáb</v>
      </c>
      <c r="D1637">
        <f>_xlfn.XLOOKUP(Base[[#This Row],[Recurso]],'DE-PARA'!$A$1:$A$1000,'DE-PARA'!$D$1:$D$1000)</f>
        <v>0</v>
      </c>
      <c r="E1637" t="str">
        <f>_xlfn.XLOOKUP(Base[[#This Row],[Tipo]],'DE-PARA'!$K$2:$K$63,'DE-PARA'!$L$2:$L$63,"Fazer De-Para")</f>
        <v>Fazer De-Para</v>
      </c>
      <c r="F1637" s="21">
        <f>Base[[#This Row],[Duração]]*24</f>
        <v>0</v>
      </c>
      <c r="G1637" s="22">
        <f>HOUR(Base[[#This Row],[Tempo de atendimento]]/24)</f>
        <v>0</v>
      </c>
      <c r="H1637">
        <f>_xlfn.XLOOKUP(Base[[#This Row],[Recurso]],'DE-PARA'!$A$1:$A$1000,'DE-PARA'!$E$1:$E$1000)</f>
        <v>0</v>
      </c>
      <c r="I1637">
        <f>_xlfn.XLOOKUP(Base[[#This Row],[Recurso]],'DE-PARA'!$A$1:$A$1000,'DE-PARA'!$F$1:$F$1000)</f>
        <v>0</v>
      </c>
      <c r="AD1637" s="64"/>
      <c r="AE1637" s="64"/>
      <c r="AF1637" s="64"/>
      <c r="AG1637" s="65"/>
      <c r="AH1637" s="65"/>
      <c r="BK1637" s="65"/>
      <c r="BL1637" s="65"/>
      <c r="BP1637" s="20"/>
    </row>
    <row r="1638" spans="1:68">
      <c r="A1638" s="19">
        <f>CONCATENATE(MONTH(Base[[#This Row],[Data_Padronizada]]),"/",YEAR(Base[[#This Row],[Data_Padronizada]]))*1</f>
        <v>1</v>
      </c>
      <c r="B1638" s="20" cm="1">
        <f t="array" ref="B1638">IF(ISTEXT(BP1638), IFERROR(VALOR.DATA(TRIM(BP1638)), VALUE(TRIM(BP1638))), BP1638)</f>
        <v>0</v>
      </c>
      <c r="C1638" t="str">
        <f>TEXT(Base[[#This Row],[Data_Padronizada]],"DDD")</f>
        <v>sáb</v>
      </c>
      <c r="D1638">
        <f>_xlfn.XLOOKUP(Base[[#This Row],[Recurso]],'DE-PARA'!$A$1:$A$1000,'DE-PARA'!$D$1:$D$1000)</f>
        <v>0</v>
      </c>
      <c r="E1638" t="str">
        <f>_xlfn.XLOOKUP(Base[[#This Row],[Tipo]],'DE-PARA'!$K$2:$K$63,'DE-PARA'!$L$2:$L$63,"Fazer De-Para")</f>
        <v>Fazer De-Para</v>
      </c>
      <c r="F1638" s="21">
        <f>Base[[#This Row],[Duração]]*24</f>
        <v>0</v>
      </c>
      <c r="G1638" s="22">
        <f>HOUR(Base[[#This Row],[Tempo de atendimento]]/24)</f>
        <v>0</v>
      </c>
      <c r="H1638">
        <f>_xlfn.XLOOKUP(Base[[#This Row],[Recurso]],'DE-PARA'!$A$1:$A$1000,'DE-PARA'!$E$1:$E$1000)</f>
        <v>0</v>
      </c>
      <c r="I1638">
        <f>_xlfn.XLOOKUP(Base[[#This Row],[Recurso]],'DE-PARA'!$A$1:$A$1000,'DE-PARA'!$F$1:$F$1000)</f>
        <v>0</v>
      </c>
      <c r="AD1638" s="64"/>
      <c r="AE1638" s="64"/>
      <c r="AF1638" s="64"/>
      <c r="AG1638" s="65"/>
      <c r="AH1638" s="65"/>
      <c r="BK1638" s="65"/>
      <c r="BL1638" s="65"/>
      <c r="BP1638" s="20"/>
    </row>
    <row r="1639" spans="1:68">
      <c r="A1639" s="19">
        <f>CONCATENATE(MONTH(Base[[#This Row],[Data_Padronizada]]),"/",YEAR(Base[[#This Row],[Data_Padronizada]]))*1</f>
        <v>1</v>
      </c>
      <c r="B1639" s="20" cm="1">
        <f t="array" ref="B1639">IF(ISTEXT(BP1639), IFERROR(VALOR.DATA(TRIM(BP1639)), VALUE(TRIM(BP1639))), BP1639)</f>
        <v>0</v>
      </c>
      <c r="C1639" t="str">
        <f>TEXT(Base[[#This Row],[Data_Padronizada]],"DDD")</f>
        <v>sáb</v>
      </c>
      <c r="D1639">
        <f>_xlfn.XLOOKUP(Base[[#This Row],[Recurso]],'DE-PARA'!$A$1:$A$1000,'DE-PARA'!$D$1:$D$1000)</f>
        <v>0</v>
      </c>
      <c r="E1639" t="str">
        <f>_xlfn.XLOOKUP(Base[[#This Row],[Tipo]],'DE-PARA'!$K$2:$K$63,'DE-PARA'!$L$2:$L$63,"Fazer De-Para")</f>
        <v>Fazer De-Para</v>
      </c>
      <c r="F1639" s="21">
        <f>Base[[#This Row],[Duração]]*24</f>
        <v>0</v>
      </c>
      <c r="G1639" s="22">
        <f>HOUR(Base[[#This Row],[Tempo de atendimento]]/24)</f>
        <v>0</v>
      </c>
      <c r="H1639">
        <f>_xlfn.XLOOKUP(Base[[#This Row],[Recurso]],'DE-PARA'!$A$1:$A$1000,'DE-PARA'!$E$1:$E$1000)</f>
        <v>0</v>
      </c>
      <c r="I1639">
        <f>_xlfn.XLOOKUP(Base[[#This Row],[Recurso]],'DE-PARA'!$A$1:$A$1000,'DE-PARA'!$F$1:$F$1000)</f>
        <v>0</v>
      </c>
      <c r="AD1639" s="64"/>
      <c r="AE1639" s="64"/>
      <c r="AF1639" s="64"/>
      <c r="AG1639" s="65"/>
      <c r="AH1639" s="65"/>
      <c r="BK1639" s="65"/>
      <c r="BL1639" s="65"/>
      <c r="BP1639" s="20"/>
    </row>
    <row r="1640" spans="1:68">
      <c r="A1640" s="19">
        <f>CONCATENATE(MONTH(Base[[#This Row],[Data_Padronizada]]),"/",YEAR(Base[[#This Row],[Data_Padronizada]]))*1</f>
        <v>1</v>
      </c>
      <c r="B1640" s="20" cm="1">
        <f t="array" ref="B1640">IF(ISTEXT(BP1640), IFERROR(VALOR.DATA(TRIM(BP1640)), VALUE(TRIM(BP1640))), BP1640)</f>
        <v>0</v>
      </c>
      <c r="C1640" t="str">
        <f>TEXT(Base[[#This Row],[Data_Padronizada]],"DDD")</f>
        <v>sáb</v>
      </c>
      <c r="D1640">
        <f>_xlfn.XLOOKUP(Base[[#This Row],[Recurso]],'DE-PARA'!$A$1:$A$1000,'DE-PARA'!$D$1:$D$1000)</f>
        <v>0</v>
      </c>
      <c r="E1640" t="str">
        <f>_xlfn.XLOOKUP(Base[[#This Row],[Tipo]],'DE-PARA'!$K$2:$K$63,'DE-PARA'!$L$2:$L$63,"Fazer De-Para")</f>
        <v>Fazer De-Para</v>
      </c>
      <c r="F1640" s="21">
        <f>Base[[#This Row],[Duração]]*24</f>
        <v>0</v>
      </c>
      <c r="G1640" s="22">
        <f>HOUR(Base[[#This Row],[Tempo de atendimento]]/24)</f>
        <v>0</v>
      </c>
      <c r="H1640">
        <f>_xlfn.XLOOKUP(Base[[#This Row],[Recurso]],'DE-PARA'!$A$1:$A$1000,'DE-PARA'!$E$1:$E$1000)</f>
        <v>0</v>
      </c>
      <c r="I1640">
        <f>_xlfn.XLOOKUP(Base[[#This Row],[Recurso]],'DE-PARA'!$A$1:$A$1000,'DE-PARA'!$F$1:$F$1000)</f>
        <v>0</v>
      </c>
      <c r="AD1640" s="64"/>
      <c r="AE1640" s="64"/>
      <c r="AF1640" s="64"/>
      <c r="AG1640" s="65"/>
      <c r="AH1640" s="65"/>
      <c r="BK1640" s="65"/>
      <c r="BL1640" s="65"/>
      <c r="BP1640" s="20"/>
    </row>
    <row r="1641" spans="1:68">
      <c r="A1641" s="19">
        <f>CONCATENATE(MONTH(Base[[#This Row],[Data_Padronizada]]),"/",YEAR(Base[[#This Row],[Data_Padronizada]]))*1</f>
        <v>1</v>
      </c>
      <c r="B1641" s="20" cm="1">
        <f t="array" ref="B1641">IF(ISTEXT(BP1641), IFERROR(VALOR.DATA(TRIM(BP1641)), VALUE(TRIM(BP1641))), BP1641)</f>
        <v>0</v>
      </c>
      <c r="C1641" t="str">
        <f>TEXT(Base[[#This Row],[Data_Padronizada]],"DDD")</f>
        <v>sáb</v>
      </c>
      <c r="D1641">
        <f>_xlfn.XLOOKUP(Base[[#This Row],[Recurso]],'DE-PARA'!$A$1:$A$1000,'DE-PARA'!$D$1:$D$1000)</f>
        <v>0</v>
      </c>
      <c r="E1641" t="str">
        <f>_xlfn.XLOOKUP(Base[[#This Row],[Tipo]],'DE-PARA'!$K$2:$K$63,'DE-PARA'!$L$2:$L$63,"Fazer De-Para")</f>
        <v>Fazer De-Para</v>
      </c>
      <c r="F1641" s="21">
        <f>Base[[#This Row],[Duração]]*24</f>
        <v>0</v>
      </c>
      <c r="G1641" s="22">
        <f>HOUR(Base[[#This Row],[Tempo de atendimento]]/24)</f>
        <v>0</v>
      </c>
      <c r="H1641">
        <f>_xlfn.XLOOKUP(Base[[#This Row],[Recurso]],'DE-PARA'!$A$1:$A$1000,'DE-PARA'!$E$1:$E$1000)</f>
        <v>0</v>
      </c>
      <c r="I1641">
        <f>_xlfn.XLOOKUP(Base[[#This Row],[Recurso]],'DE-PARA'!$A$1:$A$1000,'DE-PARA'!$F$1:$F$1000)</f>
        <v>0</v>
      </c>
      <c r="AD1641" s="64"/>
      <c r="AE1641" s="64"/>
      <c r="AF1641" s="64"/>
      <c r="AG1641" s="65"/>
      <c r="AH1641" s="65"/>
      <c r="BK1641" s="65"/>
      <c r="BL1641" s="65"/>
      <c r="BP1641" s="20"/>
    </row>
    <row r="1642" spans="1:68">
      <c r="A1642" s="19">
        <f>CONCATENATE(MONTH(Base[[#This Row],[Data_Padronizada]]),"/",YEAR(Base[[#This Row],[Data_Padronizada]]))*1</f>
        <v>1</v>
      </c>
      <c r="B1642" s="20" cm="1">
        <f t="array" ref="B1642">IF(ISTEXT(BP1642), IFERROR(VALOR.DATA(TRIM(BP1642)), VALUE(TRIM(BP1642))), BP1642)</f>
        <v>0</v>
      </c>
      <c r="C1642" t="str">
        <f>TEXT(Base[[#This Row],[Data_Padronizada]],"DDD")</f>
        <v>sáb</v>
      </c>
      <c r="D1642">
        <f>_xlfn.XLOOKUP(Base[[#This Row],[Recurso]],'DE-PARA'!$A$1:$A$1000,'DE-PARA'!$D$1:$D$1000)</f>
        <v>0</v>
      </c>
      <c r="E1642" t="str">
        <f>_xlfn.XLOOKUP(Base[[#This Row],[Tipo]],'DE-PARA'!$K$2:$K$63,'DE-PARA'!$L$2:$L$63,"Fazer De-Para")</f>
        <v>Fazer De-Para</v>
      </c>
      <c r="F1642" s="21">
        <f>Base[[#This Row],[Duração]]*24</f>
        <v>0</v>
      </c>
      <c r="G1642" s="22">
        <f>HOUR(Base[[#This Row],[Tempo de atendimento]]/24)</f>
        <v>0</v>
      </c>
      <c r="H1642">
        <f>_xlfn.XLOOKUP(Base[[#This Row],[Recurso]],'DE-PARA'!$A$1:$A$1000,'DE-PARA'!$E$1:$E$1000)</f>
        <v>0</v>
      </c>
      <c r="I1642">
        <f>_xlfn.XLOOKUP(Base[[#This Row],[Recurso]],'DE-PARA'!$A$1:$A$1000,'DE-PARA'!$F$1:$F$1000)</f>
        <v>0</v>
      </c>
      <c r="AD1642" s="64"/>
      <c r="AE1642" s="64"/>
      <c r="AF1642" s="64"/>
      <c r="AG1642" s="65"/>
      <c r="AH1642" s="65"/>
      <c r="BK1642" s="65"/>
      <c r="BL1642" s="65"/>
      <c r="BP1642" s="20"/>
    </row>
    <row r="1643" spans="1:68">
      <c r="A1643" s="19">
        <f>CONCATENATE(MONTH(Base[[#This Row],[Data_Padronizada]]),"/",YEAR(Base[[#This Row],[Data_Padronizada]]))*1</f>
        <v>1</v>
      </c>
      <c r="B1643" s="20" cm="1">
        <f t="array" ref="B1643">IF(ISTEXT(BP1643), IFERROR(VALOR.DATA(TRIM(BP1643)), VALUE(TRIM(BP1643))), BP1643)</f>
        <v>0</v>
      </c>
      <c r="C1643" t="str">
        <f>TEXT(Base[[#This Row],[Data_Padronizada]],"DDD")</f>
        <v>sáb</v>
      </c>
      <c r="D1643">
        <f>_xlfn.XLOOKUP(Base[[#This Row],[Recurso]],'DE-PARA'!$A$1:$A$1000,'DE-PARA'!$D$1:$D$1000)</f>
        <v>0</v>
      </c>
      <c r="E1643" t="str">
        <f>_xlfn.XLOOKUP(Base[[#This Row],[Tipo]],'DE-PARA'!$K$2:$K$63,'DE-PARA'!$L$2:$L$63,"Fazer De-Para")</f>
        <v>Fazer De-Para</v>
      </c>
      <c r="F1643" s="21">
        <f>Base[[#This Row],[Duração]]*24</f>
        <v>0</v>
      </c>
      <c r="G1643" s="22">
        <f>HOUR(Base[[#This Row],[Tempo de atendimento]]/24)</f>
        <v>0</v>
      </c>
      <c r="H1643">
        <f>_xlfn.XLOOKUP(Base[[#This Row],[Recurso]],'DE-PARA'!$A$1:$A$1000,'DE-PARA'!$E$1:$E$1000)</f>
        <v>0</v>
      </c>
      <c r="I1643">
        <f>_xlfn.XLOOKUP(Base[[#This Row],[Recurso]],'DE-PARA'!$A$1:$A$1000,'DE-PARA'!$F$1:$F$1000)</f>
        <v>0</v>
      </c>
      <c r="AD1643" s="64"/>
      <c r="AE1643" s="64"/>
      <c r="AF1643" s="64"/>
      <c r="AG1643" s="65"/>
      <c r="AH1643" s="65"/>
      <c r="BK1643" s="65"/>
      <c r="BL1643" s="65"/>
      <c r="BP1643" s="20"/>
    </row>
    <row r="1644" spans="1:68">
      <c r="A1644" s="19">
        <f>CONCATENATE(MONTH(Base[[#This Row],[Data_Padronizada]]),"/",YEAR(Base[[#This Row],[Data_Padronizada]]))*1</f>
        <v>1</v>
      </c>
      <c r="B1644" s="20" cm="1">
        <f t="array" ref="B1644">IF(ISTEXT(BP1644), IFERROR(VALOR.DATA(TRIM(BP1644)), VALUE(TRIM(BP1644))), BP1644)</f>
        <v>0</v>
      </c>
      <c r="C1644" t="str">
        <f>TEXT(Base[[#This Row],[Data_Padronizada]],"DDD")</f>
        <v>sáb</v>
      </c>
      <c r="D1644">
        <f>_xlfn.XLOOKUP(Base[[#This Row],[Recurso]],'DE-PARA'!$A$1:$A$1000,'DE-PARA'!$D$1:$D$1000)</f>
        <v>0</v>
      </c>
      <c r="E1644" t="str">
        <f>_xlfn.XLOOKUP(Base[[#This Row],[Tipo]],'DE-PARA'!$K$2:$K$63,'DE-PARA'!$L$2:$L$63,"Fazer De-Para")</f>
        <v>Fazer De-Para</v>
      </c>
      <c r="F1644" s="21">
        <f>Base[[#This Row],[Duração]]*24</f>
        <v>0</v>
      </c>
      <c r="G1644" s="22">
        <f>HOUR(Base[[#This Row],[Tempo de atendimento]]/24)</f>
        <v>0</v>
      </c>
      <c r="H1644">
        <f>_xlfn.XLOOKUP(Base[[#This Row],[Recurso]],'DE-PARA'!$A$1:$A$1000,'DE-PARA'!$E$1:$E$1000)</f>
        <v>0</v>
      </c>
      <c r="I1644">
        <f>_xlfn.XLOOKUP(Base[[#This Row],[Recurso]],'DE-PARA'!$A$1:$A$1000,'DE-PARA'!$F$1:$F$1000)</f>
        <v>0</v>
      </c>
      <c r="AD1644" s="64"/>
      <c r="AE1644" s="64"/>
      <c r="AF1644" s="64"/>
      <c r="AG1644" s="65"/>
      <c r="AH1644" s="65"/>
      <c r="BK1644" s="65"/>
      <c r="BL1644" s="65"/>
      <c r="BP1644" s="20"/>
    </row>
    <row r="1645" spans="1:68">
      <c r="A1645" s="19">
        <f>CONCATENATE(MONTH(Base[[#This Row],[Data_Padronizada]]),"/",YEAR(Base[[#This Row],[Data_Padronizada]]))*1</f>
        <v>1</v>
      </c>
      <c r="B1645" s="20" cm="1">
        <f t="array" ref="B1645">IF(ISTEXT(BP1645), IFERROR(VALOR.DATA(TRIM(BP1645)), VALUE(TRIM(BP1645))), BP1645)</f>
        <v>0</v>
      </c>
      <c r="C1645" t="str">
        <f>TEXT(Base[[#This Row],[Data_Padronizada]],"DDD")</f>
        <v>sáb</v>
      </c>
      <c r="D1645">
        <f>_xlfn.XLOOKUP(Base[[#This Row],[Recurso]],'DE-PARA'!$A$1:$A$1000,'DE-PARA'!$D$1:$D$1000)</f>
        <v>0</v>
      </c>
      <c r="E1645" t="str">
        <f>_xlfn.XLOOKUP(Base[[#This Row],[Tipo]],'DE-PARA'!$K$2:$K$63,'DE-PARA'!$L$2:$L$63,"Fazer De-Para")</f>
        <v>Fazer De-Para</v>
      </c>
      <c r="F1645" s="21">
        <f>Base[[#This Row],[Duração]]*24</f>
        <v>0</v>
      </c>
      <c r="G1645" s="22">
        <f>HOUR(Base[[#This Row],[Tempo de atendimento]]/24)</f>
        <v>0</v>
      </c>
      <c r="H1645">
        <f>_xlfn.XLOOKUP(Base[[#This Row],[Recurso]],'DE-PARA'!$A$1:$A$1000,'DE-PARA'!$E$1:$E$1000)</f>
        <v>0</v>
      </c>
      <c r="I1645">
        <f>_xlfn.XLOOKUP(Base[[#This Row],[Recurso]],'DE-PARA'!$A$1:$A$1000,'DE-PARA'!$F$1:$F$1000)</f>
        <v>0</v>
      </c>
      <c r="AD1645" s="64"/>
      <c r="AE1645" s="64"/>
      <c r="AF1645" s="64"/>
      <c r="AG1645" s="65"/>
      <c r="AH1645" s="65"/>
      <c r="BK1645" s="65"/>
      <c r="BL1645" s="65"/>
      <c r="BP1645" s="20"/>
    </row>
    <row r="1646" spans="1:68">
      <c r="A1646" s="19">
        <f>CONCATENATE(MONTH(Base[[#This Row],[Data_Padronizada]]),"/",YEAR(Base[[#This Row],[Data_Padronizada]]))*1</f>
        <v>1</v>
      </c>
      <c r="B1646" s="20" cm="1">
        <f t="array" ref="B1646">IF(ISTEXT(BP1646), IFERROR(VALOR.DATA(TRIM(BP1646)), VALUE(TRIM(BP1646))), BP1646)</f>
        <v>0</v>
      </c>
      <c r="C1646" t="str">
        <f>TEXT(Base[[#This Row],[Data_Padronizada]],"DDD")</f>
        <v>sáb</v>
      </c>
      <c r="D1646">
        <f>_xlfn.XLOOKUP(Base[[#This Row],[Recurso]],'DE-PARA'!$A$1:$A$1000,'DE-PARA'!$D$1:$D$1000)</f>
        <v>0</v>
      </c>
      <c r="E1646" t="str">
        <f>_xlfn.XLOOKUP(Base[[#This Row],[Tipo]],'DE-PARA'!$K$2:$K$63,'DE-PARA'!$L$2:$L$63,"Fazer De-Para")</f>
        <v>Fazer De-Para</v>
      </c>
      <c r="F1646" s="21">
        <f>Base[[#This Row],[Duração]]*24</f>
        <v>0</v>
      </c>
      <c r="G1646" s="22">
        <f>HOUR(Base[[#This Row],[Tempo de atendimento]]/24)</f>
        <v>0</v>
      </c>
      <c r="H1646">
        <f>_xlfn.XLOOKUP(Base[[#This Row],[Recurso]],'DE-PARA'!$A$1:$A$1000,'DE-PARA'!$E$1:$E$1000)</f>
        <v>0</v>
      </c>
      <c r="I1646">
        <f>_xlfn.XLOOKUP(Base[[#This Row],[Recurso]],'DE-PARA'!$A$1:$A$1000,'DE-PARA'!$F$1:$F$1000)</f>
        <v>0</v>
      </c>
      <c r="AD1646" s="64"/>
      <c r="AE1646" s="64"/>
      <c r="AF1646" s="64"/>
      <c r="AG1646" s="65"/>
      <c r="AH1646" s="65"/>
      <c r="BK1646" s="65"/>
      <c r="BL1646" s="65"/>
      <c r="BP1646" s="20"/>
    </row>
    <row r="1647" spans="1:68">
      <c r="A1647" s="19">
        <f>CONCATENATE(MONTH(Base[[#This Row],[Data_Padronizada]]),"/",YEAR(Base[[#This Row],[Data_Padronizada]]))*1</f>
        <v>1</v>
      </c>
      <c r="B1647" s="20" cm="1">
        <f t="array" ref="B1647">IF(ISTEXT(BP1647), IFERROR(VALOR.DATA(TRIM(BP1647)), VALUE(TRIM(BP1647))), BP1647)</f>
        <v>0</v>
      </c>
      <c r="C1647" t="str">
        <f>TEXT(Base[[#This Row],[Data_Padronizada]],"DDD")</f>
        <v>sáb</v>
      </c>
      <c r="D1647">
        <f>_xlfn.XLOOKUP(Base[[#This Row],[Recurso]],'DE-PARA'!$A$1:$A$1000,'DE-PARA'!$D$1:$D$1000)</f>
        <v>0</v>
      </c>
      <c r="E1647" t="str">
        <f>_xlfn.XLOOKUP(Base[[#This Row],[Tipo]],'DE-PARA'!$K$2:$K$63,'DE-PARA'!$L$2:$L$63,"Fazer De-Para")</f>
        <v>Fazer De-Para</v>
      </c>
      <c r="F1647" s="21">
        <f>Base[[#This Row],[Duração]]*24</f>
        <v>0</v>
      </c>
      <c r="G1647" s="22">
        <f>HOUR(Base[[#This Row],[Tempo de atendimento]]/24)</f>
        <v>0</v>
      </c>
      <c r="H1647">
        <f>_xlfn.XLOOKUP(Base[[#This Row],[Recurso]],'DE-PARA'!$A$1:$A$1000,'DE-PARA'!$E$1:$E$1000)</f>
        <v>0</v>
      </c>
      <c r="I1647">
        <f>_xlfn.XLOOKUP(Base[[#This Row],[Recurso]],'DE-PARA'!$A$1:$A$1000,'DE-PARA'!$F$1:$F$1000)</f>
        <v>0</v>
      </c>
      <c r="AD1647" s="64"/>
      <c r="AE1647" s="64"/>
      <c r="AF1647" s="64"/>
      <c r="AG1647" s="65"/>
      <c r="AH1647" s="65"/>
      <c r="BK1647" s="65"/>
      <c r="BL1647" s="65"/>
      <c r="BP1647" s="20"/>
    </row>
    <row r="1648" spans="1:68">
      <c r="A1648" s="19">
        <f>CONCATENATE(MONTH(Base[[#This Row],[Data_Padronizada]]),"/",YEAR(Base[[#This Row],[Data_Padronizada]]))*1</f>
        <v>1</v>
      </c>
      <c r="B1648" s="20" cm="1">
        <f t="array" ref="B1648">IF(ISTEXT(BP1648), IFERROR(VALOR.DATA(TRIM(BP1648)), VALUE(TRIM(BP1648))), BP1648)</f>
        <v>0</v>
      </c>
      <c r="C1648" t="str">
        <f>TEXT(Base[[#This Row],[Data_Padronizada]],"DDD")</f>
        <v>sáb</v>
      </c>
      <c r="D1648">
        <f>_xlfn.XLOOKUP(Base[[#This Row],[Recurso]],'DE-PARA'!$A$1:$A$1000,'DE-PARA'!$D$1:$D$1000)</f>
        <v>0</v>
      </c>
      <c r="E1648" t="str">
        <f>_xlfn.XLOOKUP(Base[[#This Row],[Tipo]],'DE-PARA'!$K$2:$K$63,'DE-PARA'!$L$2:$L$63,"Fazer De-Para")</f>
        <v>Fazer De-Para</v>
      </c>
      <c r="F1648" s="21">
        <f>Base[[#This Row],[Duração]]*24</f>
        <v>0</v>
      </c>
      <c r="G1648" s="22">
        <f>HOUR(Base[[#This Row],[Tempo de atendimento]]/24)</f>
        <v>0</v>
      </c>
      <c r="H1648">
        <f>_xlfn.XLOOKUP(Base[[#This Row],[Recurso]],'DE-PARA'!$A$1:$A$1000,'DE-PARA'!$E$1:$E$1000)</f>
        <v>0</v>
      </c>
      <c r="I1648">
        <f>_xlfn.XLOOKUP(Base[[#This Row],[Recurso]],'DE-PARA'!$A$1:$A$1000,'DE-PARA'!$F$1:$F$1000)</f>
        <v>0</v>
      </c>
      <c r="AD1648" s="64"/>
      <c r="AE1648" s="64"/>
      <c r="AF1648" s="64"/>
      <c r="AG1648" s="65"/>
      <c r="AH1648" s="65"/>
      <c r="BK1648" s="65"/>
      <c r="BL1648" s="65"/>
      <c r="BP1648" s="20"/>
    </row>
    <row r="1649" spans="1:68">
      <c r="A1649" s="19">
        <f>CONCATENATE(MONTH(Base[[#This Row],[Data_Padronizada]]),"/",YEAR(Base[[#This Row],[Data_Padronizada]]))*1</f>
        <v>1</v>
      </c>
      <c r="B1649" s="20" cm="1">
        <f t="array" ref="B1649">IF(ISTEXT(BP1649), IFERROR(VALOR.DATA(TRIM(BP1649)), VALUE(TRIM(BP1649))), BP1649)</f>
        <v>0</v>
      </c>
      <c r="C1649" t="str">
        <f>TEXT(Base[[#This Row],[Data_Padronizada]],"DDD")</f>
        <v>sáb</v>
      </c>
      <c r="D1649">
        <f>_xlfn.XLOOKUP(Base[[#This Row],[Recurso]],'DE-PARA'!$A$1:$A$1000,'DE-PARA'!$D$1:$D$1000)</f>
        <v>0</v>
      </c>
      <c r="E1649" t="str">
        <f>_xlfn.XLOOKUP(Base[[#This Row],[Tipo]],'DE-PARA'!$K$2:$K$63,'DE-PARA'!$L$2:$L$63,"Fazer De-Para")</f>
        <v>Fazer De-Para</v>
      </c>
      <c r="F1649" s="21">
        <f>Base[[#This Row],[Duração]]*24</f>
        <v>0</v>
      </c>
      <c r="G1649" s="22">
        <f>HOUR(Base[[#This Row],[Tempo de atendimento]]/24)</f>
        <v>0</v>
      </c>
      <c r="H1649">
        <f>_xlfn.XLOOKUP(Base[[#This Row],[Recurso]],'DE-PARA'!$A$1:$A$1000,'DE-PARA'!$E$1:$E$1000)</f>
        <v>0</v>
      </c>
      <c r="I1649">
        <f>_xlfn.XLOOKUP(Base[[#This Row],[Recurso]],'DE-PARA'!$A$1:$A$1000,'DE-PARA'!$F$1:$F$1000)</f>
        <v>0</v>
      </c>
      <c r="AD1649" s="64"/>
      <c r="AE1649" s="64"/>
      <c r="AF1649" s="64"/>
      <c r="AG1649" s="65"/>
      <c r="AH1649" s="65"/>
      <c r="BK1649" s="65"/>
      <c r="BL1649" s="65"/>
      <c r="BP1649" s="20"/>
    </row>
    <row r="1650" spans="1:68">
      <c r="A1650" s="19">
        <f>CONCATENATE(MONTH(Base[[#This Row],[Data_Padronizada]]),"/",YEAR(Base[[#This Row],[Data_Padronizada]]))*1</f>
        <v>1</v>
      </c>
      <c r="B1650" s="20" cm="1">
        <f t="array" ref="B1650">IF(ISTEXT(BP1650), IFERROR(VALOR.DATA(TRIM(BP1650)), VALUE(TRIM(BP1650))), BP1650)</f>
        <v>0</v>
      </c>
      <c r="C1650" t="str">
        <f>TEXT(Base[[#This Row],[Data_Padronizada]],"DDD")</f>
        <v>sáb</v>
      </c>
      <c r="D1650">
        <f>_xlfn.XLOOKUP(Base[[#This Row],[Recurso]],'DE-PARA'!$A$1:$A$1000,'DE-PARA'!$D$1:$D$1000)</f>
        <v>0</v>
      </c>
      <c r="E1650" t="str">
        <f>_xlfn.XLOOKUP(Base[[#This Row],[Tipo]],'DE-PARA'!$K$2:$K$63,'DE-PARA'!$L$2:$L$63,"Fazer De-Para")</f>
        <v>Fazer De-Para</v>
      </c>
      <c r="F1650" s="21">
        <f>Base[[#This Row],[Duração]]*24</f>
        <v>0</v>
      </c>
      <c r="G1650" s="22">
        <f>HOUR(Base[[#This Row],[Tempo de atendimento]]/24)</f>
        <v>0</v>
      </c>
      <c r="H1650">
        <f>_xlfn.XLOOKUP(Base[[#This Row],[Recurso]],'DE-PARA'!$A$1:$A$1000,'DE-PARA'!$E$1:$E$1000)</f>
        <v>0</v>
      </c>
      <c r="I1650">
        <f>_xlfn.XLOOKUP(Base[[#This Row],[Recurso]],'DE-PARA'!$A$1:$A$1000,'DE-PARA'!$F$1:$F$1000)</f>
        <v>0</v>
      </c>
      <c r="AD1650" s="64"/>
      <c r="AE1650" s="64"/>
      <c r="AF1650" s="64"/>
      <c r="AG1650" s="65"/>
      <c r="AH1650" s="65"/>
      <c r="BK1650" s="65"/>
      <c r="BL1650" s="65"/>
      <c r="BP1650" s="20"/>
    </row>
    <row r="1651" spans="1:68">
      <c r="A1651" s="19">
        <f>CONCATENATE(MONTH(Base[[#This Row],[Data_Padronizada]]),"/",YEAR(Base[[#This Row],[Data_Padronizada]]))*1</f>
        <v>1</v>
      </c>
      <c r="B1651" s="20" cm="1">
        <f t="array" ref="B1651">IF(ISTEXT(BP1651), IFERROR(VALOR.DATA(TRIM(BP1651)), VALUE(TRIM(BP1651))), BP1651)</f>
        <v>0</v>
      </c>
      <c r="C1651" t="str">
        <f>TEXT(Base[[#This Row],[Data_Padronizada]],"DDD")</f>
        <v>sáb</v>
      </c>
      <c r="D1651">
        <f>_xlfn.XLOOKUP(Base[[#This Row],[Recurso]],'DE-PARA'!$A$1:$A$1000,'DE-PARA'!$D$1:$D$1000)</f>
        <v>0</v>
      </c>
      <c r="E1651" t="str">
        <f>_xlfn.XLOOKUP(Base[[#This Row],[Tipo]],'DE-PARA'!$K$2:$K$63,'DE-PARA'!$L$2:$L$63,"Fazer De-Para")</f>
        <v>Fazer De-Para</v>
      </c>
      <c r="F1651" s="21">
        <f>Base[[#This Row],[Duração]]*24</f>
        <v>0</v>
      </c>
      <c r="G1651" s="22">
        <f>HOUR(Base[[#This Row],[Tempo de atendimento]]/24)</f>
        <v>0</v>
      </c>
      <c r="H1651">
        <f>_xlfn.XLOOKUP(Base[[#This Row],[Recurso]],'DE-PARA'!$A$1:$A$1000,'DE-PARA'!$E$1:$E$1000)</f>
        <v>0</v>
      </c>
      <c r="I1651">
        <f>_xlfn.XLOOKUP(Base[[#This Row],[Recurso]],'DE-PARA'!$A$1:$A$1000,'DE-PARA'!$F$1:$F$1000)</f>
        <v>0</v>
      </c>
      <c r="AD1651" s="64"/>
      <c r="AE1651" s="64"/>
      <c r="AF1651" s="64"/>
      <c r="AG1651" s="65"/>
      <c r="AH1651" s="65"/>
      <c r="BK1651" s="65"/>
      <c r="BL1651" s="65"/>
      <c r="BP1651" s="20"/>
    </row>
    <row r="1652" spans="1:68">
      <c r="A1652" s="19">
        <f>CONCATENATE(MONTH(Base[[#This Row],[Data_Padronizada]]),"/",YEAR(Base[[#This Row],[Data_Padronizada]]))*1</f>
        <v>1</v>
      </c>
      <c r="B1652" s="20" cm="1">
        <f t="array" ref="B1652">IF(ISTEXT(BP1652), IFERROR(VALOR.DATA(TRIM(BP1652)), VALUE(TRIM(BP1652))), BP1652)</f>
        <v>0</v>
      </c>
      <c r="C1652" t="str">
        <f>TEXT(Base[[#This Row],[Data_Padronizada]],"DDD")</f>
        <v>sáb</v>
      </c>
      <c r="D1652">
        <f>_xlfn.XLOOKUP(Base[[#This Row],[Recurso]],'DE-PARA'!$A$1:$A$1000,'DE-PARA'!$D$1:$D$1000)</f>
        <v>0</v>
      </c>
      <c r="E1652" t="str">
        <f>_xlfn.XLOOKUP(Base[[#This Row],[Tipo]],'DE-PARA'!$K$2:$K$63,'DE-PARA'!$L$2:$L$63,"Fazer De-Para")</f>
        <v>Fazer De-Para</v>
      </c>
      <c r="F1652" s="21">
        <f>Base[[#This Row],[Duração]]*24</f>
        <v>0</v>
      </c>
      <c r="G1652" s="22">
        <f>HOUR(Base[[#This Row],[Tempo de atendimento]]/24)</f>
        <v>0</v>
      </c>
      <c r="H1652">
        <f>_xlfn.XLOOKUP(Base[[#This Row],[Recurso]],'DE-PARA'!$A$1:$A$1000,'DE-PARA'!$E$1:$E$1000)</f>
        <v>0</v>
      </c>
      <c r="I1652">
        <f>_xlfn.XLOOKUP(Base[[#This Row],[Recurso]],'DE-PARA'!$A$1:$A$1000,'DE-PARA'!$F$1:$F$1000)</f>
        <v>0</v>
      </c>
      <c r="AD1652" s="64"/>
      <c r="AE1652" s="64"/>
      <c r="AF1652" s="64"/>
      <c r="AG1652" s="65"/>
      <c r="AH1652" s="65"/>
      <c r="BK1652" s="65"/>
      <c r="BL1652" s="65"/>
      <c r="BP1652" s="20"/>
    </row>
    <row r="1653" spans="1:68">
      <c r="A1653" s="19">
        <f>CONCATENATE(MONTH(Base[[#This Row],[Data_Padronizada]]),"/",YEAR(Base[[#This Row],[Data_Padronizada]]))*1</f>
        <v>1</v>
      </c>
      <c r="B1653" s="20" cm="1">
        <f t="array" ref="B1653">IF(ISTEXT(BP1653), IFERROR(VALOR.DATA(TRIM(BP1653)), VALUE(TRIM(BP1653))), BP1653)</f>
        <v>0</v>
      </c>
      <c r="C1653" t="str">
        <f>TEXT(Base[[#This Row],[Data_Padronizada]],"DDD")</f>
        <v>sáb</v>
      </c>
      <c r="D1653">
        <f>_xlfn.XLOOKUP(Base[[#This Row],[Recurso]],'DE-PARA'!$A$1:$A$1000,'DE-PARA'!$D$1:$D$1000)</f>
        <v>0</v>
      </c>
      <c r="E1653" t="str">
        <f>_xlfn.XLOOKUP(Base[[#This Row],[Tipo]],'DE-PARA'!$K$2:$K$63,'DE-PARA'!$L$2:$L$63,"Fazer De-Para")</f>
        <v>Fazer De-Para</v>
      </c>
      <c r="F1653" s="21">
        <f>Base[[#This Row],[Duração]]*24</f>
        <v>0</v>
      </c>
      <c r="G1653" s="22">
        <f>HOUR(Base[[#This Row],[Tempo de atendimento]]/24)</f>
        <v>0</v>
      </c>
      <c r="H1653">
        <f>_xlfn.XLOOKUP(Base[[#This Row],[Recurso]],'DE-PARA'!$A$1:$A$1000,'DE-PARA'!$E$1:$E$1000)</f>
        <v>0</v>
      </c>
      <c r="I1653">
        <f>_xlfn.XLOOKUP(Base[[#This Row],[Recurso]],'DE-PARA'!$A$1:$A$1000,'DE-PARA'!$F$1:$F$1000)</f>
        <v>0</v>
      </c>
      <c r="AD1653" s="64"/>
      <c r="AE1653" s="64"/>
      <c r="AF1653" s="64"/>
      <c r="AG1653" s="65"/>
      <c r="AH1653" s="65"/>
      <c r="BK1653" s="65"/>
      <c r="BL1653" s="65"/>
      <c r="BP1653" s="20"/>
    </row>
    <row r="1654" spans="1:68">
      <c r="A1654" s="19">
        <f>CONCATENATE(MONTH(Base[[#This Row],[Data_Padronizada]]),"/",YEAR(Base[[#This Row],[Data_Padronizada]]))*1</f>
        <v>1</v>
      </c>
      <c r="B1654" s="20" cm="1">
        <f t="array" ref="B1654">IF(ISTEXT(BP1654), IFERROR(VALOR.DATA(TRIM(BP1654)), VALUE(TRIM(BP1654))), BP1654)</f>
        <v>0</v>
      </c>
      <c r="C1654" t="str">
        <f>TEXT(Base[[#This Row],[Data_Padronizada]],"DDD")</f>
        <v>sáb</v>
      </c>
      <c r="D1654">
        <f>_xlfn.XLOOKUP(Base[[#This Row],[Recurso]],'DE-PARA'!$A$1:$A$1000,'DE-PARA'!$D$1:$D$1000)</f>
        <v>0</v>
      </c>
      <c r="E1654" t="str">
        <f>_xlfn.XLOOKUP(Base[[#This Row],[Tipo]],'DE-PARA'!$K$2:$K$63,'DE-PARA'!$L$2:$L$63,"Fazer De-Para")</f>
        <v>Fazer De-Para</v>
      </c>
      <c r="F1654" s="21">
        <f>Base[[#This Row],[Duração]]*24</f>
        <v>0</v>
      </c>
      <c r="G1654" s="22">
        <f>HOUR(Base[[#This Row],[Tempo de atendimento]]/24)</f>
        <v>0</v>
      </c>
      <c r="H1654">
        <f>_xlfn.XLOOKUP(Base[[#This Row],[Recurso]],'DE-PARA'!$A$1:$A$1000,'DE-PARA'!$E$1:$E$1000)</f>
        <v>0</v>
      </c>
      <c r="I1654">
        <f>_xlfn.XLOOKUP(Base[[#This Row],[Recurso]],'DE-PARA'!$A$1:$A$1000,'DE-PARA'!$F$1:$F$1000)</f>
        <v>0</v>
      </c>
      <c r="AD1654" s="64"/>
      <c r="AE1654" s="64"/>
      <c r="AF1654" s="64"/>
      <c r="AG1654" s="65"/>
      <c r="AH1654" s="65"/>
      <c r="BK1654" s="65"/>
      <c r="BL1654" s="65"/>
      <c r="BP1654" s="20"/>
    </row>
    <row r="1655" spans="1:68">
      <c r="A1655" s="19">
        <f>CONCATENATE(MONTH(Base[[#This Row],[Data_Padronizada]]),"/",YEAR(Base[[#This Row],[Data_Padronizada]]))*1</f>
        <v>1</v>
      </c>
      <c r="B1655" s="20" cm="1">
        <f t="array" ref="B1655">IF(ISTEXT(BP1655), IFERROR(VALOR.DATA(TRIM(BP1655)), VALUE(TRIM(BP1655))), BP1655)</f>
        <v>0</v>
      </c>
      <c r="C1655" t="str">
        <f>TEXT(Base[[#This Row],[Data_Padronizada]],"DDD")</f>
        <v>sáb</v>
      </c>
      <c r="D1655">
        <f>_xlfn.XLOOKUP(Base[[#This Row],[Recurso]],'DE-PARA'!$A$1:$A$1000,'DE-PARA'!$D$1:$D$1000)</f>
        <v>0</v>
      </c>
      <c r="E1655" t="str">
        <f>_xlfn.XLOOKUP(Base[[#This Row],[Tipo]],'DE-PARA'!$K$2:$K$63,'DE-PARA'!$L$2:$L$63,"Fazer De-Para")</f>
        <v>Fazer De-Para</v>
      </c>
      <c r="F1655" s="21">
        <f>Base[[#This Row],[Duração]]*24</f>
        <v>0</v>
      </c>
      <c r="G1655" s="22">
        <f>HOUR(Base[[#This Row],[Tempo de atendimento]]/24)</f>
        <v>0</v>
      </c>
      <c r="H1655">
        <f>_xlfn.XLOOKUP(Base[[#This Row],[Recurso]],'DE-PARA'!$A$1:$A$1000,'DE-PARA'!$E$1:$E$1000)</f>
        <v>0</v>
      </c>
      <c r="I1655">
        <f>_xlfn.XLOOKUP(Base[[#This Row],[Recurso]],'DE-PARA'!$A$1:$A$1000,'DE-PARA'!$F$1:$F$1000)</f>
        <v>0</v>
      </c>
      <c r="AD1655" s="64"/>
      <c r="AE1655" s="64"/>
      <c r="AF1655" s="64"/>
      <c r="AG1655" s="65"/>
      <c r="AH1655" s="65"/>
      <c r="BK1655" s="65"/>
      <c r="BL1655" s="65"/>
      <c r="BP1655" s="20"/>
    </row>
    <row r="1656" spans="1:68">
      <c r="A1656" s="19">
        <f>CONCATENATE(MONTH(Base[[#This Row],[Data_Padronizada]]),"/",YEAR(Base[[#This Row],[Data_Padronizada]]))*1</f>
        <v>1</v>
      </c>
      <c r="B1656" s="20" cm="1">
        <f t="array" ref="B1656">IF(ISTEXT(BP1656), IFERROR(VALOR.DATA(TRIM(BP1656)), VALUE(TRIM(BP1656))), BP1656)</f>
        <v>0</v>
      </c>
      <c r="C1656" t="str">
        <f>TEXT(Base[[#This Row],[Data_Padronizada]],"DDD")</f>
        <v>sáb</v>
      </c>
      <c r="D1656">
        <f>_xlfn.XLOOKUP(Base[[#This Row],[Recurso]],'DE-PARA'!$A$1:$A$1000,'DE-PARA'!$D$1:$D$1000)</f>
        <v>0</v>
      </c>
      <c r="E1656" t="str">
        <f>_xlfn.XLOOKUP(Base[[#This Row],[Tipo]],'DE-PARA'!$K$2:$K$63,'DE-PARA'!$L$2:$L$63,"Fazer De-Para")</f>
        <v>Fazer De-Para</v>
      </c>
      <c r="F1656" s="21">
        <f>Base[[#This Row],[Duração]]*24</f>
        <v>0</v>
      </c>
      <c r="G1656" s="22">
        <f>HOUR(Base[[#This Row],[Tempo de atendimento]]/24)</f>
        <v>0</v>
      </c>
      <c r="H1656">
        <f>_xlfn.XLOOKUP(Base[[#This Row],[Recurso]],'DE-PARA'!$A$1:$A$1000,'DE-PARA'!$E$1:$E$1000)</f>
        <v>0</v>
      </c>
      <c r="I1656">
        <f>_xlfn.XLOOKUP(Base[[#This Row],[Recurso]],'DE-PARA'!$A$1:$A$1000,'DE-PARA'!$F$1:$F$1000)</f>
        <v>0</v>
      </c>
      <c r="AD1656" s="64"/>
      <c r="AE1656" s="64"/>
      <c r="AF1656" s="64"/>
      <c r="AG1656" s="65"/>
      <c r="AH1656" s="65"/>
      <c r="BK1656" s="65"/>
      <c r="BL1656" s="65"/>
      <c r="BP1656" s="20"/>
    </row>
    <row r="1657" spans="1:68">
      <c r="A1657" s="19">
        <f>CONCATENATE(MONTH(Base[[#This Row],[Data_Padronizada]]),"/",YEAR(Base[[#This Row],[Data_Padronizada]]))*1</f>
        <v>1</v>
      </c>
      <c r="B1657" s="20" cm="1">
        <f t="array" ref="B1657">IF(ISTEXT(BP1657), IFERROR(VALOR.DATA(TRIM(BP1657)), VALUE(TRIM(BP1657))), BP1657)</f>
        <v>0</v>
      </c>
      <c r="C1657" t="str">
        <f>TEXT(Base[[#This Row],[Data_Padronizada]],"DDD")</f>
        <v>sáb</v>
      </c>
      <c r="D1657">
        <f>_xlfn.XLOOKUP(Base[[#This Row],[Recurso]],'DE-PARA'!$A$1:$A$1000,'DE-PARA'!$D$1:$D$1000)</f>
        <v>0</v>
      </c>
      <c r="E1657" t="str">
        <f>_xlfn.XLOOKUP(Base[[#This Row],[Tipo]],'DE-PARA'!$K$2:$K$63,'DE-PARA'!$L$2:$L$63,"Fazer De-Para")</f>
        <v>Fazer De-Para</v>
      </c>
      <c r="F1657" s="21">
        <f>Base[[#This Row],[Duração]]*24</f>
        <v>0</v>
      </c>
      <c r="G1657" s="22">
        <f>HOUR(Base[[#This Row],[Tempo de atendimento]]/24)</f>
        <v>0</v>
      </c>
      <c r="H1657">
        <f>_xlfn.XLOOKUP(Base[[#This Row],[Recurso]],'DE-PARA'!$A$1:$A$1000,'DE-PARA'!$E$1:$E$1000)</f>
        <v>0</v>
      </c>
      <c r="I1657">
        <f>_xlfn.XLOOKUP(Base[[#This Row],[Recurso]],'DE-PARA'!$A$1:$A$1000,'DE-PARA'!$F$1:$F$1000)</f>
        <v>0</v>
      </c>
      <c r="AD1657" s="64"/>
      <c r="AE1657" s="64"/>
      <c r="AF1657" s="64"/>
      <c r="AG1657" s="65"/>
      <c r="AH1657" s="65"/>
      <c r="BK1657" s="65"/>
      <c r="BL1657" s="65"/>
      <c r="BP1657" s="20"/>
    </row>
    <row r="1658" spans="1:68">
      <c r="A1658" s="19">
        <f>CONCATENATE(MONTH(Base[[#This Row],[Data_Padronizada]]),"/",YEAR(Base[[#This Row],[Data_Padronizada]]))*1</f>
        <v>1</v>
      </c>
      <c r="B1658" s="20" cm="1">
        <f t="array" ref="B1658">IF(ISTEXT(BP1658), IFERROR(VALOR.DATA(TRIM(BP1658)), VALUE(TRIM(BP1658))), BP1658)</f>
        <v>0</v>
      </c>
      <c r="C1658" t="str">
        <f>TEXT(Base[[#This Row],[Data_Padronizada]],"DDD")</f>
        <v>sáb</v>
      </c>
      <c r="D1658">
        <f>_xlfn.XLOOKUP(Base[[#This Row],[Recurso]],'DE-PARA'!$A$1:$A$1000,'DE-PARA'!$D$1:$D$1000)</f>
        <v>0</v>
      </c>
      <c r="E1658" t="str">
        <f>_xlfn.XLOOKUP(Base[[#This Row],[Tipo]],'DE-PARA'!$K$2:$K$63,'DE-PARA'!$L$2:$L$63,"Fazer De-Para")</f>
        <v>Fazer De-Para</v>
      </c>
      <c r="F1658" s="21">
        <f>Base[[#This Row],[Duração]]*24</f>
        <v>0</v>
      </c>
      <c r="G1658" s="22">
        <f>HOUR(Base[[#This Row],[Tempo de atendimento]]/24)</f>
        <v>0</v>
      </c>
      <c r="H1658">
        <f>_xlfn.XLOOKUP(Base[[#This Row],[Recurso]],'DE-PARA'!$A$1:$A$1000,'DE-PARA'!$E$1:$E$1000)</f>
        <v>0</v>
      </c>
      <c r="I1658">
        <f>_xlfn.XLOOKUP(Base[[#This Row],[Recurso]],'DE-PARA'!$A$1:$A$1000,'DE-PARA'!$F$1:$F$1000)</f>
        <v>0</v>
      </c>
      <c r="AD1658" s="64"/>
      <c r="AE1658" s="64"/>
      <c r="AF1658" s="64"/>
      <c r="AG1658" s="65"/>
      <c r="AH1658" s="65"/>
      <c r="BK1658" s="65"/>
      <c r="BL1658" s="65"/>
      <c r="BP1658" s="20"/>
    </row>
    <row r="1659" spans="1:68">
      <c r="A1659" s="19">
        <f>CONCATENATE(MONTH(Base[[#This Row],[Data_Padronizada]]),"/",YEAR(Base[[#This Row],[Data_Padronizada]]))*1</f>
        <v>1</v>
      </c>
      <c r="B1659" s="20" cm="1">
        <f t="array" ref="B1659">IF(ISTEXT(BP1659), IFERROR(VALOR.DATA(TRIM(BP1659)), VALUE(TRIM(BP1659))), BP1659)</f>
        <v>0</v>
      </c>
      <c r="C1659" t="str">
        <f>TEXT(Base[[#This Row],[Data_Padronizada]],"DDD")</f>
        <v>sáb</v>
      </c>
      <c r="D1659">
        <f>_xlfn.XLOOKUP(Base[[#This Row],[Recurso]],'DE-PARA'!$A$1:$A$1000,'DE-PARA'!$D$1:$D$1000)</f>
        <v>0</v>
      </c>
      <c r="E1659" t="str">
        <f>_xlfn.XLOOKUP(Base[[#This Row],[Tipo]],'DE-PARA'!$K$2:$K$63,'DE-PARA'!$L$2:$L$63,"Fazer De-Para")</f>
        <v>Fazer De-Para</v>
      </c>
      <c r="F1659" s="21">
        <f>Base[[#This Row],[Duração]]*24</f>
        <v>0</v>
      </c>
      <c r="G1659" s="22">
        <f>HOUR(Base[[#This Row],[Tempo de atendimento]]/24)</f>
        <v>0</v>
      </c>
      <c r="H1659">
        <f>_xlfn.XLOOKUP(Base[[#This Row],[Recurso]],'DE-PARA'!$A$1:$A$1000,'DE-PARA'!$E$1:$E$1000)</f>
        <v>0</v>
      </c>
      <c r="I1659">
        <f>_xlfn.XLOOKUP(Base[[#This Row],[Recurso]],'DE-PARA'!$A$1:$A$1000,'DE-PARA'!$F$1:$F$1000)</f>
        <v>0</v>
      </c>
      <c r="AD1659" s="64"/>
      <c r="AE1659" s="64"/>
      <c r="AF1659" s="64"/>
      <c r="AG1659" s="65"/>
      <c r="AH1659" s="65"/>
      <c r="BK1659" s="65"/>
      <c r="BL1659" s="65"/>
      <c r="BP1659" s="20"/>
    </row>
    <row r="1660" spans="1:68">
      <c r="A1660" s="19">
        <f>CONCATENATE(MONTH(Base[[#This Row],[Data_Padronizada]]),"/",YEAR(Base[[#This Row],[Data_Padronizada]]))*1</f>
        <v>1</v>
      </c>
      <c r="B1660" s="20" cm="1">
        <f t="array" ref="B1660">IF(ISTEXT(BP1660), IFERROR(VALOR.DATA(TRIM(BP1660)), VALUE(TRIM(BP1660))), BP1660)</f>
        <v>0</v>
      </c>
      <c r="C1660" t="str">
        <f>TEXT(Base[[#This Row],[Data_Padronizada]],"DDD")</f>
        <v>sáb</v>
      </c>
      <c r="D1660">
        <f>_xlfn.XLOOKUP(Base[[#This Row],[Recurso]],'DE-PARA'!$A$1:$A$1000,'DE-PARA'!$D$1:$D$1000)</f>
        <v>0</v>
      </c>
      <c r="E1660" t="str">
        <f>_xlfn.XLOOKUP(Base[[#This Row],[Tipo]],'DE-PARA'!$K$2:$K$63,'DE-PARA'!$L$2:$L$63,"Fazer De-Para")</f>
        <v>Fazer De-Para</v>
      </c>
      <c r="F1660" s="21">
        <f>Base[[#This Row],[Duração]]*24</f>
        <v>0</v>
      </c>
      <c r="G1660" s="22">
        <f>HOUR(Base[[#This Row],[Tempo de atendimento]]/24)</f>
        <v>0</v>
      </c>
      <c r="H1660">
        <f>_xlfn.XLOOKUP(Base[[#This Row],[Recurso]],'DE-PARA'!$A$1:$A$1000,'DE-PARA'!$E$1:$E$1000)</f>
        <v>0</v>
      </c>
      <c r="I1660">
        <f>_xlfn.XLOOKUP(Base[[#This Row],[Recurso]],'DE-PARA'!$A$1:$A$1000,'DE-PARA'!$F$1:$F$1000)</f>
        <v>0</v>
      </c>
      <c r="AD1660" s="64"/>
      <c r="AE1660" s="64"/>
      <c r="AF1660" s="64"/>
      <c r="AG1660" s="65"/>
      <c r="AH1660" s="65"/>
      <c r="BK1660" s="65"/>
      <c r="BL1660" s="65"/>
      <c r="BP1660" s="20"/>
    </row>
    <row r="1661" spans="1:68">
      <c r="A1661" s="19">
        <f>CONCATENATE(MONTH(Base[[#This Row],[Data_Padronizada]]),"/",YEAR(Base[[#This Row],[Data_Padronizada]]))*1</f>
        <v>1</v>
      </c>
      <c r="B1661" s="20" cm="1">
        <f t="array" ref="B1661">IF(ISTEXT(BP1661), IFERROR(VALOR.DATA(TRIM(BP1661)), VALUE(TRIM(BP1661))), BP1661)</f>
        <v>0</v>
      </c>
      <c r="C1661" t="str">
        <f>TEXT(Base[[#This Row],[Data_Padronizada]],"DDD")</f>
        <v>sáb</v>
      </c>
      <c r="D1661">
        <f>_xlfn.XLOOKUP(Base[[#This Row],[Recurso]],'DE-PARA'!$A$1:$A$1000,'DE-PARA'!$D$1:$D$1000)</f>
        <v>0</v>
      </c>
      <c r="E1661" t="str">
        <f>_xlfn.XLOOKUP(Base[[#This Row],[Tipo]],'DE-PARA'!$K$2:$K$63,'DE-PARA'!$L$2:$L$63,"Fazer De-Para")</f>
        <v>Fazer De-Para</v>
      </c>
      <c r="F1661" s="21">
        <f>Base[[#This Row],[Duração]]*24</f>
        <v>0</v>
      </c>
      <c r="G1661" s="22">
        <f>HOUR(Base[[#This Row],[Tempo de atendimento]]/24)</f>
        <v>0</v>
      </c>
      <c r="H1661">
        <f>_xlfn.XLOOKUP(Base[[#This Row],[Recurso]],'DE-PARA'!$A$1:$A$1000,'DE-PARA'!$E$1:$E$1000)</f>
        <v>0</v>
      </c>
      <c r="I1661">
        <f>_xlfn.XLOOKUP(Base[[#This Row],[Recurso]],'DE-PARA'!$A$1:$A$1000,'DE-PARA'!$F$1:$F$1000)</f>
        <v>0</v>
      </c>
      <c r="AD1661" s="64"/>
      <c r="AE1661" s="64"/>
      <c r="AF1661" s="64"/>
      <c r="AG1661" s="65"/>
      <c r="AH1661" s="65"/>
      <c r="BK1661" s="65"/>
      <c r="BL1661" s="65"/>
      <c r="BP1661" s="20"/>
    </row>
    <row r="1662" spans="1:68">
      <c r="A1662" s="19">
        <f>CONCATENATE(MONTH(Base[[#This Row],[Data_Padronizada]]),"/",YEAR(Base[[#This Row],[Data_Padronizada]]))*1</f>
        <v>1</v>
      </c>
      <c r="B1662" s="20" cm="1">
        <f t="array" ref="B1662">IF(ISTEXT(BP1662), IFERROR(VALOR.DATA(TRIM(BP1662)), VALUE(TRIM(BP1662))), BP1662)</f>
        <v>0</v>
      </c>
      <c r="C1662" t="str">
        <f>TEXT(Base[[#This Row],[Data_Padronizada]],"DDD")</f>
        <v>sáb</v>
      </c>
      <c r="D1662">
        <f>_xlfn.XLOOKUP(Base[[#This Row],[Recurso]],'DE-PARA'!$A$1:$A$1000,'DE-PARA'!$D$1:$D$1000)</f>
        <v>0</v>
      </c>
      <c r="E1662" t="str">
        <f>_xlfn.XLOOKUP(Base[[#This Row],[Tipo]],'DE-PARA'!$K$2:$K$63,'DE-PARA'!$L$2:$L$63,"Fazer De-Para")</f>
        <v>Fazer De-Para</v>
      </c>
      <c r="F1662" s="21">
        <f>Base[[#This Row],[Duração]]*24</f>
        <v>0</v>
      </c>
      <c r="G1662" s="22">
        <f>HOUR(Base[[#This Row],[Tempo de atendimento]]/24)</f>
        <v>0</v>
      </c>
      <c r="H1662">
        <f>_xlfn.XLOOKUP(Base[[#This Row],[Recurso]],'DE-PARA'!$A$1:$A$1000,'DE-PARA'!$E$1:$E$1000)</f>
        <v>0</v>
      </c>
      <c r="I1662">
        <f>_xlfn.XLOOKUP(Base[[#This Row],[Recurso]],'DE-PARA'!$A$1:$A$1000,'DE-PARA'!$F$1:$F$1000)</f>
        <v>0</v>
      </c>
      <c r="AD1662" s="64"/>
      <c r="AE1662" s="64"/>
      <c r="AF1662" s="64"/>
      <c r="AG1662" s="65"/>
      <c r="AH1662" s="65"/>
      <c r="BK1662" s="65"/>
      <c r="BL1662" s="65"/>
      <c r="BP1662" s="20"/>
    </row>
    <row r="1663" spans="1:68">
      <c r="A1663" s="19">
        <f>CONCATENATE(MONTH(Base[[#This Row],[Data_Padronizada]]),"/",YEAR(Base[[#This Row],[Data_Padronizada]]))*1</f>
        <v>1</v>
      </c>
      <c r="B1663" s="20" cm="1">
        <f t="array" ref="B1663">IF(ISTEXT(BP1663), IFERROR(VALOR.DATA(TRIM(BP1663)), VALUE(TRIM(BP1663))), BP1663)</f>
        <v>0</v>
      </c>
      <c r="C1663" t="str">
        <f>TEXT(Base[[#This Row],[Data_Padronizada]],"DDD")</f>
        <v>sáb</v>
      </c>
      <c r="D1663">
        <f>_xlfn.XLOOKUP(Base[[#This Row],[Recurso]],'DE-PARA'!$A$1:$A$1000,'DE-PARA'!$D$1:$D$1000)</f>
        <v>0</v>
      </c>
      <c r="E1663" t="str">
        <f>_xlfn.XLOOKUP(Base[[#This Row],[Tipo]],'DE-PARA'!$K$2:$K$63,'DE-PARA'!$L$2:$L$63,"Fazer De-Para")</f>
        <v>Fazer De-Para</v>
      </c>
      <c r="F1663" s="21">
        <f>Base[[#This Row],[Duração]]*24</f>
        <v>0</v>
      </c>
      <c r="G1663" s="22">
        <f>HOUR(Base[[#This Row],[Tempo de atendimento]]/24)</f>
        <v>0</v>
      </c>
      <c r="H1663">
        <f>_xlfn.XLOOKUP(Base[[#This Row],[Recurso]],'DE-PARA'!$A$1:$A$1000,'DE-PARA'!$E$1:$E$1000)</f>
        <v>0</v>
      </c>
      <c r="I1663">
        <f>_xlfn.XLOOKUP(Base[[#This Row],[Recurso]],'DE-PARA'!$A$1:$A$1000,'DE-PARA'!$F$1:$F$1000)</f>
        <v>0</v>
      </c>
      <c r="AD1663" s="64"/>
      <c r="AE1663" s="64"/>
      <c r="AF1663" s="64"/>
      <c r="AG1663" s="65"/>
      <c r="AH1663" s="65"/>
      <c r="BK1663" s="65"/>
      <c r="BL1663" s="65"/>
      <c r="BP1663" s="20"/>
    </row>
    <row r="1664" spans="1:68">
      <c r="A1664" s="19">
        <f>CONCATENATE(MONTH(Base[[#This Row],[Data_Padronizada]]),"/",YEAR(Base[[#This Row],[Data_Padronizada]]))*1</f>
        <v>1</v>
      </c>
      <c r="B1664" s="20" cm="1">
        <f t="array" ref="B1664">IF(ISTEXT(BP1664), IFERROR(VALOR.DATA(TRIM(BP1664)), VALUE(TRIM(BP1664))), BP1664)</f>
        <v>0</v>
      </c>
      <c r="C1664" t="str">
        <f>TEXT(Base[[#This Row],[Data_Padronizada]],"DDD")</f>
        <v>sáb</v>
      </c>
      <c r="D1664">
        <f>_xlfn.XLOOKUP(Base[[#This Row],[Recurso]],'DE-PARA'!$A$1:$A$1000,'DE-PARA'!$D$1:$D$1000)</f>
        <v>0</v>
      </c>
      <c r="E1664" t="str">
        <f>_xlfn.XLOOKUP(Base[[#This Row],[Tipo]],'DE-PARA'!$K$2:$K$63,'DE-PARA'!$L$2:$L$63,"Fazer De-Para")</f>
        <v>Fazer De-Para</v>
      </c>
      <c r="F1664" s="21">
        <f>Base[[#This Row],[Duração]]*24</f>
        <v>0</v>
      </c>
      <c r="G1664" s="22">
        <f>HOUR(Base[[#This Row],[Tempo de atendimento]]/24)</f>
        <v>0</v>
      </c>
      <c r="H1664">
        <f>_xlfn.XLOOKUP(Base[[#This Row],[Recurso]],'DE-PARA'!$A$1:$A$1000,'DE-PARA'!$E$1:$E$1000)</f>
        <v>0</v>
      </c>
      <c r="I1664">
        <f>_xlfn.XLOOKUP(Base[[#This Row],[Recurso]],'DE-PARA'!$A$1:$A$1000,'DE-PARA'!$F$1:$F$1000)</f>
        <v>0</v>
      </c>
      <c r="AD1664" s="64"/>
      <c r="AE1664" s="64"/>
      <c r="AF1664" s="64"/>
      <c r="AG1664" s="65"/>
      <c r="AH1664" s="65"/>
      <c r="BK1664" s="65"/>
      <c r="BL1664" s="65"/>
      <c r="BP1664" s="20"/>
    </row>
    <row r="1665" spans="1:68">
      <c r="A1665" s="19">
        <f>CONCATENATE(MONTH(Base[[#This Row],[Data_Padronizada]]),"/",YEAR(Base[[#This Row],[Data_Padronizada]]))*1</f>
        <v>1</v>
      </c>
      <c r="B1665" s="20" cm="1">
        <f t="array" ref="B1665">IF(ISTEXT(BP1665), IFERROR(VALOR.DATA(TRIM(BP1665)), VALUE(TRIM(BP1665))), BP1665)</f>
        <v>0</v>
      </c>
      <c r="C1665" t="str">
        <f>TEXT(Base[[#This Row],[Data_Padronizada]],"DDD")</f>
        <v>sáb</v>
      </c>
      <c r="D1665">
        <f>_xlfn.XLOOKUP(Base[[#This Row],[Recurso]],'DE-PARA'!$A$1:$A$1000,'DE-PARA'!$D$1:$D$1000)</f>
        <v>0</v>
      </c>
      <c r="E1665" t="str">
        <f>_xlfn.XLOOKUP(Base[[#This Row],[Tipo]],'DE-PARA'!$K$2:$K$63,'DE-PARA'!$L$2:$L$63,"Fazer De-Para")</f>
        <v>Fazer De-Para</v>
      </c>
      <c r="F1665" s="21">
        <f>Base[[#This Row],[Duração]]*24</f>
        <v>0</v>
      </c>
      <c r="G1665" s="22">
        <f>HOUR(Base[[#This Row],[Tempo de atendimento]]/24)</f>
        <v>0</v>
      </c>
      <c r="H1665">
        <f>_xlfn.XLOOKUP(Base[[#This Row],[Recurso]],'DE-PARA'!$A$1:$A$1000,'DE-PARA'!$E$1:$E$1000)</f>
        <v>0</v>
      </c>
      <c r="I1665">
        <f>_xlfn.XLOOKUP(Base[[#This Row],[Recurso]],'DE-PARA'!$A$1:$A$1000,'DE-PARA'!$F$1:$F$1000)</f>
        <v>0</v>
      </c>
      <c r="AD1665" s="64"/>
      <c r="AE1665" s="64"/>
      <c r="AF1665" s="64"/>
      <c r="AG1665" s="65"/>
      <c r="AH1665" s="65"/>
      <c r="BK1665" s="65"/>
      <c r="BL1665" s="65"/>
      <c r="BP1665" s="20"/>
    </row>
    <row r="1666" spans="1:68">
      <c r="A1666" s="19">
        <f>CONCATENATE(MONTH(Base[[#This Row],[Data_Padronizada]]),"/",YEAR(Base[[#This Row],[Data_Padronizada]]))*1</f>
        <v>1</v>
      </c>
      <c r="B1666" s="20" cm="1">
        <f t="array" ref="B1666">IF(ISTEXT(BP1666), IFERROR(VALOR.DATA(TRIM(BP1666)), VALUE(TRIM(BP1666))), BP1666)</f>
        <v>0</v>
      </c>
      <c r="C1666" t="str">
        <f>TEXT(Base[[#This Row],[Data_Padronizada]],"DDD")</f>
        <v>sáb</v>
      </c>
      <c r="D1666">
        <f>_xlfn.XLOOKUP(Base[[#This Row],[Recurso]],'DE-PARA'!$A$1:$A$1000,'DE-PARA'!$D$1:$D$1000)</f>
        <v>0</v>
      </c>
      <c r="E1666" t="str">
        <f>_xlfn.XLOOKUP(Base[[#This Row],[Tipo]],'DE-PARA'!$K$2:$K$63,'DE-PARA'!$L$2:$L$63,"Fazer De-Para")</f>
        <v>Fazer De-Para</v>
      </c>
      <c r="F1666" s="21">
        <f>Base[[#This Row],[Duração]]*24</f>
        <v>0</v>
      </c>
      <c r="G1666" s="22">
        <f>HOUR(Base[[#This Row],[Tempo de atendimento]]/24)</f>
        <v>0</v>
      </c>
      <c r="H1666">
        <f>_xlfn.XLOOKUP(Base[[#This Row],[Recurso]],'DE-PARA'!$A$1:$A$1000,'DE-PARA'!$E$1:$E$1000)</f>
        <v>0</v>
      </c>
      <c r="I1666">
        <f>_xlfn.XLOOKUP(Base[[#This Row],[Recurso]],'DE-PARA'!$A$1:$A$1000,'DE-PARA'!$F$1:$F$1000)</f>
        <v>0</v>
      </c>
      <c r="AD1666" s="64"/>
      <c r="AE1666" s="64"/>
      <c r="AF1666" s="64"/>
      <c r="AG1666" s="65"/>
      <c r="AH1666" s="65"/>
      <c r="BK1666" s="65"/>
      <c r="BL1666" s="65"/>
      <c r="BP1666" s="20"/>
    </row>
    <row r="1667" spans="1:68">
      <c r="A1667" s="19">
        <f>CONCATENATE(MONTH(Base[[#This Row],[Data_Padronizada]]),"/",YEAR(Base[[#This Row],[Data_Padronizada]]))*1</f>
        <v>1</v>
      </c>
      <c r="B1667" s="20" cm="1">
        <f t="array" ref="B1667">IF(ISTEXT(BP1667), IFERROR(VALOR.DATA(TRIM(BP1667)), VALUE(TRIM(BP1667))), BP1667)</f>
        <v>0</v>
      </c>
      <c r="C1667" t="str">
        <f>TEXT(Base[[#This Row],[Data_Padronizada]],"DDD")</f>
        <v>sáb</v>
      </c>
      <c r="D1667">
        <f>_xlfn.XLOOKUP(Base[[#This Row],[Recurso]],'DE-PARA'!$A$1:$A$1000,'DE-PARA'!$D$1:$D$1000)</f>
        <v>0</v>
      </c>
      <c r="E1667" t="str">
        <f>_xlfn.XLOOKUP(Base[[#This Row],[Tipo]],'DE-PARA'!$K$2:$K$63,'DE-PARA'!$L$2:$L$63,"Fazer De-Para")</f>
        <v>Fazer De-Para</v>
      </c>
      <c r="F1667" s="21">
        <f>Base[[#This Row],[Duração]]*24</f>
        <v>0</v>
      </c>
      <c r="G1667" s="22">
        <f>HOUR(Base[[#This Row],[Tempo de atendimento]]/24)</f>
        <v>0</v>
      </c>
      <c r="H1667">
        <f>_xlfn.XLOOKUP(Base[[#This Row],[Recurso]],'DE-PARA'!$A$1:$A$1000,'DE-PARA'!$E$1:$E$1000)</f>
        <v>0</v>
      </c>
      <c r="I1667">
        <f>_xlfn.XLOOKUP(Base[[#This Row],[Recurso]],'DE-PARA'!$A$1:$A$1000,'DE-PARA'!$F$1:$F$1000)</f>
        <v>0</v>
      </c>
      <c r="AD1667" s="64"/>
      <c r="AE1667" s="64"/>
      <c r="AF1667" s="64"/>
      <c r="AG1667" s="65"/>
      <c r="AH1667" s="65"/>
      <c r="BK1667" s="65"/>
      <c r="BL1667" s="65"/>
      <c r="BP1667" s="20"/>
    </row>
    <row r="1668" spans="1:68">
      <c r="A1668" s="19">
        <f>CONCATENATE(MONTH(Base[[#This Row],[Data_Padronizada]]),"/",YEAR(Base[[#This Row],[Data_Padronizada]]))*1</f>
        <v>1</v>
      </c>
      <c r="B1668" s="20" cm="1">
        <f t="array" ref="B1668">IF(ISTEXT(BP1668), IFERROR(VALOR.DATA(TRIM(BP1668)), VALUE(TRIM(BP1668))), BP1668)</f>
        <v>0</v>
      </c>
      <c r="C1668" t="str">
        <f>TEXT(Base[[#This Row],[Data_Padronizada]],"DDD")</f>
        <v>sáb</v>
      </c>
      <c r="D1668">
        <f>_xlfn.XLOOKUP(Base[[#This Row],[Recurso]],'DE-PARA'!$A$1:$A$1000,'DE-PARA'!$D$1:$D$1000)</f>
        <v>0</v>
      </c>
      <c r="E1668" t="str">
        <f>_xlfn.XLOOKUP(Base[[#This Row],[Tipo]],'DE-PARA'!$K$2:$K$63,'DE-PARA'!$L$2:$L$63,"Fazer De-Para")</f>
        <v>Fazer De-Para</v>
      </c>
      <c r="F1668" s="21">
        <f>Base[[#This Row],[Duração]]*24</f>
        <v>0</v>
      </c>
      <c r="G1668" s="22">
        <f>HOUR(Base[[#This Row],[Tempo de atendimento]]/24)</f>
        <v>0</v>
      </c>
      <c r="H1668">
        <f>_xlfn.XLOOKUP(Base[[#This Row],[Recurso]],'DE-PARA'!$A$1:$A$1000,'DE-PARA'!$E$1:$E$1000)</f>
        <v>0</v>
      </c>
      <c r="I1668">
        <f>_xlfn.XLOOKUP(Base[[#This Row],[Recurso]],'DE-PARA'!$A$1:$A$1000,'DE-PARA'!$F$1:$F$1000)</f>
        <v>0</v>
      </c>
      <c r="AD1668" s="64"/>
      <c r="AE1668" s="64"/>
      <c r="AF1668" s="64"/>
      <c r="AG1668" s="65"/>
      <c r="AH1668" s="65"/>
      <c r="BK1668" s="65"/>
      <c r="BL1668" s="65"/>
      <c r="BP1668" s="20"/>
    </row>
    <row r="1669" spans="1:68">
      <c r="A1669" s="19">
        <f>CONCATENATE(MONTH(Base[[#This Row],[Data_Padronizada]]),"/",YEAR(Base[[#This Row],[Data_Padronizada]]))*1</f>
        <v>1</v>
      </c>
      <c r="B1669" s="20" cm="1">
        <f t="array" ref="B1669">IF(ISTEXT(BP1669), IFERROR(VALOR.DATA(TRIM(BP1669)), VALUE(TRIM(BP1669))), BP1669)</f>
        <v>0</v>
      </c>
      <c r="C1669" t="str">
        <f>TEXT(Base[[#This Row],[Data_Padronizada]],"DDD")</f>
        <v>sáb</v>
      </c>
      <c r="D1669">
        <f>_xlfn.XLOOKUP(Base[[#This Row],[Recurso]],'DE-PARA'!$A$1:$A$1000,'DE-PARA'!$D$1:$D$1000)</f>
        <v>0</v>
      </c>
      <c r="E1669" t="str">
        <f>_xlfn.XLOOKUP(Base[[#This Row],[Tipo]],'DE-PARA'!$K$2:$K$63,'DE-PARA'!$L$2:$L$63,"Fazer De-Para")</f>
        <v>Fazer De-Para</v>
      </c>
      <c r="F1669" s="21">
        <f>Base[[#This Row],[Duração]]*24</f>
        <v>0</v>
      </c>
      <c r="G1669" s="22">
        <f>HOUR(Base[[#This Row],[Tempo de atendimento]]/24)</f>
        <v>0</v>
      </c>
      <c r="H1669">
        <f>_xlfn.XLOOKUP(Base[[#This Row],[Recurso]],'DE-PARA'!$A$1:$A$1000,'DE-PARA'!$E$1:$E$1000)</f>
        <v>0</v>
      </c>
      <c r="I1669">
        <f>_xlfn.XLOOKUP(Base[[#This Row],[Recurso]],'DE-PARA'!$A$1:$A$1000,'DE-PARA'!$F$1:$F$1000)</f>
        <v>0</v>
      </c>
      <c r="AD1669" s="64"/>
      <c r="AE1669" s="64"/>
      <c r="AF1669" s="64"/>
      <c r="AG1669" s="65"/>
      <c r="AH1669" s="65"/>
      <c r="BK1669" s="65"/>
      <c r="BL1669" s="65"/>
      <c r="BP1669" s="20"/>
    </row>
    <row r="1670" spans="1:68">
      <c r="A1670" s="19">
        <f>CONCATENATE(MONTH(Base[[#This Row],[Data_Padronizada]]),"/",YEAR(Base[[#This Row],[Data_Padronizada]]))*1</f>
        <v>1</v>
      </c>
      <c r="B1670" s="20" cm="1">
        <f t="array" ref="B1670">IF(ISTEXT(BP1670), IFERROR(VALOR.DATA(TRIM(BP1670)), VALUE(TRIM(BP1670))), BP1670)</f>
        <v>0</v>
      </c>
      <c r="C1670" t="str">
        <f>TEXT(Base[[#This Row],[Data_Padronizada]],"DDD")</f>
        <v>sáb</v>
      </c>
      <c r="D1670">
        <f>_xlfn.XLOOKUP(Base[[#This Row],[Recurso]],'DE-PARA'!$A$1:$A$1000,'DE-PARA'!$D$1:$D$1000)</f>
        <v>0</v>
      </c>
      <c r="E1670" t="str">
        <f>_xlfn.XLOOKUP(Base[[#This Row],[Tipo]],'DE-PARA'!$K$2:$K$63,'DE-PARA'!$L$2:$L$63,"Fazer De-Para")</f>
        <v>Fazer De-Para</v>
      </c>
      <c r="F1670" s="21">
        <f>Base[[#This Row],[Duração]]*24</f>
        <v>0</v>
      </c>
      <c r="G1670" s="22">
        <f>HOUR(Base[[#This Row],[Tempo de atendimento]]/24)</f>
        <v>0</v>
      </c>
      <c r="H1670">
        <f>_xlfn.XLOOKUP(Base[[#This Row],[Recurso]],'DE-PARA'!$A$1:$A$1000,'DE-PARA'!$E$1:$E$1000)</f>
        <v>0</v>
      </c>
      <c r="I1670">
        <f>_xlfn.XLOOKUP(Base[[#This Row],[Recurso]],'DE-PARA'!$A$1:$A$1000,'DE-PARA'!$F$1:$F$1000)</f>
        <v>0</v>
      </c>
      <c r="AD1670" s="64"/>
      <c r="AE1670" s="64"/>
      <c r="AF1670" s="64"/>
      <c r="AG1670" s="65"/>
      <c r="AH1670" s="65"/>
      <c r="BK1670" s="65"/>
      <c r="BL1670" s="65"/>
      <c r="BP1670" s="20"/>
    </row>
    <row r="1671" spans="1:68">
      <c r="A1671" s="19">
        <f>CONCATENATE(MONTH(Base[[#This Row],[Data_Padronizada]]),"/",YEAR(Base[[#This Row],[Data_Padronizada]]))*1</f>
        <v>1</v>
      </c>
      <c r="B1671" s="20" cm="1">
        <f t="array" ref="B1671">IF(ISTEXT(BP1671), IFERROR(VALOR.DATA(TRIM(BP1671)), VALUE(TRIM(BP1671))), BP1671)</f>
        <v>0</v>
      </c>
      <c r="C1671" t="str">
        <f>TEXT(Base[[#This Row],[Data_Padronizada]],"DDD")</f>
        <v>sáb</v>
      </c>
      <c r="D1671">
        <f>_xlfn.XLOOKUP(Base[[#This Row],[Recurso]],'DE-PARA'!$A$1:$A$1000,'DE-PARA'!$D$1:$D$1000)</f>
        <v>0</v>
      </c>
      <c r="E1671" t="str">
        <f>_xlfn.XLOOKUP(Base[[#This Row],[Tipo]],'DE-PARA'!$K$2:$K$63,'DE-PARA'!$L$2:$L$63,"Fazer De-Para")</f>
        <v>Fazer De-Para</v>
      </c>
      <c r="F1671" s="21">
        <f>Base[[#This Row],[Duração]]*24</f>
        <v>0</v>
      </c>
      <c r="G1671" s="22">
        <f>HOUR(Base[[#This Row],[Tempo de atendimento]]/24)</f>
        <v>0</v>
      </c>
      <c r="H1671">
        <f>_xlfn.XLOOKUP(Base[[#This Row],[Recurso]],'DE-PARA'!$A$1:$A$1000,'DE-PARA'!$E$1:$E$1000)</f>
        <v>0</v>
      </c>
      <c r="I1671">
        <f>_xlfn.XLOOKUP(Base[[#This Row],[Recurso]],'DE-PARA'!$A$1:$A$1000,'DE-PARA'!$F$1:$F$1000)</f>
        <v>0</v>
      </c>
      <c r="AD1671" s="64"/>
      <c r="AE1671" s="64"/>
      <c r="AF1671" s="64"/>
      <c r="AG1671" s="65"/>
      <c r="AH1671" s="65"/>
      <c r="BK1671" s="65"/>
      <c r="BL1671" s="65"/>
      <c r="BP1671" s="20"/>
    </row>
    <row r="1672" spans="1:68">
      <c r="A1672" s="19">
        <f>CONCATENATE(MONTH(Base[[#This Row],[Data_Padronizada]]),"/",YEAR(Base[[#This Row],[Data_Padronizada]]))*1</f>
        <v>1</v>
      </c>
      <c r="B1672" s="20" cm="1">
        <f t="array" ref="B1672">IF(ISTEXT(BP1672), IFERROR(VALOR.DATA(TRIM(BP1672)), VALUE(TRIM(BP1672))), BP1672)</f>
        <v>0</v>
      </c>
      <c r="C1672" t="str">
        <f>TEXT(Base[[#This Row],[Data_Padronizada]],"DDD")</f>
        <v>sáb</v>
      </c>
      <c r="D1672">
        <f>_xlfn.XLOOKUP(Base[[#This Row],[Recurso]],'DE-PARA'!$A$1:$A$1000,'DE-PARA'!$D$1:$D$1000)</f>
        <v>0</v>
      </c>
      <c r="E1672" t="str">
        <f>_xlfn.XLOOKUP(Base[[#This Row],[Tipo]],'DE-PARA'!$K$2:$K$63,'DE-PARA'!$L$2:$L$63,"Fazer De-Para")</f>
        <v>Fazer De-Para</v>
      </c>
      <c r="F1672" s="21">
        <f>Base[[#This Row],[Duração]]*24</f>
        <v>0</v>
      </c>
      <c r="G1672" s="22">
        <f>HOUR(Base[[#This Row],[Tempo de atendimento]]/24)</f>
        <v>0</v>
      </c>
      <c r="H1672">
        <f>_xlfn.XLOOKUP(Base[[#This Row],[Recurso]],'DE-PARA'!$A$1:$A$1000,'DE-PARA'!$E$1:$E$1000)</f>
        <v>0</v>
      </c>
      <c r="I1672">
        <f>_xlfn.XLOOKUP(Base[[#This Row],[Recurso]],'DE-PARA'!$A$1:$A$1000,'DE-PARA'!$F$1:$F$1000)</f>
        <v>0</v>
      </c>
      <c r="AD1672" s="64"/>
      <c r="AE1672" s="64"/>
      <c r="AF1672" s="64"/>
      <c r="AG1672" s="65"/>
      <c r="AH1672" s="65"/>
      <c r="BK1672" s="65"/>
      <c r="BL1672" s="65"/>
      <c r="BP1672" s="20"/>
    </row>
    <row r="1673" spans="1:68">
      <c r="A1673" s="19">
        <f>CONCATENATE(MONTH(Base[[#This Row],[Data_Padronizada]]),"/",YEAR(Base[[#This Row],[Data_Padronizada]]))*1</f>
        <v>1</v>
      </c>
      <c r="B1673" s="20" cm="1">
        <f t="array" ref="B1673">IF(ISTEXT(BP1673), IFERROR(VALOR.DATA(TRIM(BP1673)), VALUE(TRIM(BP1673))), BP1673)</f>
        <v>0</v>
      </c>
      <c r="C1673" t="str">
        <f>TEXT(Base[[#This Row],[Data_Padronizada]],"DDD")</f>
        <v>sáb</v>
      </c>
      <c r="D1673">
        <f>_xlfn.XLOOKUP(Base[[#This Row],[Recurso]],'DE-PARA'!$A$1:$A$1000,'DE-PARA'!$D$1:$D$1000)</f>
        <v>0</v>
      </c>
      <c r="E1673" t="str">
        <f>_xlfn.XLOOKUP(Base[[#This Row],[Tipo]],'DE-PARA'!$K$2:$K$63,'DE-PARA'!$L$2:$L$63,"Fazer De-Para")</f>
        <v>Fazer De-Para</v>
      </c>
      <c r="F1673" s="21">
        <f>Base[[#This Row],[Duração]]*24</f>
        <v>0</v>
      </c>
      <c r="G1673" s="22">
        <f>HOUR(Base[[#This Row],[Tempo de atendimento]]/24)</f>
        <v>0</v>
      </c>
      <c r="H1673">
        <f>_xlfn.XLOOKUP(Base[[#This Row],[Recurso]],'DE-PARA'!$A$1:$A$1000,'DE-PARA'!$E$1:$E$1000)</f>
        <v>0</v>
      </c>
      <c r="I1673">
        <f>_xlfn.XLOOKUP(Base[[#This Row],[Recurso]],'DE-PARA'!$A$1:$A$1000,'DE-PARA'!$F$1:$F$1000)</f>
        <v>0</v>
      </c>
      <c r="AD1673" s="64"/>
      <c r="AE1673" s="64"/>
      <c r="AF1673" s="64"/>
      <c r="AG1673" s="65"/>
      <c r="AH1673" s="65"/>
      <c r="BK1673" s="65"/>
      <c r="BL1673" s="65"/>
      <c r="BP1673" s="20"/>
    </row>
    <row r="1674" spans="1:68">
      <c r="A1674" s="19">
        <f>CONCATENATE(MONTH(Base[[#This Row],[Data_Padronizada]]),"/",YEAR(Base[[#This Row],[Data_Padronizada]]))*1</f>
        <v>1</v>
      </c>
      <c r="B1674" s="20" cm="1">
        <f t="array" ref="B1674">IF(ISTEXT(BP1674), IFERROR(VALOR.DATA(TRIM(BP1674)), VALUE(TRIM(BP1674))), BP1674)</f>
        <v>0</v>
      </c>
      <c r="C1674" t="str">
        <f>TEXT(Base[[#This Row],[Data_Padronizada]],"DDD")</f>
        <v>sáb</v>
      </c>
      <c r="D1674">
        <f>_xlfn.XLOOKUP(Base[[#This Row],[Recurso]],'DE-PARA'!$A$1:$A$1000,'DE-PARA'!$D$1:$D$1000)</f>
        <v>0</v>
      </c>
      <c r="E1674" t="str">
        <f>_xlfn.XLOOKUP(Base[[#This Row],[Tipo]],'DE-PARA'!$K$2:$K$63,'DE-PARA'!$L$2:$L$63,"Fazer De-Para")</f>
        <v>Fazer De-Para</v>
      </c>
      <c r="F1674" s="21">
        <f>Base[[#This Row],[Duração]]*24</f>
        <v>0</v>
      </c>
      <c r="G1674" s="22">
        <f>HOUR(Base[[#This Row],[Tempo de atendimento]]/24)</f>
        <v>0</v>
      </c>
      <c r="H1674">
        <f>_xlfn.XLOOKUP(Base[[#This Row],[Recurso]],'DE-PARA'!$A$1:$A$1000,'DE-PARA'!$E$1:$E$1000)</f>
        <v>0</v>
      </c>
      <c r="I1674">
        <f>_xlfn.XLOOKUP(Base[[#This Row],[Recurso]],'DE-PARA'!$A$1:$A$1000,'DE-PARA'!$F$1:$F$1000)</f>
        <v>0</v>
      </c>
      <c r="AD1674" s="64"/>
      <c r="AE1674" s="64"/>
      <c r="AF1674" s="64"/>
      <c r="AG1674" s="65"/>
      <c r="AH1674" s="65"/>
      <c r="BK1674" s="65"/>
      <c r="BL1674" s="65"/>
      <c r="BP1674" s="20"/>
    </row>
    <row r="1675" spans="1:68">
      <c r="A1675" s="19">
        <f>CONCATENATE(MONTH(Base[[#This Row],[Data_Padronizada]]),"/",YEAR(Base[[#This Row],[Data_Padronizada]]))*1</f>
        <v>1</v>
      </c>
      <c r="B1675" s="20" cm="1">
        <f t="array" ref="B1675">IF(ISTEXT(BP1675), IFERROR(VALOR.DATA(TRIM(BP1675)), VALUE(TRIM(BP1675))), BP1675)</f>
        <v>0</v>
      </c>
      <c r="C1675" t="str">
        <f>TEXT(Base[[#This Row],[Data_Padronizada]],"DDD")</f>
        <v>sáb</v>
      </c>
      <c r="D1675">
        <f>_xlfn.XLOOKUP(Base[[#This Row],[Recurso]],'DE-PARA'!$A$1:$A$1000,'DE-PARA'!$D$1:$D$1000)</f>
        <v>0</v>
      </c>
      <c r="E1675" t="str">
        <f>_xlfn.XLOOKUP(Base[[#This Row],[Tipo]],'DE-PARA'!$K$2:$K$63,'DE-PARA'!$L$2:$L$63,"Fazer De-Para")</f>
        <v>Fazer De-Para</v>
      </c>
      <c r="F1675" s="21">
        <f>Base[[#This Row],[Duração]]*24</f>
        <v>0</v>
      </c>
      <c r="G1675" s="22">
        <f>HOUR(Base[[#This Row],[Tempo de atendimento]]/24)</f>
        <v>0</v>
      </c>
      <c r="H1675">
        <f>_xlfn.XLOOKUP(Base[[#This Row],[Recurso]],'DE-PARA'!$A$1:$A$1000,'DE-PARA'!$E$1:$E$1000)</f>
        <v>0</v>
      </c>
      <c r="I1675">
        <f>_xlfn.XLOOKUP(Base[[#This Row],[Recurso]],'DE-PARA'!$A$1:$A$1000,'DE-PARA'!$F$1:$F$1000)</f>
        <v>0</v>
      </c>
      <c r="AD1675" s="64"/>
      <c r="AE1675" s="64"/>
      <c r="AF1675" s="64"/>
      <c r="AG1675" s="65"/>
      <c r="AH1675" s="65"/>
      <c r="BK1675" s="65"/>
      <c r="BL1675" s="65"/>
      <c r="BP1675" s="20"/>
    </row>
    <row r="1676" spans="1:68">
      <c r="A1676" s="19">
        <f>CONCATENATE(MONTH(Base[[#This Row],[Data_Padronizada]]),"/",YEAR(Base[[#This Row],[Data_Padronizada]]))*1</f>
        <v>1</v>
      </c>
      <c r="B1676" s="20" cm="1">
        <f t="array" ref="B1676">IF(ISTEXT(BP1676), IFERROR(VALOR.DATA(TRIM(BP1676)), VALUE(TRIM(BP1676))), BP1676)</f>
        <v>0</v>
      </c>
      <c r="C1676" t="str">
        <f>TEXT(Base[[#This Row],[Data_Padronizada]],"DDD")</f>
        <v>sáb</v>
      </c>
      <c r="D1676">
        <f>_xlfn.XLOOKUP(Base[[#This Row],[Recurso]],'DE-PARA'!$A$1:$A$1000,'DE-PARA'!$D$1:$D$1000)</f>
        <v>0</v>
      </c>
      <c r="E1676" t="str">
        <f>_xlfn.XLOOKUP(Base[[#This Row],[Tipo]],'DE-PARA'!$K$2:$K$63,'DE-PARA'!$L$2:$L$63,"Fazer De-Para")</f>
        <v>Fazer De-Para</v>
      </c>
      <c r="F1676" s="21">
        <f>Base[[#This Row],[Duração]]*24</f>
        <v>0</v>
      </c>
      <c r="G1676" s="22">
        <f>HOUR(Base[[#This Row],[Tempo de atendimento]]/24)</f>
        <v>0</v>
      </c>
      <c r="H1676">
        <f>_xlfn.XLOOKUP(Base[[#This Row],[Recurso]],'DE-PARA'!$A$1:$A$1000,'DE-PARA'!$E$1:$E$1000)</f>
        <v>0</v>
      </c>
      <c r="I1676">
        <f>_xlfn.XLOOKUP(Base[[#This Row],[Recurso]],'DE-PARA'!$A$1:$A$1000,'DE-PARA'!$F$1:$F$1000)</f>
        <v>0</v>
      </c>
      <c r="AD1676" s="64"/>
      <c r="AE1676" s="64"/>
      <c r="AF1676" s="64"/>
      <c r="AG1676" s="65"/>
      <c r="AH1676" s="65"/>
      <c r="BK1676" s="65"/>
      <c r="BL1676" s="65"/>
      <c r="BP1676" s="20"/>
    </row>
    <row r="1677" spans="1:68">
      <c r="A1677" s="19">
        <f>CONCATENATE(MONTH(Base[[#This Row],[Data_Padronizada]]),"/",YEAR(Base[[#This Row],[Data_Padronizada]]))*1</f>
        <v>1</v>
      </c>
      <c r="B1677" s="20" cm="1">
        <f t="array" ref="B1677">IF(ISTEXT(BP1677), IFERROR(VALOR.DATA(TRIM(BP1677)), VALUE(TRIM(BP1677))), BP1677)</f>
        <v>0</v>
      </c>
      <c r="C1677" t="str">
        <f>TEXT(Base[[#This Row],[Data_Padronizada]],"DDD")</f>
        <v>sáb</v>
      </c>
      <c r="D1677">
        <f>_xlfn.XLOOKUP(Base[[#This Row],[Recurso]],'DE-PARA'!$A$1:$A$1000,'DE-PARA'!$D$1:$D$1000)</f>
        <v>0</v>
      </c>
      <c r="E1677" t="str">
        <f>_xlfn.XLOOKUP(Base[[#This Row],[Tipo]],'DE-PARA'!$K$2:$K$63,'DE-PARA'!$L$2:$L$63,"Fazer De-Para")</f>
        <v>Fazer De-Para</v>
      </c>
      <c r="F1677" s="21">
        <f>Base[[#This Row],[Duração]]*24</f>
        <v>0</v>
      </c>
      <c r="G1677" s="22">
        <f>HOUR(Base[[#This Row],[Tempo de atendimento]]/24)</f>
        <v>0</v>
      </c>
      <c r="H1677">
        <f>_xlfn.XLOOKUP(Base[[#This Row],[Recurso]],'DE-PARA'!$A$1:$A$1000,'DE-PARA'!$E$1:$E$1000)</f>
        <v>0</v>
      </c>
      <c r="I1677">
        <f>_xlfn.XLOOKUP(Base[[#This Row],[Recurso]],'DE-PARA'!$A$1:$A$1000,'DE-PARA'!$F$1:$F$1000)</f>
        <v>0</v>
      </c>
      <c r="AD1677" s="64"/>
      <c r="AE1677" s="64"/>
      <c r="AF1677" s="64"/>
      <c r="AG1677" s="65"/>
      <c r="AH1677" s="65"/>
      <c r="BK1677" s="65"/>
      <c r="BL1677" s="65"/>
      <c r="BP1677" s="20"/>
    </row>
    <row r="1678" spans="1:68">
      <c r="A1678" s="19">
        <f>CONCATENATE(MONTH(Base[[#This Row],[Data_Padronizada]]),"/",YEAR(Base[[#This Row],[Data_Padronizada]]))*1</f>
        <v>1</v>
      </c>
      <c r="B1678" s="20" cm="1">
        <f t="array" ref="B1678">IF(ISTEXT(BP1678), IFERROR(VALOR.DATA(TRIM(BP1678)), VALUE(TRIM(BP1678))), BP1678)</f>
        <v>0</v>
      </c>
      <c r="C1678" t="str">
        <f>TEXT(Base[[#This Row],[Data_Padronizada]],"DDD")</f>
        <v>sáb</v>
      </c>
      <c r="D1678">
        <f>_xlfn.XLOOKUP(Base[[#This Row],[Recurso]],'DE-PARA'!$A$1:$A$1000,'DE-PARA'!$D$1:$D$1000)</f>
        <v>0</v>
      </c>
      <c r="E1678" t="str">
        <f>_xlfn.XLOOKUP(Base[[#This Row],[Tipo]],'DE-PARA'!$K$2:$K$63,'DE-PARA'!$L$2:$L$63,"Fazer De-Para")</f>
        <v>Fazer De-Para</v>
      </c>
      <c r="F1678" s="21">
        <f>Base[[#This Row],[Duração]]*24</f>
        <v>0</v>
      </c>
      <c r="G1678" s="22">
        <f>HOUR(Base[[#This Row],[Tempo de atendimento]]/24)</f>
        <v>0</v>
      </c>
      <c r="H1678">
        <f>_xlfn.XLOOKUP(Base[[#This Row],[Recurso]],'DE-PARA'!$A$1:$A$1000,'DE-PARA'!$E$1:$E$1000)</f>
        <v>0</v>
      </c>
      <c r="I1678">
        <f>_xlfn.XLOOKUP(Base[[#This Row],[Recurso]],'DE-PARA'!$A$1:$A$1000,'DE-PARA'!$F$1:$F$1000)</f>
        <v>0</v>
      </c>
      <c r="AD1678" s="64"/>
      <c r="AE1678" s="64"/>
      <c r="AF1678" s="64"/>
      <c r="AG1678" s="65"/>
      <c r="AH1678" s="65"/>
      <c r="BK1678" s="65"/>
      <c r="BL1678" s="65"/>
      <c r="BP1678" s="20"/>
    </row>
    <row r="1679" spans="1:68">
      <c r="A1679" s="19">
        <f>CONCATENATE(MONTH(Base[[#This Row],[Data_Padronizada]]),"/",YEAR(Base[[#This Row],[Data_Padronizada]]))*1</f>
        <v>1</v>
      </c>
      <c r="B1679" s="20" cm="1">
        <f t="array" ref="B1679">IF(ISTEXT(BP1679), IFERROR(VALOR.DATA(TRIM(BP1679)), VALUE(TRIM(BP1679))), BP1679)</f>
        <v>0</v>
      </c>
      <c r="C1679" t="str">
        <f>TEXT(Base[[#This Row],[Data_Padronizada]],"DDD")</f>
        <v>sáb</v>
      </c>
      <c r="D1679">
        <f>_xlfn.XLOOKUP(Base[[#This Row],[Recurso]],'DE-PARA'!$A$1:$A$1000,'DE-PARA'!$D$1:$D$1000)</f>
        <v>0</v>
      </c>
      <c r="E1679" t="str">
        <f>_xlfn.XLOOKUP(Base[[#This Row],[Tipo]],'DE-PARA'!$K$2:$K$63,'DE-PARA'!$L$2:$L$63,"Fazer De-Para")</f>
        <v>Fazer De-Para</v>
      </c>
      <c r="F1679" s="21">
        <f>Base[[#This Row],[Duração]]*24</f>
        <v>0</v>
      </c>
      <c r="G1679" s="22">
        <f>HOUR(Base[[#This Row],[Tempo de atendimento]]/24)</f>
        <v>0</v>
      </c>
      <c r="H1679">
        <f>_xlfn.XLOOKUP(Base[[#This Row],[Recurso]],'DE-PARA'!$A$1:$A$1000,'DE-PARA'!$E$1:$E$1000)</f>
        <v>0</v>
      </c>
      <c r="I1679">
        <f>_xlfn.XLOOKUP(Base[[#This Row],[Recurso]],'DE-PARA'!$A$1:$A$1000,'DE-PARA'!$F$1:$F$1000)</f>
        <v>0</v>
      </c>
      <c r="AD1679" s="64"/>
      <c r="AE1679" s="64"/>
      <c r="AF1679" s="64"/>
      <c r="AG1679" s="65"/>
      <c r="AH1679" s="65"/>
      <c r="BK1679" s="65"/>
      <c r="BL1679" s="65"/>
      <c r="BP1679" s="20"/>
    </row>
    <row r="1680" spans="1:68">
      <c r="A1680" s="19">
        <f>CONCATENATE(MONTH(Base[[#This Row],[Data_Padronizada]]),"/",YEAR(Base[[#This Row],[Data_Padronizada]]))*1</f>
        <v>1</v>
      </c>
      <c r="B1680" s="20" cm="1">
        <f t="array" ref="B1680">IF(ISTEXT(BP1680), IFERROR(VALOR.DATA(TRIM(BP1680)), VALUE(TRIM(BP1680))), BP1680)</f>
        <v>0</v>
      </c>
      <c r="C1680" t="str">
        <f>TEXT(Base[[#This Row],[Data_Padronizada]],"DDD")</f>
        <v>sáb</v>
      </c>
      <c r="D1680">
        <f>_xlfn.XLOOKUP(Base[[#This Row],[Recurso]],'DE-PARA'!$A$1:$A$1000,'DE-PARA'!$D$1:$D$1000)</f>
        <v>0</v>
      </c>
      <c r="E1680" t="str">
        <f>_xlfn.XLOOKUP(Base[[#This Row],[Tipo]],'DE-PARA'!$K$2:$K$63,'DE-PARA'!$L$2:$L$63,"Fazer De-Para")</f>
        <v>Fazer De-Para</v>
      </c>
      <c r="F1680" s="21">
        <f>Base[[#This Row],[Duração]]*24</f>
        <v>0</v>
      </c>
      <c r="G1680" s="22">
        <f>HOUR(Base[[#This Row],[Tempo de atendimento]]/24)</f>
        <v>0</v>
      </c>
      <c r="H1680">
        <f>_xlfn.XLOOKUP(Base[[#This Row],[Recurso]],'DE-PARA'!$A$1:$A$1000,'DE-PARA'!$E$1:$E$1000)</f>
        <v>0</v>
      </c>
      <c r="I1680">
        <f>_xlfn.XLOOKUP(Base[[#This Row],[Recurso]],'DE-PARA'!$A$1:$A$1000,'DE-PARA'!$F$1:$F$1000)</f>
        <v>0</v>
      </c>
      <c r="AD1680" s="64"/>
      <c r="AE1680" s="64"/>
      <c r="AF1680" s="64"/>
      <c r="AG1680" s="65"/>
      <c r="AH1680" s="65"/>
      <c r="BK1680" s="65"/>
      <c r="BL1680" s="65"/>
      <c r="BP1680" s="20"/>
    </row>
    <row r="1681" spans="1:68">
      <c r="A1681" s="19">
        <f>CONCATENATE(MONTH(Base[[#This Row],[Data_Padronizada]]),"/",YEAR(Base[[#This Row],[Data_Padronizada]]))*1</f>
        <v>1</v>
      </c>
      <c r="B1681" s="20" cm="1">
        <f t="array" ref="B1681">IF(ISTEXT(BP1681), IFERROR(VALOR.DATA(TRIM(BP1681)), VALUE(TRIM(BP1681))), BP1681)</f>
        <v>0</v>
      </c>
      <c r="C1681" t="str">
        <f>TEXT(Base[[#This Row],[Data_Padronizada]],"DDD")</f>
        <v>sáb</v>
      </c>
      <c r="D1681">
        <f>_xlfn.XLOOKUP(Base[[#This Row],[Recurso]],'DE-PARA'!$A$1:$A$1000,'DE-PARA'!$D$1:$D$1000)</f>
        <v>0</v>
      </c>
      <c r="E1681" t="str">
        <f>_xlfn.XLOOKUP(Base[[#This Row],[Tipo]],'DE-PARA'!$K$2:$K$63,'DE-PARA'!$L$2:$L$63,"Fazer De-Para")</f>
        <v>Fazer De-Para</v>
      </c>
      <c r="F1681" s="21">
        <f>Base[[#This Row],[Duração]]*24</f>
        <v>0</v>
      </c>
      <c r="G1681" s="22">
        <f>HOUR(Base[[#This Row],[Tempo de atendimento]]/24)</f>
        <v>0</v>
      </c>
      <c r="H1681">
        <f>_xlfn.XLOOKUP(Base[[#This Row],[Recurso]],'DE-PARA'!$A$1:$A$1000,'DE-PARA'!$E$1:$E$1000)</f>
        <v>0</v>
      </c>
      <c r="I1681">
        <f>_xlfn.XLOOKUP(Base[[#This Row],[Recurso]],'DE-PARA'!$A$1:$A$1000,'DE-PARA'!$F$1:$F$1000)</f>
        <v>0</v>
      </c>
      <c r="AD1681" s="64"/>
      <c r="AE1681" s="64"/>
      <c r="AF1681" s="64"/>
      <c r="AG1681" s="65"/>
      <c r="AH1681" s="65"/>
      <c r="BK1681" s="65"/>
      <c r="BL1681" s="65"/>
      <c r="BP1681" s="20"/>
    </row>
    <row r="1682" spans="1:68">
      <c r="A1682" s="19">
        <f>CONCATENATE(MONTH(Base[[#This Row],[Data_Padronizada]]),"/",YEAR(Base[[#This Row],[Data_Padronizada]]))*1</f>
        <v>1</v>
      </c>
      <c r="B1682" s="20" cm="1">
        <f t="array" ref="B1682">IF(ISTEXT(BP1682), IFERROR(VALOR.DATA(TRIM(BP1682)), VALUE(TRIM(BP1682))), BP1682)</f>
        <v>0</v>
      </c>
      <c r="C1682" t="str">
        <f>TEXT(Base[[#This Row],[Data_Padronizada]],"DDD")</f>
        <v>sáb</v>
      </c>
      <c r="D1682">
        <f>_xlfn.XLOOKUP(Base[[#This Row],[Recurso]],'DE-PARA'!$A$1:$A$1000,'DE-PARA'!$D$1:$D$1000)</f>
        <v>0</v>
      </c>
      <c r="E1682" t="str">
        <f>_xlfn.XLOOKUP(Base[[#This Row],[Tipo]],'DE-PARA'!$K$2:$K$63,'DE-PARA'!$L$2:$L$63,"Fazer De-Para")</f>
        <v>Fazer De-Para</v>
      </c>
      <c r="F1682" s="21">
        <f>Base[[#This Row],[Duração]]*24</f>
        <v>0</v>
      </c>
      <c r="G1682" s="22">
        <f>HOUR(Base[[#This Row],[Tempo de atendimento]]/24)</f>
        <v>0</v>
      </c>
      <c r="H1682">
        <f>_xlfn.XLOOKUP(Base[[#This Row],[Recurso]],'DE-PARA'!$A$1:$A$1000,'DE-PARA'!$E$1:$E$1000)</f>
        <v>0</v>
      </c>
      <c r="I1682">
        <f>_xlfn.XLOOKUP(Base[[#This Row],[Recurso]],'DE-PARA'!$A$1:$A$1000,'DE-PARA'!$F$1:$F$1000)</f>
        <v>0</v>
      </c>
      <c r="AD1682" s="64"/>
      <c r="AE1682" s="64"/>
      <c r="AF1682" s="64"/>
      <c r="AG1682" s="65"/>
      <c r="AH1682" s="65"/>
      <c r="BK1682" s="65"/>
      <c r="BL1682" s="65"/>
      <c r="BP1682" s="20"/>
    </row>
    <row r="1683" spans="1:68">
      <c r="A1683" s="19">
        <f>CONCATENATE(MONTH(Base[[#This Row],[Data_Padronizada]]),"/",YEAR(Base[[#This Row],[Data_Padronizada]]))*1</f>
        <v>1</v>
      </c>
      <c r="B1683" s="20" cm="1">
        <f t="array" ref="B1683">IF(ISTEXT(BP1683), IFERROR(VALOR.DATA(TRIM(BP1683)), VALUE(TRIM(BP1683))), BP1683)</f>
        <v>0</v>
      </c>
      <c r="C1683" t="str">
        <f>TEXT(Base[[#This Row],[Data_Padronizada]],"DDD")</f>
        <v>sáb</v>
      </c>
      <c r="D1683">
        <f>_xlfn.XLOOKUP(Base[[#This Row],[Recurso]],'DE-PARA'!$A$1:$A$1000,'DE-PARA'!$D$1:$D$1000)</f>
        <v>0</v>
      </c>
      <c r="E1683" t="str">
        <f>_xlfn.XLOOKUP(Base[[#This Row],[Tipo]],'DE-PARA'!$K$2:$K$63,'DE-PARA'!$L$2:$L$63,"Fazer De-Para")</f>
        <v>Fazer De-Para</v>
      </c>
      <c r="F1683" s="21">
        <f>Base[[#This Row],[Duração]]*24</f>
        <v>0</v>
      </c>
      <c r="G1683" s="22">
        <f>HOUR(Base[[#This Row],[Tempo de atendimento]]/24)</f>
        <v>0</v>
      </c>
      <c r="H1683">
        <f>_xlfn.XLOOKUP(Base[[#This Row],[Recurso]],'DE-PARA'!$A$1:$A$1000,'DE-PARA'!$E$1:$E$1000)</f>
        <v>0</v>
      </c>
      <c r="I1683">
        <f>_xlfn.XLOOKUP(Base[[#This Row],[Recurso]],'DE-PARA'!$A$1:$A$1000,'DE-PARA'!$F$1:$F$1000)</f>
        <v>0</v>
      </c>
      <c r="AD1683" s="64"/>
      <c r="AE1683" s="64"/>
      <c r="AF1683" s="64"/>
      <c r="AG1683" s="65"/>
      <c r="AH1683" s="65"/>
      <c r="BK1683" s="65"/>
      <c r="BL1683" s="65"/>
      <c r="BP1683" s="20"/>
    </row>
    <row r="1684" spans="1:68">
      <c r="A1684" s="19">
        <f>CONCATENATE(MONTH(Base[[#This Row],[Data_Padronizada]]),"/",YEAR(Base[[#This Row],[Data_Padronizada]]))*1</f>
        <v>1</v>
      </c>
      <c r="B1684" s="20" cm="1">
        <f t="array" ref="B1684">IF(ISTEXT(BP1684), IFERROR(VALOR.DATA(TRIM(BP1684)), VALUE(TRIM(BP1684))), BP1684)</f>
        <v>0</v>
      </c>
      <c r="C1684" t="str">
        <f>TEXT(Base[[#This Row],[Data_Padronizada]],"DDD")</f>
        <v>sáb</v>
      </c>
      <c r="D1684">
        <f>_xlfn.XLOOKUP(Base[[#This Row],[Recurso]],'DE-PARA'!$A$1:$A$1000,'DE-PARA'!$D$1:$D$1000)</f>
        <v>0</v>
      </c>
      <c r="E1684" t="str">
        <f>_xlfn.XLOOKUP(Base[[#This Row],[Tipo]],'DE-PARA'!$K$2:$K$63,'DE-PARA'!$L$2:$L$63,"Fazer De-Para")</f>
        <v>Fazer De-Para</v>
      </c>
      <c r="F1684" s="21">
        <f>Base[[#This Row],[Duração]]*24</f>
        <v>0</v>
      </c>
      <c r="G1684" s="22">
        <f>HOUR(Base[[#This Row],[Tempo de atendimento]]/24)</f>
        <v>0</v>
      </c>
      <c r="H1684">
        <f>_xlfn.XLOOKUP(Base[[#This Row],[Recurso]],'DE-PARA'!$A$1:$A$1000,'DE-PARA'!$E$1:$E$1000)</f>
        <v>0</v>
      </c>
      <c r="I1684">
        <f>_xlfn.XLOOKUP(Base[[#This Row],[Recurso]],'DE-PARA'!$A$1:$A$1000,'DE-PARA'!$F$1:$F$1000)</f>
        <v>0</v>
      </c>
      <c r="AD1684" s="64"/>
      <c r="AE1684" s="64"/>
      <c r="AF1684" s="64"/>
      <c r="AG1684" s="65"/>
      <c r="AH1684" s="65"/>
      <c r="BK1684" s="65"/>
      <c r="BL1684" s="65"/>
      <c r="BP1684" s="20"/>
    </row>
    <row r="1685" spans="1:68">
      <c r="A1685" s="19">
        <f>CONCATENATE(MONTH(Base[[#This Row],[Data_Padronizada]]),"/",YEAR(Base[[#This Row],[Data_Padronizada]]))*1</f>
        <v>1</v>
      </c>
      <c r="B1685" s="20" cm="1">
        <f t="array" ref="B1685">IF(ISTEXT(BP1685), IFERROR(VALOR.DATA(TRIM(BP1685)), VALUE(TRIM(BP1685))), BP1685)</f>
        <v>0</v>
      </c>
      <c r="C1685" t="str">
        <f>TEXT(Base[[#This Row],[Data_Padronizada]],"DDD")</f>
        <v>sáb</v>
      </c>
      <c r="D1685">
        <f>_xlfn.XLOOKUP(Base[[#This Row],[Recurso]],'DE-PARA'!$A$1:$A$1000,'DE-PARA'!$D$1:$D$1000)</f>
        <v>0</v>
      </c>
      <c r="E1685" t="str">
        <f>_xlfn.XLOOKUP(Base[[#This Row],[Tipo]],'DE-PARA'!$K$2:$K$63,'DE-PARA'!$L$2:$L$63,"Fazer De-Para")</f>
        <v>Fazer De-Para</v>
      </c>
      <c r="F1685" s="21">
        <f>Base[[#This Row],[Duração]]*24</f>
        <v>0</v>
      </c>
      <c r="G1685" s="22">
        <f>HOUR(Base[[#This Row],[Tempo de atendimento]]/24)</f>
        <v>0</v>
      </c>
      <c r="H1685">
        <f>_xlfn.XLOOKUP(Base[[#This Row],[Recurso]],'DE-PARA'!$A$1:$A$1000,'DE-PARA'!$E$1:$E$1000)</f>
        <v>0</v>
      </c>
      <c r="I1685">
        <f>_xlfn.XLOOKUP(Base[[#This Row],[Recurso]],'DE-PARA'!$A$1:$A$1000,'DE-PARA'!$F$1:$F$1000)</f>
        <v>0</v>
      </c>
      <c r="AD1685" s="64"/>
      <c r="AE1685" s="64"/>
      <c r="AF1685" s="64"/>
      <c r="AG1685" s="65"/>
      <c r="AH1685" s="65"/>
      <c r="BK1685" s="65"/>
      <c r="BL1685" s="65"/>
      <c r="BP1685" s="20"/>
    </row>
    <row r="1686" spans="1:68">
      <c r="A1686" s="19">
        <f>CONCATENATE(MONTH(Base[[#This Row],[Data_Padronizada]]),"/",YEAR(Base[[#This Row],[Data_Padronizada]]))*1</f>
        <v>1</v>
      </c>
      <c r="B1686" s="20" cm="1">
        <f t="array" ref="B1686">IF(ISTEXT(BP1686), IFERROR(VALOR.DATA(TRIM(BP1686)), VALUE(TRIM(BP1686))), BP1686)</f>
        <v>0</v>
      </c>
      <c r="C1686" t="str">
        <f>TEXT(Base[[#This Row],[Data_Padronizada]],"DDD")</f>
        <v>sáb</v>
      </c>
      <c r="D1686">
        <f>_xlfn.XLOOKUP(Base[[#This Row],[Recurso]],'DE-PARA'!$A$1:$A$1000,'DE-PARA'!$D$1:$D$1000)</f>
        <v>0</v>
      </c>
      <c r="E1686" t="str">
        <f>_xlfn.XLOOKUP(Base[[#This Row],[Tipo]],'DE-PARA'!$K$2:$K$63,'DE-PARA'!$L$2:$L$63,"Fazer De-Para")</f>
        <v>Fazer De-Para</v>
      </c>
      <c r="F1686" s="21">
        <f>Base[[#This Row],[Duração]]*24</f>
        <v>0</v>
      </c>
      <c r="G1686" s="22">
        <f>HOUR(Base[[#This Row],[Tempo de atendimento]]/24)</f>
        <v>0</v>
      </c>
      <c r="H1686">
        <f>_xlfn.XLOOKUP(Base[[#This Row],[Recurso]],'DE-PARA'!$A$1:$A$1000,'DE-PARA'!$E$1:$E$1000)</f>
        <v>0</v>
      </c>
      <c r="I1686">
        <f>_xlfn.XLOOKUP(Base[[#This Row],[Recurso]],'DE-PARA'!$A$1:$A$1000,'DE-PARA'!$F$1:$F$1000)</f>
        <v>0</v>
      </c>
      <c r="AD1686" s="64"/>
      <c r="AE1686" s="64"/>
      <c r="AF1686" s="64"/>
      <c r="AG1686" s="65"/>
      <c r="AH1686" s="65"/>
      <c r="BK1686" s="65"/>
      <c r="BL1686" s="65"/>
      <c r="BP1686" s="20"/>
    </row>
    <row r="1687" spans="1:68">
      <c r="A1687" s="19">
        <f>CONCATENATE(MONTH(Base[[#This Row],[Data_Padronizada]]),"/",YEAR(Base[[#This Row],[Data_Padronizada]]))*1</f>
        <v>1</v>
      </c>
      <c r="B1687" s="20" cm="1">
        <f t="array" ref="B1687">IF(ISTEXT(BP1687), IFERROR(VALOR.DATA(TRIM(BP1687)), VALUE(TRIM(BP1687))), BP1687)</f>
        <v>0</v>
      </c>
      <c r="C1687" t="str">
        <f>TEXT(Base[[#This Row],[Data_Padronizada]],"DDD")</f>
        <v>sáb</v>
      </c>
      <c r="D1687">
        <f>_xlfn.XLOOKUP(Base[[#This Row],[Recurso]],'DE-PARA'!$A$1:$A$1000,'DE-PARA'!$D$1:$D$1000)</f>
        <v>0</v>
      </c>
      <c r="E1687" t="str">
        <f>_xlfn.XLOOKUP(Base[[#This Row],[Tipo]],'DE-PARA'!$K$2:$K$63,'DE-PARA'!$L$2:$L$63,"Fazer De-Para")</f>
        <v>Fazer De-Para</v>
      </c>
      <c r="F1687" s="21">
        <f>Base[[#This Row],[Duração]]*24</f>
        <v>0</v>
      </c>
      <c r="G1687" s="22">
        <f>HOUR(Base[[#This Row],[Tempo de atendimento]]/24)</f>
        <v>0</v>
      </c>
      <c r="H1687">
        <f>_xlfn.XLOOKUP(Base[[#This Row],[Recurso]],'DE-PARA'!$A$1:$A$1000,'DE-PARA'!$E$1:$E$1000)</f>
        <v>0</v>
      </c>
      <c r="I1687">
        <f>_xlfn.XLOOKUP(Base[[#This Row],[Recurso]],'DE-PARA'!$A$1:$A$1000,'DE-PARA'!$F$1:$F$1000)</f>
        <v>0</v>
      </c>
      <c r="AD1687" s="64"/>
      <c r="AE1687" s="64"/>
      <c r="AF1687" s="64"/>
      <c r="AG1687" s="65"/>
      <c r="AH1687" s="65"/>
      <c r="BK1687" s="65"/>
      <c r="BL1687" s="65"/>
      <c r="BP1687" s="20"/>
    </row>
    <row r="1688" spans="1:68">
      <c r="A1688" s="19">
        <f>CONCATENATE(MONTH(Base[[#This Row],[Data_Padronizada]]),"/",YEAR(Base[[#This Row],[Data_Padronizada]]))*1</f>
        <v>1</v>
      </c>
      <c r="B1688" s="20" cm="1">
        <f t="array" ref="B1688">IF(ISTEXT(BP1688), IFERROR(VALOR.DATA(TRIM(BP1688)), VALUE(TRIM(BP1688))), BP1688)</f>
        <v>0</v>
      </c>
      <c r="C1688" t="str">
        <f>TEXT(Base[[#This Row],[Data_Padronizada]],"DDD")</f>
        <v>sáb</v>
      </c>
      <c r="D1688">
        <f>_xlfn.XLOOKUP(Base[[#This Row],[Recurso]],'DE-PARA'!$A$1:$A$1000,'DE-PARA'!$D$1:$D$1000)</f>
        <v>0</v>
      </c>
      <c r="E1688" t="str">
        <f>_xlfn.XLOOKUP(Base[[#This Row],[Tipo]],'DE-PARA'!$K$2:$K$63,'DE-PARA'!$L$2:$L$63,"Fazer De-Para")</f>
        <v>Fazer De-Para</v>
      </c>
      <c r="F1688" s="21">
        <f>Base[[#This Row],[Duração]]*24</f>
        <v>0</v>
      </c>
      <c r="G1688" s="22">
        <f>HOUR(Base[[#This Row],[Tempo de atendimento]]/24)</f>
        <v>0</v>
      </c>
      <c r="H1688">
        <f>_xlfn.XLOOKUP(Base[[#This Row],[Recurso]],'DE-PARA'!$A$1:$A$1000,'DE-PARA'!$E$1:$E$1000)</f>
        <v>0</v>
      </c>
      <c r="I1688">
        <f>_xlfn.XLOOKUP(Base[[#This Row],[Recurso]],'DE-PARA'!$A$1:$A$1000,'DE-PARA'!$F$1:$F$1000)</f>
        <v>0</v>
      </c>
      <c r="AD1688" s="64"/>
      <c r="AE1688" s="64"/>
      <c r="AF1688" s="64"/>
      <c r="AG1688" s="65"/>
      <c r="AH1688" s="65"/>
      <c r="BK1688" s="65"/>
      <c r="BL1688" s="65"/>
      <c r="BP1688" s="20"/>
    </row>
    <row r="1689" spans="1:68">
      <c r="A1689" s="19">
        <f>CONCATENATE(MONTH(Base[[#This Row],[Data_Padronizada]]),"/",YEAR(Base[[#This Row],[Data_Padronizada]]))*1</f>
        <v>1</v>
      </c>
      <c r="B1689" s="20" cm="1">
        <f t="array" ref="B1689">IF(ISTEXT(BP1689), IFERROR(VALOR.DATA(TRIM(BP1689)), VALUE(TRIM(BP1689))), BP1689)</f>
        <v>0</v>
      </c>
      <c r="C1689" t="str">
        <f>TEXT(Base[[#This Row],[Data_Padronizada]],"DDD")</f>
        <v>sáb</v>
      </c>
      <c r="D1689">
        <f>_xlfn.XLOOKUP(Base[[#This Row],[Recurso]],'DE-PARA'!$A$1:$A$1000,'DE-PARA'!$D$1:$D$1000)</f>
        <v>0</v>
      </c>
      <c r="E1689" t="str">
        <f>_xlfn.XLOOKUP(Base[[#This Row],[Tipo]],'DE-PARA'!$K$2:$K$63,'DE-PARA'!$L$2:$L$63,"Fazer De-Para")</f>
        <v>Fazer De-Para</v>
      </c>
      <c r="F1689" s="21">
        <f>Base[[#This Row],[Duração]]*24</f>
        <v>0</v>
      </c>
      <c r="G1689" s="22">
        <f>HOUR(Base[[#This Row],[Tempo de atendimento]]/24)</f>
        <v>0</v>
      </c>
      <c r="H1689">
        <f>_xlfn.XLOOKUP(Base[[#This Row],[Recurso]],'DE-PARA'!$A$1:$A$1000,'DE-PARA'!$E$1:$E$1000)</f>
        <v>0</v>
      </c>
      <c r="I1689">
        <f>_xlfn.XLOOKUP(Base[[#This Row],[Recurso]],'DE-PARA'!$A$1:$A$1000,'DE-PARA'!$F$1:$F$1000)</f>
        <v>0</v>
      </c>
      <c r="AD1689" s="64"/>
      <c r="AE1689" s="64"/>
      <c r="AF1689" s="64"/>
      <c r="AG1689" s="65"/>
      <c r="AH1689" s="65"/>
      <c r="BK1689" s="65"/>
      <c r="BL1689" s="65"/>
      <c r="BP1689" s="20"/>
    </row>
    <row r="1690" spans="1:68">
      <c r="A1690" s="19">
        <f>CONCATENATE(MONTH(Base[[#This Row],[Data_Padronizada]]),"/",YEAR(Base[[#This Row],[Data_Padronizada]]))*1</f>
        <v>1</v>
      </c>
      <c r="B1690" s="20" cm="1">
        <f t="array" ref="B1690">IF(ISTEXT(BP1690), IFERROR(VALOR.DATA(TRIM(BP1690)), VALUE(TRIM(BP1690))), BP1690)</f>
        <v>0</v>
      </c>
      <c r="C1690" t="str">
        <f>TEXT(Base[[#This Row],[Data_Padronizada]],"DDD")</f>
        <v>sáb</v>
      </c>
      <c r="D1690">
        <f>_xlfn.XLOOKUP(Base[[#This Row],[Recurso]],'DE-PARA'!$A$1:$A$1000,'DE-PARA'!$D$1:$D$1000)</f>
        <v>0</v>
      </c>
      <c r="E1690" t="str">
        <f>_xlfn.XLOOKUP(Base[[#This Row],[Tipo]],'DE-PARA'!$K$2:$K$63,'DE-PARA'!$L$2:$L$63,"Fazer De-Para")</f>
        <v>Fazer De-Para</v>
      </c>
      <c r="F1690" s="21">
        <f>Base[[#This Row],[Duração]]*24</f>
        <v>0</v>
      </c>
      <c r="G1690" s="22">
        <f>HOUR(Base[[#This Row],[Tempo de atendimento]]/24)</f>
        <v>0</v>
      </c>
      <c r="H1690">
        <f>_xlfn.XLOOKUP(Base[[#This Row],[Recurso]],'DE-PARA'!$A$1:$A$1000,'DE-PARA'!$E$1:$E$1000)</f>
        <v>0</v>
      </c>
      <c r="I1690">
        <f>_xlfn.XLOOKUP(Base[[#This Row],[Recurso]],'DE-PARA'!$A$1:$A$1000,'DE-PARA'!$F$1:$F$1000)</f>
        <v>0</v>
      </c>
      <c r="AD1690" s="64"/>
      <c r="AE1690" s="64"/>
      <c r="AF1690" s="64"/>
      <c r="AG1690" s="65"/>
      <c r="AH1690" s="65"/>
      <c r="BK1690" s="65"/>
      <c r="BL1690" s="65"/>
      <c r="BP1690" s="20"/>
    </row>
    <row r="1691" spans="1:68">
      <c r="A1691" s="19">
        <f>CONCATENATE(MONTH(Base[[#This Row],[Data_Padronizada]]),"/",YEAR(Base[[#This Row],[Data_Padronizada]]))*1</f>
        <v>1</v>
      </c>
      <c r="B1691" s="20" cm="1">
        <f t="array" ref="B1691">IF(ISTEXT(BP1691), IFERROR(VALOR.DATA(TRIM(BP1691)), VALUE(TRIM(BP1691))), BP1691)</f>
        <v>0</v>
      </c>
      <c r="C1691" t="str">
        <f>TEXT(Base[[#This Row],[Data_Padronizada]],"DDD")</f>
        <v>sáb</v>
      </c>
      <c r="D1691">
        <f>_xlfn.XLOOKUP(Base[[#This Row],[Recurso]],'DE-PARA'!$A$1:$A$1000,'DE-PARA'!$D$1:$D$1000)</f>
        <v>0</v>
      </c>
      <c r="E1691" t="str">
        <f>_xlfn.XLOOKUP(Base[[#This Row],[Tipo]],'DE-PARA'!$K$2:$K$63,'DE-PARA'!$L$2:$L$63,"Fazer De-Para")</f>
        <v>Fazer De-Para</v>
      </c>
      <c r="F1691" s="21">
        <f>Base[[#This Row],[Duração]]*24</f>
        <v>0</v>
      </c>
      <c r="G1691" s="22">
        <f>HOUR(Base[[#This Row],[Tempo de atendimento]]/24)</f>
        <v>0</v>
      </c>
      <c r="H1691">
        <f>_xlfn.XLOOKUP(Base[[#This Row],[Recurso]],'DE-PARA'!$A$1:$A$1000,'DE-PARA'!$E$1:$E$1000)</f>
        <v>0</v>
      </c>
      <c r="I1691">
        <f>_xlfn.XLOOKUP(Base[[#This Row],[Recurso]],'DE-PARA'!$A$1:$A$1000,'DE-PARA'!$F$1:$F$1000)</f>
        <v>0</v>
      </c>
      <c r="AD1691" s="64"/>
      <c r="AE1691" s="64"/>
      <c r="AF1691" s="64"/>
      <c r="AG1691" s="65"/>
      <c r="AH1691" s="65"/>
      <c r="BK1691" s="65"/>
      <c r="BL1691" s="65"/>
      <c r="BP1691" s="20"/>
    </row>
    <row r="1692" spans="1:68">
      <c r="A1692" s="19">
        <f>CONCATENATE(MONTH(Base[[#This Row],[Data_Padronizada]]),"/",YEAR(Base[[#This Row],[Data_Padronizada]]))*1</f>
        <v>1</v>
      </c>
      <c r="B1692" s="20" cm="1">
        <f t="array" ref="B1692">IF(ISTEXT(BP1692), IFERROR(VALOR.DATA(TRIM(BP1692)), VALUE(TRIM(BP1692))), BP1692)</f>
        <v>0</v>
      </c>
      <c r="C1692" t="str">
        <f>TEXT(Base[[#This Row],[Data_Padronizada]],"DDD")</f>
        <v>sáb</v>
      </c>
      <c r="D1692">
        <f>_xlfn.XLOOKUP(Base[[#This Row],[Recurso]],'DE-PARA'!$A$1:$A$1000,'DE-PARA'!$D$1:$D$1000)</f>
        <v>0</v>
      </c>
      <c r="E1692" t="str">
        <f>_xlfn.XLOOKUP(Base[[#This Row],[Tipo]],'DE-PARA'!$K$2:$K$63,'DE-PARA'!$L$2:$L$63,"Fazer De-Para")</f>
        <v>Fazer De-Para</v>
      </c>
      <c r="F1692" s="21">
        <f>Base[[#This Row],[Duração]]*24</f>
        <v>0</v>
      </c>
      <c r="G1692" s="22">
        <f>HOUR(Base[[#This Row],[Tempo de atendimento]]/24)</f>
        <v>0</v>
      </c>
      <c r="H1692">
        <f>_xlfn.XLOOKUP(Base[[#This Row],[Recurso]],'DE-PARA'!$A$1:$A$1000,'DE-PARA'!$E$1:$E$1000)</f>
        <v>0</v>
      </c>
      <c r="I1692">
        <f>_xlfn.XLOOKUP(Base[[#This Row],[Recurso]],'DE-PARA'!$A$1:$A$1000,'DE-PARA'!$F$1:$F$1000)</f>
        <v>0</v>
      </c>
      <c r="AD1692" s="64"/>
      <c r="AE1692" s="64"/>
      <c r="AF1692" s="64"/>
      <c r="AG1692" s="65"/>
      <c r="AH1692" s="65"/>
      <c r="BK1692" s="65"/>
      <c r="BL1692" s="65"/>
      <c r="BP1692" s="20"/>
    </row>
    <row r="1693" spans="1:68">
      <c r="A1693" s="19">
        <f>CONCATENATE(MONTH(Base[[#This Row],[Data_Padronizada]]),"/",YEAR(Base[[#This Row],[Data_Padronizada]]))*1</f>
        <v>1</v>
      </c>
      <c r="B1693" s="20" cm="1">
        <f t="array" ref="B1693">IF(ISTEXT(BP1693), IFERROR(VALOR.DATA(TRIM(BP1693)), VALUE(TRIM(BP1693))), BP1693)</f>
        <v>0</v>
      </c>
      <c r="C1693" t="str">
        <f>TEXT(Base[[#This Row],[Data_Padronizada]],"DDD")</f>
        <v>sáb</v>
      </c>
      <c r="D1693">
        <f>_xlfn.XLOOKUP(Base[[#This Row],[Recurso]],'DE-PARA'!$A$1:$A$1000,'DE-PARA'!$D$1:$D$1000)</f>
        <v>0</v>
      </c>
      <c r="E1693" t="str">
        <f>_xlfn.XLOOKUP(Base[[#This Row],[Tipo]],'DE-PARA'!$K$2:$K$63,'DE-PARA'!$L$2:$L$63,"Fazer De-Para")</f>
        <v>Fazer De-Para</v>
      </c>
      <c r="F1693" s="21">
        <f>Base[[#This Row],[Duração]]*24</f>
        <v>0</v>
      </c>
      <c r="G1693" s="22">
        <f>HOUR(Base[[#This Row],[Tempo de atendimento]]/24)</f>
        <v>0</v>
      </c>
      <c r="H1693">
        <f>_xlfn.XLOOKUP(Base[[#This Row],[Recurso]],'DE-PARA'!$A$1:$A$1000,'DE-PARA'!$E$1:$E$1000)</f>
        <v>0</v>
      </c>
      <c r="I1693">
        <f>_xlfn.XLOOKUP(Base[[#This Row],[Recurso]],'DE-PARA'!$A$1:$A$1000,'DE-PARA'!$F$1:$F$1000)</f>
        <v>0</v>
      </c>
      <c r="AD1693" s="64"/>
      <c r="AE1693" s="64"/>
      <c r="AF1693" s="64"/>
      <c r="AG1693" s="65"/>
      <c r="AH1693" s="65"/>
      <c r="BK1693" s="65"/>
      <c r="BL1693" s="65"/>
      <c r="BP1693" s="20"/>
    </row>
    <row r="1694" spans="1:68">
      <c r="A1694" s="19">
        <f>CONCATENATE(MONTH(Base[[#This Row],[Data_Padronizada]]),"/",YEAR(Base[[#This Row],[Data_Padronizada]]))*1</f>
        <v>1</v>
      </c>
      <c r="B1694" s="20" cm="1">
        <f t="array" ref="B1694">IF(ISTEXT(BP1694), IFERROR(VALOR.DATA(TRIM(BP1694)), VALUE(TRIM(BP1694))), BP1694)</f>
        <v>0</v>
      </c>
      <c r="C1694" t="str">
        <f>TEXT(Base[[#This Row],[Data_Padronizada]],"DDD")</f>
        <v>sáb</v>
      </c>
      <c r="D1694">
        <f>_xlfn.XLOOKUP(Base[[#This Row],[Recurso]],'DE-PARA'!$A$1:$A$1000,'DE-PARA'!$D$1:$D$1000)</f>
        <v>0</v>
      </c>
      <c r="E1694" t="str">
        <f>_xlfn.XLOOKUP(Base[[#This Row],[Tipo]],'DE-PARA'!$K$2:$K$63,'DE-PARA'!$L$2:$L$63,"Fazer De-Para")</f>
        <v>Fazer De-Para</v>
      </c>
      <c r="F1694" s="21">
        <f>Base[[#This Row],[Duração]]*24</f>
        <v>0</v>
      </c>
      <c r="G1694" s="22">
        <f>HOUR(Base[[#This Row],[Tempo de atendimento]]/24)</f>
        <v>0</v>
      </c>
      <c r="H1694">
        <f>_xlfn.XLOOKUP(Base[[#This Row],[Recurso]],'DE-PARA'!$A$1:$A$1000,'DE-PARA'!$E$1:$E$1000)</f>
        <v>0</v>
      </c>
      <c r="I1694">
        <f>_xlfn.XLOOKUP(Base[[#This Row],[Recurso]],'DE-PARA'!$A$1:$A$1000,'DE-PARA'!$F$1:$F$1000)</f>
        <v>0</v>
      </c>
      <c r="AD1694" s="64"/>
      <c r="AE1694" s="64"/>
      <c r="AF1694" s="64"/>
      <c r="AG1694" s="65"/>
      <c r="AH1694" s="65"/>
      <c r="BK1694" s="65"/>
      <c r="BL1694" s="65"/>
      <c r="BP1694" s="20"/>
    </row>
    <row r="1695" spans="1:68">
      <c r="A1695" s="19">
        <f>CONCATENATE(MONTH(Base[[#This Row],[Data_Padronizada]]),"/",YEAR(Base[[#This Row],[Data_Padronizada]]))*1</f>
        <v>1</v>
      </c>
      <c r="B1695" s="20" cm="1">
        <f t="array" ref="B1695">IF(ISTEXT(BP1695), IFERROR(VALOR.DATA(TRIM(BP1695)), VALUE(TRIM(BP1695))), BP1695)</f>
        <v>0</v>
      </c>
      <c r="C1695" t="str">
        <f>TEXT(Base[[#This Row],[Data_Padronizada]],"DDD")</f>
        <v>sáb</v>
      </c>
      <c r="D1695">
        <f>_xlfn.XLOOKUP(Base[[#This Row],[Recurso]],'DE-PARA'!$A$1:$A$1000,'DE-PARA'!$D$1:$D$1000)</f>
        <v>0</v>
      </c>
      <c r="E1695" t="str">
        <f>_xlfn.XLOOKUP(Base[[#This Row],[Tipo]],'DE-PARA'!$K$2:$K$63,'DE-PARA'!$L$2:$L$63,"Fazer De-Para")</f>
        <v>Fazer De-Para</v>
      </c>
      <c r="F1695" s="21">
        <f>Base[[#This Row],[Duração]]*24</f>
        <v>0</v>
      </c>
      <c r="G1695" s="22">
        <f>HOUR(Base[[#This Row],[Tempo de atendimento]]/24)</f>
        <v>0</v>
      </c>
      <c r="H1695">
        <f>_xlfn.XLOOKUP(Base[[#This Row],[Recurso]],'DE-PARA'!$A$1:$A$1000,'DE-PARA'!$E$1:$E$1000)</f>
        <v>0</v>
      </c>
      <c r="I1695">
        <f>_xlfn.XLOOKUP(Base[[#This Row],[Recurso]],'DE-PARA'!$A$1:$A$1000,'DE-PARA'!$F$1:$F$1000)</f>
        <v>0</v>
      </c>
      <c r="AD1695" s="64"/>
      <c r="AE1695" s="64"/>
      <c r="AF1695" s="64"/>
      <c r="AG1695" s="65"/>
      <c r="AH1695" s="65"/>
      <c r="BK1695" s="65"/>
      <c r="BL1695" s="65"/>
      <c r="BP1695" s="20"/>
    </row>
    <row r="1696" spans="1:68">
      <c r="A1696" s="19">
        <f>CONCATENATE(MONTH(Base[[#This Row],[Data_Padronizada]]),"/",YEAR(Base[[#This Row],[Data_Padronizada]]))*1</f>
        <v>1</v>
      </c>
      <c r="B1696" s="20" cm="1">
        <f t="array" ref="B1696">IF(ISTEXT(BP1696), IFERROR(VALOR.DATA(TRIM(BP1696)), VALUE(TRIM(BP1696))), BP1696)</f>
        <v>0</v>
      </c>
      <c r="C1696" t="str">
        <f>TEXT(Base[[#This Row],[Data_Padronizada]],"DDD")</f>
        <v>sáb</v>
      </c>
      <c r="D1696">
        <f>_xlfn.XLOOKUP(Base[[#This Row],[Recurso]],'DE-PARA'!$A$1:$A$1000,'DE-PARA'!$D$1:$D$1000)</f>
        <v>0</v>
      </c>
      <c r="E1696" t="str">
        <f>_xlfn.XLOOKUP(Base[[#This Row],[Tipo]],'DE-PARA'!$K$2:$K$63,'DE-PARA'!$L$2:$L$63,"Fazer De-Para")</f>
        <v>Fazer De-Para</v>
      </c>
      <c r="F1696" s="21">
        <f>Base[[#This Row],[Duração]]*24</f>
        <v>0</v>
      </c>
      <c r="G1696" s="22">
        <f>HOUR(Base[[#This Row],[Tempo de atendimento]]/24)</f>
        <v>0</v>
      </c>
      <c r="H1696">
        <f>_xlfn.XLOOKUP(Base[[#This Row],[Recurso]],'DE-PARA'!$A$1:$A$1000,'DE-PARA'!$E$1:$E$1000)</f>
        <v>0</v>
      </c>
      <c r="I1696">
        <f>_xlfn.XLOOKUP(Base[[#This Row],[Recurso]],'DE-PARA'!$A$1:$A$1000,'DE-PARA'!$F$1:$F$1000)</f>
        <v>0</v>
      </c>
      <c r="AD1696" s="64"/>
      <c r="AE1696" s="64"/>
      <c r="AF1696" s="64"/>
      <c r="AG1696" s="65"/>
      <c r="AH1696" s="65"/>
      <c r="BK1696" s="65"/>
      <c r="BL1696" s="65"/>
      <c r="BP1696" s="20"/>
    </row>
    <row r="1697" spans="1:68">
      <c r="A1697" s="19">
        <f>CONCATENATE(MONTH(Base[[#This Row],[Data_Padronizada]]),"/",YEAR(Base[[#This Row],[Data_Padronizada]]))*1</f>
        <v>1</v>
      </c>
      <c r="B1697" s="20" cm="1">
        <f t="array" ref="B1697">IF(ISTEXT(BP1697), IFERROR(VALOR.DATA(TRIM(BP1697)), VALUE(TRIM(BP1697))), BP1697)</f>
        <v>0</v>
      </c>
      <c r="C1697" t="str">
        <f>TEXT(Base[[#This Row],[Data_Padronizada]],"DDD")</f>
        <v>sáb</v>
      </c>
      <c r="D1697">
        <f>_xlfn.XLOOKUP(Base[[#This Row],[Recurso]],'DE-PARA'!$A$1:$A$1000,'DE-PARA'!$D$1:$D$1000)</f>
        <v>0</v>
      </c>
      <c r="E1697" t="str">
        <f>_xlfn.XLOOKUP(Base[[#This Row],[Tipo]],'DE-PARA'!$K$2:$K$63,'DE-PARA'!$L$2:$L$63,"Fazer De-Para")</f>
        <v>Fazer De-Para</v>
      </c>
      <c r="F1697" s="21">
        <f>Base[[#This Row],[Duração]]*24</f>
        <v>0</v>
      </c>
      <c r="G1697" s="22">
        <f>HOUR(Base[[#This Row],[Tempo de atendimento]]/24)</f>
        <v>0</v>
      </c>
      <c r="H1697">
        <f>_xlfn.XLOOKUP(Base[[#This Row],[Recurso]],'DE-PARA'!$A$1:$A$1000,'DE-PARA'!$E$1:$E$1000)</f>
        <v>0</v>
      </c>
      <c r="I1697">
        <f>_xlfn.XLOOKUP(Base[[#This Row],[Recurso]],'DE-PARA'!$A$1:$A$1000,'DE-PARA'!$F$1:$F$1000)</f>
        <v>0</v>
      </c>
      <c r="AD1697" s="64"/>
      <c r="AE1697" s="64"/>
      <c r="AF1697" s="64"/>
      <c r="AG1697" s="65"/>
      <c r="AH1697" s="65"/>
      <c r="BK1697" s="65"/>
      <c r="BL1697" s="65"/>
      <c r="BP1697" s="20"/>
    </row>
    <row r="1698" spans="1:68">
      <c r="A1698" s="19">
        <f>CONCATENATE(MONTH(Base[[#This Row],[Data_Padronizada]]),"/",YEAR(Base[[#This Row],[Data_Padronizada]]))*1</f>
        <v>1</v>
      </c>
      <c r="B1698" s="20" cm="1">
        <f t="array" ref="B1698">IF(ISTEXT(BP1698), IFERROR(VALOR.DATA(TRIM(BP1698)), VALUE(TRIM(BP1698))), BP1698)</f>
        <v>0</v>
      </c>
      <c r="C1698" t="str">
        <f>TEXT(Base[[#This Row],[Data_Padronizada]],"DDD")</f>
        <v>sáb</v>
      </c>
      <c r="D1698">
        <f>_xlfn.XLOOKUP(Base[[#This Row],[Recurso]],'DE-PARA'!$A$1:$A$1000,'DE-PARA'!$D$1:$D$1000)</f>
        <v>0</v>
      </c>
      <c r="E1698" t="str">
        <f>_xlfn.XLOOKUP(Base[[#This Row],[Tipo]],'DE-PARA'!$K$2:$K$63,'DE-PARA'!$L$2:$L$63,"Fazer De-Para")</f>
        <v>Fazer De-Para</v>
      </c>
      <c r="F1698" s="21">
        <f>Base[[#This Row],[Duração]]*24</f>
        <v>0</v>
      </c>
      <c r="G1698" s="22">
        <f>HOUR(Base[[#This Row],[Tempo de atendimento]]/24)</f>
        <v>0</v>
      </c>
      <c r="H1698">
        <f>_xlfn.XLOOKUP(Base[[#This Row],[Recurso]],'DE-PARA'!$A$1:$A$1000,'DE-PARA'!$E$1:$E$1000)</f>
        <v>0</v>
      </c>
      <c r="I1698">
        <f>_xlfn.XLOOKUP(Base[[#This Row],[Recurso]],'DE-PARA'!$A$1:$A$1000,'DE-PARA'!$F$1:$F$1000)</f>
        <v>0</v>
      </c>
      <c r="AD1698" s="64"/>
      <c r="AE1698" s="64"/>
      <c r="AF1698" s="64"/>
      <c r="AG1698" s="65"/>
      <c r="AH1698" s="65"/>
      <c r="BK1698" s="65"/>
      <c r="BL1698" s="65"/>
      <c r="BP1698" s="20"/>
    </row>
    <row r="1699" spans="1:68">
      <c r="A1699" s="19">
        <f>CONCATENATE(MONTH(Base[[#This Row],[Data_Padronizada]]),"/",YEAR(Base[[#This Row],[Data_Padronizada]]))*1</f>
        <v>1</v>
      </c>
      <c r="B1699" s="20" cm="1">
        <f t="array" ref="B1699">IF(ISTEXT(BP1699), IFERROR(VALOR.DATA(TRIM(BP1699)), VALUE(TRIM(BP1699))), BP1699)</f>
        <v>0</v>
      </c>
      <c r="C1699" t="str">
        <f>TEXT(Base[[#This Row],[Data_Padronizada]],"DDD")</f>
        <v>sáb</v>
      </c>
      <c r="D1699">
        <f>_xlfn.XLOOKUP(Base[[#This Row],[Recurso]],'DE-PARA'!$A$1:$A$1000,'DE-PARA'!$D$1:$D$1000)</f>
        <v>0</v>
      </c>
      <c r="E1699" t="str">
        <f>_xlfn.XLOOKUP(Base[[#This Row],[Tipo]],'DE-PARA'!$K$2:$K$63,'DE-PARA'!$L$2:$L$63,"Fazer De-Para")</f>
        <v>Fazer De-Para</v>
      </c>
      <c r="F1699" s="21">
        <f>Base[[#This Row],[Duração]]*24</f>
        <v>0</v>
      </c>
      <c r="G1699" s="22">
        <f>HOUR(Base[[#This Row],[Tempo de atendimento]]/24)</f>
        <v>0</v>
      </c>
      <c r="H1699">
        <f>_xlfn.XLOOKUP(Base[[#This Row],[Recurso]],'DE-PARA'!$A$1:$A$1000,'DE-PARA'!$E$1:$E$1000)</f>
        <v>0</v>
      </c>
      <c r="I1699">
        <f>_xlfn.XLOOKUP(Base[[#This Row],[Recurso]],'DE-PARA'!$A$1:$A$1000,'DE-PARA'!$F$1:$F$1000)</f>
        <v>0</v>
      </c>
      <c r="AD1699" s="64"/>
      <c r="AE1699" s="64"/>
      <c r="AF1699" s="64"/>
      <c r="AG1699" s="65"/>
      <c r="AH1699" s="65"/>
      <c r="BK1699" s="65"/>
      <c r="BL1699" s="65"/>
      <c r="BP1699" s="20"/>
    </row>
    <row r="1700" spans="1:68">
      <c r="A1700" s="19">
        <f>CONCATENATE(MONTH(Base[[#This Row],[Data_Padronizada]]),"/",YEAR(Base[[#This Row],[Data_Padronizada]]))*1</f>
        <v>1</v>
      </c>
      <c r="B1700" s="20" cm="1">
        <f t="array" ref="B1700">IF(ISTEXT(BP1700), IFERROR(VALOR.DATA(TRIM(BP1700)), VALUE(TRIM(BP1700))), BP1700)</f>
        <v>0</v>
      </c>
      <c r="C1700" t="str">
        <f>TEXT(Base[[#This Row],[Data_Padronizada]],"DDD")</f>
        <v>sáb</v>
      </c>
      <c r="D1700">
        <f>_xlfn.XLOOKUP(Base[[#This Row],[Recurso]],'DE-PARA'!$A$1:$A$1000,'DE-PARA'!$D$1:$D$1000)</f>
        <v>0</v>
      </c>
      <c r="E1700" t="str">
        <f>_xlfn.XLOOKUP(Base[[#This Row],[Tipo]],'DE-PARA'!$K$2:$K$63,'DE-PARA'!$L$2:$L$63,"Fazer De-Para")</f>
        <v>Fazer De-Para</v>
      </c>
      <c r="F1700" s="21">
        <f>Base[[#This Row],[Duração]]*24</f>
        <v>0</v>
      </c>
      <c r="G1700" s="22">
        <f>HOUR(Base[[#This Row],[Tempo de atendimento]]/24)</f>
        <v>0</v>
      </c>
      <c r="H1700">
        <f>_xlfn.XLOOKUP(Base[[#This Row],[Recurso]],'DE-PARA'!$A$1:$A$1000,'DE-PARA'!$E$1:$E$1000)</f>
        <v>0</v>
      </c>
      <c r="I1700">
        <f>_xlfn.XLOOKUP(Base[[#This Row],[Recurso]],'DE-PARA'!$A$1:$A$1000,'DE-PARA'!$F$1:$F$1000)</f>
        <v>0</v>
      </c>
      <c r="AD1700" s="64"/>
      <c r="AE1700" s="64"/>
      <c r="AF1700" s="64"/>
      <c r="AG1700" s="65"/>
      <c r="AH1700" s="65"/>
      <c r="BK1700" s="65"/>
      <c r="BL1700" s="65"/>
      <c r="BP1700" s="20"/>
    </row>
    <row r="1701" spans="1:68">
      <c r="A1701" s="19">
        <f>CONCATENATE(MONTH(Base[[#This Row],[Data_Padronizada]]),"/",YEAR(Base[[#This Row],[Data_Padronizada]]))*1</f>
        <v>1</v>
      </c>
      <c r="B1701" s="20" cm="1">
        <f t="array" ref="B1701">IF(ISTEXT(BP1701), IFERROR(VALOR.DATA(TRIM(BP1701)), VALUE(TRIM(BP1701))), BP1701)</f>
        <v>0</v>
      </c>
      <c r="C1701" t="str">
        <f>TEXT(Base[[#This Row],[Data_Padronizada]],"DDD")</f>
        <v>sáb</v>
      </c>
      <c r="D1701">
        <f>_xlfn.XLOOKUP(Base[[#This Row],[Recurso]],'DE-PARA'!$A$1:$A$1000,'DE-PARA'!$D$1:$D$1000)</f>
        <v>0</v>
      </c>
      <c r="E1701" t="str">
        <f>_xlfn.XLOOKUP(Base[[#This Row],[Tipo]],'DE-PARA'!$K$2:$K$63,'DE-PARA'!$L$2:$L$63,"Fazer De-Para")</f>
        <v>Fazer De-Para</v>
      </c>
      <c r="F1701" s="21">
        <f>Base[[#This Row],[Duração]]*24</f>
        <v>0</v>
      </c>
      <c r="G1701" s="22">
        <f>HOUR(Base[[#This Row],[Tempo de atendimento]]/24)</f>
        <v>0</v>
      </c>
      <c r="H1701">
        <f>_xlfn.XLOOKUP(Base[[#This Row],[Recurso]],'DE-PARA'!$A$1:$A$1000,'DE-PARA'!$E$1:$E$1000)</f>
        <v>0</v>
      </c>
      <c r="I1701">
        <f>_xlfn.XLOOKUP(Base[[#This Row],[Recurso]],'DE-PARA'!$A$1:$A$1000,'DE-PARA'!$F$1:$F$1000)</f>
        <v>0</v>
      </c>
      <c r="AD1701" s="64"/>
      <c r="AE1701" s="64"/>
      <c r="AF1701" s="64"/>
      <c r="AG1701" s="65"/>
      <c r="AH1701" s="65"/>
      <c r="BK1701" s="65"/>
      <c r="BL1701" s="65"/>
      <c r="BP1701" s="20"/>
    </row>
    <row r="1702" spans="1:68">
      <c r="A1702" s="19">
        <f>CONCATENATE(MONTH(Base[[#This Row],[Data_Padronizada]]),"/",YEAR(Base[[#This Row],[Data_Padronizada]]))*1</f>
        <v>1</v>
      </c>
      <c r="B1702" s="20" cm="1">
        <f t="array" ref="B1702">IF(ISTEXT(BP1702), IFERROR(VALOR.DATA(TRIM(BP1702)), VALUE(TRIM(BP1702))), BP1702)</f>
        <v>0</v>
      </c>
      <c r="C1702" t="str">
        <f>TEXT(Base[[#This Row],[Data_Padronizada]],"DDD")</f>
        <v>sáb</v>
      </c>
      <c r="D1702">
        <f>_xlfn.XLOOKUP(Base[[#This Row],[Recurso]],'DE-PARA'!$A$1:$A$1000,'DE-PARA'!$D$1:$D$1000)</f>
        <v>0</v>
      </c>
      <c r="E1702" t="str">
        <f>_xlfn.XLOOKUP(Base[[#This Row],[Tipo]],'DE-PARA'!$K$2:$K$63,'DE-PARA'!$L$2:$L$63,"Fazer De-Para")</f>
        <v>Fazer De-Para</v>
      </c>
      <c r="F1702" s="21">
        <f>Base[[#This Row],[Duração]]*24</f>
        <v>0</v>
      </c>
      <c r="G1702" s="22">
        <f>HOUR(Base[[#This Row],[Tempo de atendimento]]/24)</f>
        <v>0</v>
      </c>
      <c r="H1702">
        <f>_xlfn.XLOOKUP(Base[[#This Row],[Recurso]],'DE-PARA'!$A$1:$A$1000,'DE-PARA'!$E$1:$E$1000)</f>
        <v>0</v>
      </c>
      <c r="I1702">
        <f>_xlfn.XLOOKUP(Base[[#This Row],[Recurso]],'DE-PARA'!$A$1:$A$1000,'DE-PARA'!$F$1:$F$1000)</f>
        <v>0</v>
      </c>
      <c r="AD1702" s="64"/>
      <c r="AE1702" s="64"/>
      <c r="AF1702" s="64"/>
      <c r="AG1702" s="65"/>
      <c r="AH1702" s="65"/>
      <c r="BK1702" s="65"/>
      <c r="BL1702" s="65"/>
      <c r="BP1702" s="20"/>
    </row>
    <row r="1703" spans="1:68">
      <c r="A1703" s="19">
        <f>CONCATENATE(MONTH(Base[[#This Row],[Data_Padronizada]]),"/",YEAR(Base[[#This Row],[Data_Padronizada]]))*1</f>
        <v>1</v>
      </c>
      <c r="B1703" s="20" cm="1">
        <f t="array" ref="B1703">IF(ISTEXT(BP1703), IFERROR(VALOR.DATA(TRIM(BP1703)), VALUE(TRIM(BP1703))), BP1703)</f>
        <v>0</v>
      </c>
      <c r="C1703" t="str">
        <f>TEXT(Base[[#This Row],[Data_Padronizada]],"DDD")</f>
        <v>sáb</v>
      </c>
      <c r="D1703">
        <f>_xlfn.XLOOKUP(Base[[#This Row],[Recurso]],'DE-PARA'!$A$1:$A$1000,'DE-PARA'!$D$1:$D$1000)</f>
        <v>0</v>
      </c>
      <c r="E1703" t="str">
        <f>_xlfn.XLOOKUP(Base[[#This Row],[Tipo]],'DE-PARA'!$K$2:$K$63,'DE-PARA'!$L$2:$L$63,"Fazer De-Para")</f>
        <v>Fazer De-Para</v>
      </c>
      <c r="F1703" s="21">
        <f>Base[[#This Row],[Duração]]*24</f>
        <v>0</v>
      </c>
      <c r="G1703" s="22">
        <f>HOUR(Base[[#This Row],[Tempo de atendimento]]/24)</f>
        <v>0</v>
      </c>
      <c r="H1703">
        <f>_xlfn.XLOOKUP(Base[[#This Row],[Recurso]],'DE-PARA'!$A$1:$A$1000,'DE-PARA'!$E$1:$E$1000)</f>
        <v>0</v>
      </c>
      <c r="I1703">
        <f>_xlfn.XLOOKUP(Base[[#This Row],[Recurso]],'DE-PARA'!$A$1:$A$1000,'DE-PARA'!$F$1:$F$1000)</f>
        <v>0</v>
      </c>
      <c r="AD1703" s="64"/>
      <c r="AE1703" s="64"/>
      <c r="AF1703" s="64"/>
      <c r="AG1703" s="65"/>
      <c r="AH1703" s="65"/>
      <c r="BK1703" s="65"/>
      <c r="BL1703" s="65"/>
      <c r="BP1703" s="20"/>
    </row>
    <row r="1704" spans="1:68">
      <c r="A1704" s="19">
        <f>CONCATENATE(MONTH(Base[[#This Row],[Data_Padronizada]]),"/",YEAR(Base[[#This Row],[Data_Padronizada]]))*1</f>
        <v>1</v>
      </c>
      <c r="B1704" s="20" cm="1">
        <f t="array" ref="B1704">IF(ISTEXT(BP1704), IFERROR(VALOR.DATA(TRIM(BP1704)), VALUE(TRIM(BP1704))), BP1704)</f>
        <v>0</v>
      </c>
      <c r="C1704" t="str">
        <f>TEXT(Base[[#This Row],[Data_Padronizada]],"DDD")</f>
        <v>sáb</v>
      </c>
      <c r="D1704">
        <f>_xlfn.XLOOKUP(Base[[#This Row],[Recurso]],'DE-PARA'!$A$1:$A$1000,'DE-PARA'!$D$1:$D$1000)</f>
        <v>0</v>
      </c>
      <c r="E1704" t="str">
        <f>_xlfn.XLOOKUP(Base[[#This Row],[Tipo]],'DE-PARA'!$K$2:$K$63,'DE-PARA'!$L$2:$L$63,"Fazer De-Para")</f>
        <v>Fazer De-Para</v>
      </c>
      <c r="F1704" s="21">
        <f>Base[[#This Row],[Duração]]*24</f>
        <v>0</v>
      </c>
      <c r="G1704" s="22">
        <f>HOUR(Base[[#This Row],[Tempo de atendimento]]/24)</f>
        <v>0</v>
      </c>
      <c r="H1704">
        <f>_xlfn.XLOOKUP(Base[[#This Row],[Recurso]],'DE-PARA'!$A$1:$A$1000,'DE-PARA'!$E$1:$E$1000)</f>
        <v>0</v>
      </c>
      <c r="I1704">
        <f>_xlfn.XLOOKUP(Base[[#This Row],[Recurso]],'DE-PARA'!$A$1:$A$1000,'DE-PARA'!$F$1:$F$1000)</f>
        <v>0</v>
      </c>
      <c r="AD1704" s="64"/>
      <c r="AE1704" s="64"/>
      <c r="AF1704" s="64"/>
      <c r="AG1704" s="65"/>
      <c r="AH1704" s="65"/>
      <c r="BK1704" s="65"/>
      <c r="BL1704" s="65"/>
      <c r="BP1704" s="20"/>
    </row>
    <row r="1705" spans="1:68">
      <c r="A1705" s="19">
        <f>CONCATENATE(MONTH(Base[[#This Row],[Data_Padronizada]]),"/",YEAR(Base[[#This Row],[Data_Padronizada]]))*1</f>
        <v>1</v>
      </c>
      <c r="B1705" s="20" cm="1">
        <f t="array" ref="B1705">IF(ISTEXT(BP1705), IFERROR(VALOR.DATA(TRIM(BP1705)), VALUE(TRIM(BP1705))), BP1705)</f>
        <v>0</v>
      </c>
      <c r="C1705" t="str">
        <f>TEXT(Base[[#This Row],[Data_Padronizada]],"DDD")</f>
        <v>sáb</v>
      </c>
      <c r="D1705">
        <f>_xlfn.XLOOKUP(Base[[#This Row],[Recurso]],'DE-PARA'!$A$1:$A$1000,'DE-PARA'!$D$1:$D$1000)</f>
        <v>0</v>
      </c>
      <c r="E1705" t="str">
        <f>_xlfn.XLOOKUP(Base[[#This Row],[Tipo]],'DE-PARA'!$K$2:$K$63,'DE-PARA'!$L$2:$L$63,"Fazer De-Para")</f>
        <v>Fazer De-Para</v>
      </c>
      <c r="F1705" s="21">
        <f>Base[[#This Row],[Duração]]*24</f>
        <v>0</v>
      </c>
      <c r="G1705" s="22">
        <f>HOUR(Base[[#This Row],[Tempo de atendimento]]/24)</f>
        <v>0</v>
      </c>
      <c r="H1705">
        <f>_xlfn.XLOOKUP(Base[[#This Row],[Recurso]],'DE-PARA'!$A$1:$A$1000,'DE-PARA'!$E$1:$E$1000)</f>
        <v>0</v>
      </c>
      <c r="I1705">
        <f>_xlfn.XLOOKUP(Base[[#This Row],[Recurso]],'DE-PARA'!$A$1:$A$1000,'DE-PARA'!$F$1:$F$1000)</f>
        <v>0</v>
      </c>
      <c r="AD1705" s="64"/>
      <c r="AE1705" s="64"/>
      <c r="AF1705" s="64"/>
      <c r="AG1705" s="65"/>
      <c r="AH1705" s="65"/>
      <c r="BK1705" s="65"/>
      <c r="BL1705" s="65"/>
      <c r="BP1705" s="20"/>
    </row>
    <row r="1706" spans="1:68">
      <c r="A1706" s="19">
        <f>CONCATENATE(MONTH(Base[[#This Row],[Data_Padronizada]]),"/",YEAR(Base[[#This Row],[Data_Padronizada]]))*1</f>
        <v>1</v>
      </c>
      <c r="B1706" s="20" cm="1">
        <f t="array" ref="B1706">IF(ISTEXT(BP1706), IFERROR(VALOR.DATA(TRIM(BP1706)), VALUE(TRIM(BP1706))), BP1706)</f>
        <v>0</v>
      </c>
      <c r="C1706" t="str">
        <f>TEXT(Base[[#This Row],[Data_Padronizada]],"DDD")</f>
        <v>sáb</v>
      </c>
      <c r="D1706">
        <f>_xlfn.XLOOKUP(Base[[#This Row],[Recurso]],'DE-PARA'!$A$1:$A$1000,'DE-PARA'!$D$1:$D$1000)</f>
        <v>0</v>
      </c>
      <c r="E1706" t="str">
        <f>_xlfn.XLOOKUP(Base[[#This Row],[Tipo]],'DE-PARA'!$K$2:$K$63,'DE-PARA'!$L$2:$L$63,"Fazer De-Para")</f>
        <v>Fazer De-Para</v>
      </c>
      <c r="F1706" s="21">
        <f>Base[[#This Row],[Duração]]*24</f>
        <v>0</v>
      </c>
      <c r="G1706" s="22">
        <f>HOUR(Base[[#This Row],[Tempo de atendimento]]/24)</f>
        <v>0</v>
      </c>
      <c r="H1706">
        <f>_xlfn.XLOOKUP(Base[[#This Row],[Recurso]],'DE-PARA'!$A$1:$A$1000,'DE-PARA'!$E$1:$E$1000)</f>
        <v>0</v>
      </c>
      <c r="I1706">
        <f>_xlfn.XLOOKUP(Base[[#This Row],[Recurso]],'DE-PARA'!$A$1:$A$1000,'DE-PARA'!$F$1:$F$1000)</f>
        <v>0</v>
      </c>
      <c r="AD1706" s="64"/>
      <c r="AE1706" s="64"/>
      <c r="AF1706" s="64"/>
      <c r="AG1706" s="65"/>
      <c r="AH1706" s="65"/>
      <c r="BK1706" s="65"/>
      <c r="BL1706" s="65"/>
      <c r="BP1706" s="20"/>
    </row>
    <row r="1707" spans="1:68">
      <c r="A1707" s="19">
        <f>CONCATENATE(MONTH(Base[[#This Row],[Data_Padronizada]]),"/",YEAR(Base[[#This Row],[Data_Padronizada]]))*1</f>
        <v>1</v>
      </c>
      <c r="B1707" s="20" cm="1">
        <f t="array" ref="B1707">IF(ISTEXT(BP1707), IFERROR(VALOR.DATA(TRIM(BP1707)), VALUE(TRIM(BP1707))), BP1707)</f>
        <v>0</v>
      </c>
      <c r="C1707" t="str">
        <f>TEXT(Base[[#This Row],[Data_Padronizada]],"DDD")</f>
        <v>sáb</v>
      </c>
      <c r="D1707">
        <f>_xlfn.XLOOKUP(Base[[#This Row],[Recurso]],'DE-PARA'!$A$1:$A$1000,'DE-PARA'!$D$1:$D$1000)</f>
        <v>0</v>
      </c>
      <c r="E1707" t="str">
        <f>_xlfn.XLOOKUP(Base[[#This Row],[Tipo]],'DE-PARA'!$K$2:$K$63,'DE-PARA'!$L$2:$L$63,"Fazer De-Para")</f>
        <v>Fazer De-Para</v>
      </c>
      <c r="F1707" s="21">
        <f>Base[[#This Row],[Duração]]*24</f>
        <v>0</v>
      </c>
      <c r="G1707" s="22">
        <f>HOUR(Base[[#This Row],[Tempo de atendimento]]/24)</f>
        <v>0</v>
      </c>
      <c r="H1707">
        <f>_xlfn.XLOOKUP(Base[[#This Row],[Recurso]],'DE-PARA'!$A$1:$A$1000,'DE-PARA'!$E$1:$E$1000)</f>
        <v>0</v>
      </c>
      <c r="I1707">
        <f>_xlfn.XLOOKUP(Base[[#This Row],[Recurso]],'DE-PARA'!$A$1:$A$1000,'DE-PARA'!$F$1:$F$1000)</f>
        <v>0</v>
      </c>
      <c r="AD1707" s="64"/>
      <c r="AE1707" s="64"/>
      <c r="AF1707" s="64"/>
      <c r="AG1707" s="65"/>
      <c r="AH1707" s="65"/>
      <c r="BK1707" s="65"/>
      <c r="BL1707" s="65"/>
      <c r="BP1707" s="20"/>
    </row>
    <row r="1708" spans="1:68">
      <c r="A1708" s="19">
        <f>CONCATENATE(MONTH(Base[[#This Row],[Data_Padronizada]]),"/",YEAR(Base[[#This Row],[Data_Padronizada]]))*1</f>
        <v>1</v>
      </c>
      <c r="B1708" s="20" cm="1">
        <f t="array" ref="B1708">IF(ISTEXT(BP1708), IFERROR(VALOR.DATA(TRIM(BP1708)), VALUE(TRIM(BP1708))), BP1708)</f>
        <v>0</v>
      </c>
      <c r="C1708" t="str">
        <f>TEXT(Base[[#This Row],[Data_Padronizada]],"DDD")</f>
        <v>sáb</v>
      </c>
      <c r="D1708">
        <f>_xlfn.XLOOKUP(Base[[#This Row],[Recurso]],'DE-PARA'!$A$1:$A$1000,'DE-PARA'!$D$1:$D$1000)</f>
        <v>0</v>
      </c>
      <c r="E1708" t="str">
        <f>_xlfn.XLOOKUP(Base[[#This Row],[Tipo]],'DE-PARA'!$K$2:$K$63,'DE-PARA'!$L$2:$L$63,"Fazer De-Para")</f>
        <v>Fazer De-Para</v>
      </c>
      <c r="F1708" s="21">
        <f>Base[[#This Row],[Duração]]*24</f>
        <v>0</v>
      </c>
      <c r="G1708" s="22">
        <f>HOUR(Base[[#This Row],[Tempo de atendimento]]/24)</f>
        <v>0</v>
      </c>
      <c r="H1708">
        <f>_xlfn.XLOOKUP(Base[[#This Row],[Recurso]],'DE-PARA'!$A$1:$A$1000,'DE-PARA'!$E$1:$E$1000)</f>
        <v>0</v>
      </c>
      <c r="I1708">
        <f>_xlfn.XLOOKUP(Base[[#This Row],[Recurso]],'DE-PARA'!$A$1:$A$1000,'DE-PARA'!$F$1:$F$1000)</f>
        <v>0</v>
      </c>
      <c r="AD1708" s="64"/>
      <c r="AE1708" s="64"/>
      <c r="AF1708" s="64"/>
      <c r="AG1708" s="65"/>
      <c r="AH1708" s="65"/>
      <c r="BK1708" s="65"/>
      <c r="BL1708" s="65"/>
      <c r="BP1708" s="20"/>
    </row>
    <row r="1709" spans="1:68">
      <c r="A1709" s="19">
        <f>CONCATENATE(MONTH(Base[[#This Row],[Data_Padronizada]]),"/",YEAR(Base[[#This Row],[Data_Padronizada]]))*1</f>
        <v>1</v>
      </c>
      <c r="B1709" s="20" cm="1">
        <f t="array" ref="B1709">IF(ISTEXT(BP1709), IFERROR(VALOR.DATA(TRIM(BP1709)), VALUE(TRIM(BP1709))), BP1709)</f>
        <v>0</v>
      </c>
      <c r="C1709" t="str">
        <f>TEXT(Base[[#This Row],[Data_Padronizada]],"DDD")</f>
        <v>sáb</v>
      </c>
      <c r="D1709">
        <f>_xlfn.XLOOKUP(Base[[#This Row],[Recurso]],'DE-PARA'!$A$1:$A$1000,'DE-PARA'!$D$1:$D$1000)</f>
        <v>0</v>
      </c>
      <c r="E1709" t="str">
        <f>_xlfn.XLOOKUP(Base[[#This Row],[Tipo]],'DE-PARA'!$K$2:$K$63,'DE-PARA'!$L$2:$L$63,"Fazer De-Para")</f>
        <v>Fazer De-Para</v>
      </c>
      <c r="F1709" s="21">
        <f>Base[[#This Row],[Duração]]*24</f>
        <v>0</v>
      </c>
      <c r="G1709" s="22">
        <f>HOUR(Base[[#This Row],[Tempo de atendimento]]/24)</f>
        <v>0</v>
      </c>
      <c r="H1709">
        <f>_xlfn.XLOOKUP(Base[[#This Row],[Recurso]],'DE-PARA'!$A$1:$A$1000,'DE-PARA'!$E$1:$E$1000)</f>
        <v>0</v>
      </c>
      <c r="I1709">
        <f>_xlfn.XLOOKUP(Base[[#This Row],[Recurso]],'DE-PARA'!$A$1:$A$1000,'DE-PARA'!$F$1:$F$1000)</f>
        <v>0</v>
      </c>
      <c r="AD1709" s="64"/>
      <c r="AE1709" s="64"/>
      <c r="AF1709" s="64"/>
      <c r="AG1709" s="65"/>
      <c r="AH1709" s="65"/>
      <c r="BK1709" s="65"/>
      <c r="BL1709" s="65"/>
      <c r="BP1709" s="20"/>
    </row>
    <row r="1710" spans="1:68">
      <c r="A1710" s="19">
        <f>CONCATENATE(MONTH(Base[[#This Row],[Data_Padronizada]]),"/",YEAR(Base[[#This Row],[Data_Padronizada]]))*1</f>
        <v>1</v>
      </c>
      <c r="B1710" s="20" cm="1">
        <f t="array" ref="B1710">IF(ISTEXT(BP1710), IFERROR(VALOR.DATA(TRIM(BP1710)), VALUE(TRIM(BP1710))), BP1710)</f>
        <v>0</v>
      </c>
      <c r="C1710" t="str">
        <f>TEXT(Base[[#This Row],[Data_Padronizada]],"DDD")</f>
        <v>sáb</v>
      </c>
      <c r="D1710">
        <f>_xlfn.XLOOKUP(Base[[#This Row],[Recurso]],'DE-PARA'!$A$1:$A$1000,'DE-PARA'!$D$1:$D$1000)</f>
        <v>0</v>
      </c>
      <c r="E1710" t="str">
        <f>_xlfn.XLOOKUP(Base[[#This Row],[Tipo]],'DE-PARA'!$K$2:$K$63,'DE-PARA'!$L$2:$L$63,"Fazer De-Para")</f>
        <v>Fazer De-Para</v>
      </c>
      <c r="F1710" s="21">
        <f>Base[[#This Row],[Duração]]*24</f>
        <v>0</v>
      </c>
      <c r="G1710" s="22">
        <f>HOUR(Base[[#This Row],[Tempo de atendimento]]/24)</f>
        <v>0</v>
      </c>
      <c r="H1710">
        <f>_xlfn.XLOOKUP(Base[[#This Row],[Recurso]],'DE-PARA'!$A$1:$A$1000,'DE-PARA'!$E$1:$E$1000)</f>
        <v>0</v>
      </c>
      <c r="I1710">
        <f>_xlfn.XLOOKUP(Base[[#This Row],[Recurso]],'DE-PARA'!$A$1:$A$1000,'DE-PARA'!$F$1:$F$1000)</f>
        <v>0</v>
      </c>
      <c r="AD1710" s="64"/>
      <c r="AE1710" s="64"/>
      <c r="AF1710" s="64"/>
      <c r="AG1710" s="65"/>
      <c r="AH1710" s="65"/>
      <c r="BK1710" s="65"/>
      <c r="BL1710" s="65"/>
      <c r="BP1710" s="20"/>
    </row>
    <row r="1711" spans="1:68">
      <c r="A1711" s="19">
        <f>CONCATENATE(MONTH(Base[[#This Row],[Data_Padronizada]]),"/",YEAR(Base[[#This Row],[Data_Padronizada]]))*1</f>
        <v>1</v>
      </c>
      <c r="B1711" s="20" cm="1">
        <f t="array" ref="B1711">IF(ISTEXT(BP1711), IFERROR(VALOR.DATA(TRIM(BP1711)), VALUE(TRIM(BP1711))), BP1711)</f>
        <v>0</v>
      </c>
      <c r="C1711" t="str">
        <f>TEXT(Base[[#This Row],[Data_Padronizada]],"DDD")</f>
        <v>sáb</v>
      </c>
      <c r="D1711">
        <f>_xlfn.XLOOKUP(Base[[#This Row],[Recurso]],'DE-PARA'!$A$1:$A$1000,'DE-PARA'!$D$1:$D$1000)</f>
        <v>0</v>
      </c>
      <c r="E1711" t="str">
        <f>_xlfn.XLOOKUP(Base[[#This Row],[Tipo]],'DE-PARA'!$K$2:$K$63,'DE-PARA'!$L$2:$L$63,"Fazer De-Para")</f>
        <v>Fazer De-Para</v>
      </c>
      <c r="F1711" s="21">
        <f>Base[[#This Row],[Duração]]*24</f>
        <v>0</v>
      </c>
      <c r="G1711" s="22">
        <f>HOUR(Base[[#This Row],[Tempo de atendimento]]/24)</f>
        <v>0</v>
      </c>
      <c r="H1711">
        <f>_xlfn.XLOOKUP(Base[[#This Row],[Recurso]],'DE-PARA'!$A$1:$A$1000,'DE-PARA'!$E$1:$E$1000)</f>
        <v>0</v>
      </c>
      <c r="I1711">
        <f>_xlfn.XLOOKUP(Base[[#This Row],[Recurso]],'DE-PARA'!$A$1:$A$1000,'DE-PARA'!$F$1:$F$1000)</f>
        <v>0</v>
      </c>
      <c r="AD1711" s="64"/>
      <c r="AE1711" s="64"/>
      <c r="AF1711" s="64"/>
      <c r="AG1711" s="65"/>
      <c r="AH1711" s="65"/>
      <c r="BK1711" s="65"/>
      <c r="BL1711" s="65"/>
      <c r="BP1711" s="20"/>
    </row>
    <row r="1712" spans="1:68">
      <c r="A1712" s="19">
        <f>CONCATENATE(MONTH(Base[[#This Row],[Data_Padronizada]]),"/",YEAR(Base[[#This Row],[Data_Padronizada]]))*1</f>
        <v>1</v>
      </c>
      <c r="B1712" s="20" cm="1">
        <f t="array" ref="B1712">IF(ISTEXT(BP1712), IFERROR(VALOR.DATA(TRIM(BP1712)), VALUE(TRIM(BP1712))), BP1712)</f>
        <v>0</v>
      </c>
      <c r="C1712" t="str">
        <f>TEXT(Base[[#This Row],[Data_Padronizada]],"DDD")</f>
        <v>sáb</v>
      </c>
      <c r="D1712">
        <f>_xlfn.XLOOKUP(Base[[#This Row],[Recurso]],'DE-PARA'!$A$1:$A$1000,'DE-PARA'!$D$1:$D$1000)</f>
        <v>0</v>
      </c>
      <c r="E1712" t="str">
        <f>_xlfn.XLOOKUP(Base[[#This Row],[Tipo]],'DE-PARA'!$K$2:$K$63,'DE-PARA'!$L$2:$L$63,"Fazer De-Para")</f>
        <v>Fazer De-Para</v>
      </c>
      <c r="F1712" s="21">
        <f>Base[[#This Row],[Duração]]*24</f>
        <v>0</v>
      </c>
      <c r="G1712" s="22">
        <f>HOUR(Base[[#This Row],[Tempo de atendimento]]/24)</f>
        <v>0</v>
      </c>
      <c r="H1712">
        <f>_xlfn.XLOOKUP(Base[[#This Row],[Recurso]],'DE-PARA'!$A$1:$A$1000,'DE-PARA'!$E$1:$E$1000)</f>
        <v>0</v>
      </c>
      <c r="I1712">
        <f>_xlfn.XLOOKUP(Base[[#This Row],[Recurso]],'DE-PARA'!$A$1:$A$1000,'DE-PARA'!$F$1:$F$1000)</f>
        <v>0</v>
      </c>
      <c r="AD1712" s="64"/>
      <c r="AE1712" s="64"/>
      <c r="AF1712" s="64"/>
      <c r="AG1712" s="65"/>
      <c r="AH1712" s="65"/>
      <c r="BK1712" s="65"/>
      <c r="BL1712" s="65"/>
      <c r="BP1712" s="20"/>
    </row>
    <row r="1713" spans="1:68">
      <c r="A1713" s="19">
        <f>CONCATENATE(MONTH(Base[[#This Row],[Data_Padronizada]]),"/",YEAR(Base[[#This Row],[Data_Padronizada]]))*1</f>
        <v>1</v>
      </c>
      <c r="B1713" s="20" cm="1">
        <f t="array" ref="B1713">IF(ISTEXT(BP1713), IFERROR(VALOR.DATA(TRIM(BP1713)), VALUE(TRIM(BP1713))), BP1713)</f>
        <v>0</v>
      </c>
      <c r="C1713" t="str">
        <f>TEXT(Base[[#This Row],[Data_Padronizada]],"DDD")</f>
        <v>sáb</v>
      </c>
      <c r="D1713">
        <f>_xlfn.XLOOKUP(Base[[#This Row],[Recurso]],'DE-PARA'!$A$1:$A$1000,'DE-PARA'!$D$1:$D$1000)</f>
        <v>0</v>
      </c>
      <c r="E1713" t="str">
        <f>_xlfn.XLOOKUP(Base[[#This Row],[Tipo]],'DE-PARA'!$K$2:$K$63,'DE-PARA'!$L$2:$L$63,"Fazer De-Para")</f>
        <v>Fazer De-Para</v>
      </c>
      <c r="F1713" s="21">
        <f>Base[[#This Row],[Duração]]*24</f>
        <v>0</v>
      </c>
      <c r="G1713" s="22">
        <f>HOUR(Base[[#This Row],[Tempo de atendimento]]/24)</f>
        <v>0</v>
      </c>
      <c r="H1713">
        <f>_xlfn.XLOOKUP(Base[[#This Row],[Recurso]],'DE-PARA'!$A$1:$A$1000,'DE-PARA'!$E$1:$E$1000)</f>
        <v>0</v>
      </c>
      <c r="I1713">
        <f>_xlfn.XLOOKUP(Base[[#This Row],[Recurso]],'DE-PARA'!$A$1:$A$1000,'DE-PARA'!$F$1:$F$1000)</f>
        <v>0</v>
      </c>
      <c r="AD1713" s="64"/>
      <c r="AE1713" s="64"/>
      <c r="AF1713" s="64"/>
      <c r="AG1713" s="65"/>
      <c r="AH1713" s="65"/>
      <c r="BK1713" s="65"/>
      <c r="BL1713" s="65"/>
      <c r="BP1713" s="20"/>
    </row>
    <row r="1714" spans="1:68">
      <c r="A1714" s="19">
        <f>CONCATENATE(MONTH(Base[[#This Row],[Data_Padronizada]]),"/",YEAR(Base[[#This Row],[Data_Padronizada]]))*1</f>
        <v>1</v>
      </c>
      <c r="B1714" s="20" cm="1">
        <f t="array" ref="B1714">IF(ISTEXT(BP1714), IFERROR(VALOR.DATA(TRIM(BP1714)), VALUE(TRIM(BP1714))), BP1714)</f>
        <v>0</v>
      </c>
      <c r="C1714" t="str">
        <f>TEXT(Base[[#This Row],[Data_Padronizada]],"DDD")</f>
        <v>sáb</v>
      </c>
      <c r="D1714">
        <f>_xlfn.XLOOKUP(Base[[#This Row],[Recurso]],'DE-PARA'!$A$1:$A$1000,'DE-PARA'!$D$1:$D$1000)</f>
        <v>0</v>
      </c>
      <c r="E1714" t="str">
        <f>_xlfn.XLOOKUP(Base[[#This Row],[Tipo]],'DE-PARA'!$K$2:$K$63,'DE-PARA'!$L$2:$L$63,"Fazer De-Para")</f>
        <v>Fazer De-Para</v>
      </c>
      <c r="F1714" s="21">
        <f>Base[[#This Row],[Duração]]*24</f>
        <v>0</v>
      </c>
      <c r="G1714" s="22">
        <f>HOUR(Base[[#This Row],[Tempo de atendimento]]/24)</f>
        <v>0</v>
      </c>
      <c r="H1714">
        <f>_xlfn.XLOOKUP(Base[[#This Row],[Recurso]],'DE-PARA'!$A$1:$A$1000,'DE-PARA'!$E$1:$E$1000)</f>
        <v>0</v>
      </c>
      <c r="I1714">
        <f>_xlfn.XLOOKUP(Base[[#This Row],[Recurso]],'DE-PARA'!$A$1:$A$1000,'DE-PARA'!$F$1:$F$1000)</f>
        <v>0</v>
      </c>
      <c r="AD1714" s="64"/>
      <c r="AE1714" s="64"/>
      <c r="AF1714" s="64"/>
      <c r="AG1714" s="65"/>
      <c r="AH1714" s="65"/>
      <c r="BK1714" s="65"/>
      <c r="BL1714" s="65"/>
      <c r="BP1714" s="20"/>
    </row>
    <row r="1715" spans="1:68">
      <c r="A1715" s="19">
        <f>CONCATENATE(MONTH(Base[[#This Row],[Data_Padronizada]]),"/",YEAR(Base[[#This Row],[Data_Padronizada]]))*1</f>
        <v>1</v>
      </c>
      <c r="B1715" s="20" cm="1">
        <f t="array" ref="B1715">IF(ISTEXT(BP1715), IFERROR(VALOR.DATA(TRIM(BP1715)), VALUE(TRIM(BP1715))), BP1715)</f>
        <v>0</v>
      </c>
      <c r="C1715" t="str">
        <f>TEXT(Base[[#This Row],[Data_Padronizada]],"DDD")</f>
        <v>sáb</v>
      </c>
      <c r="D1715">
        <f>_xlfn.XLOOKUP(Base[[#This Row],[Recurso]],'DE-PARA'!$A$1:$A$1000,'DE-PARA'!$D$1:$D$1000)</f>
        <v>0</v>
      </c>
      <c r="E1715" t="str">
        <f>_xlfn.XLOOKUP(Base[[#This Row],[Tipo]],'DE-PARA'!$K$2:$K$63,'DE-PARA'!$L$2:$L$63,"Fazer De-Para")</f>
        <v>Fazer De-Para</v>
      </c>
      <c r="F1715" s="21">
        <f>Base[[#This Row],[Duração]]*24</f>
        <v>0</v>
      </c>
      <c r="G1715" s="22">
        <f>HOUR(Base[[#This Row],[Tempo de atendimento]]/24)</f>
        <v>0</v>
      </c>
      <c r="H1715">
        <f>_xlfn.XLOOKUP(Base[[#This Row],[Recurso]],'DE-PARA'!$A$1:$A$1000,'DE-PARA'!$E$1:$E$1000)</f>
        <v>0</v>
      </c>
      <c r="I1715">
        <f>_xlfn.XLOOKUP(Base[[#This Row],[Recurso]],'DE-PARA'!$A$1:$A$1000,'DE-PARA'!$F$1:$F$1000)</f>
        <v>0</v>
      </c>
      <c r="AD1715" s="64"/>
      <c r="AE1715" s="64"/>
      <c r="AF1715" s="64"/>
      <c r="AG1715" s="65"/>
      <c r="AH1715" s="65"/>
      <c r="BK1715" s="65"/>
      <c r="BL1715" s="65"/>
      <c r="BP1715" s="20"/>
    </row>
    <row r="1716" spans="1:68">
      <c r="A1716" s="19">
        <f>CONCATENATE(MONTH(Base[[#This Row],[Data_Padronizada]]),"/",YEAR(Base[[#This Row],[Data_Padronizada]]))*1</f>
        <v>1</v>
      </c>
      <c r="B1716" s="20" cm="1">
        <f t="array" ref="B1716">IF(ISTEXT(BP1716), IFERROR(VALOR.DATA(TRIM(BP1716)), VALUE(TRIM(BP1716))), BP1716)</f>
        <v>0</v>
      </c>
      <c r="C1716" t="str">
        <f>TEXT(Base[[#This Row],[Data_Padronizada]],"DDD")</f>
        <v>sáb</v>
      </c>
      <c r="D1716">
        <f>_xlfn.XLOOKUP(Base[[#This Row],[Recurso]],'DE-PARA'!$A$1:$A$1000,'DE-PARA'!$D$1:$D$1000)</f>
        <v>0</v>
      </c>
      <c r="E1716" t="str">
        <f>_xlfn.XLOOKUP(Base[[#This Row],[Tipo]],'DE-PARA'!$K$2:$K$63,'DE-PARA'!$L$2:$L$63,"Fazer De-Para")</f>
        <v>Fazer De-Para</v>
      </c>
      <c r="F1716" s="21">
        <f>Base[[#This Row],[Duração]]*24</f>
        <v>0</v>
      </c>
      <c r="G1716" s="22">
        <f>HOUR(Base[[#This Row],[Tempo de atendimento]]/24)</f>
        <v>0</v>
      </c>
      <c r="H1716">
        <f>_xlfn.XLOOKUP(Base[[#This Row],[Recurso]],'DE-PARA'!$A$1:$A$1000,'DE-PARA'!$E$1:$E$1000)</f>
        <v>0</v>
      </c>
      <c r="I1716">
        <f>_xlfn.XLOOKUP(Base[[#This Row],[Recurso]],'DE-PARA'!$A$1:$A$1000,'DE-PARA'!$F$1:$F$1000)</f>
        <v>0</v>
      </c>
      <c r="AD1716" s="64"/>
      <c r="AE1716" s="64"/>
      <c r="AF1716" s="64"/>
      <c r="AG1716" s="65"/>
      <c r="AH1716" s="65"/>
      <c r="BK1716" s="65"/>
      <c r="BL1716" s="65"/>
      <c r="BP1716" s="20"/>
    </row>
    <row r="1717" spans="1:68">
      <c r="A1717" s="19">
        <f>CONCATENATE(MONTH(Base[[#This Row],[Data_Padronizada]]),"/",YEAR(Base[[#This Row],[Data_Padronizada]]))*1</f>
        <v>1</v>
      </c>
      <c r="B1717" s="20" cm="1">
        <f t="array" ref="B1717">IF(ISTEXT(BP1717), IFERROR(VALOR.DATA(TRIM(BP1717)), VALUE(TRIM(BP1717))), BP1717)</f>
        <v>0</v>
      </c>
      <c r="C1717" t="str">
        <f>TEXT(Base[[#This Row],[Data_Padronizada]],"DDD")</f>
        <v>sáb</v>
      </c>
      <c r="D1717">
        <f>_xlfn.XLOOKUP(Base[[#This Row],[Recurso]],'DE-PARA'!$A$1:$A$1000,'DE-PARA'!$D$1:$D$1000)</f>
        <v>0</v>
      </c>
      <c r="E1717" t="str">
        <f>_xlfn.XLOOKUP(Base[[#This Row],[Tipo]],'DE-PARA'!$K$2:$K$63,'DE-PARA'!$L$2:$L$63,"Fazer De-Para")</f>
        <v>Fazer De-Para</v>
      </c>
      <c r="F1717" s="21">
        <f>Base[[#This Row],[Duração]]*24</f>
        <v>0</v>
      </c>
      <c r="G1717" s="22">
        <f>HOUR(Base[[#This Row],[Tempo de atendimento]]/24)</f>
        <v>0</v>
      </c>
      <c r="H1717">
        <f>_xlfn.XLOOKUP(Base[[#This Row],[Recurso]],'DE-PARA'!$A$1:$A$1000,'DE-PARA'!$E$1:$E$1000)</f>
        <v>0</v>
      </c>
      <c r="I1717">
        <f>_xlfn.XLOOKUP(Base[[#This Row],[Recurso]],'DE-PARA'!$A$1:$A$1000,'DE-PARA'!$F$1:$F$1000)</f>
        <v>0</v>
      </c>
      <c r="AD1717" s="64"/>
      <c r="AE1717" s="64"/>
      <c r="AF1717" s="64"/>
      <c r="AG1717" s="65"/>
      <c r="AH1717" s="65"/>
      <c r="BK1717" s="65"/>
      <c r="BL1717" s="65"/>
      <c r="BP1717" s="20"/>
    </row>
    <row r="1718" spans="1:68">
      <c r="A1718" s="19">
        <f>CONCATENATE(MONTH(Base[[#This Row],[Data_Padronizada]]),"/",YEAR(Base[[#This Row],[Data_Padronizada]]))*1</f>
        <v>1</v>
      </c>
      <c r="B1718" s="20" cm="1">
        <f t="array" ref="B1718">IF(ISTEXT(BP1718), IFERROR(VALOR.DATA(TRIM(BP1718)), VALUE(TRIM(BP1718))), BP1718)</f>
        <v>0</v>
      </c>
      <c r="C1718" t="str">
        <f>TEXT(Base[[#This Row],[Data_Padronizada]],"DDD")</f>
        <v>sáb</v>
      </c>
      <c r="D1718">
        <f>_xlfn.XLOOKUP(Base[[#This Row],[Recurso]],'DE-PARA'!$A$1:$A$1000,'DE-PARA'!$D$1:$D$1000)</f>
        <v>0</v>
      </c>
      <c r="E1718" t="str">
        <f>_xlfn.XLOOKUP(Base[[#This Row],[Tipo]],'DE-PARA'!$K$2:$K$63,'DE-PARA'!$L$2:$L$63,"Fazer De-Para")</f>
        <v>Fazer De-Para</v>
      </c>
      <c r="F1718" s="21">
        <f>Base[[#This Row],[Duração]]*24</f>
        <v>0</v>
      </c>
      <c r="G1718" s="22">
        <f>HOUR(Base[[#This Row],[Tempo de atendimento]]/24)</f>
        <v>0</v>
      </c>
      <c r="H1718">
        <f>_xlfn.XLOOKUP(Base[[#This Row],[Recurso]],'DE-PARA'!$A$1:$A$1000,'DE-PARA'!$E$1:$E$1000)</f>
        <v>0</v>
      </c>
      <c r="I1718">
        <f>_xlfn.XLOOKUP(Base[[#This Row],[Recurso]],'DE-PARA'!$A$1:$A$1000,'DE-PARA'!$F$1:$F$1000)</f>
        <v>0</v>
      </c>
      <c r="AD1718" s="64"/>
      <c r="AE1718" s="64"/>
      <c r="AF1718" s="64"/>
      <c r="AG1718" s="65"/>
      <c r="AH1718" s="65"/>
      <c r="BK1718" s="65"/>
      <c r="BL1718" s="65"/>
      <c r="BP1718" s="20"/>
    </row>
    <row r="1719" spans="1:68">
      <c r="A1719" s="19">
        <f>CONCATENATE(MONTH(Base[[#This Row],[Data_Padronizada]]),"/",YEAR(Base[[#This Row],[Data_Padronizada]]))*1</f>
        <v>1</v>
      </c>
      <c r="B1719" s="20" cm="1">
        <f t="array" ref="B1719">IF(ISTEXT(BP1719), IFERROR(VALOR.DATA(TRIM(BP1719)), VALUE(TRIM(BP1719))), BP1719)</f>
        <v>0</v>
      </c>
      <c r="C1719" t="str">
        <f>TEXT(Base[[#This Row],[Data_Padronizada]],"DDD")</f>
        <v>sáb</v>
      </c>
      <c r="D1719">
        <f>_xlfn.XLOOKUP(Base[[#This Row],[Recurso]],'DE-PARA'!$A$1:$A$1000,'DE-PARA'!$D$1:$D$1000)</f>
        <v>0</v>
      </c>
      <c r="E1719" t="str">
        <f>_xlfn.XLOOKUP(Base[[#This Row],[Tipo]],'DE-PARA'!$K$2:$K$63,'DE-PARA'!$L$2:$L$63,"Fazer De-Para")</f>
        <v>Fazer De-Para</v>
      </c>
      <c r="F1719" s="21">
        <f>Base[[#This Row],[Duração]]*24</f>
        <v>0</v>
      </c>
      <c r="G1719" s="22">
        <f>HOUR(Base[[#This Row],[Tempo de atendimento]]/24)</f>
        <v>0</v>
      </c>
      <c r="H1719">
        <f>_xlfn.XLOOKUP(Base[[#This Row],[Recurso]],'DE-PARA'!$A$1:$A$1000,'DE-PARA'!$E$1:$E$1000)</f>
        <v>0</v>
      </c>
      <c r="I1719">
        <f>_xlfn.XLOOKUP(Base[[#This Row],[Recurso]],'DE-PARA'!$A$1:$A$1000,'DE-PARA'!$F$1:$F$1000)</f>
        <v>0</v>
      </c>
      <c r="AD1719" s="64"/>
      <c r="AE1719" s="64"/>
      <c r="AF1719" s="64"/>
      <c r="AG1719" s="65"/>
      <c r="AH1719" s="65"/>
      <c r="BK1719" s="65"/>
      <c r="BL1719" s="65"/>
      <c r="BP1719" s="20"/>
    </row>
    <row r="1720" spans="1:68">
      <c r="A1720" s="19">
        <f>CONCATENATE(MONTH(Base[[#This Row],[Data_Padronizada]]),"/",YEAR(Base[[#This Row],[Data_Padronizada]]))*1</f>
        <v>1</v>
      </c>
      <c r="B1720" s="20" cm="1">
        <f t="array" ref="B1720">IF(ISTEXT(BP1720), IFERROR(VALOR.DATA(TRIM(BP1720)), VALUE(TRIM(BP1720))), BP1720)</f>
        <v>0</v>
      </c>
      <c r="C1720" t="str">
        <f>TEXT(Base[[#This Row],[Data_Padronizada]],"DDD")</f>
        <v>sáb</v>
      </c>
      <c r="D1720">
        <f>_xlfn.XLOOKUP(Base[[#This Row],[Recurso]],'DE-PARA'!$A$1:$A$1000,'DE-PARA'!$D$1:$D$1000)</f>
        <v>0</v>
      </c>
      <c r="E1720" t="str">
        <f>_xlfn.XLOOKUP(Base[[#This Row],[Tipo]],'DE-PARA'!$K$2:$K$63,'DE-PARA'!$L$2:$L$63,"Fazer De-Para")</f>
        <v>Fazer De-Para</v>
      </c>
      <c r="F1720" s="21">
        <f>Base[[#This Row],[Duração]]*24</f>
        <v>0</v>
      </c>
      <c r="G1720" s="22">
        <f>HOUR(Base[[#This Row],[Tempo de atendimento]]/24)</f>
        <v>0</v>
      </c>
      <c r="H1720">
        <f>_xlfn.XLOOKUP(Base[[#This Row],[Recurso]],'DE-PARA'!$A$1:$A$1000,'DE-PARA'!$E$1:$E$1000)</f>
        <v>0</v>
      </c>
      <c r="I1720">
        <f>_xlfn.XLOOKUP(Base[[#This Row],[Recurso]],'DE-PARA'!$A$1:$A$1000,'DE-PARA'!$F$1:$F$1000)</f>
        <v>0</v>
      </c>
      <c r="AD1720" s="64"/>
      <c r="AE1720" s="64"/>
      <c r="AF1720" s="64"/>
      <c r="AG1720" s="65"/>
      <c r="AH1720" s="65"/>
      <c r="BK1720" s="65"/>
      <c r="BL1720" s="65"/>
      <c r="BP1720" s="20"/>
    </row>
    <row r="1721" spans="1:68">
      <c r="A1721" s="19">
        <f>CONCATENATE(MONTH(Base[[#This Row],[Data_Padronizada]]),"/",YEAR(Base[[#This Row],[Data_Padronizada]]))*1</f>
        <v>1</v>
      </c>
      <c r="B1721" s="20" cm="1">
        <f t="array" ref="B1721">IF(ISTEXT(BP1721), IFERROR(VALOR.DATA(TRIM(BP1721)), VALUE(TRIM(BP1721))), BP1721)</f>
        <v>0</v>
      </c>
      <c r="C1721" t="str">
        <f>TEXT(Base[[#This Row],[Data_Padronizada]],"DDD")</f>
        <v>sáb</v>
      </c>
      <c r="D1721">
        <f>_xlfn.XLOOKUP(Base[[#This Row],[Recurso]],'DE-PARA'!$A$1:$A$1000,'DE-PARA'!$D$1:$D$1000)</f>
        <v>0</v>
      </c>
      <c r="E1721" t="str">
        <f>_xlfn.XLOOKUP(Base[[#This Row],[Tipo]],'DE-PARA'!$K$2:$K$63,'DE-PARA'!$L$2:$L$63,"Fazer De-Para")</f>
        <v>Fazer De-Para</v>
      </c>
      <c r="F1721" s="21">
        <f>Base[[#This Row],[Duração]]*24</f>
        <v>0</v>
      </c>
      <c r="G1721" s="22">
        <f>HOUR(Base[[#This Row],[Tempo de atendimento]]/24)</f>
        <v>0</v>
      </c>
      <c r="H1721">
        <f>_xlfn.XLOOKUP(Base[[#This Row],[Recurso]],'DE-PARA'!$A$1:$A$1000,'DE-PARA'!$E$1:$E$1000)</f>
        <v>0</v>
      </c>
      <c r="I1721">
        <f>_xlfn.XLOOKUP(Base[[#This Row],[Recurso]],'DE-PARA'!$A$1:$A$1000,'DE-PARA'!$F$1:$F$1000)</f>
        <v>0</v>
      </c>
      <c r="AD1721" s="64"/>
      <c r="AE1721" s="64"/>
      <c r="AF1721" s="64"/>
      <c r="AG1721" s="65"/>
      <c r="AH1721" s="65"/>
      <c r="BK1721" s="65"/>
      <c r="BL1721" s="65"/>
      <c r="BP1721" s="20"/>
    </row>
    <row r="1722" spans="1:68">
      <c r="A1722" s="19">
        <f>CONCATENATE(MONTH(Base[[#This Row],[Data_Padronizada]]),"/",YEAR(Base[[#This Row],[Data_Padronizada]]))*1</f>
        <v>1</v>
      </c>
      <c r="B1722" s="20" cm="1">
        <f t="array" ref="B1722">IF(ISTEXT(BP1722), IFERROR(VALOR.DATA(TRIM(BP1722)), VALUE(TRIM(BP1722))), BP1722)</f>
        <v>0</v>
      </c>
      <c r="C1722" t="str">
        <f>TEXT(Base[[#This Row],[Data_Padronizada]],"DDD")</f>
        <v>sáb</v>
      </c>
      <c r="D1722">
        <f>_xlfn.XLOOKUP(Base[[#This Row],[Recurso]],'DE-PARA'!$A$1:$A$1000,'DE-PARA'!$D$1:$D$1000)</f>
        <v>0</v>
      </c>
      <c r="E1722" t="str">
        <f>_xlfn.XLOOKUP(Base[[#This Row],[Tipo]],'DE-PARA'!$K$2:$K$63,'DE-PARA'!$L$2:$L$63,"Fazer De-Para")</f>
        <v>Fazer De-Para</v>
      </c>
      <c r="F1722" s="21">
        <f>Base[[#This Row],[Duração]]*24</f>
        <v>0</v>
      </c>
      <c r="G1722" s="22">
        <f>HOUR(Base[[#This Row],[Tempo de atendimento]]/24)</f>
        <v>0</v>
      </c>
      <c r="H1722">
        <f>_xlfn.XLOOKUP(Base[[#This Row],[Recurso]],'DE-PARA'!$A$1:$A$1000,'DE-PARA'!$E$1:$E$1000)</f>
        <v>0</v>
      </c>
      <c r="I1722">
        <f>_xlfn.XLOOKUP(Base[[#This Row],[Recurso]],'DE-PARA'!$A$1:$A$1000,'DE-PARA'!$F$1:$F$1000)</f>
        <v>0</v>
      </c>
      <c r="AD1722" s="64"/>
      <c r="AE1722" s="64"/>
      <c r="AF1722" s="64"/>
      <c r="AG1722" s="65"/>
      <c r="AH1722" s="65"/>
      <c r="BK1722" s="65"/>
      <c r="BL1722" s="65"/>
      <c r="BP1722" s="20"/>
    </row>
    <row r="1723" spans="1:68">
      <c r="A1723" s="19">
        <f>CONCATENATE(MONTH(Base[[#This Row],[Data_Padronizada]]),"/",YEAR(Base[[#This Row],[Data_Padronizada]]))*1</f>
        <v>1</v>
      </c>
      <c r="B1723" s="20" cm="1">
        <f t="array" ref="B1723">IF(ISTEXT(BP1723), IFERROR(VALOR.DATA(TRIM(BP1723)), VALUE(TRIM(BP1723))), BP1723)</f>
        <v>0</v>
      </c>
      <c r="C1723" t="str">
        <f>TEXT(Base[[#This Row],[Data_Padronizada]],"DDD")</f>
        <v>sáb</v>
      </c>
      <c r="D1723">
        <f>_xlfn.XLOOKUP(Base[[#This Row],[Recurso]],'DE-PARA'!$A$1:$A$1000,'DE-PARA'!$D$1:$D$1000)</f>
        <v>0</v>
      </c>
      <c r="E1723" t="str">
        <f>_xlfn.XLOOKUP(Base[[#This Row],[Tipo]],'DE-PARA'!$K$2:$K$63,'DE-PARA'!$L$2:$L$63,"Fazer De-Para")</f>
        <v>Fazer De-Para</v>
      </c>
      <c r="F1723" s="21">
        <f>Base[[#This Row],[Duração]]*24</f>
        <v>0</v>
      </c>
      <c r="G1723" s="22">
        <f>HOUR(Base[[#This Row],[Tempo de atendimento]]/24)</f>
        <v>0</v>
      </c>
      <c r="H1723">
        <f>_xlfn.XLOOKUP(Base[[#This Row],[Recurso]],'DE-PARA'!$A$1:$A$1000,'DE-PARA'!$E$1:$E$1000)</f>
        <v>0</v>
      </c>
      <c r="I1723">
        <f>_xlfn.XLOOKUP(Base[[#This Row],[Recurso]],'DE-PARA'!$A$1:$A$1000,'DE-PARA'!$F$1:$F$1000)</f>
        <v>0</v>
      </c>
      <c r="AD1723" s="64"/>
      <c r="AE1723" s="64"/>
      <c r="AF1723" s="64"/>
      <c r="AG1723" s="65"/>
      <c r="AH1723" s="65"/>
      <c r="BK1723" s="65"/>
      <c r="BL1723" s="65"/>
      <c r="BP1723" s="20"/>
    </row>
    <row r="1724" spans="1:68">
      <c r="A1724" s="19">
        <f>CONCATENATE(MONTH(Base[[#This Row],[Data_Padronizada]]),"/",YEAR(Base[[#This Row],[Data_Padronizada]]))*1</f>
        <v>1</v>
      </c>
      <c r="B1724" s="20" cm="1">
        <f t="array" ref="B1724">IF(ISTEXT(BP1724), IFERROR(VALOR.DATA(TRIM(BP1724)), VALUE(TRIM(BP1724))), BP1724)</f>
        <v>0</v>
      </c>
      <c r="C1724" t="str">
        <f>TEXT(Base[[#This Row],[Data_Padronizada]],"DDD")</f>
        <v>sáb</v>
      </c>
      <c r="D1724">
        <f>_xlfn.XLOOKUP(Base[[#This Row],[Recurso]],'DE-PARA'!$A$1:$A$1000,'DE-PARA'!$D$1:$D$1000)</f>
        <v>0</v>
      </c>
      <c r="E1724" t="str">
        <f>_xlfn.XLOOKUP(Base[[#This Row],[Tipo]],'DE-PARA'!$K$2:$K$63,'DE-PARA'!$L$2:$L$63,"Fazer De-Para")</f>
        <v>Fazer De-Para</v>
      </c>
      <c r="F1724" s="21">
        <f>Base[[#This Row],[Duração]]*24</f>
        <v>0</v>
      </c>
      <c r="G1724" s="22">
        <f>HOUR(Base[[#This Row],[Tempo de atendimento]]/24)</f>
        <v>0</v>
      </c>
      <c r="H1724">
        <f>_xlfn.XLOOKUP(Base[[#This Row],[Recurso]],'DE-PARA'!$A$1:$A$1000,'DE-PARA'!$E$1:$E$1000)</f>
        <v>0</v>
      </c>
      <c r="I1724">
        <f>_xlfn.XLOOKUP(Base[[#This Row],[Recurso]],'DE-PARA'!$A$1:$A$1000,'DE-PARA'!$F$1:$F$1000)</f>
        <v>0</v>
      </c>
      <c r="AD1724" s="64"/>
      <c r="AE1724" s="64"/>
      <c r="AF1724" s="64"/>
      <c r="AG1724" s="65"/>
      <c r="AH1724" s="65"/>
      <c r="BK1724" s="65"/>
      <c r="BL1724" s="65"/>
      <c r="BP1724" s="20"/>
    </row>
    <row r="1725" spans="1:68">
      <c r="A1725" s="19">
        <f>CONCATENATE(MONTH(Base[[#This Row],[Data_Padronizada]]),"/",YEAR(Base[[#This Row],[Data_Padronizada]]))*1</f>
        <v>1</v>
      </c>
      <c r="B1725" s="20" cm="1">
        <f t="array" ref="B1725">IF(ISTEXT(BP1725), IFERROR(VALOR.DATA(TRIM(BP1725)), VALUE(TRIM(BP1725))), BP1725)</f>
        <v>0</v>
      </c>
      <c r="C1725" t="str">
        <f>TEXT(Base[[#This Row],[Data_Padronizada]],"DDD")</f>
        <v>sáb</v>
      </c>
      <c r="D1725">
        <f>_xlfn.XLOOKUP(Base[[#This Row],[Recurso]],'DE-PARA'!$A$1:$A$1000,'DE-PARA'!$D$1:$D$1000)</f>
        <v>0</v>
      </c>
      <c r="E1725" t="str">
        <f>_xlfn.XLOOKUP(Base[[#This Row],[Tipo]],'DE-PARA'!$K$2:$K$63,'DE-PARA'!$L$2:$L$63,"Fazer De-Para")</f>
        <v>Fazer De-Para</v>
      </c>
      <c r="F1725" s="21">
        <f>Base[[#This Row],[Duração]]*24</f>
        <v>0</v>
      </c>
      <c r="G1725" s="22">
        <f>HOUR(Base[[#This Row],[Tempo de atendimento]]/24)</f>
        <v>0</v>
      </c>
      <c r="H1725">
        <f>_xlfn.XLOOKUP(Base[[#This Row],[Recurso]],'DE-PARA'!$A$1:$A$1000,'DE-PARA'!$E$1:$E$1000)</f>
        <v>0</v>
      </c>
      <c r="I1725">
        <f>_xlfn.XLOOKUP(Base[[#This Row],[Recurso]],'DE-PARA'!$A$1:$A$1000,'DE-PARA'!$F$1:$F$1000)</f>
        <v>0</v>
      </c>
      <c r="AD1725" s="64"/>
      <c r="AE1725" s="64"/>
      <c r="AF1725" s="64"/>
      <c r="AG1725" s="65"/>
      <c r="AH1725" s="65"/>
      <c r="BK1725" s="65"/>
      <c r="BL1725" s="65"/>
      <c r="BP1725" s="20"/>
    </row>
    <row r="1726" spans="1:68">
      <c r="A1726" s="19">
        <f>CONCATENATE(MONTH(Base[[#This Row],[Data_Padronizada]]),"/",YEAR(Base[[#This Row],[Data_Padronizada]]))*1</f>
        <v>1</v>
      </c>
      <c r="B1726" s="20" cm="1">
        <f t="array" ref="B1726">IF(ISTEXT(BP1726), IFERROR(VALOR.DATA(TRIM(BP1726)), VALUE(TRIM(BP1726))), BP1726)</f>
        <v>0</v>
      </c>
      <c r="C1726" t="str">
        <f>TEXT(Base[[#This Row],[Data_Padronizada]],"DDD")</f>
        <v>sáb</v>
      </c>
      <c r="D1726">
        <f>_xlfn.XLOOKUP(Base[[#This Row],[Recurso]],'DE-PARA'!$A$1:$A$1000,'DE-PARA'!$D$1:$D$1000)</f>
        <v>0</v>
      </c>
      <c r="E1726" t="str">
        <f>_xlfn.XLOOKUP(Base[[#This Row],[Tipo]],'DE-PARA'!$K$2:$K$63,'DE-PARA'!$L$2:$L$63,"Fazer De-Para")</f>
        <v>Fazer De-Para</v>
      </c>
      <c r="F1726" s="21">
        <f>Base[[#This Row],[Duração]]*24</f>
        <v>0</v>
      </c>
      <c r="G1726" s="22">
        <f>HOUR(Base[[#This Row],[Tempo de atendimento]]/24)</f>
        <v>0</v>
      </c>
      <c r="H1726">
        <f>_xlfn.XLOOKUP(Base[[#This Row],[Recurso]],'DE-PARA'!$A$1:$A$1000,'DE-PARA'!$E$1:$E$1000)</f>
        <v>0</v>
      </c>
      <c r="I1726">
        <f>_xlfn.XLOOKUP(Base[[#This Row],[Recurso]],'DE-PARA'!$A$1:$A$1000,'DE-PARA'!$F$1:$F$1000)</f>
        <v>0</v>
      </c>
      <c r="AD1726" s="64"/>
      <c r="AE1726" s="64"/>
      <c r="AF1726" s="64"/>
      <c r="AG1726" s="65"/>
      <c r="AH1726" s="65"/>
      <c r="BK1726" s="65"/>
      <c r="BL1726" s="65"/>
      <c r="BP1726" s="20"/>
    </row>
    <row r="1727" spans="1:68">
      <c r="A1727" s="19">
        <f>CONCATENATE(MONTH(Base[[#This Row],[Data_Padronizada]]),"/",YEAR(Base[[#This Row],[Data_Padronizada]]))*1</f>
        <v>1</v>
      </c>
      <c r="B1727" s="20" cm="1">
        <f t="array" ref="B1727">IF(ISTEXT(BP1727), IFERROR(VALOR.DATA(TRIM(BP1727)), VALUE(TRIM(BP1727))), BP1727)</f>
        <v>0</v>
      </c>
      <c r="C1727" t="str">
        <f>TEXT(Base[[#This Row],[Data_Padronizada]],"DDD")</f>
        <v>sáb</v>
      </c>
      <c r="D1727">
        <f>_xlfn.XLOOKUP(Base[[#This Row],[Recurso]],'DE-PARA'!$A$1:$A$1000,'DE-PARA'!$D$1:$D$1000)</f>
        <v>0</v>
      </c>
      <c r="E1727" t="str">
        <f>_xlfn.XLOOKUP(Base[[#This Row],[Tipo]],'DE-PARA'!$K$2:$K$63,'DE-PARA'!$L$2:$L$63,"Fazer De-Para")</f>
        <v>Fazer De-Para</v>
      </c>
      <c r="F1727" s="21">
        <f>Base[[#This Row],[Duração]]*24</f>
        <v>0</v>
      </c>
      <c r="G1727" s="22">
        <f>HOUR(Base[[#This Row],[Tempo de atendimento]]/24)</f>
        <v>0</v>
      </c>
      <c r="H1727">
        <f>_xlfn.XLOOKUP(Base[[#This Row],[Recurso]],'DE-PARA'!$A$1:$A$1000,'DE-PARA'!$E$1:$E$1000)</f>
        <v>0</v>
      </c>
      <c r="I1727">
        <f>_xlfn.XLOOKUP(Base[[#This Row],[Recurso]],'DE-PARA'!$A$1:$A$1000,'DE-PARA'!$F$1:$F$1000)</f>
        <v>0</v>
      </c>
      <c r="AD1727" s="64"/>
      <c r="AE1727" s="64"/>
      <c r="AF1727" s="64"/>
      <c r="AG1727" s="65"/>
      <c r="AH1727" s="65"/>
      <c r="BK1727" s="65"/>
      <c r="BL1727" s="65"/>
      <c r="BP1727" s="20"/>
    </row>
    <row r="1728" spans="1:68">
      <c r="A1728" s="19">
        <f>CONCATENATE(MONTH(Base[[#This Row],[Data_Padronizada]]),"/",YEAR(Base[[#This Row],[Data_Padronizada]]))*1</f>
        <v>1</v>
      </c>
      <c r="B1728" s="20" cm="1">
        <f t="array" ref="B1728">IF(ISTEXT(BP1728), IFERROR(VALOR.DATA(TRIM(BP1728)), VALUE(TRIM(BP1728))), BP1728)</f>
        <v>0</v>
      </c>
      <c r="C1728" t="str">
        <f>TEXT(Base[[#This Row],[Data_Padronizada]],"DDD")</f>
        <v>sáb</v>
      </c>
      <c r="D1728">
        <f>_xlfn.XLOOKUP(Base[[#This Row],[Recurso]],'DE-PARA'!$A$1:$A$1000,'DE-PARA'!$D$1:$D$1000)</f>
        <v>0</v>
      </c>
      <c r="E1728" t="str">
        <f>_xlfn.XLOOKUP(Base[[#This Row],[Tipo]],'DE-PARA'!$K$2:$K$63,'DE-PARA'!$L$2:$L$63,"Fazer De-Para")</f>
        <v>Fazer De-Para</v>
      </c>
      <c r="F1728" s="21">
        <f>Base[[#This Row],[Duração]]*24</f>
        <v>0</v>
      </c>
      <c r="G1728" s="22">
        <f>HOUR(Base[[#This Row],[Tempo de atendimento]]/24)</f>
        <v>0</v>
      </c>
      <c r="H1728">
        <f>_xlfn.XLOOKUP(Base[[#This Row],[Recurso]],'DE-PARA'!$A$1:$A$1000,'DE-PARA'!$E$1:$E$1000)</f>
        <v>0</v>
      </c>
      <c r="I1728">
        <f>_xlfn.XLOOKUP(Base[[#This Row],[Recurso]],'DE-PARA'!$A$1:$A$1000,'DE-PARA'!$F$1:$F$1000)</f>
        <v>0</v>
      </c>
      <c r="AD1728" s="64"/>
      <c r="AE1728" s="64"/>
      <c r="AF1728" s="64"/>
      <c r="AG1728" s="65"/>
      <c r="AH1728" s="65"/>
      <c r="BK1728" s="65"/>
      <c r="BL1728" s="65"/>
      <c r="BP1728" s="20"/>
    </row>
    <row r="1729" spans="1:68">
      <c r="A1729" s="19">
        <f>CONCATENATE(MONTH(Base[[#This Row],[Data_Padronizada]]),"/",YEAR(Base[[#This Row],[Data_Padronizada]]))*1</f>
        <v>1</v>
      </c>
      <c r="B1729" s="20" cm="1">
        <f t="array" ref="B1729">IF(ISTEXT(BP1729), IFERROR(VALOR.DATA(TRIM(BP1729)), VALUE(TRIM(BP1729))), BP1729)</f>
        <v>0</v>
      </c>
      <c r="C1729" t="str">
        <f>TEXT(Base[[#This Row],[Data_Padronizada]],"DDD")</f>
        <v>sáb</v>
      </c>
      <c r="D1729">
        <f>_xlfn.XLOOKUP(Base[[#This Row],[Recurso]],'DE-PARA'!$A$1:$A$1000,'DE-PARA'!$D$1:$D$1000)</f>
        <v>0</v>
      </c>
      <c r="E1729" t="str">
        <f>_xlfn.XLOOKUP(Base[[#This Row],[Tipo]],'DE-PARA'!$K$2:$K$63,'DE-PARA'!$L$2:$L$63,"Fazer De-Para")</f>
        <v>Fazer De-Para</v>
      </c>
      <c r="F1729" s="21">
        <f>Base[[#This Row],[Duração]]*24</f>
        <v>0</v>
      </c>
      <c r="G1729" s="22">
        <f>HOUR(Base[[#This Row],[Tempo de atendimento]]/24)</f>
        <v>0</v>
      </c>
      <c r="H1729">
        <f>_xlfn.XLOOKUP(Base[[#This Row],[Recurso]],'DE-PARA'!$A$1:$A$1000,'DE-PARA'!$E$1:$E$1000)</f>
        <v>0</v>
      </c>
      <c r="I1729">
        <f>_xlfn.XLOOKUP(Base[[#This Row],[Recurso]],'DE-PARA'!$A$1:$A$1000,'DE-PARA'!$F$1:$F$1000)</f>
        <v>0</v>
      </c>
      <c r="AD1729" s="64"/>
      <c r="AE1729" s="64"/>
      <c r="AF1729" s="64"/>
      <c r="AG1729" s="65"/>
      <c r="AH1729" s="65"/>
      <c r="BK1729" s="65"/>
      <c r="BL1729" s="65"/>
      <c r="BP1729" s="20"/>
    </row>
    <row r="1730" spans="1:68">
      <c r="A1730" s="19">
        <f>CONCATENATE(MONTH(Base[[#This Row],[Data_Padronizada]]),"/",YEAR(Base[[#This Row],[Data_Padronizada]]))*1</f>
        <v>1</v>
      </c>
      <c r="B1730" s="20" cm="1">
        <f t="array" ref="B1730">IF(ISTEXT(BP1730), IFERROR(VALOR.DATA(TRIM(BP1730)), VALUE(TRIM(BP1730))), BP1730)</f>
        <v>0</v>
      </c>
      <c r="C1730" t="str">
        <f>TEXT(Base[[#This Row],[Data_Padronizada]],"DDD")</f>
        <v>sáb</v>
      </c>
      <c r="D1730">
        <f>_xlfn.XLOOKUP(Base[[#This Row],[Recurso]],'DE-PARA'!$A$1:$A$1000,'DE-PARA'!$D$1:$D$1000)</f>
        <v>0</v>
      </c>
      <c r="E1730" t="str">
        <f>_xlfn.XLOOKUP(Base[[#This Row],[Tipo]],'DE-PARA'!$K$2:$K$63,'DE-PARA'!$L$2:$L$63,"Fazer De-Para")</f>
        <v>Fazer De-Para</v>
      </c>
      <c r="F1730" s="21">
        <f>Base[[#This Row],[Duração]]*24</f>
        <v>0</v>
      </c>
      <c r="G1730" s="22">
        <f>HOUR(Base[[#This Row],[Tempo de atendimento]]/24)</f>
        <v>0</v>
      </c>
      <c r="H1730">
        <f>_xlfn.XLOOKUP(Base[[#This Row],[Recurso]],'DE-PARA'!$A$1:$A$1000,'DE-PARA'!$E$1:$E$1000)</f>
        <v>0</v>
      </c>
      <c r="I1730">
        <f>_xlfn.XLOOKUP(Base[[#This Row],[Recurso]],'DE-PARA'!$A$1:$A$1000,'DE-PARA'!$F$1:$F$1000)</f>
        <v>0</v>
      </c>
      <c r="AD1730" s="64"/>
      <c r="AE1730" s="64"/>
      <c r="AF1730" s="64"/>
      <c r="AG1730" s="65"/>
      <c r="AH1730" s="65"/>
      <c r="BK1730" s="65"/>
      <c r="BL1730" s="65"/>
      <c r="BP1730" s="20"/>
    </row>
    <row r="1731" spans="1:68">
      <c r="A1731" s="19">
        <f>CONCATENATE(MONTH(Base[[#This Row],[Data_Padronizada]]),"/",YEAR(Base[[#This Row],[Data_Padronizada]]))*1</f>
        <v>1</v>
      </c>
      <c r="B1731" s="20" cm="1">
        <f t="array" ref="B1731">IF(ISTEXT(BP1731), IFERROR(VALOR.DATA(TRIM(BP1731)), VALUE(TRIM(BP1731))), BP1731)</f>
        <v>0</v>
      </c>
      <c r="C1731" t="str">
        <f>TEXT(Base[[#This Row],[Data_Padronizada]],"DDD")</f>
        <v>sáb</v>
      </c>
      <c r="D1731">
        <f>_xlfn.XLOOKUP(Base[[#This Row],[Recurso]],'DE-PARA'!$A$1:$A$1000,'DE-PARA'!$D$1:$D$1000)</f>
        <v>0</v>
      </c>
      <c r="E1731" t="str">
        <f>_xlfn.XLOOKUP(Base[[#This Row],[Tipo]],'DE-PARA'!$K$2:$K$63,'DE-PARA'!$L$2:$L$63,"Fazer De-Para")</f>
        <v>Fazer De-Para</v>
      </c>
      <c r="F1731" s="21">
        <f>Base[[#This Row],[Duração]]*24</f>
        <v>0</v>
      </c>
      <c r="G1731" s="22">
        <f>HOUR(Base[[#This Row],[Tempo de atendimento]]/24)</f>
        <v>0</v>
      </c>
      <c r="H1731">
        <f>_xlfn.XLOOKUP(Base[[#This Row],[Recurso]],'DE-PARA'!$A$1:$A$1000,'DE-PARA'!$E$1:$E$1000)</f>
        <v>0</v>
      </c>
      <c r="I1731">
        <f>_xlfn.XLOOKUP(Base[[#This Row],[Recurso]],'DE-PARA'!$A$1:$A$1000,'DE-PARA'!$F$1:$F$1000)</f>
        <v>0</v>
      </c>
      <c r="AD1731" s="64"/>
      <c r="AE1731" s="64"/>
      <c r="AF1731" s="64"/>
      <c r="AG1731" s="65"/>
      <c r="AH1731" s="65"/>
      <c r="BK1731" s="65"/>
      <c r="BL1731" s="65"/>
      <c r="BP1731" s="20"/>
    </row>
    <row r="1732" spans="1:68">
      <c r="A1732" s="19">
        <f>CONCATENATE(MONTH(Base[[#This Row],[Data_Padronizada]]),"/",YEAR(Base[[#This Row],[Data_Padronizada]]))*1</f>
        <v>1</v>
      </c>
      <c r="B1732" s="20" cm="1">
        <f t="array" ref="B1732">IF(ISTEXT(BP1732), IFERROR(VALOR.DATA(TRIM(BP1732)), VALUE(TRIM(BP1732))), BP1732)</f>
        <v>0</v>
      </c>
      <c r="C1732" t="str">
        <f>TEXT(Base[[#This Row],[Data_Padronizada]],"DDD")</f>
        <v>sáb</v>
      </c>
      <c r="D1732">
        <f>_xlfn.XLOOKUP(Base[[#This Row],[Recurso]],'DE-PARA'!$A$1:$A$1000,'DE-PARA'!$D$1:$D$1000)</f>
        <v>0</v>
      </c>
      <c r="E1732" t="str">
        <f>_xlfn.XLOOKUP(Base[[#This Row],[Tipo]],'DE-PARA'!$K$2:$K$63,'DE-PARA'!$L$2:$L$63,"Fazer De-Para")</f>
        <v>Fazer De-Para</v>
      </c>
      <c r="F1732" s="21">
        <f>Base[[#This Row],[Duração]]*24</f>
        <v>0</v>
      </c>
      <c r="G1732" s="22">
        <f>HOUR(Base[[#This Row],[Tempo de atendimento]]/24)</f>
        <v>0</v>
      </c>
      <c r="H1732">
        <f>_xlfn.XLOOKUP(Base[[#This Row],[Recurso]],'DE-PARA'!$A$1:$A$1000,'DE-PARA'!$E$1:$E$1000)</f>
        <v>0</v>
      </c>
      <c r="I1732">
        <f>_xlfn.XLOOKUP(Base[[#This Row],[Recurso]],'DE-PARA'!$A$1:$A$1000,'DE-PARA'!$F$1:$F$1000)</f>
        <v>0</v>
      </c>
      <c r="AD1732" s="64"/>
      <c r="AE1732" s="64"/>
      <c r="AF1732" s="64"/>
      <c r="AG1732" s="65"/>
      <c r="AH1732" s="65"/>
      <c r="BK1732" s="65"/>
      <c r="BL1732" s="65"/>
      <c r="BP1732" s="20"/>
    </row>
    <row r="1733" spans="1:68">
      <c r="A1733" s="19">
        <f>CONCATENATE(MONTH(Base[[#This Row],[Data_Padronizada]]),"/",YEAR(Base[[#This Row],[Data_Padronizada]]))*1</f>
        <v>1</v>
      </c>
      <c r="B1733" s="20" cm="1">
        <f t="array" ref="B1733">IF(ISTEXT(BP1733), IFERROR(VALOR.DATA(TRIM(BP1733)), VALUE(TRIM(BP1733))), BP1733)</f>
        <v>0</v>
      </c>
      <c r="C1733" t="str">
        <f>TEXT(Base[[#This Row],[Data_Padronizada]],"DDD")</f>
        <v>sáb</v>
      </c>
      <c r="D1733">
        <f>_xlfn.XLOOKUP(Base[[#This Row],[Recurso]],'DE-PARA'!$A$1:$A$1000,'DE-PARA'!$D$1:$D$1000)</f>
        <v>0</v>
      </c>
      <c r="E1733" t="str">
        <f>_xlfn.XLOOKUP(Base[[#This Row],[Tipo]],'DE-PARA'!$K$2:$K$63,'DE-PARA'!$L$2:$L$63,"Fazer De-Para")</f>
        <v>Fazer De-Para</v>
      </c>
      <c r="F1733" s="21">
        <f>Base[[#This Row],[Duração]]*24</f>
        <v>0</v>
      </c>
      <c r="G1733" s="22">
        <f>HOUR(Base[[#This Row],[Tempo de atendimento]]/24)</f>
        <v>0</v>
      </c>
      <c r="H1733">
        <f>_xlfn.XLOOKUP(Base[[#This Row],[Recurso]],'DE-PARA'!$A$1:$A$1000,'DE-PARA'!$E$1:$E$1000)</f>
        <v>0</v>
      </c>
      <c r="I1733">
        <f>_xlfn.XLOOKUP(Base[[#This Row],[Recurso]],'DE-PARA'!$A$1:$A$1000,'DE-PARA'!$F$1:$F$1000)</f>
        <v>0</v>
      </c>
      <c r="AD1733" s="64"/>
      <c r="AE1733" s="64"/>
      <c r="AF1733" s="64"/>
      <c r="AG1733" s="65"/>
      <c r="AH1733" s="65"/>
      <c r="BK1733" s="65"/>
      <c r="BL1733" s="65"/>
      <c r="BP1733" s="20"/>
    </row>
    <row r="1734" spans="1:68">
      <c r="A1734" s="19">
        <f>CONCATENATE(MONTH(Base[[#This Row],[Data_Padronizada]]),"/",YEAR(Base[[#This Row],[Data_Padronizada]]))*1</f>
        <v>1</v>
      </c>
      <c r="B1734" s="20" cm="1">
        <f t="array" ref="B1734">IF(ISTEXT(BP1734), IFERROR(VALOR.DATA(TRIM(BP1734)), VALUE(TRIM(BP1734))), BP1734)</f>
        <v>0</v>
      </c>
      <c r="C1734" t="str">
        <f>TEXT(Base[[#This Row],[Data_Padronizada]],"DDD")</f>
        <v>sáb</v>
      </c>
      <c r="D1734">
        <f>_xlfn.XLOOKUP(Base[[#This Row],[Recurso]],'DE-PARA'!$A$1:$A$1000,'DE-PARA'!$D$1:$D$1000)</f>
        <v>0</v>
      </c>
      <c r="E1734" t="str">
        <f>_xlfn.XLOOKUP(Base[[#This Row],[Tipo]],'DE-PARA'!$K$2:$K$63,'DE-PARA'!$L$2:$L$63,"Fazer De-Para")</f>
        <v>Fazer De-Para</v>
      </c>
      <c r="F1734" s="21">
        <f>Base[[#This Row],[Duração]]*24</f>
        <v>0</v>
      </c>
      <c r="G1734" s="22">
        <f>HOUR(Base[[#This Row],[Tempo de atendimento]]/24)</f>
        <v>0</v>
      </c>
      <c r="H1734">
        <f>_xlfn.XLOOKUP(Base[[#This Row],[Recurso]],'DE-PARA'!$A$1:$A$1000,'DE-PARA'!$E$1:$E$1000)</f>
        <v>0</v>
      </c>
      <c r="I1734">
        <f>_xlfn.XLOOKUP(Base[[#This Row],[Recurso]],'DE-PARA'!$A$1:$A$1000,'DE-PARA'!$F$1:$F$1000)</f>
        <v>0</v>
      </c>
      <c r="AD1734" s="64"/>
      <c r="AE1734" s="64"/>
      <c r="AF1734" s="64"/>
      <c r="AG1734" s="65"/>
      <c r="AH1734" s="65"/>
      <c r="BK1734" s="65"/>
      <c r="BL1734" s="65"/>
      <c r="BP1734" s="20"/>
    </row>
    <row r="1735" spans="1:68">
      <c r="A1735" s="19">
        <f>CONCATENATE(MONTH(Base[[#This Row],[Data_Padronizada]]),"/",YEAR(Base[[#This Row],[Data_Padronizada]]))*1</f>
        <v>1</v>
      </c>
      <c r="B1735" s="20" cm="1">
        <f t="array" ref="B1735">IF(ISTEXT(BP1735), IFERROR(VALOR.DATA(TRIM(BP1735)), VALUE(TRIM(BP1735))), BP1735)</f>
        <v>0</v>
      </c>
      <c r="C1735" t="str">
        <f>TEXT(Base[[#This Row],[Data_Padronizada]],"DDD")</f>
        <v>sáb</v>
      </c>
      <c r="D1735">
        <f>_xlfn.XLOOKUP(Base[[#This Row],[Recurso]],'DE-PARA'!$A$1:$A$1000,'DE-PARA'!$D$1:$D$1000)</f>
        <v>0</v>
      </c>
      <c r="E1735" t="str">
        <f>_xlfn.XLOOKUP(Base[[#This Row],[Tipo]],'DE-PARA'!$K$2:$K$63,'DE-PARA'!$L$2:$L$63,"Fazer De-Para")</f>
        <v>Fazer De-Para</v>
      </c>
      <c r="F1735" s="21">
        <f>Base[[#This Row],[Duração]]*24</f>
        <v>0</v>
      </c>
      <c r="G1735" s="22">
        <f>HOUR(Base[[#This Row],[Tempo de atendimento]]/24)</f>
        <v>0</v>
      </c>
      <c r="H1735">
        <f>_xlfn.XLOOKUP(Base[[#This Row],[Recurso]],'DE-PARA'!$A$1:$A$1000,'DE-PARA'!$E$1:$E$1000)</f>
        <v>0</v>
      </c>
      <c r="I1735">
        <f>_xlfn.XLOOKUP(Base[[#This Row],[Recurso]],'DE-PARA'!$A$1:$A$1000,'DE-PARA'!$F$1:$F$1000)</f>
        <v>0</v>
      </c>
      <c r="AD1735" s="64"/>
      <c r="AE1735" s="64"/>
      <c r="AF1735" s="64"/>
      <c r="AG1735" s="65"/>
      <c r="AH1735" s="65"/>
      <c r="BK1735" s="65"/>
      <c r="BL1735" s="65"/>
      <c r="BP1735" s="20"/>
    </row>
    <row r="1736" spans="1:68">
      <c r="A1736" s="19">
        <f>CONCATENATE(MONTH(Base[[#This Row],[Data_Padronizada]]),"/",YEAR(Base[[#This Row],[Data_Padronizada]]))*1</f>
        <v>1</v>
      </c>
      <c r="B1736" s="20" cm="1">
        <f t="array" ref="B1736">IF(ISTEXT(BP1736), IFERROR(VALOR.DATA(TRIM(BP1736)), VALUE(TRIM(BP1736))), BP1736)</f>
        <v>0</v>
      </c>
      <c r="C1736" t="str">
        <f>TEXT(Base[[#This Row],[Data_Padronizada]],"DDD")</f>
        <v>sáb</v>
      </c>
      <c r="D1736">
        <f>_xlfn.XLOOKUP(Base[[#This Row],[Recurso]],'DE-PARA'!$A$1:$A$1000,'DE-PARA'!$D$1:$D$1000)</f>
        <v>0</v>
      </c>
      <c r="E1736" t="str">
        <f>_xlfn.XLOOKUP(Base[[#This Row],[Tipo]],'DE-PARA'!$K$2:$K$63,'DE-PARA'!$L$2:$L$63,"Fazer De-Para")</f>
        <v>Fazer De-Para</v>
      </c>
      <c r="F1736" s="21">
        <f>Base[[#This Row],[Duração]]*24</f>
        <v>0</v>
      </c>
      <c r="G1736" s="22">
        <f>HOUR(Base[[#This Row],[Tempo de atendimento]]/24)</f>
        <v>0</v>
      </c>
      <c r="H1736">
        <f>_xlfn.XLOOKUP(Base[[#This Row],[Recurso]],'DE-PARA'!$A$1:$A$1000,'DE-PARA'!$E$1:$E$1000)</f>
        <v>0</v>
      </c>
      <c r="I1736">
        <f>_xlfn.XLOOKUP(Base[[#This Row],[Recurso]],'DE-PARA'!$A$1:$A$1000,'DE-PARA'!$F$1:$F$1000)</f>
        <v>0</v>
      </c>
      <c r="AD1736" s="64"/>
      <c r="AE1736" s="64"/>
      <c r="AF1736" s="64"/>
      <c r="AG1736" s="65"/>
      <c r="AH1736" s="65"/>
      <c r="BK1736" s="65"/>
      <c r="BL1736" s="65"/>
      <c r="BP1736" s="20"/>
    </row>
    <row r="1737" spans="1:68">
      <c r="A1737" s="19">
        <f>CONCATENATE(MONTH(Base[[#This Row],[Data_Padronizada]]),"/",YEAR(Base[[#This Row],[Data_Padronizada]]))*1</f>
        <v>1</v>
      </c>
      <c r="B1737" s="20" cm="1">
        <f t="array" ref="B1737">IF(ISTEXT(BP1737), IFERROR(VALOR.DATA(TRIM(BP1737)), VALUE(TRIM(BP1737))), BP1737)</f>
        <v>0</v>
      </c>
      <c r="C1737" t="str">
        <f>TEXT(Base[[#This Row],[Data_Padronizada]],"DDD")</f>
        <v>sáb</v>
      </c>
      <c r="D1737">
        <f>_xlfn.XLOOKUP(Base[[#This Row],[Recurso]],'DE-PARA'!$A$1:$A$1000,'DE-PARA'!$D$1:$D$1000)</f>
        <v>0</v>
      </c>
      <c r="E1737" t="str">
        <f>_xlfn.XLOOKUP(Base[[#This Row],[Tipo]],'DE-PARA'!$K$2:$K$63,'DE-PARA'!$L$2:$L$63,"Fazer De-Para")</f>
        <v>Fazer De-Para</v>
      </c>
      <c r="F1737" s="21">
        <f>Base[[#This Row],[Duração]]*24</f>
        <v>0</v>
      </c>
      <c r="G1737" s="22">
        <f>HOUR(Base[[#This Row],[Tempo de atendimento]]/24)</f>
        <v>0</v>
      </c>
      <c r="H1737">
        <f>_xlfn.XLOOKUP(Base[[#This Row],[Recurso]],'DE-PARA'!$A$1:$A$1000,'DE-PARA'!$E$1:$E$1000)</f>
        <v>0</v>
      </c>
      <c r="I1737">
        <f>_xlfn.XLOOKUP(Base[[#This Row],[Recurso]],'DE-PARA'!$A$1:$A$1000,'DE-PARA'!$F$1:$F$1000)</f>
        <v>0</v>
      </c>
      <c r="AD1737" s="64"/>
      <c r="AE1737" s="64"/>
      <c r="AF1737" s="64"/>
      <c r="AG1737" s="65"/>
      <c r="AH1737" s="65"/>
      <c r="BK1737" s="65"/>
      <c r="BL1737" s="65"/>
      <c r="BP1737" s="20"/>
    </row>
    <row r="1738" spans="1:68">
      <c r="A1738" s="19">
        <f>CONCATENATE(MONTH(Base[[#This Row],[Data_Padronizada]]),"/",YEAR(Base[[#This Row],[Data_Padronizada]]))*1</f>
        <v>1</v>
      </c>
      <c r="B1738" s="20" cm="1">
        <f t="array" ref="B1738">IF(ISTEXT(BP1738), IFERROR(VALOR.DATA(TRIM(BP1738)), VALUE(TRIM(BP1738))), BP1738)</f>
        <v>0</v>
      </c>
      <c r="C1738" t="str">
        <f>TEXT(Base[[#This Row],[Data_Padronizada]],"DDD")</f>
        <v>sáb</v>
      </c>
      <c r="D1738">
        <f>_xlfn.XLOOKUP(Base[[#This Row],[Recurso]],'DE-PARA'!$A$1:$A$1000,'DE-PARA'!$D$1:$D$1000)</f>
        <v>0</v>
      </c>
      <c r="E1738" t="str">
        <f>_xlfn.XLOOKUP(Base[[#This Row],[Tipo]],'DE-PARA'!$K$2:$K$63,'DE-PARA'!$L$2:$L$63,"Fazer De-Para")</f>
        <v>Fazer De-Para</v>
      </c>
      <c r="F1738" s="21">
        <f>Base[[#This Row],[Duração]]*24</f>
        <v>0</v>
      </c>
      <c r="G1738" s="22">
        <f>HOUR(Base[[#This Row],[Tempo de atendimento]]/24)</f>
        <v>0</v>
      </c>
      <c r="H1738">
        <f>_xlfn.XLOOKUP(Base[[#This Row],[Recurso]],'DE-PARA'!$A$1:$A$1000,'DE-PARA'!$E$1:$E$1000)</f>
        <v>0</v>
      </c>
      <c r="I1738">
        <f>_xlfn.XLOOKUP(Base[[#This Row],[Recurso]],'DE-PARA'!$A$1:$A$1000,'DE-PARA'!$F$1:$F$1000)</f>
        <v>0</v>
      </c>
      <c r="AD1738" s="64"/>
      <c r="AE1738" s="64"/>
      <c r="AF1738" s="64"/>
      <c r="AG1738" s="65"/>
      <c r="AH1738" s="65"/>
      <c r="BK1738" s="65"/>
      <c r="BL1738" s="65"/>
      <c r="BP1738" s="20"/>
    </row>
    <row r="1739" spans="1:68">
      <c r="A1739" s="19">
        <f>CONCATENATE(MONTH(Base[[#This Row],[Data_Padronizada]]),"/",YEAR(Base[[#This Row],[Data_Padronizada]]))*1</f>
        <v>1</v>
      </c>
      <c r="B1739" s="20" cm="1">
        <f t="array" ref="B1739">IF(ISTEXT(BP1739), IFERROR(VALOR.DATA(TRIM(BP1739)), VALUE(TRIM(BP1739))), BP1739)</f>
        <v>0</v>
      </c>
      <c r="C1739" t="str">
        <f>TEXT(Base[[#This Row],[Data_Padronizada]],"DDD")</f>
        <v>sáb</v>
      </c>
      <c r="D1739">
        <f>_xlfn.XLOOKUP(Base[[#This Row],[Recurso]],'DE-PARA'!$A$1:$A$1000,'DE-PARA'!$D$1:$D$1000)</f>
        <v>0</v>
      </c>
      <c r="E1739" t="str">
        <f>_xlfn.XLOOKUP(Base[[#This Row],[Tipo]],'DE-PARA'!$K$2:$K$63,'DE-PARA'!$L$2:$L$63,"Fazer De-Para")</f>
        <v>Fazer De-Para</v>
      </c>
      <c r="F1739" s="21">
        <f>Base[[#This Row],[Duração]]*24</f>
        <v>0</v>
      </c>
      <c r="G1739" s="22">
        <f>HOUR(Base[[#This Row],[Tempo de atendimento]]/24)</f>
        <v>0</v>
      </c>
      <c r="H1739">
        <f>_xlfn.XLOOKUP(Base[[#This Row],[Recurso]],'DE-PARA'!$A$1:$A$1000,'DE-PARA'!$E$1:$E$1000)</f>
        <v>0</v>
      </c>
      <c r="I1739">
        <f>_xlfn.XLOOKUP(Base[[#This Row],[Recurso]],'DE-PARA'!$A$1:$A$1000,'DE-PARA'!$F$1:$F$1000)</f>
        <v>0</v>
      </c>
      <c r="AD1739" s="64"/>
      <c r="AE1739" s="64"/>
      <c r="AF1739" s="64"/>
      <c r="AG1739" s="65"/>
      <c r="AH1739" s="65"/>
      <c r="BK1739" s="65"/>
      <c r="BL1739" s="65"/>
      <c r="BP1739" s="20"/>
    </row>
    <row r="1740" spans="1:68">
      <c r="A1740" s="19">
        <f>CONCATENATE(MONTH(Base[[#This Row],[Data_Padronizada]]),"/",YEAR(Base[[#This Row],[Data_Padronizada]]))*1</f>
        <v>1</v>
      </c>
      <c r="B1740" s="20" cm="1">
        <f t="array" ref="B1740">IF(ISTEXT(BP1740), IFERROR(VALOR.DATA(TRIM(BP1740)), VALUE(TRIM(BP1740))), BP1740)</f>
        <v>0</v>
      </c>
      <c r="C1740" t="str">
        <f>TEXT(Base[[#This Row],[Data_Padronizada]],"DDD")</f>
        <v>sáb</v>
      </c>
      <c r="D1740">
        <f>_xlfn.XLOOKUP(Base[[#This Row],[Recurso]],'DE-PARA'!$A$1:$A$1000,'DE-PARA'!$D$1:$D$1000)</f>
        <v>0</v>
      </c>
      <c r="E1740" t="str">
        <f>_xlfn.XLOOKUP(Base[[#This Row],[Tipo]],'DE-PARA'!$K$2:$K$63,'DE-PARA'!$L$2:$L$63,"Fazer De-Para")</f>
        <v>Fazer De-Para</v>
      </c>
      <c r="F1740" s="21">
        <f>Base[[#This Row],[Duração]]*24</f>
        <v>0</v>
      </c>
      <c r="G1740" s="22">
        <f>HOUR(Base[[#This Row],[Tempo de atendimento]]/24)</f>
        <v>0</v>
      </c>
      <c r="H1740">
        <f>_xlfn.XLOOKUP(Base[[#This Row],[Recurso]],'DE-PARA'!$A$1:$A$1000,'DE-PARA'!$E$1:$E$1000)</f>
        <v>0</v>
      </c>
      <c r="I1740">
        <f>_xlfn.XLOOKUP(Base[[#This Row],[Recurso]],'DE-PARA'!$A$1:$A$1000,'DE-PARA'!$F$1:$F$1000)</f>
        <v>0</v>
      </c>
      <c r="AD1740" s="64"/>
      <c r="AE1740" s="64"/>
      <c r="AF1740" s="64"/>
      <c r="AG1740" s="65"/>
      <c r="AH1740" s="65"/>
      <c r="BK1740" s="65"/>
      <c r="BL1740" s="65"/>
      <c r="BP1740" s="20"/>
    </row>
    <row r="1741" spans="1:68">
      <c r="A1741" s="19">
        <f>CONCATENATE(MONTH(Base[[#This Row],[Data_Padronizada]]),"/",YEAR(Base[[#This Row],[Data_Padronizada]]))*1</f>
        <v>1</v>
      </c>
      <c r="B1741" s="20" cm="1">
        <f t="array" ref="B1741">IF(ISTEXT(BP1741), IFERROR(VALOR.DATA(TRIM(BP1741)), VALUE(TRIM(BP1741))), BP1741)</f>
        <v>0</v>
      </c>
      <c r="C1741" t="str">
        <f>TEXT(Base[[#This Row],[Data_Padronizada]],"DDD")</f>
        <v>sáb</v>
      </c>
      <c r="D1741">
        <f>_xlfn.XLOOKUP(Base[[#This Row],[Recurso]],'DE-PARA'!$A$1:$A$1000,'DE-PARA'!$D$1:$D$1000)</f>
        <v>0</v>
      </c>
      <c r="E1741" t="str">
        <f>_xlfn.XLOOKUP(Base[[#This Row],[Tipo]],'DE-PARA'!$K$2:$K$63,'DE-PARA'!$L$2:$L$63,"Fazer De-Para")</f>
        <v>Fazer De-Para</v>
      </c>
      <c r="F1741" s="21">
        <f>Base[[#This Row],[Duração]]*24</f>
        <v>0</v>
      </c>
      <c r="G1741" s="22">
        <f>HOUR(Base[[#This Row],[Tempo de atendimento]]/24)</f>
        <v>0</v>
      </c>
      <c r="H1741">
        <f>_xlfn.XLOOKUP(Base[[#This Row],[Recurso]],'DE-PARA'!$A$1:$A$1000,'DE-PARA'!$E$1:$E$1000)</f>
        <v>0</v>
      </c>
      <c r="I1741">
        <f>_xlfn.XLOOKUP(Base[[#This Row],[Recurso]],'DE-PARA'!$A$1:$A$1000,'DE-PARA'!$F$1:$F$1000)</f>
        <v>0</v>
      </c>
      <c r="AD1741" s="64"/>
      <c r="AE1741" s="64"/>
      <c r="AF1741" s="64"/>
      <c r="AG1741" s="65"/>
      <c r="AH1741" s="65"/>
      <c r="BK1741" s="65"/>
      <c r="BL1741" s="65"/>
      <c r="BP1741" s="20"/>
    </row>
    <row r="1742" spans="1:68">
      <c r="A1742" s="19">
        <f>CONCATENATE(MONTH(Base[[#This Row],[Data_Padronizada]]),"/",YEAR(Base[[#This Row],[Data_Padronizada]]))*1</f>
        <v>1</v>
      </c>
      <c r="B1742" s="20" cm="1">
        <f t="array" ref="B1742">IF(ISTEXT(BP1742), IFERROR(VALOR.DATA(TRIM(BP1742)), VALUE(TRIM(BP1742))), BP1742)</f>
        <v>0</v>
      </c>
      <c r="C1742" t="str">
        <f>TEXT(Base[[#This Row],[Data_Padronizada]],"DDD")</f>
        <v>sáb</v>
      </c>
      <c r="D1742">
        <f>_xlfn.XLOOKUP(Base[[#This Row],[Recurso]],'DE-PARA'!$A$1:$A$1000,'DE-PARA'!$D$1:$D$1000)</f>
        <v>0</v>
      </c>
      <c r="E1742" t="str">
        <f>_xlfn.XLOOKUP(Base[[#This Row],[Tipo]],'DE-PARA'!$K$2:$K$63,'DE-PARA'!$L$2:$L$63,"Fazer De-Para")</f>
        <v>Fazer De-Para</v>
      </c>
      <c r="F1742" s="21">
        <f>Base[[#This Row],[Duração]]*24</f>
        <v>0</v>
      </c>
      <c r="G1742" s="22">
        <f>HOUR(Base[[#This Row],[Tempo de atendimento]]/24)</f>
        <v>0</v>
      </c>
      <c r="H1742">
        <f>_xlfn.XLOOKUP(Base[[#This Row],[Recurso]],'DE-PARA'!$A$1:$A$1000,'DE-PARA'!$E$1:$E$1000)</f>
        <v>0</v>
      </c>
      <c r="I1742">
        <f>_xlfn.XLOOKUP(Base[[#This Row],[Recurso]],'DE-PARA'!$A$1:$A$1000,'DE-PARA'!$F$1:$F$1000)</f>
        <v>0</v>
      </c>
      <c r="AD1742" s="64"/>
      <c r="AE1742" s="64"/>
      <c r="AF1742" s="64"/>
      <c r="AG1742" s="65"/>
      <c r="AH1742" s="65"/>
      <c r="BK1742" s="65"/>
      <c r="BL1742" s="65"/>
      <c r="BP1742" s="20"/>
    </row>
    <row r="1743" spans="1:68">
      <c r="A1743" s="19">
        <f>CONCATENATE(MONTH(Base[[#This Row],[Data_Padronizada]]),"/",YEAR(Base[[#This Row],[Data_Padronizada]]))*1</f>
        <v>1</v>
      </c>
      <c r="B1743" s="20" cm="1">
        <f t="array" ref="B1743">IF(ISTEXT(BP1743), IFERROR(VALOR.DATA(TRIM(BP1743)), VALUE(TRIM(BP1743))), BP1743)</f>
        <v>0</v>
      </c>
      <c r="C1743" t="str">
        <f>TEXT(Base[[#This Row],[Data_Padronizada]],"DDD")</f>
        <v>sáb</v>
      </c>
      <c r="D1743">
        <f>_xlfn.XLOOKUP(Base[[#This Row],[Recurso]],'DE-PARA'!$A$1:$A$1000,'DE-PARA'!$D$1:$D$1000)</f>
        <v>0</v>
      </c>
      <c r="E1743" t="str">
        <f>_xlfn.XLOOKUP(Base[[#This Row],[Tipo]],'DE-PARA'!$K$2:$K$63,'DE-PARA'!$L$2:$L$63,"Fazer De-Para")</f>
        <v>Fazer De-Para</v>
      </c>
      <c r="F1743" s="21">
        <f>Base[[#This Row],[Duração]]*24</f>
        <v>0</v>
      </c>
      <c r="G1743" s="22">
        <f>HOUR(Base[[#This Row],[Tempo de atendimento]]/24)</f>
        <v>0</v>
      </c>
      <c r="H1743">
        <f>_xlfn.XLOOKUP(Base[[#This Row],[Recurso]],'DE-PARA'!$A$1:$A$1000,'DE-PARA'!$E$1:$E$1000)</f>
        <v>0</v>
      </c>
      <c r="I1743">
        <f>_xlfn.XLOOKUP(Base[[#This Row],[Recurso]],'DE-PARA'!$A$1:$A$1000,'DE-PARA'!$F$1:$F$1000)</f>
        <v>0</v>
      </c>
      <c r="AD1743" s="64"/>
      <c r="AE1743" s="64"/>
      <c r="AF1743" s="64"/>
      <c r="AG1743" s="65"/>
      <c r="AH1743" s="65"/>
      <c r="BK1743" s="65"/>
      <c r="BL1743" s="65"/>
      <c r="BP1743" s="20"/>
    </row>
    <row r="1744" spans="1:68">
      <c r="A1744" s="19">
        <f>CONCATENATE(MONTH(Base[[#This Row],[Data_Padronizada]]),"/",YEAR(Base[[#This Row],[Data_Padronizada]]))*1</f>
        <v>1</v>
      </c>
      <c r="B1744" s="20" cm="1">
        <f t="array" ref="B1744">IF(ISTEXT(BP1744), IFERROR(VALOR.DATA(TRIM(BP1744)), VALUE(TRIM(BP1744))), BP1744)</f>
        <v>0</v>
      </c>
      <c r="C1744" t="str">
        <f>TEXT(Base[[#This Row],[Data_Padronizada]],"DDD")</f>
        <v>sáb</v>
      </c>
      <c r="D1744">
        <f>_xlfn.XLOOKUP(Base[[#This Row],[Recurso]],'DE-PARA'!$A$1:$A$1000,'DE-PARA'!$D$1:$D$1000)</f>
        <v>0</v>
      </c>
      <c r="E1744" t="str">
        <f>_xlfn.XLOOKUP(Base[[#This Row],[Tipo]],'DE-PARA'!$K$2:$K$63,'DE-PARA'!$L$2:$L$63,"Fazer De-Para")</f>
        <v>Fazer De-Para</v>
      </c>
      <c r="F1744" s="21">
        <f>Base[[#This Row],[Duração]]*24</f>
        <v>0</v>
      </c>
      <c r="G1744" s="22">
        <f>HOUR(Base[[#This Row],[Tempo de atendimento]]/24)</f>
        <v>0</v>
      </c>
      <c r="H1744">
        <f>_xlfn.XLOOKUP(Base[[#This Row],[Recurso]],'DE-PARA'!$A$1:$A$1000,'DE-PARA'!$E$1:$E$1000)</f>
        <v>0</v>
      </c>
      <c r="I1744">
        <f>_xlfn.XLOOKUP(Base[[#This Row],[Recurso]],'DE-PARA'!$A$1:$A$1000,'DE-PARA'!$F$1:$F$1000)</f>
        <v>0</v>
      </c>
      <c r="AD1744" s="64"/>
      <c r="AE1744" s="64"/>
      <c r="AF1744" s="64"/>
      <c r="AG1744" s="65"/>
      <c r="AH1744" s="65"/>
      <c r="BK1744" s="65"/>
      <c r="BL1744" s="65"/>
      <c r="BP1744" s="20"/>
    </row>
    <row r="1745" spans="1:68">
      <c r="A1745" s="19">
        <f>CONCATENATE(MONTH(Base[[#This Row],[Data_Padronizada]]),"/",YEAR(Base[[#This Row],[Data_Padronizada]]))*1</f>
        <v>1</v>
      </c>
      <c r="B1745" s="20" cm="1">
        <f t="array" ref="B1745">IF(ISTEXT(BP1745), IFERROR(VALOR.DATA(TRIM(BP1745)), VALUE(TRIM(BP1745))), BP1745)</f>
        <v>0</v>
      </c>
      <c r="C1745" t="str">
        <f>TEXT(Base[[#This Row],[Data_Padronizada]],"DDD")</f>
        <v>sáb</v>
      </c>
      <c r="D1745">
        <f>_xlfn.XLOOKUP(Base[[#This Row],[Recurso]],'DE-PARA'!$A$1:$A$1000,'DE-PARA'!$D$1:$D$1000)</f>
        <v>0</v>
      </c>
      <c r="E1745" t="str">
        <f>_xlfn.XLOOKUP(Base[[#This Row],[Tipo]],'DE-PARA'!$K$2:$K$63,'DE-PARA'!$L$2:$L$63,"Fazer De-Para")</f>
        <v>Fazer De-Para</v>
      </c>
      <c r="F1745" s="21">
        <f>Base[[#This Row],[Duração]]*24</f>
        <v>0</v>
      </c>
      <c r="G1745" s="22">
        <f>HOUR(Base[[#This Row],[Tempo de atendimento]]/24)</f>
        <v>0</v>
      </c>
      <c r="H1745">
        <f>_xlfn.XLOOKUP(Base[[#This Row],[Recurso]],'DE-PARA'!$A$1:$A$1000,'DE-PARA'!$E$1:$E$1000)</f>
        <v>0</v>
      </c>
      <c r="I1745">
        <f>_xlfn.XLOOKUP(Base[[#This Row],[Recurso]],'DE-PARA'!$A$1:$A$1000,'DE-PARA'!$F$1:$F$1000)</f>
        <v>0</v>
      </c>
      <c r="AD1745" s="64"/>
      <c r="AE1745" s="64"/>
      <c r="AF1745" s="64"/>
      <c r="AG1745" s="65"/>
      <c r="AH1745" s="65"/>
      <c r="BK1745" s="65"/>
      <c r="BL1745" s="65"/>
      <c r="BP1745" s="20"/>
    </row>
    <row r="1746" spans="1:68">
      <c r="A1746" s="19">
        <f>CONCATENATE(MONTH(Base[[#This Row],[Data_Padronizada]]),"/",YEAR(Base[[#This Row],[Data_Padronizada]]))*1</f>
        <v>1</v>
      </c>
      <c r="B1746" s="20" cm="1">
        <f t="array" ref="B1746">IF(ISTEXT(BP1746), IFERROR(VALOR.DATA(TRIM(BP1746)), VALUE(TRIM(BP1746))), BP1746)</f>
        <v>0</v>
      </c>
      <c r="C1746" t="str">
        <f>TEXT(Base[[#This Row],[Data_Padronizada]],"DDD")</f>
        <v>sáb</v>
      </c>
      <c r="D1746">
        <f>_xlfn.XLOOKUP(Base[[#This Row],[Recurso]],'DE-PARA'!$A$1:$A$1000,'DE-PARA'!$D$1:$D$1000)</f>
        <v>0</v>
      </c>
      <c r="E1746" t="str">
        <f>_xlfn.XLOOKUP(Base[[#This Row],[Tipo]],'DE-PARA'!$K$2:$K$63,'DE-PARA'!$L$2:$L$63,"Fazer De-Para")</f>
        <v>Fazer De-Para</v>
      </c>
      <c r="F1746" s="21">
        <f>Base[[#This Row],[Duração]]*24</f>
        <v>0</v>
      </c>
      <c r="G1746" s="22">
        <f>HOUR(Base[[#This Row],[Tempo de atendimento]]/24)</f>
        <v>0</v>
      </c>
      <c r="H1746">
        <f>_xlfn.XLOOKUP(Base[[#This Row],[Recurso]],'DE-PARA'!$A$1:$A$1000,'DE-PARA'!$E$1:$E$1000)</f>
        <v>0</v>
      </c>
      <c r="I1746">
        <f>_xlfn.XLOOKUP(Base[[#This Row],[Recurso]],'DE-PARA'!$A$1:$A$1000,'DE-PARA'!$F$1:$F$1000)</f>
        <v>0</v>
      </c>
      <c r="AD1746" s="64"/>
      <c r="AE1746" s="64"/>
      <c r="AF1746" s="64"/>
      <c r="AG1746" s="65"/>
      <c r="AH1746" s="65"/>
      <c r="BK1746" s="65"/>
      <c r="BL1746" s="65"/>
      <c r="BP1746" s="20"/>
    </row>
    <row r="1747" spans="1:68">
      <c r="A1747" s="19">
        <f>CONCATENATE(MONTH(Base[[#This Row],[Data_Padronizada]]),"/",YEAR(Base[[#This Row],[Data_Padronizada]]))*1</f>
        <v>1</v>
      </c>
      <c r="B1747" s="20" cm="1">
        <f t="array" ref="B1747">IF(ISTEXT(BP1747), IFERROR(VALOR.DATA(TRIM(BP1747)), VALUE(TRIM(BP1747))), BP1747)</f>
        <v>0</v>
      </c>
      <c r="C1747" t="str">
        <f>TEXT(Base[[#This Row],[Data_Padronizada]],"DDD")</f>
        <v>sáb</v>
      </c>
      <c r="D1747">
        <f>_xlfn.XLOOKUP(Base[[#This Row],[Recurso]],'DE-PARA'!$A$1:$A$1000,'DE-PARA'!$D$1:$D$1000)</f>
        <v>0</v>
      </c>
      <c r="E1747" t="str">
        <f>_xlfn.XLOOKUP(Base[[#This Row],[Tipo]],'DE-PARA'!$K$2:$K$63,'DE-PARA'!$L$2:$L$63,"Fazer De-Para")</f>
        <v>Fazer De-Para</v>
      </c>
      <c r="F1747" s="21">
        <f>Base[[#This Row],[Duração]]*24</f>
        <v>0</v>
      </c>
      <c r="G1747" s="22">
        <f>HOUR(Base[[#This Row],[Tempo de atendimento]]/24)</f>
        <v>0</v>
      </c>
      <c r="H1747">
        <f>_xlfn.XLOOKUP(Base[[#This Row],[Recurso]],'DE-PARA'!$A$1:$A$1000,'DE-PARA'!$E$1:$E$1000)</f>
        <v>0</v>
      </c>
      <c r="I1747">
        <f>_xlfn.XLOOKUP(Base[[#This Row],[Recurso]],'DE-PARA'!$A$1:$A$1000,'DE-PARA'!$F$1:$F$1000)</f>
        <v>0</v>
      </c>
      <c r="AD1747" s="64"/>
      <c r="AE1747" s="64"/>
      <c r="AF1747" s="64"/>
      <c r="AG1747" s="65"/>
      <c r="AH1747" s="65"/>
      <c r="BK1747" s="65"/>
      <c r="BL1747" s="65"/>
      <c r="BP1747" s="20"/>
    </row>
    <row r="1748" spans="1:68">
      <c r="A1748" s="19">
        <f>CONCATENATE(MONTH(Base[[#This Row],[Data_Padronizada]]),"/",YEAR(Base[[#This Row],[Data_Padronizada]]))*1</f>
        <v>1</v>
      </c>
      <c r="B1748" s="20" cm="1">
        <f t="array" ref="B1748">IF(ISTEXT(BP1748), IFERROR(VALOR.DATA(TRIM(BP1748)), VALUE(TRIM(BP1748))), BP1748)</f>
        <v>0</v>
      </c>
      <c r="C1748" t="str">
        <f>TEXT(Base[[#This Row],[Data_Padronizada]],"DDD")</f>
        <v>sáb</v>
      </c>
      <c r="D1748">
        <f>_xlfn.XLOOKUP(Base[[#This Row],[Recurso]],'DE-PARA'!$A$1:$A$1000,'DE-PARA'!$D$1:$D$1000)</f>
        <v>0</v>
      </c>
      <c r="E1748" t="str">
        <f>_xlfn.XLOOKUP(Base[[#This Row],[Tipo]],'DE-PARA'!$K$2:$K$63,'DE-PARA'!$L$2:$L$63,"Fazer De-Para")</f>
        <v>Fazer De-Para</v>
      </c>
      <c r="F1748" s="21">
        <f>Base[[#This Row],[Duração]]*24</f>
        <v>0</v>
      </c>
      <c r="G1748" s="22">
        <f>HOUR(Base[[#This Row],[Tempo de atendimento]]/24)</f>
        <v>0</v>
      </c>
      <c r="H1748">
        <f>_xlfn.XLOOKUP(Base[[#This Row],[Recurso]],'DE-PARA'!$A$1:$A$1000,'DE-PARA'!$E$1:$E$1000)</f>
        <v>0</v>
      </c>
      <c r="I1748">
        <f>_xlfn.XLOOKUP(Base[[#This Row],[Recurso]],'DE-PARA'!$A$1:$A$1000,'DE-PARA'!$F$1:$F$1000)</f>
        <v>0</v>
      </c>
      <c r="AD1748" s="64"/>
      <c r="AE1748" s="64"/>
      <c r="AF1748" s="64"/>
      <c r="AG1748" s="65"/>
      <c r="AH1748" s="65"/>
      <c r="BK1748" s="65"/>
      <c r="BL1748" s="65"/>
      <c r="BP1748" s="20"/>
    </row>
    <row r="1749" spans="1:68">
      <c r="A1749" s="19">
        <f>CONCATENATE(MONTH(Base[[#This Row],[Data_Padronizada]]),"/",YEAR(Base[[#This Row],[Data_Padronizada]]))*1</f>
        <v>1</v>
      </c>
      <c r="B1749" s="20" cm="1">
        <f t="array" ref="B1749">IF(ISTEXT(BP1749), IFERROR(VALOR.DATA(TRIM(BP1749)), VALUE(TRIM(BP1749))), BP1749)</f>
        <v>0</v>
      </c>
      <c r="C1749" t="str">
        <f>TEXT(Base[[#This Row],[Data_Padronizada]],"DDD")</f>
        <v>sáb</v>
      </c>
      <c r="D1749">
        <f>_xlfn.XLOOKUP(Base[[#This Row],[Recurso]],'DE-PARA'!$A$1:$A$1000,'DE-PARA'!$D$1:$D$1000)</f>
        <v>0</v>
      </c>
      <c r="E1749" t="str">
        <f>_xlfn.XLOOKUP(Base[[#This Row],[Tipo]],'DE-PARA'!$K$2:$K$63,'DE-PARA'!$L$2:$L$63,"Fazer De-Para")</f>
        <v>Fazer De-Para</v>
      </c>
      <c r="F1749" s="21">
        <f>Base[[#This Row],[Duração]]*24</f>
        <v>0</v>
      </c>
      <c r="G1749" s="22">
        <f>HOUR(Base[[#This Row],[Tempo de atendimento]]/24)</f>
        <v>0</v>
      </c>
      <c r="H1749">
        <f>_xlfn.XLOOKUP(Base[[#This Row],[Recurso]],'DE-PARA'!$A$1:$A$1000,'DE-PARA'!$E$1:$E$1000)</f>
        <v>0</v>
      </c>
      <c r="I1749">
        <f>_xlfn.XLOOKUP(Base[[#This Row],[Recurso]],'DE-PARA'!$A$1:$A$1000,'DE-PARA'!$F$1:$F$1000)</f>
        <v>0</v>
      </c>
      <c r="AD1749" s="64"/>
      <c r="AE1749" s="64"/>
      <c r="AF1749" s="64"/>
      <c r="AG1749" s="65"/>
      <c r="AH1749" s="65"/>
      <c r="BK1749" s="65"/>
      <c r="BL1749" s="65"/>
      <c r="BP1749" s="20"/>
    </row>
    <row r="1750" spans="1:68">
      <c r="A1750" s="19">
        <f>CONCATENATE(MONTH(Base[[#This Row],[Data_Padronizada]]),"/",YEAR(Base[[#This Row],[Data_Padronizada]]))*1</f>
        <v>1</v>
      </c>
      <c r="B1750" s="20" cm="1">
        <f t="array" ref="B1750">IF(ISTEXT(BP1750), IFERROR(VALOR.DATA(TRIM(BP1750)), VALUE(TRIM(BP1750))), BP1750)</f>
        <v>0</v>
      </c>
      <c r="C1750" t="str">
        <f>TEXT(Base[[#This Row],[Data_Padronizada]],"DDD")</f>
        <v>sáb</v>
      </c>
      <c r="D1750">
        <f>_xlfn.XLOOKUP(Base[[#This Row],[Recurso]],'DE-PARA'!$A$1:$A$1000,'DE-PARA'!$D$1:$D$1000)</f>
        <v>0</v>
      </c>
      <c r="E1750" t="str">
        <f>_xlfn.XLOOKUP(Base[[#This Row],[Tipo]],'DE-PARA'!$K$2:$K$63,'DE-PARA'!$L$2:$L$63,"Fazer De-Para")</f>
        <v>Fazer De-Para</v>
      </c>
      <c r="F1750" s="21">
        <f>Base[[#This Row],[Duração]]*24</f>
        <v>0</v>
      </c>
      <c r="G1750" s="22">
        <f>HOUR(Base[[#This Row],[Tempo de atendimento]]/24)</f>
        <v>0</v>
      </c>
      <c r="H1750">
        <f>_xlfn.XLOOKUP(Base[[#This Row],[Recurso]],'DE-PARA'!$A$1:$A$1000,'DE-PARA'!$E$1:$E$1000)</f>
        <v>0</v>
      </c>
      <c r="I1750">
        <f>_xlfn.XLOOKUP(Base[[#This Row],[Recurso]],'DE-PARA'!$A$1:$A$1000,'DE-PARA'!$F$1:$F$1000)</f>
        <v>0</v>
      </c>
      <c r="AD1750" s="64"/>
      <c r="AE1750" s="64"/>
      <c r="AF1750" s="64"/>
      <c r="AG1750" s="65"/>
      <c r="AH1750" s="65"/>
      <c r="BK1750" s="65"/>
      <c r="BL1750" s="65"/>
      <c r="BP1750" s="20"/>
    </row>
    <row r="1751" spans="1:68">
      <c r="A1751" s="19">
        <f>CONCATENATE(MONTH(Base[[#This Row],[Data_Padronizada]]),"/",YEAR(Base[[#This Row],[Data_Padronizada]]))*1</f>
        <v>1</v>
      </c>
      <c r="B1751" s="20" cm="1">
        <f t="array" ref="B1751">IF(ISTEXT(BP1751), IFERROR(VALOR.DATA(TRIM(BP1751)), VALUE(TRIM(BP1751))), BP1751)</f>
        <v>0</v>
      </c>
      <c r="C1751" t="str">
        <f>TEXT(Base[[#This Row],[Data_Padronizada]],"DDD")</f>
        <v>sáb</v>
      </c>
      <c r="D1751">
        <f>_xlfn.XLOOKUP(Base[[#This Row],[Recurso]],'DE-PARA'!$A$1:$A$1000,'DE-PARA'!$D$1:$D$1000)</f>
        <v>0</v>
      </c>
      <c r="E1751" t="str">
        <f>_xlfn.XLOOKUP(Base[[#This Row],[Tipo]],'DE-PARA'!$K$2:$K$63,'DE-PARA'!$L$2:$L$63,"Fazer De-Para")</f>
        <v>Fazer De-Para</v>
      </c>
      <c r="F1751" s="21">
        <f>Base[[#This Row],[Duração]]*24</f>
        <v>0</v>
      </c>
      <c r="G1751" s="22">
        <f>HOUR(Base[[#This Row],[Tempo de atendimento]]/24)</f>
        <v>0</v>
      </c>
      <c r="H1751">
        <f>_xlfn.XLOOKUP(Base[[#This Row],[Recurso]],'DE-PARA'!$A$1:$A$1000,'DE-PARA'!$E$1:$E$1000)</f>
        <v>0</v>
      </c>
      <c r="I1751">
        <f>_xlfn.XLOOKUP(Base[[#This Row],[Recurso]],'DE-PARA'!$A$1:$A$1000,'DE-PARA'!$F$1:$F$1000)</f>
        <v>0</v>
      </c>
      <c r="AD1751" s="64"/>
      <c r="AE1751" s="64"/>
      <c r="AF1751" s="64"/>
      <c r="AG1751" s="65"/>
      <c r="AH1751" s="65"/>
      <c r="BK1751" s="65"/>
      <c r="BL1751" s="65"/>
      <c r="BP1751" s="20"/>
    </row>
    <row r="1752" spans="1:68">
      <c r="A1752" s="19">
        <f>CONCATENATE(MONTH(Base[[#This Row],[Data_Padronizada]]),"/",YEAR(Base[[#This Row],[Data_Padronizada]]))*1</f>
        <v>1</v>
      </c>
      <c r="B1752" s="20" cm="1">
        <f t="array" ref="B1752">IF(ISTEXT(BP1752), IFERROR(VALOR.DATA(TRIM(BP1752)), VALUE(TRIM(BP1752))), BP1752)</f>
        <v>0</v>
      </c>
      <c r="C1752" t="str">
        <f>TEXT(Base[[#This Row],[Data_Padronizada]],"DDD")</f>
        <v>sáb</v>
      </c>
      <c r="D1752">
        <f>_xlfn.XLOOKUP(Base[[#This Row],[Recurso]],'DE-PARA'!$A$1:$A$1000,'DE-PARA'!$D$1:$D$1000)</f>
        <v>0</v>
      </c>
      <c r="E1752" t="str">
        <f>_xlfn.XLOOKUP(Base[[#This Row],[Tipo]],'DE-PARA'!$K$2:$K$63,'DE-PARA'!$L$2:$L$63,"Fazer De-Para")</f>
        <v>Fazer De-Para</v>
      </c>
      <c r="F1752" s="21">
        <f>Base[[#This Row],[Duração]]*24</f>
        <v>0</v>
      </c>
      <c r="G1752" s="22">
        <f>HOUR(Base[[#This Row],[Tempo de atendimento]]/24)</f>
        <v>0</v>
      </c>
      <c r="H1752">
        <f>_xlfn.XLOOKUP(Base[[#This Row],[Recurso]],'DE-PARA'!$A$1:$A$1000,'DE-PARA'!$E$1:$E$1000)</f>
        <v>0</v>
      </c>
      <c r="I1752">
        <f>_xlfn.XLOOKUP(Base[[#This Row],[Recurso]],'DE-PARA'!$A$1:$A$1000,'DE-PARA'!$F$1:$F$1000)</f>
        <v>0</v>
      </c>
      <c r="AD1752" s="64"/>
      <c r="AE1752" s="64"/>
      <c r="AF1752" s="64"/>
      <c r="AG1752" s="65"/>
      <c r="AH1752" s="65"/>
      <c r="BK1752" s="65"/>
      <c r="BL1752" s="65"/>
      <c r="BP1752" s="20"/>
    </row>
    <row r="1753" spans="1:68">
      <c r="A1753" s="19">
        <f>CONCATENATE(MONTH(Base[[#This Row],[Data_Padronizada]]),"/",YEAR(Base[[#This Row],[Data_Padronizada]]))*1</f>
        <v>1</v>
      </c>
      <c r="B1753" s="20" cm="1">
        <f t="array" ref="B1753">IF(ISTEXT(BP1753), IFERROR(VALOR.DATA(TRIM(BP1753)), VALUE(TRIM(BP1753))), BP1753)</f>
        <v>0</v>
      </c>
      <c r="C1753" t="str">
        <f>TEXT(Base[[#This Row],[Data_Padronizada]],"DDD")</f>
        <v>sáb</v>
      </c>
      <c r="D1753">
        <f>_xlfn.XLOOKUP(Base[[#This Row],[Recurso]],'DE-PARA'!$A$1:$A$1000,'DE-PARA'!$D$1:$D$1000)</f>
        <v>0</v>
      </c>
      <c r="E1753" t="str">
        <f>_xlfn.XLOOKUP(Base[[#This Row],[Tipo]],'DE-PARA'!$K$2:$K$63,'DE-PARA'!$L$2:$L$63,"Fazer De-Para")</f>
        <v>Fazer De-Para</v>
      </c>
      <c r="F1753" s="21">
        <f>Base[[#This Row],[Duração]]*24</f>
        <v>0</v>
      </c>
      <c r="G1753" s="22">
        <f>HOUR(Base[[#This Row],[Tempo de atendimento]]/24)</f>
        <v>0</v>
      </c>
      <c r="H1753">
        <f>_xlfn.XLOOKUP(Base[[#This Row],[Recurso]],'DE-PARA'!$A$1:$A$1000,'DE-PARA'!$E$1:$E$1000)</f>
        <v>0</v>
      </c>
      <c r="I1753">
        <f>_xlfn.XLOOKUP(Base[[#This Row],[Recurso]],'DE-PARA'!$A$1:$A$1000,'DE-PARA'!$F$1:$F$1000)</f>
        <v>0</v>
      </c>
      <c r="AD1753" s="64"/>
      <c r="AE1753" s="64"/>
      <c r="AF1753" s="64"/>
      <c r="AG1753" s="65"/>
      <c r="AH1753" s="65"/>
      <c r="BK1753" s="65"/>
      <c r="BL1753" s="65"/>
      <c r="BP1753" s="20"/>
    </row>
    <row r="1754" spans="1:68">
      <c r="A1754" s="19">
        <f>CONCATENATE(MONTH(Base[[#This Row],[Data_Padronizada]]),"/",YEAR(Base[[#This Row],[Data_Padronizada]]))*1</f>
        <v>1</v>
      </c>
      <c r="B1754" s="20" cm="1">
        <f t="array" ref="B1754">IF(ISTEXT(BP1754), IFERROR(VALOR.DATA(TRIM(BP1754)), VALUE(TRIM(BP1754))), BP1754)</f>
        <v>0</v>
      </c>
      <c r="C1754" t="str">
        <f>TEXT(Base[[#This Row],[Data_Padronizada]],"DDD")</f>
        <v>sáb</v>
      </c>
      <c r="D1754">
        <f>_xlfn.XLOOKUP(Base[[#This Row],[Recurso]],'DE-PARA'!$A$1:$A$1000,'DE-PARA'!$D$1:$D$1000)</f>
        <v>0</v>
      </c>
      <c r="E1754" t="str">
        <f>_xlfn.XLOOKUP(Base[[#This Row],[Tipo]],'DE-PARA'!$K$2:$K$63,'DE-PARA'!$L$2:$L$63,"Fazer De-Para")</f>
        <v>Fazer De-Para</v>
      </c>
      <c r="F1754" s="21">
        <f>Base[[#This Row],[Duração]]*24</f>
        <v>0</v>
      </c>
      <c r="G1754" s="22">
        <f>HOUR(Base[[#This Row],[Tempo de atendimento]]/24)</f>
        <v>0</v>
      </c>
      <c r="H1754">
        <f>_xlfn.XLOOKUP(Base[[#This Row],[Recurso]],'DE-PARA'!$A$1:$A$1000,'DE-PARA'!$E$1:$E$1000)</f>
        <v>0</v>
      </c>
      <c r="I1754">
        <f>_xlfn.XLOOKUP(Base[[#This Row],[Recurso]],'DE-PARA'!$A$1:$A$1000,'DE-PARA'!$F$1:$F$1000)</f>
        <v>0</v>
      </c>
      <c r="AD1754" s="64"/>
      <c r="AE1754" s="64"/>
      <c r="AF1754" s="64"/>
      <c r="AG1754" s="65"/>
      <c r="AH1754" s="65"/>
      <c r="BK1754" s="65"/>
      <c r="BL1754" s="65"/>
      <c r="BP1754" s="20"/>
    </row>
    <row r="1755" spans="1:68">
      <c r="A1755" s="19">
        <f>CONCATENATE(MONTH(Base[[#This Row],[Data_Padronizada]]),"/",YEAR(Base[[#This Row],[Data_Padronizada]]))*1</f>
        <v>1</v>
      </c>
      <c r="B1755" s="20" cm="1">
        <f t="array" ref="B1755">IF(ISTEXT(BP1755), IFERROR(VALOR.DATA(TRIM(BP1755)), VALUE(TRIM(BP1755))), BP1755)</f>
        <v>0</v>
      </c>
      <c r="C1755" t="str">
        <f>TEXT(Base[[#This Row],[Data_Padronizada]],"DDD")</f>
        <v>sáb</v>
      </c>
      <c r="D1755">
        <f>_xlfn.XLOOKUP(Base[[#This Row],[Recurso]],'DE-PARA'!$A$1:$A$1000,'DE-PARA'!$D$1:$D$1000)</f>
        <v>0</v>
      </c>
      <c r="E1755" t="str">
        <f>_xlfn.XLOOKUP(Base[[#This Row],[Tipo]],'DE-PARA'!$K$2:$K$63,'DE-PARA'!$L$2:$L$63,"Fazer De-Para")</f>
        <v>Fazer De-Para</v>
      </c>
      <c r="F1755" s="21">
        <f>Base[[#This Row],[Duração]]*24</f>
        <v>0</v>
      </c>
      <c r="G1755" s="22">
        <f>HOUR(Base[[#This Row],[Tempo de atendimento]]/24)</f>
        <v>0</v>
      </c>
      <c r="H1755">
        <f>_xlfn.XLOOKUP(Base[[#This Row],[Recurso]],'DE-PARA'!$A$1:$A$1000,'DE-PARA'!$E$1:$E$1000)</f>
        <v>0</v>
      </c>
      <c r="I1755">
        <f>_xlfn.XLOOKUP(Base[[#This Row],[Recurso]],'DE-PARA'!$A$1:$A$1000,'DE-PARA'!$F$1:$F$1000)</f>
        <v>0</v>
      </c>
      <c r="AD1755" s="64"/>
      <c r="AE1755" s="64"/>
      <c r="AF1755" s="64"/>
      <c r="AG1755" s="65"/>
      <c r="AH1755" s="65"/>
      <c r="BK1755" s="65"/>
      <c r="BL1755" s="65"/>
      <c r="BP1755" s="20"/>
    </row>
    <row r="1756" spans="1:68">
      <c r="A1756" s="19">
        <f>CONCATENATE(MONTH(Base[[#This Row],[Data_Padronizada]]),"/",YEAR(Base[[#This Row],[Data_Padronizada]]))*1</f>
        <v>1</v>
      </c>
      <c r="B1756" s="20" cm="1">
        <f t="array" ref="B1756">IF(ISTEXT(BP1756), IFERROR(VALOR.DATA(TRIM(BP1756)), VALUE(TRIM(BP1756))), BP1756)</f>
        <v>0</v>
      </c>
      <c r="C1756" t="str">
        <f>TEXT(Base[[#This Row],[Data_Padronizada]],"DDD")</f>
        <v>sáb</v>
      </c>
      <c r="D1756">
        <f>_xlfn.XLOOKUP(Base[[#This Row],[Recurso]],'DE-PARA'!$A$1:$A$1000,'DE-PARA'!$D$1:$D$1000)</f>
        <v>0</v>
      </c>
      <c r="E1756" t="str">
        <f>_xlfn.XLOOKUP(Base[[#This Row],[Tipo]],'DE-PARA'!$K$2:$K$63,'DE-PARA'!$L$2:$L$63,"Fazer De-Para")</f>
        <v>Fazer De-Para</v>
      </c>
      <c r="F1756" s="21">
        <f>Base[[#This Row],[Duração]]*24</f>
        <v>0</v>
      </c>
      <c r="G1756" s="22">
        <f>HOUR(Base[[#This Row],[Tempo de atendimento]]/24)</f>
        <v>0</v>
      </c>
      <c r="H1756">
        <f>_xlfn.XLOOKUP(Base[[#This Row],[Recurso]],'DE-PARA'!$A$1:$A$1000,'DE-PARA'!$E$1:$E$1000)</f>
        <v>0</v>
      </c>
      <c r="I1756">
        <f>_xlfn.XLOOKUP(Base[[#This Row],[Recurso]],'DE-PARA'!$A$1:$A$1000,'DE-PARA'!$F$1:$F$1000)</f>
        <v>0</v>
      </c>
      <c r="AD1756" s="64"/>
      <c r="AE1756" s="64"/>
      <c r="AF1756" s="64"/>
      <c r="AG1756" s="65"/>
      <c r="AH1756" s="65"/>
      <c r="BK1756" s="65"/>
      <c r="BL1756" s="65"/>
      <c r="BP1756" s="20"/>
    </row>
    <row r="1757" spans="1:68">
      <c r="A1757" s="19">
        <f>CONCATENATE(MONTH(Base[[#This Row],[Data_Padronizada]]),"/",YEAR(Base[[#This Row],[Data_Padronizada]]))*1</f>
        <v>1</v>
      </c>
      <c r="B1757" s="20" cm="1">
        <f t="array" ref="B1757">IF(ISTEXT(BP1757), IFERROR(VALOR.DATA(TRIM(BP1757)), VALUE(TRIM(BP1757))), BP1757)</f>
        <v>0</v>
      </c>
      <c r="C1757" t="str">
        <f>TEXT(Base[[#This Row],[Data_Padronizada]],"DDD")</f>
        <v>sáb</v>
      </c>
      <c r="D1757">
        <f>_xlfn.XLOOKUP(Base[[#This Row],[Recurso]],'DE-PARA'!$A$1:$A$1000,'DE-PARA'!$D$1:$D$1000)</f>
        <v>0</v>
      </c>
      <c r="E1757" t="str">
        <f>_xlfn.XLOOKUP(Base[[#This Row],[Tipo]],'DE-PARA'!$K$2:$K$63,'DE-PARA'!$L$2:$L$63,"Fazer De-Para")</f>
        <v>Fazer De-Para</v>
      </c>
      <c r="F1757" s="21">
        <f>Base[[#This Row],[Duração]]*24</f>
        <v>0</v>
      </c>
      <c r="G1757" s="22">
        <f>HOUR(Base[[#This Row],[Tempo de atendimento]]/24)</f>
        <v>0</v>
      </c>
      <c r="H1757">
        <f>_xlfn.XLOOKUP(Base[[#This Row],[Recurso]],'DE-PARA'!$A$1:$A$1000,'DE-PARA'!$E$1:$E$1000)</f>
        <v>0</v>
      </c>
      <c r="I1757">
        <f>_xlfn.XLOOKUP(Base[[#This Row],[Recurso]],'DE-PARA'!$A$1:$A$1000,'DE-PARA'!$F$1:$F$1000)</f>
        <v>0</v>
      </c>
      <c r="AD1757" s="64"/>
      <c r="AE1757" s="64"/>
      <c r="AF1757" s="64"/>
      <c r="AG1757" s="65"/>
      <c r="AH1757" s="65"/>
      <c r="BK1757" s="65"/>
      <c r="BL1757" s="65"/>
      <c r="BP1757" s="20"/>
    </row>
    <row r="1758" spans="1:68">
      <c r="A1758" s="19">
        <f>CONCATENATE(MONTH(Base[[#This Row],[Data_Padronizada]]),"/",YEAR(Base[[#This Row],[Data_Padronizada]]))*1</f>
        <v>1</v>
      </c>
      <c r="B1758" s="20" cm="1">
        <f t="array" ref="B1758">IF(ISTEXT(BP1758), IFERROR(VALOR.DATA(TRIM(BP1758)), VALUE(TRIM(BP1758))), BP1758)</f>
        <v>0</v>
      </c>
      <c r="C1758" t="str">
        <f>TEXT(Base[[#This Row],[Data_Padronizada]],"DDD")</f>
        <v>sáb</v>
      </c>
      <c r="D1758">
        <f>_xlfn.XLOOKUP(Base[[#This Row],[Recurso]],'DE-PARA'!$A$1:$A$1000,'DE-PARA'!$D$1:$D$1000)</f>
        <v>0</v>
      </c>
      <c r="E1758" t="str">
        <f>_xlfn.XLOOKUP(Base[[#This Row],[Tipo]],'DE-PARA'!$K$2:$K$63,'DE-PARA'!$L$2:$L$63,"Fazer De-Para")</f>
        <v>Fazer De-Para</v>
      </c>
      <c r="F1758" s="21">
        <f>Base[[#This Row],[Duração]]*24</f>
        <v>0</v>
      </c>
      <c r="G1758" s="22">
        <f>HOUR(Base[[#This Row],[Tempo de atendimento]]/24)</f>
        <v>0</v>
      </c>
      <c r="H1758">
        <f>_xlfn.XLOOKUP(Base[[#This Row],[Recurso]],'DE-PARA'!$A$1:$A$1000,'DE-PARA'!$E$1:$E$1000)</f>
        <v>0</v>
      </c>
      <c r="I1758">
        <f>_xlfn.XLOOKUP(Base[[#This Row],[Recurso]],'DE-PARA'!$A$1:$A$1000,'DE-PARA'!$F$1:$F$1000)</f>
        <v>0</v>
      </c>
      <c r="AD1758" s="64"/>
      <c r="AE1758" s="64"/>
      <c r="AF1758" s="64"/>
      <c r="AG1758" s="65"/>
      <c r="AH1758" s="65"/>
      <c r="BK1758" s="65"/>
      <c r="BL1758" s="65"/>
      <c r="BP1758" s="20"/>
    </row>
    <row r="1759" spans="1:68">
      <c r="A1759" s="19">
        <f>CONCATENATE(MONTH(Base[[#This Row],[Data_Padronizada]]),"/",YEAR(Base[[#This Row],[Data_Padronizada]]))*1</f>
        <v>1</v>
      </c>
      <c r="B1759" s="20" cm="1">
        <f t="array" ref="B1759">IF(ISTEXT(BP1759), IFERROR(VALOR.DATA(TRIM(BP1759)), VALUE(TRIM(BP1759))), BP1759)</f>
        <v>0</v>
      </c>
      <c r="C1759" t="str">
        <f>TEXT(Base[[#This Row],[Data_Padronizada]],"DDD")</f>
        <v>sáb</v>
      </c>
      <c r="D1759">
        <f>_xlfn.XLOOKUP(Base[[#This Row],[Recurso]],'DE-PARA'!$A$1:$A$1000,'DE-PARA'!$D$1:$D$1000)</f>
        <v>0</v>
      </c>
      <c r="E1759" t="str">
        <f>_xlfn.XLOOKUP(Base[[#This Row],[Tipo]],'DE-PARA'!$K$2:$K$63,'DE-PARA'!$L$2:$L$63,"Fazer De-Para")</f>
        <v>Fazer De-Para</v>
      </c>
      <c r="F1759" s="21">
        <f>Base[[#This Row],[Duração]]*24</f>
        <v>0</v>
      </c>
      <c r="G1759" s="22">
        <f>HOUR(Base[[#This Row],[Tempo de atendimento]]/24)</f>
        <v>0</v>
      </c>
      <c r="H1759">
        <f>_xlfn.XLOOKUP(Base[[#This Row],[Recurso]],'DE-PARA'!$A$1:$A$1000,'DE-PARA'!$E$1:$E$1000)</f>
        <v>0</v>
      </c>
      <c r="I1759">
        <f>_xlfn.XLOOKUP(Base[[#This Row],[Recurso]],'DE-PARA'!$A$1:$A$1000,'DE-PARA'!$F$1:$F$1000)</f>
        <v>0</v>
      </c>
      <c r="AD1759" s="64"/>
      <c r="AE1759" s="64"/>
      <c r="AF1759" s="64"/>
      <c r="AG1759" s="65"/>
      <c r="AH1759" s="65"/>
      <c r="BK1759" s="65"/>
      <c r="BL1759" s="65"/>
      <c r="BP1759" s="20"/>
    </row>
    <row r="1760" spans="1:68">
      <c r="A1760" s="19">
        <f>CONCATENATE(MONTH(Base[[#This Row],[Data_Padronizada]]),"/",YEAR(Base[[#This Row],[Data_Padronizada]]))*1</f>
        <v>1</v>
      </c>
      <c r="B1760" s="20" cm="1">
        <f t="array" ref="B1760">IF(ISTEXT(BP1760), IFERROR(VALOR.DATA(TRIM(BP1760)), VALUE(TRIM(BP1760))), BP1760)</f>
        <v>0</v>
      </c>
      <c r="C1760" t="str">
        <f>TEXT(Base[[#This Row],[Data_Padronizada]],"DDD")</f>
        <v>sáb</v>
      </c>
      <c r="D1760">
        <f>_xlfn.XLOOKUP(Base[[#This Row],[Recurso]],'DE-PARA'!$A$1:$A$1000,'DE-PARA'!$D$1:$D$1000)</f>
        <v>0</v>
      </c>
      <c r="E1760" t="str">
        <f>_xlfn.XLOOKUP(Base[[#This Row],[Tipo]],'DE-PARA'!$K$2:$K$63,'DE-PARA'!$L$2:$L$63,"Fazer De-Para")</f>
        <v>Fazer De-Para</v>
      </c>
      <c r="F1760" s="21">
        <f>Base[[#This Row],[Duração]]*24</f>
        <v>0</v>
      </c>
      <c r="G1760" s="22">
        <f>HOUR(Base[[#This Row],[Tempo de atendimento]]/24)</f>
        <v>0</v>
      </c>
      <c r="H1760">
        <f>_xlfn.XLOOKUP(Base[[#This Row],[Recurso]],'DE-PARA'!$A$1:$A$1000,'DE-PARA'!$E$1:$E$1000)</f>
        <v>0</v>
      </c>
      <c r="I1760">
        <f>_xlfn.XLOOKUP(Base[[#This Row],[Recurso]],'DE-PARA'!$A$1:$A$1000,'DE-PARA'!$F$1:$F$1000)</f>
        <v>0</v>
      </c>
      <c r="AD1760" s="64"/>
      <c r="AE1760" s="64"/>
      <c r="AF1760" s="64"/>
      <c r="AG1760" s="65"/>
      <c r="AH1760" s="65"/>
      <c r="BK1760" s="65"/>
      <c r="BL1760" s="65"/>
      <c r="BP1760" s="20"/>
    </row>
    <row r="1761" spans="1:68">
      <c r="A1761" s="19">
        <f>CONCATENATE(MONTH(Base[[#This Row],[Data_Padronizada]]),"/",YEAR(Base[[#This Row],[Data_Padronizada]]))*1</f>
        <v>1</v>
      </c>
      <c r="B1761" s="20" cm="1">
        <f t="array" ref="B1761">IF(ISTEXT(BP1761), IFERROR(VALOR.DATA(TRIM(BP1761)), VALUE(TRIM(BP1761))), BP1761)</f>
        <v>0</v>
      </c>
      <c r="C1761" t="str">
        <f>TEXT(Base[[#This Row],[Data_Padronizada]],"DDD")</f>
        <v>sáb</v>
      </c>
      <c r="D1761">
        <f>_xlfn.XLOOKUP(Base[[#This Row],[Recurso]],'DE-PARA'!$A$1:$A$1000,'DE-PARA'!$D$1:$D$1000)</f>
        <v>0</v>
      </c>
      <c r="E1761" t="str">
        <f>_xlfn.XLOOKUP(Base[[#This Row],[Tipo]],'DE-PARA'!$K$2:$K$63,'DE-PARA'!$L$2:$L$63,"Fazer De-Para")</f>
        <v>Fazer De-Para</v>
      </c>
      <c r="F1761" s="21">
        <f>Base[[#This Row],[Duração]]*24</f>
        <v>0</v>
      </c>
      <c r="G1761" s="22">
        <f>HOUR(Base[[#This Row],[Tempo de atendimento]]/24)</f>
        <v>0</v>
      </c>
      <c r="H1761">
        <f>_xlfn.XLOOKUP(Base[[#This Row],[Recurso]],'DE-PARA'!$A$1:$A$1000,'DE-PARA'!$E$1:$E$1000)</f>
        <v>0</v>
      </c>
      <c r="I1761">
        <f>_xlfn.XLOOKUP(Base[[#This Row],[Recurso]],'DE-PARA'!$A$1:$A$1000,'DE-PARA'!$F$1:$F$1000)</f>
        <v>0</v>
      </c>
      <c r="AD1761" s="64"/>
      <c r="AE1761" s="64"/>
      <c r="AF1761" s="64"/>
      <c r="AG1761" s="65"/>
      <c r="AH1761" s="65"/>
      <c r="BK1761" s="65"/>
      <c r="BL1761" s="65"/>
      <c r="BP1761" s="20"/>
    </row>
    <row r="1762" spans="1:68">
      <c r="A1762" s="19">
        <f>CONCATENATE(MONTH(Base[[#This Row],[Data_Padronizada]]),"/",YEAR(Base[[#This Row],[Data_Padronizada]]))*1</f>
        <v>1</v>
      </c>
      <c r="B1762" s="20" cm="1">
        <f t="array" ref="B1762">IF(ISTEXT(BP1762), IFERROR(VALOR.DATA(TRIM(BP1762)), VALUE(TRIM(BP1762))), BP1762)</f>
        <v>0</v>
      </c>
      <c r="C1762" t="str">
        <f>TEXT(Base[[#This Row],[Data_Padronizada]],"DDD")</f>
        <v>sáb</v>
      </c>
      <c r="D1762">
        <f>_xlfn.XLOOKUP(Base[[#This Row],[Recurso]],'DE-PARA'!$A$1:$A$1000,'DE-PARA'!$D$1:$D$1000)</f>
        <v>0</v>
      </c>
      <c r="E1762" t="str">
        <f>_xlfn.XLOOKUP(Base[[#This Row],[Tipo]],'DE-PARA'!$K$2:$K$63,'DE-PARA'!$L$2:$L$63,"Fazer De-Para")</f>
        <v>Fazer De-Para</v>
      </c>
      <c r="F1762" s="21">
        <f>Base[[#This Row],[Duração]]*24</f>
        <v>0</v>
      </c>
      <c r="G1762" s="22">
        <f>HOUR(Base[[#This Row],[Tempo de atendimento]]/24)</f>
        <v>0</v>
      </c>
      <c r="H1762">
        <f>_xlfn.XLOOKUP(Base[[#This Row],[Recurso]],'DE-PARA'!$A$1:$A$1000,'DE-PARA'!$E$1:$E$1000)</f>
        <v>0</v>
      </c>
      <c r="I1762">
        <f>_xlfn.XLOOKUP(Base[[#This Row],[Recurso]],'DE-PARA'!$A$1:$A$1000,'DE-PARA'!$F$1:$F$1000)</f>
        <v>0</v>
      </c>
      <c r="AD1762" s="64"/>
      <c r="AE1762" s="64"/>
      <c r="AF1762" s="64"/>
      <c r="AG1762" s="65"/>
      <c r="AH1762" s="65"/>
      <c r="BK1762" s="65"/>
      <c r="BL1762" s="65"/>
      <c r="BP1762" s="20"/>
    </row>
    <row r="1763" spans="1:68">
      <c r="A1763" s="19">
        <f>CONCATENATE(MONTH(Base[[#This Row],[Data_Padronizada]]),"/",YEAR(Base[[#This Row],[Data_Padronizada]]))*1</f>
        <v>1</v>
      </c>
      <c r="B1763" s="20" cm="1">
        <f t="array" ref="B1763">IF(ISTEXT(BP1763), IFERROR(VALOR.DATA(TRIM(BP1763)), VALUE(TRIM(BP1763))), BP1763)</f>
        <v>0</v>
      </c>
      <c r="C1763" t="str">
        <f>TEXT(Base[[#This Row],[Data_Padronizada]],"DDD")</f>
        <v>sáb</v>
      </c>
      <c r="D1763">
        <f>_xlfn.XLOOKUP(Base[[#This Row],[Recurso]],'DE-PARA'!$A$1:$A$1000,'DE-PARA'!$D$1:$D$1000)</f>
        <v>0</v>
      </c>
      <c r="E1763" t="str">
        <f>_xlfn.XLOOKUP(Base[[#This Row],[Tipo]],'DE-PARA'!$K$2:$K$63,'DE-PARA'!$L$2:$L$63,"Fazer De-Para")</f>
        <v>Fazer De-Para</v>
      </c>
      <c r="F1763" s="21">
        <f>Base[[#This Row],[Duração]]*24</f>
        <v>0</v>
      </c>
      <c r="G1763" s="22">
        <f>HOUR(Base[[#This Row],[Tempo de atendimento]]/24)</f>
        <v>0</v>
      </c>
      <c r="H1763">
        <f>_xlfn.XLOOKUP(Base[[#This Row],[Recurso]],'DE-PARA'!$A$1:$A$1000,'DE-PARA'!$E$1:$E$1000)</f>
        <v>0</v>
      </c>
      <c r="I1763">
        <f>_xlfn.XLOOKUP(Base[[#This Row],[Recurso]],'DE-PARA'!$A$1:$A$1000,'DE-PARA'!$F$1:$F$1000)</f>
        <v>0</v>
      </c>
      <c r="AD1763" s="64"/>
      <c r="AE1763" s="64"/>
      <c r="AF1763" s="64"/>
      <c r="AG1763" s="65"/>
      <c r="AH1763" s="65"/>
      <c r="BK1763" s="65"/>
      <c r="BL1763" s="65"/>
      <c r="BP1763" s="20"/>
    </row>
    <row r="1764" spans="1:68">
      <c r="A1764" s="19">
        <f>CONCATENATE(MONTH(Base[[#This Row],[Data_Padronizada]]),"/",YEAR(Base[[#This Row],[Data_Padronizada]]))*1</f>
        <v>1</v>
      </c>
      <c r="B1764" s="20" cm="1">
        <f t="array" ref="B1764">IF(ISTEXT(BP1764), IFERROR(VALOR.DATA(TRIM(BP1764)), VALUE(TRIM(BP1764))), BP1764)</f>
        <v>0</v>
      </c>
      <c r="C1764" t="str">
        <f>TEXT(Base[[#This Row],[Data_Padronizada]],"DDD")</f>
        <v>sáb</v>
      </c>
      <c r="D1764">
        <f>_xlfn.XLOOKUP(Base[[#This Row],[Recurso]],'DE-PARA'!$A$1:$A$1000,'DE-PARA'!$D$1:$D$1000)</f>
        <v>0</v>
      </c>
      <c r="E1764" t="str">
        <f>_xlfn.XLOOKUP(Base[[#This Row],[Tipo]],'DE-PARA'!$K$2:$K$63,'DE-PARA'!$L$2:$L$63,"Fazer De-Para")</f>
        <v>Fazer De-Para</v>
      </c>
      <c r="F1764" s="21">
        <f>Base[[#This Row],[Duração]]*24</f>
        <v>0</v>
      </c>
      <c r="G1764" s="22">
        <f>HOUR(Base[[#This Row],[Tempo de atendimento]]/24)</f>
        <v>0</v>
      </c>
      <c r="H1764">
        <f>_xlfn.XLOOKUP(Base[[#This Row],[Recurso]],'DE-PARA'!$A$1:$A$1000,'DE-PARA'!$E$1:$E$1000)</f>
        <v>0</v>
      </c>
      <c r="I1764">
        <f>_xlfn.XLOOKUP(Base[[#This Row],[Recurso]],'DE-PARA'!$A$1:$A$1000,'DE-PARA'!$F$1:$F$1000)</f>
        <v>0</v>
      </c>
      <c r="AD1764" s="64"/>
      <c r="AE1764" s="64"/>
      <c r="AF1764" s="64"/>
      <c r="AG1764" s="65"/>
      <c r="AH1764" s="65"/>
      <c r="BK1764" s="65"/>
      <c r="BL1764" s="65"/>
      <c r="BP1764" s="20"/>
    </row>
    <row r="1765" spans="1:68">
      <c r="A1765" s="19">
        <f>CONCATENATE(MONTH(Base[[#This Row],[Data_Padronizada]]),"/",YEAR(Base[[#This Row],[Data_Padronizada]]))*1</f>
        <v>1</v>
      </c>
      <c r="B1765" s="20" cm="1">
        <f t="array" ref="B1765">IF(ISTEXT(BP1765), IFERROR(VALOR.DATA(TRIM(BP1765)), VALUE(TRIM(BP1765))), BP1765)</f>
        <v>0</v>
      </c>
      <c r="C1765" t="str">
        <f>TEXT(Base[[#This Row],[Data_Padronizada]],"DDD")</f>
        <v>sáb</v>
      </c>
      <c r="D1765">
        <f>_xlfn.XLOOKUP(Base[[#This Row],[Recurso]],'DE-PARA'!$A$1:$A$1000,'DE-PARA'!$D$1:$D$1000)</f>
        <v>0</v>
      </c>
      <c r="E1765" t="str">
        <f>_xlfn.XLOOKUP(Base[[#This Row],[Tipo]],'DE-PARA'!$K$2:$K$63,'DE-PARA'!$L$2:$L$63,"Fazer De-Para")</f>
        <v>Fazer De-Para</v>
      </c>
      <c r="F1765" s="21">
        <f>Base[[#This Row],[Duração]]*24</f>
        <v>0</v>
      </c>
      <c r="G1765" s="22">
        <f>HOUR(Base[[#This Row],[Tempo de atendimento]]/24)</f>
        <v>0</v>
      </c>
      <c r="H1765">
        <f>_xlfn.XLOOKUP(Base[[#This Row],[Recurso]],'DE-PARA'!$A$1:$A$1000,'DE-PARA'!$E$1:$E$1000)</f>
        <v>0</v>
      </c>
      <c r="I1765">
        <f>_xlfn.XLOOKUP(Base[[#This Row],[Recurso]],'DE-PARA'!$A$1:$A$1000,'DE-PARA'!$F$1:$F$1000)</f>
        <v>0</v>
      </c>
      <c r="AD1765" s="64"/>
      <c r="AE1765" s="64"/>
      <c r="AF1765" s="64"/>
      <c r="AG1765" s="65"/>
      <c r="AH1765" s="65"/>
      <c r="BK1765" s="65"/>
      <c r="BL1765" s="65"/>
      <c r="BP1765" s="20"/>
    </row>
    <row r="1766" spans="1:68">
      <c r="A1766" s="19">
        <f>CONCATENATE(MONTH(Base[[#This Row],[Data_Padronizada]]),"/",YEAR(Base[[#This Row],[Data_Padronizada]]))*1</f>
        <v>1</v>
      </c>
      <c r="B1766" s="20" cm="1">
        <f t="array" ref="B1766">IF(ISTEXT(BP1766), IFERROR(VALOR.DATA(TRIM(BP1766)), VALUE(TRIM(BP1766))), BP1766)</f>
        <v>0</v>
      </c>
      <c r="C1766" t="str">
        <f>TEXT(Base[[#This Row],[Data_Padronizada]],"DDD")</f>
        <v>sáb</v>
      </c>
      <c r="D1766">
        <f>_xlfn.XLOOKUP(Base[[#This Row],[Recurso]],'DE-PARA'!$A$1:$A$1000,'DE-PARA'!$D$1:$D$1000)</f>
        <v>0</v>
      </c>
      <c r="E1766" t="str">
        <f>_xlfn.XLOOKUP(Base[[#This Row],[Tipo]],'DE-PARA'!$K$2:$K$63,'DE-PARA'!$L$2:$L$63,"Fazer De-Para")</f>
        <v>Fazer De-Para</v>
      </c>
      <c r="F1766" s="21">
        <f>Base[[#This Row],[Duração]]*24</f>
        <v>0</v>
      </c>
      <c r="G1766" s="22">
        <f>HOUR(Base[[#This Row],[Tempo de atendimento]]/24)</f>
        <v>0</v>
      </c>
      <c r="H1766">
        <f>_xlfn.XLOOKUP(Base[[#This Row],[Recurso]],'DE-PARA'!$A$1:$A$1000,'DE-PARA'!$E$1:$E$1000)</f>
        <v>0</v>
      </c>
      <c r="I1766">
        <f>_xlfn.XLOOKUP(Base[[#This Row],[Recurso]],'DE-PARA'!$A$1:$A$1000,'DE-PARA'!$F$1:$F$1000)</f>
        <v>0</v>
      </c>
      <c r="AD1766" s="64"/>
      <c r="AE1766" s="64"/>
      <c r="AF1766" s="64"/>
      <c r="AG1766" s="65"/>
      <c r="AH1766" s="65"/>
      <c r="BK1766" s="65"/>
      <c r="BL1766" s="65"/>
      <c r="BP1766" s="20"/>
    </row>
    <row r="1767" spans="1:68">
      <c r="A1767" s="19">
        <f>CONCATENATE(MONTH(Base[[#This Row],[Data_Padronizada]]),"/",YEAR(Base[[#This Row],[Data_Padronizada]]))*1</f>
        <v>1</v>
      </c>
      <c r="B1767" s="20" cm="1">
        <f t="array" ref="B1767">IF(ISTEXT(BP1767), IFERROR(VALOR.DATA(TRIM(BP1767)), VALUE(TRIM(BP1767))), BP1767)</f>
        <v>0</v>
      </c>
      <c r="C1767" t="str">
        <f>TEXT(Base[[#This Row],[Data_Padronizada]],"DDD")</f>
        <v>sáb</v>
      </c>
      <c r="D1767">
        <f>_xlfn.XLOOKUP(Base[[#This Row],[Recurso]],'DE-PARA'!$A$1:$A$1000,'DE-PARA'!$D$1:$D$1000)</f>
        <v>0</v>
      </c>
      <c r="E1767" t="str">
        <f>_xlfn.XLOOKUP(Base[[#This Row],[Tipo]],'DE-PARA'!$K$2:$K$63,'DE-PARA'!$L$2:$L$63,"Fazer De-Para")</f>
        <v>Fazer De-Para</v>
      </c>
      <c r="F1767" s="21">
        <f>Base[[#This Row],[Duração]]*24</f>
        <v>0</v>
      </c>
      <c r="G1767" s="22">
        <f>HOUR(Base[[#This Row],[Tempo de atendimento]]/24)</f>
        <v>0</v>
      </c>
      <c r="H1767">
        <f>_xlfn.XLOOKUP(Base[[#This Row],[Recurso]],'DE-PARA'!$A$1:$A$1000,'DE-PARA'!$E$1:$E$1000)</f>
        <v>0</v>
      </c>
      <c r="I1767">
        <f>_xlfn.XLOOKUP(Base[[#This Row],[Recurso]],'DE-PARA'!$A$1:$A$1000,'DE-PARA'!$F$1:$F$1000)</f>
        <v>0</v>
      </c>
      <c r="AD1767" s="64"/>
      <c r="AE1767" s="64"/>
      <c r="AF1767" s="64"/>
      <c r="AG1767" s="65"/>
      <c r="AH1767" s="65"/>
      <c r="BK1767" s="65"/>
      <c r="BL1767" s="65"/>
      <c r="BP1767" s="20"/>
    </row>
    <row r="1768" spans="1:68">
      <c r="A1768" s="19">
        <f>CONCATENATE(MONTH(Base[[#This Row],[Data_Padronizada]]),"/",YEAR(Base[[#This Row],[Data_Padronizada]]))*1</f>
        <v>1</v>
      </c>
      <c r="B1768" s="20" cm="1">
        <f t="array" ref="B1768">IF(ISTEXT(BP1768), IFERROR(VALOR.DATA(TRIM(BP1768)), VALUE(TRIM(BP1768))), BP1768)</f>
        <v>0</v>
      </c>
      <c r="C1768" t="str">
        <f>TEXT(Base[[#This Row],[Data_Padronizada]],"DDD")</f>
        <v>sáb</v>
      </c>
      <c r="D1768">
        <f>_xlfn.XLOOKUP(Base[[#This Row],[Recurso]],'DE-PARA'!$A$1:$A$1000,'DE-PARA'!$D$1:$D$1000)</f>
        <v>0</v>
      </c>
      <c r="E1768" t="str">
        <f>_xlfn.XLOOKUP(Base[[#This Row],[Tipo]],'DE-PARA'!$K$2:$K$63,'DE-PARA'!$L$2:$L$63,"Fazer De-Para")</f>
        <v>Fazer De-Para</v>
      </c>
      <c r="F1768" s="21">
        <f>Base[[#This Row],[Duração]]*24</f>
        <v>0</v>
      </c>
      <c r="G1768" s="22">
        <f>HOUR(Base[[#This Row],[Tempo de atendimento]]/24)</f>
        <v>0</v>
      </c>
      <c r="H1768">
        <f>_xlfn.XLOOKUP(Base[[#This Row],[Recurso]],'DE-PARA'!$A$1:$A$1000,'DE-PARA'!$E$1:$E$1000)</f>
        <v>0</v>
      </c>
      <c r="I1768">
        <f>_xlfn.XLOOKUP(Base[[#This Row],[Recurso]],'DE-PARA'!$A$1:$A$1000,'DE-PARA'!$F$1:$F$1000)</f>
        <v>0</v>
      </c>
      <c r="AD1768" s="64"/>
      <c r="AE1768" s="64"/>
      <c r="AF1768" s="64"/>
      <c r="AG1768" s="65"/>
      <c r="AH1768" s="65"/>
      <c r="BK1768" s="65"/>
      <c r="BL1768" s="65"/>
      <c r="BP1768" s="20"/>
    </row>
    <row r="1769" spans="1:68">
      <c r="A1769" s="19">
        <f>CONCATENATE(MONTH(Base[[#This Row],[Data_Padronizada]]),"/",YEAR(Base[[#This Row],[Data_Padronizada]]))*1</f>
        <v>1</v>
      </c>
      <c r="B1769" s="20" cm="1">
        <f t="array" ref="B1769">IF(ISTEXT(BP1769), IFERROR(VALOR.DATA(TRIM(BP1769)), VALUE(TRIM(BP1769))), BP1769)</f>
        <v>0</v>
      </c>
      <c r="C1769" t="str">
        <f>TEXT(Base[[#This Row],[Data_Padronizada]],"DDD")</f>
        <v>sáb</v>
      </c>
      <c r="D1769">
        <f>_xlfn.XLOOKUP(Base[[#This Row],[Recurso]],'DE-PARA'!$A$1:$A$1000,'DE-PARA'!$D$1:$D$1000)</f>
        <v>0</v>
      </c>
      <c r="E1769" t="str">
        <f>_xlfn.XLOOKUP(Base[[#This Row],[Tipo]],'DE-PARA'!$K$2:$K$63,'DE-PARA'!$L$2:$L$63,"Fazer De-Para")</f>
        <v>Fazer De-Para</v>
      </c>
      <c r="F1769" s="21">
        <f>Base[[#This Row],[Duração]]*24</f>
        <v>0</v>
      </c>
      <c r="G1769" s="22">
        <f>HOUR(Base[[#This Row],[Tempo de atendimento]]/24)</f>
        <v>0</v>
      </c>
      <c r="H1769">
        <f>_xlfn.XLOOKUP(Base[[#This Row],[Recurso]],'DE-PARA'!$A$1:$A$1000,'DE-PARA'!$E$1:$E$1000)</f>
        <v>0</v>
      </c>
      <c r="I1769">
        <f>_xlfn.XLOOKUP(Base[[#This Row],[Recurso]],'DE-PARA'!$A$1:$A$1000,'DE-PARA'!$F$1:$F$1000)</f>
        <v>0</v>
      </c>
      <c r="AD1769" s="64"/>
      <c r="AE1769" s="64"/>
      <c r="AF1769" s="64"/>
      <c r="AG1769" s="65"/>
      <c r="AH1769" s="65"/>
      <c r="BK1769" s="65"/>
      <c r="BL1769" s="65"/>
      <c r="BP1769" s="20"/>
    </row>
    <row r="1770" spans="1:68">
      <c r="A1770" s="19">
        <f>CONCATENATE(MONTH(Base[[#This Row],[Data_Padronizada]]),"/",YEAR(Base[[#This Row],[Data_Padronizada]]))*1</f>
        <v>1</v>
      </c>
      <c r="B1770" s="20" cm="1">
        <f t="array" ref="B1770">IF(ISTEXT(BP1770), IFERROR(VALOR.DATA(TRIM(BP1770)), VALUE(TRIM(BP1770))), BP1770)</f>
        <v>0</v>
      </c>
      <c r="C1770" t="str">
        <f>TEXT(Base[[#This Row],[Data_Padronizada]],"DDD")</f>
        <v>sáb</v>
      </c>
      <c r="D1770">
        <f>_xlfn.XLOOKUP(Base[[#This Row],[Recurso]],'DE-PARA'!$A$1:$A$1000,'DE-PARA'!$D$1:$D$1000)</f>
        <v>0</v>
      </c>
      <c r="E1770" t="str">
        <f>_xlfn.XLOOKUP(Base[[#This Row],[Tipo]],'DE-PARA'!$K$2:$K$63,'DE-PARA'!$L$2:$L$63,"Fazer De-Para")</f>
        <v>Fazer De-Para</v>
      </c>
      <c r="F1770" s="21">
        <f>Base[[#This Row],[Duração]]*24</f>
        <v>0</v>
      </c>
      <c r="G1770" s="22">
        <f>HOUR(Base[[#This Row],[Tempo de atendimento]]/24)</f>
        <v>0</v>
      </c>
      <c r="H1770">
        <f>_xlfn.XLOOKUP(Base[[#This Row],[Recurso]],'DE-PARA'!$A$1:$A$1000,'DE-PARA'!$E$1:$E$1000)</f>
        <v>0</v>
      </c>
      <c r="I1770">
        <f>_xlfn.XLOOKUP(Base[[#This Row],[Recurso]],'DE-PARA'!$A$1:$A$1000,'DE-PARA'!$F$1:$F$1000)</f>
        <v>0</v>
      </c>
      <c r="AD1770" s="64"/>
      <c r="AE1770" s="64"/>
      <c r="AF1770" s="64"/>
      <c r="AG1770" s="65"/>
      <c r="AH1770" s="65"/>
      <c r="BK1770" s="65"/>
      <c r="BL1770" s="65"/>
      <c r="BP1770" s="20"/>
    </row>
    <row r="1771" spans="1:68">
      <c r="A1771" s="19">
        <f>CONCATENATE(MONTH(Base[[#This Row],[Data_Padronizada]]),"/",YEAR(Base[[#This Row],[Data_Padronizada]]))*1</f>
        <v>1</v>
      </c>
      <c r="B1771" s="20" cm="1">
        <f t="array" ref="B1771">IF(ISTEXT(BP1771), IFERROR(VALOR.DATA(TRIM(BP1771)), VALUE(TRIM(BP1771))), BP1771)</f>
        <v>0</v>
      </c>
      <c r="C1771" t="str">
        <f>TEXT(Base[[#This Row],[Data_Padronizada]],"DDD")</f>
        <v>sáb</v>
      </c>
      <c r="D1771">
        <f>_xlfn.XLOOKUP(Base[[#This Row],[Recurso]],'DE-PARA'!$A$1:$A$1000,'DE-PARA'!$D$1:$D$1000)</f>
        <v>0</v>
      </c>
      <c r="E1771" t="str">
        <f>_xlfn.XLOOKUP(Base[[#This Row],[Tipo]],'DE-PARA'!$K$2:$K$63,'DE-PARA'!$L$2:$L$63,"Fazer De-Para")</f>
        <v>Fazer De-Para</v>
      </c>
      <c r="F1771" s="21">
        <f>Base[[#This Row],[Duração]]*24</f>
        <v>0</v>
      </c>
      <c r="G1771" s="22">
        <f>HOUR(Base[[#This Row],[Tempo de atendimento]]/24)</f>
        <v>0</v>
      </c>
      <c r="H1771">
        <f>_xlfn.XLOOKUP(Base[[#This Row],[Recurso]],'DE-PARA'!$A$1:$A$1000,'DE-PARA'!$E$1:$E$1000)</f>
        <v>0</v>
      </c>
      <c r="I1771">
        <f>_xlfn.XLOOKUP(Base[[#This Row],[Recurso]],'DE-PARA'!$A$1:$A$1000,'DE-PARA'!$F$1:$F$1000)</f>
        <v>0</v>
      </c>
      <c r="AD1771" s="64"/>
      <c r="AE1771" s="64"/>
      <c r="AF1771" s="64"/>
      <c r="AG1771" s="65"/>
      <c r="AH1771" s="65"/>
      <c r="BK1771" s="65"/>
      <c r="BL1771" s="65"/>
      <c r="BP1771" s="20"/>
    </row>
    <row r="1772" spans="1:68">
      <c r="A1772" s="19">
        <f>CONCATENATE(MONTH(Base[[#This Row],[Data_Padronizada]]),"/",YEAR(Base[[#This Row],[Data_Padronizada]]))*1</f>
        <v>1</v>
      </c>
      <c r="B1772" s="20" cm="1">
        <f t="array" ref="B1772">IF(ISTEXT(BP1772), IFERROR(VALOR.DATA(TRIM(BP1772)), VALUE(TRIM(BP1772))), BP1772)</f>
        <v>0</v>
      </c>
      <c r="C1772" t="str">
        <f>TEXT(Base[[#This Row],[Data_Padronizada]],"DDD")</f>
        <v>sáb</v>
      </c>
      <c r="D1772">
        <f>_xlfn.XLOOKUP(Base[[#This Row],[Recurso]],'DE-PARA'!$A$1:$A$1000,'DE-PARA'!$D$1:$D$1000)</f>
        <v>0</v>
      </c>
      <c r="E1772" t="str">
        <f>_xlfn.XLOOKUP(Base[[#This Row],[Tipo]],'DE-PARA'!$K$2:$K$63,'DE-PARA'!$L$2:$L$63,"Fazer De-Para")</f>
        <v>Fazer De-Para</v>
      </c>
      <c r="F1772" s="21">
        <f>Base[[#This Row],[Duração]]*24</f>
        <v>0</v>
      </c>
      <c r="G1772" s="22">
        <f>HOUR(Base[[#This Row],[Tempo de atendimento]]/24)</f>
        <v>0</v>
      </c>
      <c r="H1772">
        <f>_xlfn.XLOOKUP(Base[[#This Row],[Recurso]],'DE-PARA'!$A$1:$A$1000,'DE-PARA'!$E$1:$E$1000)</f>
        <v>0</v>
      </c>
      <c r="I1772">
        <f>_xlfn.XLOOKUP(Base[[#This Row],[Recurso]],'DE-PARA'!$A$1:$A$1000,'DE-PARA'!$F$1:$F$1000)</f>
        <v>0</v>
      </c>
      <c r="AD1772" s="64"/>
      <c r="AE1772" s="64"/>
      <c r="AF1772" s="64"/>
      <c r="AG1772" s="65"/>
      <c r="AH1772" s="65"/>
      <c r="BK1772" s="65"/>
      <c r="BL1772" s="65"/>
      <c r="BP1772" s="20"/>
    </row>
    <row r="1773" spans="1:68">
      <c r="A1773" s="19">
        <f>CONCATENATE(MONTH(Base[[#This Row],[Data_Padronizada]]),"/",YEAR(Base[[#This Row],[Data_Padronizada]]))*1</f>
        <v>1</v>
      </c>
      <c r="B1773" s="20" cm="1">
        <f t="array" ref="B1773">IF(ISTEXT(BP1773), IFERROR(VALOR.DATA(TRIM(BP1773)), VALUE(TRIM(BP1773))), BP1773)</f>
        <v>0</v>
      </c>
      <c r="C1773" t="str">
        <f>TEXT(Base[[#This Row],[Data_Padronizada]],"DDD")</f>
        <v>sáb</v>
      </c>
      <c r="D1773">
        <f>_xlfn.XLOOKUP(Base[[#This Row],[Recurso]],'DE-PARA'!$A$1:$A$1000,'DE-PARA'!$D$1:$D$1000)</f>
        <v>0</v>
      </c>
      <c r="E1773" t="str">
        <f>_xlfn.XLOOKUP(Base[[#This Row],[Tipo]],'DE-PARA'!$K$2:$K$63,'DE-PARA'!$L$2:$L$63,"Fazer De-Para")</f>
        <v>Fazer De-Para</v>
      </c>
      <c r="F1773" s="21">
        <f>Base[[#This Row],[Duração]]*24</f>
        <v>0</v>
      </c>
      <c r="G1773" s="22">
        <f>HOUR(Base[[#This Row],[Tempo de atendimento]]/24)</f>
        <v>0</v>
      </c>
      <c r="H1773">
        <f>_xlfn.XLOOKUP(Base[[#This Row],[Recurso]],'DE-PARA'!$A$1:$A$1000,'DE-PARA'!$E$1:$E$1000)</f>
        <v>0</v>
      </c>
      <c r="I1773">
        <f>_xlfn.XLOOKUP(Base[[#This Row],[Recurso]],'DE-PARA'!$A$1:$A$1000,'DE-PARA'!$F$1:$F$1000)</f>
        <v>0</v>
      </c>
      <c r="AD1773" s="64"/>
      <c r="AE1773" s="64"/>
      <c r="AF1773" s="64"/>
      <c r="AG1773" s="65"/>
      <c r="AH1773" s="65"/>
      <c r="BK1773" s="65"/>
      <c r="BL1773" s="65"/>
      <c r="BP1773" s="20"/>
    </row>
    <row r="1774" spans="1:68">
      <c r="A1774" s="19">
        <f>CONCATENATE(MONTH(Base[[#This Row],[Data_Padronizada]]),"/",YEAR(Base[[#This Row],[Data_Padronizada]]))*1</f>
        <v>1</v>
      </c>
      <c r="B1774" s="20" cm="1">
        <f t="array" ref="B1774">IF(ISTEXT(BP1774), IFERROR(VALOR.DATA(TRIM(BP1774)), VALUE(TRIM(BP1774))), BP1774)</f>
        <v>0</v>
      </c>
      <c r="C1774" t="str">
        <f>TEXT(Base[[#This Row],[Data_Padronizada]],"DDD")</f>
        <v>sáb</v>
      </c>
      <c r="D1774">
        <f>_xlfn.XLOOKUP(Base[[#This Row],[Recurso]],'DE-PARA'!$A$1:$A$1000,'DE-PARA'!$D$1:$D$1000)</f>
        <v>0</v>
      </c>
      <c r="E1774" t="str">
        <f>_xlfn.XLOOKUP(Base[[#This Row],[Tipo]],'DE-PARA'!$K$2:$K$63,'DE-PARA'!$L$2:$L$63,"Fazer De-Para")</f>
        <v>Fazer De-Para</v>
      </c>
      <c r="F1774" s="21">
        <f>Base[[#This Row],[Duração]]*24</f>
        <v>0</v>
      </c>
      <c r="G1774" s="22">
        <f>HOUR(Base[[#This Row],[Tempo de atendimento]]/24)</f>
        <v>0</v>
      </c>
      <c r="H1774">
        <f>_xlfn.XLOOKUP(Base[[#This Row],[Recurso]],'DE-PARA'!$A$1:$A$1000,'DE-PARA'!$E$1:$E$1000)</f>
        <v>0</v>
      </c>
      <c r="I1774">
        <f>_xlfn.XLOOKUP(Base[[#This Row],[Recurso]],'DE-PARA'!$A$1:$A$1000,'DE-PARA'!$F$1:$F$1000)</f>
        <v>0</v>
      </c>
      <c r="AD1774" s="64"/>
      <c r="AE1774" s="64"/>
      <c r="AF1774" s="64"/>
      <c r="AG1774" s="65"/>
      <c r="AH1774" s="65"/>
      <c r="BK1774" s="65"/>
      <c r="BL1774" s="65"/>
      <c r="BP1774" s="20"/>
    </row>
    <row r="1775" spans="1:68">
      <c r="A1775" s="19">
        <f>CONCATENATE(MONTH(Base[[#This Row],[Data_Padronizada]]),"/",YEAR(Base[[#This Row],[Data_Padronizada]]))*1</f>
        <v>1</v>
      </c>
      <c r="B1775" s="20" cm="1">
        <f t="array" ref="B1775">IF(ISTEXT(BP1775), IFERROR(VALOR.DATA(TRIM(BP1775)), VALUE(TRIM(BP1775))), BP1775)</f>
        <v>0</v>
      </c>
      <c r="C1775" t="str">
        <f>TEXT(Base[[#This Row],[Data_Padronizada]],"DDD")</f>
        <v>sáb</v>
      </c>
      <c r="D1775">
        <f>_xlfn.XLOOKUP(Base[[#This Row],[Recurso]],'DE-PARA'!$A$1:$A$1000,'DE-PARA'!$D$1:$D$1000)</f>
        <v>0</v>
      </c>
      <c r="E1775" t="str">
        <f>_xlfn.XLOOKUP(Base[[#This Row],[Tipo]],'DE-PARA'!$K$2:$K$63,'DE-PARA'!$L$2:$L$63,"Fazer De-Para")</f>
        <v>Fazer De-Para</v>
      </c>
      <c r="F1775" s="21">
        <f>Base[[#This Row],[Duração]]*24</f>
        <v>0</v>
      </c>
      <c r="G1775" s="22">
        <f>HOUR(Base[[#This Row],[Tempo de atendimento]]/24)</f>
        <v>0</v>
      </c>
      <c r="H1775">
        <f>_xlfn.XLOOKUP(Base[[#This Row],[Recurso]],'DE-PARA'!$A$1:$A$1000,'DE-PARA'!$E$1:$E$1000)</f>
        <v>0</v>
      </c>
      <c r="I1775">
        <f>_xlfn.XLOOKUP(Base[[#This Row],[Recurso]],'DE-PARA'!$A$1:$A$1000,'DE-PARA'!$F$1:$F$1000)</f>
        <v>0</v>
      </c>
      <c r="AD1775" s="64"/>
      <c r="AE1775" s="64"/>
      <c r="AF1775" s="64"/>
      <c r="AG1775" s="65"/>
      <c r="AH1775" s="65"/>
      <c r="BK1775" s="65"/>
      <c r="BL1775" s="65"/>
      <c r="BP1775" s="20"/>
    </row>
    <row r="1776" spans="1:68">
      <c r="A1776" s="19">
        <f>CONCATENATE(MONTH(Base[[#This Row],[Data_Padronizada]]),"/",YEAR(Base[[#This Row],[Data_Padronizada]]))*1</f>
        <v>1</v>
      </c>
      <c r="B1776" s="20" cm="1">
        <f t="array" ref="B1776">IF(ISTEXT(BP1776), IFERROR(VALOR.DATA(TRIM(BP1776)), VALUE(TRIM(BP1776))), BP1776)</f>
        <v>0</v>
      </c>
      <c r="C1776" t="str">
        <f>TEXT(Base[[#This Row],[Data_Padronizada]],"DDD")</f>
        <v>sáb</v>
      </c>
      <c r="D1776">
        <f>_xlfn.XLOOKUP(Base[[#This Row],[Recurso]],'DE-PARA'!$A$1:$A$1000,'DE-PARA'!$D$1:$D$1000)</f>
        <v>0</v>
      </c>
      <c r="E1776" t="str">
        <f>_xlfn.XLOOKUP(Base[[#This Row],[Tipo]],'DE-PARA'!$K$2:$K$63,'DE-PARA'!$L$2:$L$63,"Fazer De-Para")</f>
        <v>Fazer De-Para</v>
      </c>
      <c r="F1776" s="21">
        <f>Base[[#This Row],[Duração]]*24</f>
        <v>0</v>
      </c>
      <c r="G1776" s="22">
        <f>HOUR(Base[[#This Row],[Tempo de atendimento]]/24)</f>
        <v>0</v>
      </c>
      <c r="H1776">
        <f>_xlfn.XLOOKUP(Base[[#This Row],[Recurso]],'DE-PARA'!$A$1:$A$1000,'DE-PARA'!$E$1:$E$1000)</f>
        <v>0</v>
      </c>
      <c r="I1776">
        <f>_xlfn.XLOOKUP(Base[[#This Row],[Recurso]],'DE-PARA'!$A$1:$A$1000,'DE-PARA'!$F$1:$F$1000)</f>
        <v>0</v>
      </c>
      <c r="AD1776" s="64"/>
      <c r="AE1776" s="64"/>
      <c r="AF1776" s="64"/>
      <c r="AG1776" s="65"/>
      <c r="AH1776" s="65"/>
      <c r="BK1776" s="65"/>
      <c r="BL1776" s="65"/>
      <c r="BP1776" s="20"/>
    </row>
    <row r="1777" spans="1:68">
      <c r="A1777" s="19">
        <f>CONCATENATE(MONTH(Base[[#This Row],[Data_Padronizada]]),"/",YEAR(Base[[#This Row],[Data_Padronizada]]))*1</f>
        <v>1</v>
      </c>
      <c r="B1777" s="20" cm="1">
        <f t="array" ref="B1777">IF(ISTEXT(BP1777), IFERROR(VALOR.DATA(TRIM(BP1777)), VALUE(TRIM(BP1777))), BP1777)</f>
        <v>0</v>
      </c>
      <c r="C1777" t="str">
        <f>TEXT(Base[[#This Row],[Data_Padronizada]],"DDD")</f>
        <v>sáb</v>
      </c>
      <c r="D1777">
        <f>_xlfn.XLOOKUP(Base[[#This Row],[Recurso]],'DE-PARA'!$A$1:$A$1000,'DE-PARA'!$D$1:$D$1000)</f>
        <v>0</v>
      </c>
      <c r="E1777" t="str">
        <f>_xlfn.XLOOKUP(Base[[#This Row],[Tipo]],'DE-PARA'!$K$2:$K$63,'DE-PARA'!$L$2:$L$63,"Fazer De-Para")</f>
        <v>Fazer De-Para</v>
      </c>
      <c r="F1777" s="21">
        <f>Base[[#This Row],[Duração]]*24</f>
        <v>0</v>
      </c>
      <c r="G1777" s="22">
        <f>HOUR(Base[[#This Row],[Tempo de atendimento]]/24)</f>
        <v>0</v>
      </c>
      <c r="H1777">
        <f>_xlfn.XLOOKUP(Base[[#This Row],[Recurso]],'DE-PARA'!$A$1:$A$1000,'DE-PARA'!$E$1:$E$1000)</f>
        <v>0</v>
      </c>
      <c r="I1777">
        <f>_xlfn.XLOOKUP(Base[[#This Row],[Recurso]],'DE-PARA'!$A$1:$A$1000,'DE-PARA'!$F$1:$F$1000)</f>
        <v>0</v>
      </c>
      <c r="AD1777" s="64"/>
      <c r="AE1777" s="64"/>
      <c r="AF1777" s="64"/>
      <c r="AG1777" s="65"/>
      <c r="AH1777" s="65"/>
      <c r="BK1777" s="65"/>
      <c r="BL1777" s="65"/>
      <c r="BP1777" s="20"/>
    </row>
    <row r="1778" spans="1:68">
      <c r="A1778" s="19">
        <f>CONCATENATE(MONTH(Base[[#This Row],[Data_Padronizada]]),"/",YEAR(Base[[#This Row],[Data_Padronizada]]))*1</f>
        <v>1</v>
      </c>
      <c r="B1778" s="20" cm="1">
        <f t="array" ref="B1778">IF(ISTEXT(BP1778), IFERROR(VALOR.DATA(TRIM(BP1778)), VALUE(TRIM(BP1778))), BP1778)</f>
        <v>0</v>
      </c>
      <c r="C1778" t="str">
        <f>TEXT(Base[[#This Row],[Data_Padronizada]],"DDD")</f>
        <v>sáb</v>
      </c>
      <c r="D1778">
        <f>_xlfn.XLOOKUP(Base[[#This Row],[Recurso]],'DE-PARA'!$A$1:$A$1000,'DE-PARA'!$D$1:$D$1000)</f>
        <v>0</v>
      </c>
      <c r="E1778" t="str">
        <f>_xlfn.XLOOKUP(Base[[#This Row],[Tipo]],'DE-PARA'!$K$2:$K$63,'DE-PARA'!$L$2:$L$63,"Fazer De-Para")</f>
        <v>Fazer De-Para</v>
      </c>
      <c r="F1778" s="21">
        <f>Base[[#This Row],[Duração]]*24</f>
        <v>0</v>
      </c>
      <c r="G1778" s="22">
        <f>HOUR(Base[[#This Row],[Tempo de atendimento]]/24)</f>
        <v>0</v>
      </c>
      <c r="H1778">
        <f>_xlfn.XLOOKUP(Base[[#This Row],[Recurso]],'DE-PARA'!$A$1:$A$1000,'DE-PARA'!$E$1:$E$1000)</f>
        <v>0</v>
      </c>
      <c r="I1778">
        <f>_xlfn.XLOOKUP(Base[[#This Row],[Recurso]],'DE-PARA'!$A$1:$A$1000,'DE-PARA'!$F$1:$F$1000)</f>
        <v>0</v>
      </c>
      <c r="AD1778" s="64"/>
      <c r="AE1778" s="64"/>
      <c r="AF1778" s="64"/>
      <c r="AG1778" s="65"/>
      <c r="AH1778" s="65"/>
      <c r="BK1778" s="65"/>
      <c r="BL1778" s="65"/>
      <c r="BP1778" s="20"/>
    </row>
    <row r="1779" spans="1:68">
      <c r="A1779" s="19">
        <f>CONCATENATE(MONTH(Base[[#This Row],[Data_Padronizada]]),"/",YEAR(Base[[#This Row],[Data_Padronizada]]))*1</f>
        <v>1</v>
      </c>
      <c r="B1779" s="20" cm="1">
        <f t="array" ref="B1779">IF(ISTEXT(BP1779), IFERROR(VALOR.DATA(TRIM(BP1779)), VALUE(TRIM(BP1779))), BP1779)</f>
        <v>0</v>
      </c>
      <c r="C1779" t="str">
        <f>TEXT(Base[[#This Row],[Data_Padronizada]],"DDD")</f>
        <v>sáb</v>
      </c>
      <c r="D1779">
        <f>_xlfn.XLOOKUP(Base[[#This Row],[Recurso]],'DE-PARA'!$A$1:$A$1000,'DE-PARA'!$D$1:$D$1000)</f>
        <v>0</v>
      </c>
      <c r="E1779" t="str">
        <f>_xlfn.XLOOKUP(Base[[#This Row],[Tipo]],'DE-PARA'!$K$2:$K$63,'DE-PARA'!$L$2:$L$63,"Fazer De-Para")</f>
        <v>Fazer De-Para</v>
      </c>
      <c r="F1779" s="21">
        <f>Base[[#This Row],[Duração]]*24</f>
        <v>0</v>
      </c>
      <c r="G1779" s="22">
        <f>HOUR(Base[[#This Row],[Tempo de atendimento]]/24)</f>
        <v>0</v>
      </c>
      <c r="H1779">
        <f>_xlfn.XLOOKUP(Base[[#This Row],[Recurso]],'DE-PARA'!$A$1:$A$1000,'DE-PARA'!$E$1:$E$1000)</f>
        <v>0</v>
      </c>
      <c r="I1779">
        <f>_xlfn.XLOOKUP(Base[[#This Row],[Recurso]],'DE-PARA'!$A$1:$A$1000,'DE-PARA'!$F$1:$F$1000)</f>
        <v>0</v>
      </c>
      <c r="AD1779" s="64"/>
      <c r="AE1779" s="64"/>
      <c r="AF1779" s="64"/>
      <c r="AG1779" s="65"/>
      <c r="AH1779" s="65"/>
      <c r="BK1779" s="65"/>
      <c r="BL1779" s="65"/>
      <c r="BP1779" s="20"/>
    </row>
    <row r="1780" spans="1:68">
      <c r="A1780" s="19">
        <f>CONCATENATE(MONTH(Base[[#This Row],[Data_Padronizada]]),"/",YEAR(Base[[#This Row],[Data_Padronizada]]))*1</f>
        <v>1</v>
      </c>
      <c r="B1780" s="20" cm="1">
        <f t="array" ref="B1780">IF(ISTEXT(BP1780), IFERROR(VALOR.DATA(TRIM(BP1780)), VALUE(TRIM(BP1780))), BP1780)</f>
        <v>0</v>
      </c>
      <c r="C1780" t="str">
        <f>TEXT(Base[[#This Row],[Data_Padronizada]],"DDD")</f>
        <v>sáb</v>
      </c>
      <c r="D1780">
        <f>_xlfn.XLOOKUP(Base[[#This Row],[Recurso]],'DE-PARA'!$A$1:$A$1000,'DE-PARA'!$D$1:$D$1000)</f>
        <v>0</v>
      </c>
      <c r="E1780" t="str">
        <f>_xlfn.XLOOKUP(Base[[#This Row],[Tipo]],'DE-PARA'!$K$2:$K$63,'DE-PARA'!$L$2:$L$63,"Fazer De-Para")</f>
        <v>Fazer De-Para</v>
      </c>
      <c r="F1780" s="21">
        <f>Base[[#This Row],[Duração]]*24</f>
        <v>0</v>
      </c>
      <c r="G1780" s="22">
        <f>HOUR(Base[[#This Row],[Tempo de atendimento]]/24)</f>
        <v>0</v>
      </c>
      <c r="H1780">
        <f>_xlfn.XLOOKUP(Base[[#This Row],[Recurso]],'DE-PARA'!$A$1:$A$1000,'DE-PARA'!$E$1:$E$1000)</f>
        <v>0</v>
      </c>
      <c r="I1780">
        <f>_xlfn.XLOOKUP(Base[[#This Row],[Recurso]],'DE-PARA'!$A$1:$A$1000,'DE-PARA'!$F$1:$F$1000)</f>
        <v>0</v>
      </c>
      <c r="AD1780" s="64"/>
      <c r="AE1780" s="64"/>
      <c r="AF1780" s="64"/>
      <c r="AG1780" s="65"/>
      <c r="AH1780" s="65"/>
      <c r="BK1780" s="65"/>
      <c r="BL1780" s="65"/>
      <c r="BP1780" s="20"/>
    </row>
    <row r="1781" spans="1:68">
      <c r="A1781" s="19">
        <f>CONCATENATE(MONTH(Base[[#This Row],[Data_Padronizada]]),"/",YEAR(Base[[#This Row],[Data_Padronizada]]))*1</f>
        <v>1</v>
      </c>
      <c r="B1781" s="20" cm="1">
        <f t="array" ref="B1781">IF(ISTEXT(BP1781), IFERROR(VALOR.DATA(TRIM(BP1781)), VALUE(TRIM(BP1781))), BP1781)</f>
        <v>0</v>
      </c>
      <c r="C1781" t="str">
        <f>TEXT(Base[[#This Row],[Data_Padronizada]],"DDD")</f>
        <v>sáb</v>
      </c>
      <c r="D1781">
        <f>_xlfn.XLOOKUP(Base[[#This Row],[Recurso]],'DE-PARA'!$A$1:$A$1000,'DE-PARA'!$D$1:$D$1000)</f>
        <v>0</v>
      </c>
      <c r="E1781" t="str">
        <f>_xlfn.XLOOKUP(Base[[#This Row],[Tipo]],'DE-PARA'!$K$2:$K$63,'DE-PARA'!$L$2:$L$63,"Fazer De-Para")</f>
        <v>Fazer De-Para</v>
      </c>
      <c r="F1781" s="21">
        <f>Base[[#This Row],[Duração]]*24</f>
        <v>0</v>
      </c>
      <c r="G1781" s="22">
        <f>HOUR(Base[[#This Row],[Tempo de atendimento]]/24)</f>
        <v>0</v>
      </c>
      <c r="H1781">
        <f>_xlfn.XLOOKUP(Base[[#This Row],[Recurso]],'DE-PARA'!$A$1:$A$1000,'DE-PARA'!$E$1:$E$1000)</f>
        <v>0</v>
      </c>
      <c r="I1781">
        <f>_xlfn.XLOOKUP(Base[[#This Row],[Recurso]],'DE-PARA'!$A$1:$A$1000,'DE-PARA'!$F$1:$F$1000)</f>
        <v>0</v>
      </c>
      <c r="AD1781" s="64"/>
      <c r="AE1781" s="64"/>
      <c r="AF1781" s="64"/>
      <c r="AG1781" s="65"/>
      <c r="AH1781" s="65"/>
      <c r="BK1781" s="65"/>
      <c r="BL1781" s="65"/>
      <c r="BP1781" s="20"/>
    </row>
    <row r="1782" spans="1:68">
      <c r="A1782" s="19">
        <f>CONCATENATE(MONTH(Base[[#This Row],[Data_Padronizada]]),"/",YEAR(Base[[#This Row],[Data_Padronizada]]))*1</f>
        <v>1</v>
      </c>
      <c r="B1782" s="20" cm="1">
        <f t="array" ref="B1782">IF(ISTEXT(BP1782), IFERROR(VALOR.DATA(TRIM(BP1782)), VALUE(TRIM(BP1782))), BP1782)</f>
        <v>0</v>
      </c>
      <c r="C1782" t="str">
        <f>TEXT(Base[[#This Row],[Data_Padronizada]],"DDD")</f>
        <v>sáb</v>
      </c>
      <c r="D1782">
        <f>_xlfn.XLOOKUP(Base[[#This Row],[Recurso]],'DE-PARA'!$A$1:$A$1000,'DE-PARA'!$D$1:$D$1000)</f>
        <v>0</v>
      </c>
      <c r="E1782" t="str">
        <f>_xlfn.XLOOKUP(Base[[#This Row],[Tipo]],'DE-PARA'!$K$2:$K$63,'DE-PARA'!$L$2:$L$63,"Fazer De-Para")</f>
        <v>Fazer De-Para</v>
      </c>
      <c r="F1782" s="21">
        <f>Base[[#This Row],[Duração]]*24</f>
        <v>0</v>
      </c>
      <c r="G1782" s="22">
        <f>HOUR(Base[[#This Row],[Tempo de atendimento]]/24)</f>
        <v>0</v>
      </c>
      <c r="H1782">
        <f>_xlfn.XLOOKUP(Base[[#This Row],[Recurso]],'DE-PARA'!$A$1:$A$1000,'DE-PARA'!$E$1:$E$1000)</f>
        <v>0</v>
      </c>
      <c r="I1782">
        <f>_xlfn.XLOOKUP(Base[[#This Row],[Recurso]],'DE-PARA'!$A$1:$A$1000,'DE-PARA'!$F$1:$F$1000)</f>
        <v>0</v>
      </c>
      <c r="AD1782" s="64"/>
      <c r="AE1782" s="64"/>
      <c r="AF1782" s="64"/>
      <c r="AG1782" s="65"/>
      <c r="AH1782" s="65"/>
      <c r="BK1782" s="65"/>
      <c r="BL1782" s="65"/>
      <c r="BP1782" s="20"/>
    </row>
    <row r="1783" spans="1:68">
      <c r="A1783" s="19">
        <f>CONCATENATE(MONTH(Base[[#This Row],[Data_Padronizada]]),"/",YEAR(Base[[#This Row],[Data_Padronizada]]))*1</f>
        <v>1</v>
      </c>
      <c r="B1783" s="20" cm="1">
        <f t="array" ref="B1783">IF(ISTEXT(BP1783), IFERROR(VALOR.DATA(TRIM(BP1783)), VALUE(TRIM(BP1783))), BP1783)</f>
        <v>0</v>
      </c>
      <c r="C1783" t="str">
        <f>TEXT(Base[[#This Row],[Data_Padronizada]],"DDD")</f>
        <v>sáb</v>
      </c>
      <c r="D1783">
        <f>_xlfn.XLOOKUP(Base[[#This Row],[Recurso]],'DE-PARA'!$A$1:$A$1000,'DE-PARA'!$D$1:$D$1000)</f>
        <v>0</v>
      </c>
      <c r="E1783" t="str">
        <f>_xlfn.XLOOKUP(Base[[#This Row],[Tipo]],'DE-PARA'!$K$2:$K$63,'DE-PARA'!$L$2:$L$63,"Fazer De-Para")</f>
        <v>Fazer De-Para</v>
      </c>
      <c r="F1783" s="21">
        <f>Base[[#This Row],[Duração]]*24</f>
        <v>0</v>
      </c>
      <c r="G1783" s="22">
        <f>HOUR(Base[[#This Row],[Tempo de atendimento]]/24)</f>
        <v>0</v>
      </c>
      <c r="H1783">
        <f>_xlfn.XLOOKUP(Base[[#This Row],[Recurso]],'DE-PARA'!$A$1:$A$1000,'DE-PARA'!$E$1:$E$1000)</f>
        <v>0</v>
      </c>
      <c r="I1783">
        <f>_xlfn.XLOOKUP(Base[[#This Row],[Recurso]],'DE-PARA'!$A$1:$A$1000,'DE-PARA'!$F$1:$F$1000)</f>
        <v>0</v>
      </c>
      <c r="AD1783" s="64"/>
      <c r="AE1783" s="64"/>
      <c r="AF1783" s="64"/>
      <c r="AG1783" s="65"/>
      <c r="AH1783" s="65"/>
      <c r="BK1783" s="65"/>
      <c r="BL1783" s="65"/>
      <c r="BP1783" s="20"/>
    </row>
    <row r="1784" spans="1:68">
      <c r="A1784" s="19">
        <f>CONCATENATE(MONTH(Base[[#This Row],[Data_Padronizada]]),"/",YEAR(Base[[#This Row],[Data_Padronizada]]))*1</f>
        <v>1</v>
      </c>
      <c r="B1784" s="20" cm="1">
        <f t="array" ref="B1784">IF(ISTEXT(BP1784), IFERROR(VALOR.DATA(TRIM(BP1784)), VALUE(TRIM(BP1784))), BP1784)</f>
        <v>0</v>
      </c>
      <c r="C1784" t="str">
        <f>TEXT(Base[[#This Row],[Data_Padronizada]],"DDD")</f>
        <v>sáb</v>
      </c>
      <c r="D1784">
        <f>_xlfn.XLOOKUP(Base[[#This Row],[Recurso]],'DE-PARA'!$A$1:$A$1000,'DE-PARA'!$D$1:$D$1000)</f>
        <v>0</v>
      </c>
      <c r="E1784" t="str">
        <f>_xlfn.XLOOKUP(Base[[#This Row],[Tipo]],'DE-PARA'!$K$2:$K$63,'DE-PARA'!$L$2:$L$63,"Fazer De-Para")</f>
        <v>Fazer De-Para</v>
      </c>
      <c r="F1784" s="21">
        <f>Base[[#This Row],[Duração]]*24</f>
        <v>0</v>
      </c>
      <c r="G1784" s="22">
        <f>HOUR(Base[[#This Row],[Tempo de atendimento]]/24)</f>
        <v>0</v>
      </c>
      <c r="H1784">
        <f>_xlfn.XLOOKUP(Base[[#This Row],[Recurso]],'DE-PARA'!$A$1:$A$1000,'DE-PARA'!$E$1:$E$1000)</f>
        <v>0</v>
      </c>
      <c r="I1784">
        <f>_xlfn.XLOOKUP(Base[[#This Row],[Recurso]],'DE-PARA'!$A$1:$A$1000,'DE-PARA'!$F$1:$F$1000)</f>
        <v>0</v>
      </c>
      <c r="AD1784" s="64"/>
      <c r="AE1784" s="64"/>
      <c r="AF1784" s="64"/>
      <c r="AG1784" s="65"/>
      <c r="AH1784" s="65"/>
      <c r="BK1784" s="65"/>
      <c r="BL1784" s="65"/>
      <c r="BP1784" s="20"/>
    </row>
    <row r="1785" spans="1:68">
      <c r="A1785" s="19">
        <f>CONCATENATE(MONTH(Base[[#This Row],[Data_Padronizada]]),"/",YEAR(Base[[#This Row],[Data_Padronizada]]))*1</f>
        <v>1</v>
      </c>
      <c r="B1785" s="20" cm="1">
        <f t="array" ref="B1785">IF(ISTEXT(BP1785), IFERROR(VALOR.DATA(TRIM(BP1785)), VALUE(TRIM(BP1785))), BP1785)</f>
        <v>0</v>
      </c>
      <c r="C1785" t="str">
        <f>TEXT(Base[[#This Row],[Data_Padronizada]],"DDD")</f>
        <v>sáb</v>
      </c>
      <c r="D1785">
        <f>_xlfn.XLOOKUP(Base[[#This Row],[Recurso]],'DE-PARA'!$A$1:$A$1000,'DE-PARA'!$D$1:$D$1000)</f>
        <v>0</v>
      </c>
      <c r="E1785" t="str">
        <f>_xlfn.XLOOKUP(Base[[#This Row],[Tipo]],'DE-PARA'!$K$2:$K$63,'DE-PARA'!$L$2:$L$63,"Fazer De-Para")</f>
        <v>Fazer De-Para</v>
      </c>
      <c r="F1785" s="21">
        <f>Base[[#This Row],[Duração]]*24</f>
        <v>0</v>
      </c>
      <c r="G1785" s="22">
        <f>HOUR(Base[[#This Row],[Tempo de atendimento]]/24)</f>
        <v>0</v>
      </c>
      <c r="H1785">
        <f>_xlfn.XLOOKUP(Base[[#This Row],[Recurso]],'DE-PARA'!$A$1:$A$1000,'DE-PARA'!$E$1:$E$1000)</f>
        <v>0</v>
      </c>
      <c r="I1785">
        <f>_xlfn.XLOOKUP(Base[[#This Row],[Recurso]],'DE-PARA'!$A$1:$A$1000,'DE-PARA'!$F$1:$F$1000)</f>
        <v>0</v>
      </c>
      <c r="AD1785" s="64"/>
      <c r="AE1785" s="64"/>
      <c r="AF1785" s="64"/>
      <c r="AG1785" s="65"/>
      <c r="AH1785" s="65"/>
      <c r="BK1785" s="65"/>
      <c r="BL1785" s="65"/>
      <c r="BP1785" s="20"/>
    </row>
    <row r="1786" spans="1:68">
      <c r="A1786" s="19">
        <f>CONCATENATE(MONTH(Base[[#This Row],[Data_Padronizada]]),"/",YEAR(Base[[#This Row],[Data_Padronizada]]))*1</f>
        <v>1</v>
      </c>
      <c r="B1786" s="20" cm="1">
        <f t="array" ref="B1786">IF(ISTEXT(BP1786), IFERROR(VALOR.DATA(TRIM(BP1786)), VALUE(TRIM(BP1786))), BP1786)</f>
        <v>0</v>
      </c>
      <c r="C1786" t="str">
        <f>TEXT(Base[[#This Row],[Data_Padronizada]],"DDD")</f>
        <v>sáb</v>
      </c>
      <c r="D1786">
        <f>_xlfn.XLOOKUP(Base[[#This Row],[Recurso]],'DE-PARA'!$A$1:$A$1000,'DE-PARA'!$D$1:$D$1000)</f>
        <v>0</v>
      </c>
      <c r="E1786" t="str">
        <f>_xlfn.XLOOKUP(Base[[#This Row],[Tipo]],'DE-PARA'!$K$2:$K$63,'DE-PARA'!$L$2:$L$63,"Fazer De-Para")</f>
        <v>Fazer De-Para</v>
      </c>
      <c r="F1786" s="21">
        <f>Base[[#This Row],[Duração]]*24</f>
        <v>0</v>
      </c>
      <c r="G1786" s="22">
        <f>HOUR(Base[[#This Row],[Tempo de atendimento]]/24)</f>
        <v>0</v>
      </c>
      <c r="H1786">
        <f>_xlfn.XLOOKUP(Base[[#This Row],[Recurso]],'DE-PARA'!$A$1:$A$1000,'DE-PARA'!$E$1:$E$1000)</f>
        <v>0</v>
      </c>
      <c r="I1786">
        <f>_xlfn.XLOOKUP(Base[[#This Row],[Recurso]],'DE-PARA'!$A$1:$A$1000,'DE-PARA'!$F$1:$F$1000)</f>
        <v>0</v>
      </c>
      <c r="AD1786" s="64"/>
      <c r="AE1786" s="64"/>
      <c r="AF1786" s="64"/>
      <c r="AG1786" s="65"/>
      <c r="AH1786" s="65"/>
      <c r="BK1786" s="65"/>
      <c r="BL1786" s="65"/>
      <c r="BP1786" s="20"/>
    </row>
    <row r="1787" spans="1:68">
      <c r="A1787" s="19">
        <f>CONCATENATE(MONTH(Base[[#This Row],[Data_Padronizada]]),"/",YEAR(Base[[#This Row],[Data_Padronizada]]))*1</f>
        <v>1</v>
      </c>
      <c r="B1787" s="20" cm="1">
        <f t="array" ref="B1787">IF(ISTEXT(BP1787), IFERROR(VALOR.DATA(TRIM(BP1787)), VALUE(TRIM(BP1787))), BP1787)</f>
        <v>0</v>
      </c>
      <c r="C1787" t="str">
        <f>TEXT(Base[[#This Row],[Data_Padronizada]],"DDD")</f>
        <v>sáb</v>
      </c>
      <c r="D1787">
        <f>_xlfn.XLOOKUP(Base[[#This Row],[Recurso]],'DE-PARA'!$A$1:$A$1000,'DE-PARA'!$D$1:$D$1000)</f>
        <v>0</v>
      </c>
      <c r="E1787" t="str">
        <f>_xlfn.XLOOKUP(Base[[#This Row],[Tipo]],'DE-PARA'!$K$2:$K$63,'DE-PARA'!$L$2:$L$63,"Fazer De-Para")</f>
        <v>Fazer De-Para</v>
      </c>
      <c r="F1787" s="21">
        <f>Base[[#This Row],[Duração]]*24</f>
        <v>0</v>
      </c>
      <c r="G1787" s="22">
        <f>HOUR(Base[[#This Row],[Tempo de atendimento]]/24)</f>
        <v>0</v>
      </c>
      <c r="H1787">
        <f>_xlfn.XLOOKUP(Base[[#This Row],[Recurso]],'DE-PARA'!$A$1:$A$1000,'DE-PARA'!$E$1:$E$1000)</f>
        <v>0</v>
      </c>
      <c r="I1787">
        <f>_xlfn.XLOOKUP(Base[[#This Row],[Recurso]],'DE-PARA'!$A$1:$A$1000,'DE-PARA'!$F$1:$F$1000)</f>
        <v>0</v>
      </c>
      <c r="AD1787" s="64"/>
      <c r="AE1787" s="64"/>
      <c r="AF1787" s="64"/>
      <c r="AG1787" s="65"/>
      <c r="AH1787" s="65"/>
      <c r="BK1787" s="65"/>
      <c r="BL1787" s="65"/>
      <c r="BP1787" s="20"/>
    </row>
    <row r="1788" spans="1:68">
      <c r="A1788" s="19">
        <f>CONCATENATE(MONTH(Base[[#This Row],[Data_Padronizada]]),"/",YEAR(Base[[#This Row],[Data_Padronizada]]))*1</f>
        <v>1</v>
      </c>
      <c r="B1788" s="20" cm="1">
        <f t="array" ref="B1788">IF(ISTEXT(BP1788), IFERROR(VALOR.DATA(TRIM(BP1788)), VALUE(TRIM(BP1788))), BP1788)</f>
        <v>0</v>
      </c>
      <c r="C1788" t="str">
        <f>TEXT(Base[[#This Row],[Data_Padronizada]],"DDD")</f>
        <v>sáb</v>
      </c>
      <c r="D1788">
        <f>_xlfn.XLOOKUP(Base[[#This Row],[Recurso]],'DE-PARA'!$A$1:$A$1000,'DE-PARA'!$D$1:$D$1000)</f>
        <v>0</v>
      </c>
      <c r="E1788" t="str">
        <f>_xlfn.XLOOKUP(Base[[#This Row],[Tipo]],'DE-PARA'!$K$2:$K$63,'DE-PARA'!$L$2:$L$63,"Fazer De-Para")</f>
        <v>Fazer De-Para</v>
      </c>
      <c r="F1788" s="21">
        <f>Base[[#This Row],[Duração]]*24</f>
        <v>0</v>
      </c>
      <c r="G1788" s="22">
        <f>HOUR(Base[[#This Row],[Tempo de atendimento]]/24)</f>
        <v>0</v>
      </c>
      <c r="H1788">
        <f>_xlfn.XLOOKUP(Base[[#This Row],[Recurso]],'DE-PARA'!$A$1:$A$1000,'DE-PARA'!$E$1:$E$1000)</f>
        <v>0</v>
      </c>
      <c r="I1788">
        <f>_xlfn.XLOOKUP(Base[[#This Row],[Recurso]],'DE-PARA'!$A$1:$A$1000,'DE-PARA'!$F$1:$F$1000)</f>
        <v>0</v>
      </c>
      <c r="AD1788" s="64"/>
      <c r="AE1788" s="64"/>
      <c r="AF1788" s="64"/>
      <c r="AG1788" s="65"/>
      <c r="AH1788" s="65"/>
      <c r="BK1788" s="65"/>
      <c r="BL1788" s="65"/>
      <c r="BP1788" s="20"/>
    </row>
    <row r="1789" spans="1:68">
      <c r="A1789" s="19">
        <f>CONCATENATE(MONTH(Base[[#This Row],[Data_Padronizada]]),"/",YEAR(Base[[#This Row],[Data_Padronizada]]))*1</f>
        <v>1</v>
      </c>
      <c r="B1789" s="20" cm="1">
        <f t="array" ref="B1789">IF(ISTEXT(BP1789), IFERROR(VALOR.DATA(TRIM(BP1789)), VALUE(TRIM(BP1789))), BP1789)</f>
        <v>0</v>
      </c>
      <c r="C1789" t="str">
        <f>TEXT(Base[[#This Row],[Data_Padronizada]],"DDD")</f>
        <v>sáb</v>
      </c>
      <c r="D1789">
        <f>_xlfn.XLOOKUP(Base[[#This Row],[Recurso]],'DE-PARA'!$A$1:$A$1000,'DE-PARA'!$D$1:$D$1000)</f>
        <v>0</v>
      </c>
      <c r="E1789" t="str">
        <f>_xlfn.XLOOKUP(Base[[#This Row],[Tipo]],'DE-PARA'!$K$2:$K$63,'DE-PARA'!$L$2:$L$63,"Fazer De-Para")</f>
        <v>Fazer De-Para</v>
      </c>
      <c r="F1789" s="21">
        <f>Base[[#This Row],[Duração]]*24</f>
        <v>0</v>
      </c>
      <c r="G1789" s="22">
        <f>HOUR(Base[[#This Row],[Tempo de atendimento]]/24)</f>
        <v>0</v>
      </c>
      <c r="H1789">
        <f>_xlfn.XLOOKUP(Base[[#This Row],[Recurso]],'DE-PARA'!$A$1:$A$1000,'DE-PARA'!$E$1:$E$1000)</f>
        <v>0</v>
      </c>
      <c r="I1789">
        <f>_xlfn.XLOOKUP(Base[[#This Row],[Recurso]],'DE-PARA'!$A$1:$A$1000,'DE-PARA'!$F$1:$F$1000)</f>
        <v>0</v>
      </c>
      <c r="AD1789" s="64"/>
      <c r="AE1789" s="64"/>
      <c r="AF1789" s="64"/>
      <c r="AG1789" s="65"/>
      <c r="AH1789" s="65"/>
      <c r="BK1789" s="65"/>
      <c r="BL1789" s="65"/>
      <c r="BP1789" s="20"/>
    </row>
    <row r="1790" spans="1:68">
      <c r="A1790" s="19">
        <f>CONCATENATE(MONTH(Base[[#This Row],[Data_Padronizada]]),"/",YEAR(Base[[#This Row],[Data_Padronizada]]))*1</f>
        <v>1</v>
      </c>
      <c r="B1790" s="20" cm="1">
        <f t="array" ref="B1790">IF(ISTEXT(BP1790), IFERROR(VALOR.DATA(TRIM(BP1790)), VALUE(TRIM(BP1790))), BP1790)</f>
        <v>0</v>
      </c>
      <c r="C1790" t="str">
        <f>TEXT(Base[[#This Row],[Data_Padronizada]],"DDD")</f>
        <v>sáb</v>
      </c>
      <c r="D1790">
        <f>_xlfn.XLOOKUP(Base[[#This Row],[Recurso]],'DE-PARA'!$A$1:$A$1000,'DE-PARA'!$D$1:$D$1000)</f>
        <v>0</v>
      </c>
      <c r="E1790" t="str">
        <f>_xlfn.XLOOKUP(Base[[#This Row],[Tipo]],'DE-PARA'!$K$2:$K$63,'DE-PARA'!$L$2:$L$63,"Fazer De-Para")</f>
        <v>Fazer De-Para</v>
      </c>
      <c r="F1790" s="21">
        <f>Base[[#This Row],[Duração]]*24</f>
        <v>0</v>
      </c>
      <c r="G1790" s="22">
        <f>HOUR(Base[[#This Row],[Tempo de atendimento]]/24)</f>
        <v>0</v>
      </c>
      <c r="H1790">
        <f>_xlfn.XLOOKUP(Base[[#This Row],[Recurso]],'DE-PARA'!$A$1:$A$1000,'DE-PARA'!$E$1:$E$1000)</f>
        <v>0</v>
      </c>
      <c r="I1790">
        <f>_xlfn.XLOOKUP(Base[[#This Row],[Recurso]],'DE-PARA'!$A$1:$A$1000,'DE-PARA'!$F$1:$F$1000)</f>
        <v>0</v>
      </c>
      <c r="AD1790" s="64"/>
      <c r="AE1790" s="64"/>
      <c r="AF1790" s="64"/>
      <c r="AG1790" s="65"/>
      <c r="AH1790" s="65"/>
      <c r="BK1790" s="65"/>
      <c r="BL1790" s="65"/>
      <c r="BP1790" s="20"/>
    </row>
    <row r="1791" spans="1:68">
      <c r="A1791" s="19">
        <f>CONCATENATE(MONTH(Base[[#This Row],[Data_Padronizada]]),"/",YEAR(Base[[#This Row],[Data_Padronizada]]))*1</f>
        <v>1</v>
      </c>
      <c r="B1791" s="20" cm="1">
        <f t="array" ref="B1791">IF(ISTEXT(BP1791), IFERROR(VALOR.DATA(TRIM(BP1791)), VALUE(TRIM(BP1791))), BP1791)</f>
        <v>0</v>
      </c>
      <c r="C1791" t="str">
        <f>TEXT(Base[[#This Row],[Data_Padronizada]],"DDD")</f>
        <v>sáb</v>
      </c>
      <c r="D1791">
        <f>_xlfn.XLOOKUP(Base[[#This Row],[Recurso]],'DE-PARA'!$A$1:$A$1000,'DE-PARA'!$D$1:$D$1000)</f>
        <v>0</v>
      </c>
      <c r="E1791" t="str">
        <f>_xlfn.XLOOKUP(Base[[#This Row],[Tipo]],'DE-PARA'!$K$2:$K$63,'DE-PARA'!$L$2:$L$63,"Fazer De-Para")</f>
        <v>Fazer De-Para</v>
      </c>
      <c r="F1791" s="21">
        <f>Base[[#This Row],[Duração]]*24</f>
        <v>0</v>
      </c>
      <c r="G1791" s="22">
        <f>HOUR(Base[[#This Row],[Tempo de atendimento]]/24)</f>
        <v>0</v>
      </c>
      <c r="H1791">
        <f>_xlfn.XLOOKUP(Base[[#This Row],[Recurso]],'DE-PARA'!$A$1:$A$1000,'DE-PARA'!$E$1:$E$1000)</f>
        <v>0</v>
      </c>
      <c r="I1791">
        <f>_xlfn.XLOOKUP(Base[[#This Row],[Recurso]],'DE-PARA'!$A$1:$A$1000,'DE-PARA'!$F$1:$F$1000)</f>
        <v>0</v>
      </c>
      <c r="AD1791" s="64"/>
      <c r="AE1791" s="64"/>
      <c r="AF1791" s="64"/>
      <c r="AG1791" s="65"/>
      <c r="AH1791" s="65"/>
      <c r="BK1791" s="65"/>
      <c r="BL1791" s="65"/>
      <c r="BP1791" s="20"/>
    </row>
    <row r="1792" spans="1:68">
      <c r="A1792" s="19">
        <f>CONCATENATE(MONTH(Base[[#This Row],[Data_Padronizada]]),"/",YEAR(Base[[#This Row],[Data_Padronizada]]))*1</f>
        <v>1</v>
      </c>
      <c r="B1792" s="20" cm="1">
        <f t="array" ref="B1792">IF(ISTEXT(BP1792), IFERROR(VALOR.DATA(TRIM(BP1792)), VALUE(TRIM(BP1792))), BP1792)</f>
        <v>0</v>
      </c>
      <c r="C1792" t="str">
        <f>TEXT(Base[[#This Row],[Data_Padronizada]],"DDD")</f>
        <v>sáb</v>
      </c>
      <c r="D1792">
        <f>_xlfn.XLOOKUP(Base[[#This Row],[Recurso]],'DE-PARA'!$A$1:$A$1000,'DE-PARA'!$D$1:$D$1000)</f>
        <v>0</v>
      </c>
      <c r="E1792" t="str">
        <f>_xlfn.XLOOKUP(Base[[#This Row],[Tipo]],'DE-PARA'!$K$2:$K$63,'DE-PARA'!$L$2:$L$63,"Fazer De-Para")</f>
        <v>Fazer De-Para</v>
      </c>
      <c r="F1792" s="21">
        <f>Base[[#This Row],[Duração]]*24</f>
        <v>0</v>
      </c>
      <c r="G1792" s="22">
        <f>HOUR(Base[[#This Row],[Tempo de atendimento]]/24)</f>
        <v>0</v>
      </c>
      <c r="H1792">
        <f>_xlfn.XLOOKUP(Base[[#This Row],[Recurso]],'DE-PARA'!$A$1:$A$1000,'DE-PARA'!$E$1:$E$1000)</f>
        <v>0</v>
      </c>
      <c r="I1792">
        <f>_xlfn.XLOOKUP(Base[[#This Row],[Recurso]],'DE-PARA'!$A$1:$A$1000,'DE-PARA'!$F$1:$F$1000)</f>
        <v>0</v>
      </c>
      <c r="AD1792" s="64"/>
      <c r="AE1792" s="64"/>
      <c r="AF1792" s="64"/>
      <c r="AG1792" s="65"/>
      <c r="AH1792" s="65"/>
      <c r="BK1792" s="65"/>
      <c r="BL1792" s="65"/>
      <c r="BP1792" s="20"/>
    </row>
    <row r="1793" spans="1:68">
      <c r="A1793" s="19">
        <f>CONCATENATE(MONTH(Base[[#This Row],[Data_Padronizada]]),"/",YEAR(Base[[#This Row],[Data_Padronizada]]))*1</f>
        <v>1</v>
      </c>
      <c r="B1793" s="20" cm="1">
        <f t="array" ref="B1793">IF(ISTEXT(BP1793), IFERROR(VALOR.DATA(TRIM(BP1793)), VALUE(TRIM(BP1793))), BP1793)</f>
        <v>0</v>
      </c>
      <c r="C1793" t="str">
        <f>TEXT(Base[[#This Row],[Data_Padronizada]],"DDD")</f>
        <v>sáb</v>
      </c>
      <c r="D1793">
        <f>_xlfn.XLOOKUP(Base[[#This Row],[Recurso]],'DE-PARA'!$A$1:$A$1000,'DE-PARA'!$D$1:$D$1000)</f>
        <v>0</v>
      </c>
      <c r="E1793" t="str">
        <f>_xlfn.XLOOKUP(Base[[#This Row],[Tipo]],'DE-PARA'!$K$2:$K$63,'DE-PARA'!$L$2:$L$63,"Fazer De-Para")</f>
        <v>Fazer De-Para</v>
      </c>
      <c r="F1793" s="21">
        <f>Base[[#This Row],[Duração]]*24</f>
        <v>0</v>
      </c>
      <c r="G1793" s="22">
        <f>HOUR(Base[[#This Row],[Tempo de atendimento]]/24)</f>
        <v>0</v>
      </c>
      <c r="H1793">
        <f>_xlfn.XLOOKUP(Base[[#This Row],[Recurso]],'DE-PARA'!$A$1:$A$1000,'DE-PARA'!$E$1:$E$1000)</f>
        <v>0</v>
      </c>
      <c r="I1793">
        <f>_xlfn.XLOOKUP(Base[[#This Row],[Recurso]],'DE-PARA'!$A$1:$A$1000,'DE-PARA'!$F$1:$F$1000)</f>
        <v>0</v>
      </c>
      <c r="AD1793" s="64"/>
      <c r="AE1793" s="64"/>
      <c r="AF1793" s="64"/>
      <c r="AG1793" s="65"/>
      <c r="AH1793" s="65"/>
      <c r="BK1793" s="65"/>
      <c r="BL1793" s="65"/>
      <c r="BP1793" s="20"/>
    </row>
    <row r="1794" spans="1:68">
      <c r="A1794" s="19">
        <f>CONCATENATE(MONTH(Base[[#This Row],[Data_Padronizada]]),"/",YEAR(Base[[#This Row],[Data_Padronizada]]))*1</f>
        <v>1</v>
      </c>
      <c r="B1794" s="20" cm="1">
        <f t="array" ref="B1794">IF(ISTEXT(BP1794), IFERROR(VALOR.DATA(TRIM(BP1794)), VALUE(TRIM(BP1794))), BP1794)</f>
        <v>0</v>
      </c>
      <c r="C1794" t="str">
        <f>TEXT(Base[[#This Row],[Data_Padronizada]],"DDD")</f>
        <v>sáb</v>
      </c>
      <c r="D1794">
        <f>_xlfn.XLOOKUP(Base[[#This Row],[Recurso]],'DE-PARA'!$A$1:$A$1000,'DE-PARA'!$D$1:$D$1000)</f>
        <v>0</v>
      </c>
      <c r="E1794" t="str">
        <f>_xlfn.XLOOKUP(Base[[#This Row],[Tipo]],'DE-PARA'!$K$2:$K$63,'DE-PARA'!$L$2:$L$63,"Fazer De-Para")</f>
        <v>Fazer De-Para</v>
      </c>
      <c r="F1794" s="21">
        <f>Base[[#This Row],[Duração]]*24</f>
        <v>0</v>
      </c>
      <c r="G1794" s="22">
        <f>HOUR(Base[[#This Row],[Tempo de atendimento]]/24)</f>
        <v>0</v>
      </c>
      <c r="H1794">
        <f>_xlfn.XLOOKUP(Base[[#This Row],[Recurso]],'DE-PARA'!$A$1:$A$1000,'DE-PARA'!$E$1:$E$1000)</f>
        <v>0</v>
      </c>
      <c r="I1794">
        <f>_xlfn.XLOOKUP(Base[[#This Row],[Recurso]],'DE-PARA'!$A$1:$A$1000,'DE-PARA'!$F$1:$F$1000)</f>
        <v>0</v>
      </c>
      <c r="AD1794" s="64"/>
      <c r="AE1794" s="64"/>
      <c r="AF1794" s="64"/>
      <c r="AG1794" s="65"/>
      <c r="AH1794" s="65"/>
      <c r="BK1794" s="65"/>
      <c r="BL1794" s="65"/>
      <c r="BP1794" s="20"/>
    </row>
    <row r="1795" spans="1:68">
      <c r="A1795" s="19">
        <f>CONCATENATE(MONTH(Base[[#This Row],[Data_Padronizada]]),"/",YEAR(Base[[#This Row],[Data_Padronizada]]))*1</f>
        <v>1</v>
      </c>
      <c r="B1795" s="20" cm="1">
        <f t="array" ref="B1795">IF(ISTEXT(BP1795), IFERROR(VALOR.DATA(TRIM(BP1795)), VALUE(TRIM(BP1795))), BP1795)</f>
        <v>0</v>
      </c>
      <c r="C1795" t="str">
        <f>TEXT(Base[[#This Row],[Data_Padronizada]],"DDD")</f>
        <v>sáb</v>
      </c>
      <c r="D1795">
        <f>_xlfn.XLOOKUP(Base[[#This Row],[Recurso]],'DE-PARA'!$A$1:$A$1000,'DE-PARA'!$D$1:$D$1000)</f>
        <v>0</v>
      </c>
      <c r="E1795" t="str">
        <f>_xlfn.XLOOKUP(Base[[#This Row],[Tipo]],'DE-PARA'!$K$2:$K$63,'DE-PARA'!$L$2:$L$63,"Fazer De-Para")</f>
        <v>Fazer De-Para</v>
      </c>
      <c r="F1795" s="21">
        <f>Base[[#This Row],[Duração]]*24</f>
        <v>0</v>
      </c>
      <c r="G1795" s="22">
        <f>HOUR(Base[[#This Row],[Tempo de atendimento]]/24)</f>
        <v>0</v>
      </c>
      <c r="H1795">
        <f>_xlfn.XLOOKUP(Base[[#This Row],[Recurso]],'DE-PARA'!$A$1:$A$1000,'DE-PARA'!$E$1:$E$1000)</f>
        <v>0</v>
      </c>
      <c r="I1795">
        <f>_xlfn.XLOOKUP(Base[[#This Row],[Recurso]],'DE-PARA'!$A$1:$A$1000,'DE-PARA'!$F$1:$F$1000)</f>
        <v>0</v>
      </c>
      <c r="AD1795" s="64"/>
      <c r="AE1795" s="64"/>
      <c r="AF1795" s="64"/>
      <c r="AG1795" s="65"/>
      <c r="AH1795" s="65"/>
      <c r="BK1795" s="65"/>
      <c r="BL1795" s="65"/>
      <c r="BP1795" s="20"/>
    </row>
    <row r="1796" spans="1:68">
      <c r="A1796" s="19">
        <f>CONCATENATE(MONTH(Base[[#This Row],[Data_Padronizada]]),"/",YEAR(Base[[#This Row],[Data_Padronizada]]))*1</f>
        <v>1</v>
      </c>
      <c r="B1796" s="20" cm="1">
        <f t="array" ref="B1796">IF(ISTEXT(BP1796), IFERROR(VALOR.DATA(TRIM(BP1796)), VALUE(TRIM(BP1796))), BP1796)</f>
        <v>0</v>
      </c>
      <c r="C1796" t="str">
        <f>TEXT(Base[[#This Row],[Data_Padronizada]],"DDD")</f>
        <v>sáb</v>
      </c>
      <c r="D1796">
        <f>_xlfn.XLOOKUP(Base[[#This Row],[Recurso]],'DE-PARA'!$A$1:$A$1000,'DE-PARA'!$D$1:$D$1000)</f>
        <v>0</v>
      </c>
      <c r="E1796" t="str">
        <f>_xlfn.XLOOKUP(Base[[#This Row],[Tipo]],'DE-PARA'!$K$2:$K$63,'DE-PARA'!$L$2:$L$63,"Fazer De-Para")</f>
        <v>Fazer De-Para</v>
      </c>
      <c r="F1796" s="21">
        <f>Base[[#This Row],[Duração]]*24</f>
        <v>0</v>
      </c>
      <c r="G1796" s="22">
        <f>HOUR(Base[[#This Row],[Tempo de atendimento]]/24)</f>
        <v>0</v>
      </c>
      <c r="H1796">
        <f>_xlfn.XLOOKUP(Base[[#This Row],[Recurso]],'DE-PARA'!$A$1:$A$1000,'DE-PARA'!$E$1:$E$1000)</f>
        <v>0</v>
      </c>
      <c r="I1796">
        <f>_xlfn.XLOOKUP(Base[[#This Row],[Recurso]],'DE-PARA'!$A$1:$A$1000,'DE-PARA'!$F$1:$F$1000)</f>
        <v>0</v>
      </c>
      <c r="AD1796" s="64"/>
      <c r="AE1796" s="64"/>
      <c r="AF1796" s="64"/>
      <c r="AG1796" s="65"/>
      <c r="AH1796" s="65"/>
      <c r="BK1796" s="65"/>
      <c r="BL1796" s="65"/>
      <c r="BP1796" s="20"/>
    </row>
    <row r="1797" spans="1:68">
      <c r="A1797" s="19">
        <f>CONCATENATE(MONTH(Base[[#This Row],[Data_Padronizada]]),"/",YEAR(Base[[#This Row],[Data_Padronizada]]))*1</f>
        <v>1</v>
      </c>
      <c r="B1797" s="20" cm="1">
        <f t="array" ref="B1797">IF(ISTEXT(BP1797), IFERROR(VALOR.DATA(TRIM(BP1797)), VALUE(TRIM(BP1797))), BP1797)</f>
        <v>0</v>
      </c>
      <c r="C1797" t="str">
        <f>TEXT(Base[[#This Row],[Data_Padronizada]],"DDD")</f>
        <v>sáb</v>
      </c>
      <c r="D1797">
        <f>_xlfn.XLOOKUP(Base[[#This Row],[Recurso]],'DE-PARA'!$A$1:$A$1000,'DE-PARA'!$D$1:$D$1000)</f>
        <v>0</v>
      </c>
      <c r="E1797" t="str">
        <f>_xlfn.XLOOKUP(Base[[#This Row],[Tipo]],'DE-PARA'!$K$2:$K$63,'DE-PARA'!$L$2:$L$63,"Fazer De-Para")</f>
        <v>Fazer De-Para</v>
      </c>
      <c r="F1797" s="21">
        <f>Base[[#This Row],[Duração]]*24</f>
        <v>0</v>
      </c>
      <c r="G1797" s="22">
        <f>HOUR(Base[[#This Row],[Tempo de atendimento]]/24)</f>
        <v>0</v>
      </c>
      <c r="H1797">
        <f>_xlfn.XLOOKUP(Base[[#This Row],[Recurso]],'DE-PARA'!$A$1:$A$1000,'DE-PARA'!$E$1:$E$1000)</f>
        <v>0</v>
      </c>
      <c r="I1797">
        <f>_xlfn.XLOOKUP(Base[[#This Row],[Recurso]],'DE-PARA'!$A$1:$A$1000,'DE-PARA'!$F$1:$F$1000)</f>
        <v>0</v>
      </c>
      <c r="AD1797" s="64"/>
      <c r="AE1797" s="64"/>
      <c r="AF1797" s="64"/>
      <c r="AG1797" s="65"/>
      <c r="AH1797" s="65"/>
      <c r="BK1797" s="65"/>
      <c r="BL1797" s="65"/>
      <c r="BP1797" s="20"/>
    </row>
    <row r="1798" spans="1:68">
      <c r="A1798" s="19">
        <f>CONCATENATE(MONTH(Base[[#This Row],[Data_Padronizada]]),"/",YEAR(Base[[#This Row],[Data_Padronizada]]))*1</f>
        <v>1</v>
      </c>
      <c r="B1798" s="20" cm="1">
        <f t="array" ref="B1798">IF(ISTEXT(BP1798), IFERROR(VALOR.DATA(TRIM(BP1798)), VALUE(TRIM(BP1798))), BP1798)</f>
        <v>0</v>
      </c>
      <c r="C1798" t="str">
        <f>TEXT(Base[[#This Row],[Data_Padronizada]],"DDD")</f>
        <v>sáb</v>
      </c>
      <c r="D1798">
        <f>_xlfn.XLOOKUP(Base[[#This Row],[Recurso]],'DE-PARA'!$A$1:$A$1000,'DE-PARA'!$D$1:$D$1000)</f>
        <v>0</v>
      </c>
      <c r="E1798" t="str">
        <f>_xlfn.XLOOKUP(Base[[#This Row],[Tipo]],'DE-PARA'!$K$2:$K$63,'DE-PARA'!$L$2:$L$63,"Fazer De-Para")</f>
        <v>Fazer De-Para</v>
      </c>
      <c r="F1798" s="21">
        <f>Base[[#This Row],[Duração]]*24</f>
        <v>0</v>
      </c>
      <c r="G1798" s="22">
        <f>HOUR(Base[[#This Row],[Tempo de atendimento]]/24)</f>
        <v>0</v>
      </c>
      <c r="H1798">
        <f>_xlfn.XLOOKUP(Base[[#This Row],[Recurso]],'DE-PARA'!$A$1:$A$1000,'DE-PARA'!$E$1:$E$1000)</f>
        <v>0</v>
      </c>
      <c r="I1798">
        <f>_xlfn.XLOOKUP(Base[[#This Row],[Recurso]],'DE-PARA'!$A$1:$A$1000,'DE-PARA'!$F$1:$F$1000)</f>
        <v>0</v>
      </c>
      <c r="AD1798" s="64"/>
      <c r="AE1798" s="64"/>
      <c r="AF1798" s="64"/>
      <c r="AG1798" s="65"/>
      <c r="AH1798" s="65"/>
      <c r="BK1798" s="65"/>
      <c r="BL1798" s="65"/>
      <c r="BP1798" s="20"/>
    </row>
    <row r="1799" spans="1:68">
      <c r="A1799" s="19">
        <f>CONCATENATE(MONTH(Base[[#This Row],[Data_Padronizada]]),"/",YEAR(Base[[#This Row],[Data_Padronizada]]))*1</f>
        <v>1</v>
      </c>
      <c r="B1799" s="20" cm="1">
        <f t="array" ref="B1799">IF(ISTEXT(BP1799), IFERROR(VALOR.DATA(TRIM(BP1799)), VALUE(TRIM(BP1799))), BP1799)</f>
        <v>0</v>
      </c>
      <c r="C1799" t="str">
        <f>TEXT(Base[[#This Row],[Data_Padronizada]],"DDD")</f>
        <v>sáb</v>
      </c>
      <c r="D1799">
        <f>_xlfn.XLOOKUP(Base[[#This Row],[Recurso]],'DE-PARA'!$A$1:$A$1000,'DE-PARA'!$D$1:$D$1000)</f>
        <v>0</v>
      </c>
      <c r="E1799" t="str">
        <f>_xlfn.XLOOKUP(Base[[#This Row],[Tipo]],'DE-PARA'!$K$2:$K$63,'DE-PARA'!$L$2:$L$63,"Fazer De-Para")</f>
        <v>Fazer De-Para</v>
      </c>
      <c r="F1799" s="21">
        <f>Base[[#This Row],[Duração]]*24</f>
        <v>0</v>
      </c>
      <c r="G1799" s="22">
        <f>HOUR(Base[[#This Row],[Tempo de atendimento]]/24)</f>
        <v>0</v>
      </c>
      <c r="H1799">
        <f>_xlfn.XLOOKUP(Base[[#This Row],[Recurso]],'DE-PARA'!$A$1:$A$1000,'DE-PARA'!$E$1:$E$1000)</f>
        <v>0</v>
      </c>
      <c r="I1799">
        <f>_xlfn.XLOOKUP(Base[[#This Row],[Recurso]],'DE-PARA'!$A$1:$A$1000,'DE-PARA'!$F$1:$F$1000)</f>
        <v>0</v>
      </c>
      <c r="AD1799" s="64"/>
      <c r="AE1799" s="64"/>
      <c r="AF1799" s="64"/>
      <c r="AG1799" s="65"/>
      <c r="AH1799" s="65"/>
      <c r="BK1799" s="65"/>
      <c r="BL1799" s="65"/>
      <c r="BP1799" s="20"/>
    </row>
    <row r="1800" spans="1:68">
      <c r="A1800" s="19">
        <f>CONCATENATE(MONTH(Base[[#This Row],[Data_Padronizada]]),"/",YEAR(Base[[#This Row],[Data_Padronizada]]))*1</f>
        <v>1</v>
      </c>
      <c r="B1800" s="20" cm="1">
        <f t="array" ref="B1800">IF(ISTEXT(BP1800), IFERROR(VALOR.DATA(TRIM(BP1800)), VALUE(TRIM(BP1800))), BP1800)</f>
        <v>0</v>
      </c>
      <c r="C1800" t="str">
        <f>TEXT(Base[[#This Row],[Data_Padronizada]],"DDD")</f>
        <v>sáb</v>
      </c>
      <c r="D1800">
        <f>_xlfn.XLOOKUP(Base[[#This Row],[Recurso]],'DE-PARA'!$A$1:$A$1000,'DE-PARA'!$D$1:$D$1000)</f>
        <v>0</v>
      </c>
      <c r="E1800" t="str">
        <f>_xlfn.XLOOKUP(Base[[#This Row],[Tipo]],'DE-PARA'!$K$2:$K$63,'DE-PARA'!$L$2:$L$63,"Fazer De-Para")</f>
        <v>Fazer De-Para</v>
      </c>
      <c r="F1800" s="21">
        <f>Base[[#This Row],[Duração]]*24</f>
        <v>0</v>
      </c>
      <c r="G1800" s="22">
        <f>HOUR(Base[[#This Row],[Tempo de atendimento]]/24)</f>
        <v>0</v>
      </c>
      <c r="H1800">
        <f>_xlfn.XLOOKUP(Base[[#This Row],[Recurso]],'DE-PARA'!$A$1:$A$1000,'DE-PARA'!$E$1:$E$1000)</f>
        <v>0</v>
      </c>
      <c r="I1800">
        <f>_xlfn.XLOOKUP(Base[[#This Row],[Recurso]],'DE-PARA'!$A$1:$A$1000,'DE-PARA'!$F$1:$F$1000)</f>
        <v>0</v>
      </c>
      <c r="AD1800" s="64"/>
      <c r="AE1800" s="64"/>
      <c r="AF1800" s="64"/>
      <c r="AG1800" s="65"/>
      <c r="AH1800" s="65"/>
      <c r="BK1800" s="65"/>
      <c r="BL1800" s="65"/>
      <c r="BP1800" s="20"/>
    </row>
    <row r="1801" spans="1:68">
      <c r="A1801" s="19">
        <f>CONCATENATE(MONTH(Base[[#This Row],[Data_Padronizada]]),"/",YEAR(Base[[#This Row],[Data_Padronizada]]))*1</f>
        <v>1</v>
      </c>
      <c r="B1801" s="20" cm="1">
        <f t="array" ref="B1801">IF(ISTEXT(BP1801), IFERROR(VALOR.DATA(TRIM(BP1801)), VALUE(TRIM(BP1801))), BP1801)</f>
        <v>0</v>
      </c>
      <c r="C1801" t="str">
        <f>TEXT(Base[[#This Row],[Data_Padronizada]],"DDD")</f>
        <v>sáb</v>
      </c>
      <c r="D1801">
        <f>_xlfn.XLOOKUP(Base[[#This Row],[Recurso]],'DE-PARA'!$A$1:$A$1000,'DE-PARA'!$D$1:$D$1000)</f>
        <v>0</v>
      </c>
      <c r="E1801" t="str">
        <f>_xlfn.XLOOKUP(Base[[#This Row],[Tipo]],'DE-PARA'!$K$2:$K$63,'DE-PARA'!$L$2:$L$63,"Fazer De-Para")</f>
        <v>Fazer De-Para</v>
      </c>
      <c r="F1801" s="21">
        <f>Base[[#This Row],[Duração]]*24</f>
        <v>0</v>
      </c>
      <c r="G1801" s="22">
        <f>HOUR(Base[[#This Row],[Tempo de atendimento]]/24)</f>
        <v>0</v>
      </c>
      <c r="H1801">
        <f>_xlfn.XLOOKUP(Base[[#This Row],[Recurso]],'DE-PARA'!$A$1:$A$1000,'DE-PARA'!$E$1:$E$1000)</f>
        <v>0</v>
      </c>
      <c r="I1801">
        <f>_xlfn.XLOOKUP(Base[[#This Row],[Recurso]],'DE-PARA'!$A$1:$A$1000,'DE-PARA'!$F$1:$F$1000)</f>
        <v>0</v>
      </c>
      <c r="AD1801" s="64"/>
      <c r="AE1801" s="64"/>
      <c r="AF1801" s="64"/>
      <c r="AG1801" s="65"/>
      <c r="AH1801" s="65"/>
      <c r="BK1801" s="65"/>
      <c r="BL1801" s="65"/>
      <c r="BP1801" s="20"/>
    </row>
    <row r="1802" spans="1:68">
      <c r="A1802" s="19">
        <f>CONCATENATE(MONTH(Base[[#This Row],[Data_Padronizada]]),"/",YEAR(Base[[#This Row],[Data_Padronizada]]))*1</f>
        <v>1</v>
      </c>
      <c r="B1802" s="20" cm="1">
        <f t="array" ref="B1802">IF(ISTEXT(BP1802), IFERROR(VALOR.DATA(TRIM(BP1802)), VALUE(TRIM(BP1802))), BP1802)</f>
        <v>0</v>
      </c>
      <c r="C1802" t="str">
        <f>TEXT(Base[[#This Row],[Data_Padronizada]],"DDD")</f>
        <v>sáb</v>
      </c>
      <c r="D1802">
        <f>_xlfn.XLOOKUP(Base[[#This Row],[Recurso]],'DE-PARA'!$A$1:$A$1000,'DE-PARA'!$D$1:$D$1000)</f>
        <v>0</v>
      </c>
      <c r="E1802" t="str">
        <f>_xlfn.XLOOKUP(Base[[#This Row],[Tipo]],'DE-PARA'!$K$2:$K$63,'DE-PARA'!$L$2:$L$63,"Fazer De-Para")</f>
        <v>Fazer De-Para</v>
      </c>
      <c r="F1802" s="21">
        <f>Base[[#This Row],[Duração]]*24</f>
        <v>0</v>
      </c>
      <c r="G1802" s="22">
        <f>HOUR(Base[[#This Row],[Tempo de atendimento]]/24)</f>
        <v>0</v>
      </c>
      <c r="H1802">
        <f>_xlfn.XLOOKUP(Base[[#This Row],[Recurso]],'DE-PARA'!$A$1:$A$1000,'DE-PARA'!$E$1:$E$1000)</f>
        <v>0</v>
      </c>
      <c r="I1802">
        <f>_xlfn.XLOOKUP(Base[[#This Row],[Recurso]],'DE-PARA'!$A$1:$A$1000,'DE-PARA'!$F$1:$F$1000)</f>
        <v>0</v>
      </c>
      <c r="AD1802" s="64"/>
      <c r="AE1802" s="64"/>
      <c r="AF1802" s="64"/>
      <c r="AG1802" s="65"/>
      <c r="AH1802" s="65"/>
      <c r="BK1802" s="65"/>
      <c r="BL1802" s="65"/>
      <c r="BP1802" s="20"/>
    </row>
    <row r="1803" spans="1:68">
      <c r="A1803" s="19">
        <f>CONCATENATE(MONTH(Base[[#This Row],[Data_Padronizada]]),"/",YEAR(Base[[#This Row],[Data_Padronizada]]))*1</f>
        <v>1</v>
      </c>
      <c r="B1803" s="20" cm="1">
        <f t="array" ref="B1803">IF(ISTEXT(BP1803), IFERROR(VALOR.DATA(TRIM(BP1803)), VALUE(TRIM(BP1803))), BP1803)</f>
        <v>0</v>
      </c>
      <c r="C1803" t="str">
        <f>TEXT(Base[[#This Row],[Data_Padronizada]],"DDD")</f>
        <v>sáb</v>
      </c>
      <c r="D1803">
        <f>_xlfn.XLOOKUP(Base[[#This Row],[Recurso]],'DE-PARA'!$A$1:$A$1000,'DE-PARA'!$D$1:$D$1000)</f>
        <v>0</v>
      </c>
      <c r="E1803" t="str">
        <f>_xlfn.XLOOKUP(Base[[#This Row],[Tipo]],'DE-PARA'!$K$2:$K$63,'DE-PARA'!$L$2:$L$63,"Fazer De-Para")</f>
        <v>Fazer De-Para</v>
      </c>
      <c r="F1803" s="21">
        <f>Base[[#This Row],[Duração]]*24</f>
        <v>0</v>
      </c>
      <c r="G1803" s="22">
        <f>HOUR(Base[[#This Row],[Tempo de atendimento]]/24)</f>
        <v>0</v>
      </c>
      <c r="H1803">
        <f>_xlfn.XLOOKUP(Base[[#This Row],[Recurso]],'DE-PARA'!$A$1:$A$1000,'DE-PARA'!$E$1:$E$1000)</f>
        <v>0</v>
      </c>
      <c r="I1803">
        <f>_xlfn.XLOOKUP(Base[[#This Row],[Recurso]],'DE-PARA'!$A$1:$A$1000,'DE-PARA'!$F$1:$F$1000)</f>
        <v>0</v>
      </c>
      <c r="AD1803" s="64"/>
      <c r="AE1803" s="64"/>
      <c r="AF1803" s="64"/>
      <c r="AG1803" s="65"/>
      <c r="AH1803" s="65"/>
      <c r="BK1803" s="65"/>
      <c r="BL1803" s="65"/>
      <c r="BP1803" s="20"/>
    </row>
    <row r="1804" spans="1:68">
      <c r="A1804" s="19">
        <f>CONCATENATE(MONTH(Base[[#This Row],[Data_Padronizada]]),"/",YEAR(Base[[#This Row],[Data_Padronizada]]))*1</f>
        <v>1</v>
      </c>
      <c r="B1804" s="20" cm="1">
        <f t="array" ref="B1804">IF(ISTEXT(BP1804), IFERROR(VALOR.DATA(TRIM(BP1804)), VALUE(TRIM(BP1804))), BP1804)</f>
        <v>0</v>
      </c>
      <c r="C1804" t="str">
        <f>TEXT(Base[[#This Row],[Data_Padronizada]],"DDD")</f>
        <v>sáb</v>
      </c>
      <c r="D1804">
        <f>_xlfn.XLOOKUP(Base[[#This Row],[Recurso]],'DE-PARA'!$A$1:$A$1000,'DE-PARA'!$D$1:$D$1000)</f>
        <v>0</v>
      </c>
      <c r="E1804" t="str">
        <f>_xlfn.XLOOKUP(Base[[#This Row],[Tipo]],'DE-PARA'!$K$2:$K$63,'DE-PARA'!$L$2:$L$63,"Fazer De-Para")</f>
        <v>Fazer De-Para</v>
      </c>
      <c r="F1804" s="21">
        <f>Base[[#This Row],[Duração]]*24</f>
        <v>0</v>
      </c>
      <c r="G1804" s="22">
        <f>HOUR(Base[[#This Row],[Tempo de atendimento]]/24)</f>
        <v>0</v>
      </c>
      <c r="H1804">
        <f>_xlfn.XLOOKUP(Base[[#This Row],[Recurso]],'DE-PARA'!$A$1:$A$1000,'DE-PARA'!$E$1:$E$1000)</f>
        <v>0</v>
      </c>
      <c r="I1804">
        <f>_xlfn.XLOOKUP(Base[[#This Row],[Recurso]],'DE-PARA'!$A$1:$A$1000,'DE-PARA'!$F$1:$F$1000)</f>
        <v>0</v>
      </c>
      <c r="AD1804" s="64"/>
      <c r="AE1804" s="64"/>
      <c r="AF1804" s="64"/>
      <c r="AG1804" s="65"/>
      <c r="AH1804" s="65"/>
      <c r="BK1804" s="65"/>
      <c r="BL1804" s="65"/>
      <c r="BP1804" s="20"/>
    </row>
    <row r="1805" spans="1:68">
      <c r="A1805" s="19">
        <f>CONCATENATE(MONTH(Base[[#This Row],[Data_Padronizada]]),"/",YEAR(Base[[#This Row],[Data_Padronizada]]))*1</f>
        <v>1</v>
      </c>
      <c r="B1805" s="20" cm="1">
        <f t="array" ref="B1805">IF(ISTEXT(BP1805), IFERROR(VALOR.DATA(TRIM(BP1805)), VALUE(TRIM(BP1805))), BP1805)</f>
        <v>0</v>
      </c>
      <c r="C1805" t="str">
        <f>TEXT(Base[[#This Row],[Data_Padronizada]],"DDD")</f>
        <v>sáb</v>
      </c>
      <c r="D1805">
        <f>_xlfn.XLOOKUP(Base[[#This Row],[Recurso]],'DE-PARA'!$A$1:$A$1000,'DE-PARA'!$D$1:$D$1000)</f>
        <v>0</v>
      </c>
      <c r="E1805" t="str">
        <f>_xlfn.XLOOKUP(Base[[#This Row],[Tipo]],'DE-PARA'!$K$2:$K$63,'DE-PARA'!$L$2:$L$63,"Fazer De-Para")</f>
        <v>Fazer De-Para</v>
      </c>
      <c r="F1805" s="21">
        <f>Base[[#This Row],[Duração]]*24</f>
        <v>0</v>
      </c>
      <c r="G1805" s="22">
        <f>HOUR(Base[[#This Row],[Tempo de atendimento]]/24)</f>
        <v>0</v>
      </c>
      <c r="H1805">
        <f>_xlfn.XLOOKUP(Base[[#This Row],[Recurso]],'DE-PARA'!$A$1:$A$1000,'DE-PARA'!$E$1:$E$1000)</f>
        <v>0</v>
      </c>
      <c r="I1805">
        <f>_xlfn.XLOOKUP(Base[[#This Row],[Recurso]],'DE-PARA'!$A$1:$A$1000,'DE-PARA'!$F$1:$F$1000)</f>
        <v>0</v>
      </c>
      <c r="AD1805" s="64"/>
      <c r="AE1805" s="64"/>
      <c r="AF1805" s="64"/>
      <c r="AG1805" s="65"/>
      <c r="AH1805" s="65"/>
      <c r="BK1805" s="65"/>
      <c r="BL1805" s="65"/>
      <c r="BP1805" s="20"/>
    </row>
    <row r="1806" spans="1:68">
      <c r="A1806" s="19">
        <f>CONCATENATE(MONTH(Base[[#This Row],[Data_Padronizada]]),"/",YEAR(Base[[#This Row],[Data_Padronizada]]))*1</f>
        <v>1</v>
      </c>
      <c r="B1806" s="20" cm="1">
        <f t="array" ref="B1806">IF(ISTEXT(BP1806), IFERROR(VALOR.DATA(TRIM(BP1806)), VALUE(TRIM(BP1806))), BP1806)</f>
        <v>0</v>
      </c>
      <c r="C1806" t="str">
        <f>TEXT(Base[[#This Row],[Data_Padronizada]],"DDD")</f>
        <v>sáb</v>
      </c>
      <c r="D1806">
        <f>_xlfn.XLOOKUP(Base[[#This Row],[Recurso]],'DE-PARA'!$A$1:$A$1000,'DE-PARA'!$D$1:$D$1000)</f>
        <v>0</v>
      </c>
      <c r="E1806" t="str">
        <f>_xlfn.XLOOKUP(Base[[#This Row],[Tipo]],'DE-PARA'!$K$2:$K$63,'DE-PARA'!$L$2:$L$63,"Fazer De-Para")</f>
        <v>Fazer De-Para</v>
      </c>
      <c r="F1806" s="21">
        <f>Base[[#This Row],[Duração]]*24</f>
        <v>0</v>
      </c>
      <c r="G1806" s="22">
        <f>HOUR(Base[[#This Row],[Tempo de atendimento]]/24)</f>
        <v>0</v>
      </c>
      <c r="H1806">
        <f>_xlfn.XLOOKUP(Base[[#This Row],[Recurso]],'DE-PARA'!$A$1:$A$1000,'DE-PARA'!$E$1:$E$1000)</f>
        <v>0</v>
      </c>
      <c r="I1806">
        <f>_xlfn.XLOOKUP(Base[[#This Row],[Recurso]],'DE-PARA'!$A$1:$A$1000,'DE-PARA'!$F$1:$F$1000)</f>
        <v>0</v>
      </c>
      <c r="AD1806" s="64"/>
      <c r="AE1806" s="64"/>
      <c r="AF1806" s="64"/>
      <c r="AG1806" s="65"/>
      <c r="AH1806" s="65"/>
      <c r="BK1806" s="65"/>
      <c r="BL1806" s="65"/>
      <c r="BP1806" s="20"/>
    </row>
    <row r="1807" spans="1:68">
      <c r="A1807" s="19">
        <f>CONCATENATE(MONTH(Base[[#This Row],[Data_Padronizada]]),"/",YEAR(Base[[#This Row],[Data_Padronizada]]))*1</f>
        <v>1</v>
      </c>
      <c r="B1807" s="20" cm="1">
        <f t="array" ref="B1807">IF(ISTEXT(BP1807), IFERROR(VALOR.DATA(TRIM(BP1807)), VALUE(TRIM(BP1807))), BP1807)</f>
        <v>0</v>
      </c>
      <c r="C1807" t="str">
        <f>TEXT(Base[[#This Row],[Data_Padronizada]],"DDD")</f>
        <v>sáb</v>
      </c>
      <c r="D1807">
        <f>_xlfn.XLOOKUP(Base[[#This Row],[Recurso]],'DE-PARA'!$A$1:$A$1000,'DE-PARA'!$D$1:$D$1000)</f>
        <v>0</v>
      </c>
      <c r="E1807" t="str">
        <f>_xlfn.XLOOKUP(Base[[#This Row],[Tipo]],'DE-PARA'!$K$2:$K$63,'DE-PARA'!$L$2:$L$63,"Fazer De-Para")</f>
        <v>Fazer De-Para</v>
      </c>
      <c r="F1807" s="21">
        <f>Base[[#This Row],[Duração]]*24</f>
        <v>0</v>
      </c>
      <c r="G1807" s="22">
        <f>HOUR(Base[[#This Row],[Tempo de atendimento]]/24)</f>
        <v>0</v>
      </c>
      <c r="H1807">
        <f>_xlfn.XLOOKUP(Base[[#This Row],[Recurso]],'DE-PARA'!$A$1:$A$1000,'DE-PARA'!$E$1:$E$1000)</f>
        <v>0</v>
      </c>
      <c r="I1807">
        <f>_xlfn.XLOOKUP(Base[[#This Row],[Recurso]],'DE-PARA'!$A$1:$A$1000,'DE-PARA'!$F$1:$F$1000)</f>
        <v>0</v>
      </c>
      <c r="AD1807" s="64"/>
      <c r="AE1807" s="64"/>
      <c r="AF1807" s="64"/>
      <c r="AG1807" s="65"/>
      <c r="AH1807" s="65"/>
      <c r="BK1807" s="65"/>
      <c r="BL1807" s="65"/>
      <c r="BP1807" s="20"/>
    </row>
    <row r="1808" spans="1:68">
      <c r="A1808" s="19">
        <f>CONCATENATE(MONTH(Base[[#This Row],[Data_Padronizada]]),"/",YEAR(Base[[#This Row],[Data_Padronizada]]))*1</f>
        <v>1</v>
      </c>
      <c r="B1808" s="20" cm="1">
        <f t="array" ref="B1808">IF(ISTEXT(BP1808), IFERROR(VALOR.DATA(TRIM(BP1808)), VALUE(TRIM(BP1808))), BP1808)</f>
        <v>0</v>
      </c>
      <c r="C1808" t="str">
        <f>TEXT(Base[[#This Row],[Data_Padronizada]],"DDD")</f>
        <v>sáb</v>
      </c>
      <c r="D1808">
        <f>_xlfn.XLOOKUP(Base[[#This Row],[Recurso]],'DE-PARA'!$A$1:$A$1000,'DE-PARA'!$D$1:$D$1000)</f>
        <v>0</v>
      </c>
      <c r="E1808" t="str">
        <f>_xlfn.XLOOKUP(Base[[#This Row],[Tipo]],'DE-PARA'!$K$2:$K$63,'DE-PARA'!$L$2:$L$63,"Fazer De-Para")</f>
        <v>Fazer De-Para</v>
      </c>
      <c r="F1808" s="21">
        <f>Base[[#This Row],[Duração]]*24</f>
        <v>0</v>
      </c>
      <c r="G1808" s="22">
        <f>HOUR(Base[[#This Row],[Tempo de atendimento]]/24)</f>
        <v>0</v>
      </c>
      <c r="H1808">
        <f>_xlfn.XLOOKUP(Base[[#This Row],[Recurso]],'DE-PARA'!$A$1:$A$1000,'DE-PARA'!$E$1:$E$1000)</f>
        <v>0</v>
      </c>
      <c r="I1808">
        <f>_xlfn.XLOOKUP(Base[[#This Row],[Recurso]],'DE-PARA'!$A$1:$A$1000,'DE-PARA'!$F$1:$F$1000)</f>
        <v>0</v>
      </c>
      <c r="AD1808" s="64"/>
      <c r="AE1808" s="64"/>
      <c r="AF1808" s="64"/>
      <c r="AG1808" s="65"/>
      <c r="AH1808" s="65"/>
      <c r="BK1808" s="65"/>
      <c r="BL1808" s="65"/>
      <c r="BP1808" s="20"/>
    </row>
    <row r="1809" spans="1:68">
      <c r="A1809" s="19">
        <f>CONCATENATE(MONTH(Base[[#This Row],[Data_Padronizada]]),"/",YEAR(Base[[#This Row],[Data_Padronizada]]))*1</f>
        <v>1</v>
      </c>
      <c r="B1809" s="20" cm="1">
        <f t="array" ref="B1809">IF(ISTEXT(BP1809), IFERROR(VALOR.DATA(TRIM(BP1809)), VALUE(TRIM(BP1809))), BP1809)</f>
        <v>0</v>
      </c>
      <c r="C1809" t="str">
        <f>TEXT(Base[[#This Row],[Data_Padronizada]],"DDD")</f>
        <v>sáb</v>
      </c>
      <c r="D1809">
        <f>_xlfn.XLOOKUP(Base[[#This Row],[Recurso]],'DE-PARA'!$A$1:$A$1000,'DE-PARA'!$D$1:$D$1000)</f>
        <v>0</v>
      </c>
      <c r="E1809" t="str">
        <f>_xlfn.XLOOKUP(Base[[#This Row],[Tipo]],'DE-PARA'!$K$2:$K$63,'DE-PARA'!$L$2:$L$63,"Fazer De-Para")</f>
        <v>Fazer De-Para</v>
      </c>
      <c r="F1809" s="21">
        <f>Base[[#This Row],[Duração]]*24</f>
        <v>0</v>
      </c>
      <c r="G1809" s="22">
        <f>HOUR(Base[[#This Row],[Tempo de atendimento]]/24)</f>
        <v>0</v>
      </c>
      <c r="H1809">
        <f>_xlfn.XLOOKUP(Base[[#This Row],[Recurso]],'DE-PARA'!$A$1:$A$1000,'DE-PARA'!$E$1:$E$1000)</f>
        <v>0</v>
      </c>
      <c r="I1809">
        <f>_xlfn.XLOOKUP(Base[[#This Row],[Recurso]],'DE-PARA'!$A$1:$A$1000,'DE-PARA'!$F$1:$F$1000)</f>
        <v>0</v>
      </c>
      <c r="AD1809" s="64"/>
      <c r="AE1809" s="64"/>
      <c r="AF1809" s="64"/>
      <c r="AG1809" s="65"/>
      <c r="AH1809" s="65"/>
      <c r="BK1809" s="65"/>
      <c r="BL1809" s="65"/>
      <c r="BP1809" s="20"/>
    </row>
    <row r="1810" spans="1:68">
      <c r="A1810" s="19">
        <f>CONCATENATE(MONTH(Base[[#This Row],[Data_Padronizada]]),"/",YEAR(Base[[#This Row],[Data_Padronizada]]))*1</f>
        <v>1</v>
      </c>
      <c r="B1810" s="20" cm="1">
        <f t="array" ref="B1810">IF(ISTEXT(BP1810), IFERROR(VALOR.DATA(TRIM(BP1810)), VALUE(TRIM(BP1810))), BP1810)</f>
        <v>0</v>
      </c>
      <c r="C1810" t="str">
        <f>TEXT(Base[[#This Row],[Data_Padronizada]],"DDD")</f>
        <v>sáb</v>
      </c>
      <c r="D1810">
        <f>_xlfn.XLOOKUP(Base[[#This Row],[Recurso]],'DE-PARA'!$A$1:$A$1000,'DE-PARA'!$D$1:$D$1000)</f>
        <v>0</v>
      </c>
      <c r="E1810" t="str">
        <f>_xlfn.XLOOKUP(Base[[#This Row],[Tipo]],'DE-PARA'!$K$2:$K$63,'DE-PARA'!$L$2:$L$63,"Fazer De-Para")</f>
        <v>Fazer De-Para</v>
      </c>
      <c r="F1810" s="21">
        <f>Base[[#This Row],[Duração]]*24</f>
        <v>0</v>
      </c>
      <c r="G1810" s="22">
        <f>HOUR(Base[[#This Row],[Tempo de atendimento]]/24)</f>
        <v>0</v>
      </c>
      <c r="H1810">
        <f>_xlfn.XLOOKUP(Base[[#This Row],[Recurso]],'DE-PARA'!$A$1:$A$1000,'DE-PARA'!$E$1:$E$1000)</f>
        <v>0</v>
      </c>
      <c r="I1810">
        <f>_xlfn.XLOOKUP(Base[[#This Row],[Recurso]],'DE-PARA'!$A$1:$A$1000,'DE-PARA'!$F$1:$F$1000)</f>
        <v>0</v>
      </c>
      <c r="AD1810" s="64"/>
      <c r="AE1810" s="64"/>
      <c r="AF1810" s="64"/>
      <c r="AG1810" s="65"/>
      <c r="AH1810" s="65"/>
      <c r="BK1810" s="65"/>
      <c r="BL1810" s="65"/>
      <c r="BP1810" s="20"/>
    </row>
    <row r="1811" spans="1:68">
      <c r="A1811" s="19">
        <f>CONCATENATE(MONTH(Base[[#This Row],[Data_Padronizada]]),"/",YEAR(Base[[#This Row],[Data_Padronizada]]))*1</f>
        <v>1</v>
      </c>
      <c r="B1811" s="20" cm="1">
        <f t="array" ref="B1811">IF(ISTEXT(BP1811), IFERROR(VALOR.DATA(TRIM(BP1811)), VALUE(TRIM(BP1811))), BP1811)</f>
        <v>0</v>
      </c>
      <c r="C1811" t="str">
        <f>TEXT(Base[[#This Row],[Data_Padronizada]],"DDD")</f>
        <v>sáb</v>
      </c>
      <c r="D1811">
        <f>_xlfn.XLOOKUP(Base[[#This Row],[Recurso]],'DE-PARA'!$A$1:$A$1000,'DE-PARA'!$D$1:$D$1000)</f>
        <v>0</v>
      </c>
      <c r="E1811" t="str">
        <f>_xlfn.XLOOKUP(Base[[#This Row],[Tipo]],'DE-PARA'!$K$2:$K$63,'DE-PARA'!$L$2:$L$63,"Fazer De-Para")</f>
        <v>Fazer De-Para</v>
      </c>
      <c r="F1811" s="21">
        <f>Base[[#This Row],[Duração]]*24</f>
        <v>0</v>
      </c>
      <c r="G1811" s="22">
        <f>HOUR(Base[[#This Row],[Tempo de atendimento]]/24)</f>
        <v>0</v>
      </c>
      <c r="H1811">
        <f>_xlfn.XLOOKUP(Base[[#This Row],[Recurso]],'DE-PARA'!$A$1:$A$1000,'DE-PARA'!$E$1:$E$1000)</f>
        <v>0</v>
      </c>
      <c r="I1811">
        <f>_xlfn.XLOOKUP(Base[[#This Row],[Recurso]],'DE-PARA'!$A$1:$A$1000,'DE-PARA'!$F$1:$F$1000)</f>
        <v>0</v>
      </c>
      <c r="AD1811" s="64"/>
      <c r="AE1811" s="64"/>
      <c r="AF1811" s="64"/>
      <c r="AG1811" s="65"/>
      <c r="AH1811" s="65"/>
      <c r="BK1811" s="65"/>
      <c r="BL1811" s="65"/>
      <c r="BP1811" s="20"/>
    </row>
    <row r="1812" spans="1:68">
      <c r="A1812" s="19">
        <f>CONCATENATE(MONTH(Base[[#This Row],[Data_Padronizada]]),"/",YEAR(Base[[#This Row],[Data_Padronizada]]))*1</f>
        <v>1</v>
      </c>
      <c r="B1812" s="20" cm="1">
        <f t="array" ref="B1812">IF(ISTEXT(BP1812), IFERROR(VALOR.DATA(TRIM(BP1812)), VALUE(TRIM(BP1812))), BP1812)</f>
        <v>0</v>
      </c>
      <c r="C1812" t="str">
        <f>TEXT(Base[[#This Row],[Data_Padronizada]],"DDD")</f>
        <v>sáb</v>
      </c>
      <c r="D1812">
        <f>_xlfn.XLOOKUP(Base[[#This Row],[Recurso]],'DE-PARA'!$A$1:$A$1000,'DE-PARA'!$D$1:$D$1000)</f>
        <v>0</v>
      </c>
      <c r="E1812" t="str">
        <f>_xlfn.XLOOKUP(Base[[#This Row],[Tipo]],'DE-PARA'!$K$2:$K$63,'DE-PARA'!$L$2:$L$63,"Fazer De-Para")</f>
        <v>Fazer De-Para</v>
      </c>
      <c r="F1812" s="21">
        <f>Base[[#This Row],[Duração]]*24</f>
        <v>0</v>
      </c>
      <c r="G1812" s="22">
        <f>HOUR(Base[[#This Row],[Tempo de atendimento]]/24)</f>
        <v>0</v>
      </c>
      <c r="H1812">
        <f>_xlfn.XLOOKUP(Base[[#This Row],[Recurso]],'DE-PARA'!$A$1:$A$1000,'DE-PARA'!$E$1:$E$1000)</f>
        <v>0</v>
      </c>
      <c r="I1812">
        <f>_xlfn.XLOOKUP(Base[[#This Row],[Recurso]],'DE-PARA'!$A$1:$A$1000,'DE-PARA'!$F$1:$F$1000)</f>
        <v>0</v>
      </c>
      <c r="AD1812" s="64"/>
      <c r="AE1812" s="64"/>
      <c r="AF1812" s="64"/>
      <c r="AG1812" s="65"/>
      <c r="AH1812" s="65"/>
      <c r="BK1812" s="65"/>
      <c r="BL1812" s="65"/>
      <c r="BP1812" s="20"/>
    </row>
    <row r="1813" spans="1:68">
      <c r="A1813" s="19">
        <f>CONCATENATE(MONTH(Base[[#This Row],[Data_Padronizada]]),"/",YEAR(Base[[#This Row],[Data_Padronizada]]))*1</f>
        <v>1</v>
      </c>
      <c r="B1813" s="20" cm="1">
        <f t="array" ref="B1813">IF(ISTEXT(BP1813), IFERROR(VALOR.DATA(TRIM(BP1813)), VALUE(TRIM(BP1813))), BP1813)</f>
        <v>0</v>
      </c>
      <c r="C1813" t="str">
        <f>TEXT(Base[[#This Row],[Data_Padronizada]],"DDD")</f>
        <v>sáb</v>
      </c>
      <c r="D1813">
        <f>_xlfn.XLOOKUP(Base[[#This Row],[Recurso]],'DE-PARA'!$A$1:$A$1000,'DE-PARA'!$D$1:$D$1000)</f>
        <v>0</v>
      </c>
      <c r="E1813" t="str">
        <f>_xlfn.XLOOKUP(Base[[#This Row],[Tipo]],'DE-PARA'!$K$2:$K$63,'DE-PARA'!$L$2:$L$63,"Fazer De-Para")</f>
        <v>Fazer De-Para</v>
      </c>
      <c r="F1813" s="21">
        <f>Base[[#This Row],[Duração]]*24</f>
        <v>0</v>
      </c>
      <c r="G1813" s="22">
        <f>HOUR(Base[[#This Row],[Tempo de atendimento]]/24)</f>
        <v>0</v>
      </c>
      <c r="H1813">
        <f>_xlfn.XLOOKUP(Base[[#This Row],[Recurso]],'DE-PARA'!$A$1:$A$1000,'DE-PARA'!$E$1:$E$1000)</f>
        <v>0</v>
      </c>
      <c r="I1813">
        <f>_xlfn.XLOOKUP(Base[[#This Row],[Recurso]],'DE-PARA'!$A$1:$A$1000,'DE-PARA'!$F$1:$F$1000)</f>
        <v>0</v>
      </c>
      <c r="AD1813" s="64"/>
      <c r="AE1813" s="64"/>
      <c r="AF1813" s="64"/>
      <c r="AG1813" s="65"/>
      <c r="AH1813" s="65"/>
      <c r="BK1813" s="65"/>
      <c r="BL1813" s="65"/>
      <c r="BP1813" s="20"/>
    </row>
    <row r="1814" spans="1:68">
      <c r="A1814" s="19">
        <f>CONCATENATE(MONTH(Base[[#This Row],[Data_Padronizada]]),"/",YEAR(Base[[#This Row],[Data_Padronizada]]))*1</f>
        <v>1</v>
      </c>
      <c r="B1814" s="20" cm="1">
        <f t="array" ref="B1814">IF(ISTEXT(BP1814), IFERROR(VALOR.DATA(TRIM(BP1814)), VALUE(TRIM(BP1814))), BP1814)</f>
        <v>0</v>
      </c>
      <c r="C1814" t="str">
        <f>TEXT(Base[[#This Row],[Data_Padronizada]],"DDD")</f>
        <v>sáb</v>
      </c>
      <c r="D1814">
        <f>_xlfn.XLOOKUP(Base[[#This Row],[Recurso]],'DE-PARA'!$A$1:$A$1000,'DE-PARA'!$D$1:$D$1000)</f>
        <v>0</v>
      </c>
      <c r="E1814" t="str">
        <f>_xlfn.XLOOKUP(Base[[#This Row],[Tipo]],'DE-PARA'!$K$2:$K$63,'DE-PARA'!$L$2:$L$63,"Fazer De-Para")</f>
        <v>Fazer De-Para</v>
      </c>
      <c r="F1814" s="21">
        <f>Base[[#This Row],[Duração]]*24</f>
        <v>0</v>
      </c>
      <c r="G1814" s="22">
        <f>HOUR(Base[[#This Row],[Tempo de atendimento]]/24)</f>
        <v>0</v>
      </c>
      <c r="H1814">
        <f>_xlfn.XLOOKUP(Base[[#This Row],[Recurso]],'DE-PARA'!$A$1:$A$1000,'DE-PARA'!$E$1:$E$1000)</f>
        <v>0</v>
      </c>
      <c r="I1814">
        <f>_xlfn.XLOOKUP(Base[[#This Row],[Recurso]],'DE-PARA'!$A$1:$A$1000,'DE-PARA'!$F$1:$F$1000)</f>
        <v>0</v>
      </c>
      <c r="AD1814" s="64"/>
      <c r="AE1814" s="64"/>
      <c r="AF1814" s="64"/>
      <c r="AG1814" s="65"/>
      <c r="AH1814" s="65"/>
      <c r="BK1814" s="65"/>
      <c r="BL1814" s="65"/>
      <c r="BP1814" s="20"/>
    </row>
    <row r="1815" spans="1:68">
      <c r="A1815" s="19">
        <f>CONCATENATE(MONTH(Base[[#This Row],[Data_Padronizada]]),"/",YEAR(Base[[#This Row],[Data_Padronizada]]))*1</f>
        <v>1</v>
      </c>
      <c r="B1815" s="20" cm="1">
        <f t="array" ref="B1815">IF(ISTEXT(BP1815), IFERROR(VALOR.DATA(TRIM(BP1815)), VALUE(TRIM(BP1815))), BP1815)</f>
        <v>0</v>
      </c>
      <c r="C1815" t="str">
        <f>TEXT(Base[[#This Row],[Data_Padronizada]],"DDD")</f>
        <v>sáb</v>
      </c>
      <c r="D1815">
        <f>_xlfn.XLOOKUP(Base[[#This Row],[Recurso]],'DE-PARA'!$A$1:$A$1000,'DE-PARA'!$D$1:$D$1000)</f>
        <v>0</v>
      </c>
      <c r="E1815" t="str">
        <f>_xlfn.XLOOKUP(Base[[#This Row],[Tipo]],'DE-PARA'!$K$2:$K$63,'DE-PARA'!$L$2:$L$63,"Fazer De-Para")</f>
        <v>Fazer De-Para</v>
      </c>
      <c r="F1815" s="21">
        <f>Base[[#This Row],[Duração]]*24</f>
        <v>0</v>
      </c>
      <c r="G1815" s="22">
        <f>HOUR(Base[[#This Row],[Tempo de atendimento]]/24)</f>
        <v>0</v>
      </c>
      <c r="H1815">
        <f>_xlfn.XLOOKUP(Base[[#This Row],[Recurso]],'DE-PARA'!$A$1:$A$1000,'DE-PARA'!$E$1:$E$1000)</f>
        <v>0</v>
      </c>
      <c r="I1815">
        <f>_xlfn.XLOOKUP(Base[[#This Row],[Recurso]],'DE-PARA'!$A$1:$A$1000,'DE-PARA'!$F$1:$F$1000)</f>
        <v>0</v>
      </c>
      <c r="AD1815" s="64"/>
      <c r="AE1815" s="64"/>
      <c r="AF1815" s="64"/>
      <c r="AG1815" s="65"/>
      <c r="AH1815" s="65"/>
      <c r="BK1815" s="65"/>
      <c r="BL1815" s="65"/>
      <c r="BP1815" s="20"/>
    </row>
    <row r="1816" spans="1:68">
      <c r="A1816" s="19">
        <f>CONCATENATE(MONTH(Base[[#This Row],[Data_Padronizada]]),"/",YEAR(Base[[#This Row],[Data_Padronizada]]))*1</f>
        <v>1</v>
      </c>
      <c r="B1816" s="20" cm="1">
        <f t="array" ref="B1816">IF(ISTEXT(BP1816), IFERROR(VALOR.DATA(TRIM(BP1816)), VALUE(TRIM(BP1816))), BP1816)</f>
        <v>0</v>
      </c>
      <c r="C1816" t="str">
        <f>TEXT(Base[[#This Row],[Data_Padronizada]],"DDD")</f>
        <v>sáb</v>
      </c>
      <c r="D1816">
        <f>_xlfn.XLOOKUP(Base[[#This Row],[Recurso]],'DE-PARA'!$A$1:$A$1000,'DE-PARA'!$D$1:$D$1000)</f>
        <v>0</v>
      </c>
      <c r="E1816" t="str">
        <f>_xlfn.XLOOKUP(Base[[#This Row],[Tipo]],'DE-PARA'!$K$2:$K$63,'DE-PARA'!$L$2:$L$63,"Fazer De-Para")</f>
        <v>Fazer De-Para</v>
      </c>
      <c r="F1816" s="21">
        <f>Base[[#This Row],[Duração]]*24</f>
        <v>0</v>
      </c>
      <c r="G1816" s="22">
        <f>HOUR(Base[[#This Row],[Tempo de atendimento]]/24)</f>
        <v>0</v>
      </c>
      <c r="H1816">
        <f>_xlfn.XLOOKUP(Base[[#This Row],[Recurso]],'DE-PARA'!$A$1:$A$1000,'DE-PARA'!$E$1:$E$1000)</f>
        <v>0</v>
      </c>
      <c r="I1816">
        <f>_xlfn.XLOOKUP(Base[[#This Row],[Recurso]],'DE-PARA'!$A$1:$A$1000,'DE-PARA'!$F$1:$F$1000)</f>
        <v>0</v>
      </c>
      <c r="AD1816" s="64"/>
      <c r="AE1816" s="64"/>
      <c r="AF1816" s="64"/>
      <c r="AG1816" s="65"/>
      <c r="AH1816" s="65"/>
      <c r="BK1816" s="65"/>
      <c r="BL1816" s="65"/>
      <c r="BP1816" s="20"/>
    </row>
    <row r="1817" spans="1:68">
      <c r="A1817" s="19">
        <f>CONCATENATE(MONTH(Base[[#This Row],[Data_Padronizada]]),"/",YEAR(Base[[#This Row],[Data_Padronizada]]))*1</f>
        <v>1</v>
      </c>
      <c r="B1817" s="20" cm="1">
        <f t="array" ref="B1817">IF(ISTEXT(BP1817), IFERROR(VALOR.DATA(TRIM(BP1817)), VALUE(TRIM(BP1817))), BP1817)</f>
        <v>0</v>
      </c>
      <c r="C1817" t="str">
        <f>TEXT(Base[[#This Row],[Data_Padronizada]],"DDD")</f>
        <v>sáb</v>
      </c>
      <c r="D1817">
        <f>_xlfn.XLOOKUP(Base[[#This Row],[Recurso]],'DE-PARA'!$A$1:$A$1000,'DE-PARA'!$D$1:$D$1000)</f>
        <v>0</v>
      </c>
      <c r="E1817" t="str">
        <f>_xlfn.XLOOKUP(Base[[#This Row],[Tipo]],'DE-PARA'!$K$2:$K$63,'DE-PARA'!$L$2:$L$63,"Fazer De-Para")</f>
        <v>Fazer De-Para</v>
      </c>
      <c r="F1817" s="21">
        <f>Base[[#This Row],[Duração]]*24</f>
        <v>0</v>
      </c>
      <c r="G1817" s="22">
        <f>HOUR(Base[[#This Row],[Tempo de atendimento]]/24)</f>
        <v>0</v>
      </c>
      <c r="H1817">
        <f>_xlfn.XLOOKUP(Base[[#This Row],[Recurso]],'DE-PARA'!$A$1:$A$1000,'DE-PARA'!$E$1:$E$1000)</f>
        <v>0</v>
      </c>
      <c r="I1817">
        <f>_xlfn.XLOOKUP(Base[[#This Row],[Recurso]],'DE-PARA'!$A$1:$A$1000,'DE-PARA'!$F$1:$F$1000)</f>
        <v>0</v>
      </c>
      <c r="AD1817" s="64"/>
      <c r="AE1817" s="64"/>
      <c r="AF1817" s="64"/>
      <c r="AG1817" s="65"/>
      <c r="AH1817" s="65"/>
      <c r="BK1817" s="65"/>
      <c r="BL1817" s="65"/>
      <c r="BP1817" s="20"/>
    </row>
    <row r="1818" spans="1:68">
      <c r="A1818" s="19">
        <f>CONCATENATE(MONTH(Base[[#This Row],[Data_Padronizada]]),"/",YEAR(Base[[#This Row],[Data_Padronizada]]))*1</f>
        <v>1</v>
      </c>
      <c r="B1818" s="20" cm="1">
        <f t="array" ref="B1818">IF(ISTEXT(BP1818), IFERROR(VALOR.DATA(TRIM(BP1818)), VALUE(TRIM(BP1818))), BP1818)</f>
        <v>0</v>
      </c>
      <c r="C1818" t="str">
        <f>TEXT(Base[[#This Row],[Data_Padronizada]],"DDD")</f>
        <v>sáb</v>
      </c>
      <c r="D1818">
        <f>_xlfn.XLOOKUP(Base[[#This Row],[Recurso]],'DE-PARA'!$A$1:$A$1000,'DE-PARA'!$D$1:$D$1000)</f>
        <v>0</v>
      </c>
      <c r="E1818" t="str">
        <f>_xlfn.XLOOKUP(Base[[#This Row],[Tipo]],'DE-PARA'!$K$2:$K$63,'DE-PARA'!$L$2:$L$63,"Fazer De-Para")</f>
        <v>Fazer De-Para</v>
      </c>
      <c r="F1818" s="21">
        <f>Base[[#This Row],[Duração]]*24</f>
        <v>0</v>
      </c>
      <c r="G1818" s="22">
        <f>HOUR(Base[[#This Row],[Tempo de atendimento]]/24)</f>
        <v>0</v>
      </c>
      <c r="H1818">
        <f>_xlfn.XLOOKUP(Base[[#This Row],[Recurso]],'DE-PARA'!$A$1:$A$1000,'DE-PARA'!$E$1:$E$1000)</f>
        <v>0</v>
      </c>
      <c r="I1818">
        <f>_xlfn.XLOOKUP(Base[[#This Row],[Recurso]],'DE-PARA'!$A$1:$A$1000,'DE-PARA'!$F$1:$F$1000)</f>
        <v>0</v>
      </c>
      <c r="AD1818" s="64"/>
      <c r="AE1818" s="64"/>
      <c r="AF1818" s="64"/>
      <c r="AG1818" s="65"/>
      <c r="AH1818" s="65"/>
      <c r="BK1818" s="65"/>
      <c r="BL1818" s="65"/>
      <c r="BP1818" s="20"/>
    </row>
    <row r="1819" spans="1:68">
      <c r="A1819" s="19">
        <f>CONCATENATE(MONTH(Base[[#This Row],[Data_Padronizada]]),"/",YEAR(Base[[#This Row],[Data_Padronizada]]))*1</f>
        <v>1</v>
      </c>
      <c r="B1819" s="20" cm="1">
        <f t="array" ref="B1819">IF(ISTEXT(BP1819), IFERROR(VALOR.DATA(TRIM(BP1819)), VALUE(TRIM(BP1819))), BP1819)</f>
        <v>0</v>
      </c>
      <c r="C1819" t="str">
        <f>TEXT(Base[[#This Row],[Data_Padronizada]],"DDD")</f>
        <v>sáb</v>
      </c>
      <c r="D1819">
        <f>_xlfn.XLOOKUP(Base[[#This Row],[Recurso]],'DE-PARA'!$A$1:$A$1000,'DE-PARA'!$D$1:$D$1000)</f>
        <v>0</v>
      </c>
      <c r="E1819" t="str">
        <f>_xlfn.XLOOKUP(Base[[#This Row],[Tipo]],'DE-PARA'!$K$2:$K$63,'DE-PARA'!$L$2:$L$63,"Fazer De-Para")</f>
        <v>Fazer De-Para</v>
      </c>
      <c r="F1819" s="21">
        <f>Base[[#This Row],[Duração]]*24</f>
        <v>0</v>
      </c>
      <c r="G1819" s="22">
        <f>HOUR(Base[[#This Row],[Tempo de atendimento]]/24)</f>
        <v>0</v>
      </c>
      <c r="H1819">
        <f>_xlfn.XLOOKUP(Base[[#This Row],[Recurso]],'DE-PARA'!$A$1:$A$1000,'DE-PARA'!$E$1:$E$1000)</f>
        <v>0</v>
      </c>
      <c r="I1819">
        <f>_xlfn.XLOOKUP(Base[[#This Row],[Recurso]],'DE-PARA'!$A$1:$A$1000,'DE-PARA'!$F$1:$F$1000)</f>
        <v>0</v>
      </c>
      <c r="AD1819" s="64"/>
      <c r="AE1819" s="64"/>
      <c r="AF1819" s="64"/>
      <c r="AG1819" s="65"/>
      <c r="AH1819" s="65"/>
      <c r="BK1819" s="65"/>
      <c r="BL1819" s="65"/>
      <c r="BP1819" s="20"/>
    </row>
    <row r="1820" spans="1:68">
      <c r="A1820" s="19">
        <f>CONCATENATE(MONTH(Base[[#This Row],[Data_Padronizada]]),"/",YEAR(Base[[#This Row],[Data_Padronizada]]))*1</f>
        <v>1</v>
      </c>
      <c r="B1820" s="20" cm="1">
        <f t="array" ref="B1820">IF(ISTEXT(BP1820), IFERROR(VALOR.DATA(TRIM(BP1820)), VALUE(TRIM(BP1820))), BP1820)</f>
        <v>0</v>
      </c>
      <c r="C1820" t="str">
        <f>TEXT(Base[[#This Row],[Data_Padronizada]],"DDD")</f>
        <v>sáb</v>
      </c>
      <c r="D1820">
        <f>_xlfn.XLOOKUP(Base[[#This Row],[Recurso]],'DE-PARA'!$A$1:$A$1000,'DE-PARA'!$D$1:$D$1000)</f>
        <v>0</v>
      </c>
      <c r="E1820" t="str">
        <f>_xlfn.XLOOKUP(Base[[#This Row],[Tipo]],'DE-PARA'!$K$2:$K$63,'DE-PARA'!$L$2:$L$63,"Fazer De-Para")</f>
        <v>Fazer De-Para</v>
      </c>
      <c r="F1820" s="21">
        <f>Base[[#This Row],[Duração]]*24</f>
        <v>0</v>
      </c>
      <c r="G1820" s="22">
        <f>HOUR(Base[[#This Row],[Tempo de atendimento]]/24)</f>
        <v>0</v>
      </c>
      <c r="H1820">
        <f>_xlfn.XLOOKUP(Base[[#This Row],[Recurso]],'DE-PARA'!$A$1:$A$1000,'DE-PARA'!$E$1:$E$1000)</f>
        <v>0</v>
      </c>
      <c r="I1820">
        <f>_xlfn.XLOOKUP(Base[[#This Row],[Recurso]],'DE-PARA'!$A$1:$A$1000,'DE-PARA'!$F$1:$F$1000)</f>
        <v>0</v>
      </c>
      <c r="AD1820" s="64"/>
      <c r="AE1820" s="64"/>
      <c r="AF1820" s="64"/>
      <c r="AG1820" s="65"/>
      <c r="AH1820" s="65"/>
      <c r="BK1820" s="65"/>
      <c r="BL1820" s="65"/>
      <c r="BP1820" s="20"/>
    </row>
    <row r="1821" spans="1:68">
      <c r="A1821" s="19">
        <f>CONCATENATE(MONTH(Base[[#This Row],[Data_Padronizada]]),"/",YEAR(Base[[#This Row],[Data_Padronizada]]))*1</f>
        <v>1</v>
      </c>
      <c r="B1821" s="20" cm="1">
        <f t="array" ref="B1821">IF(ISTEXT(BP1821), IFERROR(VALOR.DATA(TRIM(BP1821)), VALUE(TRIM(BP1821))), BP1821)</f>
        <v>0</v>
      </c>
      <c r="C1821" t="str">
        <f>TEXT(Base[[#This Row],[Data_Padronizada]],"DDD")</f>
        <v>sáb</v>
      </c>
      <c r="D1821">
        <f>_xlfn.XLOOKUP(Base[[#This Row],[Recurso]],'DE-PARA'!$A$1:$A$1000,'DE-PARA'!$D$1:$D$1000)</f>
        <v>0</v>
      </c>
      <c r="E1821" t="str">
        <f>_xlfn.XLOOKUP(Base[[#This Row],[Tipo]],'DE-PARA'!$K$2:$K$63,'DE-PARA'!$L$2:$L$63,"Fazer De-Para")</f>
        <v>Fazer De-Para</v>
      </c>
      <c r="F1821" s="21">
        <f>Base[[#This Row],[Duração]]*24</f>
        <v>0</v>
      </c>
      <c r="G1821" s="22">
        <f>HOUR(Base[[#This Row],[Tempo de atendimento]]/24)</f>
        <v>0</v>
      </c>
      <c r="H1821">
        <f>_xlfn.XLOOKUP(Base[[#This Row],[Recurso]],'DE-PARA'!$A$1:$A$1000,'DE-PARA'!$E$1:$E$1000)</f>
        <v>0</v>
      </c>
      <c r="I1821">
        <f>_xlfn.XLOOKUP(Base[[#This Row],[Recurso]],'DE-PARA'!$A$1:$A$1000,'DE-PARA'!$F$1:$F$1000)</f>
        <v>0</v>
      </c>
      <c r="AD1821" s="64"/>
      <c r="AE1821" s="64"/>
      <c r="AF1821" s="64"/>
      <c r="AG1821" s="65"/>
      <c r="AH1821" s="65"/>
      <c r="BK1821" s="65"/>
      <c r="BL1821" s="65"/>
      <c r="BP1821" s="20"/>
    </row>
    <row r="1822" spans="1:68">
      <c r="A1822" s="19">
        <f>CONCATENATE(MONTH(Base[[#This Row],[Data_Padronizada]]),"/",YEAR(Base[[#This Row],[Data_Padronizada]]))*1</f>
        <v>1</v>
      </c>
      <c r="B1822" s="20" cm="1">
        <f t="array" ref="B1822">IF(ISTEXT(BP1822), IFERROR(VALOR.DATA(TRIM(BP1822)), VALUE(TRIM(BP1822))), BP1822)</f>
        <v>0</v>
      </c>
      <c r="C1822" t="str">
        <f>TEXT(Base[[#This Row],[Data_Padronizada]],"DDD")</f>
        <v>sáb</v>
      </c>
      <c r="D1822">
        <f>_xlfn.XLOOKUP(Base[[#This Row],[Recurso]],'DE-PARA'!$A$1:$A$1000,'DE-PARA'!$D$1:$D$1000)</f>
        <v>0</v>
      </c>
      <c r="E1822" t="str">
        <f>_xlfn.XLOOKUP(Base[[#This Row],[Tipo]],'DE-PARA'!$K$2:$K$63,'DE-PARA'!$L$2:$L$63,"Fazer De-Para")</f>
        <v>Fazer De-Para</v>
      </c>
      <c r="F1822" s="21">
        <f>Base[[#This Row],[Duração]]*24</f>
        <v>0</v>
      </c>
      <c r="G1822" s="22">
        <f>HOUR(Base[[#This Row],[Tempo de atendimento]]/24)</f>
        <v>0</v>
      </c>
      <c r="H1822">
        <f>_xlfn.XLOOKUP(Base[[#This Row],[Recurso]],'DE-PARA'!$A$1:$A$1000,'DE-PARA'!$E$1:$E$1000)</f>
        <v>0</v>
      </c>
      <c r="I1822">
        <f>_xlfn.XLOOKUP(Base[[#This Row],[Recurso]],'DE-PARA'!$A$1:$A$1000,'DE-PARA'!$F$1:$F$1000)</f>
        <v>0</v>
      </c>
      <c r="AD1822" s="64"/>
      <c r="AE1822" s="64"/>
      <c r="AF1822" s="64"/>
      <c r="AG1822" s="65"/>
      <c r="AH1822" s="65"/>
      <c r="BK1822" s="65"/>
      <c r="BL1822" s="65"/>
      <c r="BP1822" s="20"/>
    </row>
    <row r="1823" spans="1:68">
      <c r="A1823" s="19">
        <f>CONCATENATE(MONTH(Base[[#This Row],[Data_Padronizada]]),"/",YEAR(Base[[#This Row],[Data_Padronizada]]))*1</f>
        <v>1</v>
      </c>
      <c r="B1823" s="20" cm="1">
        <f t="array" ref="B1823">IF(ISTEXT(BP1823), IFERROR(VALOR.DATA(TRIM(BP1823)), VALUE(TRIM(BP1823))), BP1823)</f>
        <v>0</v>
      </c>
      <c r="C1823" t="str">
        <f>TEXT(Base[[#This Row],[Data_Padronizada]],"DDD")</f>
        <v>sáb</v>
      </c>
      <c r="D1823">
        <f>_xlfn.XLOOKUP(Base[[#This Row],[Recurso]],'DE-PARA'!$A$1:$A$1000,'DE-PARA'!$D$1:$D$1000)</f>
        <v>0</v>
      </c>
      <c r="E1823" t="str">
        <f>_xlfn.XLOOKUP(Base[[#This Row],[Tipo]],'DE-PARA'!$K$2:$K$63,'DE-PARA'!$L$2:$L$63,"Fazer De-Para")</f>
        <v>Fazer De-Para</v>
      </c>
      <c r="F1823" s="21">
        <f>Base[[#This Row],[Duração]]*24</f>
        <v>0</v>
      </c>
      <c r="G1823" s="22">
        <f>HOUR(Base[[#This Row],[Tempo de atendimento]]/24)</f>
        <v>0</v>
      </c>
      <c r="H1823">
        <f>_xlfn.XLOOKUP(Base[[#This Row],[Recurso]],'DE-PARA'!$A$1:$A$1000,'DE-PARA'!$E$1:$E$1000)</f>
        <v>0</v>
      </c>
      <c r="I1823">
        <f>_xlfn.XLOOKUP(Base[[#This Row],[Recurso]],'DE-PARA'!$A$1:$A$1000,'DE-PARA'!$F$1:$F$1000)</f>
        <v>0</v>
      </c>
      <c r="AD1823" s="64"/>
      <c r="AE1823" s="64"/>
      <c r="AF1823" s="64"/>
      <c r="AG1823" s="65"/>
      <c r="AH1823" s="65"/>
      <c r="BK1823" s="65"/>
      <c r="BL1823" s="65"/>
      <c r="BP1823" s="20"/>
    </row>
    <row r="1824" spans="1:68">
      <c r="A1824" s="19">
        <f>CONCATENATE(MONTH(Base[[#This Row],[Data_Padronizada]]),"/",YEAR(Base[[#This Row],[Data_Padronizada]]))*1</f>
        <v>1</v>
      </c>
      <c r="B1824" s="20" cm="1">
        <f t="array" ref="B1824">IF(ISTEXT(BP1824), IFERROR(VALOR.DATA(TRIM(BP1824)), VALUE(TRIM(BP1824))), BP1824)</f>
        <v>0</v>
      </c>
      <c r="C1824" t="str">
        <f>TEXT(Base[[#This Row],[Data_Padronizada]],"DDD")</f>
        <v>sáb</v>
      </c>
      <c r="D1824">
        <f>_xlfn.XLOOKUP(Base[[#This Row],[Recurso]],'DE-PARA'!$A$1:$A$1000,'DE-PARA'!$D$1:$D$1000)</f>
        <v>0</v>
      </c>
      <c r="E1824" t="str">
        <f>_xlfn.XLOOKUP(Base[[#This Row],[Tipo]],'DE-PARA'!$K$2:$K$63,'DE-PARA'!$L$2:$L$63,"Fazer De-Para")</f>
        <v>Fazer De-Para</v>
      </c>
      <c r="F1824" s="21">
        <f>Base[[#This Row],[Duração]]*24</f>
        <v>0</v>
      </c>
      <c r="G1824" s="22">
        <f>HOUR(Base[[#This Row],[Tempo de atendimento]]/24)</f>
        <v>0</v>
      </c>
      <c r="H1824">
        <f>_xlfn.XLOOKUP(Base[[#This Row],[Recurso]],'DE-PARA'!$A$1:$A$1000,'DE-PARA'!$E$1:$E$1000)</f>
        <v>0</v>
      </c>
      <c r="I1824">
        <f>_xlfn.XLOOKUP(Base[[#This Row],[Recurso]],'DE-PARA'!$A$1:$A$1000,'DE-PARA'!$F$1:$F$1000)</f>
        <v>0</v>
      </c>
      <c r="AD1824" s="64"/>
      <c r="AE1824" s="64"/>
      <c r="AF1824" s="64"/>
      <c r="AG1824" s="65"/>
      <c r="AH1824" s="65"/>
      <c r="BK1824" s="65"/>
      <c r="BL1824" s="65"/>
      <c r="BP1824" s="20"/>
    </row>
    <row r="1825" spans="1:68">
      <c r="A1825" s="19">
        <f>CONCATENATE(MONTH(Base[[#This Row],[Data_Padronizada]]),"/",YEAR(Base[[#This Row],[Data_Padronizada]]))*1</f>
        <v>1</v>
      </c>
      <c r="B1825" s="20" cm="1">
        <f t="array" ref="B1825">IF(ISTEXT(BP1825), IFERROR(VALOR.DATA(TRIM(BP1825)), VALUE(TRIM(BP1825))), BP1825)</f>
        <v>0</v>
      </c>
      <c r="C1825" t="str">
        <f>TEXT(Base[[#This Row],[Data_Padronizada]],"DDD")</f>
        <v>sáb</v>
      </c>
      <c r="D1825">
        <f>_xlfn.XLOOKUP(Base[[#This Row],[Recurso]],'DE-PARA'!$A$1:$A$1000,'DE-PARA'!$D$1:$D$1000)</f>
        <v>0</v>
      </c>
      <c r="E1825" t="str">
        <f>_xlfn.XLOOKUP(Base[[#This Row],[Tipo]],'DE-PARA'!$K$2:$K$63,'DE-PARA'!$L$2:$L$63,"Fazer De-Para")</f>
        <v>Fazer De-Para</v>
      </c>
      <c r="F1825" s="21">
        <f>Base[[#This Row],[Duração]]*24</f>
        <v>0</v>
      </c>
      <c r="G1825" s="22">
        <f>HOUR(Base[[#This Row],[Tempo de atendimento]]/24)</f>
        <v>0</v>
      </c>
      <c r="H1825">
        <f>_xlfn.XLOOKUP(Base[[#This Row],[Recurso]],'DE-PARA'!$A$1:$A$1000,'DE-PARA'!$E$1:$E$1000)</f>
        <v>0</v>
      </c>
      <c r="I1825">
        <f>_xlfn.XLOOKUP(Base[[#This Row],[Recurso]],'DE-PARA'!$A$1:$A$1000,'DE-PARA'!$F$1:$F$1000)</f>
        <v>0</v>
      </c>
      <c r="AD1825" s="64"/>
      <c r="AE1825" s="64"/>
      <c r="AF1825" s="64"/>
      <c r="AG1825" s="65"/>
      <c r="AH1825" s="65"/>
      <c r="BK1825" s="65"/>
      <c r="BL1825" s="65"/>
      <c r="BP1825" s="20"/>
    </row>
    <row r="1826" spans="1:68">
      <c r="A1826" s="19">
        <f>CONCATENATE(MONTH(Base[[#This Row],[Data_Padronizada]]),"/",YEAR(Base[[#This Row],[Data_Padronizada]]))*1</f>
        <v>1</v>
      </c>
      <c r="B1826" s="20" cm="1">
        <f t="array" ref="B1826">IF(ISTEXT(BP1826), IFERROR(VALOR.DATA(TRIM(BP1826)), VALUE(TRIM(BP1826))), BP1826)</f>
        <v>0</v>
      </c>
      <c r="C1826" t="str">
        <f>TEXT(Base[[#This Row],[Data_Padronizada]],"DDD")</f>
        <v>sáb</v>
      </c>
      <c r="D1826">
        <f>_xlfn.XLOOKUP(Base[[#This Row],[Recurso]],'DE-PARA'!$A$1:$A$1000,'DE-PARA'!$D$1:$D$1000)</f>
        <v>0</v>
      </c>
      <c r="E1826" t="str">
        <f>_xlfn.XLOOKUP(Base[[#This Row],[Tipo]],'DE-PARA'!$K$2:$K$63,'DE-PARA'!$L$2:$L$63,"Fazer De-Para")</f>
        <v>Fazer De-Para</v>
      </c>
      <c r="F1826" s="21">
        <f>Base[[#This Row],[Duração]]*24</f>
        <v>0</v>
      </c>
      <c r="G1826" s="22">
        <f>HOUR(Base[[#This Row],[Tempo de atendimento]]/24)</f>
        <v>0</v>
      </c>
      <c r="H1826">
        <f>_xlfn.XLOOKUP(Base[[#This Row],[Recurso]],'DE-PARA'!$A$1:$A$1000,'DE-PARA'!$E$1:$E$1000)</f>
        <v>0</v>
      </c>
      <c r="I1826">
        <f>_xlfn.XLOOKUP(Base[[#This Row],[Recurso]],'DE-PARA'!$A$1:$A$1000,'DE-PARA'!$F$1:$F$1000)</f>
        <v>0</v>
      </c>
      <c r="AD1826" s="64"/>
      <c r="AE1826" s="64"/>
      <c r="AF1826" s="64"/>
      <c r="AG1826" s="65"/>
      <c r="AH1826" s="65"/>
      <c r="BK1826" s="65"/>
      <c r="BL1826" s="65"/>
      <c r="BP1826" s="20"/>
    </row>
    <row r="1827" spans="1:68">
      <c r="A1827" s="19">
        <f>CONCATENATE(MONTH(Base[[#This Row],[Data_Padronizada]]),"/",YEAR(Base[[#This Row],[Data_Padronizada]]))*1</f>
        <v>1</v>
      </c>
      <c r="B1827" s="20" cm="1">
        <f t="array" ref="B1827">IF(ISTEXT(BP1827), IFERROR(VALOR.DATA(TRIM(BP1827)), VALUE(TRIM(BP1827))), BP1827)</f>
        <v>0</v>
      </c>
      <c r="C1827" t="str">
        <f>TEXT(Base[[#This Row],[Data_Padronizada]],"DDD")</f>
        <v>sáb</v>
      </c>
      <c r="D1827">
        <f>_xlfn.XLOOKUP(Base[[#This Row],[Recurso]],'DE-PARA'!$A$1:$A$1000,'DE-PARA'!$D$1:$D$1000)</f>
        <v>0</v>
      </c>
      <c r="E1827" t="str">
        <f>_xlfn.XLOOKUP(Base[[#This Row],[Tipo]],'DE-PARA'!$K$2:$K$63,'DE-PARA'!$L$2:$L$63,"Fazer De-Para")</f>
        <v>Fazer De-Para</v>
      </c>
      <c r="F1827" s="21">
        <f>Base[[#This Row],[Duração]]*24</f>
        <v>0</v>
      </c>
      <c r="G1827" s="22">
        <f>HOUR(Base[[#This Row],[Tempo de atendimento]]/24)</f>
        <v>0</v>
      </c>
      <c r="H1827">
        <f>_xlfn.XLOOKUP(Base[[#This Row],[Recurso]],'DE-PARA'!$A$1:$A$1000,'DE-PARA'!$E$1:$E$1000)</f>
        <v>0</v>
      </c>
      <c r="I1827">
        <f>_xlfn.XLOOKUP(Base[[#This Row],[Recurso]],'DE-PARA'!$A$1:$A$1000,'DE-PARA'!$F$1:$F$1000)</f>
        <v>0</v>
      </c>
      <c r="AD1827" s="64"/>
      <c r="AE1827" s="64"/>
      <c r="AF1827" s="64"/>
      <c r="AG1827" s="65"/>
      <c r="AH1827" s="65"/>
      <c r="BK1827" s="65"/>
      <c r="BL1827" s="65"/>
      <c r="BP1827" s="20"/>
    </row>
    <row r="1828" spans="1:68">
      <c r="A1828" s="19">
        <f>CONCATENATE(MONTH(Base[[#This Row],[Data_Padronizada]]),"/",YEAR(Base[[#This Row],[Data_Padronizada]]))*1</f>
        <v>1</v>
      </c>
      <c r="B1828" s="20" cm="1">
        <f t="array" ref="B1828">IF(ISTEXT(BP1828), IFERROR(VALOR.DATA(TRIM(BP1828)), VALUE(TRIM(BP1828))), BP1828)</f>
        <v>0</v>
      </c>
      <c r="C1828" t="str">
        <f>TEXT(Base[[#This Row],[Data_Padronizada]],"DDD")</f>
        <v>sáb</v>
      </c>
      <c r="D1828">
        <f>_xlfn.XLOOKUP(Base[[#This Row],[Recurso]],'DE-PARA'!$A$1:$A$1000,'DE-PARA'!$D$1:$D$1000)</f>
        <v>0</v>
      </c>
      <c r="E1828" t="str">
        <f>_xlfn.XLOOKUP(Base[[#This Row],[Tipo]],'DE-PARA'!$K$2:$K$63,'DE-PARA'!$L$2:$L$63,"Fazer De-Para")</f>
        <v>Fazer De-Para</v>
      </c>
      <c r="F1828" s="21">
        <f>Base[[#This Row],[Duração]]*24</f>
        <v>0</v>
      </c>
      <c r="G1828" s="22">
        <f>HOUR(Base[[#This Row],[Tempo de atendimento]]/24)</f>
        <v>0</v>
      </c>
      <c r="H1828">
        <f>_xlfn.XLOOKUP(Base[[#This Row],[Recurso]],'DE-PARA'!$A$1:$A$1000,'DE-PARA'!$E$1:$E$1000)</f>
        <v>0</v>
      </c>
      <c r="I1828">
        <f>_xlfn.XLOOKUP(Base[[#This Row],[Recurso]],'DE-PARA'!$A$1:$A$1000,'DE-PARA'!$F$1:$F$1000)</f>
        <v>0</v>
      </c>
      <c r="AD1828" s="64"/>
      <c r="AE1828" s="64"/>
      <c r="AF1828" s="64"/>
      <c r="AG1828" s="65"/>
      <c r="AH1828" s="65"/>
      <c r="BK1828" s="65"/>
      <c r="BL1828" s="65"/>
      <c r="BP1828" s="20"/>
    </row>
    <row r="1829" spans="1:68">
      <c r="A1829" s="19">
        <f>CONCATENATE(MONTH(Base[[#This Row],[Data_Padronizada]]),"/",YEAR(Base[[#This Row],[Data_Padronizada]]))*1</f>
        <v>1</v>
      </c>
      <c r="B1829" s="20" cm="1">
        <f t="array" ref="B1829">IF(ISTEXT(BP1829), IFERROR(VALOR.DATA(TRIM(BP1829)), VALUE(TRIM(BP1829))), BP1829)</f>
        <v>0</v>
      </c>
      <c r="C1829" t="str">
        <f>TEXT(Base[[#This Row],[Data_Padronizada]],"DDD")</f>
        <v>sáb</v>
      </c>
      <c r="D1829">
        <f>_xlfn.XLOOKUP(Base[[#This Row],[Recurso]],'DE-PARA'!$A$1:$A$1000,'DE-PARA'!$D$1:$D$1000)</f>
        <v>0</v>
      </c>
      <c r="E1829" t="str">
        <f>_xlfn.XLOOKUP(Base[[#This Row],[Tipo]],'DE-PARA'!$K$2:$K$63,'DE-PARA'!$L$2:$L$63,"Fazer De-Para")</f>
        <v>Fazer De-Para</v>
      </c>
      <c r="F1829" s="21">
        <f>Base[[#This Row],[Duração]]*24</f>
        <v>0</v>
      </c>
      <c r="G1829" s="22">
        <f>HOUR(Base[[#This Row],[Tempo de atendimento]]/24)</f>
        <v>0</v>
      </c>
      <c r="H1829">
        <f>_xlfn.XLOOKUP(Base[[#This Row],[Recurso]],'DE-PARA'!$A$1:$A$1000,'DE-PARA'!$E$1:$E$1000)</f>
        <v>0</v>
      </c>
      <c r="I1829">
        <f>_xlfn.XLOOKUP(Base[[#This Row],[Recurso]],'DE-PARA'!$A$1:$A$1000,'DE-PARA'!$F$1:$F$1000)</f>
        <v>0</v>
      </c>
      <c r="AD1829" s="64"/>
      <c r="AE1829" s="64"/>
      <c r="AF1829" s="64"/>
      <c r="AG1829" s="65"/>
      <c r="AH1829" s="65"/>
      <c r="BK1829" s="65"/>
      <c r="BL1829" s="65"/>
      <c r="BP1829" s="20"/>
    </row>
    <row r="1830" spans="1:68">
      <c r="A1830" s="19">
        <f>CONCATENATE(MONTH(Base[[#This Row],[Data_Padronizada]]),"/",YEAR(Base[[#This Row],[Data_Padronizada]]))*1</f>
        <v>1</v>
      </c>
      <c r="B1830" s="20" cm="1">
        <f t="array" ref="B1830">IF(ISTEXT(BP1830), IFERROR(VALOR.DATA(TRIM(BP1830)), VALUE(TRIM(BP1830))), BP1830)</f>
        <v>0</v>
      </c>
      <c r="C1830" t="str">
        <f>TEXT(Base[[#This Row],[Data_Padronizada]],"DDD")</f>
        <v>sáb</v>
      </c>
      <c r="D1830">
        <f>_xlfn.XLOOKUP(Base[[#This Row],[Recurso]],'DE-PARA'!$A$1:$A$1000,'DE-PARA'!$D$1:$D$1000)</f>
        <v>0</v>
      </c>
      <c r="E1830" t="str">
        <f>_xlfn.XLOOKUP(Base[[#This Row],[Tipo]],'DE-PARA'!$K$2:$K$63,'DE-PARA'!$L$2:$L$63,"Fazer De-Para")</f>
        <v>Fazer De-Para</v>
      </c>
      <c r="F1830" s="21">
        <f>Base[[#This Row],[Duração]]*24</f>
        <v>0</v>
      </c>
      <c r="G1830" s="22">
        <f>HOUR(Base[[#This Row],[Tempo de atendimento]]/24)</f>
        <v>0</v>
      </c>
      <c r="H1830">
        <f>_xlfn.XLOOKUP(Base[[#This Row],[Recurso]],'DE-PARA'!$A$1:$A$1000,'DE-PARA'!$E$1:$E$1000)</f>
        <v>0</v>
      </c>
      <c r="I1830">
        <f>_xlfn.XLOOKUP(Base[[#This Row],[Recurso]],'DE-PARA'!$A$1:$A$1000,'DE-PARA'!$F$1:$F$1000)</f>
        <v>0</v>
      </c>
      <c r="AD1830" s="64"/>
      <c r="AE1830" s="64"/>
      <c r="AF1830" s="64"/>
      <c r="AG1830" s="65"/>
      <c r="AH1830" s="65"/>
      <c r="BK1830" s="65"/>
      <c r="BL1830" s="65"/>
      <c r="BP1830" s="20"/>
    </row>
    <row r="1831" spans="1:68">
      <c r="A1831" s="19">
        <f>CONCATENATE(MONTH(Base[[#This Row],[Data_Padronizada]]),"/",YEAR(Base[[#This Row],[Data_Padronizada]]))*1</f>
        <v>1</v>
      </c>
      <c r="B1831" s="20" cm="1">
        <f t="array" ref="B1831">IF(ISTEXT(BP1831), IFERROR(VALOR.DATA(TRIM(BP1831)), VALUE(TRIM(BP1831))), BP1831)</f>
        <v>0</v>
      </c>
      <c r="C1831" t="str">
        <f>TEXT(Base[[#This Row],[Data_Padronizada]],"DDD")</f>
        <v>sáb</v>
      </c>
      <c r="D1831">
        <f>_xlfn.XLOOKUP(Base[[#This Row],[Recurso]],'DE-PARA'!$A$1:$A$1000,'DE-PARA'!$D$1:$D$1000)</f>
        <v>0</v>
      </c>
      <c r="E1831" t="str">
        <f>_xlfn.XLOOKUP(Base[[#This Row],[Tipo]],'DE-PARA'!$K$2:$K$63,'DE-PARA'!$L$2:$L$63,"Fazer De-Para")</f>
        <v>Fazer De-Para</v>
      </c>
      <c r="F1831" s="21">
        <f>Base[[#This Row],[Duração]]*24</f>
        <v>0</v>
      </c>
      <c r="G1831" s="22">
        <f>HOUR(Base[[#This Row],[Tempo de atendimento]]/24)</f>
        <v>0</v>
      </c>
      <c r="H1831">
        <f>_xlfn.XLOOKUP(Base[[#This Row],[Recurso]],'DE-PARA'!$A$1:$A$1000,'DE-PARA'!$E$1:$E$1000)</f>
        <v>0</v>
      </c>
      <c r="I1831">
        <f>_xlfn.XLOOKUP(Base[[#This Row],[Recurso]],'DE-PARA'!$A$1:$A$1000,'DE-PARA'!$F$1:$F$1000)</f>
        <v>0</v>
      </c>
      <c r="AD1831" s="64"/>
      <c r="AE1831" s="64"/>
      <c r="AF1831" s="64"/>
      <c r="AG1831" s="65"/>
      <c r="AH1831" s="65"/>
      <c r="BK1831" s="65"/>
      <c r="BL1831" s="65"/>
      <c r="BP1831" s="20"/>
    </row>
    <row r="1832" spans="1:68">
      <c r="A1832" s="19">
        <f>CONCATENATE(MONTH(Base[[#This Row],[Data_Padronizada]]),"/",YEAR(Base[[#This Row],[Data_Padronizada]]))*1</f>
        <v>1</v>
      </c>
      <c r="B1832" s="20" cm="1">
        <f t="array" ref="B1832">IF(ISTEXT(BP1832), IFERROR(VALOR.DATA(TRIM(BP1832)), VALUE(TRIM(BP1832))), BP1832)</f>
        <v>0</v>
      </c>
      <c r="C1832" t="str">
        <f>TEXT(Base[[#This Row],[Data_Padronizada]],"DDD")</f>
        <v>sáb</v>
      </c>
      <c r="D1832">
        <f>_xlfn.XLOOKUP(Base[[#This Row],[Recurso]],'DE-PARA'!$A$1:$A$1000,'DE-PARA'!$D$1:$D$1000)</f>
        <v>0</v>
      </c>
      <c r="E1832" t="str">
        <f>_xlfn.XLOOKUP(Base[[#This Row],[Tipo]],'DE-PARA'!$K$2:$K$63,'DE-PARA'!$L$2:$L$63,"Fazer De-Para")</f>
        <v>Fazer De-Para</v>
      </c>
      <c r="F1832" s="21">
        <f>Base[[#This Row],[Duração]]*24</f>
        <v>0</v>
      </c>
      <c r="G1832" s="22">
        <f>HOUR(Base[[#This Row],[Tempo de atendimento]]/24)</f>
        <v>0</v>
      </c>
      <c r="H1832">
        <f>_xlfn.XLOOKUP(Base[[#This Row],[Recurso]],'DE-PARA'!$A$1:$A$1000,'DE-PARA'!$E$1:$E$1000)</f>
        <v>0</v>
      </c>
      <c r="I1832">
        <f>_xlfn.XLOOKUP(Base[[#This Row],[Recurso]],'DE-PARA'!$A$1:$A$1000,'DE-PARA'!$F$1:$F$1000)</f>
        <v>0</v>
      </c>
      <c r="AD1832" s="64"/>
      <c r="AE1832" s="64"/>
      <c r="AF1832" s="64"/>
      <c r="AG1832" s="65"/>
      <c r="AH1832" s="65"/>
      <c r="BK1832" s="65"/>
      <c r="BL1832" s="65"/>
      <c r="BP1832" s="20"/>
    </row>
    <row r="1833" spans="1:68">
      <c r="A1833" s="19">
        <f>CONCATENATE(MONTH(Base[[#This Row],[Data_Padronizada]]),"/",YEAR(Base[[#This Row],[Data_Padronizada]]))*1</f>
        <v>1</v>
      </c>
      <c r="B1833" s="20" cm="1">
        <f t="array" ref="B1833">IF(ISTEXT(BP1833), IFERROR(VALOR.DATA(TRIM(BP1833)), VALUE(TRIM(BP1833))), BP1833)</f>
        <v>0</v>
      </c>
      <c r="C1833" t="str">
        <f>TEXT(Base[[#This Row],[Data_Padronizada]],"DDD")</f>
        <v>sáb</v>
      </c>
      <c r="D1833">
        <f>_xlfn.XLOOKUP(Base[[#This Row],[Recurso]],'DE-PARA'!$A$1:$A$1000,'DE-PARA'!$D$1:$D$1000)</f>
        <v>0</v>
      </c>
      <c r="E1833" t="str">
        <f>_xlfn.XLOOKUP(Base[[#This Row],[Tipo]],'DE-PARA'!$K$2:$K$63,'DE-PARA'!$L$2:$L$63,"Fazer De-Para")</f>
        <v>Fazer De-Para</v>
      </c>
      <c r="F1833" s="21">
        <f>Base[[#This Row],[Duração]]*24</f>
        <v>0</v>
      </c>
      <c r="G1833" s="22">
        <f>HOUR(Base[[#This Row],[Tempo de atendimento]]/24)</f>
        <v>0</v>
      </c>
      <c r="H1833">
        <f>_xlfn.XLOOKUP(Base[[#This Row],[Recurso]],'DE-PARA'!$A$1:$A$1000,'DE-PARA'!$E$1:$E$1000)</f>
        <v>0</v>
      </c>
      <c r="I1833">
        <f>_xlfn.XLOOKUP(Base[[#This Row],[Recurso]],'DE-PARA'!$A$1:$A$1000,'DE-PARA'!$F$1:$F$1000)</f>
        <v>0</v>
      </c>
      <c r="AD1833" s="64"/>
      <c r="AE1833" s="64"/>
      <c r="AF1833" s="64"/>
      <c r="AG1833" s="65"/>
      <c r="AH1833" s="65"/>
      <c r="BK1833" s="65"/>
      <c r="BL1833" s="65"/>
      <c r="BP1833" s="20"/>
    </row>
    <row r="1834" spans="1:68">
      <c r="A1834" s="19">
        <f>CONCATENATE(MONTH(Base[[#This Row],[Data_Padronizada]]),"/",YEAR(Base[[#This Row],[Data_Padronizada]]))*1</f>
        <v>1</v>
      </c>
      <c r="B1834" s="20" cm="1">
        <f t="array" ref="B1834">IF(ISTEXT(BP1834), IFERROR(VALOR.DATA(TRIM(BP1834)), VALUE(TRIM(BP1834))), BP1834)</f>
        <v>0</v>
      </c>
      <c r="C1834" t="str">
        <f>TEXT(Base[[#This Row],[Data_Padronizada]],"DDD")</f>
        <v>sáb</v>
      </c>
      <c r="D1834">
        <f>_xlfn.XLOOKUP(Base[[#This Row],[Recurso]],'DE-PARA'!$A$1:$A$1000,'DE-PARA'!$D$1:$D$1000)</f>
        <v>0</v>
      </c>
      <c r="E1834" t="str">
        <f>_xlfn.XLOOKUP(Base[[#This Row],[Tipo]],'DE-PARA'!$K$2:$K$63,'DE-PARA'!$L$2:$L$63,"Fazer De-Para")</f>
        <v>Fazer De-Para</v>
      </c>
      <c r="F1834" s="21">
        <f>Base[[#This Row],[Duração]]*24</f>
        <v>0</v>
      </c>
      <c r="G1834" s="22">
        <f>HOUR(Base[[#This Row],[Tempo de atendimento]]/24)</f>
        <v>0</v>
      </c>
      <c r="H1834">
        <f>_xlfn.XLOOKUP(Base[[#This Row],[Recurso]],'DE-PARA'!$A$1:$A$1000,'DE-PARA'!$E$1:$E$1000)</f>
        <v>0</v>
      </c>
      <c r="I1834">
        <f>_xlfn.XLOOKUP(Base[[#This Row],[Recurso]],'DE-PARA'!$A$1:$A$1000,'DE-PARA'!$F$1:$F$1000)</f>
        <v>0</v>
      </c>
      <c r="AD1834" s="64"/>
      <c r="AE1834" s="64"/>
      <c r="AF1834" s="64"/>
      <c r="AG1834" s="65"/>
      <c r="AH1834" s="65"/>
      <c r="BK1834" s="65"/>
      <c r="BL1834" s="65"/>
      <c r="BP1834" s="20"/>
    </row>
    <row r="1835" spans="1:68">
      <c r="A1835" s="19">
        <f>CONCATENATE(MONTH(Base[[#This Row],[Data_Padronizada]]),"/",YEAR(Base[[#This Row],[Data_Padronizada]]))*1</f>
        <v>1</v>
      </c>
      <c r="B1835" s="20" cm="1">
        <f t="array" ref="B1835">IF(ISTEXT(BP1835), IFERROR(VALOR.DATA(TRIM(BP1835)), VALUE(TRIM(BP1835))), BP1835)</f>
        <v>0</v>
      </c>
      <c r="C1835" t="str">
        <f>TEXT(Base[[#This Row],[Data_Padronizada]],"DDD")</f>
        <v>sáb</v>
      </c>
      <c r="D1835">
        <f>_xlfn.XLOOKUP(Base[[#This Row],[Recurso]],'DE-PARA'!$A$1:$A$1000,'DE-PARA'!$D$1:$D$1000)</f>
        <v>0</v>
      </c>
      <c r="E1835" t="str">
        <f>_xlfn.XLOOKUP(Base[[#This Row],[Tipo]],'DE-PARA'!$K$2:$K$63,'DE-PARA'!$L$2:$L$63,"Fazer De-Para")</f>
        <v>Fazer De-Para</v>
      </c>
      <c r="F1835" s="21">
        <f>Base[[#This Row],[Duração]]*24</f>
        <v>0</v>
      </c>
      <c r="G1835" s="22">
        <f>HOUR(Base[[#This Row],[Tempo de atendimento]]/24)</f>
        <v>0</v>
      </c>
      <c r="H1835">
        <f>_xlfn.XLOOKUP(Base[[#This Row],[Recurso]],'DE-PARA'!$A$1:$A$1000,'DE-PARA'!$E$1:$E$1000)</f>
        <v>0</v>
      </c>
      <c r="I1835">
        <f>_xlfn.XLOOKUP(Base[[#This Row],[Recurso]],'DE-PARA'!$A$1:$A$1000,'DE-PARA'!$F$1:$F$1000)</f>
        <v>0</v>
      </c>
      <c r="AD1835" s="64"/>
      <c r="AE1835" s="64"/>
      <c r="AF1835" s="64"/>
      <c r="AG1835" s="65"/>
      <c r="AH1835" s="65"/>
      <c r="BK1835" s="65"/>
      <c r="BL1835" s="65"/>
      <c r="BP1835" s="20"/>
    </row>
    <row r="1836" spans="1:68">
      <c r="A1836" s="19">
        <f>CONCATENATE(MONTH(Base[[#This Row],[Data_Padronizada]]),"/",YEAR(Base[[#This Row],[Data_Padronizada]]))*1</f>
        <v>1</v>
      </c>
      <c r="B1836" s="20" cm="1">
        <f t="array" ref="B1836">IF(ISTEXT(BP1836), IFERROR(VALOR.DATA(TRIM(BP1836)), VALUE(TRIM(BP1836))), BP1836)</f>
        <v>0</v>
      </c>
      <c r="C1836" t="str">
        <f>TEXT(Base[[#This Row],[Data_Padronizada]],"DDD")</f>
        <v>sáb</v>
      </c>
      <c r="D1836">
        <f>_xlfn.XLOOKUP(Base[[#This Row],[Recurso]],'DE-PARA'!$A$1:$A$1000,'DE-PARA'!$D$1:$D$1000)</f>
        <v>0</v>
      </c>
      <c r="E1836" t="str">
        <f>_xlfn.XLOOKUP(Base[[#This Row],[Tipo]],'DE-PARA'!$K$2:$K$63,'DE-PARA'!$L$2:$L$63,"Fazer De-Para")</f>
        <v>Fazer De-Para</v>
      </c>
      <c r="F1836" s="21">
        <f>Base[[#This Row],[Duração]]*24</f>
        <v>0</v>
      </c>
      <c r="G1836" s="22">
        <f>HOUR(Base[[#This Row],[Tempo de atendimento]]/24)</f>
        <v>0</v>
      </c>
      <c r="H1836">
        <f>_xlfn.XLOOKUP(Base[[#This Row],[Recurso]],'DE-PARA'!$A$1:$A$1000,'DE-PARA'!$E$1:$E$1000)</f>
        <v>0</v>
      </c>
      <c r="I1836">
        <f>_xlfn.XLOOKUP(Base[[#This Row],[Recurso]],'DE-PARA'!$A$1:$A$1000,'DE-PARA'!$F$1:$F$1000)</f>
        <v>0</v>
      </c>
      <c r="AD1836" s="64"/>
      <c r="AE1836" s="64"/>
      <c r="AF1836" s="64"/>
      <c r="AG1836" s="65"/>
      <c r="AH1836" s="65"/>
      <c r="BK1836" s="65"/>
      <c r="BL1836" s="65"/>
      <c r="BP1836" s="20"/>
    </row>
    <row r="1837" spans="1:68">
      <c r="A1837" s="19">
        <f>CONCATENATE(MONTH(Base[[#This Row],[Data_Padronizada]]),"/",YEAR(Base[[#This Row],[Data_Padronizada]]))*1</f>
        <v>1</v>
      </c>
      <c r="B1837" s="20" cm="1">
        <f t="array" ref="B1837">IF(ISTEXT(BP1837), IFERROR(VALOR.DATA(TRIM(BP1837)), VALUE(TRIM(BP1837))), BP1837)</f>
        <v>0</v>
      </c>
      <c r="C1837" t="str">
        <f>TEXT(Base[[#This Row],[Data_Padronizada]],"DDD")</f>
        <v>sáb</v>
      </c>
      <c r="D1837">
        <f>_xlfn.XLOOKUP(Base[[#This Row],[Recurso]],'DE-PARA'!$A$1:$A$1000,'DE-PARA'!$D$1:$D$1000)</f>
        <v>0</v>
      </c>
      <c r="E1837" t="str">
        <f>_xlfn.XLOOKUP(Base[[#This Row],[Tipo]],'DE-PARA'!$K$2:$K$63,'DE-PARA'!$L$2:$L$63,"Fazer De-Para")</f>
        <v>Fazer De-Para</v>
      </c>
      <c r="F1837" s="21">
        <f>Base[[#This Row],[Duração]]*24</f>
        <v>0</v>
      </c>
      <c r="G1837" s="22">
        <f>HOUR(Base[[#This Row],[Tempo de atendimento]]/24)</f>
        <v>0</v>
      </c>
      <c r="H1837">
        <f>_xlfn.XLOOKUP(Base[[#This Row],[Recurso]],'DE-PARA'!$A$1:$A$1000,'DE-PARA'!$E$1:$E$1000)</f>
        <v>0</v>
      </c>
      <c r="I1837">
        <f>_xlfn.XLOOKUP(Base[[#This Row],[Recurso]],'DE-PARA'!$A$1:$A$1000,'DE-PARA'!$F$1:$F$1000)</f>
        <v>0</v>
      </c>
      <c r="AD1837" s="64"/>
      <c r="AE1837" s="64"/>
      <c r="AF1837" s="64"/>
      <c r="AG1837" s="65"/>
      <c r="AH1837" s="65"/>
      <c r="BK1837" s="65"/>
      <c r="BL1837" s="65"/>
      <c r="BP1837" s="20"/>
    </row>
    <row r="1838" spans="1:68">
      <c r="A1838" s="19">
        <f>CONCATENATE(MONTH(Base[[#This Row],[Data_Padronizada]]),"/",YEAR(Base[[#This Row],[Data_Padronizada]]))*1</f>
        <v>1</v>
      </c>
      <c r="B1838" s="20" cm="1">
        <f t="array" ref="B1838">IF(ISTEXT(BP1838), IFERROR(VALOR.DATA(TRIM(BP1838)), VALUE(TRIM(BP1838))), BP1838)</f>
        <v>0</v>
      </c>
      <c r="C1838" t="str">
        <f>TEXT(Base[[#This Row],[Data_Padronizada]],"DDD")</f>
        <v>sáb</v>
      </c>
      <c r="D1838">
        <f>_xlfn.XLOOKUP(Base[[#This Row],[Recurso]],'DE-PARA'!$A$1:$A$1000,'DE-PARA'!$D$1:$D$1000)</f>
        <v>0</v>
      </c>
      <c r="E1838" t="str">
        <f>_xlfn.XLOOKUP(Base[[#This Row],[Tipo]],'DE-PARA'!$K$2:$K$63,'DE-PARA'!$L$2:$L$63,"Fazer De-Para")</f>
        <v>Fazer De-Para</v>
      </c>
      <c r="F1838" s="21">
        <f>Base[[#This Row],[Duração]]*24</f>
        <v>0</v>
      </c>
      <c r="G1838" s="22">
        <f>HOUR(Base[[#This Row],[Tempo de atendimento]]/24)</f>
        <v>0</v>
      </c>
      <c r="H1838">
        <f>_xlfn.XLOOKUP(Base[[#This Row],[Recurso]],'DE-PARA'!$A$1:$A$1000,'DE-PARA'!$E$1:$E$1000)</f>
        <v>0</v>
      </c>
      <c r="I1838">
        <f>_xlfn.XLOOKUP(Base[[#This Row],[Recurso]],'DE-PARA'!$A$1:$A$1000,'DE-PARA'!$F$1:$F$1000)</f>
        <v>0</v>
      </c>
      <c r="AD1838" s="64"/>
      <c r="AE1838" s="64"/>
      <c r="AF1838" s="64"/>
      <c r="AG1838" s="65"/>
      <c r="AH1838" s="65"/>
      <c r="BK1838" s="65"/>
      <c r="BL1838" s="65"/>
      <c r="BP1838" s="20"/>
    </row>
    <row r="1839" spans="1:68">
      <c r="A1839" s="19">
        <f>CONCATENATE(MONTH(Base[[#This Row],[Data_Padronizada]]),"/",YEAR(Base[[#This Row],[Data_Padronizada]]))*1</f>
        <v>1</v>
      </c>
      <c r="B1839" s="20" cm="1">
        <f t="array" ref="B1839">IF(ISTEXT(BP1839), IFERROR(VALOR.DATA(TRIM(BP1839)), VALUE(TRIM(BP1839))), BP1839)</f>
        <v>0</v>
      </c>
      <c r="C1839" t="str">
        <f>TEXT(Base[[#This Row],[Data_Padronizada]],"DDD")</f>
        <v>sáb</v>
      </c>
      <c r="D1839">
        <f>_xlfn.XLOOKUP(Base[[#This Row],[Recurso]],'DE-PARA'!$A$1:$A$1000,'DE-PARA'!$D$1:$D$1000)</f>
        <v>0</v>
      </c>
      <c r="E1839" t="str">
        <f>_xlfn.XLOOKUP(Base[[#This Row],[Tipo]],'DE-PARA'!$K$2:$K$63,'DE-PARA'!$L$2:$L$63,"Fazer De-Para")</f>
        <v>Fazer De-Para</v>
      </c>
      <c r="F1839" s="21">
        <f>Base[[#This Row],[Duração]]*24</f>
        <v>0</v>
      </c>
      <c r="G1839" s="22">
        <f>HOUR(Base[[#This Row],[Tempo de atendimento]]/24)</f>
        <v>0</v>
      </c>
      <c r="H1839">
        <f>_xlfn.XLOOKUP(Base[[#This Row],[Recurso]],'DE-PARA'!$A$1:$A$1000,'DE-PARA'!$E$1:$E$1000)</f>
        <v>0</v>
      </c>
      <c r="I1839">
        <f>_xlfn.XLOOKUP(Base[[#This Row],[Recurso]],'DE-PARA'!$A$1:$A$1000,'DE-PARA'!$F$1:$F$1000)</f>
        <v>0</v>
      </c>
      <c r="AD1839" s="64"/>
      <c r="AE1839" s="64"/>
      <c r="AF1839" s="64"/>
      <c r="AG1839" s="65"/>
      <c r="AH1839" s="65"/>
      <c r="BK1839" s="65"/>
      <c r="BL1839" s="65"/>
      <c r="BP1839" s="20"/>
    </row>
    <row r="1840" spans="1:68">
      <c r="A1840" s="19">
        <f>CONCATENATE(MONTH(Base[[#This Row],[Data_Padronizada]]),"/",YEAR(Base[[#This Row],[Data_Padronizada]]))*1</f>
        <v>1</v>
      </c>
      <c r="B1840" s="20" cm="1">
        <f t="array" ref="B1840">IF(ISTEXT(BP1840), IFERROR(VALOR.DATA(TRIM(BP1840)), VALUE(TRIM(BP1840))), BP1840)</f>
        <v>0</v>
      </c>
      <c r="C1840" t="str">
        <f>TEXT(Base[[#This Row],[Data_Padronizada]],"DDD")</f>
        <v>sáb</v>
      </c>
      <c r="D1840">
        <f>_xlfn.XLOOKUP(Base[[#This Row],[Recurso]],'DE-PARA'!$A$1:$A$1000,'DE-PARA'!$D$1:$D$1000)</f>
        <v>0</v>
      </c>
      <c r="E1840" t="str">
        <f>_xlfn.XLOOKUP(Base[[#This Row],[Tipo]],'DE-PARA'!$K$2:$K$63,'DE-PARA'!$L$2:$L$63,"Fazer De-Para")</f>
        <v>Fazer De-Para</v>
      </c>
      <c r="F1840" s="21">
        <f>Base[[#This Row],[Duração]]*24</f>
        <v>0</v>
      </c>
      <c r="G1840" s="22">
        <f>HOUR(Base[[#This Row],[Tempo de atendimento]]/24)</f>
        <v>0</v>
      </c>
      <c r="H1840">
        <f>_xlfn.XLOOKUP(Base[[#This Row],[Recurso]],'DE-PARA'!$A$1:$A$1000,'DE-PARA'!$E$1:$E$1000)</f>
        <v>0</v>
      </c>
      <c r="I1840">
        <f>_xlfn.XLOOKUP(Base[[#This Row],[Recurso]],'DE-PARA'!$A$1:$A$1000,'DE-PARA'!$F$1:$F$1000)</f>
        <v>0</v>
      </c>
      <c r="AD1840" s="64"/>
      <c r="AE1840" s="64"/>
      <c r="AF1840" s="64"/>
      <c r="AG1840" s="65"/>
      <c r="AH1840" s="65"/>
      <c r="BK1840" s="65"/>
      <c r="BL1840" s="65"/>
      <c r="BP1840" s="20"/>
    </row>
    <row r="1841" spans="1:68">
      <c r="A1841" s="19">
        <f>CONCATENATE(MONTH(Base[[#This Row],[Data_Padronizada]]),"/",YEAR(Base[[#This Row],[Data_Padronizada]]))*1</f>
        <v>1</v>
      </c>
      <c r="B1841" s="20" cm="1">
        <f t="array" ref="B1841">IF(ISTEXT(BP1841), IFERROR(VALOR.DATA(TRIM(BP1841)), VALUE(TRIM(BP1841))), BP1841)</f>
        <v>0</v>
      </c>
      <c r="C1841" t="str">
        <f>TEXT(Base[[#This Row],[Data_Padronizada]],"DDD")</f>
        <v>sáb</v>
      </c>
      <c r="D1841">
        <f>_xlfn.XLOOKUP(Base[[#This Row],[Recurso]],'DE-PARA'!$A$1:$A$1000,'DE-PARA'!$D$1:$D$1000)</f>
        <v>0</v>
      </c>
      <c r="E1841" t="str">
        <f>_xlfn.XLOOKUP(Base[[#This Row],[Tipo]],'DE-PARA'!$K$2:$K$63,'DE-PARA'!$L$2:$L$63,"Fazer De-Para")</f>
        <v>Fazer De-Para</v>
      </c>
      <c r="F1841" s="21">
        <f>Base[[#This Row],[Duração]]*24</f>
        <v>0</v>
      </c>
      <c r="G1841" s="22">
        <f>HOUR(Base[[#This Row],[Tempo de atendimento]]/24)</f>
        <v>0</v>
      </c>
      <c r="H1841">
        <f>_xlfn.XLOOKUP(Base[[#This Row],[Recurso]],'DE-PARA'!$A$1:$A$1000,'DE-PARA'!$E$1:$E$1000)</f>
        <v>0</v>
      </c>
      <c r="I1841">
        <f>_xlfn.XLOOKUP(Base[[#This Row],[Recurso]],'DE-PARA'!$A$1:$A$1000,'DE-PARA'!$F$1:$F$1000)</f>
        <v>0</v>
      </c>
      <c r="AD1841" s="64"/>
      <c r="AE1841" s="64"/>
      <c r="AF1841" s="64"/>
      <c r="AG1841" s="65"/>
      <c r="AH1841" s="65"/>
      <c r="BK1841" s="65"/>
      <c r="BL1841" s="65"/>
      <c r="BP1841" s="20"/>
    </row>
    <row r="1842" spans="1:68">
      <c r="A1842" s="19">
        <f>CONCATENATE(MONTH(Base[[#This Row],[Data_Padronizada]]),"/",YEAR(Base[[#This Row],[Data_Padronizada]]))*1</f>
        <v>1</v>
      </c>
      <c r="B1842" s="20" cm="1">
        <f t="array" ref="B1842">IF(ISTEXT(BP1842), IFERROR(VALOR.DATA(TRIM(BP1842)), VALUE(TRIM(BP1842))), BP1842)</f>
        <v>0</v>
      </c>
      <c r="C1842" t="str">
        <f>TEXT(Base[[#This Row],[Data_Padronizada]],"DDD")</f>
        <v>sáb</v>
      </c>
      <c r="D1842">
        <f>_xlfn.XLOOKUP(Base[[#This Row],[Recurso]],'DE-PARA'!$A$1:$A$1000,'DE-PARA'!$D$1:$D$1000)</f>
        <v>0</v>
      </c>
      <c r="E1842" t="str">
        <f>_xlfn.XLOOKUP(Base[[#This Row],[Tipo]],'DE-PARA'!$K$2:$K$63,'DE-PARA'!$L$2:$L$63,"Fazer De-Para")</f>
        <v>Fazer De-Para</v>
      </c>
      <c r="F1842" s="21">
        <f>Base[[#This Row],[Duração]]*24</f>
        <v>0</v>
      </c>
      <c r="G1842" s="22">
        <f>HOUR(Base[[#This Row],[Tempo de atendimento]]/24)</f>
        <v>0</v>
      </c>
      <c r="H1842">
        <f>_xlfn.XLOOKUP(Base[[#This Row],[Recurso]],'DE-PARA'!$A$1:$A$1000,'DE-PARA'!$E$1:$E$1000)</f>
        <v>0</v>
      </c>
      <c r="I1842">
        <f>_xlfn.XLOOKUP(Base[[#This Row],[Recurso]],'DE-PARA'!$A$1:$A$1000,'DE-PARA'!$F$1:$F$1000)</f>
        <v>0</v>
      </c>
      <c r="AD1842" s="64"/>
      <c r="AE1842" s="64"/>
      <c r="AF1842" s="64"/>
      <c r="AG1842" s="65"/>
      <c r="AH1842" s="65"/>
      <c r="BK1842" s="65"/>
      <c r="BL1842" s="65"/>
      <c r="BP1842" s="20"/>
    </row>
    <row r="1843" spans="1:68">
      <c r="A1843" s="19">
        <f>CONCATENATE(MONTH(Base[[#This Row],[Data_Padronizada]]),"/",YEAR(Base[[#This Row],[Data_Padronizada]]))*1</f>
        <v>1</v>
      </c>
      <c r="B1843" s="20" cm="1">
        <f t="array" ref="B1843">IF(ISTEXT(BP1843), IFERROR(VALOR.DATA(TRIM(BP1843)), VALUE(TRIM(BP1843))), BP1843)</f>
        <v>0</v>
      </c>
      <c r="C1843" t="str">
        <f>TEXT(Base[[#This Row],[Data_Padronizada]],"DDD")</f>
        <v>sáb</v>
      </c>
      <c r="D1843">
        <f>_xlfn.XLOOKUP(Base[[#This Row],[Recurso]],'DE-PARA'!$A$1:$A$1000,'DE-PARA'!$D$1:$D$1000)</f>
        <v>0</v>
      </c>
      <c r="E1843" t="str">
        <f>_xlfn.XLOOKUP(Base[[#This Row],[Tipo]],'DE-PARA'!$K$2:$K$63,'DE-PARA'!$L$2:$L$63,"Fazer De-Para")</f>
        <v>Fazer De-Para</v>
      </c>
      <c r="F1843" s="21">
        <f>Base[[#This Row],[Duração]]*24</f>
        <v>0</v>
      </c>
      <c r="G1843" s="22">
        <f>HOUR(Base[[#This Row],[Tempo de atendimento]]/24)</f>
        <v>0</v>
      </c>
      <c r="H1843">
        <f>_xlfn.XLOOKUP(Base[[#This Row],[Recurso]],'DE-PARA'!$A$1:$A$1000,'DE-PARA'!$E$1:$E$1000)</f>
        <v>0</v>
      </c>
      <c r="I1843">
        <f>_xlfn.XLOOKUP(Base[[#This Row],[Recurso]],'DE-PARA'!$A$1:$A$1000,'DE-PARA'!$F$1:$F$1000)</f>
        <v>0</v>
      </c>
      <c r="AD1843" s="64"/>
      <c r="AE1843" s="64"/>
      <c r="AF1843" s="64"/>
      <c r="AG1843" s="65"/>
      <c r="AH1843" s="65"/>
      <c r="BK1843" s="65"/>
      <c r="BL1843" s="65"/>
      <c r="BP1843" s="20"/>
    </row>
    <row r="1844" spans="1:68">
      <c r="A1844" s="19">
        <f>CONCATENATE(MONTH(Base[[#This Row],[Data_Padronizada]]),"/",YEAR(Base[[#This Row],[Data_Padronizada]]))*1</f>
        <v>1</v>
      </c>
      <c r="B1844" s="20" cm="1">
        <f t="array" ref="B1844">IF(ISTEXT(BP1844), IFERROR(VALOR.DATA(TRIM(BP1844)), VALUE(TRIM(BP1844))), BP1844)</f>
        <v>0</v>
      </c>
      <c r="C1844" t="str">
        <f>TEXT(Base[[#This Row],[Data_Padronizada]],"DDD")</f>
        <v>sáb</v>
      </c>
      <c r="D1844">
        <f>_xlfn.XLOOKUP(Base[[#This Row],[Recurso]],'DE-PARA'!$A$1:$A$1000,'DE-PARA'!$D$1:$D$1000)</f>
        <v>0</v>
      </c>
      <c r="E1844" t="str">
        <f>_xlfn.XLOOKUP(Base[[#This Row],[Tipo]],'DE-PARA'!$K$2:$K$63,'DE-PARA'!$L$2:$L$63,"Fazer De-Para")</f>
        <v>Fazer De-Para</v>
      </c>
      <c r="F1844" s="21">
        <f>Base[[#This Row],[Duração]]*24</f>
        <v>0</v>
      </c>
      <c r="G1844" s="22">
        <f>HOUR(Base[[#This Row],[Tempo de atendimento]]/24)</f>
        <v>0</v>
      </c>
      <c r="H1844">
        <f>_xlfn.XLOOKUP(Base[[#This Row],[Recurso]],'DE-PARA'!$A$1:$A$1000,'DE-PARA'!$E$1:$E$1000)</f>
        <v>0</v>
      </c>
      <c r="I1844">
        <f>_xlfn.XLOOKUP(Base[[#This Row],[Recurso]],'DE-PARA'!$A$1:$A$1000,'DE-PARA'!$F$1:$F$1000)</f>
        <v>0</v>
      </c>
      <c r="AD1844" s="64"/>
      <c r="AE1844" s="64"/>
      <c r="AF1844" s="64"/>
      <c r="AG1844" s="65"/>
      <c r="AH1844" s="65"/>
      <c r="BK1844" s="65"/>
      <c r="BL1844" s="65"/>
      <c r="BP1844" s="20"/>
    </row>
    <row r="1845" spans="1:68">
      <c r="A1845" s="19">
        <f>CONCATENATE(MONTH(Base[[#This Row],[Data_Padronizada]]),"/",YEAR(Base[[#This Row],[Data_Padronizada]]))*1</f>
        <v>1</v>
      </c>
      <c r="B1845" s="20" cm="1">
        <f t="array" ref="B1845">IF(ISTEXT(BP1845), IFERROR(VALOR.DATA(TRIM(BP1845)), VALUE(TRIM(BP1845))), BP1845)</f>
        <v>0</v>
      </c>
      <c r="C1845" t="str">
        <f>TEXT(Base[[#This Row],[Data_Padronizada]],"DDD")</f>
        <v>sáb</v>
      </c>
      <c r="D1845">
        <f>_xlfn.XLOOKUP(Base[[#This Row],[Recurso]],'DE-PARA'!$A$1:$A$1000,'DE-PARA'!$D$1:$D$1000)</f>
        <v>0</v>
      </c>
      <c r="E1845" t="str">
        <f>_xlfn.XLOOKUP(Base[[#This Row],[Tipo]],'DE-PARA'!$K$2:$K$63,'DE-PARA'!$L$2:$L$63,"Fazer De-Para")</f>
        <v>Fazer De-Para</v>
      </c>
      <c r="F1845" s="21">
        <f>Base[[#This Row],[Duração]]*24</f>
        <v>0</v>
      </c>
      <c r="G1845" s="22">
        <f>HOUR(Base[[#This Row],[Tempo de atendimento]]/24)</f>
        <v>0</v>
      </c>
      <c r="H1845">
        <f>_xlfn.XLOOKUP(Base[[#This Row],[Recurso]],'DE-PARA'!$A$1:$A$1000,'DE-PARA'!$E$1:$E$1000)</f>
        <v>0</v>
      </c>
      <c r="I1845">
        <f>_xlfn.XLOOKUP(Base[[#This Row],[Recurso]],'DE-PARA'!$A$1:$A$1000,'DE-PARA'!$F$1:$F$1000)</f>
        <v>0</v>
      </c>
      <c r="AD1845" s="64"/>
      <c r="AE1845" s="64"/>
      <c r="AF1845" s="64"/>
      <c r="AG1845" s="65"/>
      <c r="AH1845" s="65"/>
      <c r="BK1845" s="65"/>
      <c r="BL1845" s="65"/>
      <c r="BP1845" s="20"/>
    </row>
    <row r="1846" spans="1:68">
      <c r="A1846" s="19">
        <f>CONCATENATE(MONTH(Base[[#This Row],[Data_Padronizada]]),"/",YEAR(Base[[#This Row],[Data_Padronizada]]))*1</f>
        <v>1</v>
      </c>
      <c r="B1846" s="20" cm="1">
        <f t="array" ref="B1846">IF(ISTEXT(BP1846), IFERROR(VALOR.DATA(TRIM(BP1846)), VALUE(TRIM(BP1846))), BP1846)</f>
        <v>0</v>
      </c>
      <c r="C1846" t="str">
        <f>TEXT(Base[[#This Row],[Data_Padronizada]],"DDD")</f>
        <v>sáb</v>
      </c>
      <c r="D1846">
        <f>_xlfn.XLOOKUP(Base[[#This Row],[Recurso]],'DE-PARA'!$A$1:$A$1000,'DE-PARA'!$D$1:$D$1000)</f>
        <v>0</v>
      </c>
      <c r="E1846" t="str">
        <f>_xlfn.XLOOKUP(Base[[#This Row],[Tipo]],'DE-PARA'!$K$2:$K$63,'DE-PARA'!$L$2:$L$63,"Fazer De-Para")</f>
        <v>Fazer De-Para</v>
      </c>
      <c r="F1846" s="21">
        <f>Base[[#This Row],[Duração]]*24</f>
        <v>0</v>
      </c>
      <c r="G1846" s="22">
        <f>HOUR(Base[[#This Row],[Tempo de atendimento]]/24)</f>
        <v>0</v>
      </c>
      <c r="H1846">
        <f>_xlfn.XLOOKUP(Base[[#This Row],[Recurso]],'DE-PARA'!$A$1:$A$1000,'DE-PARA'!$E$1:$E$1000)</f>
        <v>0</v>
      </c>
      <c r="I1846">
        <f>_xlfn.XLOOKUP(Base[[#This Row],[Recurso]],'DE-PARA'!$A$1:$A$1000,'DE-PARA'!$F$1:$F$1000)</f>
        <v>0</v>
      </c>
      <c r="AD1846" s="64"/>
      <c r="AE1846" s="64"/>
      <c r="AF1846" s="64"/>
      <c r="AG1846" s="65"/>
      <c r="AH1846" s="65"/>
      <c r="BK1846" s="65"/>
      <c r="BL1846" s="65"/>
      <c r="BP1846" s="20"/>
    </row>
    <row r="1847" spans="1:68">
      <c r="A1847" s="19">
        <f>CONCATENATE(MONTH(Base[[#This Row],[Data_Padronizada]]),"/",YEAR(Base[[#This Row],[Data_Padronizada]]))*1</f>
        <v>1</v>
      </c>
      <c r="B1847" s="20" cm="1">
        <f t="array" ref="B1847">IF(ISTEXT(BP1847), IFERROR(VALOR.DATA(TRIM(BP1847)), VALUE(TRIM(BP1847))), BP1847)</f>
        <v>0</v>
      </c>
      <c r="C1847" t="str">
        <f>TEXT(Base[[#This Row],[Data_Padronizada]],"DDD")</f>
        <v>sáb</v>
      </c>
      <c r="D1847">
        <f>_xlfn.XLOOKUP(Base[[#This Row],[Recurso]],'DE-PARA'!$A$1:$A$1000,'DE-PARA'!$D$1:$D$1000)</f>
        <v>0</v>
      </c>
      <c r="E1847" t="str">
        <f>_xlfn.XLOOKUP(Base[[#This Row],[Tipo]],'DE-PARA'!$K$2:$K$63,'DE-PARA'!$L$2:$L$63,"Fazer De-Para")</f>
        <v>Fazer De-Para</v>
      </c>
      <c r="F1847" s="21">
        <f>Base[[#This Row],[Duração]]*24</f>
        <v>0</v>
      </c>
      <c r="G1847" s="22">
        <f>HOUR(Base[[#This Row],[Tempo de atendimento]]/24)</f>
        <v>0</v>
      </c>
      <c r="H1847">
        <f>_xlfn.XLOOKUP(Base[[#This Row],[Recurso]],'DE-PARA'!$A$1:$A$1000,'DE-PARA'!$E$1:$E$1000)</f>
        <v>0</v>
      </c>
      <c r="I1847">
        <f>_xlfn.XLOOKUP(Base[[#This Row],[Recurso]],'DE-PARA'!$A$1:$A$1000,'DE-PARA'!$F$1:$F$1000)</f>
        <v>0</v>
      </c>
      <c r="AD1847" s="64"/>
      <c r="AE1847" s="64"/>
      <c r="AF1847" s="64"/>
      <c r="AG1847" s="65"/>
      <c r="AH1847" s="65"/>
      <c r="BK1847" s="65"/>
      <c r="BL1847" s="65"/>
      <c r="BP1847" s="20"/>
    </row>
    <row r="1848" spans="1:68">
      <c r="A1848" s="19">
        <f>CONCATENATE(MONTH(Base[[#This Row],[Data_Padronizada]]),"/",YEAR(Base[[#This Row],[Data_Padronizada]]))*1</f>
        <v>1</v>
      </c>
      <c r="B1848" s="20" cm="1">
        <f t="array" ref="B1848">IF(ISTEXT(BP1848), IFERROR(VALOR.DATA(TRIM(BP1848)), VALUE(TRIM(BP1848))), BP1848)</f>
        <v>0</v>
      </c>
      <c r="C1848" t="str">
        <f>TEXT(Base[[#This Row],[Data_Padronizada]],"DDD")</f>
        <v>sáb</v>
      </c>
      <c r="D1848">
        <f>_xlfn.XLOOKUP(Base[[#This Row],[Recurso]],'DE-PARA'!$A$1:$A$1000,'DE-PARA'!$D$1:$D$1000)</f>
        <v>0</v>
      </c>
      <c r="E1848" t="str">
        <f>_xlfn.XLOOKUP(Base[[#This Row],[Tipo]],'DE-PARA'!$K$2:$K$63,'DE-PARA'!$L$2:$L$63,"Fazer De-Para")</f>
        <v>Fazer De-Para</v>
      </c>
      <c r="F1848" s="21">
        <f>Base[[#This Row],[Duração]]*24</f>
        <v>0</v>
      </c>
      <c r="G1848" s="22">
        <f>HOUR(Base[[#This Row],[Tempo de atendimento]]/24)</f>
        <v>0</v>
      </c>
      <c r="H1848">
        <f>_xlfn.XLOOKUP(Base[[#This Row],[Recurso]],'DE-PARA'!$A$1:$A$1000,'DE-PARA'!$E$1:$E$1000)</f>
        <v>0</v>
      </c>
      <c r="I1848">
        <f>_xlfn.XLOOKUP(Base[[#This Row],[Recurso]],'DE-PARA'!$A$1:$A$1000,'DE-PARA'!$F$1:$F$1000)</f>
        <v>0</v>
      </c>
      <c r="AD1848" s="64"/>
      <c r="AE1848" s="64"/>
      <c r="AF1848" s="64"/>
      <c r="AG1848" s="65"/>
      <c r="AH1848" s="65"/>
      <c r="BK1848" s="65"/>
      <c r="BL1848" s="65"/>
      <c r="BP1848" s="20"/>
    </row>
    <row r="1849" spans="1:68">
      <c r="A1849" s="19">
        <f>CONCATENATE(MONTH(Base[[#This Row],[Data_Padronizada]]),"/",YEAR(Base[[#This Row],[Data_Padronizada]]))*1</f>
        <v>1</v>
      </c>
      <c r="B1849" s="20" cm="1">
        <f t="array" ref="B1849">IF(ISTEXT(BP1849), IFERROR(VALOR.DATA(TRIM(BP1849)), VALUE(TRIM(BP1849))), BP1849)</f>
        <v>0</v>
      </c>
      <c r="C1849" t="str">
        <f>TEXT(Base[[#This Row],[Data_Padronizada]],"DDD")</f>
        <v>sáb</v>
      </c>
      <c r="D1849">
        <f>_xlfn.XLOOKUP(Base[[#This Row],[Recurso]],'DE-PARA'!$A$1:$A$1000,'DE-PARA'!$D$1:$D$1000)</f>
        <v>0</v>
      </c>
      <c r="E1849" t="str">
        <f>_xlfn.XLOOKUP(Base[[#This Row],[Tipo]],'DE-PARA'!$K$2:$K$63,'DE-PARA'!$L$2:$L$63,"Fazer De-Para")</f>
        <v>Fazer De-Para</v>
      </c>
      <c r="F1849" s="21">
        <f>Base[[#This Row],[Duração]]*24</f>
        <v>0</v>
      </c>
      <c r="G1849" s="22">
        <f>HOUR(Base[[#This Row],[Tempo de atendimento]]/24)</f>
        <v>0</v>
      </c>
      <c r="H1849">
        <f>_xlfn.XLOOKUP(Base[[#This Row],[Recurso]],'DE-PARA'!$A$1:$A$1000,'DE-PARA'!$E$1:$E$1000)</f>
        <v>0</v>
      </c>
      <c r="I1849">
        <f>_xlfn.XLOOKUP(Base[[#This Row],[Recurso]],'DE-PARA'!$A$1:$A$1000,'DE-PARA'!$F$1:$F$1000)</f>
        <v>0</v>
      </c>
      <c r="AD1849" s="64"/>
      <c r="AE1849" s="64"/>
      <c r="AF1849" s="64"/>
      <c r="AG1849" s="65"/>
      <c r="AH1849" s="65"/>
      <c r="BK1849" s="65"/>
      <c r="BL1849" s="65"/>
      <c r="BP1849" s="20"/>
    </row>
    <row r="1850" spans="1:68">
      <c r="A1850" s="19">
        <f>CONCATENATE(MONTH(Base[[#This Row],[Data_Padronizada]]),"/",YEAR(Base[[#This Row],[Data_Padronizada]]))*1</f>
        <v>1</v>
      </c>
      <c r="B1850" s="20" cm="1">
        <f t="array" ref="B1850">IF(ISTEXT(BP1850), IFERROR(VALOR.DATA(TRIM(BP1850)), VALUE(TRIM(BP1850))), BP1850)</f>
        <v>0</v>
      </c>
      <c r="C1850" t="str">
        <f>TEXT(Base[[#This Row],[Data_Padronizada]],"DDD")</f>
        <v>sáb</v>
      </c>
      <c r="D1850">
        <f>_xlfn.XLOOKUP(Base[[#This Row],[Recurso]],'DE-PARA'!$A$1:$A$1000,'DE-PARA'!$D$1:$D$1000)</f>
        <v>0</v>
      </c>
      <c r="E1850" t="str">
        <f>_xlfn.XLOOKUP(Base[[#This Row],[Tipo]],'DE-PARA'!$K$2:$K$63,'DE-PARA'!$L$2:$L$63,"Fazer De-Para")</f>
        <v>Fazer De-Para</v>
      </c>
      <c r="F1850" s="21">
        <f>Base[[#This Row],[Duração]]*24</f>
        <v>0</v>
      </c>
      <c r="G1850" s="22">
        <f>HOUR(Base[[#This Row],[Tempo de atendimento]]/24)</f>
        <v>0</v>
      </c>
      <c r="H1850">
        <f>_xlfn.XLOOKUP(Base[[#This Row],[Recurso]],'DE-PARA'!$A$1:$A$1000,'DE-PARA'!$E$1:$E$1000)</f>
        <v>0</v>
      </c>
      <c r="I1850">
        <f>_xlfn.XLOOKUP(Base[[#This Row],[Recurso]],'DE-PARA'!$A$1:$A$1000,'DE-PARA'!$F$1:$F$1000)</f>
        <v>0</v>
      </c>
      <c r="AD1850" s="64"/>
      <c r="AE1850" s="64"/>
      <c r="AF1850" s="64"/>
      <c r="AG1850" s="65"/>
      <c r="AH1850" s="65"/>
      <c r="BK1850" s="65"/>
      <c r="BL1850" s="65"/>
      <c r="BP1850" s="20"/>
    </row>
    <row r="1851" spans="1:68">
      <c r="A1851" s="19">
        <f>CONCATENATE(MONTH(Base[[#This Row],[Data_Padronizada]]),"/",YEAR(Base[[#This Row],[Data_Padronizada]]))*1</f>
        <v>1</v>
      </c>
      <c r="B1851" s="20" cm="1">
        <f t="array" ref="B1851">IF(ISTEXT(BP1851), IFERROR(VALOR.DATA(TRIM(BP1851)), VALUE(TRIM(BP1851))), BP1851)</f>
        <v>0</v>
      </c>
      <c r="C1851" t="str">
        <f>TEXT(Base[[#This Row],[Data_Padronizada]],"DDD")</f>
        <v>sáb</v>
      </c>
      <c r="D1851">
        <f>_xlfn.XLOOKUP(Base[[#This Row],[Recurso]],'DE-PARA'!$A$1:$A$1000,'DE-PARA'!$D$1:$D$1000)</f>
        <v>0</v>
      </c>
      <c r="E1851" t="str">
        <f>_xlfn.XLOOKUP(Base[[#This Row],[Tipo]],'DE-PARA'!$K$2:$K$63,'DE-PARA'!$L$2:$L$63,"Fazer De-Para")</f>
        <v>Fazer De-Para</v>
      </c>
      <c r="F1851" s="21">
        <f>Base[[#This Row],[Duração]]*24</f>
        <v>0</v>
      </c>
      <c r="G1851" s="22">
        <f>HOUR(Base[[#This Row],[Tempo de atendimento]]/24)</f>
        <v>0</v>
      </c>
      <c r="H1851">
        <f>_xlfn.XLOOKUP(Base[[#This Row],[Recurso]],'DE-PARA'!$A$1:$A$1000,'DE-PARA'!$E$1:$E$1000)</f>
        <v>0</v>
      </c>
      <c r="I1851">
        <f>_xlfn.XLOOKUP(Base[[#This Row],[Recurso]],'DE-PARA'!$A$1:$A$1000,'DE-PARA'!$F$1:$F$1000)</f>
        <v>0</v>
      </c>
      <c r="AD1851" s="64"/>
      <c r="AE1851" s="64"/>
      <c r="AF1851" s="64"/>
      <c r="AG1851" s="65"/>
      <c r="AH1851" s="65"/>
      <c r="BK1851" s="65"/>
      <c r="BL1851" s="65"/>
      <c r="BP1851" s="20"/>
    </row>
    <row r="1852" spans="1:68">
      <c r="A1852" s="19">
        <f>CONCATENATE(MONTH(Base[[#This Row],[Data_Padronizada]]),"/",YEAR(Base[[#This Row],[Data_Padronizada]]))*1</f>
        <v>1</v>
      </c>
      <c r="B1852" s="20" cm="1">
        <f t="array" ref="B1852">IF(ISTEXT(BP1852), IFERROR(VALOR.DATA(TRIM(BP1852)), VALUE(TRIM(BP1852))), BP1852)</f>
        <v>0</v>
      </c>
      <c r="C1852" t="str">
        <f>TEXT(Base[[#This Row],[Data_Padronizada]],"DDD")</f>
        <v>sáb</v>
      </c>
      <c r="D1852">
        <f>_xlfn.XLOOKUP(Base[[#This Row],[Recurso]],'DE-PARA'!$A$1:$A$1000,'DE-PARA'!$D$1:$D$1000)</f>
        <v>0</v>
      </c>
      <c r="E1852" t="str">
        <f>_xlfn.XLOOKUP(Base[[#This Row],[Tipo]],'DE-PARA'!$K$2:$K$63,'DE-PARA'!$L$2:$L$63,"Fazer De-Para")</f>
        <v>Fazer De-Para</v>
      </c>
      <c r="F1852" s="21">
        <f>Base[[#This Row],[Duração]]*24</f>
        <v>0</v>
      </c>
      <c r="G1852" s="22">
        <f>HOUR(Base[[#This Row],[Tempo de atendimento]]/24)</f>
        <v>0</v>
      </c>
      <c r="H1852">
        <f>_xlfn.XLOOKUP(Base[[#This Row],[Recurso]],'DE-PARA'!$A$1:$A$1000,'DE-PARA'!$E$1:$E$1000)</f>
        <v>0</v>
      </c>
      <c r="I1852">
        <f>_xlfn.XLOOKUP(Base[[#This Row],[Recurso]],'DE-PARA'!$A$1:$A$1000,'DE-PARA'!$F$1:$F$1000)</f>
        <v>0</v>
      </c>
      <c r="AD1852" s="64"/>
      <c r="AE1852" s="64"/>
      <c r="AF1852" s="64"/>
      <c r="AG1852" s="65"/>
      <c r="AH1852" s="65"/>
      <c r="BK1852" s="65"/>
      <c r="BL1852" s="65"/>
      <c r="BP1852" s="20"/>
    </row>
    <row r="1853" spans="1:68">
      <c r="A1853" s="19">
        <f>CONCATENATE(MONTH(Base[[#This Row],[Data_Padronizada]]),"/",YEAR(Base[[#This Row],[Data_Padronizada]]))*1</f>
        <v>1</v>
      </c>
      <c r="B1853" s="20" cm="1">
        <f t="array" ref="B1853">IF(ISTEXT(BP1853), IFERROR(VALOR.DATA(TRIM(BP1853)), VALUE(TRIM(BP1853))), BP1853)</f>
        <v>0</v>
      </c>
      <c r="C1853" t="str">
        <f>TEXT(Base[[#This Row],[Data_Padronizada]],"DDD")</f>
        <v>sáb</v>
      </c>
      <c r="D1853">
        <f>_xlfn.XLOOKUP(Base[[#This Row],[Recurso]],'DE-PARA'!$A$1:$A$1000,'DE-PARA'!$D$1:$D$1000)</f>
        <v>0</v>
      </c>
      <c r="E1853" t="str">
        <f>_xlfn.XLOOKUP(Base[[#This Row],[Tipo]],'DE-PARA'!$K$2:$K$63,'DE-PARA'!$L$2:$L$63,"Fazer De-Para")</f>
        <v>Fazer De-Para</v>
      </c>
      <c r="F1853" s="21">
        <f>Base[[#This Row],[Duração]]*24</f>
        <v>0</v>
      </c>
      <c r="G1853" s="22">
        <f>HOUR(Base[[#This Row],[Tempo de atendimento]]/24)</f>
        <v>0</v>
      </c>
      <c r="H1853">
        <f>_xlfn.XLOOKUP(Base[[#This Row],[Recurso]],'DE-PARA'!$A$1:$A$1000,'DE-PARA'!$E$1:$E$1000)</f>
        <v>0</v>
      </c>
      <c r="I1853">
        <f>_xlfn.XLOOKUP(Base[[#This Row],[Recurso]],'DE-PARA'!$A$1:$A$1000,'DE-PARA'!$F$1:$F$1000)</f>
        <v>0</v>
      </c>
      <c r="AD1853" s="64"/>
      <c r="AE1853" s="64"/>
      <c r="AF1853" s="64"/>
      <c r="AG1853" s="65"/>
      <c r="AH1853" s="65"/>
      <c r="BK1853" s="65"/>
      <c r="BL1853" s="65"/>
      <c r="BP1853" s="20"/>
    </row>
    <row r="1854" spans="1:68">
      <c r="A1854" s="19">
        <f>CONCATENATE(MONTH(Base[[#This Row],[Data_Padronizada]]),"/",YEAR(Base[[#This Row],[Data_Padronizada]]))*1</f>
        <v>1</v>
      </c>
      <c r="B1854" s="20" cm="1">
        <f t="array" ref="B1854">IF(ISTEXT(BP1854), IFERROR(VALOR.DATA(TRIM(BP1854)), VALUE(TRIM(BP1854))), BP1854)</f>
        <v>0</v>
      </c>
      <c r="C1854" t="str">
        <f>TEXT(Base[[#This Row],[Data_Padronizada]],"DDD")</f>
        <v>sáb</v>
      </c>
      <c r="D1854">
        <f>_xlfn.XLOOKUP(Base[[#This Row],[Recurso]],'DE-PARA'!$A$1:$A$1000,'DE-PARA'!$D$1:$D$1000)</f>
        <v>0</v>
      </c>
      <c r="E1854" t="str">
        <f>_xlfn.XLOOKUP(Base[[#This Row],[Tipo]],'DE-PARA'!$K$2:$K$63,'DE-PARA'!$L$2:$L$63,"Fazer De-Para")</f>
        <v>Fazer De-Para</v>
      </c>
      <c r="F1854" s="21">
        <f>Base[[#This Row],[Duração]]*24</f>
        <v>0</v>
      </c>
      <c r="G1854" s="22">
        <f>HOUR(Base[[#This Row],[Tempo de atendimento]]/24)</f>
        <v>0</v>
      </c>
      <c r="H1854">
        <f>_xlfn.XLOOKUP(Base[[#This Row],[Recurso]],'DE-PARA'!$A$1:$A$1000,'DE-PARA'!$E$1:$E$1000)</f>
        <v>0</v>
      </c>
      <c r="I1854">
        <f>_xlfn.XLOOKUP(Base[[#This Row],[Recurso]],'DE-PARA'!$A$1:$A$1000,'DE-PARA'!$F$1:$F$1000)</f>
        <v>0</v>
      </c>
      <c r="AD1854" s="64"/>
      <c r="AE1854" s="64"/>
      <c r="AF1854" s="64"/>
      <c r="AG1854" s="65"/>
      <c r="AH1854" s="65"/>
      <c r="BK1854" s="65"/>
      <c r="BL1854" s="65"/>
      <c r="BP1854" s="20"/>
    </row>
    <row r="1855" spans="1:68">
      <c r="A1855" s="19">
        <f>CONCATENATE(MONTH(Base[[#This Row],[Data_Padronizada]]),"/",YEAR(Base[[#This Row],[Data_Padronizada]]))*1</f>
        <v>1</v>
      </c>
      <c r="B1855" s="20" cm="1">
        <f t="array" ref="B1855">IF(ISTEXT(BP1855), IFERROR(VALOR.DATA(TRIM(BP1855)), VALUE(TRIM(BP1855))), BP1855)</f>
        <v>0</v>
      </c>
      <c r="C1855" t="str">
        <f>TEXT(Base[[#This Row],[Data_Padronizada]],"DDD")</f>
        <v>sáb</v>
      </c>
      <c r="D1855">
        <f>_xlfn.XLOOKUP(Base[[#This Row],[Recurso]],'DE-PARA'!$A$1:$A$1000,'DE-PARA'!$D$1:$D$1000)</f>
        <v>0</v>
      </c>
      <c r="E1855" t="str">
        <f>_xlfn.XLOOKUP(Base[[#This Row],[Tipo]],'DE-PARA'!$K$2:$K$63,'DE-PARA'!$L$2:$L$63,"Fazer De-Para")</f>
        <v>Fazer De-Para</v>
      </c>
      <c r="F1855" s="21">
        <f>Base[[#This Row],[Duração]]*24</f>
        <v>0</v>
      </c>
      <c r="G1855" s="22">
        <f>HOUR(Base[[#This Row],[Tempo de atendimento]]/24)</f>
        <v>0</v>
      </c>
      <c r="H1855">
        <f>_xlfn.XLOOKUP(Base[[#This Row],[Recurso]],'DE-PARA'!$A$1:$A$1000,'DE-PARA'!$E$1:$E$1000)</f>
        <v>0</v>
      </c>
      <c r="I1855">
        <f>_xlfn.XLOOKUP(Base[[#This Row],[Recurso]],'DE-PARA'!$A$1:$A$1000,'DE-PARA'!$F$1:$F$1000)</f>
        <v>0</v>
      </c>
      <c r="AD1855" s="64"/>
      <c r="AE1855" s="64"/>
      <c r="AF1855" s="64"/>
      <c r="AG1855" s="65"/>
      <c r="AH1855" s="65"/>
      <c r="BK1855" s="65"/>
      <c r="BL1855" s="65"/>
      <c r="BP1855" s="20"/>
    </row>
    <row r="1856" spans="1:68">
      <c r="A1856" s="19">
        <f>CONCATENATE(MONTH(Base[[#This Row],[Data_Padronizada]]),"/",YEAR(Base[[#This Row],[Data_Padronizada]]))*1</f>
        <v>1</v>
      </c>
      <c r="B1856" s="20" cm="1">
        <f t="array" ref="B1856">IF(ISTEXT(BP1856), IFERROR(VALOR.DATA(TRIM(BP1856)), VALUE(TRIM(BP1856))), BP1856)</f>
        <v>0</v>
      </c>
      <c r="C1856" t="str">
        <f>TEXT(Base[[#This Row],[Data_Padronizada]],"DDD")</f>
        <v>sáb</v>
      </c>
      <c r="D1856">
        <f>_xlfn.XLOOKUP(Base[[#This Row],[Recurso]],'DE-PARA'!$A$1:$A$1000,'DE-PARA'!$D$1:$D$1000)</f>
        <v>0</v>
      </c>
      <c r="E1856" t="str">
        <f>_xlfn.XLOOKUP(Base[[#This Row],[Tipo]],'DE-PARA'!$K$2:$K$63,'DE-PARA'!$L$2:$L$63,"Fazer De-Para")</f>
        <v>Fazer De-Para</v>
      </c>
      <c r="F1856" s="21">
        <f>Base[[#This Row],[Duração]]*24</f>
        <v>0</v>
      </c>
      <c r="G1856" s="22">
        <f>HOUR(Base[[#This Row],[Tempo de atendimento]]/24)</f>
        <v>0</v>
      </c>
      <c r="H1856">
        <f>_xlfn.XLOOKUP(Base[[#This Row],[Recurso]],'DE-PARA'!$A$1:$A$1000,'DE-PARA'!$E$1:$E$1000)</f>
        <v>0</v>
      </c>
      <c r="I1856">
        <f>_xlfn.XLOOKUP(Base[[#This Row],[Recurso]],'DE-PARA'!$A$1:$A$1000,'DE-PARA'!$F$1:$F$1000)</f>
        <v>0</v>
      </c>
      <c r="AD1856" s="64"/>
      <c r="AE1856" s="64"/>
      <c r="AF1856" s="64"/>
      <c r="AG1856" s="65"/>
      <c r="AH1856" s="65"/>
      <c r="BK1856" s="65"/>
      <c r="BL1856" s="65"/>
      <c r="BP1856" s="20"/>
    </row>
    <row r="1857" spans="1:68">
      <c r="A1857" s="19">
        <f>CONCATENATE(MONTH(Base[[#This Row],[Data_Padronizada]]),"/",YEAR(Base[[#This Row],[Data_Padronizada]]))*1</f>
        <v>1</v>
      </c>
      <c r="B1857" s="20" cm="1">
        <f t="array" ref="B1857">IF(ISTEXT(BP1857), IFERROR(VALOR.DATA(TRIM(BP1857)), VALUE(TRIM(BP1857))), BP1857)</f>
        <v>0</v>
      </c>
      <c r="C1857" t="str">
        <f>TEXT(Base[[#This Row],[Data_Padronizada]],"DDD")</f>
        <v>sáb</v>
      </c>
      <c r="D1857">
        <f>_xlfn.XLOOKUP(Base[[#This Row],[Recurso]],'DE-PARA'!$A$1:$A$1000,'DE-PARA'!$D$1:$D$1000)</f>
        <v>0</v>
      </c>
      <c r="E1857" t="str">
        <f>_xlfn.XLOOKUP(Base[[#This Row],[Tipo]],'DE-PARA'!$K$2:$K$63,'DE-PARA'!$L$2:$L$63,"Fazer De-Para")</f>
        <v>Fazer De-Para</v>
      </c>
      <c r="F1857" s="21">
        <f>Base[[#This Row],[Duração]]*24</f>
        <v>0</v>
      </c>
      <c r="G1857" s="22">
        <f>HOUR(Base[[#This Row],[Tempo de atendimento]]/24)</f>
        <v>0</v>
      </c>
      <c r="H1857">
        <f>_xlfn.XLOOKUP(Base[[#This Row],[Recurso]],'DE-PARA'!$A$1:$A$1000,'DE-PARA'!$E$1:$E$1000)</f>
        <v>0</v>
      </c>
      <c r="I1857">
        <f>_xlfn.XLOOKUP(Base[[#This Row],[Recurso]],'DE-PARA'!$A$1:$A$1000,'DE-PARA'!$F$1:$F$1000)</f>
        <v>0</v>
      </c>
      <c r="AD1857" s="64"/>
      <c r="AE1857" s="64"/>
      <c r="AF1857" s="64"/>
      <c r="AG1857" s="65"/>
      <c r="AH1857" s="65"/>
      <c r="BK1857" s="65"/>
      <c r="BL1857" s="65"/>
      <c r="BP1857" s="20"/>
    </row>
    <row r="1858" spans="1:68">
      <c r="A1858" s="19">
        <f>CONCATENATE(MONTH(Base[[#This Row],[Data_Padronizada]]),"/",YEAR(Base[[#This Row],[Data_Padronizada]]))*1</f>
        <v>1</v>
      </c>
      <c r="B1858" s="20" cm="1">
        <f t="array" ref="B1858">IF(ISTEXT(BP1858), IFERROR(VALOR.DATA(TRIM(BP1858)), VALUE(TRIM(BP1858))), BP1858)</f>
        <v>0</v>
      </c>
      <c r="C1858" t="str">
        <f>TEXT(Base[[#This Row],[Data_Padronizada]],"DDD")</f>
        <v>sáb</v>
      </c>
      <c r="D1858">
        <f>_xlfn.XLOOKUP(Base[[#This Row],[Recurso]],'DE-PARA'!$A$1:$A$1000,'DE-PARA'!$D$1:$D$1000)</f>
        <v>0</v>
      </c>
      <c r="E1858" t="str">
        <f>_xlfn.XLOOKUP(Base[[#This Row],[Tipo]],'DE-PARA'!$K$2:$K$63,'DE-PARA'!$L$2:$L$63,"Fazer De-Para")</f>
        <v>Fazer De-Para</v>
      </c>
      <c r="F1858" s="21">
        <f>Base[[#This Row],[Duração]]*24</f>
        <v>0</v>
      </c>
      <c r="G1858" s="22">
        <f>HOUR(Base[[#This Row],[Tempo de atendimento]]/24)</f>
        <v>0</v>
      </c>
      <c r="H1858">
        <f>_xlfn.XLOOKUP(Base[[#This Row],[Recurso]],'DE-PARA'!$A$1:$A$1000,'DE-PARA'!$E$1:$E$1000)</f>
        <v>0</v>
      </c>
      <c r="I1858">
        <f>_xlfn.XLOOKUP(Base[[#This Row],[Recurso]],'DE-PARA'!$A$1:$A$1000,'DE-PARA'!$F$1:$F$1000)</f>
        <v>0</v>
      </c>
      <c r="AD1858" s="64"/>
      <c r="AE1858" s="64"/>
      <c r="AF1858" s="64"/>
      <c r="AG1858" s="65"/>
      <c r="AH1858" s="65"/>
      <c r="BK1858" s="65"/>
      <c r="BL1858" s="65"/>
      <c r="BP1858" s="20"/>
    </row>
    <row r="1859" spans="1:68">
      <c r="A1859" s="19">
        <f>CONCATENATE(MONTH(Base[[#This Row],[Data_Padronizada]]),"/",YEAR(Base[[#This Row],[Data_Padronizada]]))*1</f>
        <v>1</v>
      </c>
      <c r="B1859" s="20" cm="1">
        <f t="array" ref="B1859">IF(ISTEXT(BP1859), IFERROR(VALOR.DATA(TRIM(BP1859)), VALUE(TRIM(BP1859))), BP1859)</f>
        <v>0</v>
      </c>
      <c r="C1859" t="str">
        <f>TEXT(Base[[#This Row],[Data_Padronizada]],"DDD")</f>
        <v>sáb</v>
      </c>
      <c r="D1859">
        <f>_xlfn.XLOOKUP(Base[[#This Row],[Recurso]],'DE-PARA'!$A$1:$A$1000,'DE-PARA'!$D$1:$D$1000)</f>
        <v>0</v>
      </c>
      <c r="E1859" t="str">
        <f>_xlfn.XLOOKUP(Base[[#This Row],[Tipo]],'DE-PARA'!$K$2:$K$63,'DE-PARA'!$L$2:$L$63,"Fazer De-Para")</f>
        <v>Fazer De-Para</v>
      </c>
      <c r="F1859" s="21">
        <f>Base[[#This Row],[Duração]]*24</f>
        <v>0</v>
      </c>
      <c r="G1859" s="22">
        <f>HOUR(Base[[#This Row],[Tempo de atendimento]]/24)</f>
        <v>0</v>
      </c>
      <c r="H1859">
        <f>_xlfn.XLOOKUP(Base[[#This Row],[Recurso]],'DE-PARA'!$A$1:$A$1000,'DE-PARA'!$E$1:$E$1000)</f>
        <v>0</v>
      </c>
      <c r="I1859">
        <f>_xlfn.XLOOKUP(Base[[#This Row],[Recurso]],'DE-PARA'!$A$1:$A$1000,'DE-PARA'!$F$1:$F$1000)</f>
        <v>0</v>
      </c>
      <c r="AD1859" s="64"/>
      <c r="AE1859" s="64"/>
      <c r="AF1859" s="64"/>
      <c r="AG1859" s="65"/>
      <c r="AH1859" s="65"/>
      <c r="BK1859" s="65"/>
      <c r="BL1859" s="65"/>
      <c r="BP1859" s="20"/>
    </row>
    <row r="1860" spans="1:68">
      <c r="A1860" s="19">
        <f>CONCATENATE(MONTH(Base[[#This Row],[Data_Padronizada]]),"/",YEAR(Base[[#This Row],[Data_Padronizada]]))*1</f>
        <v>1</v>
      </c>
      <c r="B1860" s="20" cm="1">
        <f t="array" ref="B1860">IF(ISTEXT(BP1860), IFERROR(VALOR.DATA(TRIM(BP1860)), VALUE(TRIM(BP1860))), BP1860)</f>
        <v>0</v>
      </c>
      <c r="C1860" t="str">
        <f>TEXT(Base[[#This Row],[Data_Padronizada]],"DDD")</f>
        <v>sáb</v>
      </c>
      <c r="D1860">
        <f>_xlfn.XLOOKUP(Base[[#This Row],[Recurso]],'DE-PARA'!$A$1:$A$1000,'DE-PARA'!$D$1:$D$1000)</f>
        <v>0</v>
      </c>
      <c r="E1860" t="str">
        <f>_xlfn.XLOOKUP(Base[[#This Row],[Tipo]],'DE-PARA'!$K$2:$K$63,'DE-PARA'!$L$2:$L$63,"Fazer De-Para")</f>
        <v>Fazer De-Para</v>
      </c>
      <c r="F1860" s="21">
        <f>Base[[#This Row],[Duração]]*24</f>
        <v>0</v>
      </c>
      <c r="G1860" s="22">
        <f>HOUR(Base[[#This Row],[Tempo de atendimento]]/24)</f>
        <v>0</v>
      </c>
      <c r="H1860">
        <f>_xlfn.XLOOKUP(Base[[#This Row],[Recurso]],'DE-PARA'!$A$1:$A$1000,'DE-PARA'!$E$1:$E$1000)</f>
        <v>0</v>
      </c>
      <c r="I1860">
        <f>_xlfn.XLOOKUP(Base[[#This Row],[Recurso]],'DE-PARA'!$A$1:$A$1000,'DE-PARA'!$F$1:$F$1000)</f>
        <v>0</v>
      </c>
      <c r="AD1860" s="64"/>
      <c r="AE1860" s="64"/>
      <c r="AF1860" s="64"/>
      <c r="AG1860" s="65"/>
      <c r="AH1860" s="65"/>
      <c r="BK1860" s="65"/>
      <c r="BL1860" s="65"/>
      <c r="BP1860" s="20"/>
    </row>
    <row r="1861" spans="1:68">
      <c r="A1861" s="19">
        <f>CONCATENATE(MONTH(Base[[#This Row],[Data_Padronizada]]),"/",YEAR(Base[[#This Row],[Data_Padronizada]]))*1</f>
        <v>1</v>
      </c>
      <c r="B1861" s="20" cm="1">
        <f t="array" ref="B1861">IF(ISTEXT(BP1861), IFERROR(VALOR.DATA(TRIM(BP1861)), VALUE(TRIM(BP1861))), BP1861)</f>
        <v>0</v>
      </c>
      <c r="C1861" t="str">
        <f>TEXT(Base[[#This Row],[Data_Padronizada]],"DDD")</f>
        <v>sáb</v>
      </c>
      <c r="D1861">
        <f>_xlfn.XLOOKUP(Base[[#This Row],[Recurso]],'DE-PARA'!$A$1:$A$1000,'DE-PARA'!$D$1:$D$1000)</f>
        <v>0</v>
      </c>
      <c r="E1861" t="str">
        <f>_xlfn.XLOOKUP(Base[[#This Row],[Tipo]],'DE-PARA'!$K$2:$K$63,'DE-PARA'!$L$2:$L$63,"Fazer De-Para")</f>
        <v>Fazer De-Para</v>
      </c>
      <c r="F1861" s="21">
        <f>Base[[#This Row],[Duração]]*24</f>
        <v>0</v>
      </c>
      <c r="G1861" s="22">
        <f>HOUR(Base[[#This Row],[Tempo de atendimento]]/24)</f>
        <v>0</v>
      </c>
      <c r="H1861">
        <f>_xlfn.XLOOKUP(Base[[#This Row],[Recurso]],'DE-PARA'!$A$1:$A$1000,'DE-PARA'!$E$1:$E$1000)</f>
        <v>0</v>
      </c>
      <c r="I1861">
        <f>_xlfn.XLOOKUP(Base[[#This Row],[Recurso]],'DE-PARA'!$A$1:$A$1000,'DE-PARA'!$F$1:$F$1000)</f>
        <v>0</v>
      </c>
      <c r="AD1861" s="64"/>
      <c r="AE1861" s="64"/>
      <c r="AF1861" s="64"/>
      <c r="AG1861" s="65"/>
      <c r="AH1861" s="65"/>
      <c r="BK1861" s="65"/>
      <c r="BL1861" s="65"/>
      <c r="BP1861" s="20"/>
    </row>
    <row r="1862" spans="1:68">
      <c r="A1862" s="19">
        <f>CONCATENATE(MONTH(Base[[#This Row],[Data_Padronizada]]),"/",YEAR(Base[[#This Row],[Data_Padronizada]]))*1</f>
        <v>1</v>
      </c>
      <c r="B1862" s="20" cm="1">
        <f t="array" ref="B1862">IF(ISTEXT(BP1862), IFERROR(VALOR.DATA(TRIM(BP1862)), VALUE(TRIM(BP1862))), BP1862)</f>
        <v>0</v>
      </c>
      <c r="C1862" t="str">
        <f>TEXT(Base[[#This Row],[Data_Padronizada]],"DDD")</f>
        <v>sáb</v>
      </c>
      <c r="D1862">
        <f>_xlfn.XLOOKUP(Base[[#This Row],[Recurso]],'DE-PARA'!$A$1:$A$1000,'DE-PARA'!$D$1:$D$1000)</f>
        <v>0</v>
      </c>
      <c r="E1862" t="str">
        <f>_xlfn.XLOOKUP(Base[[#This Row],[Tipo]],'DE-PARA'!$K$2:$K$63,'DE-PARA'!$L$2:$L$63,"Fazer De-Para")</f>
        <v>Fazer De-Para</v>
      </c>
      <c r="F1862" s="21">
        <f>Base[[#This Row],[Duração]]*24</f>
        <v>0</v>
      </c>
      <c r="G1862" s="22">
        <f>HOUR(Base[[#This Row],[Tempo de atendimento]]/24)</f>
        <v>0</v>
      </c>
      <c r="H1862">
        <f>_xlfn.XLOOKUP(Base[[#This Row],[Recurso]],'DE-PARA'!$A$1:$A$1000,'DE-PARA'!$E$1:$E$1000)</f>
        <v>0</v>
      </c>
      <c r="I1862">
        <f>_xlfn.XLOOKUP(Base[[#This Row],[Recurso]],'DE-PARA'!$A$1:$A$1000,'DE-PARA'!$F$1:$F$1000)</f>
        <v>0</v>
      </c>
      <c r="AD1862" s="64"/>
      <c r="AE1862" s="64"/>
      <c r="AF1862" s="64"/>
      <c r="AG1862" s="65"/>
      <c r="AH1862" s="65"/>
      <c r="BK1862" s="65"/>
      <c r="BL1862" s="65"/>
      <c r="BP1862" s="20"/>
    </row>
    <row r="1863" spans="1:68">
      <c r="A1863" s="19">
        <f>CONCATENATE(MONTH(Base[[#This Row],[Data_Padronizada]]),"/",YEAR(Base[[#This Row],[Data_Padronizada]]))*1</f>
        <v>1</v>
      </c>
      <c r="B1863" s="20" cm="1">
        <f t="array" ref="B1863">IF(ISTEXT(BP1863), IFERROR(VALOR.DATA(TRIM(BP1863)), VALUE(TRIM(BP1863))), BP1863)</f>
        <v>0</v>
      </c>
      <c r="C1863" t="str">
        <f>TEXT(Base[[#This Row],[Data_Padronizada]],"DDD")</f>
        <v>sáb</v>
      </c>
      <c r="D1863">
        <f>_xlfn.XLOOKUP(Base[[#This Row],[Recurso]],'DE-PARA'!$A$1:$A$1000,'DE-PARA'!$D$1:$D$1000)</f>
        <v>0</v>
      </c>
      <c r="E1863" t="str">
        <f>_xlfn.XLOOKUP(Base[[#This Row],[Tipo]],'DE-PARA'!$K$2:$K$63,'DE-PARA'!$L$2:$L$63,"Fazer De-Para")</f>
        <v>Fazer De-Para</v>
      </c>
      <c r="F1863" s="21">
        <f>Base[[#This Row],[Duração]]*24</f>
        <v>0</v>
      </c>
      <c r="G1863" s="22">
        <f>HOUR(Base[[#This Row],[Tempo de atendimento]]/24)</f>
        <v>0</v>
      </c>
      <c r="H1863">
        <f>_xlfn.XLOOKUP(Base[[#This Row],[Recurso]],'DE-PARA'!$A$1:$A$1000,'DE-PARA'!$E$1:$E$1000)</f>
        <v>0</v>
      </c>
      <c r="I1863">
        <f>_xlfn.XLOOKUP(Base[[#This Row],[Recurso]],'DE-PARA'!$A$1:$A$1000,'DE-PARA'!$F$1:$F$1000)</f>
        <v>0</v>
      </c>
      <c r="AD1863" s="64"/>
      <c r="AE1863" s="64"/>
      <c r="AF1863" s="64"/>
      <c r="AG1863" s="65"/>
      <c r="AH1863" s="65"/>
      <c r="BK1863" s="65"/>
      <c r="BL1863" s="65"/>
      <c r="BP1863" s="20"/>
    </row>
    <row r="1864" spans="1:68">
      <c r="A1864" s="19">
        <f>CONCATENATE(MONTH(Base[[#This Row],[Data_Padronizada]]),"/",YEAR(Base[[#This Row],[Data_Padronizada]]))*1</f>
        <v>1</v>
      </c>
      <c r="B1864" s="20" cm="1">
        <f t="array" ref="B1864">IF(ISTEXT(BP1864), IFERROR(VALOR.DATA(TRIM(BP1864)), VALUE(TRIM(BP1864))), BP1864)</f>
        <v>0</v>
      </c>
      <c r="C1864" t="str">
        <f>TEXT(Base[[#This Row],[Data_Padronizada]],"DDD")</f>
        <v>sáb</v>
      </c>
      <c r="D1864">
        <f>_xlfn.XLOOKUP(Base[[#This Row],[Recurso]],'DE-PARA'!$A$1:$A$1000,'DE-PARA'!$D$1:$D$1000)</f>
        <v>0</v>
      </c>
      <c r="E1864" t="str">
        <f>_xlfn.XLOOKUP(Base[[#This Row],[Tipo]],'DE-PARA'!$K$2:$K$63,'DE-PARA'!$L$2:$L$63,"Fazer De-Para")</f>
        <v>Fazer De-Para</v>
      </c>
      <c r="F1864" s="21">
        <f>Base[[#This Row],[Duração]]*24</f>
        <v>0</v>
      </c>
      <c r="G1864" s="22">
        <f>HOUR(Base[[#This Row],[Tempo de atendimento]]/24)</f>
        <v>0</v>
      </c>
      <c r="H1864">
        <f>_xlfn.XLOOKUP(Base[[#This Row],[Recurso]],'DE-PARA'!$A$1:$A$1000,'DE-PARA'!$E$1:$E$1000)</f>
        <v>0</v>
      </c>
      <c r="I1864">
        <f>_xlfn.XLOOKUP(Base[[#This Row],[Recurso]],'DE-PARA'!$A$1:$A$1000,'DE-PARA'!$F$1:$F$1000)</f>
        <v>0</v>
      </c>
      <c r="AD1864" s="64"/>
      <c r="AE1864" s="64"/>
      <c r="AF1864" s="64"/>
      <c r="AG1864" s="65"/>
      <c r="AH1864" s="65"/>
      <c r="BK1864" s="65"/>
      <c r="BL1864" s="65"/>
      <c r="BP1864" s="20"/>
    </row>
    <row r="1865" spans="1:68">
      <c r="A1865" s="19">
        <f>CONCATENATE(MONTH(Base[[#This Row],[Data_Padronizada]]),"/",YEAR(Base[[#This Row],[Data_Padronizada]]))*1</f>
        <v>1</v>
      </c>
      <c r="B1865" s="20" cm="1">
        <f t="array" ref="B1865">IF(ISTEXT(BP1865), IFERROR(VALOR.DATA(TRIM(BP1865)), VALUE(TRIM(BP1865))), BP1865)</f>
        <v>0</v>
      </c>
      <c r="C1865" t="str">
        <f>TEXT(Base[[#This Row],[Data_Padronizada]],"DDD")</f>
        <v>sáb</v>
      </c>
      <c r="D1865">
        <f>_xlfn.XLOOKUP(Base[[#This Row],[Recurso]],'DE-PARA'!$A$1:$A$1000,'DE-PARA'!$D$1:$D$1000)</f>
        <v>0</v>
      </c>
      <c r="E1865" t="str">
        <f>_xlfn.XLOOKUP(Base[[#This Row],[Tipo]],'DE-PARA'!$K$2:$K$63,'DE-PARA'!$L$2:$L$63,"Fazer De-Para")</f>
        <v>Fazer De-Para</v>
      </c>
      <c r="F1865" s="21">
        <f>Base[[#This Row],[Duração]]*24</f>
        <v>0</v>
      </c>
      <c r="G1865" s="22">
        <f>HOUR(Base[[#This Row],[Tempo de atendimento]]/24)</f>
        <v>0</v>
      </c>
      <c r="H1865">
        <f>_xlfn.XLOOKUP(Base[[#This Row],[Recurso]],'DE-PARA'!$A$1:$A$1000,'DE-PARA'!$E$1:$E$1000)</f>
        <v>0</v>
      </c>
      <c r="I1865">
        <f>_xlfn.XLOOKUP(Base[[#This Row],[Recurso]],'DE-PARA'!$A$1:$A$1000,'DE-PARA'!$F$1:$F$1000)</f>
        <v>0</v>
      </c>
      <c r="AD1865" s="64"/>
      <c r="AE1865" s="64"/>
      <c r="AF1865" s="64"/>
      <c r="AG1865" s="65"/>
      <c r="AH1865" s="65"/>
      <c r="BK1865" s="65"/>
      <c r="BL1865" s="65"/>
      <c r="BP1865" s="20"/>
    </row>
    <row r="1866" spans="1:68">
      <c r="A1866" s="19">
        <f>CONCATENATE(MONTH(Base[[#This Row],[Data_Padronizada]]),"/",YEAR(Base[[#This Row],[Data_Padronizada]]))*1</f>
        <v>1</v>
      </c>
      <c r="B1866" s="20" cm="1">
        <f t="array" ref="B1866">IF(ISTEXT(BP1866), IFERROR(VALOR.DATA(TRIM(BP1866)), VALUE(TRIM(BP1866))), BP1866)</f>
        <v>0</v>
      </c>
      <c r="C1866" t="str">
        <f>TEXT(Base[[#This Row],[Data_Padronizada]],"DDD")</f>
        <v>sáb</v>
      </c>
      <c r="D1866">
        <f>_xlfn.XLOOKUP(Base[[#This Row],[Recurso]],'DE-PARA'!$A$1:$A$1000,'DE-PARA'!$D$1:$D$1000)</f>
        <v>0</v>
      </c>
      <c r="E1866" t="str">
        <f>_xlfn.XLOOKUP(Base[[#This Row],[Tipo]],'DE-PARA'!$K$2:$K$63,'DE-PARA'!$L$2:$L$63,"Fazer De-Para")</f>
        <v>Fazer De-Para</v>
      </c>
      <c r="F1866" s="21">
        <f>Base[[#This Row],[Duração]]*24</f>
        <v>0</v>
      </c>
      <c r="G1866" s="22">
        <f>HOUR(Base[[#This Row],[Tempo de atendimento]]/24)</f>
        <v>0</v>
      </c>
      <c r="H1866">
        <f>_xlfn.XLOOKUP(Base[[#This Row],[Recurso]],'DE-PARA'!$A$1:$A$1000,'DE-PARA'!$E$1:$E$1000)</f>
        <v>0</v>
      </c>
      <c r="I1866">
        <f>_xlfn.XLOOKUP(Base[[#This Row],[Recurso]],'DE-PARA'!$A$1:$A$1000,'DE-PARA'!$F$1:$F$1000)</f>
        <v>0</v>
      </c>
      <c r="AD1866" s="64"/>
      <c r="AE1866" s="64"/>
      <c r="AF1866" s="64"/>
      <c r="AG1866" s="65"/>
      <c r="AH1866" s="65"/>
      <c r="BK1866" s="65"/>
      <c r="BL1866" s="65"/>
      <c r="BP1866" s="20"/>
    </row>
    <row r="1867" spans="1:68">
      <c r="A1867" s="19">
        <f>CONCATENATE(MONTH(Base[[#This Row],[Data_Padronizada]]),"/",YEAR(Base[[#This Row],[Data_Padronizada]]))*1</f>
        <v>1</v>
      </c>
      <c r="B1867" s="20" cm="1">
        <f t="array" ref="B1867">IF(ISTEXT(BP1867), IFERROR(VALOR.DATA(TRIM(BP1867)), VALUE(TRIM(BP1867))), BP1867)</f>
        <v>0</v>
      </c>
      <c r="C1867" t="str">
        <f>TEXT(Base[[#This Row],[Data_Padronizada]],"DDD")</f>
        <v>sáb</v>
      </c>
      <c r="D1867">
        <f>_xlfn.XLOOKUP(Base[[#This Row],[Recurso]],'DE-PARA'!$A$1:$A$1000,'DE-PARA'!$D$1:$D$1000)</f>
        <v>0</v>
      </c>
      <c r="E1867" t="str">
        <f>_xlfn.XLOOKUP(Base[[#This Row],[Tipo]],'DE-PARA'!$K$2:$K$63,'DE-PARA'!$L$2:$L$63,"Fazer De-Para")</f>
        <v>Fazer De-Para</v>
      </c>
      <c r="F1867" s="21">
        <f>Base[[#This Row],[Duração]]*24</f>
        <v>0</v>
      </c>
      <c r="G1867" s="22">
        <f>HOUR(Base[[#This Row],[Tempo de atendimento]]/24)</f>
        <v>0</v>
      </c>
      <c r="H1867">
        <f>_xlfn.XLOOKUP(Base[[#This Row],[Recurso]],'DE-PARA'!$A$1:$A$1000,'DE-PARA'!$E$1:$E$1000)</f>
        <v>0</v>
      </c>
      <c r="I1867">
        <f>_xlfn.XLOOKUP(Base[[#This Row],[Recurso]],'DE-PARA'!$A$1:$A$1000,'DE-PARA'!$F$1:$F$1000)</f>
        <v>0</v>
      </c>
      <c r="AD1867" s="64"/>
      <c r="AE1867" s="64"/>
      <c r="AF1867" s="64"/>
      <c r="AG1867" s="65"/>
      <c r="AH1867" s="65"/>
      <c r="BK1867" s="65"/>
      <c r="BL1867" s="65"/>
      <c r="BP1867" s="20"/>
    </row>
    <row r="1868" spans="1:68">
      <c r="A1868" s="19">
        <f>CONCATENATE(MONTH(Base[[#This Row],[Data_Padronizada]]),"/",YEAR(Base[[#This Row],[Data_Padronizada]]))*1</f>
        <v>1</v>
      </c>
      <c r="B1868" s="20" cm="1">
        <f t="array" ref="B1868">IF(ISTEXT(BP1868), IFERROR(VALOR.DATA(TRIM(BP1868)), VALUE(TRIM(BP1868))), BP1868)</f>
        <v>0</v>
      </c>
      <c r="C1868" t="str">
        <f>TEXT(Base[[#This Row],[Data_Padronizada]],"DDD")</f>
        <v>sáb</v>
      </c>
      <c r="D1868">
        <f>_xlfn.XLOOKUP(Base[[#This Row],[Recurso]],'DE-PARA'!$A$1:$A$1000,'DE-PARA'!$D$1:$D$1000)</f>
        <v>0</v>
      </c>
      <c r="E1868" t="str">
        <f>_xlfn.XLOOKUP(Base[[#This Row],[Tipo]],'DE-PARA'!$K$2:$K$63,'DE-PARA'!$L$2:$L$63,"Fazer De-Para")</f>
        <v>Fazer De-Para</v>
      </c>
      <c r="F1868" s="21">
        <f>Base[[#This Row],[Duração]]*24</f>
        <v>0</v>
      </c>
      <c r="G1868" s="22">
        <f>HOUR(Base[[#This Row],[Tempo de atendimento]]/24)</f>
        <v>0</v>
      </c>
      <c r="H1868">
        <f>_xlfn.XLOOKUP(Base[[#This Row],[Recurso]],'DE-PARA'!$A$1:$A$1000,'DE-PARA'!$E$1:$E$1000)</f>
        <v>0</v>
      </c>
      <c r="I1868">
        <f>_xlfn.XLOOKUP(Base[[#This Row],[Recurso]],'DE-PARA'!$A$1:$A$1000,'DE-PARA'!$F$1:$F$1000)</f>
        <v>0</v>
      </c>
      <c r="AD1868" s="64"/>
      <c r="AE1868" s="64"/>
      <c r="AF1868" s="64"/>
      <c r="AG1868" s="65"/>
      <c r="AH1868" s="65"/>
      <c r="BK1868" s="65"/>
      <c r="BL1868" s="65"/>
      <c r="BP1868" s="20"/>
    </row>
    <row r="1869" spans="1:68">
      <c r="A1869" s="19">
        <f>CONCATENATE(MONTH(Base[[#This Row],[Data_Padronizada]]),"/",YEAR(Base[[#This Row],[Data_Padronizada]]))*1</f>
        <v>1</v>
      </c>
      <c r="B1869" s="20" cm="1">
        <f t="array" ref="B1869">IF(ISTEXT(BP1869), IFERROR(VALOR.DATA(TRIM(BP1869)), VALUE(TRIM(BP1869))), BP1869)</f>
        <v>0</v>
      </c>
      <c r="C1869" t="str">
        <f>TEXT(Base[[#This Row],[Data_Padronizada]],"DDD")</f>
        <v>sáb</v>
      </c>
      <c r="D1869">
        <f>_xlfn.XLOOKUP(Base[[#This Row],[Recurso]],'DE-PARA'!$A$1:$A$1000,'DE-PARA'!$D$1:$D$1000)</f>
        <v>0</v>
      </c>
      <c r="E1869" t="str">
        <f>_xlfn.XLOOKUP(Base[[#This Row],[Tipo]],'DE-PARA'!$K$2:$K$63,'DE-PARA'!$L$2:$L$63,"Fazer De-Para")</f>
        <v>Fazer De-Para</v>
      </c>
      <c r="F1869" s="21">
        <f>Base[[#This Row],[Duração]]*24</f>
        <v>0</v>
      </c>
      <c r="G1869" s="22">
        <f>HOUR(Base[[#This Row],[Tempo de atendimento]]/24)</f>
        <v>0</v>
      </c>
      <c r="H1869">
        <f>_xlfn.XLOOKUP(Base[[#This Row],[Recurso]],'DE-PARA'!$A$1:$A$1000,'DE-PARA'!$E$1:$E$1000)</f>
        <v>0</v>
      </c>
      <c r="I1869">
        <f>_xlfn.XLOOKUP(Base[[#This Row],[Recurso]],'DE-PARA'!$A$1:$A$1000,'DE-PARA'!$F$1:$F$1000)</f>
        <v>0</v>
      </c>
      <c r="AD1869" s="64"/>
      <c r="AE1869" s="64"/>
      <c r="AF1869" s="64"/>
      <c r="AG1869" s="65"/>
      <c r="AH1869" s="65"/>
      <c r="BK1869" s="65"/>
      <c r="BL1869" s="65"/>
      <c r="BP1869" s="20"/>
    </row>
    <row r="1870" spans="1:68">
      <c r="A1870" s="19">
        <f>CONCATENATE(MONTH(Base[[#This Row],[Data_Padronizada]]),"/",YEAR(Base[[#This Row],[Data_Padronizada]]))*1</f>
        <v>1</v>
      </c>
      <c r="B1870" s="20" cm="1">
        <f t="array" ref="B1870">IF(ISTEXT(BP1870), IFERROR(VALOR.DATA(TRIM(BP1870)), VALUE(TRIM(BP1870))), BP1870)</f>
        <v>0</v>
      </c>
      <c r="C1870" t="str">
        <f>TEXT(Base[[#This Row],[Data_Padronizada]],"DDD")</f>
        <v>sáb</v>
      </c>
      <c r="D1870">
        <f>_xlfn.XLOOKUP(Base[[#This Row],[Recurso]],'DE-PARA'!$A$1:$A$1000,'DE-PARA'!$D$1:$D$1000)</f>
        <v>0</v>
      </c>
      <c r="E1870" t="str">
        <f>_xlfn.XLOOKUP(Base[[#This Row],[Tipo]],'DE-PARA'!$K$2:$K$63,'DE-PARA'!$L$2:$L$63,"Fazer De-Para")</f>
        <v>Fazer De-Para</v>
      </c>
      <c r="F1870" s="21">
        <f>Base[[#This Row],[Duração]]*24</f>
        <v>0</v>
      </c>
      <c r="G1870" s="22">
        <f>HOUR(Base[[#This Row],[Tempo de atendimento]]/24)</f>
        <v>0</v>
      </c>
      <c r="H1870">
        <f>_xlfn.XLOOKUP(Base[[#This Row],[Recurso]],'DE-PARA'!$A$1:$A$1000,'DE-PARA'!$E$1:$E$1000)</f>
        <v>0</v>
      </c>
      <c r="I1870">
        <f>_xlfn.XLOOKUP(Base[[#This Row],[Recurso]],'DE-PARA'!$A$1:$A$1000,'DE-PARA'!$F$1:$F$1000)</f>
        <v>0</v>
      </c>
      <c r="AD1870" s="64"/>
      <c r="AE1870" s="64"/>
      <c r="AF1870" s="64"/>
      <c r="AG1870" s="65"/>
      <c r="AH1870" s="65"/>
      <c r="BK1870" s="65"/>
      <c r="BL1870" s="65"/>
      <c r="BP1870" s="20"/>
    </row>
    <row r="1871" spans="1:68">
      <c r="A1871" s="19">
        <f>CONCATENATE(MONTH(Base[[#This Row],[Data_Padronizada]]),"/",YEAR(Base[[#This Row],[Data_Padronizada]]))*1</f>
        <v>1</v>
      </c>
      <c r="B1871" s="20" cm="1">
        <f t="array" ref="B1871">IF(ISTEXT(BP1871), IFERROR(VALOR.DATA(TRIM(BP1871)), VALUE(TRIM(BP1871))), BP1871)</f>
        <v>0</v>
      </c>
      <c r="C1871" t="str">
        <f>TEXT(Base[[#This Row],[Data_Padronizada]],"DDD")</f>
        <v>sáb</v>
      </c>
      <c r="D1871">
        <f>_xlfn.XLOOKUP(Base[[#This Row],[Recurso]],'DE-PARA'!$A$1:$A$1000,'DE-PARA'!$D$1:$D$1000)</f>
        <v>0</v>
      </c>
      <c r="E1871" t="str">
        <f>_xlfn.XLOOKUP(Base[[#This Row],[Tipo]],'DE-PARA'!$K$2:$K$63,'DE-PARA'!$L$2:$L$63,"Fazer De-Para")</f>
        <v>Fazer De-Para</v>
      </c>
      <c r="F1871" s="21">
        <f>Base[[#This Row],[Duração]]*24</f>
        <v>0</v>
      </c>
      <c r="G1871" s="22">
        <f>HOUR(Base[[#This Row],[Tempo de atendimento]]/24)</f>
        <v>0</v>
      </c>
      <c r="H1871">
        <f>_xlfn.XLOOKUP(Base[[#This Row],[Recurso]],'DE-PARA'!$A$1:$A$1000,'DE-PARA'!$E$1:$E$1000)</f>
        <v>0</v>
      </c>
      <c r="I1871">
        <f>_xlfn.XLOOKUP(Base[[#This Row],[Recurso]],'DE-PARA'!$A$1:$A$1000,'DE-PARA'!$F$1:$F$1000)</f>
        <v>0</v>
      </c>
      <c r="AD1871" s="64"/>
      <c r="AE1871" s="64"/>
      <c r="AF1871" s="64"/>
      <c r="AG1871" s="65"/>
      <c r="AH1871" s="65"/>
      <c r="BK1871" s="65"/>
      <c r="BL1871" s="65"/>
      <c r="BP1871" s="20"/>
    </row>
    <row r="1872" spans="1:68">
      <c r="A1872" s="19">
        <f>CONCATENATE(MONTH(Base[[#This Row],[Data_Padronizada]]),"/",YEAR(Base[[#This Row],[Data_Padronizada]]))*1</f>
        <v>1</v>
      </c>
      <c r="B1872" s="20" cm="1">
        <f t="array" ref="B1872">IF(ISTEXT(BP1872), IFERROR(VALOR.DATA(TRIM(BP1872)), VALUE(TRIM(BP1872))), BP1872)</f>
        <v>0</v>
      </c>
      <c r="C1872" t="str">
        <f>TEXT(Base[[#This Row],[Data_Padronizada]],"DDD")</f>
        <v>sáb</v>
      </c>
      <c r="D1872">
        <f>_xlfn.XLOOKUP(Base[[#This Row],[Recurso]],'DE-PARA'!$A$1:$A$1000,'DE-PARA'!$D$1:$D$1000)</f>
        <v>0</v>
      </c>
      <c r="E1872" t="str">
        <f>_xlfn.XLOOKUP(Base[[#This Row],[Tipo]],'DE-PARA'!$K$2:$K$63,'DE-PARA'!$L$2:$L$63,"Fazer De-Para")</f>
        <v>Fazer De-Para</v>
      </c>
      <c r="F1872" s="21">
        <f>Base[[#This Row],[Duração]]*24</f>
        <v>0</v>
      </c>
      <c r="G1872" s="22">
        <f>HOUR(Base[[#This Row],[Tempo de atendimento]]/24)</f>
        <v>0</v>
      </c>
      <c r="H1872">
        <f>_xlfn.XLOOKUP(Base[[#This Row],[Recurso]],'DE-PARA'!$A$1:$A$1000,'DE-PARA'!$E$1:$E$1000)</f>
        <v>0</v>
      </c>
      <c r="I1872">
        <f>_xlfn.XLOOKUP(Base[[#This Row],[Recurso]],'DE-PARA'!$A$1:$A$1000,'DE-PARA'!$F$1:$F$1000)</f>
        <v>0</v>
      </c>
      <c r="AD1872" s="64"/>
      <c r="AE1872" s="64"/>
      <c r="AF1872" s="64"/>
      <c r="AG1872" s="65"/>
      <c r="AH1872" s="65"/>
      <c r="BK1872" s="65"/>
      <c r="BL1872" s="65"/>
      <c r="BP1872" s="20"/>
    </row>
    <row r="1873" spans="1:68">
      <c r="A1873" s="19">
        <f>CONCATENATE(MONTH(Base[[#This Row],[Data_Padronizada]]),"/",YEAR(Base[[#This Row],[Data_Padronizada]]))*1</f>
        <v>1</v>
      </c>
      <c r="B1873" s="20" cm="1">
        <f t="array" ref="B1873">IF(ISTEXT(BP1873), IFERROR(VALOR.DATA(TRIM(BP1873)), VALUE(TRIM(BP1873))), BP1873)</f>
        <v>0</v>
      </c>
      <c r="C1873" t="str">
        <f>TEXT(Base[[#This Row],[Data_Padronizada]],"DDD")</f>
        <v>sáb</v>
      </c>
      <c r="D1873">
        <f>_xlfn.XLOOKUP(Base[[#This Row],[Recurso]],'DE-PARA'!$A$1:$A$1000,'DE-PARA'!$D$1:$D$1000)</f>
        <v>0</v>
      </c>
      <c r="E1873" t="str">
        <f>_xlfn.XLOOKUP(Base[[#This Row],[Tipo]],'DE-PARA'!$K$2:$K$63,'DE-PARA'!$L$2:$L$63,"Fazer De-Para")</f>
        <v>Fazer De-Para</v>
      </c>
      <c r="F1873" s="21">
        <f>Base[[#This Row],[Duração]]*24</f>
        <v>0</v>
      </c>
      <c r="G1873" s="22">
        <f>HOUR(Base[[#This Row],[Tempo de atendimento]]/24)</f>
        <v>0</v>
      </c>
      <c r="H1873">
        <f>_xlfn.XLOOKUP(Base[[#This Row],[Recurso]],'DE-PARA'!$A$1:$A$1000,'DE-PARA'!$E$1:$E$1000)</f>
        <v>0</v>
      </c>
      <c r="I1873">
        <f>_xlfn.XLOOKUP(Base[[#This Row],[Recurso]],'DE-PARA'!$A$1:$A$1000,'DE-PARA'!$F$1:$F$1000)</f>
        <v>0</v>
      </c>
      <c r="AD1873" s="64"/>
      <c r="AE1873" s="64"/>
      <c r="AF1873" s="64"/>
      <c r="AG1873" s="65"/>
      <c r="AH1873" s="65"/>
      <c r="BK1873" s="65"/>
      <c r="BL1873" s="65"/>
      <c r="BP1873" s="20"/>
    </row>
    <row r="1874" spans="1:68">
      <c r="A1874" s="19">
        <f>CONCATENATE(MONTH(Base[[#This Row],[Data_Padronizada]]),"/",YEAR(Base[[#This Row],[Data_Padronizada]]))*1</f>
        <v>1</v>
      </c>
      <c r="B1874" s="20" cm="1">
        <f t="array" ref="B1874">IF(ISTEXT(BP1874), IFERROR(VALOR.DATA(TRIM(BP1874)), VALUE(TRIM(BP1874))), BP1874)</f>
        <v>0</v>
      </c>
      <c r="C1874" t="str">
        <f>TEXT(Base[[#This Row],[Data_Padronizada]],"DDD")</f>
        <v>sáb</v>
      </c>
      <c r="D1874">
        <f>_xlfn.XLOOKUP(Base[[#This Row],[Recurso]],'DE-PARA'!$A$1:$A$1000,'DE-PARA'!$D$1:$D$1000)</f>
        <v>0</v>
      </c>
      <c r="E1874" t="str">
        <f>_xlfn.XLOOKUP(Base[[#This Row],[Tipo]],'DE-PARA'!$K$2:$K$63,'DE-PARA'!$L$2:$L$63,"Fazer De-Para")</f>
        <v>Fazer De-Para</v>
      </c>
      <c r="F1874" s="21">
        <f>Base[[#This Row],[Duração]]*24</f>
        <v>0</v>
      </c>
      <c r="G1874" s="22">
        <f>HOUR(Base[[#This Row],[Tempo de atendimento]]/24)</f>
        <v>0</v>
      </c>
      <c r="H1874">
        <f>_xlfn.XLOOKUP(Base[[#This Row],[Recurso]],'DE-PARA'!$A$1:$A$1000,'DE-PARA'!$E$1:$E$1000)</f>
        <v>0</v>
      </c>
      <c r="I1874">
        <f>_xlfn.XLOOKUP(Base[[#This Row],[Recurso]],'DE-PARA'!$A$1:$A$1000,'DE-PARA'!$F$1:$F$1000)</f>
        <v>0</v>
      </c>
      <c r="AD1874" s="64"/>
      <c r="AE1874" s="64"/>
      <c r="AF1874" s="64"/>
      <c r="AG1874" s="65"/>
      <c r="AH1874" s="65"/>
      <c r="BK1874" s="65"/>
      <c r="BL1874" s="65"/>
      <c r="BP1874" s="20"/>
    </row>
    <row r="1875" spans="1:68">
      <c r="A1875" s="19">
        <f>CONCATENATE(MONTH(Base[[#This Row],[Data_Padronizada]]),"/",YEAR(Base[[#This Row],[Data_Padronizada]]))*1</f>
        <v>1</v>
      </c>
      <c r="B1875" s="20" cm="1">
        <f t="array" ref="B1875">IF(ISTEXT(BP1875), IFERROR(VALOR.DATA(TRIM(BP1875)), VALUE(TRIM(BP1875))), BP1875)</f>
        <v>0</v>
      </c>
      <c r="C1875" t="str">
        <f>TEXT(Base[[#This Row],[Data_Padronizada]],"DDD")</f>
        <v>sáb</v>
      </c>
      <c r="D1875">
        <f>_xlfn.XLOOKUP(Base[[#This Row],[Recurso]],'DE-PARA'!$A$1:$A$1000,'DE-PARA'!$D$1:$D$1000)</f>
        <v>0</v>
      </c>
      <c r="E1875" t="str">
        <f>_xlfn.XLOOKUP(Base[[#This Row],[Tipo]],'DE-PARA'!$K$2:$K$63,'DE-PARA'!$L$2:$L$63,"Fazer De-Para")</f>
        <v>Fazer De-Para</v>
      </c>
      <c r="F1875" s="21">
        <f>Base[[#This Row],[Duração]]*24</f>
        <v>0</v>
      </c>
      <c r="G1875" s="22">
        <f>HOUR(Base[[#This Row],[Tempo de atendimento]]/24)</f>
        <v>0</v>
      </c>
      <c r="H1875">
        <f>_xlfn.XLOOKUP(Base[[#This Row],[Recurso]],'DE-PARA'!$A$1:$A$1000,'DE-PARA'!$E$1:$E$1000)</f>
        <v>0</v>
      </c>
      <c r="I1875">
        <f>_xlfn.XLOOKUP(Base[[#This Row],[Recurso]],'DE-PARA'!$A$1:$A$1000,'DE-PARA'!$F$1:$F$1000)</f>
        <v>0</v>
      </c>
      <c r="AD1875" s="64"/>
      <c r="AE1875" s="64"/>
      <c r="AF1875" s="64"/>
      <c r="AG1875" s="65"/>
      <c r="AH1875" s="65"/>
      <c r="BK1875" s="65"/>
      <c r="BL1875" s="65"/>
      <c r="BP1875" s="20"/>
    </row>
    <row r="1876" spans="1:68">
      <c r="A1876" s="19">
        <f>CONCATENATE(MONTH(Base[[#This Row],[Data_Padronizada]]),"/",YEAR(Base[[#This Row],[Data_Padronizada]]))*1</f>
        <v>1</v>
      </c>
      <c r="B1876" s="20" cm="1">
        <f t="array" ref="B1876">IF(ISTEXT(BP1876), IFERROR(VALOR.DATA(TRIM(BP1876)), VALUE(TRIM(BP1876))), BP1876)</f>
        <v>0</v>
      </c>
      <c r="C1876" t="str">
        <f>TEXT(Base[[#This Row],[Data_Padronizada]],"DDD")</f>
        <v>sáb</v>
      </c>
      <c r="D1876">
        <f>_xlfn.XLOOKUP(Base[[#This Row],[Recurso]],'DE-PARA'!$A$1:$A$1000,'DE-PARA'!$D$1:$D$1000)</f>
        <v>0</v>
      </c>
      <c r="E1876" t="str">
        <f>_xlfn.XLOOKUP(Base[[#This Row],[Tipo]],'DE-PARA'!$K$2:$K$63,'DE-PARA'!$L$2:$L$63,"Fazer De-Para")</f>
        <v>Fazer De-Para</v>
      </c>
      <c r="F1876" s="21">
        <f>Base[[#This Row],[Duração]]*24</f>
        <v>0</v>
      </c>
      <c r="G1876" s="22">
        <f>HOUR(Base[[#This Row],[Tempo de atendimento]]/24)</f>
        <v>0</v>
      </c>
      <c r="H1876">
        <f>_xlfn.XLOOKUP(Base[[#This Row],[Recurso]],'DE-PARA'!$A$1:$A$1000,'DE-PARA'!$E$1:$E$1000)</f>
        <v>0</v>
      </c>
      <c r="I1876">
        <f>_xlfn.XLOOKUP(Base[[#This Row],[Recurso]],'DE-PARA'!$A$1:$A$1000,'DE-PARA'!$F$1:$F$1000)</f>
        <v>0</v>
      </c>
      <c r="AD1876" s="64"/>
      <c r="AE1876" s="64"/>
      <c r="AF1876" s="64"/>
      <c r="AG1876" s="65"/>
      <c r="AH1876" s="65"/>
      <c r="BK1876" s="65"/>
      <c r="BL1876" s="65"/>
      <c r="BP1876" s="20"/>
    </row>
    <row r="1877" spans="1:68">
      <c r="A1877" s="19">
        <f>CONCATENATE(MONTH(Base[[#This Row],[Data_Padronizada]]),"/",YEAR(Base[[#This Row],[Data_Padronizada]]))*1</f>
        <v>1</v>
      </c>
      <c r="B1877" s="20" cm="1">
        <f t="array" ref="B1877">IF(ISTEXT(BP1877), IFERROR(VALOR.DATA(TRIM(BP1877)), VALUE(TRIM(BP1877))), BP1877)</f>
        <v>0</v>
      </c>
      <c r="C1877" t="str">
        <f>TEXT(Base[[#This Row],[Data_Padronizada]],"DDD")</f>
        <v>sáb</v>
      </c>
      <c r="D1877">
        <f>_xlfn.XLOOKUP(Base[[#This Row],[Recurso]],'DE-PARA'!$A$1:$A$1000,'DE-PARA'!$D$1:$D$1000)</f>
        <v>0</v>
      </c>
      <c r="E1877" t="str">
        <f>_xlfn.XLOOKUP(Base[[#This Row],[Tipo]],'DE-PARA'!$K$2:$K$63,'DE-PARA'!$L$2:$L$63,"Fazer De-Para")</f>
        <v>Fazer De-Para</v>
      </c>
      <c r="F1877" s="21">
        <f>Base[[#This Row],[Duração]]*24</f>
        <v>0</v>
      </c>
      <c r="G1877" s="22">
        <f>HOUR(Base[[#This Row],[Tempo de atendimento]]/24)</f>
        <v>0</v>
      </c>
      <c r="H1877">
        <f>_xlfn.XLOOKUP(Base[[#This Row],[Recurso]],'DE-PARA'!$A$1:$A$1000,'DE-PARA'!$E$1:$E$1000)</f>
        <v>0</v>
      </c>
      <c r="I1877">
        <f>_xlfn.XLOOKUP(Base[[#This Row],[Recurso]],'DE-PARA'!$A$1:$A$1000,'DE-PARA'!$F$1:$F$1000)</f>
        <v>0</v>
      </c>
      <c r="AD1877" s="64"/>
      <c r="AE1877" s="64"/>
      <c r="AF1877" s="64"/>
      <c r="AG1877" s="65"/>
      <c r="AH1877" s="65"/>
      <c r="BK1877" s="65"/>
      <c r="BL1877" s="65"/>
      <c r="BP1877" s="20"/>
    </row>
    <row r="1878" spans="1:68">
      <c r="A1878" s="19">
        <f>CONCATENATE(MONTH(Base[[#This Row],[Data_Padronizada]]),"/",YEAR(Base[[#This Row],[Data_Padronizada]]))*1</f>
        <v>1</v>
      </c>
      <c r="B1878" s="20" cm="1">
        <f t="array" ref="B1878">IF(ISTEXT(BP1878), IFERROR(VALOR.DATA(TRIM(BP1878)), VALUE(TRIM(BP1878))), BP1878)</f>
        <v>0</v>
      </c>
      <c r="C1878" t="str">
        <f>TEXT(Base[[#This Row],[Data_Padronizada]],"DDD")</f>
        <v>sáb</v>
      </c>
      <c r="D1878">
        <f>_xlfn.XLOOKUP(Base[[#This Row],[Recurso]],'DE-PARA'!$A$1:$A$1000,'DE-PARA'!$D$1:$D$1000)</f>
        <v>0</v>
      </c>
      <c r="E1878" t="str">
        <f>_xlfn.XLOOKUP(Base[[#This Row],[Tipo]],'DE-PARA'!$K$2:$K$63,'DE-PARA'!$L$2:$L$63,"Fazer De-Para")</f>
        <v>Fazer De-Para</v>
      </c>
      <c r="F1878" s="21">
        <f>Base[[#This Row],[Duração]]*24</f>
        <v>0</v>
      </c>
      <c r="G1878" s="22">
        <f>HOUR(Base[[#This Row],[Tempo de atendimento]]/24)</f>
        <v>0</v>
      </c>
      <c r="H1878">
        <f>_xlfn.XLOOKUP(Base[[#This Row],[Recurso]],'DE-PARA'!$A$1:$A$1000,'DE-PARA'!$E$1:$E$1000)</f>
        <v>0</v>
      </c>
      <c r="I1878">
        <f>_xlfn.XLOOKUP(Base[[#This Row],[Recurso]],'DE-PARA'!$A$1:$A$1000,'DE-PARA'!$F$1:$F$1000)</f>
        <v>0</v>
      </c>
      <c r="AD1878" s="64"/>
      <c r="AE1878" s="64"/>
      <c r="AF1878" s="64"/>
      <c r="AG1878" s="65"/>
      <c r="AH1878" s="65"/>
      <c r="BK1878" s="65"/>
      <c r="BL1878" s="65"/>
      <c r="BP1878" s="20"/>
    </row>
    <row r="1879" spans="1:68">
      <c r="A1879" s="19">
        <f>CONCATENATE(MONTH(Base[[#This Row],[Data_Padronizada]]),"/",YEAR(Base[[#This Row],[Data_Padronizada]]))*1</f>
        <v>1</v>
      </c>
      <c r="B1879" s="20" cm="1">
        <f t="array" ref="B1879">IF(ISTEXT(BP1879), IFERROR(VALOR.DATA(TRIM(BP1879)), VALUE(TRIM(BP1879))), BP1879)</f>
        <v>0</v>
      </c>
      <c r="C1879" t="str">
        <f>TEXT(Base[[#This Row],[Data_Padronizada]],"DDD")</f>
        <v>sáb</v>
      </c>
      <c r="D1879">
        <f>_xlfn.XLOOKUP(Base[[#This Row],[Recurso]],'DE-PARA'!$A$1:$A$1000,'DE-PARA'!$D$1:$D$1000)</f>
        <v>0</v>
      </c>
      <c r="E1879" t="str">
        <f>_xlfn.XLOOKUP(Base[[#This Row],[Tipo]],'DE-PARA'!$K$2:$K$63,'DE-PARA'!$L$2:$L$63,"Fazer De-Para")</f>
        <v>Fazer De-Para</v>
      </c>
      <c r="F1879" s="21">
        <f>Base[[#This Row],[Duração]]*24</f>
        <v>0</v>
      </c>
      <c r="G1879" s="22">
        <f>HOUR(Base[[#This Row],[Tempo de atendimento]]/24)</f>
        <v>0</v>
      </c>
      <c r="H1879">
        <f>_xlfn.XLOOKUP(Base[[#This Row],[Recurso]],'DE-PARA'!$A$1:$A$1000,'DE-PARA'!$E$1:$E$1000)</f>
        <v>0</v>
      </c>
      <c r="I1879">
        <f>_xlfn.XLOOKUP(Base[[#This Row],[Recurso]],'DE-PARA'!$A$1:$A$1000,'DE-PARA'!$F$1:$F$1000)</f>
        <v>0</v>
      </c>
      <c r="AD1879" s="64"/>
      <c r="AE1879" s="64"/>
      <c r="AF1879" s="64"/>
      <c r="AG1879" s="65"/>
      <c r="AH1879" s="65"/>
      <c r="BK1879" s="65"/>
      <c r="BL1879" s="65"/>
      <c r="BP1879" s="20"/>
    </row>
    <row r="1880" spans="1:68">
      <c r="A1880" s="19">
        <f>CONCATENATE(MONTH(Base[[#This Row],[Data_Padronizada]]),"/",YEAR(Base[[#This Row],[Data_Padronizada]]))*1</f>
        <v>1</v>
      </c>
      <c r="B1880" s="20" cm="1">
        <f t="array" ref="B1880">IF(ISTEXT(BP1880), IFERROR(VALOR.DATA(TRIM(BP1880)), VALUE(TRIM(BP1880))), BP1880)</f>
        <v>0</v>
      </c>
      <c r="C1880" t="str">
        <f>TEXT(Base[[#This Row],[Data_Padronizada]],"DDD")</f>
        <v>sáb</v>
      </c>
      <c r="D1880">
        <f>_xlfn.XLOOKUP(Base[[#This Row],[Recurso]],'DE-PARA'!$A$1:$A$1000,'DE-PARA'!$D$1:$D$1000)</f>
        <v>0</v>
      </c>
      <c r="E1880" t="str">
        <f>_xlfn.XLOOKUP(Base[[#This Row],[Tipo]],'DE-PARA'!$K$2:$K$63,'DE-PARA'!$L$2:$L$63,"Fazer De-Para")</f>
        <v>Fazer De-Para</v>
      </c>
      <c r="F1880" s="21">
        <f>Base[[#This Row],[Duração]]*24</f>
        <v>0</v>
      </c>
      <c r="G1880" s="22">
        <f>HOUR(Base[[#This Row],[Tempo de atendimento]]/24)</f>
        <v>0</v>
      </c>
      <c r="H1880">
        <f>_xlfn.XLOOKUP(Base[[#This Row],[Recurso]],'DE-PARA'!$A$1:$A$1000,'DE-PARA'!$E$1:$E$1000)</f>
        <v>0</v>
      </c>
      <c r="I1880">
        <f>_xlfn.XLOOKUP(Base[[#This Row],[Recurso]],'DE-PARA'!$A$1:$A$1000,'DE-PARA'!$F$1:$F$1000)</f>
        <v>0</v>
      </c>
      <c r="AD1880" s="64"/>
      <c r="AE1880" s="64"/>
      <c r="AF1880" s="64"/>
      <c r="AG1880" s="65"/>
      <c r="AH1880" s="65"/>
      <c r="BK1880" s="65"/>
      <c r="BL1880" s="65"/>
      <c r="BP1880" s="20"/>
    </row>
    <row r="1881" spans="1:68">
      <c r="A1881" s="19">
        <f>CONCATENATE(MONTH(Base[[#This Row],[Data_Padronizada]]),"/",YEAR(Base[[#This Row],[Data_Padronizada]]))*1</f>
        <v>1</v>
      </c>
      <c r="B1881" s="20" cm="1">
        <f t="array" ref="B1881">IF(ISTEXT(BP1881), IFERROR(VALOR.DATA(TRIM(BP1881)), VALUE(TRIM(BP1881))), BP1881)</f>
        <v>0</v>
      </c>
      <c r="C1881" t="str">
        <f>TEXT(Base[[#This Row],[Data_Padronizada]],"DDD")</f>
        <v>sáb</v>
      </c>
      <c r="D1881">
        <f>_xlfn.XLOOKUP(Base[[#This Row],[Recurso]],'DE-PARA'!$A$1:$A$1000,'DE-PARA'!$D$1:$D$1000)</f>
        <v>0</v>
      </c>
      <c r="E1881" t="str">
        <f>_xlfn.XLOOKUP(Base[[#This Row],[Tipo]],'DE-PARA'!$K$2:$K$63,'DE-PARA'!$L$2:$L$63,"Fazer De-Para")</f>
        <v>Fazer De-Para</v>
      </c>
      <c r="F1881" s="21">
        <f>Base[[#This Row],[Duração]]*24</f>
        <v>0</v>
      </c>
      <c r="G1881" s="22">
        <f>HOUR(Base[[#This Row],[Tempo de atendimento]]/24)</f>
        <v>0</v>
      </c>
      <c r="H1881">
        <f>_xlfn.XLOOKUP(Base[[#This Row],[Recurso]],'DE-PARA'!$A$1:$A$1000,'DE-PARA'!$E$1:$E$1000)</f>
        <v>0</v>
      </c>
      <c r="I1881">
        <f>_xlfn.XLOOKUP(Base[[#This Row],[Recurso]],'DE-PARA'!$A$1:$A$1000,'DE-PARA'!$F$1:$F$1000)</f>
        <v>0</v>
      </c>
      <c r="AD1881" s="64"/>
      <c r="AE1881" s="64"/>
      <c r="AF1881" s="64"/>
      <c r="AG1881" s="65"/>
      <c r="AH1881" s="65"/>
      <c r="BK1881" s="65"/>
      <c r="BL1881" s="65"/>
      <c r="BP1881" s="20"/>
    </row>
    <row r="1882" spans="1:68">
      <c r="A1882" s="19">
        <f>CONCATENATE(MONTH(Base[[#This Row],[Data_Padronizada]]),"/",YEAR(Base[[#This Row],[Data_Padronizada]]))*1</f>
        <v>1</v>
      </c>
      <c r="B1882" s="20" cm="1">
        <f t="array" ref="B1882">IF(ISTEXT(BP1882), IFERROR(VALOR.DATA(TRIM(BP1882)), VALUE(TRIM(BP1882))), BP1882)</f>
        <v>0</v>
      </c>
      <c r="C1882" t="str">
        <f>TEXT(Base[[#This Row],[Data_Padronizada]],"DDD")</f>
        <v>sáb</v>
      </c>
      <c r="D1882">
        <f>_xlfn.XLOOKUP(Base[[#This Row],[Recurso]],'DE-PARA'!$A$1:$A$1000,'DE-PARA'!$D$1:$D$1000)</f>
        <v>0</v>
      </c>
      <c r="E1882" t="str">
        <f>_xlfn.XLOOKUP(Base[[#This Row],[Tipo]],'DE-PARA'!$K$2:$K$63,'DE-PARA'!$L$2:$L$63,"Fazer De-Para")</f>
        <v>Fazer De-Para</v>
      </c>
      <c r="F1882" s="21">
        <f>Base[[#This Row],[Duração]]*24</f>
        <v>0</v>
      </c>
      <c r="G1882" s="22">
        <f>HOUR(Base[[#This Row],[Tempo de atendimento]]/24)</f>
        <v>0</v>
      </c>
      <c r="H1882">
        <f>_xlfn.XLOOKUP(Base[[#This Row],[Recurso]],'DE-PARA'!$A$1:$A$1000,'DE-PARA'!$E$1:$E$1000)</f>
        <v>0</v>
      </c>
      <c r="I1882">
        <f>_xlfn.XLOOKUP(Base[[#This Row],[Recurso]],'DE-PARA'!$A$1:$A$1000,'DE-PARA'!$F$1:$F$1000)</f>
        <v>0</v>
      </c>
      <c r="AD1882" s="64"/>
      <c r="AE1882" s="64"/>
      <c r="AF1882" s="64"/>
      <c r="AG1882" s="65"/>
      <c r="AH1882" s="65"/>
      <c r="BK1882" s="65"/>
      <c r="BL1882" s="65"/>
      <c r="BP1882" s="20"/>
    </row>
    <row r="1883" spans="1:68">
      <c r="A1883" s="19">
        <f>CONCATENATE(MONTH(Base[[#This Row],[Data_Padronizada]]),"/",YEAR(Base[[#This Row],[Data_Padronizada]]))*1</f>
        <v>1</v>
      </c>
      <c r="B1883" s="20" cm="1">
        <f t="array" ref="B1883">IF(ISTEXT(BP1883), IFERROR(VALOR.DATA(TRIM(BP1883)), VALUE(TRIM(BP1883))), BP1883)</f>
        <v>0</v>
      </c>
      <c r="C1883" t="str">
        <f>TEXT(Base[[#This Row],[Data_Padronizada]],"DDD")</f>
        <v>sáb</v>
      </c>
      <c r="D1883">
        <f>_xlfn.XLOOKUP(Base[[#This Row],[Recurso]],'DE-PARA'!$A$1:$A$1000,'DE-PARA'!$D$1:$D$1000)</f>
        <v>0</v>
      </c>
      <c r="E1883" t="str">
        <f>_xlfn.XLOOKUP(Base[[#This Row],[Tipo]],'DE-PARA'!$K$2:$K$63,'DE-PARA'!$L$2:$L$63,"Fazer De-Para")</f>
        <v>Fazer De-Para</v>
      </c>
      <c r="F1883" s="21">
        <f>Base[[#This Row],[Duração]]*24</f>
        <v>0</v>
      </c>
      <c r="G1883" s="22">
        <f>HOUR(Base[[#This Row],[Tempo de atendimento]]/24)</f>
        <v>0</v>
      </c>
      <c r="H1883">
        <f>_xlfn.XLOOKUP(Base[[#This Row],[Recurso]],'DE-PARA'!$A$1:$A$1000,'DE-PARA'!$E$1:$E$1000)</f>
        <v>0</v>
      </c>
      <c r="I1883">
        <f>_xlfn.XLOOKUP(Base[[#This Row],[Recurso]],'DE-PARA'!$A$1:$A$1000,'DE-PARA'!$F$1:$F$1000)</f>
        <v>0</v>
      </c>
      <c r="AD1883" s="64"/>
      <c r="AE1883" s="64"/>
      <c r="AF1883" s="64"/>
      <c r="AG1883" s="65"/>
      <c r="AH1883" s="65"/>
      <c r="BK1883" s="65"/>
      <c r="BL1883" s="65"/>
      <c r="BP1883" s="20"/>
    </row>
    <row r="1884" spans="1:68">
      <c r="A1884" s="19">
        <f>CONCATENATE(MONTH(Base[[#This Row],[Data_Padronizada]]),"/",YEAR(Base[[#This Row],[Data_Padronizada]]))*1</f>
        <v>1</v>
      </c>
      <c r="B1884" s="20" cm="1">
        <f t="array" ref="B1884">IF(ISTEXT(BP1884), IFERROR(VALOR.DATA(TRIM(BP1884)), VALUE(TRIM(BP1884))), BP1884)</f>
        <v>0</v>
      </c>
      <c r="C1884" t="str">
        <f>TEXT(Base[[#This Row],[Data_Padronizada]],"DDD")</f>
        <v>sáb</v>
      </c>
      <c r="D1884">
        <f>_xlfn.XLOOKUP(Base[[#This Row],[Recurso]],'DE-PARA'!$A$1:$A$1000,'DE-PARA'!$D$1:$D$1000)</f>
        <v>0</v>
      </c>
      <c r="E1884" t="str">
        <f>_xlfn.XLOOKUP(Base[[#This Row],[Tipo]],'DE-PARA'!$K$2:$K$63,'DE-PARA'!$L$2:$L$63,"Fazer De-Para")</f>
        <v>Fazer De-Para</v>
      </c>
      <c r="F1884" s="21">
        <f>Base[[#This Row],[Duração]]*24</f>
        <v>0</v>
      </c>
      <c r="G1884" s="22">
        <f>HOUR(Base[[#This Row],[Tempo de atendimento]]/24)</f>
        <v>0</v>
      </c>
      <c r="H1884">
        <f>_xlfn.XLOOKUP(Base[[#This Row],[Recurso]],'DE-PARA'!$A$1:$A$1000,'DE-PARA'!$E$1:$E$1000)</f>
        <v>0</v>
      </c>
      <c r="I1884">
        <f>_xlfn.XLOOKUP(Base[[#This Row],[Recurso]],'DE-PARA'!$A$1:$A$1000,'DE-PARA'!$F$1:$F$1000)</f>
        <v>0</v>
      </c>
      <c r="AD1884" s="64"/>
      <c r="AE1884" s="64"/>
      <c r="AF1884" s="64"/>
      <c r="AG1884" s="65"/>
      <c r="AH1884" s="65"/>
      <c r="BK1884" s="65"/>
      <c r="BL1884" s="65"/>
      <c r="BP1884" s="20"/>
    </row>
    <row r="1885" spans="1:68">
      <c r="A1885" s="19">
        <f>CONCATENATE(MONTH(Base[[#This Row],[Data_Padronizada]]),"/",YEAR(Base[[#This Row],[Data_Padronizada]]))*1</f>
        <v>1</v>
      </c>
      <c r="B1885" s="20" cm="1">
        <f t="array" ref="B1885">IF(ISTEXT(BP1885), IFERROR(VALOR.DATA(TRIM(BP1885)), VALUE(TRIM(BP1885))), BP1885)</f>
        <v>0</v>
      </c>
      <c r="C1885" t="str">
        <f>TEXT(Base[[#This Row],[Data_Padronizada]],"DDD")</f>
        <v>sáb</v>
      </c>
      <c r="D1885">
        <f>_xlfn.XLOOKUP(Base[[#This Row],[Recurso]],'DE-PARA'!$A$1:$A$1000,'DE-PARA'!$D$1:$D$1000)</f>
        <v>0</v>
      </c>
      <c r="E1885" t="str">
        <f>_xlfn.XLOOKUP(Base[[#This Row],[Tipo]],'DE-PARA'!$K$2:$K$63,'DE-PARA'!$L$2:$L$63,"Fazer De-Para")</f>
        <v>Fazer De-Para</v>
      </c>
      <c r="F1885" s="21">
        <f>Base[[#This Row],[Duração]]*24</f>
        <v>0</v>
      </c>
      <c r="G1885" s="22">
        <f>HOUR(Base[[#This Row],[Tempo de atendimento]]/24)</f>
        <v>0</v>
      </c>
      <c r="H1885">
        <f>_xlfn.XLOOKUP(Base[[#This Row],[Recurso]],'DE-PARA'!$A$1:$A$1000,'DE-PARA'!$E$1:$E$1000)</f>
        <v>0</v>
      </c>
      <c r="I1885">
        <f>_xlfn.XLOOKUP(Base[[#This Row],[Recurso]],'DE-PARA'!$A$1:$A$1000,'DE-PARA'!$F$1:$F$1000)</f>
        <v>0</v>
      </c>
      <c r="AD1885" s="64"/>
      <c r="AE1885" s="64"/>
      <c r="AF1885" s="64"/>
      <c r="AG1885" s="65"/>
      <c r="AH1885" s="65"/>
      <c r="BK1885" s="65"/>
      <c r="BL1885" s="65"/>
      <c r="BP1885" s="20"/>
    </row>
    <row r="1886" spans="1:68">
      <c r="A1886" s="19">
        <f>CONCATENATE(MONTH(Base[[#This Row],[Data_Padronizada]]),"/",YEAR(Base[[#This Row],[Data_Padronizada]]))*1</f>
        <v>1</v>
      </c>
      <c r="B1886" s="20" cm="1">
        <f t="array" ref="B1886">IF(ISTEXT(BP1886), IFERROR(VALOR.DATA(TRIM(BP1886)), VALUE(TRIM(BP1886))), BP1886)</f>
        <v>0</v>
      </c>
      <c r="C1886" t="str">
        <f>TEXT(Base[[#This Row],[Data_Padronizada]],"DDD")</f>
        <v>sáb</v>
      </c>
      <c r="D1886">
        <f>_xlfn.XLOOKUP(Base[[#This Row],[Recurso]],'DE-PARA'!$A$1:$A$1000,'DE-PARA'!$D$1:$D$1000)</f>
        <v>0</v>
      </c>
      <c r="E1886" t="str">
        <f>_xlfn.XLOOKUP(Base[[#This Row],[Tipo]],'DE-PARA'!$K$2:$K$63,'DE-PARA'!$L$2:$L$63,"Fazer De-Para")</f>
        <v>Fazer De-Para</v>
      </c>
      <c r="F1886" s="21">
        <f>Base[[#This Row],[Duração]]*24</f>
        <v>0</v>
      </c>
      <c r="G1886" s="22">
        <f>HOUR(Base[[#This Row],[Tempo de atendimento]]/24)</f>
        <v>0</v>
      </c>
      <c r="H1886">
        <f>_xlfn.XLOOKUP(Base[[#This Row],[Recurso]],'DE-PARA'!$A$1:$A$1000,'DE-PARA'!$E$1:$E$1000)</f>
        <v>0</v>
      </c>
      <c r="I1886">
        <f>_xlfn.XLOOKUP(Base[[#This Row],[Recurso]],'DE-PARA'!$A$1:$A$1000,'DE-PARA'!$F$1:$F$1000)</f>
        <v>0</v>
      </c>
      <c r="AD1886" s="64"/>
      <c r="AE1886" s="64"/>
      <c r="AF1886" s="64"/>
      <c r="AG1886" s="65"/>
      <c r="AH1886" s="65"/>
      <c r="BK1886" s="65"/>
      <c r="BL1886" s="65"/>
      <c r="BP1886" s="20"/>
    </row>
    <row r="1887" spans="1:68">
      <c r="A1887" s="19">
        <f>CONCATENATE(MONTH(Base[[#This Row],[Data_Padronizada]]),"/",YEAR(Base[[#This Row],[Data_Padronizada]]))*1</f>
        <v>1</v>
      </c>
      <c r="B1887" s="20" cm="1">
        <f t="array" ref="B1887">IF(ISTEXT(BP1887), IFERROR(VALOR.DATA(TRIM(BP1887)), VALUE(TRIM(BP1887))), BP1887)</f>
        <v>0</v>
      </c>
      <c r="C1887" t="str">
        <f>TEXT(Base[[#This Row],[Data_Padronizada]],"DDD")</f>
        <v>sáb</v>
      </c>
      <c r="D1887">
        <f>_xlfn.XLOOKUP(Base[[#This Row],[Recurso]],'DE-PARA'!$A$1:$A$1000,'DE-PARA'!$D$1:$D$1000)</f>
        <v>0</v>
      </c>
      <c r="E1887" t="str">
        <f>_xlfn.XLOOKUP(Base[[#This Row],[Tipo]],'DE-PARA'!$K$2:$K$63,'DE-PARA'!$L$2:$L$63,"Fazer De-Para")</f>
        <v>Fazer De-Para</v>
      </c>
      <c r="F1887" s="21">
        <f>Base[[#This Row],[Duração]]*24</f>
        <v>0</v>
      </c>
      <c r="G1887" s="22">
        <f>HOUR(Base[[#This Row],[Tempo de atendimento]]/24)</f>
        <v>0</v>
      </c>
      <c r="H1887">
        <f>_xlfn.XLOOKUP(Base[[#This Row],[Recurso]],'DE-PARA'!$A$1:$A$1000,'DE-PARA'!$E$1:$E$1000)</f>
        <v>0</v>
      </c>
      <c r="I1887">
        <f>_xlfn.XLOOKUP(Base[[#This Row],[Recurso]],'DE-PARA'!$A$1:$A$1000,'DE-PARA'!$F$1:$F$1000)</f>
        <v>0</v>
      </c>
      <c r="AD1887" s="64"/>
      <c r="AE1887" s="64"/>
      <c r="AF1887" s="64"/>
      <c r="AG1887" s="65"/>
      <c r="AH1887" s="65"/>
      <c r="BK1887" s="65"/>
      <c r="BL1887" s="65"/>
      <c r="BP1887" s="20"/>
    </row>
    <row r="1888" spans="1:68">
      <c r="A1888" s="19">
        <f>CONCATENATE(MONTH(Base[[#This Row],[Data_Padronizada]]),"/",YEAR(Base[[#This Row],[Data_Padronizada]]))*1</f>
        <v>1</v>
      </c>
      <c r="B1888" s="20" cm="1">
        <f t="array" ref="B1888">IF(ISTEXT(BP1888), IFERROR(VALOR.DATA(TRIM(BP1888)), VALUE(TRIM(BP1888))), BP1888)</f>
        <v>0</v>
      </c>
      <c r="C1888" t="str">
        <f>TEXT(Base[[#This Row],[Data_Padronizada]],"DDD")</f>
        <v>sáb</v>
      </c>
      <c r="D1888">
        <f>_xlfn.XLOOKUP(Base[[#This Row],[Recurso]],'DE-PARA'!$A$1:$A$1000,'DE-PARA'!$D$1:$D$1000)</f>
        <v>0</v>
      </c>
      <c r="E1888" t="str">
        <f>_xlfn.XLOOKUP(Base[[#This Row],[Tipo]],'DE-PARA'!$K$2:$K$63,'DE-PARA'!$L$2:$L$63,"Fazer De-Para")</f>
        <v>Fazer De-Para</v>
      </c>
      <c r="F1888" s="21">
        <f>Base[[#This Row],[Duração]]*24</f>
        <v>0</v>
      </c>
      <c r="G1888" s="22">
        <f>HOUR(Base[[#This Row],[Tempo de atendimento]]/24)</f>
        <v>0</v>
      </c>
      <c r="H1888">
        <f>_xlfn.XLOOKUP(Base[[#This Row],[Recurso]],'DE-PARA'!$A$1:$A$1000,'DE-PARA'!$E$1:$E$1000)</f>
        <v>0</v>
      </c>
      <c r="I1888">
        <f>_xlfn.XLOOKUP(Base[[#This Row],[Recurso]],'DE-PARA'!$A$1:$A$1000,'DE-PARA'!$F$1:$F$1000)</f>
        <v>0</v>
      </c>
      <c r="AD1888" s="64"/>
      <c r="AE1888" s="64"/>
      <c r="AF1888" s="64"/>
      <c r="AG1888" s="65"/>
      <c r="AH1888" s="65"/>
      <c r="BK1888" s="65"/>
      <c r="BL1888" s="65"/>
      <c r="BP1888" s="20"/>
    </row>
    <row r="1889" spans="1:68">
      <c r="A1889" s="19">
        <f>CONCATENATE(MONTH(Base[[#This Row],[Data_Padronizada]]),"/",YEAR(Base[[#This Row],[Data_Padronizada]]))*1</f>
        <v>1</v>
      </c>
      <c r="B1889" s="20" cm="1">
        <f t="array" ref="B1889">IF(ISTEXT(BP1889), IFERROR(VALOR.DATA(TRIM(BP1889)), VALUE(TRIM(BP1889))), BP1889)</f>
        <v>0</v>
      </c>
      <c r="C1889" t="str">
        <f>TEXT(Base[[#This Row],[Data_Padronizada]],"DDD")</f>
        <v>sáb</v>
      </c>
      <c r="D1889">
        <f>_xlfn.XLOOKUP(Base[[#This Row],[Recurso]],'DE-PARA'!$A$1:$A$1000,'DE-PARA'!$D$1:$D$1000)</f>
        <v>0</v>
      </c>
      <c r="E1889" t="str">
        <f>_xlfn.XLOOKUP(Base[[#This Row],[Tipo]],'DE-PARA'!$K$2:$K$63,'DE-PARA'!$L$2:$L$63,"Fazer De-Para")</f>
        <v>Fazer De-Para</v>
      </c>
      <c r="F1889" s="21">
        <f>Base[[#This Row],[Duração]]*24</f>
        <v>0</v>
      </c>
      <c r="G1889" s="22">
        <f>HOUR(Base[[#This Row],[Tempo de atendimento]]/24)</f>
        <v>0</v>
      </c>
      <c r="H1889">
        <f>_xlfn.XLOOKUP(Base[[#This Row],[Recurso]],'DE-PARA'!$A$1:$A$1000,'DE-PARA'!$E$1:$E$1000)</f>
        <v>0</v>
      </c>
      <c r="I1889">
        <f>_xlfn.XLOOKUP(Base[[#This Row],[Recurso]],'DE-PARA'!$A$1:$A$1000,'DE-PARA'!$F$1:$F$1000)</f>
        <v>0</v>
      </c>
      <c r="AD1889" s="64"/>
      <c r="AE1889" s="64"/>
      <c r="AF1889" s="64"/>
      <c r="AG1889" s="65"/>
      <c r="AH1889" s="65"/>
      <c r="BK1889" s="65"/>
      <c r="BL1889" s="65"/>
      <c r="BP1889" s="20"/>
    </row>
    <row r="1890" spans="1:68">
      <c r="A1890" s="19">
        <f>CONCATENATE(MONTH(Base[[#This Row],[Data_Padronizada]]),"/",YEAR(Base[[#This Row],[Data_Padronizada]]))*1</f>
        <v>1</v>
      </c>
      <c r="B1890" s="20" cm="1">
        <f t="array" ref="B1890">IF(ISTEXT(BP1890), IFERROR(VALOR.DATA(TRIM(BP1890)), VALUE(TRIM(BP1890))), BP1890)</f>
        <v>0</v>
      </c>
      <c r="C1890" t="str">
        <f>TEXT(Base[[#This Row],[Data_Padronizada]],"DDD")</f>
        <v>sáb</v>
      </c>
      <c r="D1890">
        <f>_xlfn.XLOOKUP(Base[[#This Row],[Recurso]],'DE-PARA'!$A$1:$A$1000,'DE-PARA'!$D$1:$D$1000)</f>
        <v>0</v>
      </c>
      <c r="E1890" t="str">
        <f>_xlfn.XLOOKUP(Base[[#This Row],[Tipo]],'DE-PARA'!$K$2:$K$63,'DE-PARA'!$L$2:$L$63,"Fazer De-Para")</f>
        <v>Fazer De-Para</v>
      </c>
      <c r="F1890" s="21">
        <f>Base[[#This Row],[Duração]]*24</f>
        <v>0</v>
      </c>
      <c r="G1890" s="22">
        <f>HOUR(Base[[#This Row],[Tempo de atendimento]]/24)</f>
        <v>0</v>
      </c>
      <c r="H1890">
        <f>_xlfn.XLOOKUP(Base[[#This Row],[Recurso]],'DE-PARA'!$A$1:$A$1000,'DE-PARA'!$E$1:$E$1000)</f>
        <v>0</v>
      </c>
      <c r="I1890">
        <f>_xlfn.XLOOKUP(Base[[#This Row],[Recurso]],'DE-PARA'!$A$1:$A$1000,'DE-PARA'!$F$1:$F$1000)</f>
        <v>0</v>
      </c>
      <c r="AD1890" s="64"/>
      <c r="AE1890" s="64"/>
      <c r="AF1890" s="64"/>
      <c r="AG1890" s="65"/>
      <c r="AH1890" s="65"/>
      <c r="BK1890" s="65"/>
      <c r="BL1890" s="65"/>
      <c r="BP1890" s="20"/>
    </row>
    <row r="1891" spans="1:68">
      <c r="A1891" s="19">
        <f>CONCATENATE(MONTH(Base[[#This Row],[Data_Padronizada]]),"/",YEAR(Base[[#This Row],[Data_Padronizada]]))*1</f>
        <v>1</v>
      </c>
      <c r="B1891" s="20" cm="1">
        <f t="array" ref="B1891">IF(ISTEXT(BP1891), IFERROR(VALOR.DATA(TRIM(BP1891)), VALUE(TRIM(BP1891))), BP1891)</f>
        <v>0</v>
      </c>
      <c r="C1891" t="str">
        <f>TEXT(Base[[#This Row],[Data_Padronizada]],"DDD")</f>
        <v>sáb</v>
      </c>
      <c r="D1891">
        <f>_xlfn.XLOOKUP(Base[[#This Row],[Recurso]],'DE-PARA'!$A$1:$A$1000,'DE-PARA'!$D$1:$D$1000)</f>
        <v>0</v>
      </c>
      <c r="E1891" t="str">
        <f>_xlfn.XLOOKUP(Base[[#This Row],[Tipo]],'DE-PARA'!$K$2:$K$63,'DE-PARA'!$L$2:$L$63,"Fazer De-Para")</f>
        <v>Fazer De-Para</v>
      </c>
      <c r="F1891" s="21">
        <f>Base[[#This Row],[Duração]]*24</f>
        <v>0</v>
      </c>
      <c r="G1891" s="22">
        <f>HOUR(Base[[#This Row],[Tempo de atendimento]]/24)</f>
        <v>0</v>
      </c>
      <c r="H1891">
        <f>_xlfn.XLOOKUP(Base[[#This Row],[Recurso]],'DE-PARA'!$A$1:$A$1000,'DE-PARA'!$E$1:$E$1000)</f>
        <v>0</v>
      </c>
      <c r="I1891">
        <f>_xlfn.XLOOKUP(Base[[#This Row],[Recurso]],'DE-PARA'!$A$1:$A$1000,'DE-PARA'!$F$1:$F$1000)</f>
        <v>0</v>
      </c>
      <c r="AD1891" s="64"/>
      <c r="AE1891" s="64"/>
      <c r="AF1891" s="64"/>
      <c r="AG1891" s="65"/>
      <c r="AH1891" s="65"/>
      <c r="BK1891" s="65"/>
      <c r="BL1891" s="65"/>
      <c r="BP1891" s="20"/>
    </row>
    <row r="1892" spans="1:68">
      <c r="A1892" s="19">
        <f>CONCATENATE(MONTH(Base[[#This Row],[Data_Padronizada]]),"/",YEAR(Base[[#This Row],[Data_Padronizada]]))*1</f>
        <v>1</v>
      </c>
      <c r="B1892" s="20" cm="1">
        <f t="array" ref="B1892">IF(ISTEXT(BP1892), IFERROR(VALOR.DATA(TRIM(BP1892)), VALUE(TRIM(BP1892))), BP1892)</f>
        <v>0</v>
      </c>
      <c r="C1892" t="str">
        <f>TEXT(Base[[#This Row],[Data_Padronizada]],"DDD")</f>
        <v>sáb</v>
      </c>
      <c r="D1892">
        <f>_xlfn.XLOOKUP(Base[[#This Row],[Recurso]],'DE-PARA'!$A$1:$A$1000,'DE-PARA'!$D$1:$D$1000)</f>
        <v>0</v>
      </c>
      <c r="E1892" t="str">
        <f>_xlfn.XLOOKUP(Base[[#This Row],[Tipo]],'DE-PARA'!$K$2:$K$63,'DE-PARA'!$L$2:$L$63,"Fazer De-Para")</f>
        <v>Fazer De-Para</v>
      </c>
      <c r="F1892" s="21">
        <f>Base[[#This Row],[Duração]]*24</f>
        <v>0</v>
      </c>
      <c r="G1892" s="22">
        <f>HOUR(Base[[#This Row],[Tempo de atendimento]]/24)</f>
        <v>0</v>
      </c>
      <c r="H1892">
        <f>_xlfn.XLOOKUP(Base[[#This Row],[Recurso]],'DE-PARA'!$A$1:$A$1000,'DE-PARA'!$E$1:$E$1000)</f>
        <v>0</v>
      </c>
      <c r="I1892">
        <f>_xlfn.XLOOKUP(Base[[#This Row],[Recurso]],'DE-PARA'!$A$1:$A$1000,'DE-PARA'!$F$1:$F$1000)</f>
        <v>0</v>
      </c>
      <c r="AD1892" s="64"/>
      <c r="AE1892" s="64"/>
      <c r="AF1892" s="64"/>
      <c r="AG1892" s="65"/>
      <c r="AH1892" s="65"/>
      <c r="BK1892" s="65"/>
      <c r="BL1892" s="65"/>
      <c r="BP1892" s="20"/>
    </row>
    <row r="1893" spans="1:68">
      <c r="A1893" s="19">
        <f>CONCATENATE(MONTH(Base[[#This Row],[Data_Padronizada]]),"/",YEAR(Base[[#This Row],[Data_Padronizada]]))*1</f>
        <v>1</v>
      </c>
      <c r="B1893" s="20" cm="1">
        <f t="array" ref="B1893">IF(ISTEXT(BP1893), IFERROR(VALOR.DATA(TRIM(BP1893)), VALUE(TRIM(BP1893))), BP1893)</f>
        <v>0</v>
      </c>
      <c r="C1893" t="str">
        <f>TEXT(Base[[#This Row],[Data_Padronizada]],"DDD")</f>
        <v>sáb</v>
      </c>
      <c r="D1893">
        <f>_xlfn.XLOOKUP(Base[[#This Row],[Recurso]],'DE-PARA'!$A$1:$A$1000,'DE-PARA'!$D$1:$D$1000)</f>
        <v>0</v>
      </c>
      <c r="E1893" t="str">
        <f>_xlfn.XLOOKUP(Base[[#This Row],[Tipo]],'DE-PARA'!$K$2:$K$63,'DE-PARA'!$L$2:$L$63,"Fazer De-Para")</f>
        <v>Fazer De-Para</v>
      </c>
      <c r="F1893" s="21">
        <f>Base[[#This Row],[Duração]]*24</f>
        <v>0</v>
      </c>
      <c r="G1893" s="22">
        <f>HOUR(Base[[#This Row],[Tempo de atendimento]]/24)</f>
        <v>0</v>
      </c>
      <c r="H1893">
        <f>_xlfn.XLOOKUP(Base[[#This Row],[Recurso]],'DE-PARA'!$A$1:$A$1000,'DE-PARA'!$E$1:$E$1000)</f>
        <v>0</v>
      </c>
      <c r="I1893">
        <f>_xlfn.XLOOKUP(Base[[#This Row],[Recurso]],'DE-PARA'!$A$1:$A$1000,'DE-PARA'!$F$1:$F$1000)</f>
        <v>0</v>
      </c>
      <c r="AD1893" s="64"/>
      <c r="AE1893" s="64"/>
      <c r="AF1893" s="64"/>
      <c r="AG1893" s="65"/>
      <c r="AH1893" s="65"/>
      <c r="BK1893" s="65"/>
      <c r="BL1893" s="65"/>
      <c r="BP1893" s="20"/>
    </row>
    <row r="1894" spans="1:68">
      <c r="A1894" s="19">
        <f>CONCATENATE(MONTH(Base[[#This Row],[Data_Padronizada]]),"/",YEAR(Base[[#This Row],[Data_Padronizada]]))*1</f>
        <v>1</v>
      </c>
      <c r="B1894" s="20" cm="1">
        <f t="array" ref="B1894">IF(ISTEXT(BP1894), IFERROR(VALOR.DATA(TRIM(BP1894)), VALUE(TRIM(BP1894))), BP1894)</f>
        <v>0</v>
      </c>
      <c r="C1894" t="str">
        <f>TEXT(Base[[#This Row],[Data_Padronizada]],"DDD")</f>
        <v>sáb</v>
      </c>
      <c r="D1894">
        <f>_xlfn.XLOOKUP(Base[[#This Row],[Recurso]],'DE-PARA'!$A$1:$A$1000,'DE-PARA'!$D$1:$D$1000)</f>
        <v>0</v>
      </c>
      <c r="E1894" t="str">
        <f>_xlfn.XLOOKUP(Base[[#This Row],[Tipo]],'DE-PARA'!$K$2:$K$63,'DE-PARA'!$L$2:$L$63,"Fazer De-Para")</f>
        <v>Fazer De-Para</v>
      </c>
      <c r="F1894" s="21">
        <f>Base[[#This Row],[Duração]]*24</f>
        <v>0</v>
      </c>
      <c r="G1894" s="22">
        <f>HOUR(Base[[#This Row],[Tempo de atendimento]]/24)</f>
        <v>0</v>
      </c>
      <c r="H1894">
        <f>_xlfn.XLOOKUP(Base[[#This Row],[Recurso]],'DE-PARA'!$A$1:$A$1000,'DE-PARA'!$E$1:$E$1000)</f>
        <v>0</v>
      </c>
      <c r="I1894">
        <f>_xlfn.XLOOKUP(Base[[#This Row],[Recurso]],'DE-PARA'!$A$1:$A$1000,'DE-PARA'!$F$1:$F$1000)</f>
        <v>0</v>
      </c>
      <c r="AD1894" s="64"/>
      <c r="AE1894" s="64"/>
      <c r="AF1894" s="64"/>
      <c r="AG1894" s="65"/>
      <c r="AH1894" s="65"/>
      <c r="BK1894" s="65"/>
      <c r="BL1894" s="65"/>
      <c r="BP1894" s="20"/>
    </row>
    <row r="1895" spans="1:68">
      <c r="A1895" s="19">
        <f>CONCATENATE(MONTH(Base[[#This Row],[Data_Padronizada]]),"/",YEAR(Base[[#This Row],[Data_Padronizada]]))*1</f>
        <v>1</v>
      </c>
      <c r="B1895" s="20" cm="1">
        <f t="array" ref="B1895">IF(ISTEXT(BP1895), IFERROR(VALOR.DATA(TRIM(BP1895)), VALUE(TRIM(BP1895))), BP1895)</f>
        <v>0</v>
      </c>
      <c r="C1895" t="str">
        <f>TEXT(Base[[#This Row],[Data_Padronizada]],"DDD")</f>
        <v>sáb</v>
      </c>
      <c r="D1895">
        <f>_xlfn.XLOOKUP(Base[[#This Row],[Recurso]],'DE-PARA'!$A$1:$A$1000,'DE-PARA'!$D$1:$D$1000)</f>
        <v>0</v>
      </c>
      <c r="E1895" t="str">
        <f>_xlfn.XLOOKUP(Base[[#This Row],[Tipo]],'DE-PARA'!$K$2:$K$63,'DE-PARA'!$L$2:$L$63,"Fazer De-Para")</f>
        <v>Fazer De-Para</v>
      </c>
      <c r="F1895" s="21">
        <f>Base[[#This Row],[Duração]]*24</f>
        <v>0</v>
      </c>
      <c r="G1895" s="22">
        <f>HOUR(Base[[#This Row],[Tempo de atendimento]]/24)</f>
        <v>0</v>
      </c>
      <c r="H1895">
        <f>_xlfn.XLOOKUP(Base[[#This Row],[Recurso]],'DE-PARA'!$A$1:$A$1000,'DE-PARA'!$E$1:$E$1000)</f>
        <v>0</v>
      </c>
      <c r="I1895">
        <f>_xlfn.XLOOKUP(Base[[#This Row],[Recurso]],'DE-PARA'!$A$1:$A$1000,'DE-PARA'!$F$1:$F$1000)</f>
        <v>0</v>
      </c>
      <c r="AD1895" s="64"/>
      <c r="AE1895" s="64"/>
      <c r="AF1895" s="64"/>
      <c r="AG1895" s="65"/>
      <c r="AH1895" s="65"/>
      <c r="BK1895" s="65"/>
      <c r="BL1895" s="65"/>
      <c r="BP1895" s="20"/>
    </row>
    <row r="1896" spans="1:68">
      <c r="A1896" s="19">
        <f>CONCATENATE(MONTH(Base[[#This Row],[Data_Padronizada]]),"/",YEAR(Base[[#This Row],[Data_Padronizada]]))*1</f>
        <v>1</v>
      </c>
      <c r="B1896" s="20" cm="1">
        <f t="array" ref="B1896">IF(ISTEXT(BP1896), IFERROR(VALOR.DATA(TRIM(BP1896)), VALUE(TRIM(BP1896))), BP1896)</f>
        <v>0</v>
      </c>
      <c r="C1896" t="str">
        <f>TEXT(Base[[#This Row],[Data_Padronizada]],"DDD")</f>
        <v>sáb</v>
      </c>
      <c r="D1896">
        <f>_xlfn.XLOOKUP(Base[[#This Row],[Recurso]],'DE-PARA'!$A$1:$A$1000,'DE-PARA'!$D$1:$D$1000)</f>
        <v>0</v>
      </c>
      <c r="E1896" t="str">
        <f>_xlfn.XLOOKUP(Base[[#This Row],[Tipo]],'DE-PARA'!$K$2:$K$63,'DE-PARA'!$L$2:$L$63,"Fazer De-Para")</f>
        <v>Fazer De-Para</v>
      </c>
      <c r="F1896" s="21">
        <f>Base[[#This Row],[Duração]]*24</f>
        <v>0</v>
      </c>
      <c r="G1896" s="22">
        <f>HOUR(Base[[#This Row],[Tempo de atendimento]]/24)</f>
        <v>0</v>
      </c>
      <c r="H1896">
        <f>_xlfn.XLOOKUP(Base[[#This Row],[Recurso]],'DE-PARA'!$A$1:$A$1000,'DE-PARA'!$E$1:$E$1000)</f>
        <v>0</v>
      </c>
      <c r="I1896">
        <f>_xlfn.XLOOKUP(Base[[#This Row],[Recurso]],'DE-PARA'!$A$1:$A$1000,'DE-PARA'!$F$1:$F$1000)</f>
        <v>0</v>
      </c>
      <c r="AD1896" s="64"/>
      <c r="AE1896" s="64"/>
      <c r="AF1896" s="64"/>
      <c r="AG1896" s="65"/>
      <c r="AH1896" s="65"/>
      <c r="BK1896" s="65"/>
      <c r="BL1896" s="65"/>
      <c r="BP1896" s="20"/>
    </row>
    <row r="1897" spans="1:68">
      <c r="A1897" s="19">
        <f>CONCATENATE(MONTH(Base[[#This Row],[Data_Padronizada]]),"/",YEAR(Base[[#This Row],[Data_Padronizada]]))*1</f>
        <v>1</v>
      </c>
      <c r="B1897" s="20" cm="1">
        <f t="array" ref="B1897">IF(ISTEXT(BP1897), IFERROR(VALOR.DATA(TRIM(BP1897)), VALUE(TRIM(BP1897))), BP1897)</f>
        <v>0</v>
      </c>
      <c r="C1897" t="str">
        <f>TEXT(Base[[#This Row],[Data_Padronizada]],"DDD")</f>
        <v>sáb</v>
      </c>
      <c r="D1897">
        <f>_xlfn.XLOOKUP(Base[[#This Row],[Recurso]],'DE-PARA'!$A$1:$A$1000,'DE-PARA'!$D$1:$D$1000)</f>
        <v>0</v>
      </c>
      <c r="E1897" t="str">
        <f>_xlfn.XLOOKUP(Base[[#This Row],[Tipo]],'DE-PARA'!$K$2:$K$63,'DE-PARA'!$L$2:$L$63,"Fazer De-Para")</f>
        <v>Fazer De-Para</v>
      </c>
      <c r="F1897" s="21">
        <f>Base[[#This Row],[Duração]]*24</f>
        <v>0</v>
      </c>
      <c r="G1897" s="22">
        <f>HOUR(Base[[#This Row],[Tempo de atendimento]]/24)</f>
        <v>0</v>
      </c>
      <c r="H1897">
        <f>_xlfn.XLOOKUP(Base[[#This Row],[Recurso]],'DE-PARA'!$A$1:$A$1000,'DE-PARA'!$E$1:$E$1000)</f>
        <v>0</v>
      </c>
      <c r="I1897">
        <f>_xlfn.XLOOKUP(Base[[#This Row],[Recurso]],'DE-PARA'!$A$1:$A$1000,'DE-PARA'!$F$1:$F$1000)</f>
        <v>0</v>
      </c>
      <c r="AD1897" s="64"/>
      <c r="AE1897" s="64"/>
      <c r="AF1897" s="64"/>
      <c r="AG1897" s="65"/>
      <c r="AH1897" s="65"/>
      <c r="BK1897" s="65"/>
      <c r="BL1897" s="65"/>
      <c r="BP1897" s="20"/>
    </row>
    <row r="1898" spans="1:68">
      <c r="A1898" s="19">
        <f>CONCATENATE(MONTH(Base[[#This Row],[Data_Padronizada]]),"/",YEAR(Base[[#This Row],[Data_Padronizada]]))*1</f>
        <v>1</v>
      </c>
      <c r="B1898" s="20" cm="1">
        <f t="array" ref="B1898">IF(ISTEXT(BP1898), IFERROR(VALOR.DATA(TRIM(BP1898)), VALUE(TRIM(BP1898))), BP1898)</f>
        <v>0</v>
      </c>
      <c r="C1898" t="str">
        <f>TEXT(Base[[#This Row],[Data_Padronizada]],"DDD")</f>
        <v>sáb</v>
      </c>
      <c r="D1898">
        <f>_xlfn.XLOOKUP(Base[[#This Row],[Recurso]],'DE-PARA'!$A$1:$A$1000,'DE-PARA'!$D$1:$D$1000)</f>
        <v>0</v>
      </c>
      <c r="E1898" t="str">
        <f>_xlfn.XLOOKUP(Base[[#This Row],[Tipo]],'DE-PARA'!$K$2:$K$63,'DE-PARA'!$L$2:$L$63,"Fazer De-Para")</f>
        <v>Fazer De-Para</v>
      </c>
      <c r="F1898" s="21">
        <f>Base[[#This Row],[Duração]]*24</f>
        <v>0</v>
      </c>
      <c r="G1898" s="22">
        <f>HOUR(Base[[#This Row],[Tempo de atendimento]]/24)</f>
        <v>0</v>
      </c>
      <c r="H1898">
        <f>_xlfn.XLOOKUP(Base[[#This Row],[Recurso]],'DE-PARA'!$A$1:$A$1000,'DE-PARA'!$E$1:$E$1000)</f>
        <v>0</v>
      </c>
      <c r="I1898">
        <f>_xlfn.XLOOKUP(Base[[#This Row],[Recurso]],'DE-PARA'!$A$1:$A$1000,'DE-PARA'!$F$1:$F$1000)</f>
        <v>0</v>
      </c>
      <c r="AD1898" s="64"/>
      <c r="AE1898" s="64"/>
      <c r="AF1898" s="64"/>
      <c r="AG1898" s="65"/>
      <c r="AH1898" s="65"/>
      <c r="BK1898" s="65"/>
      <c r="BL1898" s="65"/>
      <c r="BP1898" s="20"/>
    </row>
    <row r="1899" spans="1:68">
      <c r="A1899" s="19">
        <f>CONCATENATE(MONTH(Base[[#This Row],[Data_Padronizada]]),"/",YEAR(Base[[#This Row],[Data_Padronizada]]))*1</f>
        <v>1</v>
      </c>
      <c r="B1899" s="20" cm="1">
        <f t="array" ref="B1899">IF(ISTEXT(BP1899), IFERROR(VALOR.DATA(TRIM(BP1899)), VALUE(TRIM(BP1899))), BP1899)</f>
        <v>0</v>
      </c>
      <c r="C1899" t="str">
        <f>TEXT(Base[[#This Row],[Data_Padronizada]],"DDD")</f>
        <v>sáb</v>
      </c>
      <c r="D1899">
        <f>_xlfn.XLOOKUP(Base[[#This Row],[Recurso]],'DE-PARA'!$A$1:$A$1000,'DE-PARA'!$D$1:$D$1000)</f>
        <v>0</v>
      </c>
      <c r="E1899" t="str">
        <f>_xlfn.XLOOKUP(Base[[#This Row],[Tipo]],'DE-PARA'!$K$2:$K$63,'DE-PARA'!$L$2:$L$63,"Fazer De-Para")</f>
        <v>Fazer De-Para</v>
      </c>
      <c r="F1899" s="21">
        <f>Base[[#This Row],[Duração]]*24</f>
        <v>0</v>
      </c>
      <c r="G1899" s="22">
        <f>HOUR(Base[[#This Row],[Tempo de atendimento]]/24)</f>
        <v>0</v>
      </c>
      <c r="H1899">
        <f>_xlfn.XLOOKUP(Base[[#This Row],[Recurso]],'DE-PARA'!$A$1:$A$1000,'DE-PARA'!$E$1:$E$1000)</f>
        <v>0</v>
      </c>
      <c r="I1899">
        <f>_xlfn.XLOOKUP(Base[[#This Row],[Recurso]],'DE-PARA'!$A$1:$A$1000,'DE-PARA'!$F$1:$F$1000)</f>
        <v>0</v>
      </c>
      <c r="AD1899" s="64"/>
      <c r="AE1899" s="64"/>
      <c r="AF1899" s="64"/>
      <c r="AG1899" s="65"/>
      <c r="AH1899" s="65"/>
      <c r="BK1899" s="65"/>
      <c r="BL1899" s="65"/>
      <c r="BP1899" s="20"/>
    </row>
    <row r="1900" spans="1:68">
      <c r="A1900" s="19">
        <f>CONCATENATE(MONTH(Base[[#This Row],[Data_Padronizada]]),"/",YEAR(Base[[#This Row],[Data_Padronizada]]))*1</f>
        <v>1</v>
      </c>
      <c r="B1900" s="20" cm="1">
        <f t="array" ref="B1900">IF(ISTEXT(BP1900), IFERROR(VALOR.DATA(TRIM(BP1900)), VALUE(TRIM(BP1900))), BP1900)</f>
        <v>0</v>
      </c>
      <c r="C1900" t="str">
        <f>TEXT(Base[[#This Row],[Data_Padronizada]],"DDD")</f>
        <v>sáb</v>
      </c>
      <c r="D1900">
        <f>_xlfn.XLOOKUP(Base[[#This Row],[Recurso]],'DE-PARA'!$A$1:$A$1000,'DE-PARA'!$D$1:$D$1000)</f>
        <v>0</v>
      </c>
      <c r="E1900" t="str">
        <f>_xlfn.XLOOKUP(Base[[#This Row],[Tipo]],'DE-PARA'!$K$2:$K$63,'DE-PARA'!$L$2:$L$63,"Fazer De-Para")</f>
        <v>Fazer De-Para</v>
      </c>
      <c r="F1900" s="21">
        <f>Base[[#This Row],[Duração]]*24</f>
        <v>0</v>
      </c>
      <c r="G1900" s="22">
        <f>HOUR(Base[[#This Row],[Tempo de atendimento]]/24)</f>
        <v>0</v>
      </c>
      <c r="H1900">
        <f>_xlfn.XLOOKUP(Base[[#This Row],[Recurso]],'DE-PARA'!$A$1:$A$1000,'DE-PARA'!$E$1:$E$1000)</f>
        <v>0</v>
      </c>
      <c r="I1900">
        <f>_xlfn.XLOOKUP(Base[[#This Row],[Recurso]],'DE-PARA'!$A$1:$A$1000,'DE-PARA'!$F$1:$F$1000)</f>
        <v>0</v>
      </c>
      <c r="AD1900" s="64"/>
      <c r="AE1900" s="64"/>
      <c r="AF1900" s="64"/>
      <c r="AG1900" s="65"/>
      <c r="AH1900" s="65"/>
      <c r="BK1900" s="65"/>
      <c r="BL1900" s="65"/>
      <c r="BP1900" s="20"/>
    </row>
    <row r="1901" spans="1:68">
      <c r="A1901" s="19">
        <f>CONCATENATE(MONTH(Base[[#This Row],[Data_Padronizada]]),"/",YEAR(Base[[#This Row],[Data_Padronizada]]))*1</f>
        <v>1</v>
      </c>
      <c r="B1901" s="20" cm="1">
        <f t="array" ref="B1901">IF(ISTEXT(BP1901), IFERROR(VALOR.DATA(TRIM(BP1901)), VALUE(TRIM(BP1901))), BP1901)</f>
        <v>0</v>
      </c>
      <c r="C1901" t="str">
        <f>TEXT(Base[[#This Row],[Data_Padronizada]],"DDD")</f>
        <v>sáb</v>
      </c>
      <c r="D1901">
        <f>_xlfn.XLOOKUP(Base[[#This Row],[Recurso]],'DE-PARA'!$A$1:$A$1000,'DE-PARA'!$D$1:$D$1000)</f>
        <v>0</v>
      </c>
      <c r="E1901" t="str">
        <f>_xlfn.XLOOKUP(Base[[#This Row],[Tipo]],'DE-PARA'!$K$2:$K$63,'DE-PARA'!$L$2:$L$63,"Fazer De-Para")</f>
        <v>Fazer De-Para</v>
      </c>
      <c r="F1901" s="21">
        <f>Base[[#This Row],[Duração]]*24</f>
        <v>0</v>
      </c>
      <c r="G1901" s="22">
        <f>HOUR(Base[[#This Row],[Tempo de atendimento]]/24)</f>
        <v>0</v>
      </c>
      <c r="H1901">
        <f>_xlfn.XLOOKUP(Base[[#This Row],[Recurso]],'DE-PARA'!$A$1:$A$1000,'DE-PARA'!$E$1:$E$1000)</f>
        <v>0</v>
      </c>
      <c r="I1901">
        <f>_xlfn.XLOOKUP(Base[[#This Row],[Recurso]],'DE-PARA'!$A$1:$A$1000,'DE-PARA'!$F$1:$F$1000)</f>
        <v>0</v>
      </c>
      <c r="AD1901" s="64"/>
      <c r="AE1901" s="64"/>
      <c r="AF1901" s="64"/>
      <c r="AG1901" s="65"/>
      <c r="AH1901" s="65"/>
      <c r="BK1901" s="65"/>
      <c r="BL1901" s="65"/>
      <c r="BP1901" s="20"/>
    </row>
    <row r="1902" spans="1:68">
      <c r="A1902" s="19">
        <f>CONCATENATE(MONTH(Base[[#This Row],[Data_Padronizada]]),"/",YEAR(Base[[#This Row],[Data_Padronizada]]))*1</f>
        <v>1</v>
      </c>
      <c r="B1902" s="20" cm="1">
        <f t="array" ref="B1902">IF(ISTEXT(BP1902), IFERROR(VALOR.DATA(TRIM(BP1902)), VALUE(TRIM(BP1902))), BP1902)</f>
        <v>0</v>
      </c>
      <c r="C1902" t="str">
        <f>TEXT(Base[[#This Row],[Data_Padronizada]],"DDD")</f>
        <v>sáb</v>
      </c>
      <c r="D1902">
        <f>_xlfn.XLOOKUP(Base[[#This Row],[Recurso]],'DE-PARA'!$A$1:$A$1000,'DE-PARA'!$D$1:$D$1000)</f>
        <v>0</v>
      </c>
      <c r="E1902" t="str">
        <f>_xlfn.XLOOKUP(Base[[#This Row],[Tipo]],'DE-PARA'!$K$2:$K$63,'DE-PARA'!$L$2:$L$63,"Fazer De-Para")</f>
        <v>Fazer De-Para</v>
      </c>
      <c r="F1902" s="21">
        <f>Base[[#This Row],[Duração]]*24</f>
        <v>0</v>
      </c>
      <c r="G1902" s="22">
        <f>HOUR(Base[[#This Row],[Tempo de atendimento]]/24)</f>
        <v>0</v>
      </c>
      <c r="H1902">
        <f>_xlfn.XLOOKUP(Base[[#This Row],[Recurso]],'DE-PARA'!$A$1:$A$1000,'DE-PARA'!$E$1:$E$1000)</f>
        <v>0</v>
      </c>
      <c r="I1902">
        <f>_xlfn.XLOOKUP(Base[[#This Row],[Recurso]],'DE-PARA'!$A$1:$A$1000,'DE-PARA'!$F$1:$F$1000)</f>
        <v>0</v>
      </c>
      <c r="AD1902" s="64"/>
      <c r="AE1902" s="64"/>
      <c r="AF1902" s="64"/>
      <c r="AG1902" s="65"/>
      <c r="AH1902" s="65"/>
      <c r="BK1902" s="65"/>
      <c r="BL1902" s="65"/>
      <c r="BP1902" s="20"/>
    </row>
    <row r="1903" spans="1:68">
      <c r="A1903" s="19">
        <f>CONCATENATE(MONTH(Base[[#This Row],[Data_Padronizada]]),"/",YEAR(Base[[#This Row],[Data_Padronizada]]))*1</f>
        <v>1</v>
      </c>
      <c r="B1903" s="20" cm="1">
        <f t="array" ref="B1903">IF(ISTEXT(BP1903), IFERROR(VALOR.DATA(TRIM(BP1903)), VALUE(TRIM(BP1903))), BP1903)</f>
        <v>0</v>
      </c>
      <c r="C1903" t="str">
        <f>TEXT(Base[[#This Row],[Data_Padronizada]],"DDD")</f>
        <v>sáb</v>
      </c>
      <c r="D1903">
        <f>_xlfn.XLOOKUP(Base[[#This Row],[Recurso]],'DE-PARA'!$A$1:$A$1000,'DE-PARA'!$D$1:$D$1000)</f>
        <v>0</v>
      </c>
      <c r="E1903" t="str">
        <f>_xlfn.XLOOKUP(Base[[#This Row],[Tipo]],'DE-PARA'!$K$2:$K$63,'DE-PARA'!$L$2:$L$63,"Fazer De-Para")</f>
        <v>Fazer De-Para</v>
      </c>
      <c r="F1903" s="21">
        <f>Base[[#This Row],[Duração]]*24</f>
        <v>0</v>
      </c>
      <c r="G1903" s="22">
        <f>HOUR(Base[[#This Row],[Tempo de atendimento]]/24)</f>
        <v>0</v>
      </c>
      <c r="H1903">
        <f>_xlfn.XLOOKUP(Base[[#This Row],[Recurso]],'DE-PARA'!$A$1:$A$1000,'DE-PARA'!$E$1:$E$1000)</f>
        <v>0</v>
      </c>
      <c r="I1903">
        <f>_xlfn.XLOOKUP(Base[[#This Row],[Recurso]],'DE-PARA'!$A$1:$A$1000,'DE-PARA'!$F$1:$F$1000)</f>
        <v>0</v>
      </c>
      <c r="AD1903" s="64"/>
      <c r="AE1903" s="64"/>
      <c r="AF1903" s="64"/>
      <c r="AG1903" s="65"/>
      <c r="AH1903" s="65"/>
      <c r="BK1903" s="65"/>
      <c r="BL1903" s="65"/>
      <c r="BP1903" s="20"/>
    </row>
    <row r="1904" spans="1:68">
      <c r="A1904" s="19">
        <f>CONCATENATE(MONTH(Base[[#This Row],[Data_Padronizada]]),"/",YEAR(Base[[#This Row],[Data_Padronizada]]))*1</f>
        <v>1</v>
      </c>
      <c r="B1904" s="20" cm="1">
        <f t="array" ref="B1904">IF(ISTEXT(BP1904), IFERROR(VALOR.DATA(TRIM(BP1904)), VALUE(TRIM(BP1904))), BP1904)</f>
        <v>0</v>
      </c>
      <c r="C1904" t="str">
        <f>TEXT(Base[[#This Row],[Data_Padronizada]],"DDD")</f>
        <v>sáb</v>
      </c>
      <c r="D1904">
        <f>_xlfn.XLOOKUP(Base[[#This Row],[Recurso]],'DE-PARA'!$A$1:$A$1000,'DE-PARA'!$D$1:$D$1000)</f>
        <v>0</v>
      </c>
      <c r="E1904" t="str">
        <f>_xlfn.XLOOKUP(Base[[#This Row],[Tipo]],'DE-PARA'!$K$2:$K$63,'DE-PARA'!$L$2:$L$63,"Fazer De-Para")</f>
        <v>Fazer De-Para</v>
      </c>
      <c r="F1904" s="21">
        <f>Base[[#This Row],[Duração]]*24</f>
        <v>0</v>
      </c>
      <c r="G1904" s="22">
        <f>HOUR(Base[[#This Row],[Tempo de atendimento]]/24)</f>
        <v>0</v>
      </c>
      <c r="H1904">
        <f>_xlfn.XLOOKUP(Base[[#This Row],[Recurso]],'DE-PARA'!$A$1:$A$1000,'DE-PARA'!$E$1:$E$1000)</f>
        <v>0</v>
      </c>
      <c r="I1904">
        <f>_xlfn.XLOOKUP(Base[[#This Row],[Recurso]],'DE-PARA'!$A$1:$A$1000,'DE-PARA'!$F$1:$F$1000)</f>
        <v>0</v>
      </c>
      <c r="AD1904" s="64"/>
      <c r="AE1904" s="64"/>
      <c r="AF1904" s="64"/>
      <c r="AG1904" s="65"/>
      <c r="AH1904" s="65"/>
      <c r="BK1904" s="65"/>
      <c r="BL1904" s="65"/>
      <c r="BP1904" s="20"/>
    </row>
    <row r="1905" spans="1:68">
      <c r="A1905" s="19">
        <f>CONCATENATE(MONTH(Base[[#This Row],[Data_Padronizada]]),"/",YEAR(Base[[#This Row],[Data_Padronizada]]))*1</f>
        <v>1</v>
      </c>
      <c r="B1905" s="20" cm="1">
        <f t="array" ref="B1905">IF(ISTEXT(BP1905), IFERROR(VALOR.DATA(TRIM(BP1905)), VALUE(TRIM(BP1905))), BP1905)</f>
        <v>0</v>
      </c>
      <c r="C1905" t="str">
        <f>TEXT(Base[[#This Row],[Data_Padronizada]],"DDD")</f>
        <v>sáb</v>
      </c>
      <c r="D1905">
        <f>_xlfn.XLOOKUP(Base[[#This Row],[Recurso]],'DE-PARA'!$A$1:$A$1000,'DE-PARA'!$D$1:$D$1000)</f>
        <v>0</v>
      </c>
      <c r="E1905" t="str">
        <f>_xlfn.XLOOKUP(Base[[#This Row],[Tipo]],'DE-PARA'!$K$2:$K$63,'DE-PARA'!$L$2:$L$63,"Fazer De-Para")</f>
        <v>Fazer De-Para</v>
      </c>
      <c r="F1905" s="21">
        <f>Base[[#This Row],[Duração]]*24</f>
        <v>0</v>
      </c>
      <c r="G1905" s="22">
        <f>HOUR(Base[[#This Row],[Tempo de atendimento]]/24)</f>
        <v>0</v>
      </c>
      <c r="H1905">
        <f>_xlfn.XLOOKUP(Base[[#This Row],[Recurso]],'DE-PARA'!$A$1:$A$1000,'DE-PARA'!$E$1:$E$1000)</f>
        <v>0</v>
      </c>
      <c r="I1905">
        <f>_xlfn.XLOOKUP(Base[[#This Row],[Recurso]],'DE-PARA'!$A$1:$A$1000,'DE-PARA'!$F$1:$F$1000)</f>
        <v>0</v>
      </c>
      <c r="AD1905" s="64"/>
      <c r="AE1905" s="64"/>
      <c r="AF1905" s="64"/>
      <c r="AG1905" s="65"/>
      <c r="AH1905" s="65"/>
      <c r="BK1905" s="65"/>
      <c r="BL1905" s="65"/>
      <c r="BP1905" s="20"/>
    </row>
    <row r="1906" spans="1:68">
      <c r="A1906" s="19">
        <f>CONCATENATE(MONTH(Base[[#This Row],[Data_Padronizada]]),"/",YEAR(Base[[#This Row],[Data_Padronizada]]))*1</f>
        <v>1</v>
      </c>
      <c r="B1906" s="20" cm="1">
        <f t="array" ref="B1906">IF(ISTEXT(BP1906), IFERROR(VALOR.DATA(TRIM(BP1906)), VALUE(TRIM(BP1906))), BP1906)</f>
        <v>0</v>
      </c>
      <c r="C1906" t="str">
        <f>TEXT(Base[[#This Row],[Data_Padronizada]],"DDD")</f>
        <v>sáb</v>
      </c>
      <c r="D1906">
        <f>_xlfn.XLOOKUP(Base[[#This Row],[Recurso]],'DE-PARA'!$A$1:$A$1000,'DE-PARA'!$D$1:$D$1000)</f>
        <v>0</v>
      </c>
      <c r="E1906" t="str">
        <f>_xlfn.XLOOKUP(Base[[#This Row],[Tipo]],'DE-PARA'!$K$2:$K$63,'DE-PARA'!$L$2:$L$63,"Fazer De-Para")</f>
        <v>Fazer De-Para</v>
      </c>
      <c r="F1906" s="21">
        <f>Base[[#This Row],[Duração]]*24</f>
        <v>0</v>
      </c>
      <c r="G1906" s="22">
        <f>HOUR(Base[[#This Row],[Tempo de atendimento]]/24)</f>
        <v>0</v>
      </c>
      <c r="H1906">
        <f>_xlfn.XLOOKUP(Base[[#This Row],[Recurso]],'DE-PARA'!$A$1:$A$1000,'DE-PARA'!$E$1:$E$1000)</f>
        <v>0</v>
      </c>
      <c r="I1906">
        <f>_xlfn.XLOOKUP(Base[[#This Row],[Recurso]],'DE-PARA'!$A$1:$A$1000,'DE-PARA'!$F$1:$F$1000)</f>
        <v>0</v>
      </c>
      <c r="AD1906" s="64"/>
      <c r="AE1906" s="64"/>
      <c r="AF1906" s="64"/>
      <c r="AG1906" s="65"/>
      <c r="AH1906" s="65"/>
      <c r="BK1906" s="65"/>
      <c r="BL1906" s="65"/>
      <c r="BP1906" s="20"/>
    </row>
    <row r="1907" spans="1:68">
      <c r="A1907" s="19">
        <f>CONCATENATE(MONTH(Base[[#This Row],[Data_Padronizada]]),"/",YEAR(Base[[#This Row],[Data_Padronizada]]))*1</f>
        <v>1</v>
      </c>
      <c r="B1907" s="20" cm="1">
        <f t="array" ref="B1907">IF(ISTEXT(BP1907), IFERROR(VALOR.DATA(TRIM(BP1907)), VALUE(TRIM(BP1907))), BP1907)</f>
        <v>0</v>
      </c>
      <c r="C1907" t="str">
        <f>TEXT(Base[[#This Row],[Data_Padronizada]],"DDD")</f>
        <v>sáb</v>
      </c>
      <c r="D1907">
        <f>_xlfn.XLOOKUP(Base[[#This Row],[Recurso]],'DE-PARA'!$A$1:$A$1000,'DE-PARA'!$D$1:$D$1000)</f>
        <v>0</v>
      </c>
      <c r="E1907" t="str">
        <f>_xlfn.XLOOKUP(Base[[#This Row],[Tipo]],'DE-PARA'!$K$2:$K$63,'DE-PARA'!$L$2:$L$63,"Fazer De-Para")</f>
        <v>Fazer De-Para</v>
      </c>
      <c r="F1907" s="21">
        <f>Base[[#This Row],[Duração]]*24</f>
        <v>0</v>
      </c>
      <c r="G1907" s="22">
        <f>HOUR(Base[[#This Row],[Tempo de atendimento]]/24)</f>
        <v>0</v>
      </c>
      <c r="H1907">
        <f>_xlfn.XLOOKUP(Base[[#This Row],[Recurso]],'DE-PARA'!$A$1:$A$1000,'DE-PARA'!$E$1:$E$1000)</f>
        <v>0</v>
      </c>
      <c r="I1907">
        <f>_xlfn.XLOOKUP(Base[[#This Row],[Recurso]],'DE-PARA'!$A$1:$A$1000,'DE-PARA'!$F$1:$F$1000)</f>
        <v>0</v>
      </c>
      <c r="AD1907" s="64"/>
      <c r="AE1907" s="64"/>
      <c r="AF1907" s="64"/>
      <c r="AG1907" s="65"/>
      <c r="AH1907" s="65"/>
      <c r="BK1907" s="65"/>
      <c r="BL1907" s="65"/>
      <c r="BP1907" s="20"/>
    </row>
    <row r="1908" spans="1:68">
      <c r="A1908" s="19">
        <f>CONCATENATE(MONTH(Base[[#This Row],[Data_Padronizada]]),"/",YEAR(Base[[#This Row],[Data_Padronizada]]))*1</f>
        <v>1</v>
      </c>
      <c r="B1908" s="20" cm="1">
        <f t="array" ref="B1908">IF(ISTEXT(BP1908), IFERROR(VALOR.DATA(TRIM(BP1908)), VALUE(TRIM(BP1908))), BP1908)</f>
        <v>0</v>
      </c>
      <c r="C1908" t="str">
        <f>TEXT(Base[[#This Row],[Data_Padronizada]],"DDD")</f>
        <v>sáb</v>
      </c>
      <c r="D1908">
        <f>_xlfn.XLOOKUP(Base[[#This Row],[Recurso]],'DE-PARA'!$A$1:$A$1000,'DE-PARA'!$D$1:$D$1000)</f>
        <v>0</v>
      </c>
      <c r="E1908" t="str">
        <f>_xlfn.XLOOKUP(Base[[#This Row],[Tipo]],'DE-PARA'!$K$2:$K$63,'DE-PARA'!$L$2:$L$63,"Fazer De-Para")</f>
        <v>Fazer De-Para</v>
      </c>
      <c r="F1908" s="21">
        <f>Base[[#This Row],[Duração]]*24</f>
        <v>0</v>
      </c>
      <c r="G1908" s="22">
        <f>HOUR(Base[[#This Row],[Tempo de atendimento]]/24)</f>
        <v>0</v>
      </c>
      <c r="H1908">
        <f>_xlfn.XLOOKUP(Base[[#This Row],[Recurso]],'DE-PARA'!$A$1:$A$1000,'DE-PARA'!$E$1:$E$1000)</f>
        <v>0</v>
      </c>
      <c r="I1908">
        <f>_xlfn.XLOOKUP(Base[[#This Row],[Recurso]],'DE-PARA'!$A$1:$A$1000,'DE-PARA'!$F$1:$F$1000)</f>
        <v>0</v>
      </c>
      <c r="AD1908" s="64"/>
      <c r="AE1908" s="64"/>
      <c r="AF1908" s="64"/>
      <c r="AG1908" s="65"/>
      <c r="AH1908" s="65"/>
      <c r="BK1908" s="65"/>
      <c r="BL1908" s="65"/>
      <c r="BP1908" s="20"/>
    </row>
    <row r="1909" spans="1:68">
      <c r="A1909" s="19">
        <f>CONCATENATE(MONTH(Base[[#This Row],[Data_Padronizada]]),"/",YEAR(Base[[#This Row],[Data_Padronizada]]))*1</f>
        <v>1</v>
      </c>
      <c r="B1909" s="20" cm="1">
        <f t="array" ref="B1909">IF(ISTEXT(BP1909), IFERROR(VALOR.DATA(TRIM(BP1909)), VALUE(TRIM(BP1909))), BP1909)</f>
        <v>0</v>
      </c>
      <c r="C1909" t="str">
        <f>TEXT(Base[[#This Row],[Data_Padronizada]],"DDD")</f>
        <v>sáb</v>
      </c>
      <c r="D1909">
        <f>_xlfn.XLOOKUP(Base[[#This Row],[Recurso]],'DE-PARA'!$A$1:$A$1000,'DE-PARA'!$D$1:$D$1000)</f>
        <v>0</v>
      </c>
      <c r="E1909" t="str">
        <f>_xlfn.XLOOKUP(Base[[#This Row],[Tipo]],'DE-PARA'!$K$2:$K$63,'DE-PARA'!$L$2:$L$63,"Fazer De-Para")</f>
        <v>Fazer De-Para</v>
      </c>
      <c r="F1909" s="21">
        <f>Base[[#This Row],[Duração]]*24</f>
        <v>0</v>
      </c>
      <c r="G1909" s="22">
        <f>HOUR(Base[[#This Row],[Tempo de atendimento]]/24)</f>
        <v>0</v>
      </c>
      <c r="H1909">
        <f>_xlfn.XLOOKUP(Base[[#This Row],[Recurso]],'DE-PARA'!$A$1:$A$1000,'DE-PARA'!$E$1:$E$1000)</f>
        <v>0</v>
      </c>
      <c r="I1909">
        <f>_xlfn.XLOOKUP(Base[[#This Row],[Recurso]],'DE-PARA'!$A$1:$A$1000,'DE-PARA'!$F$1:$F$1000)</f>
        <v>0</v>
      </c>
      <c r="AD1909" s="64"/>
      <c r="AE1909" s="64"/>
      <c r="AF1909" s="64"/>
      <c r="AG1909" s="65"/>
      <c r="AH1909" s="65"/>
      <c r="BK1909" s="65"/>
      <c r="BL1909" s="65"/>
      <c r="BP1909" s="20"/>
    </row>
    <row r="1910" spans="1:68">
      <c r="A1910" s="19">
        <f>CONCATENATE(MONTH(Base[[#This Row],[Data_Padronizada]]),"/",YEAR(Base[[#This Row],[Data_Padronizada]]))*1</f>
        <v>1</v>
      </c>
      <c r="B1910" s="20" cm="1">
        <f t="array" ref="B1910">IF(ISTEXT(BP1910), IFERROR(VALOR.DATA(TRIM(BP1910)), VALUE(TRIM(BP1910))), BP1910)</f>
        <v>0</v>
      </c>
      <c r="C1910" t="str">
        <f>TEXT(Base[[#This Row],[Data_Padronizada]],"DDD")</f>
        <v>sáb</v>
      </c>
      <c r="D1910">
        <f>_xlfn.XLOOKUP(Base[[#This Row],[Recurso]],'DE-PARA'!$A$1:$A$1000,'DE-PARA'!$D$1:$D$1000)</f>
        <v>0</v>
      </c>
      <c r="E1910" t="str">
        <f>_xlfn.XLOOKUP(Base[[#This Row],[Tipo]],'DE-PARA'!$K$2:$K$63,'DE-PARA'!$L$2:$L$63,"Fazer De-Para")</f>
        <v>Fazer De-Para</v>
      </c>
      <c r="F1910" s="21">
        <f>Base[[#This Row],[Duração]]*24</f>
        <v>0</v>
      </c>
      <c r="G1910" s="22">
        <f>HOUR(Base[[#This Row],[Tempo de atendimento]]/24)</f>
        <v>0</v>
      </c>
      <c r="H1910">
        <f>_xlfn.XLOOKUP(Base[[#This Row],[Recurso]],'DE-PARA'!$A$1:$A$1000,'DE-PARA'!$E$1:$E$1000)</f>
        <v>0</v>
      </c>
      <c r="I1910">
        <f>_xlfn.XLOOKUP(Base[[#This Row],[Recurso]],'DE-PARA'!$A$1:$A$1000,'DE-PARA'!$F$1:$F$1000)</f>
        <v>0</v>
      </c>
      <c r="AD1910" s="64"/>
      <c r="AE1910" s="64"/>
      <c r="AF1910" s="64"/>
      <c r="AG1910" s="65"/>
      <c r="AH1910" s="65"/>
      <c r="BK1910" s="65"/>
      <c r="BL1910" s="65"/>
      <c r="BP1910" s="20"/>
    </row>
    <row r="1911" spans="1:68">
      <c r="A1911" s="19">
        <f>CONCATENATE(MONTH(Base[[#This Row],[Data_Padronizada]]),"/",YEAR(Base[[#This Row],[Data_Padronizada]]))*1</f>
        <v>1</v>
      </c>
      <c r="B1911" s="20" cm="1">
        <f t="array" ref="B1911">IF(ISTEXT(BP1911), IFERROR(VALOR.DATA(TRIM(BP1911)), VALUE(TRIM(BP1911))), BP1911)</f>
        <v>0</v>
      </c>
      <c r="C1911" t="str">
        <f>TEXT(Base[[#This Row],[Data_Padronizada]],"DDD")</f>
        <v>sáb</v>
      </c>
      <c r="D1911">
        <f>_xlfn.XLOOKUP(Base[[#This Row],[Recurso]],'DE-PARA'!$A$1:$A$1000,'DE-PARA'!$D$1:$D$1000)</f>
        <v>0</v>
      </c>
      <c r="E1911" t="str">
        <f>_xlfn.XLOOKUP(Base[[#This Row],[Tipo]],'DE-PARA'!$K$2:$K$63,'DE-PARA'!$L$2:$L$63,"Fazer De-Para")</f>
        <v>Fazer De-Para</v>
      </c>
      <c r="F1911" s="21">
        <f>Base[[#This Row],[Duração]]*24</f>
        <v>0</v>
      </c>
      <c r="G1911" s="22">
        <f>HOUR(Base[[#This Row],[Tempo de atendimento]]/24)</f>
        <v>0</v>
      </c>
      <c r="H1911">
        <f>_xlfn.XLOOKUP(Base[[#This Row],[Recurso]],'DE-PARA'!$A$1:$A$1000,'DE-PARA'!$E$1:$E$1000)</f>
        <v>0</v>
      </c>
      <c r="I1911">
        <f>_xlfn.XLOOKUP(Base[[#This Row],[Recurso]],'DE-PARA'!$A$1:$A$1000,'DE-PARA'!$F$1:$F$1000)</f>
        <v>0</v>
      </c>
      <c r="AD1911" s="64"/>
      <c r="AE1911" s="64"/>
      <c r="AF1911" s="64"/>
      <c r="AG1911" s="65"/>
      <c r="AH1911" s="65"/>
      <c r="BK1911" s="65"/>
      <c r="BL1911" s="65"/>
      <c r="BP1911" s="20"/>
    </row>
    <row r="1912" spans="1:68">
      <c r="A1912" s="19">
        <f>CONCATENATE(MONTH(Base[[#This Row],[Data_Padronizada]]),"/",YEAR(Base[[#This Row],[Data_Padronizada]]))*1</f>
        <v>1</v>
      </c>
      <c r="B1912" s="20" cm="1">
        <f t="array" ref="B1912">IF(ISTEXT(BP1912), IFERROR(VALOR.DATA(TRIM(BP1912)), VALUE(TRIM(BP1912))), BP1912)</f>
        <v>0</v>
      </c>
      <c r="C1912" t="str">
        <f>TEXT(Base[[#This Row],[Data_Padronizada]],"DDD")</f>
        <v>sáb</v>
      </c>
      <c r="D1912">
        <f>_xlfn.XLOOKUP(Base[[#This Row],[Recurso]],'DE-PARA'!$A$1:$A$1000,'DE-PARA'!$D$1:$D$1000)</f>
        <v>0</v>
      </c>
      <c r="E1912" t="str">
        <f>_xlfn.XLOOKUP(Base[[#This Row],[Tipo]],'DE-PARA'!$K$2:$K$63,'DE-PARA'!$L$2:$L$63,"Fazer De-Para")</f>
        <v>Fazer De-Para</v>
      </c>
      <c r="F1912" s="21">
        <f>Base[[#This Row],[Duração]]*24</f>
        <v>0</v>
      </c>
      <c r="G1912" s="22">
        <f>HOUR(Base[[#This Row],[Tempo de atendimento]]/24)</f>
        <v>0</v>
      </c>
      <c r="H1912">
        <f>_xlfn.XLOOKUP(Base[[#This Row],[Recurso]],'DE-PARA'!$A$1:$A$1000,'DE-PARA'!$E$1:$E$1000)</f>
        <v>0</v>
      </c>
      <c r="I1912">
        <f>_xlfn.XLOOKUP(Base[[#This Row],[Recurso]],'DE-PARA'!$A$1:$A$1000,'DE-PARA'!$F$1:$F$1000)</f>
        <v>0</v>
      </c>
      <c r="AD1912" s="64"/>
      <c r="AE1912" s="64"/>
      <c r="AF1912" s="64"/>
      <c r="AG1912" s="65"/>
      <c r="AH1912" s="65"/>
      <c r="BK1912" s="65"/>
      <c r="BL1912" s="65"/>
      <c r="BP1912" s="20"/>
    </row>
    <row r="1913" spans="1:68">
      <c r="A1913" s="19">
        <f>CONCATENATE(MONTH(Base[[#This Row],[Data_Padronizada]]),"/",YEAR(Base[[#This Row],[Data_Padronizada]]))*1</f>
        <v>1</v>
      </c>
      <c r="B1913" s="20" cm="1">
        <f t="array" ref="B1913">IF(ISTEXT(BP1913), IFERROR(VALOR.DATA(TRIM(BP1913)), VALUE(TRIM(BP1913))), BP1913)</f>
        <v>0</v>
      </c>
      <c r="C1913" t="str">
        <f>TEXT(Base[[#This Row],[Data_Padronizada]],"DDD")</f>
        <v>sáb</v>
      </c>
      <c r="D1913">
        <f>_xlfn.XLOOKUP(Base[[#This Row],[Recurso]],'DE-PARA'!$A$1:$A$1000,'DE-PARA'!$D$1:$D$1000)</f>
        <v>0</v>
      </c>
      <c r="E1913" t="str">
        <f>_xlfn.XLOOKUP(Base[[#This Row],[Tipo]],'DE-PARA'!$K$2:$K$63,'DE-PARA'!$L$2:$L$63,"Fazer De-Para")</f>
        <v>Fazer De-Para</v>
      </c>
      <c r="F1913" s="21">
        <f>Base[[#This Row],[Duração]]*24</f>
        <v>0</v>
      </c>
      <c r="G1913" s="22">
        <f>HOUR(Base[[#This Row],[Tempo de atendimento]]/24)</f>
        <v>0</v>
      </c>
      <c r="H1913">
        <f>_xlfn.XLOOKUP(Base[[#This Row],[Recurso]],'DE-PARA'!$A$1:$A$1000,'DE-PARA'!$E$1:$E$1000)</f>
        <v>0</v>
      </c>
      <c r="I1913">
        <f>_xlfn.XLOOKUP(Base[[#This Row],[Recurso]],'DE-PARA'!$A$1:$A$1000,'DE-PARA'!$F$1:$F$1000)</f>
        <v>0</v>
      </c>
      <c r="AD1913" s="64"/>
      <c r="AE1913" s="64"/>
      <c r="AF1913" s="64"/>
      <c r="AG1913" s="65"/>
      <c r="AH1913" s="65"/>
      <c r="BK1913" s="65"/>
      <c r="BL1913" s="65"/>
      <c r="BP1913" s="20"/>
    </row>
    <row r="1914" spans="1:68">
      <c r="A1914" s="19">
        <f>CONCATENATE(MONTH(Base[[#This Row],[Data_Padronizada]]),"/",YEAR(Base[[#This Row],[Data_Padronizada]]))*1</f>
        <v>1</v>
      </c>
      <c r="B1914" s="20" cm="1">
        <f t="array" ref="B1914">IF(ISTEXT(BP1914), IFERROR(VALOR.DATA(TRIM(BP1914)), VALUE(TRIM(BP1914))), BP1914)</f>
        <v>0</v>
      </c>
      <c r="C1914" t="str">
        <f>TEXT(Base[[#This Row],[Data_Padronizada]],"DDD")</f>
        <v>sáb</v>
      </c>
      <c r="D1914">
        <f>_xlfn.XLOOKUP(Base[[#This Row],[Recurso]],'DE-PARA'!$A$1:$A$1000,'DE-PARA'!$D$1:$D$1000)</f>
        <v>0</v>
      </c>
      <c r="E1914" t="str">
        <f>_xlfn.XLOOKUP(Base[[#This Row],[Tipo]],'DE-PARA'!$K$2:$K$63,'DE-PARA'!$L$2:$L$63,"Fazer De-Para")</f>
        <v>Fazer De-Para</v>
      </c>
      <c r="F1914" s="21">
        <f>Base[[#This Row],[Duração]]*24</f>
        <v>0</v>
      </c>
      <c r="G1914" s="22">
        <f>HOUR(Base[[#This Row],[Tempo de atendimento]]/24)</f>
        <v>0</v>
      </c>
      <c r="H1914">
        <f>_xlfn.XLOOKUP(Base[[#This Row],[Recurso]],'DE-PARA'!$A$1:$A$1000,'DE-PARA'!$E$1:$E$1000)</f>
        <v>0</v>
      </c>
      <c r="I1914">
        <f>_xlfn.XLOOKUP(Base[[#This Row],[Recurso]],'DE-PARA'!$A$1:$A$1000,'DE-PARA'!$F$1:$F$1000)</f>
        <v>0</v>
      </c>
      <c r="AD1914" s="64"/>
      <c r="AE1914" s="64"/>
      <c r="AF1914" s="64"/>
      <c r="AG1914" s="65"/>
      <c r="AH1914" s="65"/>
      <c r="BK1914" s="65"/>
      <c r="BL1914" s="65"/>
      <c r="BP1914" s="20"/>
    </row>
    <row r="1915" spans="1:68">
      <c r="A1915" s="19">
        <f>CONCATENATE(MONTH(Base[[#This Row],[Data_Padronizada]]),"/",YEAR(Base[[#This Row],[Data_Padronizada]]))*1</f>
        <v>1</v>
      </c>
      <c r="B1915" s="20" cm="1">
        <f t="array" ref="B1915">IF(ISTEXT(BP1915), IFERROR(VALOR.DATA(TRIM(BP1915)), VALUE(TRIM(BP1915))), BP1915)</f>
        <v>0</v>
      </c>
      <c r="C1915" t="str">
        <f>TEXT(Base[[#This Row],[Data_Padronizada]],"DDD")</f>
        <v>sáb</v>
      </c>
      <c r="D1915">
        <f>_xlfn.XLOOKUP(Base[[#This Row],[Recurso]],'DE-PARA'!$A$1:$A$1000,'DE-PARA'!$D$1:$D$1000)</f>
        <v>0</v>
      </c>
      <c r="E1915" t="str">
        <f>_xlfn.XLOOKUP(Base[[#This Row],[Tipo]],'DE-PARA'!$K$2:$K$63,'DE-PARA'!$L$2:$L$63,"Fazer De-Para")</f>
        <v>Fazer De-Para</v>
      </c>
      <c r="F1915" s="21">
        <f>Base[[#This Row],[Duração]]*24</f>
        <v>0</v>
      </c>
      <c r="G1915" s="22">
        <f>HOUR(Base[[#This Row],[Tempo de atendimento]]/24)</f>
        <v>0</v>
      </c>
      <c r="H1915">
        <f>_xlfn.XLOOKUP(Base[[#This Row],[Recurso]],'DE-PARA'!$A$1:$A$1000,'DE-PARA'!$E$1:$E$1000)</f>
        <v>0</v>
      </c>
      <c r="I1915">
        <f>_xlfn.XLOOKUP(Base[[#This Row],[Recurso]],'DE-PARA'!$A$1:$A$1000,'DE-PARA'!$F$1:$F$1000)</f>
        <v>0</v>
      </c>
      <c r="AD1915" s="64"/>
      <c r="AE1915" s="64"/>
      <c r="AF1915" s="64"/>
      <c r="AG1915" s="65"/>
      <c r="AH1915" s="65"/>
      <c r="BK1915" s="65"/>
      <c r="BL1915" s="65"/>
      <c r="BP1915" s="20"/>
    </row>
    <row r="1916" spans="1:68">
      <c r="A1916" s="19">
        <f>CONCATENATE(MONTH(Base[[#This Row],[Data_Padronizada]]),"/",YEAR(Base[[#This Row],[Data_Padronizada]]))*1</f>
        <v>1</v>
      </c>
      <c r="B1916" s="20" cm="1">
        <f t="array" ref="B1916">IF(ISTEXT(BP1916), IFERROR(VALOR.DATA(TRIM(BP1916)), VALUE(TRIM(BP1916))), BP1916)</f>
        <v>0</v>
      </c>
      <c r="C1916" t="str">
        <f>TEXT(Base[[#This Row],[Data_Padronizada]],"DDD")</f>
        <v>sáb</v>
      </c>
      <c r="D1916">
        <f>_xlfn.XLOOKUP(Base[[#This Row],[Recurso]],'DE-PARA'!$A$1:$A$1000,'DE-PARA'!$D$1:$D$1000)</f>
        <v>0</v>
      </c>
      <c r="E1916" t="str">
        <f>_xlfn.XLOOKUP(Base[[#This Row],[Tipo]],'DE-PARA'!$K$2:$K$63,'DE-PARA'!$L$2:$L$63,"Fazer De-Para")</f>
        <v>Fazer De-Para</v>
      </c>
      <c r="F1916" s="21">
        <f>Base[[#This Row],[Duração]]*24</f>
        <v>0</v>
      </c>
      <c r="G1916" s="22">
        <f>HOUR(Base[[#This Row],[Tempo de atendimento]]/24)</f>
        <v>0</v>
      </c>
      <c r="H1916">
        <f>_xlfn.XLOOKUP(Base[[#This Row],[Recurso]],'DE-PARA'!$A$1:$A$1000,'DE-PARA'!$E$1:$E$1000)</f>
        <v>0</v>
      </c>
      <c r="I1916">
        <f>_xlfn.XLOOKUP(Base[[#This Row],[Recurso]],'DE-PARA'!$A$1:$A$1000,'DE-PARA'!$F$1:$F$1000)</f>
        <v>0</v>
      </c>
      <c r="AD1916" s="64"/>
      <c r="AE1916" s="64"/>
      <c r="AF1916" s="64"/>
      <c r="AG1916" s="65"/>
      <c r="AH1916" s="65"/>
      <c r="BK1916" s="65"/>
      <c r="BL1916" s="65"/>
      <c r="BP1916" s="20"/>
    </row>
    <row r="1917" spans="1:68">
      <c r="A1917" s="19">
        <f>CONCATENATE(MONTH(Base[[#This Row],[Data_Padronizada]]),"/",YEAR(Base[[#This Row],[Data_Padronizada]]))*1</f>
        <v>1</v>
      </c>
      <c r="B1917" s="20" cm="1">
        <f t="array" ref="B1917">IF(ISTEXT(BP1917), IFERROR(VALOR.DATA(TRIM(BP1917)), VALUE(TRIM(BP1917))), BP1917)</f>
        <v>0</v>
      </c>
      <c r="C1917" t="str">
        <f>TEXT(Base[[#This Row],[Data_Padronizada]],"DDD")</f>
        <v>sáb</v>
      </c>
      <c r="D1917">
        <f>_xlfn.XLOOKUP(Base[[#This Row],[Recurso]],'DE-PARA'!$A$1:$A$1000,'DE-PARA'!$D$1:$D$1000)</f>
        <v>0</v>
      </c>
      <c r="E1917" t="str">
        <f>_xlfn.XLOOKUP(Base[[#This Row],[Tipo]],'DE-PARA'!$K$2:$K$63,'DE-PARA'!$L$2:$L$63,"Fazer De-Para")</f>
        <v>Fazer De-Para</v>
      </c>
      <c r="F1917" s="21">
        <f>Base[[#This Row],[Duração]]*24</f>
        <v>0</v>
      </c>
      <c r="G1917" s="22">
        <f>HOUR(Base[[#This Row],[Tempo de atendimento]]/24)</f>
        <v>0</v>
      </c>
      <c r="H1917">
        <f>_xlfn.XLOOKUP(Base[[#This Row],[Recurso]],'DE-PARA'!$A$1:$A$1000,'DE-PARA'!$E$1:$E$1000)</f>
        <v>0</v>
      </c>
      <c r="I1917">
        <f>_xlfn.XLOOKUP(Base[[#This Row],[Recurso]],'DE-PARA'!$A$1:$A$1000,'DE-PARA'!$F$1:$F$1000)</f>
        <v>0</v>
      </c>
      <c r="AD1917" s="64"/>
      <c r="AE1917" s="64"/>
      <c r="AF1917" s="64"/>
      <c r="AG1917" s="65"/>
      <c r="AH1917" s="65"/>
      <c r="BK1917" s="65"/>
      <c r="BL1917" s="65"/>
      <c r="BP1917" s="20"/>
    </row>
    <row r="1918" spans="1:68">
      <c r="A1918" s="19">
        <f>CONCATENATE(MONTH(Base[[#This Row],[Data_Padronizada]]),"/",YEAR(Base[[#This Row],[Data_Padronizada]]))*1</f>
        <v>1</v>
      </c>
      <c r="B1918" s="20" cm="1">
        <f t="array" ref="B1918">IF(ISTEXT(BP1918), IFERROR(VALOR.DATA(TRIM(BP1918)), VALUE(TRIM(BP1918))), BP1918)</f>
        <v>0</v>
      </c>
      <c r="C1918" t="str">
        <f>TEXT(Base[[#This Row],[Data_Padronizada]],"DDD")</f>
        <v>sáb</v>
      </c>
      <c r="D1918">
        <f>_xlfn.XLOOKUP(Base[[#This Row],[Recurso]],'DE-PARA'!$A$1:$A$1000,'DE-PARA'!$D$1:$D$1000)</f>
        <v>0</v>
      </c>
      <c r="E1918" t="str">
        <f>_xlfn.XLOOKUP(Base[[#This Row],[Tipo]],'DE-PARA'!$K$2:$K$63,'DE-PARA'!$L$2:$L$63,"Fazer De-Para")</f>
        <v>Fazer De-Para</v>
      </c>
      <c r="F1918" s="21">
        <f>Base[[#This Row],[Duração]]*24</f>
        <v>0</v>
      </c>
      <c r="G1918" s="22">
        <f>HOUR(Base[[#This Row],[Tempo de atendimento]]/24)</f>
        <v>0</v>
      </c>
      <c r="H1918">
        <f>_xlfn.XLOOKUP(Base[[#This Row],[Recurso]],'DE-PARA'!$A$1:$A$1000,'DE-PARA'!$E$1:$E$1000)</f>
        <v>0</v>
      </c>
      <c r="I1918">
        <f>_xlfn.XLOOKUP(Base[[#This Row],[Recurso]],'DE-PARA'!$A$1:$A$1000,'DE-PARA'!$F$1:$F$1000)</f>
        <v>0</v>
      </c>
      <c r="AD1918" s="64"/>
      <c r="AE1918" s="64"/>
      <c r="AF1918" s="64"/>
      <c r="AG1918" s="65"/>
      <c r="AH1918" s="65"/>
      <c r="BK1918" s="65"/>
      <c r="BL1918" s="65"/>
      <c r="BP1918" s="20"/>
    </row>
    <row r="1919" spans="1:68">
      <c r="A1919" s="19">
        <f>CONCATENATE(MONTH(Base[[#This Row],[Data_Padronizada]]),"/",YEAR(Base[[#This Row],[Data_Padronizada]]))*1</f>
        <v>1</v>
      </c>
      <c r="B1919" s="20" cm="1">
        <f t="array" ref="B1919">IF(ISTEXT(BP1919), IFERROR(VALOR.DATA(TRIM(BP1919)), VALUE(TRIM(BP1919))), BP1919)</f>
        <v>0</v>
      </c>
      <c r="C1919" t="str">
        <f>TEXT(Base[[#This Row],[Data_Padronizada]],"DDD")</f>
        <v>sáb</v>
      </c>
      <c r="D1919">
        <f>_xlfn.XLOOKUP(Base[[#This Row],[Recurso]],'DE-PARA'!$A$1:$A$1000,'DE-PARA'!$D$1:$D$1000)</f>
        <v>0</v>
      </c>
      <c r="E1919" t="str">
        <f>_xlfn.XLOOKUP(Base[[#This Row],[Tipo]],'DE-PARA'!$K$2:$K$63,'DE-PARA'!$L$2:$L$63,"Fazer De-Para")</f>
        <v>Fazer De-Para</v>
      </c>
      <c r="F1919" s="21">
        <f>Base[[#This Row],[Duração]]*24</f>
        <v>0</v>
      </c>
      <c r="G1919" s="22">
        <f>HOUR(Base[[#This Row],[Tempo de atendimento]]/24)</f>
        <v>0</v>
      </c>
      <c r="H1919">
        <f>_xlfn.XLOOKUP(Base[[#This Row],[Recurso]],'DE-PARA'!$A$1:$A$1000,'DE-PARA'!$E$1:$E$1000)</f>
        <v>0</v>
      </c>
      <c r="I1919">
        <f>_xlfn.XLOOKUP(Base[[#This Row],[Recurso]],'DE-PARA'!$A$1:$A$1000,'DE-PARA'!$F$1:$F$1000)</f>
        <v>0</v>
      </c>
      <c r="AD1919" s="64"/>
      <c r="AE1919" s="64"/>
      <c r="AF1919" s="64"/>
      <c r="AG1919" s="65"/>
      <c r="AH1919" s="65"/>
      <c r="BK1919" s="65"/>
      <c r="BL1919" s="65"/>
      <c r="BP1919" s="20"/>
    </row>
    <row r="1920" spans="1:68">
      <c r="A1920" s="19">
        <f>CONCATENATE(MONTH(Base[[#This Row],[Data_Padronizada]]),"/",YEAR(Base[[#This Row],[Data_Padronizada]]))*1</f>
        <v>1</v>
      </c>
      <c r="B1920" s="20" cm="1">
        <f t="array" ref="B1920">IF(ISTEXT(BP1920), IFERROR(VALOR.DATA(TRIM(BP1920)), VALUE(TRIM(BP1920))), BP1920)</f>
        <v>0</v>
      </c>
      <c r="C1920" t="str">
        <f>TEXT(Base[[#This Row],[Data_Padronizada]],"DDD")</f>
        <v>sáb</v>
      </c>
      <c r="D1920">
        <f>_xlfn.XLOOKUP(Base[[#This Row],[Recurso]],'DE-PARA'!$A$1:$A$1000,'DE-PARA'!$D$1:$D$1000)</f>
        <v>0</v>
      </c>
      <c r="E1920" t="str">
        <f>_xlfn.XLOOKUP(Base[[#This Row],[Tipo]],'DE-PARA'!$K$2:$K$63,'DE-PARA'!$L$2:$L$63,"Fazer De-Para")</f>
        <v>Fazer De-Para</v>
      </c>
      <c r="F1920" s="21">
        <f>Base[[#This Row],[Duração]]*24</f>
        <v>0</v>
      </c>
      <c r="G1920" s="22">
        <f>HOUR(Base[[#This Row],[Tempo de atendimento]]/24)</f>
        <v>0</v>
      </c>
      <c r="H1920">
        <f>_xlfn.XLOOKUP(Base[[#This Row],[Recurso]],'DE-PARA'!$A$1:$A$1000,'DE-PARA'!$E$1:$E$1000)</f>
        <v>0</v>
      </c>
      <c r="I1920">
        <f>_xlfn.XLOOKUP(Base[[#This Row],[Recurso]],'DE-PARA'!$A$1:$A$1000,'DE-PARA'!$F$1:$F$1000)</f>
        <v>0</v>
      </c>
      <c r="AD1920" s="64"/>
      <c r="AE1920" s="64"/>
      <c r="AF1920" s="64"/>
      <c r="AG1920" s="65"/>
      <c r="AH1920" s="65"/>
      <c r="BK1920" s="65"/>
      <c r="BL1920" s="65"/>
      <c r="BP1920" s="20"/>
    </row>
    <row r="1921" spans="1:68">
      <c r="A1921" s="19">
        <f>CONCATENATE(MONTH(Base[[#This Row],[Data_Padronizada]]),"/",YEAR(Base[[#This Row],[Data_Padronizada]]))*1</f>
        <v>1</v>
      </c>
      <c r="B1921" s="20" cm="1">
        <f t="array" ref="B1921">IF(ISTEXT(BP1921), IFERROR(VALOR.DATA(TRIM(BP1921)), VALUE(TRIM(BP1921))), BP1921)</f>
        <v>0</v>
      </c>
      <c r="C1921" t="str">
        <f>TEXT(Base[[#This Row],[Data_Padronizada]],"DDD")</f>
        <v>sáb</v>
      </c>
      <c r="D1921">
        <f>_xlfn.XLOOKUP(Base[[#This Row],[Recurso]],'DE-PARA'!$A$1:$A$1000,'DE-PARA'!$D$1:$D$1000)</f>
        <v>0</v>
      </c>
      <c r="E1921" t="str">
        <f>_xlfn.XLOOKUP(Base[[#This Row],[Tipo]],'DE-PARA'!$K$2:$K$63,'DE-PARA'!$L$2:$L$63,"Fazer De-Para")</f>
        <v>Fazer De-Para</v>
      </c>
      <c r="F1921" s="21">
        <f>Base[[#This Row],[Duração]]*24</f>
        <v>0</v>
      </c>
      <c r="G1921" s="22">
        <f>HOUR(Base[[#This Row],[Tempo de atendimento]]/24)</f>
        <v>0</v>
      </c>
      <c r="H1921">
        <f>_xlfn.XLOOKUP(Base[[#This Row],[Recurso]],'DE-PARA'!$A$1:$A$1000,'DE-PARA'!$E$1:$E$1000)</f>
        <v>0</v>
      </c>
      <c r="I1921">
        <f>_xlfn.XLOOKUP(Base[[#This Row],[Recurso]],'DE-PARA'!$A$1:$A$1000,'DE-PARA'!$F$1:$F$1000)</f>
        <v>0</v>
      </c>
      <c r="AD1921" s="64"/>
      <c r="AE1921" s="64"/>
      <c r="AF1921" s="64"/>
      <c r="AG1921" s="65"/>
      <c r="AH1921" s="65"/>
      <c r="BK1921" s="65"/>
      <c r="BL1921" s="65"/>
      <c r="BP1921" s="20"/>
    </row>
    <row r="1922" spans="1:68">
      <c r="A1922" s="19">
        <f>CONCATENATE(MONTH(Base[[#This Row],[Data_Padronizada]]),"/",YEAR(Base[[#This Row],[Data_Padronizada]]))*1</f>
        <v>1</v>
      </c>
      <c r="B1922" s="20" cm="1">
        <f t="array" ref="B1922">IF(ISTEXT(BP1922), IFERROR(VALOR.DATA(TRIM(BP1922)), VALUE(TRIM(BP1922))), BP1922)</f>
        <v>0</v>
      </c>
      <c r="C1922" t="str">
        <f>TEXT(Base[[#This Row],[Data_Padronizada]],"DDD")</f>
        <v>sáb</v>
      </c>
      <c r="D1922">
        <f>_xlfn.XLOOKUP(Base[[#This Row],[Recurso]],'DE-PARA'!$A$1:$A$1000,'DE-PARA'!$D$1:$D$1000)</f>
        <v>0</v>
      </c>
      <c r="E1922" t="str">
        <f>_xlfn.XLOOKUP(Base[[#This Row],[Tipo]],'DE-PARA'!$K$2:$K$63,'DE-PARA'!$L$2:$L$63,"Fazer De-Para")</f>
        <v>Fazer De-Para</v>
      </c>
      <c r="F1922" s="21">
        <f>Base[[#This Row],[Duração]]*24</f>
        <v>0</v>
      </c>
      <c r="G1922" s="22">
        <f>HOUR(Base[[#This Row],[Tempo de atendimento]]/24)</f>
        <v>0</v>
      </c>
      <c r="H1922">
        <f>_xlfn.XLOOKUP(Base[[#This Row],[Recurso]],'DE-PARA'!$A$1:$A$1000,'DE-PARA'!$E$1:$E$1000)</f>
        <v>0</v>
      </c>
      <c r="I1922">
        <f>_xlfn.XLOOKUP(Base[[#This Row],[Recurso]],'DE-PARA'!$A$1:$A$1000,'DE-PARA'!$F$1:$F$1000)</f>
        <v>0</v>
      </c>
      <c r="AD1922" s="64"/>
      <c r="AE1922" s="64"/>
      <c r="AF1922" s="64"/>
      <c r="AG1922" s="65"/>
      <c r="AH1922" s="65"/>
      <c r="BK1922" s="65"/>
      <c r="BL1922" s="65"/>
      <c r="BP1922" s="20"/>
    </row>
    <row r="1923" spans="1:68">
      <c r="A1923" s="19">
        <f>CONCATENATE(MONTH(Base[[#This Row],[Data_Padronizada]]),"/",YEAR(Base[[#This Row],[Data_Padronizada]]))*1</f>
        <v>1</v>
      </c>
      <c r="B1923" s="20" cm="1">
        <f t="array" ref="B1923">IF(ISTEXT(BP1923), IFERROR(VALOR.DATA(TRIM(BP1923)), VALUE(TRIM(BP1923))), BP1923)</f>
        <v>0</v>
      </c>
      <c r="C1923" t="str">
        <f>TEXT(Base[[#This Row],[Data_Padronizada]],"DDD")</f>
        <v>sáb</v>
      </c>
      <c r="D1923">
        <f>_xlfn.XLOOKUP(Base[[#This Row],[Recurso]],'DE-PARA'!$A$1:$A$1000,'DE-PARA'!$D$1:$D$1000)</f>
        <v>0</v>
      </c>
      <c r="E1923" t="str">
        <f>_xlfn.XLOOKUP(Base[[#This Row],[Tipo]],'DE-PARA'!$K$2:$K$63,'DE-PARA'!$L$2:$L$63,"Fazer De-Para")</f>
        <v>Fazer De-Para</v>
      </c>
      <c r="F1923" s="21">
        <f>Base[[#This Row],[Duração]]*24</f>
        <v>0</v>
      </c>
      <c r="G1923" s="22">
        <f>HOUR(Base[[#This Row],[Tempo de atendimento]]/24)</f>
        <v>0</v>
      </c>
      <c r="H1923">
        <f>_xlfn.XLOOKUP(Base[[#This Row],[Recurso]],'DE-PARA'!$A$1:$A$1000,'DE-PARA'!$E$1:$E$1000)</f>
        <v>0</v>
      </c>
      <c r="I1923">
        <f>_xlfn.XLOOKUP(Base[[#This Row],[Recurso]],'DE-PARA'!$A$1:$A$1000,'DE-PARA'!$F$1:$F$1000)</f>
        <v>0</v>
      </c>
      <c r="AD1923" s="64"/>
      <c r="AE1923" s="64"/>
      <c r="AF1923" s="64"/>
      <c r="AG1923" s="65"/>
      <c r="AH1923" s="65"/>
      <c r="BK1923" s="65"/>
      <c r="BL1923" s="65"/>
      <c r="BP1923" s="20"/>
    </row>
    <row r="1924" spans="1:68">
      <c r="A1924" s="19">
        <f>CONCATENATE(MONTH(Base[[#This Row],[Data_Padronizada]]),"/",YEAR(Base[[#This Row],[Data_Padronizada]]))*1</f>
        <v>1</v>
      </c>
      <c r="B1924" s="20" cm="1">
        <f t="array" ref="B1924">IF(ISTEXT(BP1924), IFERROR(VALOR.DATA(TRIM(BP1924)), VALUE(TRIM(BP1924))), BP1924)</f>
        <v>0</v>
      </c>
      <c r="C1924" t="str">
        <f>TEXT(Base[[#This Row],[Data_Padronizada]],"DDD")</f>
        <v>sáb</v>
      </c>
      <c r="D1924">
        <f>_xlfn.XLOOKUP(Base[[#This Row],[Recurso]],'DE-PARA'!$A$1:$A$1000,'DE-PARA'!$D$1:$D$1000)</f>
        <v>0</v>
      </c>
      <c r="E1924" t="str">
        <f>_xlfn.XLOOKUP(Base[[#This Row],[Tipo]],'DE-PARA'!$K$2:$K$63,'DE-PARA'!$L$2:$L$63,"Fazer De-Para")</f>
        <v>Fazer De-Para</v>
      </c>
      <c r="F1924" s="21">
        <f>Base[[#This Row],[Duração]]*24</f>
        <v>0</v>
      </c>
      <c r="G1924" s="22">
        <f>HOUR(Base[[#This Row],[Tempo de atendimento]]/24)</f>
        <v>0</v>
      </c>
      <c r="H1924">
        <f>_xlfn.XLOOKUP(Base[[#This Row],[Recurso]],'DE-PARA'!$A$1:$A$1000,'DE-PARA'!$E$1:$E$1000)</f>
        <v>0</v>
      </c>
      <c r="I1924">
        <f>_xlfn.XLOOKUP(Base[[#This Row],[Recurso]],'DE-PARA'!$A$1:$A$1000,'DE-PARA'!$F$1:$F$1000)</f>
        <v>0</v>
      </c>
      <c r="AD1924" s="64"/>
      <c r="AE1924" s="64"/>
      <c r="AF1924" s="64"/>
      <c r="AG1924" s="65"/>
      <c r="AH1924" s="65"/>
      <c r="BK1924" s="65"/>
      <c r="BL1924" s="65"/>
      <c r="BP1924" s="20"/>
    </row>
    <row r="1925" spans="1:68">
      <c r="A1925" s="19">
        <f>CONCATENATE(MONTH(Base[[#This Row],[Data_Padronizada]]),"/",YEAR(Base[[#This Row],[Data_Padronizada]]))*1</f>
        <v>1</v>
      </c>
      <c r="B1925" s="20" cm="1">
        <f t="array" ref="B1925">IF(ISTEXT(BP1925), IFERROR(VALOR.DATA(TRIM(BP1925)), VALUE(TRIM(BP1925))), BP1925)</f>
        <v>0</v>
      </c>
      <c r="C1925" t="str">
        <f>TEXT(Base[[#This Row],[Data_Padronizada]],"DDD")</f>
        <v>sáb</v>
      </c>
      <c r="D1925">
        <f>_xlfn.XLOOKUP(Base[[#This Row],[Recurso]],'DE-PARA'!$A$1:$A$1000,'DE-PARA'!$D$1:$D$1000)</f>
        <v>0</v>
      </c>
      <c r="E1925" t="str">
        <f>_xlfn.XLOOKUP(Base[[#This Row],[Tipo]],'DE-PARA'!$K$2:$K$63,'DE-PARA'!$L$2:$L$63,"Fazer De-Para")</f>
        <v>Fazer De-Para</v>
      </c>
      <c r="F1925" s="21">
        <f>Base[[#This Row],[Duração]]*24</f>
        <v>0</v>
      </c>
      <c r="G1925" s="22">
        <f>HOUR(Base[[#This Row],[Tempo de atendimento]]/24)</f>
        <v>0</v>
      </c>
      <c r="H1925">
        <f>_xlfn.XLOOKUP(Base[[#This Row],[Recurso]],'DE-PARA'!$A$1:$A$1000,'DE-PARA'!$E$1:$E$1000)</f>
        <v>0</v>
      </c>
      <c r="I1925">
        <f>_xlfn.XLOOKUP(Base[[#This Row],[Recurso]],'DE-PARA'!$A$1:$A$1000,'DE-PARA'!$F$1:$F$1000)</f>
        <v>0</v>
      </c>
      <c r="AD1925" s="64"/>
      <c r="AE1925" s="64"/>
      <c r="AF1925" s="64"/>
      <c r="AG1925" s="65"/>
      <c r="AH1925" s="65"/>
      <c r="BK1925" s="65"/>
      <c r="BL1925" s="65"/>
      <c r="BP1925" s="20"/>
    </row>
    <row r="1926" spans="1:68">
      <c r="A1926" s="19">
        <f>CONCATENATE(MONTH(Base[[#This Row],[Data_Padronizada]]),"/",YEAR(Base[[#This Row],[Data_Padronizada]]))*1</f>
        <v>1</v>
      </c>
      <c r="B1926" s="20" cm="1">
        <f t="array" ref="B1926">IF(ISTEXT(BP1926), IFERROR(VALOR.DATA(TRIM(BP1926)), VALUE(TRIM(BP1926))), BP1926)</f>
        <v>0</v>
      </c>
      <c r="C1926" t="str">
        <f>TEXT(Base[[#This Row],[Data_Padronizada]],"DDD")</f>
        <v>sáb</v>
      </c>
      <c r="D1926">
        <f>_xlfn.XLOOKUP(Base[[#This Row],[Recurso]],'DE-PARA'!$A$1:$A$1000,'DE-PARA'!$D$1:$D$1000)</f>
        <v>0</v>
      </c>
      <c r="E1926" t="str">
        <f>_xlfn.XLOOKUP(Base[[#This Row],[Tipo]],'DE-PARA'!$K$2:$K$63,'DE-PARA'!$L$2:$L$63,"Fazer De-Para")</f>
        <v>Fazer De-Para</v>
      </c>
      <c r="F1926" s="21">
        <f>Base[[#This Row],[Duração]]*24</f>
        <v>0</v>
      </c>
      <c r="G1926" s="22">
        <f>HOUR(Base[[#This Row],[Tempo de atendimento]]/24)</f>
        <v>0</v>
      </c>
      <c r="H1926">
        <f>_xlfn.XLOOKUP(Base[[#This Row],[Recurso]],'DE-PARA'!$A$1:$A$1000,'DE-PARA'!$E$1:$E$1000)</f>
        <v>0</v>
      </c>
      <c r="I1926">
        <f>_xlfn.XLOOKUP(Base[[#This Row],[Recurso]],'DE-PARA'!$A$1:$A$1000,'DE-PARA'!$F$1:$F$1000)</f>
        <v>0</v>
      </c>
      <c r="AD1926" s="64"/>
      <c r="AE1926" s="64"/>
      <c r="AF1926" s="64"/>
      <c r="AG1926" s="65"/>
      <c r="AH1926" s="65"/>
      <c r="BK1926" s="65"/>
      <c r="BL1926" s="65"/>
      <c r="BP1926" s="20"/>
    </row>
    <row r="1927" spans="1:68">
      <c r="A1927" s="19">
        <f>CONCATENATE(MONTH(Base[[#This Row],[Data_Padronizada]]),"/",YEAR(Base[[#This Row],[Data_Padronizada]]))*1</f>
        <v>1</v>
      </c>
      <c r="B1927" s="20" cm="1">
        <f t="array" ref="B1927">IF(ISTEXT(BP1927), IFERROR(VALOR.DATA(TRIM(BP1927)), VALUE(TRIM(BP1927))), BP1927)</f>
        <v>0</v>
      </c>
      <c r="C1927" t="str">
        <f>TEXT(Base[[#This Row],[Data_Padronizada]],"DDD")</f>
        <v>sáb</v>
      </c>
      <c r="D1927">
        <f>_xlfn.XLOOKUP(Base[[#This Row],[Recurso]],'DE-PARA'!$A$1:$A$1000,'DE-PARA'!$D$1:$D$1000)</f>
        <v>0</v>
      </c>
      <c r="E1927" t="str">
        <f>_xlfn.XLOOKUP(Base[[#This Row],[Tipo]],'DE-PARA'!$K$2:$K$63,'DE-PARA'!$L$2:$L$63,"Fazer De-Para")</f>
        <v>Fazer De-Para</v>
      </c>
      <c r="F1927" s="21">
        <f>Base[[#This Row],[Duração]]*24</f>
        <v>0</v>
      </c>
      <c r="G1927" s="22">
        <f>HOUR(Base[[#This Row],[Tempo de atendimento]]/24)</f>
        <v>0</v>
      </c>
      <c r="H1927">
        <f>_xlfn.XLOOKUP(Base[[#This Row],[Recurso]],'DE-PARA'!$A$1:$A$1000,'DE-PARA'!$E$1:$E$1000)</f>
        <v>0</v>
      </c>
      <c r="I1927">
        <f>_xlfn.XLOOKUP(Base[[#This Row],[Recurso]],'DE-PARA'!$A$1:$A$1000,'DE-PARA'!$F$1:$F$1000)</f>
        <v>0</v>
      </c>
      <c r="AD1927" s="64"/>
      <c r="AE1927" s="64"/>
      <c r="AF1927" s="64"/>
      <c r="AG1927" s="65"/>
      <c r="AH1927" s="65"/>
      <c r="BK1927" s="65"/>
      <c r="BL1927" s="65"/>
      <c r="BP1927" s="20"/>
    </row>
    <row r="1928" spans="1:68">
      <c r="A1928" s="19">
        <f>CONCATENATE(MONTH(Base[[#This Row],[Data_Padronizada]]),"/",YEAR(Base[[#This Row],[Data_Padronizada]]))*1</f>
        <v>1</v>
      </c>
      <c r="B1928" s="20" cm="1">
        <f t="array" ref="B1928">IF(ISTEXT(BP1928), IFERROR(VALOR.DATA(TRIM(BP1928)), VALUE(TRIM(BP1928))), BP1928)</f>
        <v>0</v>
      </c>
      <c r="C1928" t="str">
        <f>TEXT(Base[[#This Row],[Data_Padronizada]],"DDD")</f>
        <v>sáb</v>
      </c>
      <c r="D1928">
        <f>_xlfn.XLOOKUP(Base[[#This Row],[Recurso]],'DE-PARA'!$A$1:$A$1000,'DE-PARA'!$D$1:$D$1000)</f>
        <v>0</v>
      </c>
      <c r="E1928" t="str">
        <f>_xlfn.XLOOKUP(Base[[#This Row],[Tipo]],'DE-PARA'!$K$2:$K$63,'DE-PARA'!$L$2:$L$63,"Fazer De-Para")</f>
        <v>Fazer De-Para</v>
      </c>
      <c r="F1928" s="21">
        <f>Base[[#This Row],[Duração]]*24</f>
        <v>0</v>
      </c>
      <c r="G1928" s="22">
        <f>HOUR(Base[[#This Row],[Tempo de atendimento]]/24)</f>
        <v>0</v>
      </c>
      <c r="H1928">
        <f>_xlfn.XLOOKUP(Base[[#This Row],[Recurso]],'DE-PARA'!$A$1:$A$1000,'DE-PARA'!$E$1:$E$1000)</f>
        <v>0</v>
      </c>
      <c r="I1928">
        <f>_xlfn.XLOOKUP(Base[[#This Row],[Recurso]],'DE-PARA'!$A$1:$A$1000,'DE-PARA'!$F$1:$F$1000)</f>
        <v>0</v>
      </c>
      <c r="AD1928" s="64"/>
      <c r="AE1928" s="64"/>
      <c r="AF1928" s="64"/>
      <c r="AG1928" s="65"/>
      <c r="AH1928" s="65"/>
      <c r="BK1928" s="65"/>
      <c r="BL1928" s="65"/>
      <c r="BP1928" s="20"/>
    </row>
    <row r="1929" spans="1:68">
      <c r="A1929" s="19">
        <f>CONCATENATE(MONTH(Base[[#This Row],[Data_Padronizada]]),"/",YEAR(Base[[#This Row],[Data_Padronizada]]))*1</f>
        <v>1</v>
      </c>
      <c r="B1929" s="20" cm="1">
        <f t="array" ref="B1929">IF(ISTEXT(BP1929), IFERROR(VALOR.DATA(TRIM(BP1929)), VALUE(TRIM(BP1929))), BP1929)</f>
        <v>0</v>
      </c>
      <c r="C1929" t="str">
        <f>TEXT(Base[[#This Row],[Data_Padronizada]],"DDD")</f>
        <v>sáb</v>
      </c>
      <c r="D1929">
        <f>_xlfn.XLOOKUP(Base[[#This Row],[Recurso]],'DE-PARA'!$A$1:$A$1000,'DE-PARA'!$D$1:$D$1000)</f>
        <v>0</v>
      </c>
      <c r="E1929" t="str">
        <f>_xlfn.XLOOKUP(Base[[#This Row],[Tipo]],'DE-PARA'!$K$2:$K$63,'DE-PARA'!$L$2:$L$63,"Fazer De-Para")</f>
        <v>Fazer De-Para</v>
      </c>
      <c r="F1929" s="21">
        <f>Base[[#This Row],[Duração]]*24</f>
        <v>0</v>
      </c>
      <c r="G1929" s="22">
        <f>HOUR(Base[[#This Row],[Tempo de atendimento]]/24)</f>
        <v>0</v>
      </c>
      <c r="H1929">
        <f>_xlfn.XLOOKUP(Base[[#This Row],[Recurso]],'DE-PARA'!$A$1:$A$1000,'DE-PARA'!$E$1:$E$1000)</f>
        <v>0</v>
      </c>
      <c r="I1929">
        <f>_xlfn.XLOOKUP(Base[[#This Row],[Recurso]],'DE-PARA'!$A$1:$A$1000,'DE-PARA'!$F$1:$F$1000)</f>
        <v>0</v>
      </c>
      <c r="AD1929" s="64"/>
      <c r="AE1929" s="64"/>
      <c r="AF1929" s="64"/>
      <c r="AG1929" s="65"/>
      <c r="AH1929" s="65"/>
      <c r="BK1929" s="65"/>
      <c r="BL1929" s="65"/>
      <c r="BP1929" s="20"/>
    </row>
    <row r="1930" spans="1:68">
      <c r="A1930" s="19">
        <f>CONCATENATE(MONTH(Base[[#This Row],[Data_Padronizada]]),"/",YEAR(Base[[#This Row],[Data_Padronizada]]))*1</f>
        <v>1</v>
      </c>
      <c r="B1930" s="20" cm="1">
        <f t="array" ref="B1930">IF(ISTEXT(BP1930), IFERROR(VALOR.DATA(TRIM(BP1930)), VALUE(TRIM(BP1930))), BP1930)</f>
        <v>0</v>
      </c>
      <c r="C1930" t="str">
        <f>TEXT(Base[[#This Row],[Data_Padronizada]],"DDD")</f>
        <v>sáb</v>
      </c>
      <c r="D1930">
        <f>_xlfn.XLOOKUP(Base[[#This Row],[Recurso]],'DE-PARA'!$A$1:$A$1000,'DE-PARA'!$D$1:$D$1000)</f>
        <v>0</v>
      </c>
      <c r="E1930" t="str">
        <f>_xlfn.XLOOKUP(Base[[#This Row],[Tipo]],'DE-PARA'!$K$2:$K$63,'DE-PARA'!$L$2:$L$63,"Fazer De-Para")</f>
        <v>Fazer De-Para</v>
      </c>
      <c r="F1930" s="21">
        <f>Base[[#This Row],[Duração]]*24</f>
        <v>0</v>
      </c>
      <c r="G1930" s="22">
        <f>HOUR(Base[[#This Row],[Tempo de atendimento]]/24)</f>
        <v>0</v>
      </c>
      <c r="H1930">
        <f>_xlfn.XLOOKUP(Base[[#This Row],[Recurso]],'DE-PARA'!$A$1:$A$1000,'DE-PARA'!$E$1:$E$1000)</f>
        <v>0</v>
      </c>
      <c r="I1930">
        <f>_xlfn.XLOOKUP(Base[[#This Row],[Recurso]],'DE-PARA'!$A$1:$A$1000,'DE-PARA'!$F$1:$F$1000)</f>
        <v>0</v>
      </c>
      <c r="AD1930" s="64"/>
      <c r="AE1930" s="64"/>
      <c r="AF1930" s="64"/>
      <c r="AG1930" s="65"/>
      <c r="AH1930" s="65"/>
      <c r="BK1930" s="65"/>
      <c r="BL1930" s="65"/>
      <c r="BP1930" s="20"/>
    </row>
    <row r="1931" spans="1:68">
      <c r="A1931" s="19">
        <f>CONCATENATE(MONTH(Base[[#This Row],[Data_Padronizada]]),"/",YEAR(Base[[#This Row],[Data_Padronizada]]))*1</f>
        <v>1</v>
      </c>
      <c r="B1931" s="20" cm="1">
        <f t="array" ref="B1931">IF(ISTEXT(BP1931), IFERROR(VALOR.DATA(TRIM(BP1931)), VALUE(TRIM(BP1931))), BP1931)</f>
        <v>0</v>
      </c>
      <c r="C1931" t="str">
        <f>TEXT(Base[[#This Row],[Data_Padronizada]],"DDD")</f>
        <v>sáb</v>
      </c>
      <c r="D1931">
        <f>_xlfn.XLOOKUP(Base[[#This Row],[Recurso]],'DE-PARA'!$A$1:$A$1000,'DE-PARA'!$D$1:$D$1000)</f>
        <v>0</v>
      </c>
      <c r="E1931" t="str">
        <f>_xlfn.XLOOKUP(Base[[#This Row],[Tipo]],'DE-PARA'!$K$2:$K$63,'DE-PARA'!$L$2:$L$63,"Fazer De-Para")</f>
        <v>Fazer De-Para</v>
      </c>
      <c r="F1931" s="21">
        <f>Base[[#This Row],[Duração]]*24</f>
        <v>0</v>
      </c>
      <c r="G1931" s="22">
        <f>HOUR(Base[[#This Row],[Tempo de atendimento]]/24)</f>
        <v>0</v>
      </c>
      <c r="H1931">
        <f>_xlfn.XLOOKUP(Base[[#This Row],[Recurso]],'DE-PARA'!$A$1:$A$1000,'DE-PARA'!$E$1:$E$1000)</f>
        <v>0</v>
      </c>
      <c r="I1931">
        <f>_xlfn.XLOOKUP(Base[[#This Row],[Recurso]],'DE-PARA'!$A$1:$A$1000,'DE-PARA'!$F$1:$F$1000)</f>
        <v>0</v>
      </c>
      <c r="AD1931" s="64"/>
      <c r="AE1931" s="64"/>
      <c r="AF1931" s="64"/>
      <c r="AG1931" s="65"/>
      <c r="AH1931" s="65"/>
      <c r="BK1931" s="65"/>
      <c r="BL1931" s="65"/>
      <c r="BP1931" s="20"/>
    </row>
    <row r="1932" spans="1:68">
      <c r="A1932" s="19">
        <f>CONCATENATE(MONTH(Base[[#This Row],[Data_Padronizada]]),"/",YEAR(Base[[#This Row],[Data_Padronizada]]))*1</f>
        <v>1</v>
      </c>
      <c r="B1932" s="20" cm="1">
        <f t="array" ref="B1932">IF(ISTEXT(BP1932), IFERROR(VALOR.DATA(TRIM(BP1932)), VALUE(TRIM(BP1932))), BP1932)</f>
        <v>0</v>
      </c>
      <c r="C1932" t="str">
        <f>TEXT(Base[[#This Row],[Data_Padronizada]],"DDD")</f>
        <v>sáb</v>
      </c>
      <c r="D1932">
        <f>_xlfn.XLOOKUP(Base[[#This Row],[Recurso]],'DE-PARA'!$A$1:$A$1000,'DE-PARA'!$D$1:$D$1000)</f>
        <v>0</v>
      </c>
      <c r="E1932" t="str">
        <f>_xlfn.XLOOKUP(Base[[#This Row],[Tipo]],'DE-PARA'!$K$2:$K$63,'DE-PARA'!$L$2:$L$63,"Fazer De-Para")</f>
        <v>Fazer De-Para</v>
      </c>
      <c r="F1932" s="21">
        <f>Base[[#This Row],[Duração]]*24</f>
        <v>0</v>
      </c>
      <c r="G1932" s="22">
        <f>HOUR(Base[[#This Row],[Tempo de atendimento]]/24)</f>
        <v>0</v>
      </c>
      <c r="H1932">
        <f>_xlfn.XLOOKUP(Base[[#This Row],[Recurso]],'DE-PARA'!$A$1:$A$1000,'DE-PARA'!$E$1:$E$1000)</f>
        <v>0</v>
      </c>
      <c r="I1932">
        <f>_xlfn.XLOOKUP(Base[[#This Row],[Recurso]],'DE-PARA'!$A$1:$A$1000,'DE-PARA'!$F$1:$F$1000)</f>
        <v>0</v>
      </c>
      <c r="AD1932" s="64"/>
      <c r="AE1932" s="64"/>
      <c r="AF1932" s="64"/>
      <c r="AG1932" s="65"/>
      <c r="AH1932" s="65"/>
      <c r="BK1932" s="65"/>
      <c r="BL1932" s="65"/>
      <c r="BP1932" s="20"/>
    </row>
    <row r="1933" spans="1:68">
      <c r="A1933" s="19">
        <f>CONCATENATE(MONTH(Base[[#This Row],[Data_Padronizada]]),"/",YEAR(Base[[#This Row],[Data_Padronizada]]))*1</f>
        <v>1</v>
      </c>
      <c r="B1933" s="20" cm="1">
        <f t="array" ref="B1933">IF(ISTEXT(BP1933), IFERROR(VALOR.DATA(TRIM(BP1933)), VALUE(TRIM(BP1933))), BP1933)</f>
        <v>0</v>
      </c>
      <c r="C1933" t="str">
        <f>TEXT(Base[[#This Row],[Data_Padronizada]],"DDD")</f>
        <v>sáb</v>
      </c>
      <c r="D1933">
        <f>_xlfn.XLOOKUP(Base[[#This Row],[Recurso]],'DE-PARA'!$A$1:$A$1000,'DE-PARA'!$D$1:$D$1000)</f>
        <v>0</v>
      </c>
      <c r="E1933" t="str">
        <f>_xlfn.XLOOKUP(Base[[#This Row],[Tipo]],'DE-PARA'!$K$2:$K$63,'DE-PARA'!$L$2:$L$63,"Fazer De-Para")</f>
        <v>Fazer De-Para</v>
      </c>
      <c r="F1933" s="21">
        <f>Base[[#This Row],[Duração]]*24</f>
        <v>0</v>
      </c>
      <c r="G1933" s="22">
        <f>HOUR(Base[[#This Row],[Tempo de atendimento]]/24)</f>
        <v>0</v>
      </c>
      <c r="H1933">
        <f>_xlfn.XLOOKUP(Base[[#This Row],[Recurso]],'DE-PARA'!$A$1:$A$1000,'DE-PARA'!$E$1:$E$1000)</f>
        <v>0</v>
      </c>
      <c r="I1933">
        <f>_xlfn.XLOOKUP(Base[[#This Row],[Recurso]],'DE-PARA'!$A$1:$A$1000,'DE-PARA'!$F$1:$F$1000)</f>
        <v>0</v>
      </c>
      <c r="AD1933" s="64"/>
      <c r="AE1933" s="64"/>
      <c r="AF1933" s="64"/>
      <c r="AG1933" s="65"/>
      <c r="AH1933" s="65"/>
      <c r="BK1933" s="65"/>
      <c r="BL1933" s="65"/>
      <c r="BP1933" s="20"/>
    </row>
    <row r="1934" spans="1:68">
      <c r="A1934" s="19">
        <f>CONCATENATE(MONTH(Base[[#This Row],[Data_Padronizada]]),"/",YEAR(Base[[#This Row],[Data_Padronizada]]))*1</f>
        <v>1</v>
      </c>
      <c r="B1934" s="20" cm="1">
        <f t="array" ref="B1934">IF(ISTEXT(BP1934), IFERROR(VALOR.DATA(TRIM(BP1934)), VALUE(TRIM(BP1934))), BP1934)</f>
        <v>0</v>
      </c>
      <c r="C1934" t="str">
        <f>TEXT(Base[[#This Row],[Data_Padronizada]],"DDD")</f>
        <v>sáb</v>
      </c>
      <c r="D1934">
        <f>_xlfn.XLOOKUP(Base[[#This Row],[Recurso]],'DE-PARA'!$A$1:$A$1000,'DE-PARA'!$D$1:$D$1000)</f>
        <v>0</v>
      </c>
      <c r="E1934" t="str">
        <f>_xlfn.XLOOKUP(Base[[#This Row],[Tipo]],'DE-PARA'!$K$2:$K$63,'DE-PARA'!$L$2:$L$63,"Fazer De-Para")</f>
        <v>Fazer De-Para</v>
      </c>
      <c r="F1934" s="21">
        <f>Base[[#This Row],[Duração]]*24</f>
        <v>0</v>
      </c>
      <c r="G1934" s="22">
        <f>HOUR(Base[[#This Row],[Tempo de atendimento]]/24)</f>
        <v>0</v>
      </c>
      <c r="H1934">
        <f>_xlfn.XLOOKUP(Base[[#This Row],[Recurso]],'DE-PARA'!$A$1:$A$1000,'DE-PARA'!$E$1:$E$1000)</f>
        <v>0</v>
      </c>
      <c r="I1934">
        <f>_xlfn.XLOOKUP(Base[[#This Row],[Recurso]],'DE-PARA'!$A$1:$A$1000,'DE-PARA'!$F$1:$F$1000)</f>
        <v>0</v>
      </c>
      <c r="AD1934" s="64"/>
      <c r="AE1934" s="64"/>
      <c r="AF1934" s="64"/>
      <c r="AG1934" s="65"/>
      <c r="AH1934" s="65"/>
      <c r="BK1934" s="65"/>
      <c r="BL1934" s="65"/>
      <c r="BP1934" s="20"/>
    </row>
    <row r="1935" spans="1:68">
      <c r="A1935" s="19">
        <f>CONCATENATE(MONTH(Base[[#This Row],[Data_Padronizada]]),"/",YEAR(Base[[#This Row],[Data_Padronizada]]))*1</f>
        <v>1</v>
      </c>
      <c r="B1935" s="20" cm="1">
        <f t="array" ref="B1935">IF(ISTEXT(BP1935), IFERROR(VALOR.DATA(TRIM(BP1935)), VALUE(TRIM(BP1935))), BP1935)</f>
        <v>0</v>
      </c>
      <c r="C1935" t="str">
        <f>TEXT(Base[[#This Row],[Data_Padronizada]],"DDD")</f>
        <v>sáb</v>
      </c>
      <c r="D1935">
        <f>_xlfn.XLOOKUP(Base[[#This Row],[Recurso]],'DE-PARA'!$A$1:$A$1000,'DE-PARA'!$D$1:$D$1000)</f>
        <v>0</v>
      </c>
      <c r="E1935" t="str">
        <f>_xlfn.XLOOKUP(Base[[#This Row],[Tipo]],'DE-PARA'!$K$2:$K$63,'DE-PARA'!$L$2:$L$63,"Fazer De-Para")</f>
        <v>Fazer De-Para</v>
      </c>
      <c r="F1935" s="21">
        <f>Base[[#This Row],[Duração]]*24</f>
        <v>0</v>
      </c>
      <c r="G1935" s="22">
        <f>HOUR(Base[[#This Row],[Tempo de atendimento]]/24)</f>
        <v>0</v>
      </c>
      <c r="H1935">
        <f>_xlfn.XLOOKUP(Base[[#This Row],[Recurso]],'DE-PARA'!$A$1:$A$1000,'DE-PARA'!$E$1:$E$1000)</f>
        <v>0</v>
      </c>
      <c r="I1935">
        <f>_xlfn.XLOOKUP(Base[[#This Row],[Recurso]],'DE-PARA'!$A$1:$A$1000,'DE-PARA'!$F$1:$F$1000)</f>
        <v>0</v>
      </c>
      <c r="AD1935" s="64"/>
      <c r="AE1935" s="64"/>
      <c r="AF1935" s="64"/>
      <c r="AG1935" s="65"/>
      <c r="AH1935" s="65"/>
      <c r="BK1935" s="65"/>
      <c r="BL1935" s="65"/>
      <c r="BP1935" s="20"/>
    </row>
    <row r="1936" spans="1:68">
      <c r="A1936" s="19">
        <f>CONCATENATE(MONTH(Base[[#This Row],[Data_Padronizada]]),"/",YEAR(Base[[#This Row],[Data_Padronizada]]))*1</f>
        <v>1</v>
      </c>
      <c r="B1936" s="20" cm="1">
        <f t="array" ref="B1936">IF(ISTEXT(BP1936), IFERROR(VALOR.DATA(TRIM(BP1936)), VALUE(TRIM(BP1936))), BP1936)</f>
        <v>0</v>
      </c>
      <c r="C1936" t="str">
        <f>TEXT(Base[[#This Row],[Data_Padronizada]],"DDD")</f>
        <v>sáb</v>
      </c>
      <c r="D1936">
        <f>_xlfn.XLOOKUP(Base[[#This Row],[Recurso]],'DE-PARA'!$A$1:$A$1000,'DE-PARA'!$D$1:$D$1000)</f>
        <v>0</v>
      </c>
      <c r="E1936" t="str">
        <f>_xlfn.XLOOKUP(Base[[#This Row],[Tipo]],'DE-PARA'!$K$2:$K$63,'DE-PARA'!$L$2:$L$63,"Fazer De-Para")</f>
        <v>Fazer De-Para</v>
      </c>
      <c r="F1936" s="21">
        <f>Base[[#This Row],[Duração]]*24</f>
        <v>0</v>
      </c>
      <c r="G1936" s="22">
        <f>HOUR(Base[[#This Row],[Tempo de atendimento]]/24)</f>
        <v>0</v>
      </c>
      <c r="H1936">
        <f>_xlfn.XLOOKUP(Base[[#This Row],[Recurso]],'DE-PARA'!$A$1:$A$1000,'DE-PARA'!$E$1:$E$1000)</f>
        <v>0</v>
      </c>
      <c r="I1936">
        <f>_xlfn.XLOOKUP(Base[[#This Row],[Recurso]],'DE-PARA'!$A$1:$A$1000,'DE-PARA'!$F$1:$F$1000)</f>
        <v>0</v>
      </c>
      <c r="AD1936" s="64"/>
      <c r="AE1936" s="64"/>
      <c r="AF1936" s="64"/>
      <c r="AG1936" s="65"/>
      <c r="AH1936" s="65"/>
      <c r="BK1936" s="65"/>
      <c r="BL1936" s="65"/>
      <c r="BP1936" s="20"/>
    </row>
    <row r="1937" spans="1:68">
      <c r="A1937" s="19">
        <f>CONCATENATE(MONTH(Base[[#This Row],[Data_Padronizada]]),"/",YEAR(Base[[#This Row],[Data_Padronizada]]))*1</f>
        <v>1</v>
      </c>
      <c r="B1937" s="20" cm="1">
        <f t="array" ref="B1937">IF(ISTEXT(BP1937), IFERROR(VALOR.DATA(TRIM(BP1937)), VALUE(TRIM(BP1937))), BP1937)</f>
        <v>0</v>
      </c>
      <c r="C1937" t="str">
        <f>TEXT(Base[[#This Row],[Data_Padronizada]],"DDD")</f>
        <v>sáb</v>
      </c>
      <c r="D1937">
        <f>_xlfn.XLOOKUP(Base[[#This Row],[Recurso]],'DE-PARA'!$A$1:$A$1000,'DE-PARA'!$D$1:$D$1000)</f>
        <v>0</v>
      </c>
      <c r="E1937" t="str">
        <f>_xlfn.XLOOKUP(Base[[#This Row],[Tipo]],'DE-PARA'!$K$2:$K$63,'DE-PARA'!$L$2:$L$63,"Fazer De-Para")</f>
        <v>Fazer De-Para</v>
      </c>
      <c r="F1937" s="21">
        <f>Base[[#This Row],[Duração]]*24</f>
        <v>0</v>
      </c>
      <c r="G1937" s="22">
        <f>HOUR(Base[[#This Row],[Tempo de atendimento]]/24)</f>
        <v>0</v>
      </c>
      <c r="H1937">
        <f>_xlfn.XLOOKUP(Base[[#This Row],[Recurso]],'DE-PARA'!$A$1:$A$1000,'DE-PARA'!$E$1:$E$1000)</f>
        <v>0</v>
      </c>
      <c r="I1937">
        <f>_xlfn.XLOOKUP(Base[[#This Row],[Recurso]],'DE-PARA'!$A$1:$A$1000,'DE-PARA'!$F$1:$F$1000)</f>
        <v>0</v>
      </c>
      <c r="AD1937" s="64"/>
      <c r="AE1937" s="64"/>
      <c r="AF1937" s="64"/>
      <c r="AG1937" s="65"/>
      <c r="AH1937" s="65"/>
      <c r="BK1937" s="65"/>
      <c r="BL1937" s="65"/>
      <c r="BP1937" s="20"/>
    </row>
    <row r="1938" spans="1:68">
      <c r="A1938" s="19">
        <f>CONCATENATE(MONTH(Base[[#This Row],[Data_Padronizada]]),"/",YEAR(Base[[#This Row],[Data_Padronizada]]))*1</f>
        <v>1</v>
      </c>
      <c r="B1938" s="20" cm="1">
        <f t="array" ref="B1938">IF(ISTEXT(BP1938), IFERROR(VALOR.DATA(TRIM(BP1938)), VALUE(TRIM(BP1938))), BP1938)</f>
        <v>0</v>
      </c>
      <c r="C1938" t="str">
        <f>TEXT(Base[[#This Row],[Data_Padronizada]],"DDD")</f>
        <v>sáb</v>
      </c>
      <c r="D1938">
        <f>_xlfn.XLOOKUP(Base[[#This Row],[Recurso]],'DE-PARA'!$A$1:$A$1000,'DE-PARA'!$D$1:$D$1000)</f>
        <v>0</v>
      </c>
      <c r="E1938" t="str">
        <f>_xlfn.XLOOKUP(Base[[#This Row],[Tipo]],'DE-PARA'!$K$2:$K$63,'DE-PARA'!$L$2:$L$63,"Fazer De-Para")</f>
        <v>Fazer De-Para</v>
      </c>
      <c r="F1938" s="21">
        <f>Base[[#This Row],[Duração]]*24</f>
        <v>0</v>
      </c>
      <c r="G1938" s="22">
        <f>HOUR(Base[[#This Row],[Tempo de atendimento]]/24)</f>
        <v>0</v>
      </c>
      <c r="H1938">
        <f>_xlfn.XLOOKUP(Base[[#This Row],[Recurso]],'DE-PARA'!$A$1:$A$1000,'DE-PARA'!$E$1:$E$1000)</f>
        <v>0</v>
      </c>
      <c r="I1938">
        <f>_xlfn.XLOOKUP(Base[[#This Row],[Recurso]],'DE-PARA'!$A$1:$A$1000,'DE-PARA'!$F$1:$F$1000)</f>
        <v>0</v>
      </c>
      <c r="AD1938" s="64"/>
      <c r="AE1938" s="64"/>
      <c r="AF1938" s="64"/>
      <c r="AG1938" s="65"/>
      <c r="AH1938" s="65"/>
      <c r="BK1938" s="65"/>
      <c r="BL1938" s="65"/>
      <c r="BP1938" s="20"/>
    </row>
    <row r="1939" spans="1:68">
      <c r="A1939" s="19">
        <f>CONCATENATE(MONTH(Base[[#This Row],[Data_Padronizada]]),"/",YEAR(Base[[#This Row],[Data_Padronizada]]))*1</f>
        <v>1</v>
      </c>
      <c r="B1939" s="20" cm="1">
        <f t="array" ref="B1939">IF(ISTEXT(BP1939), IFERROR(VALOR.DATA(TRIM(BP1939)), VALUE(TRIM(BP1939))), BP1939)</f>
        <v>0</v>
      </c>
      <c r="C1939" t="str">
        <f>TEXT(Base[[#This Row],[Data_Padronizada]],"DDD")</f>
        <v>sáb</v>
      </c>
      <c r="D1939">
        <f>_xlfn.XLOOKUP(Base[[#This Row],[Recurso]],'DE-PARA'!$A$1:$A$1000,'DE-PARA'!$D$1:$D$1000)</f>
        <v>0</v>
      </c>
      <c r="E1939" t="str">
        <f>_xlfn.XLOOKUP(Base[[#This Row],[Tipo]],'DE-PARA'!$K$2:$K$63,'DE-PARA'!$L$2:$L$63,"Fazer De-Para")</f>
        <v>Fazer De-Para</v>
      </c>
      <c r="F1939" s="21">
        <f>Base[[#This Row],[Duração]]*24</f>
        <v>0</v>
      </c>
      <c r="G1939" s="22">
        <f>HOUR(Base[[#This Row],[Tempo de atendimento]]/24)</f>
        <v>0</v>
      </c>
      <c r="H1939">
        <f>_xlfn.XLOOKUP(Base[[#This Row],[Recurso]],'DE-PARA'!$A$1:$A$1000,'DE-PARA'!$E$1:$E$1000)</f>
        <v>0</v>
      </c>
      <c r="I1939">
        <f>_xlfn.XLOOKUP(Base[[#This Row],[Recurso]],'DE-PARA'!$A$1:$A$1000,'DE-PARA'!$F$1:$F$1000)</f>
        <v>0</v>
      </c>
      <c r="AD1939" s="64"/>
      <c r="AE1939" s="64"/>
      <c r="AF1939" s="64"/>
      <c r="AG1939" s="65"/>
      <c r="AH1939" s="65"/>
      <c r="BK1939" s="65"/>
      <c r="BL1939" s="65"/>
      <c r="BP1939" s="20"/>
    </row>
    <row r="1940" spans="1:68">
      <c r="A1940" s="19">
        <f>CONCATENATE(MONTH(Base[[#This Row],[Data_Padronizada]]),"/",YEAR(Base[[#This Row],[Data_Padronizada]]))*1</f>
        <v>1</v>
      </c>
      <c r="B1940" s="20" cm="1">
        <f t="array" ref="B1940">IF(ISTEXT(BP1940), IFERROR(VALOR.DATA(TRIM(BP1940)), VALUE(TRIM(BP1940))), BP1940)</f>
        <v>0</v>
      </c>
      <c r="C1940" t="str">
        <f>TEXT(Base[[#This Row],[Data_Padronizada]],"DDD")</f>
        <v>sáb</v>
      </c>
      <c r="D1940">
        <f>_xlfn.XLOOKUP(Base[[#This Row],[Recurso]],'DE-PARA'!$A$1:$A$1000,'DE-PARA'!$D$1:$D$1000)</f>
        <v>0</v>
      </c>
      <c r="E1940" t="str">
        <f>_xlfn.XLOOKUP(Base[[#This Row],[Tipo]],'DE-PARA'!$K$2:$K$63,'DE-PARA'!$L$2:$L$63,"Fazer De-Para")</f>
        <v>Fazer De-Para</v>
      </c>
      <c r="F1940" s="21">
        <f>Base[[#This Row],[Duração]]*24</f>
        <v>0</v>
      </c>
      <c r="G1940" s="22">
        <f>HOUR(Base[[#This Row],[Tempo de atendimento]]/24)</f>
        <v>0</v>
      </c>
      <c r="H1940">
        <f>_xlfn.XLOOKUP(Base[[#This Row],[Recurso]],'DE-PARA'!$A$1:$A$1000,'DE-PARA'!$E$1:$E$1000)</f>
        <v>0</v>
      </c>
      <c r="I1940">
        <f>_xlfn.XLOOKUP(Base[[#This Row],[Recurso]],'DE-PARA'!$A$1:$A$1000,'DE-PARA'!$F$1:$F$1000)</f>
        <v>0</v>
      </c>
      <c r="AD1940" s="64"/>
      <c r="AE1940" s="64"/>
      <c r="AF1940" s="64"/>
      <c r="AG1940" s="65"/>
      <c r="AH1940" s="65"/>
      <c r="BK1940" s="65"/>
      <c r="BL1940" s="65"/>
      <c r="BP1940" s="20"/>
    </row>
    <row r="1941" spans="1:68">
      <c r="A1941" s="19">
        <f>CONCATENATE(MONTH(Base[[#This Row],[Data_Padronizada]]),"/",YEAR(Base[[#This Row],[Data_Padronizada]]))*1</f>
        <v>1</v>
      </c>
      <c r="B1941" s="20" cm="1">
        <f t="array" ref="B1941">IF(ISTEXT(BP1941), IFERROR(VALOR.DATA(TRIM(BP1941)), VALUE(TRIM(BP1941))), BP1941)</f>
        <v>0</v>
      </c>
      <c r="C1941" t="str">
        <f>TEXT(Base[[#This Row],[Data_Padronizada]],"DDD")</f>
        <v>sáb</v>
      </c>
      <c r="D1941">
        <f>_xlfn.XLOOKUP(Base[[#This Row],[Recurso]],'DE-PARA'!$A$1:$A$1000,'DE-PARA'!$D$1:$D$1000)</f>
        <v>0</v>
      </c>
      <c r="E1941" t="str">
        <f>_xlfn.XLOOKUP(Base[[#This Row],[Tipo]],'DE-PARA'!$K$2:$K$63,'DE-PARA'!$L$2:$L$63,"Fazer De-Para")</f>
        <v>Fazer De-Para</v>
      </c>
      <c r="F1941" s="21">
        <f>Base[[#This Row],[Duração]]*24</f>
        <v>0</v>
      </c>
      <c r="G1941" s="22">
        <f>HOUR(Base[[#This Row],[Tempo de atendimento]]/24)</f>
        <v>0</v>
      </c>
      <c r="H1941">
        <f>_xlfn.XLOOKUP(Base[[#This Row],[Recurso]],'DE-PARA'!$A$1:$A$1000,'DE-PARA'!$E$1:$E$1000)</f>
        <v>0</v>
      </c>
      <c r="I1941">
        <f>_xlfn.XLOOKUP(Base[[#This Row],[Recurso]],'DE-PARA'!$A$1:$A$1000,'DE-PARA'!$F$1:$F$1000)</f>
        <v>0</v>
      </c>
      <c r="AD1941" s="64"/>
      <c r="AE1941" s="64"/>
      <c r="AF1941" s="64"/>
      <c r="AG1941" s="65"/>
      <c r="AH1941" s="65"/>
      <c r="BK1941" s="65"/>
      <c r="BL1941" s="65"/>
      <c r="BP1941" s="20"/>
    </row>
    <row r="1942" spans="1:68">
      <c r="A1942" s="19">
        <f>CONCATENATE(MONTH(Base[[#This Row],[Data_Padronizada]]),"/",YEAR(Base[[#This Row],[Data_Padronizada]]))*1</f>
        <v>1</v>
      </c>
      <c r="B1942" s="20" cm="1">
        <f t="array" ref="B1942">IF(ISTEXT(BP1942), IFERROR(VALOR.DATA(TRIM(BP1942)), VALUE(TRIM(BP1942))), BP1942)</f>
        <v>0</v>
      </c>
      <c r="C1942" t="str">
        <f>TEXT(Base[[#This Row],[Data_Padronizada]],"DDD")</f>
        <v>sáb</v>
      </c>
      <c r="D1942">
        <f>_xlfn.XLOOKUP(Base[[#This Row],[Recurso]],'DE-PARA'!$A$1:$A$1000,'DE-PARA'!$D$1:$D$1000)</f>
        <v>0</v>
      </c>
      <c r="E1942" t="str">
        <f>_xlfn.XLOOKUP(Base[[#This Row],[Tipo]],'DE-PARA'!$K$2:$K$63,'DE-PARA'!$L$2:$L$63,"Fazer De-Para")</f>
        <v>Fazer De-Para</v>
      </c>
      <c r="F1942" s="21">
        <f>Base[[#This Row],[Duração]]*24</f>
        <v>0</v>
      </c>
      <c r="G1942" s="22">
        <f>HOUR(Base[[#This Row],[Tempo de atendimento]]/24)</f>
        <v>0</v>
      </c>
      <c r="H1942">
        <f>_xlfn.XLOOKUP(Base[[#This Row],[Recurso]],'DE-PARA'!$A$1:$A$1000,'DE-PARA'!$E$1:$E$1000)</f>
        <v>0</v>
      </c>
      <c r="I1942">
        <f>_xlfn.XLOOKUP(Base[[#This Row],[Recurso]],'DE-PARA'!$A$1:$A$1000,'DE-PARA'!$F$1:$F$1000)</f>
        <v>0</v>
      </c>
      <c r="AD1942" s="64"/>
      <c r="AE1942" s="64"/>
      <c r="AF1942" s="64"/>
      <c r="AG1942" s="65"/>
      <c r="AH1942" s="65"/>
      <c r="BK1942" s="65"/>
      <c r="BL1942" s="65"/>
      <c r="BP1942" s="20"/>
    </row>
    <row r="1943" spans="1:68">
      <c r="A1943" s="19">
        <f>CONCATENATE(MONTH(Base[[#This Row],[Data_Padronizada]]),"/",YEAR(Base[[#This Row],[Data_Padronizada]]))*1</f>
        <v>1</v>
      </c>
      <c r="B1943" s="20" cm="1">
        <f t="array" ref="B1943">IF(ISTEXT(BP1943), IFERROR(VALOR.DATA(TRIM(BP1943)), VALUE(TRIM(BP1943))), BP1943)</f>
        <v>0</v>
      </c>
      <c r="C1943" t="str">
        <f>TEXT(Base[[#This Row],[Data_Padronizada]],"DDD")</f>
        <v>sáb</v>
      </c>
      <c r="D1943">
        <f>_xlfn.XLOOKUP(Base[[#This Row],[Recurso]],'DE-PARA'!$A$1:$A$1000,'DE-PARA'!$D$1:$D$1000)</f>
        <v>0</v>
      </c>
      <c r="E1943" t="str">
        <f>_xlfn.XLOOKUP(Base[[#This Row],[Tipo]],'DE-PARA'!$K$2:$K$63,'DE-PARA'!$L$2:$L$63,"Fazer De-Para")</f>
        <v>Fazer De-Para</v>
      </c>
      <c r="F1943" s="21">
        <f>Base[[#This Row],[Duração]]*24</f>
        <v>0</v>
      </c>
      <c r="G1943" s="22">
        <f>HOUR(Base[[#This Row],[Tempo de atendimento]]/24)</f>
        <v>0</v>
      </c>
      <c r="H1943">
        <f>_xlfn.XLOOKUP(Base[[#This Row],[Recurso]],'DE-PARA'!$A$1:$A$1000,'DE-PARA'!$E$1:$E$1000)</f>
        <v>0</v>
      </c>
      <c r="I1943">
        <f>_xlfn.XLOOKUP(Base[[#This Row],[Recurso]],'DE-PARA'!$A$1:$A$1000,'DE-PARA'!$F$1:$F$1000)</f>
        <v>0</v>
      </c>
      <c r="AD1943" s="64"/>
      <c r="AE1943" s="64"/>
      <c r="AF1943" s="64"/>
      <c r="AG1943" s="65"/>
      <c r="AH1943" s="65"/>
      <c r="BK1943" s="65"/>
      <c r="BL1943" s="65"/>
      <c r="BP1943" s="20"/>
    </row>
    <row r="1944" spans="1:68">
      <c r="A1944" s="19">
        <f>CONCATENATE(MONTH(Base[[#This Row],[Data_Padronizada]]),"/",YEAR(Base[[#This Row],[Data_Padronizada]]))*1</f>
        <v>1</v>
      </c>
      <c r="B1944" s="20" cm="1">
        <f t="array" ref="B1944">IF(ISTEXT(BP1944), IFERROR(VALOR.DATA(TRIM(BP1944)), VALUE(TRIM(BP1944))), BP1944)</f>
        <v>0</v>
      </c>
      <c r="C1944" t="str">
        <f>TEXT(Base[[#This Row],[Data_Padronizada]],"DDD")</f>
        <v>sáb</v>
      </c>
      <c r="D1944">
        <f>_xlfn.XLOOKUP(Base[[#This Row],[Recurso]],'DE-PARA'!$A$1:$A$1000,'DE-PARA'!$D$1:$D$1000)</f>
        <v>0</v>
      </c>
      <c r="E1944" t="str">
        <f>_xlfn.XLOOKUP(Base[[#This Row],[Tipo]],'DE-PARA'!$K$2:$K$63,'DE-PARA'!$L$2:$L$63,"Fazer De-Para")</f>
        <v>Fazer De-Para</v>
      </c>
      <c r="F1944" s="21">
        <f>Base[[#This Row],[Duração]]*24</f>
        <v>0</v>
      </c>
      <c r="G1944" s="22">
        <f>HOUR(Base[[#This Row],[Tempo de atendimento]]/24)</f>
        <v>0</v>
      </c>
      <c r="H1944">
        <f>_xlfn.XLOOKUP(Base[[#This Row],[Recurso]],'DE-PARA'!$A$1:$A$1000,'DE-PARA'!$E$1:$E$1000)</f>
        <v>0</v>
      </c>
      <c r="I1944">
        <f>_xlfn.XLOOKUP(Base[[#This Row],[Recurso]],'DE-PARA'!$A$1:$A$1000,'DE-PARA'!$F$1:$F$1000)</f>
        <v>0</v>
      </c>
      <c r="AD1944" s="64"/>
      <c r="AE1944" s="64"/>
      <c r="AF1944" s="64"/>
      <c r="AG1944" s="65"/>
      <c r="AH1944" s="65"/>
      <c r="BK1944" s="65"/>
      <c r="BL1944" s="65"/>
      <c r="BP1944" s="20"/>
    </row>
    <row r="1945" spans="1:68">
      <c r="A1945" s="19">
        <f>CONCATENATE(MONTH(Base[[#This Row],[Data_Padronizada]]),"/",YEAR(Base[[#This Row],[Data_Padronizada]]))*1</f>
        <v>1</v>
      </c>
      <c r="B1945" s="20" cm="1">
        <f t="array" ref="B1945">IF(ISTEXT(BP1945), IFERROR(VALOR.DATA(TRIM(BP1945)), VALUE(TRIM(BP1945))), BP1945)</f>
        <v>0</v>
      </c>
      <c r="C1945" t="str">
        <f>TEXT(Base[[#This Row],[Data_Padronizada]],"DDD")</f>
        <v>sáb</v>
      </c>
      <c r="D1945">
        <f>_xlfn.XLOOKUP(Base[[#This Row],[Recurso]],'DE-PARA'!$A$1:$A$1000,'DE-PARA'!$D$1:$D$1000)</f>
        <v>0</v>
      </c>
      <c r="E1945" t="str">
        <f>_xlfn.XLOOKUP(Base[[#This Row],[Tipo]],'DE-PARA'!$K$2:$K$63,'DE-PARA'!$L$2:$L$63,"Fazer De-Para")</f>
        <v>Fazer De-Para</v>
      </c>
      <c r="F1945" s="21">
        <f>Base[[#This Row],[Duração]]*24</f>
        <v>0</v>
      </c>
      <c r="G1945" s="22">
        <f>HOUR(Base[[#This Row],[Tempo de atendimento]]/24)</f>
        <v>0</v>
      </c>
      <c r="H1945">
        <f>_xlfn.XLOOKUP(Base[[#This Row],[Recurso]],'DE-PARA'!$A$1:$A$1000,'DE-PARA'!$E$1:$E$1000)</f>
        <v>0</v>
      </c>
      <c r="I1945">
        <f>_xlfn.XLOOKUP(Base[[#This Row],[Recurso]],'DE-PARA'!$A$1:$A$1000,'DE-PARA'!$F$1:$F$1000)</f>
        <v>0</v>
      </c>
      <c r="AD1945" s="64"/>
      <c r="AE1945" s="64"/>
      <c r="AF1945" s="64"/>
      <c r="AG1945" s="65"/>
      <c r="AH1945" s="65"/>
      <c r="BK1945" s="65"/>
      <c r="BL1945" s="65"/>
      <c r="BP1945" s="20"/>
    </row>
    <row r="1946" spans="1:68">
      <c r="A1946" s="19">
        <f>CONCATENATE(MONTH(Base[[#This Row],[Data_Padronizada]]),"/",YEAR(Base[[#This Row],[Data_Padronizada]]))*1</f>
        <v>1</v>
      </c>
      <c r="B1946" s="20" cm="1">
        <f t="array" ref="B1946">IF(ISTEXT(BP1946), IFERROR(VALOR.DATA(TRIM(BP1946)), VALUE(TRIM(BP1946))), BP1946)</f>
        <v>0</v>
      </c>
      <c r="C1946" t="str">
        <f>TEXT(Base[[#This Row],[Data_Padronizada]],"DDD")</f>
        <v>sáb</v>
      </c>
      <c r="D1946">
        <f>_xlfn.XLOOKUP(Base[[#This Row],[Recurso]],'DE-PARA'!$A$1:$A$1000,'DE-PARA'!$D$1:$D$1000)</f>
        <v>0</v>
      </c>
      <c r="E1946" t="str">
        <f>_xlfn.XLOOKUP(Base[[#This Row],[Tipo]],'DE-PARA'!$K$2:$K$63,'DE-PARA'!$L$2:$L$63,"Fazer De-Para")</f>
        <v>Fazer De-Para</v>
      </c>
      <c r="F1946" s="21">
        <f>Base[[#This Row],[Duração]]*24</f>
        <v>0</v>
      </c>
      <c r="G1946" s="22">
        <f>HOUR(Base[[#This Row],[Tempo de atendimento]]/24)</f>
        <v>0</v>
      </c>
      <c r="H1946">
        <f>_xlfn.XLOOKUP(Base[[#This Row],[Recurso]],'DE-PARA'!$A$1:$A$1000,'DE-PARA'!$E$1:$E$1000)</f>
        <v>0</v>
      </c>
      <c r="I1946">
        <f>_xlfn.XLOOKUP(Base[[#This Row],[Recurso]],'DE-PARA'!$A$1:$A$1000,'DE-PARA'!$F$1:$F$1000)</f>
        <v>0</v>
      </c>
      <c r="AD1946" s="64"/>
      <c r="AE1946" s="64"/>
      <c r="AF1946" s="64"/>
      <c r="AG1946" s="65"/>
      <c r="AH1946" s="65"/>
      <c r="BK1946" s="65"/>
      <c r="BL1946" s="65"/>
      <c r="BP1946" s="20"/>
    </row>
    <row r="1947" spans="1:68">
      <c r="A1947" s="19">
        <f>CONCATENATE(MONTH(Base[[#This Row],[Data_Padronizada]]),"/",YEAR(Base[[#This Row],[Data_Padronizada]]))*1</f>
        <v>1</v>
      </c>
      <c r="B1947" s="20" cm="1">
        <f t="array" ref="B1947">IF(ISTEXT(BP1947), IFERROR(VALOR.DATA(TRIM(BP1947)), VALUE(TRIM(BP1947))), BP1947)</f>
        <v>0</v>
      </c>
      <c r="C1947" t="str">
        <f>TEXT(Base[[#This Row],[Data_Padronizada]],"DDD")</f>
        <v>sáb</v>
      </c>
      <c r="D1947">
        <f>_xlfn.XLOOKUP(Base[[#This Row],[Recurso]],'DE-PARA'!$A$1:$A$1000,'DE-PARA'!$D$1:$D$1000)</f>
        <v>0</v>
      </c>
      <c r="E1947" t="str">
        <f>_xlfn.XLOOKUP(Base[[#This Row],[Tipo]],'DE-PARA'!$K$2:$K$63,'DE-PARA'!$L$2:$L$63,"Fazer De-Para")</f>
        <v>Fazer De-Para</v>
      </c>
      <c r="F1947" s="21">
        <f>Base[[#This Row],[Duração]]*24</f>
        <v>0</v>
      </c>
      <c r="G1947" s="22">
        <f>HOUR(Base[[#This Row],[Tempo de atendimento]]/24)</f>
        <v>0</v>
      </c>
      <c r="H1947">
        <f>_xlfn.XLOOKUP(Base[[#This Row],[Recurso]],'DE-PARA'!$A$1:$A$1000,'DE-PARA'!$E$1:$E$1000)</f>
        <v>0</v>
      </c>
      <c r="I1947">
        <f>_xlfn.XLOOKUP(Base[[#This Row],[Recurso]],'DE-PARA'!$A$1:$A$1000,'DE-PARA'!$F$1:$F$1000)</f>
        <v>0</v>
      </c>
      <c r="AD1947" s="64"/>
      <c r="AE1947" s="64"/>
      <c r="AF1947" s="64"/>
      <c r="AG1947" s="65"/>
      <c r="AH1947" s="65"/>
      <c r="BK1947" s="65"/>
      <c r="BL1947" s="65"/>
      <c r="BP1947" s="20"/>
    </row>
    <row r="1948" spans="1:68">
      <c r="A1948" s="19">
        <f>CONCATENATE(MONTH(Base[[#This Row],[Data_Padronizada]]),"/",YEAR(Base[[#This Row],[Data_Padronizada]]))*1</f>
        <v>1</v>
      </c>
      <c r="B1948" s="20" cm="1">
        <f t="array" ref="B1948">IF(ISTEXT(BP1948), IFERROR(VALOR.DATA(TRIM(BP1948)), VALUE(TRIM(BP1948))), BP1948)</f>
        <v>0</v>
      </c>
      <c r="C1948" t="str">
        <f>TEXT(Base[[#This Row],[Data_Padronizada]],"DDD")</f>
        <v>sáb</v>
      </c>
      <c r="D1948">
        <f>_xlfn.XLOOKUP(Base[[#This Row],[Recurso]],'DE-PARA'!$A$1:$A$1000,'DE-PARA'!$D$1:$D$1000)</f>
        <v>0</v>
      </c>
      <c r="E1948" t="str">
        <f>_xlfn.XLOOKUP(Base[[#This Row],[Tipo]],'DE-PARA'!$K$2:$K$63,'DE-PARA'!$L$2:$L$63,"Fazer De-Para")</f>
        <v>Fazer De-Para</v>
      </c>
      <c r="F1948" s="21">
        <f>Base[[#This Row],[Duração]]*24</f>
        <v>0</v>
      </c>
      <c r="G1948" s="22">
        <f>HOUR(Base[[#This Row],[Tempo de atendimento]]/24)</f>
        <v>0</v>
      </c>
      <c r="H1948">
        <f>_xlfn.XLOOKUP(Base[[#This Row],[Recurso]],'DE-PARA'!$A$1:$A$1000,'DE-PARA'!$E$1:$E$1000)</f>
        <v>0</v>
      </c>
      <c r="I1948">
        <f>_xlfn.XLOOKUP(Base[[#This Row],[Recurso]],'DE-PARA'!$A$1:$A$1000,'DE-PARA'!$F$1:$F$1000)</f>
        <v>0</v>
      </c>
      <c r="AD1948" s="64"/>
      <c r="AE1948" s="64"/>
      <c r="AF1948" s="64"/>
      <c r="AG1948" s="65"/>
      <c r="AH1948" s="65"/>
      <c r="BK1948" s="65"/>
      <c r="BL1948" s="65"/>
      <c r="BP1948" s="20"/>
    </row>
    <row r="1949" spans="1:68">
      <c r="A1949" s="19">
        <f>CONCATENATE(MONTH(Base[[#This Row],[Data_Padronizada]]),"/",YEAR(Base[[#This Row],[Data_Padronizada]]))*1</f>
        <v>1</v>
      </c>
      <c r="B1949" s="20" cm="1">
        <f t="array" ref="B1949">IF(ISTEXT(BP1949), IFERROR(VALOR.DATA(TRIM(BP1949)), VALUE(TRIM(BP1949))), BP1949)</f>
        <v>0</v>
      </c>
      <c r="C1949" t="str">
        <f>TEXT(Base[[#This Row],[Data_Padronizada]],"DDD")</f>
        <v>sáb</v>
      </c>
      <c r="D1949">
        <f>_xlfn.XLOOKUP(Base[[#This Row],[Recurso]],'DE-PARA'!$A$1:$A$1000,'DE-PARA'!$D$1:$D$1000)</f>
        <v>0</v>
      </c>
      <c r="E1949" t="str">
        <f>_xlfn.XLOOKUP(Base[[#This Row],[Tipo]],'DE-PARA'!$K$2:$K$63,'DE-PARA'!$L$2:$L$63,"Fazer De-Para")</f>
        <v>Fazer De-Para</v>
      </c>
      <c r="F1949" s="21">
        <f>Base[[#This Row],[Duração]]*24</f>
        <v>0</v>
      </c>
      <c r="G1949" s="22">
        <f>HOUR(Base[[#This Row],[Tempo de atendimento]]/24)</f>
        <v>0</v>
      </c>
      <c r="H1949">
        <f>_xlfn.XLOOKUP(Base[[#This Row],[Recurso]],'DE-PARA'!$A$1:$A$1000,'DE-PARA'!$E$1:$E$1000)</f>
        <v>0</v>
      </c>
      <c r="I1949">
        <f>_xlfn.XLOOKUP(Base[[#This Row],[Recurso]],'DE-PARA'!$A$1:$A$1000,'DE-PARA'!$F$1:$F$1000)</f>
        <v>0</v>
      </c>
      <c r="AD1949" s="64"/>
      <c r="AE1949" s="64"/>
      <c r="AF1949" s="64"/>
      <c r="AG1949" s="65"/>
      <c r="AH1949" s="65"/>
      <c r="BK1949" s="65"/>
      <c r="BL1949" s="65"/>
      <c r="BP1949" s="20"/>
    </row>
    <row r="1950" spans="1:68">
      <c r="A1950" s="19">
        <f>CONCATENATE(MONTH(Base[[#This Row],[Data_Padronizada]]),"/",YEAR(Base[[#This Row],[Data_Padronizada]]))*1</f>
        <v>1</v>
      </c>
      <c r="B1950" s="20" cm="1">
        <f t="array" ref="B1950">IF(ISTEXT(BP1950), IFERROR(VALOR.DATA(TRIM(BP1950)), VALUE(TRIM(BP1950))), BP1950)</f>
        <v>0</v>
      </c>
      <c r="C1950" t="str">
        <f>TEXT(Base[[#This Row],[Data_Padronizada]],"DDD")</f>
        <v>sáb</v>
      </c>
      <c r="D1950">
        <f>_xlfn.XLOOKUP(Base[[#This Row],[Recurso]],'DE-PARA'!$A$1:$A$1000,'DE-PARA'!$D$1:$D$1000)</f>
        <v>0</v>
      </c>
      <c r="E1950" t="str">
        <f>_xlfn.XLOOKUP(Base[[#This Row],[Tipo]],'DE-PARA'!$K$2:$K$63,'DE-PARA'!$L$2:$L$63,"Fazer De-Para")</f>
        <v>Fazer De-Para</v>
      </c>
      <c r="F1950" s="21">
        <f>Base[[#This Row],[Duração]]*24</f>
        <v>0</v>
      </c>
      <c r="G1950" s="22">
        <f>HOUR(Base[[#This Row],[Tempo de atendimento]]/24)</f>
        <v>0</v>
      </c>
      <c r="H1950">
        <f>_xlfn.XLOOKUP(Base[[#This Row],[Recurso]],'DE-PARA'!$A$1:$A$1000,'DE-PARA'!$E$1:$E$1000)</f>
        <v>0</v>
      </c>
      <c r="I1950">
        <f>_xlfn.XLOOKUP(Base[[#This Row],[Recurso]],'DE-PARA'!$A$1:$A$1000,'DE-PARA'!$F$1:$F$1000)</f>
        <v>0</v>
      </c>
      <c r="AD1950" s="64"/>
      <c r="AE1950" s="64"/>
      <c r="AF1950" s="64"/>
      <c r="AG1950" s="65"/>
      <c r="AH1950" s="65"/>
      <c r="BK1950" s="65"/>
      <c r="BL1950" s="65"/>
      <c r="BP1950" s="20"/>
    </row>
    <row r="1951" spans="1:68">
      <c r="A1951" s="19">
        <f>CONCATENATE(MONTH(Base[[#This Row],[Data_Padronizada]]),"/",YEAR(Base[[#This Row],[Data_Padronizada]]))*1</f>
        <v>1</v>
      </c>
      <c r="B1951" s="20" cm="1">
        <f t="array" ref="B1951">IF(ISTEXT(BP1951), IFERROR(VALOR.DATA(TRIM(BP1951)), VALUE(TRIM(BP1951))), BP1951)</f>
        <v>0</v>
      </c>
      <c r="C1951" t="str">
        <f>TEXT(Base[[#This Row],[Data_Padronizada]],"DDD")</f>
        <v>sáb</v>
      </c>
      <c r="D1951">
        <f>_xlfn.XLOOKUP(Base[[#This Row],[Recurso]],'DE-PARA'!$A$1:$A$1000,'DE-PARA'!$D$1:$D$1000)</f>
        <v>0</v>
      </c>
      <c r="E1951" t="str">
        <f>_xlfn.XLOOKUP(Base[[#This Row],[Tipo]],'DE-PARA'!$K$2:$K$63,'DE-PARA'!$L$2:$L$63,"Fazer De-Para")</f>
        <v>Fazer De-Para</v>
      </c>
      <c r="F1951" s="21">
        <f>Base[[#This Row],[Duração]]*24</f>
        <v>0</v>
      </c>
      <c r="G1951" s="22">
        <f>HOUR(Base[[#This Row],[Tempo de atendimento]]/24)</f>
        <v>0</v>
      </c>
      <c r="H1951">
        <f>_xlfn.XLOOKUP(Base[[#This Row],[Recurso]],'DE-PARA'!$A$1:$A$1000,'DE-PARA'!$E$1:$E$1000)</f>
        <v>0</v>
      </c>
      <c r="I1951">
        <f>_xlfn.XLOOKUP(Base[[#This Row],[Recurso]],'DE-PARA'!$A$1:$A$1000,'DE-PARA'!$F$1:$F$1000)</f>
        <v>0</v>
      </c>
      <c r="AD1951" s="64"/>
      <c r="AE1951" s="64"/>
      <c r="AF1951" s="64"/>
      <c r="AG1951" s="65"/>
      <c r="AH1951" s="65"/>
      <c r="BK1951" s="65"/>
      <c r="BL1951" s="65"/>
      <c r="BP1951" s="20"/>
    </row>
    <row r="1952" spans="1:68">
      <c r="A1952" s="19">
        <f>CONCATENATE(MONTH(Base[[#This Row],[Data_Padronizada]]),"/",YEAR(Base[[#This Row],[Data_Padronizada]]))*1</f>
        <v>1</v>
      </c>
      <c r="B1952" s="20" cm="1">
        <f t="array" ref="B1952">IF(ISTEXT(BP1952), IFERROR(VALOR.DATA(TRIM(BP1952)), VALUE(TRIM(BP1952))), BP1952)</f>
        <v>0</v>
      </c>
      <c r="C1952" t="str">
        <f>TEXT(Base[[#This Row],[Data_Padronizada]],"DDD")</f>
        <v>sáb</v>
      </c>
      <c r="D1952">
        <f>_xlfn.XLOOKUP(Base[[#This Row],[Recurso]],'DE-PARA'!$A$1:$A$1000,'DE-PARA'!$D$1:$D$1000)</f>
        <v>0</v>
      </c>
      <c r="E1952" t="str">
        <f>_xlfn.XLOOKUP(Base[[#This Row],[Tipo]],'DE-PARA'!$K$2:$K$63,'DE-PARA'!$L$2:$L$63,"Fazer De-Para")</f>
        <v>Fazer De-Para</v>
      </c>
      <c r="F1952" s="21">
        <f>Base[[#This Row],[Duração]]*24</f>
        <v>0</v>
      </c>
      <c r="G1952" s="22">
        <f>HOUR(Base[[#This Row],[Tempo de atendimento]]/24)</f>
        <v>0</v>
      </c>
      <c r="H1952">
        <f>_xlfn.XLOOKUP(Base[[#This Row],[Recurso]],'DE-PARA'!$A$1:$A$1000,'DE-PARA'!$E$1:$E$1000)</f>
        <v>0</v>
      </c>
      <c r="I1952">
        <f>_xlfn.XLOOKUP(Base[[#This Row],[Recurso]],'DE-PARA'!$A$1:$A$1000,'DE-PARA'!$F$1:$F$1000)</f>
        <v>0</v>
      </c>
      <c r="AD1952" s="64"/>
      <c r="AE1952" s="64"/>
      <c r="AF1952" s="64"/>
      <c r="AG1952" s="65"/>
      <c r="AH1952" s="65"/>
      <c r="BK1952" s="65"/>
      <c r="BL1952" s="65"/>
      <c r="BP1952" s="20"/>
    </row>
    <row r="1953" spans="1:68">
      <c r="A1953" s="19">
        <f>CONCATENATE(MONTH(Base[[#This Row],[Data_Padronizada]]),"/",YEAR(Base[[#This Row],[Data_Padronizada]]))*1</f>
        <v>1</v>
      </c>
      <c r="B1953" s="20" cm="1">
        <f t="array" ref="B1953">IF(ISTEXT(BP1953), IFERROR(VALOR.DATA(TRIM(BP1953)), VALUE(TRIM(BP1953))), BP1953)</f>
        <v>0</v>
      </c>
      <c r="C1953" t="str">
        <f>TEXT(Base[[#This Row],[Data_Padronizada]],"DDD")</f>
        <v>sáb</v>
      </c>
      <c r="D1953">
        <f>_xlfn.XLOOKUP(Base[[#This Row],[Recurso]],'DE-PARA'!$A$1:$A$1000,'DE-PARA'!$D$1:$D$1000)</f>
        <v>0</v>
      </c>
      <c r="E1953" t="str">
        <f>_xlfn.XLOOKUP(Base[[#This Row],[Tipo]],'DE-PARA'!$K$2:$K$63,'DE-PARA'!$L$2:$L$63,"Fazer De-Para")</f>
        <v>Fazer De-Para</v>
      </c>
      <c r="F1953" s="21">
        <f>Base[[#This Row],[Duração]]*24</f>
        <v>0</v>
      </c>
      <c r="G1953" s="22">
        <f>HOUR(Base[[#This Row],[Tempo de atendimento]]/24)</f>
        <v>0</v>
      </c>
      <c r="H1953">
        <f>_xlfn.XLOOKUP(Base[[#This Row],[Recurso]],'DE-PARA'!$A$1:$A$1000,'DE-PARA'!$E$1:$E$1000)</f>
        <v>0</v>
      </c>
      <c r="I1953">
        <f>_xlfn.XLOOKUP(Base[[#This Row],[Recurso]],'DE-PARA'!$A$1:$A$1000,'DE-PARA'!$F$1:$F$1000)</f>
        <v>0</v>
      </c>
      <c r="AD1953" s="64"/>
      <c r="AE1953" s="64"/>
      <c r="AF1953" s="64"/>
      <c r="AG1953" s="65"/>
      <c r="AH1953" s="65"/>
      <c r="BK1953" s="65"/>
      <c r="BL1953" s="65"/>
      <c r="BP1953" s="20"/>
    </row>
    <row r="1954" spans="1:68">
      <c r="A1954" s="19">
        <f>CONCATENATE(MONTH(Base[[#This Row],[Data_Padronizada]]),"/",YEAR(Base[[#This Row],[Data_Padronizada]]))*1</f>
        <v>1</v>
      </c>
      <c r="B1954" s="20" cm="1">
        <f t="array" ref="B1954">IF(ISTEXT(BP1954), IFERROR(VALOR.DATA(TRIM(BP1954)), VALUE(TRIM(BP1954))), BP1954)</f>
        <v>0</v>
      </c>
      <c r="C1954" t="str">
        <f>TEXT(Base[[#This Row],[Data_Padronizada]],"DDD")</f>
        <v>sáb</v>
      </c>
      <c r="D1954">
        <f>_xlfn.XLOOKUP(Base[[#This Row],[Recurso]],'DE-PARA'!$A$1:$A$1000,'DE-PARA'!$D$1:$D$1000)</f>
        <v>0</v>
      </c>
      <c r="E1954" t="str">
        <f>_xlfn.XLOOKUP(Base[[#This Row],[Tipo]],'DE-PARA'!$K$2:$K$63,'DE-PARA'!$L$2:$L$63,"Fazer De-Para")</f>
        <v>Fazer De-Para</v>
      </c>
      <c r="F1954" s="21">
        <f>Base[[#This Row],[Duração]]*24</f>
        <v>0</v>
      </c>
      <c r="G1954" s="22">
        <f>HOUR(Base[[#This Row],[Tempo de atendimento]]/24)</f>
        <v>0</v>
      </c>
      <c r="H1954">
        <f>_xlfn.XLOOKUP(Base[[#This Row],[Recurso]],'DE-PARA'!$A$1:$A$1000,'DE-PARA'!$E$1:$E$1000)</f>
        <v>0</v>
      </c>
      <c r="I1954">
        <f>_xlfn.XLOOKUP(Base[[#This Row],[Recurso]],'DE-PARA'!$A$1:$A$1000,'DE-PARA'!$F$1:$F$1000)</f>
        <v>0</v>
      </c>
      <c r="AD1954" s="64"/>
      <c r="AE1954" s="64"/>
      <c r="AF1954" s="64"/>
      <c r="AG1954" s="65"/>
      <c r="AH1954" s="65"/>
      <c r="BK1954" s="65"/>
      <c r="BL1954" s="65"/>
      <c r="BP1954" s="20"/>
    </row>
    <row r="1955" spans="1:68">
      <c r="A1955" s="19">
        <f>CONCATENATE(MONTH(Base[[#This Row],[Data_Padronizada]]),"/",YEAR(Base[[#This Row],[Data_Padronizada]]))*1</f>
        <v>1</v>
      </c>
      <c r="B1955" s="20" cm="1">
        <f t="array" ref="B1955">IF(ISTEXT(BP1955), IFERROR(VALOR.DATA(TRIM(BP1955)), VALUE(TRIM(BP1955))), BP1955)</f>
        <v>0</v>
      </c>
      <c r="C1955" t="str">
        <f>TEXT(Base[[#This Row],[Data_Padronizada]],"DDD")</f>
        <v>sáb</v>
      </c>
      <c r="D1955">
        <f>_xlfn.XLOOKUP(Base[[#This Row],[Recurso]],'DE-PARA'!$A$1:$A$1000,'DE-PARA'!$D$1:$D$1000)</f>
        <v>0</v>
      </c>
      <c r="E1955" t="str">
        <f>_xlfn.XLOOKUP(Base[[#This Row],[Tipo]],'DE-PARA'!$K$2:$K$63,'DE-PARA'!$L$2:$L$63,"Fazer De-Para")</f>
        <v>Fazer De-Para</v>
      </c>
      <c r="F1955" s="21">
        <f>Base[[#This Row],[Duração]]*24</f>
        <v>0</v>
      </c>
      <c r="G1955" s="22">
        <f>HOUR(Base[[#This Row],[Tempo de atendimento]]/24)</f>
        <v>0</v>
      </c>
      <c r="H1955">
        <f>_xlfn.XLOOKUP(Base[[#This Row],[Recurso]],'DE-PARA'!$A$1:$A$1000,'DE-PARA'!$E$1:$E$1000)</f>
        <v>0</v>
      </c>
      <c r="I1955">
        <f>_xlfn.XLOOKUP(Base[[#This Row],[Recurso]],'DE-PARA'!$A$1:$A$1000,'DE-PARA'!$F$1:$F$1000)</f>
        <v>0</v>
      </c>
      <c r="AD1955" s="64"/>
      <c r="AE1955" s="64"/>
      <c r="AF1955" s="64"/>
      <c r="AG1955" s="65"/>
      <c r="AH1955" s="65"/>
      <c r="BK1955" s="65"/>
      <c r="BL1955" s="65"/>
      <c r="BP1955" s="20"/>
    </row>
    <row r="1956" spans="1:68">
      <c r="A1956" s="19">
        <f>CONCATENATE(MONTH(Base[[#This Row],[Data_Padronizada]]),"/",YEAR(Base[[#This Row],[Data_Padronizada]]))*1</f>
        <v>1</v>
      </c>
      <c r="B1956" s="20" cm="1">
        <f t="array" ref="B1956">IF(ISTEXT(BP1956), IFERROR(VALOR.DATA(TRIM(BP1956)), VALUE(TRIM(BP1956))), BP1956)</f>
        <v>0</v>
      </c>
      <c r="C1956" t="str">
        <f>TEXT(Base[[#This Row],[Data_Padronizada]],"DDD")</f>
        <v>sáb</v>
      </c>
      <c r="D1956">
        <f>_xlfn.XLOOKUP(Base[[#This Row],[Recurso]],'DE-PARA'!$A$1:$A$1000,'DE-PARA'!$D$1:$D$1000)</f>
        <v>0</v>
      </c>
      <c r="E1956" t="str">
        <f>_xlfn.XLOOKUP(Base[[#This Row],[Tipo]],'DE-PARA'!$K$2:$K$63,'DE-PARA'!$L$2:$L$63,"Fazer De-Para")</f>
        <v>Fazer De-Para</v>
      </c>
      <c r="F1956" s="21">
        <f>Base[[#This Row],[Duração]]*24</f>
        <v>0</v>
      </c>
      <c r="G1956" s="22">
        <f>HOUR(Base[[#This Row],[Tempo de atendimento]]/24)</f>
        <v>0</v>
      </c>
      <c r="H1956">
        <f>_xlfn.XLOOKUP(Base[[#This Row],[Recurso]],'DE-PARA'!$A$1:$A$1000,'DE-PARA'!$E$1:$E$1000)</f>
        <v>0</v>
      </c>
      <c r="I1956">
        <f>_xlfn.XLOOKUP(Base[[#This Row],[Recurso]],'DE-PARA'!$A$1:$A$1000,'DE-PARA'!$F$1:$F$1000)</f>
        <v>0</v>
      </c>
      <c r="AD1956" s="64"/>
      <c r="AE1956" s="64"/>
      <c r="AF1956" s="64"/>
      <c r="AG1956" s="65"/>
      <c r="AH1956" s="65"/>
      <c r="BK1956" s="65"/>
      <c r="BL1956" s="65"/>
      <c r="BP1956" s="20"/>
    </row>
    <row r="1957" spans="1:68">
      <c r="A1957" s="19">
        <f>CONCATENATE(MONTH(Base[[#This Row],[Data_Padronizada]]),"/",YEAR(Base[[#This Row],[Data_Padronizada]]))*1</f>
        <v>1</v>
      </c>
      <c r="B1957" s="20" cm="1">
        <f t="array" ref="B1957">IF(ISTEXT(BP1957), IFERROR(VALOR.DATA(TRIM(BP1957)), VALUE(TRIM(BP1957))), BP1957)</f>
        <v>0</v>
      </c>
      <c r="C1957" t="str">
        <f>TEXT(Base[[#This Row],[Data_Padronizada]],"DDD")</f>
        <v>sáb</v>
      </c>
      <c r="D1957">
        <f>_xlfn.XLOOKUP(Base[[#This Row],[Recurso]],'DE-PARA'!$A$1:$A$1000,'DE-PARA'!$D$1:$D$1000)</f>
        <v>0</v>
      </c>
      <c r="E1957" t="str">
        <f>_xlfn.XLOOKUP(Base[[#This Row],[Tipo]],'DE-PARA'!$K$2:$K$63,'DE-PARA'!$L$2:$L$63,"Fazer De-Para")</f>
        <v>Fazer De-Para</v>
      </c>
      <c r="F1957" s="21">
        <f>Base[[#This Row],[Duração]]*24</f>
        <v>0</v>
      </c>
      <c r="G1957" s="22">
        <f>HOUR(Base[[#This Row],[Tempo de atendimento]]/24)</f>
        <v>0</v>
      </c>
      <c r="H1957">
        <f>_xlfn.XLOOKUP(Base[[#This Row],[Recurso]],'DE-PARA'!$A$1:$A$1000,'DE-PARA'!$E$1:$E$1000)</f>
        <v>0</v>
      </c>
      <c r="I1957">
        <f>_xlfn.XLOOKUP(Base[[#This Row],[Recurso]],'DE-PARA'!$A$1:$A$1000,'DE-PARA'!$F$1:$F$1000)</f>
        <v>0</v>
      </c>
      <c r="AD1957" s="64"/>
      <c r="AE1957" s="64"/>
      <c r="AF1957" s="64"/>
      <c r="AG1957" s="65"/>
      <c r="AH1957" s="65"/>
      <c r="BK1957" s="65"/>
      <c r="BL1957" s="65"/>
      <c r="BP1957" s="20"/>
    </row>
    <row r="1958" spans="1:68">
      <c r="A1958" s="19">
        <f>CONCATENATE(MONTH(Base[[#This Row],[Data_Padronizada]]),"/",YEAR(Base[[#This Row],[Data_Padronizada]]))*1</f>
        <v>1</v>
      </c>
      <c r="B1958" s="20" cm="1">
        <f t="array" ref="B1958">IF(ISTEXT(BP1958), IFERROR(VALOR.DATA(TRIM(BP1958)), VALUE(TRIM(BP1958))), BP1958)</f>
        <v>0</v>
      </c>
      <c r="C1958" t="str">
        <f>TEXT(Base[[#This Row],[Data_Padronizada]],"DDD")</f>
        <v>sáb</v>
      </c>
      <c r="D1958">
        <f>_xlfn.XLOOKUP(Base[[#This Row],[Recurso]],'DE-PARA'!$A$1:$A$1000,'DE-PARA'!$D$1:$D$1000)</f>
        <v>0</v>
      </c>
      <c r="E1958" t="str">
        <f>_xlfn.XLOOKUP(Base[[#This Row],[Tipo]],'DE-PARA'!$K$2:$K$63,'DE-PARA'!$L$2:$L$63,"Fazer De-Para")</f>
        <v>Fazer De-Para</v>
      </c>
      <c r="F1958" s="21">
        <f>Base[[#This Row],[Duração]]*24</f>
        <v>0</v>
      </c>
      <c r="G1958" s="22">
        <f>HOUR(Base[[#This Row],[Tempo de atendimento]]/24)</f>
        <v>0</v>
      </c>
      <c r="H1958">
        <f>_xlfn.XLOOKUP(Base[[#This Row],[Recurso]],'DE-PARA'!$A$1:$A$1000,'DE-PARA'!$E$1:$E$1000)</f>
        <v>0</v>
      </c>
      <c r="I1958">
        <f>_xlfn.XLOOKUP(Base[[#This Row],[Recurso]],'DE-PARA'!$A$1:$A$1000,'DE-PARA'!$F$1:$F$1000)</f>
        <v>0</v>
      </c>
      <c r="AD1958" s="64"/>
      <c r="AE1958" s="64"/>
      <c r="AF1958" s="64"/>
      <c r="AG1958" s="65"/>
      <c r="AH1958" s="65"/>
      <c r="BK1958" s="65"/>
      <c r="BL1958" s="65"/>
      <c r="BP1958" s="20"/>
    </row>
    <row r="1959" spans="1:68">
      <c r="A1959" s="19">
        <f>CONCATENATE(MONTH(Base[[#This Row],[Data_Padronizada]]),"/",YEAR(Base[[#This Row],[Data_Padronizada]]))*1</f>
        <v>1</v>
      </c>
      <c r="B1959" s="20" cm="1">
        <f t="array" ref="B1959">IF(ISTEXT(BP1959), IFERROR(VALOR.DATA(TRIM(BP1959)), VALUE(TRIM(BP1959))), BP1959)</f>
        <v>0</v>
      </c>
      <c r="C1959" t="str">
        <f>TEXT(Base[[#This Row],[Data_Padronizada]],"DDD")</f>
        <v>sáb</v>
      </c>
      <c r="D1959">
        <f>_xlfn.XLOOKUP(Base[[#This Row],[Recurso]],'DE-PARA'!$A$1:$A$1000,'DE-PARA'!$D$1:$D$1000)</f>
        <v>0</v>
      </c>
      <c r="E1959" t="str">
        <f>_xlfn.XLOOKUP(Base[[#This Row],[Tipo]],'DE-PARA'!$K$2:$K$63,'DE-PARA'!$L$2:$L$63,"Fazer De-Para")</f>
        <v>Fazer De-Para</v>
      </c>
      <c r="F1959" s="21">
        <f>Base[[#This Row],[Duração]]*24</f>
        <v>0</v>
      </c>
      <c r="G1959" s="22">
        <f>HOUR(Base[[#This Row],[Tempo de atendimento]]/24)</f>
        <v>0</v>
      </c>
      <c r="H1959">
        <f>_xlfn.XLOOKUP(Base[[#This Row],[Recurso]],'DE-PARA'!$A$1:$A$1000,'DE-PARA'!$E$1:$E$1000)</f>
        <v>0</v>
      </c>
      <c r="I1959">
        <f>_xlfn.XLOOKUP(Base[[#This Row],[Recurso]],'DE-PARA'!$A$1:$A$1000,'DE-PARA'!$F$1:$F$1000)</f>
        <v>0</v>
      </c>
      <c r="AD1959" s="64"/>
      <c r="AE1959" s="64"/>
      <c r="AF1959" s="64"/>
      <c r="AG1959" s="65"/>
      <c r="AH1959" s="65"/>
      <c r="BK1959" s="65"/>
      <c r="BL1959" s="65"/>
      <c r="BP1959" s="20"/>
    </row>
    <row r="1960" spans="1:68">
      <c r="A1960" s="19">
        <f>CONCATENATE(MONTH(Base[[#This Row],[Data_Padronizada]]),"/",YEAR(Base[[#This Row],[Data_Padronizada]]))*1</f>
        <v>1</v>
      </c>
      <c r="B1960" s="20" cm="1">
        <f t="array" ref="B1960">IF(ISTEXT(BP1960), IFERROR(VALOR.DATA(TRIM(BP1960)), VALUE(TRIM(BP1960))), BP1960)</f>
        <v>0</v>
      </c>
      <c r="C1960" t="str">
        <f>TEXT(Base[[#This Row],[Data_Padronizada]],"DDD")</f>
        <v>sáb</v>
      </c>
      <c r="D1960">
        <f>_xlfn.XLOOKUP(Base[[#This Row],[Recurso]],'DE-PARA'!$A$1:$A$1000,'DE-PARA'!$D$1:$D$1000)</f>
        <v>0</v>
      </c>
      <c r="E1960" t="str">
        <f>_xlfn.XLOOKUP(Base[[#This Row],[Tipo]],'DE-PARA'!$K$2:$K$63,'DE-PARA'!$L$2:$L$63,"Fazer De-Para")</f>
        <v>Fazer De-Para</v>
      </c>
      <c r="F1960" s="21">
        <f>Base[[#This Row],[Duração]]*24</f>
        <v>0</v>
      </c>
      <c r="G1960" s="22">
        <f>HOUR(Base[[#This Row],[Tempo de atendimento]]/24)</f>
        <v>0</v>
      </c>
      <c r="H1960">
        <f>_xlfn.XLOOKUP(Base[[#This Row],[Recurso]],'DE-PARA'!$A$1:$A$1000,'DE-PARA'!$E$1:$E$1000)</f>
        <v>0</v>
      </c>
      <c r="I1960">
        <f>_xlfn.XLOOKUP(Base[[#This Row],[Recurso]],'DE-PARA'!$A$1:$A$1000,'DE-PARA'!$F$1:$F$1000)</f>
        <v>0</v>
      </c>
      <c r="AD1960" s="64"/>
      <c r="AE1960" s="64"/>
      <c r="AF1960" s="64"/>
      <c r="AG1960" s="65"/>
      <c r="AH1960" s="65"/>
      <c r="BK1960" s="65"/>
      <c r="BL1960" s="65"/>
      <c r="BP1960" s="20"/>
    </row>
    <row r="1961" spans="1:68">
      <c r="A1961" s="19">
        <f>CONCATENATE(MONTH(Base[[#This Row],[Data_Padronizada]]),"/",YEAR(Base[[#This Row],[Data_Padronizada]]))*1</f>
        <v>1</v>
      </c>
      <c r="B1961" s="20" cm="1">
        <f t="array" ref="B1961">IF(ISTEXT(BP1961), IFERROR(VALOR.DATA(TRIM(BP1961)), VALUE(TRIM(BP1961))), BP1961)</f>
        <v>0</v>
      </c>
      <c r="C1961" t="str">
        <f>TEXT(Base[[#This Row],[Data_Padronizada]],"DDD")</f>
        <v>sáb</v>
      </c>
      <c r="D1961">
        <f>_xlfn.XLOOKUP(Base[[#This Row],[Recurso]],'DE-PARA'!$A$1:$A$1000,'DE-PARA'!$D$1:$D$1000)</f>
        <v>0</v>
      </c>
      <c r="E1961" t="str">
        <f>_xlfn.XLOOKUP(Base[[#This Row],[Tipo]],'DE-PARA'!$K$2:$K$63,'DE-PARA'!$L$2:$L$63,"Fazer De-Para")</f>
        <v>Fazer De-Para</v>
      </c>
      <c r="F1961" s="21">
        <f>Base[[#This Row],[Duração]]*24</f>
        <v>0</v>
      </c>
      <c r="G1961" s="22">
        <f>HOUR(Base[[#This Row],[Tempo de atendimento]]/24)</f>
        <v>0</v>
      </c>
      <c r="H1961">
        <f>_xlfn.XLOOKUP(Base[[#This Row],[Recurso]],'DE-PARA'!$A$1:$A$1000,'DE-PARA'!$E$1:$E$1000)</f>
        <v>0</v>
      </c>
      <c r="I1961">
        <f>_xlfn.XLOOKUP(Base[[#This Row],[Recurso]],'DE-PARA'!$A$1:$A$1000,'DE-PARA'!$F$1:$F$1000)</f>
        <v>0</v>
      </c>
      <c r="AD1961" s="64"/>
      <c r="AE1961" s="64"/>
      <c r="AF1961" s="64"/>
      <c r="AG1961" s="65"/>
      <c r="AH1961" s="65"/>
      <c r="BK1961" s="65"/>
      <c r="BL1961" s="65"/>
      <c r="BP1961" s="20"/>
    </row>
    <row r="1962" spans="1:68">
      <c r="A1962" s="19">
        <f>CONCATENATE(MONTH(Base[[#This Row],[Data_Padronizada]]),"/",YEAR(Base[[#This Row],[Data_Padronizada]]))*1</f>
        <v>1</v>
      </c>
      <c r="B1962" s="20" cm="1">
        <f t="array" ref="B1962">IF(ISTEXT(BP1962), IFERROR(VALOR.DATA(TRIM(BP1962)), VALUE(TRIM(BP1962))), BP1962)</f>
        <v>0</v>
      </c>
      <c r="C1962" t="str">
        <f>TEXT(Base[[#This Row],[Data_Padronizada]],"DDD")</f>
        <v>sáb</v>
      </c>
      <c r="D1962">
        <f>_xlfn.XLOOKUP(Base[[#This Row],[Recurso]],'DE-PARA'!$A$1:$A$1000,'DE-PARA'!$D$1:$D$1000)</f>
        <v>0</v>
      </c>
      <c r="E1962" t="str">
        <f>_xlfn.XLOOKUP(Base[[#This Row],[Tipo]],'DE-PARA'!$K$2:$K$63,'DE-PARA'!$L$2:$L$63,"Fazer De-Para")</f>
        <v>Fazer De-Para</v>
      </c>
      <c r="F1962" s="21">
        <f>Base[[#This Row],[Duração]]*24</f>
        <v>0</v>
      </c>
      <c r="G1962" s="22">
        <f>HOUR(Base[[#This Row],[Tempo de atendimento]]/24)</f>
        <v>0</v>
      </c>
      <c r="H1962">
        <f>_xlfn.XLOOKUP(Base[[#This Row],[Recurso]],'DE-PARA'!$A$1:$A$1000,'DE-PARA'!$E$1:$E$1000)</f>
        <v>0</v>
      </c>
      <c r="I1962">
        <f>_xlfn.XLOOKUP(Base[[#This Row],[Recurso]],'DE-PARA'!$A$1:$A$1000,'DE-PARA'!$F$1:$F$1000)</f>
        <v>0</v>
      </c>
      <c r="AD1962" s="64"/>
      <c r="AE1962" s="64"/>
      <c r="AF1962" s="64"/>
      <c r="AG1962" s="65"/>
      <c r="AH1962" s="65"/>
      <c r="BK1962" s="65"/>
      <c r="BL1962" s="65"/>
      <c r="BP1962" s="20"/>
    </row>
    <row r="1963" spans="1:68">
      <c r="A1963" s="19">
        <f>CONCATENATE(MONTH(Base[[#This Row],[Data_Padronizada]]),"/",YEAR(Base[[#This Row],[Data_Padronizada]]))*1</f>
        <v>1</v>
      </c>
      <c r="B1963" s="20" cm="1">
        <f t="array" ref="B1963">IF(ISTEXT(BP1963), IFERROR(VALOR.DATA(TRIM(BP1963)), VALUE(TRIM(BP1963))), BP1963)</f>
        <v>0</v>
      </c>
      <c r="C1963" t="str">
        <f>TEXT(Base[[#This Row],[Data_Padronizada]],"DDD")</f>
        <v>sáb</v>
      </c>
      <c r="D1963">
        <f>_xlfn.XLOOKUP(Base[[#This Row],[Recurso]],'DE-PARA'!$A$1:$A$1000,'DE-PARA'!$D$1:$D$1000)</f>
        <v>0</v>
      </c>
      <c r="E1963" t="str">
        <f>_xlfn.XLOOKUP(Base[[#This Row],[Tipo]],'DE-PARA'!$K$2:$K$63,'DE-PARA'!$L$2:$L$63,"Fazer De-Para")</f>
        <v>Fazer De-Para</v>
      </c>
      <c r="F1963" s="21">
        <f>Base[[#This Row],[Duração]]*24</f>
        <v>0</v>
      </c>
      <c r="G1963" s="22">
        <f>HOUR(Base[[#This Row],[Tempo de atendimento]]/24)</f>
        <v>0</v>
      </c>
      <c r="H1963">
        <f>_xlfn.XLOOKUP(Base[[#This Row],[Recurso]],'DE-PARA'!$A$1:$A$1000,'DE-PARA'!$E$1:$E$1000)</f>
        <v>0</v>
      </c>
      <c r="I1963">
        <f>_xlfn.XLOOKUP(Base[[#This Row],[Recurso]],'DE-PARA'!$A$1:$A$1000,'DE-PARA'!$F$1:$F$1000)</f>
        <v>0</v>
      </c>
      <c r="AD1963" s="64"/>
      <c r="AE1963" s="64"/>
      <c r="AF1963" s="64"/>
      <c r="AG1963" s="65"/>
      <c r="AH1963" s="65"/>
      <c r="BK1963" s="65"/>
      <c r="BL1963" s="65"/>
      <c r="BP1963" s="20"/>
    </row>
    <row r="1964" spans="1:68">
      <c r="A1964" s="19">
        <f>CONCATENATE(MONTH(Base[[#This Row],[Data_Padronizada]]),"/",YEAR(Base[[#This Row],[Data_Padronizada]]))*1</f>
        <v>1</v>
      </c>
      <c r="B1964" s="20" cm="1">
        <f t="array" ref="B1964">IF(ISTEXT(BP1964), IFERROR(VALOR.DATA(TRIM(BP1964)), VALUE(TRIM(BP1964))), BP1964)</f>
        <v>0</v>
      </c>
      <c r="C1964" t="str">
        <f>TEXT(Base[[#This Row],[Data_Padronizada]],"DDD")</f>
        <v>sáb</v>
      </c>
      <c r="D1964">
        <f>_xlfn.XLOOKUP(Base[[#This Row],[Recurso]],'DE-PARA'!$A$1:$A$1000,'DE-PARA'!$D$1:$D$1000)</f>
        <v>0</v>
      </c>
      <c r="E1964" t="str">
        <f>_xlfn.XLOOKUP(Base[[#This Row],[Tipo]],'DE-PARA'!$K$2:$K$63,'DE-PARA'!$L$2:$L$63,"Fazer De-Para")</f>
        <v>Fazer De-Para</v>
      </c>
      <c r="F1964" s="21">
        <f>Base[[#This Row],[Duração]]*24</f>
        <v>0</v>
      </c>
      <c r="G1964" s="22">
        <f>HOUR(Base[[#This Row],[Tempo de atendimento]]/24)</f>
        <v>0</v>
      </c>
      <c r="H1964">
        <f>_xlfn.XLOOKUP(Base[[#This Row],[Recurso]],'DE-PARA'!$A$1:$A$1000,'DE-PARA'!$E$1:$E$1000)</f>
        <v>0</v>
      </c>
      <c r="I1964">
        <f>_xlfn.XLOOKUP(Base[[#This Row],[Recurso]],'DE-PARA'!$A$1:$A$1000,'DE-PARA'!$F$1:$F$1000)</f>
        <v>0</v>
      </c>
      <c r="AD1964" s="64"/>
      <c r="AE1964" s="64"/>
      <c r="AF1964" s="64"/>
      <c r="AG1964" s="65"/>
      <c r="AH1964" s="65"/>
      <c r="BK1964" s="65"/>
      <c r="BL1964" s="65"/>
      <c r="BP1964" s="20"/>
    </row>
    <row r="1965" spans="1:68">
      <c r="A1965" s="19">
        <f>CONCATENATE(MONTH(Base[[#This Row],[Data_Padronizada]]),"/",YEAR(Base[[#This Row],[Data_Padronizada]]))*1</f>
        <v>1</v>
      </c>
      <c r="B1965" s="20" cm="1">
        <f t="array" ref="B1965">IF(ISTEXT(BP1965), IFERROR(VALOR.DATA(TRIM(BP1965)), VALUE(TRIM(BP1965))), BP1965)</f>
        <v>0</v>
      </c>
      <c r="C1965" t="str">
        <f>TEXT(Base[[#This Row],[Data_Padronizada]],"DDD")</f>
        <v>sáb</v>
      </c>
      <c r="D1965">
        <f>_xlfn.XLOOKUP(Base[[#This Row],[Recurso]],'DE-PARA'!$A$1:$A$1000,'DE-PARA'!$D$1:$D$1000)</f>
        <v>0</v>
      </c>
      <c r="E1965" t="str">
        <f>_xlfn.XLOOKUP(Base[[#This Row],[Tipo]],'DE-PARA'!$K$2:$K$63,'DE-PARA'!$L$2:$L$63,"Fazer De-Para")</f>
        <v>Fazer De-Para</v>
      </c>
      <c r="F1965" s="21">
        <f>Base[[#This Row],[Duração]]*24</f>
        <v>0</v>
      </c>
      <c r="G1965" s="22">
        <f>HOUR(Base[[#This Row],[Tempo de atendimento]]/24)</f>
        <v>0</v>
      </c>
      <c r="H1965">
        <f>_xlfn.XLOOKUP(Base[[#This Row],[Recurso]],'DE-PARA'!$A$1:$A$1000,'DE-PARA'!$E$1:$E$1000)</f>
        <v>0</v>
      </c>
      <c r="I1965">
        <f>_xlfn.XLOOKUP(Base[[#This Row],[Recurso]],'DE-PARA'!$A$1:$A$1000,'DE-PARA'!$F$1:$F$1000)</f>
        <v>0</v>
      </c>
      <c r="AD1965" s="64"/>
      <c r="AE1965" s="64"/>
      <c r="AF1965" s="64"/>
      <c r="AG1965" s="65"/>
      <c r="AH1965" s="65"/>
      <c r="BK1965" s="65"/>
      <c r="BL1965" s="65"/>
      <c r="BP1965" s="20"/>
    </row>
    <row r="1966" spans="1:68">
      <c r="A1966" s="19">
        <f>CONCATENATE(MONTH(Base[[#This Row],[Data_Padronizada]]),"/",YEAR(Base[[#This Row],[Data_Padronizada]]))*1</f>
        <v>1</v>
      </c>
      <c r="B1966" s="20" cm="1">
        <f t="array" ref="B1966">IF(ISTEXT(BP1966), IFERROR(VALOR.DATA(TRIM(BP1966)), VALUE(TRIM(BP1966))), BP1966)</f>
        <v>0</v>
      </c>
      <c r="C1966" t="str">
        <f>TEXT(Base[[#This Row],[Data_Padronizada]],"DDD")</f>
        <v>sáb</v>
      </c>
      <c r="D1966">
        <f>_xlfn.XLOOKUP(Base[[#This Row],[Recurso]],'DE-PARA'!$A$1:$A$1000,'DE-PARA'!$D$1:$D$1000)</f>
        <v>0</v>
      </c>
      <c r="E1966" t="str">
        <f>_xlfn.XLOOKUP(Base[[#This Row],[Tipo]],'DE-PARA'!$K$2:$K$63,'DE-PARA'!$L$2:$L$63,"Fazer De-Para")</f>
        <v>Fazer De-Para</v>
      </c>
      <c r="F1966" s="21">
        <f>Base[[#This Row],[Duração]]*24</f>
        <v>0</v>
      </c>
      <c r="G1966" s="22">
        <f>HOUR(Base[[#This Row],[Tempo de atendimento]]/24)</f>
        <v>0</v>
      </c>
      <c r="H1966">
        <f>_xlfn.XLOOKUP(Base[[#This Row],[Recurso]],'DE-PARA'!$A$1:$A$1000,'DE-PARA'!$E$1:$E$1000)</f>
        <v>0</v>
      </c>
      <c r="I1966">
        <f>_xlfn.XLOOKUP(Base[[#This Row],[Recurso]],'DE-PARA'!$A$1:$A$1000,'DE-PARA'!$F$1:$F$1000)</f>
        <v>0</v>
      </c>
      <c r="AD1966" s="64"/>
      <c r="AE1966" s="64"/>
      <c r="AF1966" s="64"/>
      <c r="AG1966" s="65"/>
      <c r="AH1966" s="65"/>
      <c r="BK1966" s="65"/>
      <c r="BL1966" s="65"/>
      <c r="BP1966" s="20"/>
    </row>
    <row r="1967" spans="1:68">
      <c r="A1967" s="19">
        <f>CONCATENATE(MONTH(Base[[#This Row],[Data_Padronizada]]),"/",YEAR(Base[[#This Row],[Data_Padronizada]]))*1</f>
        <v>1</v>
      </c>
      <c r="B1967" s="20" cm="1">
        <f t="array" ref="B1967">IF(ISTEXT(BP1967), IFERROR(VALOR.DATA(TRIM(BP1967)), VALUE(TRIM(BP1967))), BP1967)</f>
        <v>0</v>
      </c>
      <c r="C1967" t="str">
        <f>TEXT(Base[[#This Row],[Data_Padronizada]],"DDD")</f>
        <v>sáb</v>
      </c>
      <c r="D1967">
        <f>_xlfn.XLOOKUP(Base[[#This Row],[Recurso]],'DE-PARA'!$A$1:$A$1000,'DE-PARA'!$D$1:$D$1000)</f>
        <v>0</v>
      </c>
      <c r="E1967" t="str">
        <f>_xlfn.XLOOKUP(Base[[#This Row],[Tipo]],'DE-PARA'!$K$2:$K$63,'DE-PARA'!$L$2:$L$63,"Fazer De-Para")</f>
        <v>Fazer De-Para</v>
      </c>
      <c r="F1967" s="21">
        <f>Base[[#This Row],[Duração]]*24</f>
        <v>0</v>
      </c>
      <c r="G1967" s="22">
        <f>HOUR(Base[[#This Row],[Tempo de atendimento]]/24)</f>
        <v>0</v>
      </c>
      <c r="H1967">
        <f>_xlfn.XLOOKUP(Base[[#This Row],[Recurso]],'DE-PARA'!$A$1:$A$1000,'DE-PARA'!$E$1:$E$1000)</f>
        <v>0</v>
      </c>
      <c r="I1967">
        <f>_xlfn.XLOOKUP(Base[[#This Row],[Recurso]],'DE-PARA'!$A$1:$A$1000,'DE-PARA'!$F$1:$F$1000)</f>
        <v>0</v>
      </c>
      <c r="AD1967" s="64"/>
      <c r="AE1967" s="64"/>
      <c r="AF1967" s="64"/>
      <c r="AG1967" s="65"/>
      <c r="AH1967" s="65"/>
      <c r="BK1967" s="65"/>
      <c r="BL1967" s="65"/>
      <c r="BP1967" s="20"/>
    </row>
    <row r="1968" spans="1:68">
      <c r="A1968" s="19">
        <f>CONCATENATE(MONTH(Base[[#This Row],[Data_Padronizada]]),"/",YEAR(Base[[#This Row],[Data_Padronizada]]))*1</f>
        <v>1</v>
      </c>
      <c r="B1968" s="20" cm="1">
        <f t="array" ref="B1968">IF(ISTEXT(BP1968), IFERROR(VALOR.DATA(TRIM(BP1968)), VALUE(TRIM(BP1968))), BP1968)</f>
        <v>0</v>
      </c>
      <c r="C1968" t="str">
        <f>TEXT(Base[[#This Row],[Data_Padronizada]],"DDD")</f>
        <v>sáb</v>
      </c>
      <c r="D1968">
        <f>_xlfn.XLOOKUP(Base[[#This Row],[Recurso]],'DE-PARA'!$A$1:$A$1000,'DE-PARA'!$D$1:$D$1000)</f>
        <v>0</v>
      </c>
      <c r="E1968" t="str">
        <f>_xlfn.XLOOKUP(Base[[#This Row],[Tipo]],'DE-PARA'!$K$2:$K$63,'DE-PARA'!$L$2:$L$63,"Fazer De-Para")</f>
        <v>Fazer De-Para</v>
      </c>
      <c r="F1968" s="21">
        <f>Base[[#This Row],[Duração]]*24</f>
        <v>0</v>
      </c>
      <c r="G1968" s="22">
        <f>HOUR(Base[[#This Row],[Tempo de atendimento]]/24)</f>
        <v>0</v>
      </c>
      <c r="H1968">
        <f>_xlfn.XLOOKUP(Base[[#This Row],[Recurso]],'DE-PARA'!$A$1:$A$1000,'DE-PARA'!$E$1:$E$1000)</f>
        <v>0</v>
      </c>
      <c r="I1968">
        <f>_xlfn.XLOOKUP(Base[[#This Row],[Recurso]],'DE-PARA'!$A$1:$A$1000,'DE-PARA'!$F$1:$F$1000)</f>
        <v>0</v>
      </c>
      <c r="AD1968" s="64"/>
      <c r="AE1968" s="64"/>
      <c r="AF1968" s="64"/>
      <c r="AG1968" s="65"/>
      <c r="AH1968" s="65"/>
      <c r="BK1968" s="65"/>
      <c r="BL1968" s="65"/>
      <c r="BP1968" s="20"/>
    </row>
    <row r="1969" spans="1:68">
      <c r="A1969" s="19">
        <f>CONCATENATE(MONTH(Base[[#This Row],[Data_Padronizada]]),"/",YEAR(Base[[#This Row],[Data_Padronizada]]))*1</f>
        <v>1</v>
      </c>
      <c r="B1969" s="20" cm="1">
        <f t="array" ref="B1969">IF(ISTEXT(BP1969), IFERROR(VALOR.DATA(TRIM(BP1969)), VALUE(TRIM(BP1969))), BP1969)</f>
        <v>0</v>
      </c>
      <c r="C1969" t="str">
        <f>TEXT(Base[[#This Row],[Data_Padronizada]],"DDD")</f>
        <v>sáb</v>
      </c>
      <c r="D1969">
        <f>_xlfn.XLOOKUP(Base[[#This Row],[Recurso]],'DE-PARA'!$A$1:$A$1000,'DE-PARA'!$D$1:$D$1000)</f>
        <v>0</v>
      </c>
      <c r="E1969" t="str">
        <f>_xlfn.XLOOKUP(Base[[#This Row],[Tipo]],'DE-PARA'!$K$2:$K$63,'DE-PARA'!$L$2:$L$63,"Fazer De-Para")</f>
        <v>Fazer De-Para</v>
      </c>
      <c r="F1969" s="21">
        <f>Base[[#This Row],[Duração]]*24</f>
        <v>0</v>
      </c>
      <c r="G1969" s="22">
        <f>HOUR(Base[[#This Row],[Tempo de atendimento]]/24)</f>
        <v>0</v>
      </c>
      <c r="H1969">
        <f>_xlfn.XLOOKUP(Base[[#This Row],[Recurso]],'DE-PARA'!$A$1:$A$1000,'DE-PARA'!$E$1:$E$1000)</f>
        <v>0</v>
      </c>
      <c r="I1969">
        <f>_xlfn.XLOOKUP(Base[[#This Row],[Recurso]],'DE-PARA'!$A$1:$A$1000,'DE-PARA'!$F$1:$F$1000)</f>
        <v>0</v>
      </c>
      <c r="AD1969" s="64"/>
      <c r="AE1969" s="64"/>
      <c r="AF1969" s="64"/>
      <c r="AG1969" s="65"/>
      <c r="AH1969" s="65"/>
      <c r="BK1969" s="65"/>
      <c r="BL1969" s="65"/>
      <c r="BP1969" s="20"/>
    </row>
    <row r="1970" spans="1:68">
      <c r="A1970" s="19">
        <f>CONCATENATE(MONTH(Base[[#This Row],[Data_Padronizada]]),"/",YEAR(Base[[#This Row],[Data_Padronizada]]))*1</f>
        <v>1</v>
      </c>
      <c r="B1970" s="20" cm="1">
        <f t="array" ref="B1970">IF(ISTEXT(BP1970), IFERROR(VALOR.DATA(TRIM(BP1970)), VALUE(TRIM(BP1970))), BP1970)</f>
        <v>0</v>
      </c>
      <c r="C1970" t="str">
        <f>TEXT(Base[[#This Row],[Data_Padronizada]],"DDD")</f>
        <v>sáb</v>
      </c>
      <c r="D1970">
        <f>_xlfn.XLOOKUP(Base[[#This Row],[Recurso]],'DE-PARA'!$A$1:$A$1000,'DE-PARA'!$D$1:$D$1000)</f>
        <v>0</v>
      </c>
      <c r="E1970" t="str">
        <f>_xlfn.XLOOKUP(Base[[#This Row],[Tipo]],'DE-PARA'!$K$2:$K$63,'DE-PARA'!$L$2:$L$63,"Fazer De-Para")</f>
        <v>Fazer De-Para</v>
      </c>
      <c r="F1970" s="21">
        <f>Base[[#This Row],[Duração]]*24</f>
        <v>0</v>
      </c>
      <c r="G1970" s="22">
        <f>HOUR(Base[[#This Row],[Tempo de atendimento]]/24)</f>
        <v>0</v>
      </c>
      <c r="H1970">
        <f>_xlfn.XLOOKUP(Base[[#This Row],[Recurso]],'DE-PARA'!$A$1:$A$1000,'DE-PARA'!$E$1:$E$1000)</f>
        <v>0</v>
      </c>
      <c r="I1970">
        <f>_xlfn.XLOOKUP(Base[[#This Row],[Recurso]],'DE-PARA'!$A$1:$A$1000,'DE-PARA'!$F$1:$F$1000)</f>
        <v>0</v>
      </c>
      <c r="AD1970" s="64"/>
      <c r="AE1970" s="64"/>
      <c r="AF1970" s="64"/>
      <c r="AG1970" s="65"/>
      <c r="AH1970" s="65"/>
      <c r="BK1970" s="65"/>
      <c r="BL1970" s="65"/>
      <c r="BP1970" s="20"/>
    </row>
    <row r="1971" spans="1:68">
      <c r="A1971" s="19">
        <f>CONCATENATE(MONTH(Base[[#This Row],[Data_Padronizada]]),"/",YEAR(Base[[#This Row],[Data_Padronizada]]))*1</f>
        <v>1</v>
      </c>
      <c r="B1971" s="20" cm="1">
        <f t="array" ref="B1971">IF(ISTEXT(BP1971), IFERROR(VALOR.DATA(TRIM(BP1971)), VALUE(TRIM(BP1971))), BP1971)</f>
        <v>0</v>
      </c>
      <c r="C1971" t="str">
        <f>TEXT(Base[[#This Row],[Data_Padronizada]],"DDD")</f>
        <v>sáb</v>
      </c>
      <c r="D1971">
        <f>_xlfn.XLOOKUP(Base[[#This Row],[Recurso]],'DE-PARA'!$A$1:$A$1000,'DE-PARA'!$D$1:$D$1000)</f>
        <v>0</v>
      </c>
      <c r="E1971" t="str">
        <f>_xlfn.XLOOKUP(Base[[#This Row],[Tipo]],'DE-PARA'!$K$2:$K$63,'DE-PARA'!$L$2:$L$63,"Fazer De-Para")</f>
        <v>Fazer De-Para</v>
      </c>
      <c r="F1971" s="21">
        <f>Base[[#This Row],[Duração]]*24</f>
        <v>0</v>
      </c>
      <c r="G1971" s="22">
        <f>HOUR(Base[[#This Row],[Tempo de atendimento]]/24)</f>
        <v>0</v>
      </c>
      <c r="H1971">
        <f>_xlfn.XLOOKUP(Base[[#This Row],[Recurso]],'DE-PARA'!$A$1:$A$1000,'DE-PARA'!$E$1:$E$1000)</f>
        <v>0</v>
      </c>
      <c r="I1971">
        <f>_xlfn.XLOOKUP(Base[[#This Row],[Recurso]],'DE-PARA'!$A$1:$A$1000,'DE-PARA'!$F$1:$F$1000)</f>
        <v>0</v>
      </c>
      <c r="AD1971" s="64"/>
      <c r="AE1971" s="64"/>
      <c r="AF1971" s="64"/>
      <c r="AG1971" s="65"/>
      <c r="AH1971" s="65"/>
      <c r="BK1971" s="65"/>
      <c r="BL1971" s="65"/>
      <c r="BP1971" s="20"/>
    </row>
    <row r="1972" spans="1:68">
      <c r="A1972" s="19">
        <f>CONCATENATE(MONTH(Base[[#This Row],[Data_Padronizada]]),"/",YEAR(Base[[#This Row],[Data_Padronizada]]))*1</f>
        <v>1</v>
      </c>
      <c r="B1972" s="20" cm="1">
        <f t="array" ref="B1972">IF(ISTEXT(BP1972), IFERROR(VALOR.DATA(TRIM(BP1972)), VALUE(TRIM(BP1972))), BP1972)</f>
        <v>0</v>
      </c>
      <c r="C1972" t="str">
        <f>TEXT(Base[[#This Row],[Data_Padronizada]],"DDD")</f>
        <v>sáb</v>
      </c>
      <c r="D1972">
        <f>_xlfn.XLOOKUP(Base[[#This Row],[Recurso]],'DE-PARA'!$A$1:$A$1000,'DE-PARA'!$D$1:$D$1000)</f>
        <v>0</v>
      </c>
      <c r="E1972" t="str">
        <f>_xlfn.XLOOKUP(Base[[#This Row],[Tipo]],'DE-PARA'!$K$2:$K$63,'DE-PARA'!$L$2:$L$63,"Fazer De-Para")</f>
        <v>Fazer De-Para</v>
      </c>
      <c r="F1972" s="21">
        <f>Base[[#This Row],[Duração]]*24</f>
        <v>0</v>
      </c>
      <c r="G1972" s="22">
        <f>HOUR(Base[[#This Row],[Tempo de atendimento]]/24)</f>
        <v>0</v>
      </c>
      <c r="H1972">
        <f>_xlfn.XLOOKUP(Base[[#This Row],[Recurso]],'DE-PARA'!$A$1:$A$1000,'DE-PARA'!$E$1:$E$1000)</f>
        <v>0</v>
      </c>
      <c r="I1972">
        <f>_xlfn.XLOOKUP(Base[[#This Row],[Recurso]],'DE-PARA'!$A$1:$A$1000,'DE-PARA'!$F$1:$F$1000)</f>
        <v>0</v>
      </c>
      <c r="AD1972" s="64"/>
      <c r="AE1972" s="64"/>
      <c r="AF1972" s="64"/>
      <c r="AG1972" s="65"/>
      <c r="AH1972" s="65"/>
      <c r="BK1972" s="65"/>
      <c r="BL1972" s="65"/>
      <c r="BP1972" s="20"/>
    </row>
    <row r="1973" spans="1:68">
      <c r="A1973" s="19">
        <f>CONCATENATE(MONTH(Base[[#This Row],[Data_Padronizada]]),"/",YEAR(Base[[#This Row],[Data_Padronizada]]))*1</f>
        <v>1</v>
      </c>
      <c r="B1973" s="20" cm="1">
        <f t="array" ref="B1973">IF(ISTEXT(BP1973), IFERROR(VALOR.DATA(TRIM(BP1973)), VALUE(TRIM(BP1973))), BP1973)</f>
        <v>0</v>
      </c>
      <c r="C1973" t="str">
        <f>TEXT(Base[[#This Row],[Data_Padronizada]],"DDD")</f>
        <v>sáb</v>
      </c>
      <c r="D1973">
        <f>_xlfn.XLOOKUP(Base[[#This Row],[Recurso]],'DE-PARA'!$A$1:$A$1000,'DE-PARA'!$D$1:$D$1000)</f>
        <v>0</v>
      </c>
      <c r="E1973" t="str">
        <f>_xlfn.XLOOKUP(Base[[#This Row],[Tipo]],'DE-PARA'!$K$2:$K$63,'DE-PARA'!$L$2:$L$63,"Fazer De-Para")</f>
        <v>Fazer De-Para</v>
      </c>
      <c r="F1973" s="21">
        <f>Base[[#This Row],[Duração]]*24</f>
        <v>0</v>
      </c>
      <c r="G1973" s="22">
        <f>HOUR(Base[[#This Row],[Tempo de atendimento]]/24)</f>
        <v>0</v>
      </c>
      <c r="H1973">
        <f>_xlfn.XLOOKUP(Base[[#This Row],[Recurso]],'DE-PARA'!$A$1:$A$1000,'DE-PARA'!$E$1:$E$1000)</f>
        <v>0</v>
      </c>
      <c r="I1973">
        <f>_xlfn.XLOOKUP(Base[[#This Row],[Recurso]],'DE-PARA'!$A$1:$A$1000,'DE-PARA'!$F$1:$F$1000)</f>
        <v>0</v>
      </c>
      <c r="AD1973" s="64"/>
      <c r="AE1973" s="64"/>
      <c r="AF1973" s="64"/>
      <c r="AG1973" s="65"/>
      <c r="AH1973" s="65"/>
      <c r="BK1973" s="65"/>
      <c r="BL1973" s="65"/>
      <c r="BP1973" s="20"/>
    </row>
    <row r="1974" spans="1:68">
      <c r="A1974" s="19">
        <f>CONCATENATE(MONTH(Base[[#This Row],[Data_Padronizada]]),"/",YEAR(Base[[#This Row],[Data_Padronizada]]))*1</f>
        <v>1</v>
      </c>
      <c r="B1974" s="20" cm="1">
        <f t="array" ref="B1974">IF(ISTEXT(BP1974), IFERROR(VALOR.DATA(TRIM(BP1974)), VALUE(TRIM(BP1974))), BP1974)</f>
        <v>0</v>
      </c>
      <c r="C1974" t="str">
        <f>TEXT(Base[[#This Row],[Data_Padronizada]],"DDD")</f>
        <v>sáb</v>
      </c>
      <c r="D1974">
        <f>_xlfn.XLOOKUP(Base[[#This Row],[Recurso]],'DE-PARA'!$A$1:$A$1000,'DE-PARA'!$D$1:$D$1000)</f>
        <v>0</v>
      </c>
      <c r="E1974" t="str">
        <f>_xlfn.XLOOKUP(Base[[#This Row],[Tipo]],'DE-PARA'!$K$2:$K$63,'DE-PARA'!$L$2:$L$63,"Fazer De-Para")</f>
        <v>Fazer De-Para</v>
      </c>
      <c r="F1974" s="21">
        <f>Base[[#This Row],[Duração]]*24</f>
        <v>0</v>
      </c>
      <c r="G1974" s="22">
        <f>HOUR(Base[[#This Row],[Tempo de atendimento]]/24)</f>
        <v>0</v>
      </c>
      <c r="H1974">
        <f>_xlfn.XLOOKUP(Base[[#This Row],[Recurso]],'DE-PARA'!$A$1:$A$1000,'DE-PARA'!$E$1:$E$1000)</f>
        <v>0</v>
      </c>
      <c r="I1974">
        <f>_xlfn.XLOOKUP(Base[[#This Row],[Recurso]],'DE-PARA'!$A$1:$A$1000,'DE-PARA'!$F$1:$F$1000)</f>
        <v>0</v>
      </c>
      <c r="AD1974" s="64"/>
      <c r="AE1974" s="64"/>
      <c r="AF1974" s="64"/>
      <c r="AG1974" s="65"/>
      <c r="AH1974" s="65"/>
      <c r="BK1974" s="65"/>
      <c r="BL1974" s="65"/>
      <c r="BP1974" s="20"/>
    </row>
    <row r="1975" spans="1:68">
      <c r="A1975" s="19">
        <f>CONCATENATE(MONTH(Base[[#This Row],[Data_Padronizada]]),"/",YEAR(Base[[#This Row],[Data_Padronizada]]))*1</f>
        <v>1</v>
      </c>
      <c r="B1975" s="20" cm="1">
        <f t="array" ref="B1975">IF(ISTEXT(BP1975), IFERROR(VALOR.DATA(TRIM(BP1975)), VALUE(TRIM(BP1975))), BP1975)</f>
        <v>0</v>
      </c>
      <c r="C1975" t="str">
        <f>TEXT(Base[[#This Row],[Data_Padronizada]],"DDD")</f>
        <v>sáb</v>
      </c>
      <c r="D1975">
        <f>_xlfn.XLOOKUP(Base[[#This Row],[Recurso]],'DE-PARA'!$A$1:$A$1000,'DE-PARA'!$D$1:$D$1000)</f>
        <v>0</v>
      </c>
      <c r="E1975" t="str">
        <f>_xlfn.XLOOKUP(Base[[#This Row],[Tipo]],'DE-PARA'!$K$2:$K$63,'DE-PARA'!$L$2:$L$63,"Fazer De-Para")</f>
        <v>Fazer De-Para</v>
      </c>
      <c r="F1975" s="21">
        <f>Base[[#This Row],[Duração]]*24</f>
        <v>0</v>
      </c>
      <c r="G1975" s="22">
        <f>HOUR(Base[[#This Row],[Tempo de atendimento]]/24)</f>
        <v>0</v>
      </c>
      <c r="H1975">
        <f>_xlfn.XLOOKUP(Base[[#This Row],[Recurso]],'DE-PARA'!$A$1:$A$1000,'DE-PARA'!$E$1:$E$1000)</f>
        <v>0</v>
      </c>
      <c r="I1975">
        <f>_xlfn.XLOOKUP(Base[[#This Row],[Recurso]],'DE-PARA'!$A$1:$A$1000,'DE-PARA'!$F$1:$F$1000)</f>
        <v>0</v>
      </c>
      <c r="AD1975" s="64"/>
      <c r="AE1975" s="64"/>
      <c r="AF1975" s="64"/>
      <c r="AG1975" s="65"/>
      <c r="AH1975" s="65"/>
      <c r="BK1975" s="65"/>
      <c r="BL1975" s="65"/>
      <c r="BP1975" s="20"/>
    </row>
    <row r="1976" spans="1:68">
      <c r="A1976" s="19">
        <f>CONCATENATE(MONTH(Base[[#This Row],[Data_Padronizada]]),"/",YEAR(Base[[#This Row],[Data_Padronizada]]))*1</f>
        <v>1</v>
      </c>
      <c r="B1976" s="20" cm="1">
        <f t="array" ref="B1976">IF(ISTEXT(BP1976), IFERROR(VALOR.DATA(TRIM(BP1976)), VALUE(TRIM(BP1976))), BP1976)</f>
        <v>0</v>
      </c>
      <c r="C1976" t="str">
        <f>TEXT(Base[[#This Row],[Data_Padronizada]],"DDD")</f>
        <v>sáb</v>
      </c>
      <c r="D1976">
        <f>_xlfn.XLOOKUP(Base[[#This Row],[Recurso]],'DE-PARA'!$A$1:$A$1000,'DE-PARA'!$D$1:$D$1000)</f>
        <v>0</v>
      </c>
      <c r="E1976" t="str">
        <f>_xlfn.XLOOKUP(Base[[#This Row],[Tipo]],'DE-PARA'!$K$2:$K$63,'DE-PARA'!$L$2:$L$63,"Fazer De-Para")</f>
        <v>Fazer De-Para</v>
      </c>
      <c r="F1976" s="21">
        <f>Base[[#This Row],[Duração]]*24</f>
        <v>0</v>
      </c>
      <c r="G1976" s="22">
        <f>HOUR(Base[[#This Row],[Tempo de atendimento]]/24)</f>
        <v>0</v>
      </c>
      <c r="H1976">
        <f>_xlfn.XLOOKUP(Base[[#This Row],[Recurso]],'DE-PARA'!$A$1:$A$1000,'DE-PARA'!$E$1:$E$1000)</f>
        <v>0</v>
      </c>
      <c r="I1976">
        <f>_xlfn.XLOOKUP(Base[[#This Row],[Recurso]],'DE-PARA'!$A$1:$A$1000,'DE-PARA'!$F$1:$F$1000)</f>
        <v>0</v>
      </c>
      <c r="AD1976" s="64"/>
      <c r="AE1976" s="64"/>
      <c r="AF1976" s="64"/>
      <c r="AG1976" s="65"/>
      <c r="AH1976" s="65"/>
      <c r="BK1976" s="65"/>
      <c r="BL1976" s="65"/>
      <c r="BP1976" s="20"/>
    </row>
    <row r="1977" spans="1:68">
      <c r="A1977" s="19">
        <f>CONCATENATE(MONTH(Base[[#This Row],[Data_Padronizada]]),"/",YEAR(Base[[#This Row],[Data_Padronizada]]))*1</f>
        <v>1</v>
      </c>
      <c r="B1977" s="20" cm="1">
        <f t="array" ref="B1977">IF(ISTEXT(BP1977), IFERROR(VALOR.DATA(TRIM(BP1977)), VALUE(TRIM(BP1977))), BP1977)</f>
        <v>0</v>
      </c>
      <c r="C1977" t="str">
        <f>TEXT(Base[[#This Row],[Data_Padronizada]],"DDD")</f>
        <v>sáb</v>
      </c>
      <c r="D1977">
        <f>_xlfn.XLOOKUP(Base[[#This Row],[Recurso]],'DE-PARA'!$A$1:$A$1000,'DE-PARA'!$D$1:$D$1000)</f>
        <v>0</v>
      </c>
      <c r="E1977" t="str">
        <f>_xlfn.XLOOKUP(Base[[#This Row],[Tipo]],'DE-PARA'!$K$2:$K$63,'DE-PARA'!$L$2:$L$63,"Fazer De-Para")</f>
        <v>Fazer De-Para</v>
      </c>
      <c r="F1977" s="21">
        <f>Base[[#This Row],[Duração]]*24</f>
        <v>0</v>
      </c>
      <c r="G1977" s="22">
        <f>HOUR(Base[[#This Row],[Tempo de atendimento]]/24)</f>
        <v>0</v>
      </c>
      <c r="H1977">
        <f>_xlfn.XLOOKUP(Base[[#This Row],[Recurso]],'DE-PARA'!$A$1:$A$1000,'DE-PARA'!$E$1:$E$1000)</f>
        <v>0</v>
      </c>
      <c r="I1977">
        <f>_xlfn.XLOOKUP(Base[[#This Row],[Recurso]],'DE-PARA'!$A$1:$A$1000,'DE-PARA'!$F$1:$F$1000)</f>
        <v>0</v>
      </c>
      <c r="AD1977" s="64"/>
      <c r="AE1977" s="64"/>
      <c r="AF1977" s="64"/>
      <c r="AG1977" s="65"/>
      <c r="AH1977" s="65"/>
      <c r="BK1977" s="65"/>
      <c r="BL1977" s="65"/>
      <c r="BP1977" s="20"/>
    </row>
    <row r="1978" spans="1:68">
      <c r="A1978" s="19">
        <f>CONCATENATE(MONTH(Base[[#This Row],[Data_Padronizada]]),"/",YEAR(Base[[#This Row],[Data_Padronizada]]))*1</f>
        <v>1</v>
      </c>
      <c r="B1978" s="20" cm="1">
        <f t="array" ref="B1978">IF(ISTEXT(BP1978), IFERROR(VALOR.DATA(TRIM(BP1978)), VALUE(TRIM(BP1978))), BP1978)</f>
        <v>0</v>
      </c>
      <c r="C1978" t="str">
        <f>TEXT(Base[[#This Row],[Data_Padronizada]],"DDD")</f>
        <v>sáb</v>
      </c>
      <c r="D1978">
        <f>_xlfn.XLOOKUP(Base[[#This Row],[Recurso]],'DE-PARA'!$A$1:$A$1000,'DE-PARA'!$D$1:$D$1000)</f>
        <v>0</v>
      </c>
      <c r="E1978" t="str">
        <f>_xlfn.XLOOKUP(Base[[#This Row],[Tipo]],'DE-PARA'!$K$2:$K$63,'DE-PARA'!$L$2:$L$63,"Fazer De-Para")</f>
        <v>Fazer De-Para</v>
      </c>
      <c r="F1978" s="21">
        <f>Base[[#This Row],[Duração]]*24</f>
        <v>0</v>
      </c>
      <c r="G1978" s="22">
        <f>HOUR(Base[[#This Row],[Tempo de atendimento]]/24)</f>
        <v>0</v>
      </c>
      <c r="H1978">
        <f>_xlfn.XLOOKUP(Base[[#This Row],[Recurso]],'DE-PARA'!$A$1:$A$1000,'DE-PARA'!$E$1:$E$1000)</f>
        <v>0</v>
      </c>
      <c r="I1978">
        <f>_xlfn.XLOOKUP(Base[[#This Row],[Recurso]],'DE-PARA'!$A$1:$A$1000,'DE-PARA'!$F$1:$F$1000)</f>
        <v>0</v>
      </c>
      <c r="AD1978" s="64"/>
      <c r="AE1978" s="64"/>
      <c r="AF1978" s="64"/>
      <c r="AG1978" s="65"/>
      <c r="AH1978" s="65"/>
      <c r="BK1978" s="65"/>
      <c r="BL1978" s="65"/>
      <c r="BP1978" s="20"/>
    </row>
    <row r="1979" spans="1:68">
      <c r="A1979" s="19">
        <f>CONCATENATE(MONTH(Base[[#This Row],[Data_Padronizada]]),"/",YEAR(Base[[#This Row],[Data_Padronizada]]))*1</f>
        <v>1</v>
      </c>
      <c r="B1979" s="20" cm="1">
        <f t="array" ref="B1979">IF(ISTEXT(BP1979), IFERROR(VALOR.DATA(TRIM(BP1979)), VALUE(TRIM(BP1979))), BP1979)</f>
        <v>0</v>
      </c>
      <c r="C1979" t="str">
        <f>TEXT(Base[[#This Row],[Data_Padronizada]],"DDD")</f>
        <v>sáb</v>
      </c>
      <c r="D1979">
        <f>_xlfn.XLOOKUP(Base[[#This Row],[Recurso]],'DE-PARA'!$A$1:$A$1000,'DE-PARA'!$D$1:$D$1000)</f>
        <v>0</v>
      </c>
      <c r="E1979" t="str">
        <f>_xlfn.XLOOKUP(Base[[#This Row],[Tipo]],'DE-PARA'!$K$2:$K$63,'DE-PARA'!$L$2:$L$63,"Fazer De-Para")</f>
        <v>Fazer De-Para</v>
      </c>
      <c r="F1979" s="21">
        <f>Base[[#This Row],[Duração]]*24</f>
        <v>0</v>
      </c>
      <c r="G1979" s="22">
        <f>HOUR(Base[[#This Row],[Tempo de atendimento]]/24)</f>
        <v>0</v>
      </c>
      <c r="H1979">
        <f>_xlfn.XLOOKUP(Base[[#This Row],[Recurso]],'DE-PARA'!$A$1:$A$1000,'DE-PARA'!$E$1:$E$1000)</f>
        <v>0</v>
      </c>
      <c r="I1979">
        <f>_xlfn.XLOOKUP(Base[[#This Row],[Recurso]],'DE-PARA'!$A$1:$A$1000,'DE-PARA'!$F$1:$F$1000)</f>
        <v>0</v>
      </c>
      <c r="AD1979" s="64"/>
      <c r="AE1979" s="64"/>
      <c r="AF1979" s="64"/>
      <c r="AG1979" s="65"/>
      <c r="AH1979" s="65"/>
      <c r="BK1979" s="65"/>
      <c r="BL1979" s="65"/>
      <c r="BP1979" s="20"/>
    </row>
    <row r="1980" spans="1:68">
      <c r="A1980" s="19">
        <f>CONCATENATE(MONTH(Base[[#This Row],[Data_Padronizada]]),"/",YEAR(Base[[#This Row],[Data_Padronizada]]))*1</f>
        <v>1</v>
      </c>
      <c r="B1980" s="20" cm="1">
        <f t="array" ref="B1980">IF(ISTEXT(BP1980), IFERROR(VALOR.DATA(TRIM(BP1980)), VALUE(TRIM(BP1980))), BP1980)</f>
        <v>0</v>
      </c>
      <c r="C1980" t="str">
        <f>TEXT(Base[[#This Row],[Data_Padronizada]],"DDD")</f>
        <v>sáb</v>
      </c>
      <c r="D1980">
        <f>_xlfn.XLOOKUP(Base[[#This Row],[Recurso]],'DE-PARA'!$A$1:$A$1000,'DE-PARA'!$D$1:$D$1000)</f>
        <v>0</v>
      </c>
      <c r="E1980" t="str">
        <f>_xlfn.XLOOKUP(Base[[#This Row],[Tipo]],'DE-PARA'!$K$2:$K$63,'DE-PARA'!$L$2:$L$63,"Fazer De-Para")</f>
        <v>Fazer De-Para</v>
      </c>
      <c r="F1980" s="21">
        <f>Base[[#This Row],[Duração]]*24</f>
        <v>0</v>
      </c>
      <c r="G1980" s="22">
        <f>HOUR(Base[[#This Row],[Tempo de atendimento]]/24)</f>
        <v>0</v>
      </c>
      <c r="H1980">
        <f>_xlfn.XLOOKUP(Base[[#This Row],[Recurso]],'DE-PARA'!$A$1:$A$1000,'DE-PARA'!$E$1:$E$1000)</f>
        <v>0</v>
      </c>
      <c r="I1980">
        <f>_xlfn.XLOOKUP(Base[[#This Row],[Recurso]],'DE-PARA'!$A$1:$A$1000,'DE-PARA'!$F$1:$F$1000)</f>
        <v>0</v>
      </c>
      <c r="AD1980" s="64"/>
      <c r="AE1980" s="64"/>
      <c r="AF1980" s="64"/>
      <c r="AG1980" s="65"/>
      <c r="AH1980" s="65"/>
      <c r="BK1980" s="65"/>
      <c r="BL1980" s="65"/>
      <c r="BP1980" s="20"/>
    </row>
    <row r="1981" spans="1:68">
      <c r="A1981" s="19">
        <f>CONCATENATE(MONTH(Base[[#This Row],[Data_Padronizada]]),"/",YEAR(Base[[#This Row],[Data_Padronizada]]))*1</f>
        <v>1</v>
      </c>
      <c r="B1981" s="20" cm="1">
        <f t="array" ref="B1981">IF(ISTEXT(BP1981), IFERROR(VALOR.DATA(TRIM(BP1981)), VALUE(TRIM(BP1981))), BP1981)</f>
        <v>0</v>
      </c>
      <c r="C1981" t="str">
        <f>TEXT(Base[[#This Row],[Data_Padronizada]],"DDD")</f>
        <v>sáb</v>
      </c>
      <c r="D1981">
        <f>_xlfn.XLOOKUP(Base[[#This Row],[Recurso]],'DE-PARA'!$A$1:$A$1000,'DE-PARA'!$D$1:$D$1000)</f>
        <v>0</v>
      </c>
      <c r="E1981" t="str">
        <f>_xlfn.XLOOKUP(Base[[#This Row],[Tipo]],'DE-PARA'!$K$2:$K$63,'DE-PARA'!$L$2:$L$63,"Fazer De-Para")</f>
        <v>Fazer De-Para</v>
      </c>
      <c r="F1981" s="21">
        <f>Base[[#This Row],[Duração]]*24</f>
        <v>0</v>
      </c>
      <c r="G1981" s="22">
        <f>HOUR(Base[[#This Row],[Tempo de atendimento]]/24)</f>
        <v>0</v>
      </c>
      <c r="H1981">
        <f>_xlfn.XLOOKUP(Base[[#This Row],[Recurso]],'DE-PARA'!$A$1:$A$1000,'DE-PARA'!$E$1:$E$1000)</f>
        <v>0</v>
      </c>
      <c r="I1981">
        <f>_xlfn.XLOOKUP(Base[[#This Row],[Recurso]],'DE-PARA'!$A$1:$A$1000,'DE-PARA'!$F$1:$F$1000)</f>
        <v>0</v>
      </c>
      <c r="AD1981" s="64"/>
      <c r="AE1981" s="64"/>
      <c r="AF1981" s="64"/>
      <c r="AG1981" s="65"/>
      <c r="AH1981" s="65"/>
      <c r="BK1981" s="65"/>
      <c r="BL1981" s="65"/>
      <c r="BP1981" s="20"/>
    </row>
    <row r="1982" spans="1:68">
      <c r="A1982" s="19">
        <f>CONCATENATE(MONTH(Base[[#This Row],[Data_Padronizada]]),"/",YEAR(Base[[#This Row],[Data_Padronizada]]))*1</f>
        <v>1</v>
      </c>
      <c r="B1982" s="20" cm="1">
        <f t="array" ref="B1982">IF(ISTEXT(BP1982), IFERROR(VALOR.DATA(TRIM(BP1982)), VALUE(TRIM(BP1982))), BP1982)</f>
        <v>0</v>
      </c>
      <c r="C1982" t="str">
        <f>TEXT(Base[[#This Row],[Data_Padronizada]],"DDD")</f>
        <v>sáb</v>
      </c>
      <c r="D1982">
        <f>_xlfn.XLOOKUP(Base[[#This Row],[Recurso]],'DE-PARA'!$A$1:$A$1000,'DE-PARA'!$D$1:$D$1000)</f>
        <v>0</v>
      </c>
      <c r="E1982" t="str">
        <f>_xlfn.XLOOKUP(Base[[#This Row],[Tipo]],'DE-PARA'!$K$2:$K$63,'DE-PARA'!$L$2:$L$63,"Fazer De-Para")</f>
        <v>Fazer De-Para</v>
      </c>
      <c r="F1982" s="21">
        <f>Base[[#This Row],[Duração]]*24</f>
        <v>0</v>
      </c>
      <c r="G1982" s="22">
        <f>HOUR(Base[[#This Row],[Tempo de atendimento]]/24)</f>
        <v>0</v>
      </c>
      <c r="H1982">
        <f>_xlfn.XLOOKUP(Base[[#This Row],[Recurso]],'DE-PARA'!$A$1:$A$1000,'DE-PARA'!$E$1:$E$1000)</f>
        <v>0</v>
      </c>
      <c r="I1982">
        <f>_xlfn.XLOOKUP(Base[[#This Row],[Recurso]],'DE-PARA'!$A$1:$A$1000,'DE-PARA'!$F$1:$F$1000)</f>
        <v>0</v>
      </c>
      <c r="AD1982" s="64"/>
      <c r="AE1982" s="64"/>
      <c r="AF1982" s="64"/>
      <c r="AG1982" s="65"/>
      <c r="AH1982" s="65"/>
      <c r="BK1982" s="65"/>
      <c r="BL1982" s="65"/>
      <c r="BP1982" s="20"/>
    </row>
    <row r="1983" spans="1:68">
      <c r="A1983" s="19">
        <f>CONCATENATE(MONTH(Base[[#This Row],[Data_Padronizada]]),"/",YEAR(Base[[#This Row],[Data_Padronizada]]))*1</f>
        <v>1</v>
      </c>
      <c r="B1983" s="20" cm="1">
        <f t="array" ref="B1983">IF(ISTEXT(BP1983), IFERROR(VALOR.DATA(TRIM(BP1983)), VALUE(TRIM(BP1983))), BP1983)</f>
        <v>0</v>
      </c>
      <c r="C1983" t="str">
        <f>TEXT(Base[[#This Row],[Data_Padronizada]],"DDD")</f>
        <v>sáb</v>
      </c>
      <c r="D1983">
        <f>_xlfn.XLOOKUP(Base[[#This Row],[Recurso]],'DE-PARA'!$A$1:$A$1000,'DE-PARA'!$D$1:$D$1000)</f>
        <v>0</v>
      </c>
      <c r="E1983" t="str">
        <f>_xlfn.XLOOKUP(Base[[#This Row],[Tipo]],'DE-PARA'!$K$2:$K$63,'DE-PARA'!$L$2:$L$63,"Fazer De-Para")</f>
        <v>Fazer De-Para</v>
      </c>
      <c r="F1983" s="21">
        <f>Base[[#This Row],[Duração]]*24</f>
        <v>0</v>
      </c>
      <c r="G1983" s="22">
        <f>HOUR(Base[[#This Row],[Tempo de atendimento]]/24)</f>
        <v>0</v>
      </c>
      <c r="H1983">
        <f>_xlfn.XLOOKUP(Base[[#This Row],[Recurso]],'DE-PARA'!$A$1:$A$1000,'DE-PARA'!$E$1:$E$1000)</f>
        <v>0</v>
      </c>
      <c r="I1983">
        <f>_xlfn.XLOOKUP(Base[[#This Row],[Recurso]],'DE-PARA'!$A$1:$A$1000,'DE-PARA'!$F$1:$F$1000)</f>
        <v>0</v>
      </c>
      <c r="AD1983" s="64"/>
      <c r="AE1983" s="64"/>
      <c r="AF1983" s="64"/>
      <c r="AG1983" s="65"/>
      <c r="AH1983" s="65"/>
      <c r="BK1983" s="65"/>
      <c r="BL1983" s="65"/>
      <c r="BP1983" s="20"/>
    </row>
    <row r="1984" spans="1:68">
      <c r="A1984" s="19">
        <f>CONCATENATE(MONTH(Base[[#This Row],[Data_Padronizada]]),"/",YEAR(Base[[#This Row],[Data_Padronizada]]))*1</f>
        <v>1</v>
      </c>
      <c r="B1984" s="20" cm="1">
        <f t="array" ref="B1984">IF(ISTEXT(BP1984), IFERROR(VALOR.DATA(TRIM(BP1984)), VALUE(TRIM(BP1984))), BP1984)</f>
        <v>0</v>
      </c>
      <c r="C1984" t="str">
        <f>TEXT(Base[[#This Row],[Data_Padronizada]],"DDD")</f>
        <v>sáb</v>
      </c>
      <c r="D1984">
        <f>_xlfn.XLOOKUP(Base[[#This Row],[Recurso]],'DE-PARA'!$A$1:$A$1000,'DE-PARA'!$D$1:$D$1000)</f>
        <v>0</v>
      </c>
      <c r="E1984" t="str">
        <f>_xlfn.XLOOKUP(Base[[#This Row],[Tipo]],'DE-PARA'!$K$2:$K$63,'DE-PARA'!$L$2:$L$63,"Fazer De-Para")</f>
        <v>Fazer De-Para</v>
      </c>
      <c r="F1984" s="21">
        <f>Base[[#This Row],[Duração]]*24</f>
        <v>0</v>
      </c>
      <c r="G1984" s="22">
        <f>HOUR(Base[[#This Row],[Tempo de atendimento]]/24)</f>
        <v>0</v>
      </c>
      <c r="H1984">
        <f>_xlfn.XLOOKUP(Base[[#This Row],[Recurso]],'DE-PARA'!$A$1:$A$1000,'DE-PARA'!$E$1:$E$1000)</f>
        <v>0</v>
      </c>
      <c r="I1984">
        <f>_xlfn.XLOOKUP(Base[[#This Row],[Recurso]],'DE-PARA'!$A$1:$A$1000,'DE-PARA'!$F$1:$F$1000)</f>
        <v>0</v>
      </c>
      <c r="AD1984" s="64"/>
      <c r="AE1984" s="64"/>
      <c r="AF1984" s="64"/>
      <c r="AG1984" s="65"/>
      <c r="AH1984" s="65"/>
      <c r="BK1984" s="65"/>
      <c r="BL1984" s="65"/>
      <c r="BP1984" s="20"/>
    </row>
    <row r="1985" spans="1:68">
      <c r="A1985" s="19">
        <f>CONCATENATE(MONTH(Base[[#This Row],[Data_Padronizada]]),"/",YEAR(Base[[#This Row],[Data_Padronizada]]))*1</f>
        <v>1</v>
      </c>
      <c r="B1985" s="20" cm="1">
        <f t="array" ref="B1985">IF(ISTEXT(BP1985), IFERROR(VALOR.DATA(TRIM(BP1985)), VALUE(TRIM(BP1985))), BP1985)</f>
        <v>0</v>
      </c>
      <c r="C1985" t="str">
        <f>TEXT(Base[[#This Row],[Data_Padronizada]],"DDD")</f>
        <v>sáb</v>
      </c>
      <c r="D1985">
        <f>_xlfn.XLOOKUP(Base[[#This Row],[Recurso]],'DE-PARA'!$A$1:$A$1000,'DE-PARA'!$D$1:$D$1000)</f>
        <v>0</v>
      </c>
      <c r="E1985" t="str">
        <f>_xlfn.XLOOKUP(Base[[#This Row],[Tipo]],'DE-PARA'!$K$2:$K$63,'DE-PARA'!$L$2:$L$63,"Fazer De-Para")</f>
        <v>Fazer De-Para</v>
      </c>
      <c r="F1985" s="21">
        <f>Base[[#This Row],[Duração]]*24</f>
        <v>0</v>
      </c>
      <c r="G1985" s="22">
        <f>HOUR(Base[[#This Row],[Tempo de atendimento]]/24)</f>
        <v>0</v>
      </c>
      <c r="H1985">
        <f>_xlfn.XLOOKUP(Base[[#This Row],[Recurso]],'DE-PARA'!$A$1:$A$1000,'DE-PARA'!$E$1:$E$1000)</f>
        <v>0</v>
      </c>
      <c r="I1985">
        <f>_xlfn.XLOOKUP(Base[[#This Row],[Recurso]],'DE-PARA'!$A$1:$A$1000,'DE-PARA'!$F$1:$F$1000)</f>
        <v>0</v>
      </c>
      <c r="AD1985" s="64"/>
      <c r="AE1985" s="64"/>
      <c r="AF1985" s="64"/>
      <c r="AG1985" s="65"/>
      <c r="AH1985" s="65"/>
      <c r="BK1985" s="65"/>
      <c r="BL1985" s="65"/>
      <c r="BP1985" s="20"/>
    </row>
    <row r="1986" spans="1:68">
      <c r="A1986" s="19">
        <f>CONCATENATE(MONTH(Base[[#This Row],[Data_Padronizada]]),"/",YEAR(Base[[#This Row],[Data_Padronizada]]))*1</f>
        <v>1</v>
      </c>
      <c r="B1986" s="20" cm="1">
        <f t="array" ref="B1986">IF(ISTEXT(BP1986), IFERROR(VALOR.DATA(TRIM(BP1986)), VALUE(TRIM(BP1986))), BP1986)</f>
        <v>0</v>
      </c>
      <c r="C1986" t="str">
        <f>TEXT(Base[[#This Row],[Data_Padronizada]],"DDD")</f>
        <v>sáb</v>
      </c>
      <c r="D1986">
        <f>_xlfn.XLOOKUP(Base[[#This Row],[Recurso]],'DE-PARA'!$A$1:$A$1000,'DE-PARA'!$D$1:$D$1000)</f>
        <v>0</v>
      </c>
      <c r="E1986" t="str">
        <f>_xlfn.XLOOKUP(Base[[#This Row],[Tipo]],'DE-PARA'!$K$2:$K$63,'DE-PARA'!$L$2:$L$63,"Fazer De-Para")</f>
        <v>Fazer De-Para</v>
      </c>
      <c r="F1986" s="21">
        <f>Base[[#This Row],[Duração]]*24</f>
        <v>0</v>
      </c>
      <c r="G1986" s="22">
        <f>HOUR(Base[[#This Row],[Tempo de atendimento]]/24)</f>
        <v>0</v>
      </c>
      <c r="H1986">
        <f>_xlfn.XLOOKUP(Base[[#This Row],[Recurso]],'DE-PARA'!$A$1:$A$1000,'DE-PARA'!$E$1:$E$1000)</f>
        <v>0</v>
      </c>
      <c r="I1986">
        <f>_xlfn.XLOOKUP(Base[[#This Row],[Recurso]],'DE-PARA'!$A$1:$A$1000,'DE-PARA'!$F$1:$F$1000)</f>
        <v>0</v>
      </c>
      <c r="AD1986" s="64"/>
      <c r="AE1986" s="64"/>
      <c r="AF1986" s="64"/>
      <c r="AG1986" s="65"/>
      <c r="AH1986" s="65"/>
      <c r="BK1986" s="65"/>
      <c r="BL1986" s="65"/>
      <c r="BP1986" s="20"/>
    </row>
    <row r="1987" spans="1:68">
      <c r="A1987" s="19">
        <f>CONCATENATE(MONTH(Base[[#This Row],[Data_Padronizada]]),"/",YEAR(Base[[#This Row],[Data_Padronizada]]))*1</f>
        <v>1</v>
      </c>
      <c r="B1987" s="20" cm="1">
        <f t="array" ref="B1987">IF(ISTEXT(BP1987), IFERROR(VALOR.DATA(TRIM(BP1987)), VALUE(TRIM(BP1987))), BP1987)</f>
        <v>0</v>
      </c>
      <c r="C1987" t="str">
        <f>TEXT(Base[[#This Row],[Data_Padronizada]],"DDD")</f>
        <v>sáb</v>
      </c>
      <c r="D1987">
        <f>_xlfn.XLOOKUP(Base[[#This Row],[Recurso]],'DE-PARA'!$A$1:$A$1000,'DE-PARA'!$D$1:$D$1000)</f>
        <v>0</v>
      </c>
      <c r="E1987" t="str">
        <f>_xlfn.XLOOKUP(Base[[#This Row],[Tipo]],'DE-PARA'!$K$2:$K$63,'DE-PARA'!$L$2:$L$63,"Fazer De-Para")</f>
        <v>Fazer De-Para</v>
      </c>
      <c r="F1987" s="21">
        <f>Base[[#This Row],[Duração]]*24</f>
        <v>0</v>
      </c>
      <c r="G1987" s="22">
        <f>HOUR(Base[[#This Row],[Tempo de atendimento]]/24)</f>
        <v>0</v>
      </c>
      <c r="H1987">
        <f>_xlfn.XLOOKUP(Base[[#This Row],[Recurso]],'DE-PARA'!$A$1:$A$1000,'DE-PARA'!$E$1:$E$1000)</f>
        <v>0</v>
      </c>
      <c r="I1987">
        <f>_xlfn.XLOOKUP(Base[[#This Row],[Recurso]],'DE-PARA'!$A$1:$A$1000,'DE-PARA'!$F$1:$F$1000)</f>
        <v>0</v>
      </c>
      <c r="AD1987" s="64"/>
      <c r="AE1987" s="64"/>
      <c r="AF1987" s="64"/>
      <c r="AG1987" s="65"/>
      <c r="AH1987" s="65"/>
      <c r="BK1987" s="65"/>
      <c r="BL1987" s="65"/>
      <c r="BP1987" s="20"/>
    </row>
    <row r="1988" spans="1:68">
      <c r="A1988" s="19">
        <f>CONCATENATE(MONTH(Base[[#This Row],[Data_Padronizada]]),"/",YEAR(Base[[#This Row],[Data_Padronizada]]))*1</f>
        <v>1</v>
      </c>
      <c r="B1988" s="20" cm="1">
        <f t="array" ref="B1988">IF(ISTEXT(BP1988), IFERROR(VALOR.DATA(TRIM(BP1988)), VALUE(TRIM(BP1988))), BP1988)</f>
        <v>0</v>
      </c>
      <c r="C1988" t="str">
        <f>TEXT(Base[[#This Row],[Data_Padronizada]],"DDD")</f>
        <v>sáb</v>
      </c>
      <c r="D1988">
        <f>_xlfn.XLOOKUP(Base[[#This Row],[Recurso]],'DE-PARA'!$A$1:$A$1000,'DE-PARA'!$D$1:$D$1000)</f>
        <v>0</v>
      </c>
      <c r="E1988" t="str">
        <f>_xlfn.XLOOKUP(Base[[#This Row],[Tipo]],'DE-PARA'!$K$2:$K$63,'DE-PARA'!$L$2:$L$63,"Fazer De-Para")</f>
        <v>Fazer De-Para</v>
      </c>
      <c r="F1988" s="21">
        <f>Base[[#This Row],[Duração]]*24</f>
        <v>0</v>
      </c>
      <c r="G1988" s="22">
        <f>HOUR(Base[[#This Row],[Tempo de atendimento]]/24)</f>
        <v>0</v>
      </c>
      <c r="H1988">
        <f>_xlfn.XLOOKUP(Base[[#This Row],[Recurso]],'DE-PARA'!$A$1:$A$1000,'DE-PARA'!$E$1:$E$1000)</f>
        <v>0</v>
      </c>
      <c r="I1988">
        <f>_xlfn.XLOOKUP(Base[[#This Row],[Recurso]],'DE-PARA'!$A$1:$A$1000,'DE-PARA'!$F$1:$F$1000)</f>
        <v>0</v>
      </c>
      <c r="AD1988" s="64"/>
      <c r="AE1988" s="64"/>
      <c r="AF1988" s="64"/>
      <c r="AG1988" s="65"/>
      <c r="AH1988" s="65"/>
      <c r="BK1988" s="65"/>
      <c r="BL1988" s="65"/>
      <c r="BP1988" s="20"/>
    </row>
    <row r="1989" spans="1:68">
      <c r="A1989" s="19">
        <f>CONCATENATE(MONTH(Base[[#This Row],[Data_Padronizada]]),"/",YEAR(Base[[#This Row],[Data_Padronizada]]))*1</f>
        <v>1</v>
      </c>
      <c r="B1989" s="20" cm="1">
        <f t="array" ref="B1989">IF(ISTEXT(BP1989), IFERROR(VALOR.DATA(TRIM(BP1989)), VALUE(TRIM(BP1989))), BP1989)</f>
        <v>0</v>
      </c>
      <c r="C1989" t="str">
        <f>TEXT(Base[[#This Row],[Data_Padronizada]],"DDD")</f>
        <v>sáb</v>
      </c>
      <c r="D1989">
        <f>_xlfn.XLOOKUP(Base[[#This Row],[Recurso]],'DE-PARA'!$A$1:$A$1000,'DE-PARA'!$D$1:$D$1000)</f>
        <v>0</v>
      </c>
      <c r="E1989" t="str">
        <f>_xlfn.XLOOKUP(Base[[#This Row],[Tipo]],'DE-PARA'!$K$2:$K$63,'DE-PARA'!$L$2:$L$63,"Fazer De-Para")</f>
        <v>Fazer De-Para</v>
      </c>
      <c r="F1989" s="21">
        <f>Base[[#This Row],[Duração]]*24</f>
        <v>0</v>
      </c>
      <c r="G1989" s="22">
        <f>HOUR(Base[[#This Row],[Tempo de atendimento]]/24)</f>
        <v>0</v>
      </c>
      <c r="H1989">
        <f>_xlfn.XLOOKUP(Base[[#This Row],[Recurso]],'DE-PARA'!$A$1:$A$1000,'DE-PARA'!$E$1:$E$1000)</f>
        <v>0</v>
      </c>
      <c r="I1989">
        <f>_xlfn.XLOOKUP(Base[[#This Row],[Recurso]],'DE-PARA'!$A$1:$A$1000,'DE-PARA'!$F$1:$F$1000)</f>
        <v>0</v>
      </c>
      <c r="AD1989" s="64"/>
      <c r="AE1989" s="64"/>
      <c r="AF1989" s="64"/>
      <c r="AG1989" s="65"/>
      <c r="AH1989" s="65"/>
      <c r="BK1989" s="65"/>
      <c r="BL1989" s="65"/>
      <c r="BP1989" s="20"/>
    </row>
    <row r="1990" spans="1:68">
      <c r="A1990" s="19">
        <f>CONCATENATE(MONTH(Base[[#This Row],[Data_Padronizada]]),"/",YEAR(Base[[#This Row],[Data_Padronizada]]))*1</f>
        <v>1</v>
      </c>
      <c r="B1990" s="20" cm="1">
        <f t="array" ref="B1990">IF(ISTEXT(BP1990), IFERROR(VALOR.DATA(TRIM(BP1990)), VALUE(TRIM(BP1990))), BP1990)</f>
        <v>0</v>
      </c>
      <c r="C1990" t="str">
        <f>TEXT(Base[[#This Row],[Data_Padronizada]],"DDD")</f>
        <v>sáb</v>
      </c>
      <c r="D1990">
        <f>_xlfn.XLOOKUP(Base[[#This Row],[Recurso]],'DE-PARA'!$A$1:$A$1000,'DE-PARA'!$D$1:$D$1000)</f>
        <v>0</v>
      </c>
      <c r="E1990" t="str">
        <f>_xlfn.XLOOKUP(Base[[#This Row],[Tipo]],'DE-PARA'!$K$2:$K$63,'DE-PARA'!$L$2:$L$63,"Fazer De-Para")</f>
        <v>Fazer De-Para</v>
      </c>
      <c r="F1990" s="21">
        <f>Base[[#This Row],[Duração]]*24</f>
        <v>0</v>
      </c>
      <c r="G1990" s="22">
        <f>HOUR(Base[[#This Row],[Tempo de atendimento]]/24)</f>
        <v>0</v>
      </c>
      <c r="H1990">
        <f>_xlfn.XLOOKUP(Base[[#This Row],[Recurso]],'DE-PARA'!$A$1:$A$1000,'DE-PARA'!$E$1:$E$1000)</f>
        <v>0</v>
      </c>
      <c r="I1990">
        <f>_xlfn.XLOOKUP(Base[[#This Row],[Recurso]],'DE-PARA'!$A$1:$A$1000,'DE-PARA'!$F$1:$F$1000)</f>
        <v>0</v>
      </c>
      <c r="AD1990" s="64"/>
      <c r="AE1990" s="64"/>
      <c r="AF1990" s="64"/>
      <c r="AG1990" s="65"/>
      <c r="AH1990" s="65"/>
      <c r="BK1990" s="65"/>
      <c r="BL1990" s="65"/>
      <c r="BP1990" s="20"/>
    </row>
    <row r="1991" spans="1:68">
      <c r="A1991" s="19">
        <f>CONCATENATE(MONTH(Base[[#This Row],[Data_Padronizada]]),"/",YEAR(Base[[#This Row],[Data_Padronizada]]))*1</f>
        <v>1</v>
      </c>
      <c r="B1991" s="20" cm="1">
        <f t="array" ref="B1991">IF(ISTEXT(BP1991), IFERROR(VALOR.DATA(TRIM(BP1991)), VALUE(TRIM(BP1991))), BP1991)</f>
        <v>0</v>
      </c>
      <c r="C1991" t="str">
        <f>TEXT(Base[[#This Row],[Data_Padronizada]],"DDD")</f>
        <v>sáb</v>
      </c>
      <c r="D1991">
        <f>_xlfn.XLOOKUP(Base[[#This Row],[Recurso]],'DE-PARA'!$A$1:$A$1000,'DE-PARA'!$D$1:$D$1000)</f>
        <v>0</v>
      </c>
      <c r="E1991" t="str">
        <f>_xlfn.XLOOKUP(Base[[#This Row],[Tipo]],'DE-PARA'!$K$2:$K$63,'DE-PARA'!$L$2:$L$63,"Fazer De-Para")</f>
        <v>Fazer De-Para</v>
      </c>
      <c r="F1991" s="21">
        <f>Base[[#This Row],[Duração]]*24</f>
        <v>0</v>
      </c>
      <c r="G1991" s="22">
        <f>HOUR(Base[[#This Row],[Tempo de atendimento]]/24)</f>
        <v>0</v>
      </c>
      <c r="H1991">
        <f>_xlfn.XLOOKUP(Base[[#This Row],[Recurso]],'DE-PARA'!$A$1:$A$1000,'DE-PARA'!$E$1:$E$1000)</f>
        <v>0</v>
      </c>
      <c r="I1991">
        <f>_xlfn.XLOOKUP(Base[[#This Row],[Recurso]],'DE-PARA'!$A$1:$A$1000,'DE-PARA'!$F$1:$F$1000)</f>
        <v>0</v>
      </c>
      <c r="AD1991" s="64"/>
      <c r="AE1991" s="64"/>
      <c r="AF1991" s="64"/>
      <c r="AG1991" s="65"/>
      <c r="AH1991" s="65"/>
      <c r="BK1991" s="65"/>
      <c r="BL1991" s="65"/>
      <c r="BP1991" s="20"/>
    </row>
    <row r="1992" spans="1:68">
      <c r="A1992" s="19">
        <f>CONCATENATE(MONTH(Base[[#This Row],[Data_Padronizada]]),"/",YEAR(Base[[#This Row],[Data_Padronizada]]))*1</f>
        <v>1</v>
      </c>
      <c r="B1992" s="20" cm="1">
        <f t="array" ref="B1992">IF(ISTEXT(BP1992), IFERROR(VALOR.DATA(TRIM(BP1992)), VALUE(TRIM(BP1992))), BP1992)</f>
        <v>0</v>
      </c>
      <c r="C1992" t="str">
        <f>TEXT(Base[[#This Row],[Data_Padronizada]],"DDD")</f>
        <v>sáb</v>
      </c>
      <c r="D1992">
        <f>_xlfn.XLOOKUP(Base[[#This Row],[Recurso]],'DE-PARA'!$A$1:$A$1000,'DE-PARA'!$D$1:$D$1000)</f>
        <v>0</v>
      </c>
      <c r="E1992" t="str">
        <f>_xlfn.XLOOKUP(Base[[#This Row],[Tipo]],'DE-PARA'!$K$2:$K$63,'DE-PARA'!$L$2:$L$63,"Fazer De-Para")</f>
        <v>Fazer De-Para</v>
      </c>
      <c r="F1992" s="21">
        <f>Base[[#This Row],[Duração]]*24</f>
        <v>0</v>
      </c>
      <c r="G1992" s="22">
        <f>HOUR(Base[[#This Row],[Tempo de atendimento]]/24)</f>
        <v>0</v>
      </c>
      <c r="H1992">
        <f>_xlfn.XLOOKUP(Base[[#This Row],[Recurso]],'DE-PARA'!$A$1:$A$1000,'DE-PARA'!$E$1:$E$1000)</f>
        <v>0</v>
      </c>
      <c r="I1992">
        <f>_xlfn.XLOOKUP(Base[[#This Row],[Recurso]],'DE-PARA'!$A$1:$A$1000,'DE-PARA'!$F$1:$F$1000)</f>
        <v>0</v>
      </c>
      <c r="AD1992" s="64"/>
      <c r="AE1992" s="64"/>
      <c r="AF1992" s="64"/>
      <c r="AG1992" s="65"/>
      <c r="AH1992" s="65"/>
      <c r="BK1992" s="65"/>
      <c r="BL1992" s="65"/>
      <c r="BP1992" s="20"/>
    </row>
    <row r="1993" spans="1:68">
      <c r="A1993" s="19">
        <f>CONCATENATE(MONTH(Base[[#This Row],[Data_Padronizada]]),"/",YEAR(Base[[#This Row],[Data_Padronizada]]))*1</f>
        <v>1</v>
      </c>
      <c r="B1993" s="20" cm="1">
        <f t="array" ref="B1993">IF(ISTEXT(BP1993), IFERROR(VALOR.DATA(TRIM(BP1993)), VALUE(TRIM(BP1993))), BP1993)</f>
        <v>0</v>
      </c>
      <c r="C1993" t="str">
        <f>TEXT(Base[[#This Row],[Data_Padronizada]],"DDD")</f>
        <v>sáb</v>
      </c>
      <c r="D1993">
        <f>_xlfn.XLOOKUP(Base[[#This Row],[Recurso]],'DE-PARA'!$A$1:$A$1000,'DE-PARA'!$D$1:$D$1000)</f>
        <v>0</v>
      </c>
      <c r="E1993" t="str">
        <f>_xlfn.XLOOKUP(Base[[#This Row],[Tipo]],'DE-PARA'!$K$2:$K$63,'DE-PARA'!$L$2:$L$63,"Fazer De-Para")</f>
        <v>Fazer De-Para</v>
      </c>
      <c r="F1993" s="21">
        <f>Base[[#This Row],[Duração]]*24</f>
        <v>0</v>
      </c>
      <c r="G1993" s="22">
        <f>HOUR(Base[[#This Row],[Tempo de atendimento]]/24)</f>
        <v>0</v>
      </c>
      <c r="H1993">
        <f>_xlfn.XLOOKUP(Base[[#This Row],[Recurso]],'DE-PARA'!$A$1:$A$1000,'DE-PARA'!$E$1:$E$1000)</f>
        <v>0</v>
      </c>
      <c r="I1993">
        <f>_xlfn.XLOOKUP(Base[[#This Row],[Recurso]],'DE-PARA'!$A$1:$A$1000,'DE-PARA'!$F$1:$F$1000)</f>
        <v>0</v>
      </c>
      <c r="AD1993" s="64"/>
      <c r="AE1993" s="64"/>
      <c r="AF1993" s="64"/>
      <c r="AG1993" s="65"/>
      <c r="AH1993" s="65"/>
      <c r="BK1993" s="65"/>
      <c r="BL1993" s="65"/>
      <c r="BP1993" s="20"/>
    </row>
    <row r="1994" spans="1:68">
      <c r="A1994" s="19">
        <f>CONCATENATE(MONTH(Base[[#This Row],[Data_Padronizada]]),"/",YEAR(Base[[#This Row],[Data_Padronizada]]))*1</f>
        <v>1</v>
      </c>
      <c r="B1994" s="20" cm="1">
        <f t="array" ref="B1994">IF(ISTEXT(BP1994), IFERROR(VALOR.DATA(TRIM(BP1994)), VALUE(TRIM(BP1994))), BP1994)</f>
        <v>0</v>
      </c>
      <c r="C1994" t="str">
        <f>TEXT(Base[[#This Row],[Data_Padronizada]],"DDD")</f>
        <v>sáb</v>
      </c>
      <c r="D1994">
        <f>_xlfn.XLOOKUP(Base[[#This Row],[Recurso]],'DE-PARA'!$A$1:$A$1000,'DE-PARA'!$D$1:$D$1000)</f>
        <v>0</v>
      </c>
      <c r="E1994" t="str">
        <f>_xlfn.XLOOKUP(Base[[#This Row],[Tipo]],'DE-PARA'!$K$2:$K$63,'DE-PARA'!$L$2:$L$63,"Fazer De-Para")</f>
        <v>Fazer De-Para</v>
      </c>
      <c r="F1994" s="21">
        <f>Base[[#This Row],[Duração]]*24</f>
        <v>0</v>
      </c>
      <c r="G1994" s="22">
        <f>HOUR(Base[[#This Row],[Tempo de atendimento]]/24)</f>
        <v>0</v>
      </c>
      <c r="H1994">
        <f>_xlfn.XLOOKUP(Base[[#This Row],[Recurso]],'DE-PARA'!$A$1:$A$1000,'DE-PARA'!$E$1:$E$1000)</f>
        <v>0</v>
      </c>
      <c r="I1994">
        <f>_xlfn.XLOOKUP(Base[[#This Row],[Recurso]],'DE-PARA'!$A$1:$A$1000,'DE-PARA'!$F$1:$F$1000)</f>
        <v>0</v>
      </c>
      <c r="AD1994" s="64"/>
      <c r="AE1994" s="64"/>
      <c r="AF1994" s="64"/>
      <c r="AG1994" s="65"/>
      <c r="AH1994" s="65"/>
      <c r="BK1994" s="65"/>
      <c r="BL1994" s="65"/>
      <c r="BP1994" s="20"/>
    </row>
    <row r="1995" spans="1:68">
      <c r="A1995" s="19">
        <f>CONCATENATE(MONTH(Base[[#This Row],[Data_Padronizada]]),"/",YEAR(Base[[#This Row],[Data_Padronizada]]))*1</f>
        <v>1</v>
      </c>
      <c r="B1995" s="20" cm="1">
        <f t="array" ref="B1995">IF(ISTEXT(BP1995), IFERROR(VALOR.DATA(TRIM(BP1995)), VALUE(TRIM(BP1995))), BP1995)</f>
        <v>0</v>
      </c>
      <c r="C1995" t="str">
        <f>TEXT(Base[[#This Row],[Data_Padronizada]],"DDD")</f>
        <v>sáb</v>
      </c>
      <c r="D1995">
        <f>_xlfn.XLOOKUP(Base[[#This Row],[Recurso]],'DE-PARA'!$A$1:$A$1000,'DE-PARA'!$D$1:$D$1000)</f>
        <v>0</v>
      </c>
      <c r="E1995" t="str">
        <f>_xlfn.XLOOKUP(Base[[#This Row],[Tipo]],'DE-PARA'!$K$2:$K$63,'DE-PARA'!$L$2:$L$63,"Fazer De-Para")</f>
        <v>Fazer De-Para</v>
      </c>
      <c r="F1995" s="21">
        <f>Base[[#This Row],[Duração]]*24</f>
        <v>0</v>
      </c>
      <c r="G1995" s="22">
        <f>HOUR(Base[[#This Row],[Tempo de atendimento]]/24)</f>
        <v>0</v>
      </c>
      <c r="H1995">
        <f>_xlfn.XLOOKUP(Base[[#This Row],[Recurso]],'DE-PARA'!$A$1:$A$1000,'DE-PARA'!$E$1:$E$1000)</f>
        <v>0</v>
      </c>
      <c r="I1995">
        <f>_xlfn.XLOOKUP(Base[[#This Row],[Recurso]],'DE-PARA'!$A$1:$A$1000,'DE-PARA'!$F$1:$F$1000)</f>
        <v>0</v>
      </c>
      <c r="AD1995" s="64"/>
      <c r="AE1995" s="64"/>
      <c r="AF1995" s="64"/>
      <c r="AG1995" s="65"/>
      <c r="AH1995" s="65"/>
      <c r="BK1995" s="65"/>
      <c r="BL1995" s="65"/>
      <c r="BP1995" s="20"/>
    </row>
    <row r="1996" spans="1:68">
      <c r="A1996" s="19">
        <f>CONCATENATE(MONTH(Base[[#This Row],[Data_Padronizada]]),"/",YEAR(Base[[#This Row],[Data_Padronizada]]))*1</f>
        <v>1</v>
      </c>
      <c r="B1996" s="20" cm="1">
        <f t="array" ref="B1996">IF(ISTEXT(BP1996), IFERROR(VALOR.DATA(TRIM(BP1996)), VALUE(TRIM(BP1996))), BP1996)</f>
        <v>0</v>
      </c>
      <c r="C1996" t="str">
        <f>TEXT(Base[[#This Row],[Data_Padronizada]],"DDD")</f>
        <v>sáb</v>
      </c>
      <c r="D1996">
        <f>_xlfn.XLOOKUP(Base[[#This Row],[Recurso]],'DE-PARA'!$A$1:$A$1000,'DE-PARA'!$D$1:$D$1000)</f>
        <v>0</v>
      </c>
      <c r="E1996" t="str">
        <f>_xlfn.XLOOKUP(Base[[#This Row],[Tipo]],'DE-PARA'!$K$2:$K$63,'DE-PARA'!$L$2:$L$63,"Fazer De-Para")</f>
        <v>Fazer De-Para</v>
      </c>
      <c r="F1996" s="21">
        <f>Base[[#This Row],[Duração]]*24</f>
        <v>0</v>
      </c>
      <c r="G1996" s="22">
        <f>HOUR(Base[[#This Row],[Tempo de atendimento]]/24)</f>
        <v>0</v>
      </c>
      <c r="H1996">
        <f>_xlfn.XLOOKUP(Base[[#This Row],[Recurso]],'DE-PARA'!$A$1:$A$1000,'DE-PARA'!$E$1:$E$1000)</f>
        <v>0</v>
      </c>
      <c r="I1996">
        <f>_xlfn.XLOOKUP(Base[[#This Row],[Recurso]],'DE-PARA'!$A$1:$A$1000,'DE-PARA'!$F$1:$F$1000)</f>
        <v>0</v>
      </c>
      <c r="AD1996" s="64"/>
      <c r="AE1996" s="64"/>
      <c r="AF1996" s="64"/>
      <c r="AG1996" s="65"/>
      <c r="AH1996" s="65"/>
      <c r="BK1996" s="65"/>
      <c r="BL1996" s="65"/>
      <c r="BP1996" s="20"/>
    </row>
    <row r="1997" spans="1:68">
      <c r="A1997" s="19">
        <f>CONCATENATE(MONTH(Base[[#This Row],[Data_Padronizada]]),"/",YEAR(Base[[#This Row],[Data_Padronizada]]))*1</f>
        <v>1</v>
      </c>
      <c r="B1997" s="20" cm="1">
        <f t="array" ref="B1997">IF(ISTEXT(BP1997), IFERROR(VALOR.DATA(TRIM(BP1997)), VALUE(TRIM(BP1997))), BP1997)</f>
        <v>0</v>
      </c>
      <c r="C1997" t="str">
        <f>TEXT(Base[[#This Row],[Data_Padronizada]],"DDD")</f>
        <v>sáb</v>
      </c>
      <c r="D1997">
        <f>_xlfn.XLOOKUP(Base[[#This Row],[Recurso]],'DE-PARA'!$A$1:$A$1000,'DE-PARA'!$D$1:$D$1000)</f>
        <v>0</v>
      </c>
      <c r="E1997" t="str">
        <f>_xlfn.XLOOKUP(Base[[#This Row],[Tipo]],'DE-PARA'!$K$2:$K$63,'DE-PARA'!$L$2:$L$63,"Fazer De-Para")</f>
        <v>Fazer De-Para</v>
      </c>
      <c r="F1997" s="21">
        <f>Base[[#This Row],[Duração]]*24</f>
        <v>0</v>
      </c>
      <c r="G1997" s="22">
        <f>HOUR(Base[[#This Row],[Tempo de atendimento]]/24)</f>
        <v>0</v>
      </c>
      <c r="H1997">
        <f>_xlfn.XLOOKUP(Base[[#This Row],[Recurso]],'DE-PARA'!$A$1:$A$1000,'DE-PARA'!$E$1:$E$1000)</f>
        <v>0</v>
      </c>
      <c r="I1997">
        <f>_xlfn.XLOOKUP(Base[[#This Row],[Recurso]],'DE-PARA'!$A$1:$A$1000,'DE-PARA'!$F$1:$F$1000)</f>
        <v>0</v>
      </c>
      <c r="AD1997" s="64"/>
      <c r="AE1997" s="64"/>
      <c r="AF1997" s="64"/>
      <c r="AG1997" s="65"/>
      <c r="AH1997" s="65"/>
      <c r="BK1997" s="65"/>
      <c r="BL1997" s="65"/>
      <c r="BP1997" s="20"/>
    </row>
    <row r="1998" spans="1:68">
      <c r="A1998" s="19">
        <f>CONCATENATE(MONTH(Base[[#This Row],[Data_Padronizada]]),"/",YEAR(Base[[#This Row],[Data_Padronizada]]))*1</f>
        <v>1</v>
      </c>
      <c r="B1998" s="20" cm="1">
        <f t="array" ref="B1998">IF(ISTEXT(BP1998), IFERROR(VALOR.DATA(TRIM(BP1998)), VALUE(TRIM(BP1998))), BP1998)</f>
        <v>0</v>
      </c>
      <c r="C1998" t="str">
        <f>TEXT(Base[[#This Row],[Data_Padronizada]],"DDD")</f>
        <v>sáb</v>
      </c>
      <c r="D1998">
        <f>_xlfn.XLOOKUP(Base[[#This Row],[Recurso]],'DE-PARA'!$A$1:$A$1000,'DE-PARA'!$D$1:$D$1000)</f>
        <v>0</v>
      </c>
      <c r="E1998" t="str">
        <f>_xlfn.XLOOKUP(Base[[#This Row],[Tipo]],'DE-PARA'!$K$2:$K$63,'DE-PARA'!$L$2:$L$63,"Fazer De-Para")</f>
        <v>Fazer De-Para</v>
      </c>
      <c r="F1998" s="21">
        <f>Base[[#This Row],[Duração]]*24</f>
        <v>0</v>
      </c>
      <c r="G1998" s="22">
        <f>HOUR(Base[[#This Row],[Tempo de atendimento]]/24)</f>
        <v>0</v>
      </c>
      <c r="H1998">
        <f>_xlfn.XLOOKUP(Base[[#This Row],[Recurso]],'DE-PARA'!$A$1:$A$1000,'DE-PARA'!$E$1:$E$1000)</f>
        <v>0</v>
      </c>
      <c r="I1998">
        <f>_xlfn.XLOOKUP(Base[[#This Row],[Recurso]],'DE-PARA'!$A$1:$A$1000,'DE-PARA'!$F$1:$F$1000)</f>
        <v>0</v>
      </c>
      <c r="AD1998" s="64"/>
      <c r="AE1998" s="64"/>
      <c r="AF1998" s="64"/>
      <c r="AG1998" s="65"/>
      <c r="AH1998" s="65"/>
      <c r="BK1998" s="65"/>
      <c r="BL1998" s="65"/>
      <c r="BP1998" s="20"/>
    </row>
    <row r="1999" spans="1:68">
      <c r="A1999" s="19">
        <f>CONCATENATE(MONTH(Base[[#This Row],[Data_Padronizada]]),"/",YEAR(Base[[#This Row],[Data_Padronizada]]))*1</f>
        <v>1</v>
      </c>
      <c r="B1999" s="20" cm="1">
        <f t="array" ref="B1999">IF(ISTEXT(BP1999), IFERROR(VALOR.DATA(TRIM(BP1999)), VALUE(TRIM(BP1999))), BP1999)</f>
        <v>0</v>
      </c>
      <c r="C1999" t="str">
        <f>TEXT(Base[[#This Row],[Data_Padronizada]],"DDD")</f>
        <v>sáb</v>
      </c>
      <c r="D1999">
        <f>_xlfn.XLOOKUP(Base[[#This Row],[Recurso]],'DE-PARA'!$A$1:$A$1000,'DE-PARA'!$D$1:$D$1000)</f>
        <v>0</v>
      </c>
      <c r="E1999" t="str">
        <f>_xlfn.XLOOKUP(Base[[#This Row],[Tipo]],'DE-PARA'!$K$2:$K$63,'DE-PARA'!$L$2:$L$63,"Fazer De-Para")</f>
        <v>Fazer De-Para</v>
      </c>
      <c r="F1999" s="21">
        <f>Base[[#This Row],[Duração]]*24</f>
        <v>0</v>
      </c>
      <c r="G1999" s="22">
        <f>HOUR(Base[[#This Row],[Tempo de atendimento]]/24)</f>
        <v>0</v>
      </c>
      <c r="H1999">
        <f>_xlfn.XLOOKUP(Base[[#This Row],[Recurso]],'DE-PARA'!$A$1:$A$1000,'DE-PARA'!$E$1:$E$1000)</f>
        <v>0</v>
      </c>
      <c r="I1999">
        <f>_xlfn.XLOOKUP(Base[[#This Row],[Recurso]],'DE-PARA'!$A$1:$A$1000,'DE-PARA'!$F$1:$F$1000)</f>
        <v>0</v>
      </c>
      <c r="AD1999" s="64"/>
      <c r="AE1999" s="64"/>
      <c r="AF1999" s="64"/>
      <c r="AG1999" s="65"/>
      <c r="AH1999" s="65"/>
      <c r="BK1999" s="65"/>
      <c r="BL1999" s="65"/>
      <c r="BP1999" s="20"/>
    </row>
    <row r="2000" spans="1:68">
      <c r="A2000" s="19">
        <f>CONCATENATE(MONTH(Base[[#This Row],[Data_Padronizada]]),"/",YEAR(Base[[#This Row],[Data_Padronizada]]))*1</f>
        <v>1</v>
      </c>
      <c r="B2000" s="20" cm="1">
        <f t="array" ref="B2000">IF(ISTEXT(BP2000), IFERROR(VALOR.DATA(TRIM(BP2000)), VALUE(TRIM(BP2000))), BP2000)</f>
        <v>0</v>
      </c>
      <c r="C2000" t="str">
        <f>TEXT(Base[[#This Row],[Data_Padronizada]],"DDD")</f>
        <v>sáb</v>
      </c>
      <c r="D2000">
        <f>_xlfn.XLOOKUP(Base[[#This Row],[Recurso]],'DE-PARA'!$A$1:$A$1000,'DE-PARA'!$D$1:$D$1000)</f>
        <v>0</v>
      </c>
      <c r="E2000" t="str">
        <f>_xlfn.XLOOKUP(Base[[#This Row],[Tipo]],'DE-PARA'!$K$2:$K$63,'DE-PARA'!$L$2:$L$63,"Fazer De-Para")</f>
        <v>Fazer De-Para</v>
      </c>
      <c r="F2000" s="21">
        <f>Base[[#This Row],[Duração]]*24</f>
        <v>0</v>
      </c>
      <c r="G2000" s="22">
        <f>HOUR(Base[[#This Row],[Tempo de atendimento]]/24)</f>
        <v>0</v>
      </c>
      <c r="H2000">
        <f>_xlfn.XLOOKUP(Base[[#This Row],[Recurso]],'DE-PARA'!$A$1:$A$1000,'DE-PARA'!$E$1:$E$1000)</f>
        <v>0</v>
      </c>
      <c r="I2000">
        <f>_xlfn.XLOOKUP(Base[[#This Row],[Recurso]],'DE-PARA'!$A$1:$A$1000,'DE-PARA'!$F$1:$F$1000)</f>
        <v>0</v>
      </c>
      <c r="AD2000" s="64"/>
      <c r="AE2000" s="64"/>
      <c r="AF2000" s="64"/>
      <c r="AG2000" s="65"/>
      <c r="AH2000" s="65"/>
      <c r="BK2000" s="65"/>
      <c r="BL2000" s="65"/>
      <c r="BP2000" s="20"/>
    </row>
    <row r="2001" spans="1:68">
      <c r="A2001" s="19">
        <f>CONCATENATE(MONTH(Base[[#This Row],[Data_Padronizada]]),"/",YEAR(Base[[#This Row],[Data_Padronizada]]))*1</f>
        <v>1</v>
      </c>
      <c r="B2001" s="20" cm="1">
        <f t="array" ref="B2001">IF(ISTEXT(BP2001), IFERROR(VALOR.DATA(TRIM(BP2001)), VALUE(TRIM(BP2001))), BP2001)</f>
        <v>0</v>
      </c>
      <c r="C2001" t="str">
        <f>TEXT(Base[[#This Row],[Data_Padronizada]],"DDD")</f>
        <v>sáb</v>
      </c>
      <c r="D2001">
        <f>_xlfn.XLOOKUP(Base[[#This Row],[Recurso]],'DE-PARA'!$A$1:$A$1000,'DE-PARA'!$D$1:$D$1000)</f>
        <v>0</v>
      </c>
      <c r="E2001" t="str">
        <f>_xlfn.XLOOKUP(Base[[#This Row],[Tipo]],'DE-PARA'!$K$2:$K$63,'DE-PARA'!$L$2:$L$63,"Fazer De-Para")</f>
        <v>Fazer De-Para</v>
      </c>
      <c r="F2001" s="21">
        <f>Base[[#This Row],[Duração]]*24</f>
        <v>0</v>
      </c>
      <c r="G2001" s="22">
        <f>HOUR(Base[[#This Row],[Tempo de atendimento]]/24)</f>
        <v>0</v>
      </c>
      <c r="H2001">
        <f>_xlfn.XLOOKUP(Base[[#This Row],[Recurso]],'DE-PARA'!$A$1:$A$1000,'DE-PARA'!$E$1:$E$1000)</f>
        <v>0</v>
      </c>
      <c r="I2001">
        <f>_xlfn.XLOOKUP(Base[[#This Row],[Recurso]],'DE-PARA'!$A$1:$A$1000,'DE-PARA'!$F$1:$F$1000)</f>
        <v>0</v>
      </c>
      <c r="AD2001" s="64"/>
      <c r="AE2001" s="64"/>
      <c r="AF2001" s="64"/>
      <c r="AG2001" s="65"/>
      <c r="AH2001" s="65"/>
      <c r="BK2001" s="65"/>
      <c r="BL2001" s="65"/>
      <c r="BP2001" s="20"/>
    </row>
    <row r="2002" spans="1:68">
      <c r="A2002" s="19">
        <f>CONCATENATE(MONTH(Base[[#This Row],[Data_Padronizada]]),"/",YEAR(Base[[#This Row],[Data_Padronizada]]))*1</f>
        <v>1</v>
      </c>
      <c r="B2002" s="20" cm="1">
        <f t="array" ref="B2002">IF(ISTEXT(BP2002), IFERROR(VALOR.DATA(TRIM(BP2002)), VALUE(TRIM(BP2002))), BP2002)</f>
        <v>0</v>
      </c>
      <c r="C2002" t="str">
        <f>TEXT(Base[[#This Row],[Data_Padronizada]],"DDD")</f>
        <v>sáb</v>
      </c>
      <c r="D2002">
        <f>_xlfn.XLOOKUP(Base[[#This Row],[Recurso]],'DE-PARA'!$A$1:$A$1000,'DE-PARA'!$D$1:$D$1000)</f>
        <v>0</v>
      </c>
      <c r="E2002" t="str">
        <f>_xlfn.XLOOKUP(Base[[#This Row],[Tipo]],'DE-PARA'!$K$2:$K$63,'DE-PARA'!$L$2:$L$63,"Fazer De-Para")</f>
        <v>Fazer De-Para</v>
      </c>
      <c r="F2002" s="21">
        <f>Base[[#This Row],[Duração]]*24</f>
        <v>0</v>
      </c>
      <c r="G2002" s="22">
        <f>HOUR(Base[[#This Row],[Tempo de atendimento]]/24)</f>
        <v>0</v>
      </c>
      <c r="H2002">
        <f>_xlfn.XLOOKUP(Base[[#This Row],[Recurso]],'DE-PARA'!$A$1:$A$1000,'DE-PARA'!$E$1:$E$1000)</f>
        <v>0</v>
      </c>
      <c r="I2002">
        <f>_xlfn.XLOOKUP(Base[[#This Row],[Recurso]],'DE-PARA'!$A$1:$A$1000,'DE-PARA'!$F$1:$F$1000)</f>
        <v>0</v>
      </c>
      <c r="AD2002" s="64"/>
      <c r="AE2002" s="64"/>
      <c r="AF2002" s="64"/>
      <c r="AG2002" s="65"/>
      <c r="AH2002" s="65"/>
      <c r="BK2002" s="65"/>
      <c r="BL2002" s="65"/>
      <c r="BP2002" s="20"/>
    </row>
    <row r="2003" spans="1:68">
      <c r="A2003" s="19">
        <f>CONCATENATE(MONTH(Base[[#This Row],[Data_Padronizada]]),"/",YEAR(Base[[#This Row],[Data_Padronizada]]))*1</f>
        <v>1</v>
      </c>
      <c r="B2003" s="20" cm="1">
        <f t="array" ref="B2003">IF(ISTEXT(BP2003), IFERROR(VALOR.DATA(TRIM(BP2003)), VALUE(TRIM(BP2003))), BP2003)</f>
        <v>0</v>
      </c>
      <c r="C2003" t="str">
        <f>TEXT(Base[[#This Row],[Data_Padronizada]],"DDD")</f>
        <v>sáb</v>
      </c>
      <c r="D2003">
        <f>_xlfn.XLOOKUP(Base[[#This Row],[Recurso]],'DE-PARA'!$A$1:$A$1000,'DE-PARA'!$D$1:$D$1000)</f>
        <v>0</v>
      </c>
      <c r="E2003" t="str">
        <f>_xlfn.XLOOKUP(Base[[#This Row],[Tipo]],'DE-PARA'!$K$2:$K$63,'DE-PARA'!$L$2:$L$63,"Fazer De-Para")</f>
        <v>Fazer De-Para</v>
      </c>
      <c r="F2003" s="21">
        <f>Base[[#This Row],[Duração]]*24</f>
        <v>0</v>
      </c>
      <c r="G2003" s="22">
        <f>HOUR(Base[[#This Row],[Tempo de atendimento]]/24)</f>
        <v>0</v>
      </c>
      <c r="H2003">
        <f>_xlfn.XLOOKUP(Base[[#This Row],[Recurso]],'DE-PARA'!$A$1:$A$1000,'DE-PARA'!$E$1:$E$1000)</f>
        <v>0</v>
      </c>
      <c r="I2003">
        <f>_xlfn.XLOOKUP(Base[[#This Row],[Recurso]],'DE-PARA'!$A$1:$A$1000,'DE-PARA'!$F$1:$F$1000)</f>
        <v>0</v>
      </c>
      <c r="AD2003" s="64"/>
      <c r="AE2003" s="64"/>
      <c r="AF2003" s="64"/>
      <c r="AG2003" s="65"/>
      <c r="AH2003" s="65"/>
      <c r="BK2003" s="65"/>
      <c r="BL2003" s="65"/>
      <c r="BP2003" s="20"/>
    </row>
    <row r="2004" spans="1:68">
      <c r="A2004" s="19">
        <f>CONCATENATE(MONTH(Base[[#This Row],[Data_Padronizada]]),"/",YEAR(Base[[#This Row],[Data_Padronizada]]))*1</f>
        <v>1</v>
      </c>
      <c r="B2004" s="20" cm="1">
        <f t="array" ref="B2004">IF(ISTEXT(BP2004), IFERROR(VALOR.DATA(TRIM(BP2004)), VALUE(TRIM(BP2004))), BP2004)</f>
        <v>0</v>
      </c>
      <c r="C2004" t="str">
        <f>TEXT(Base[[#This Row],[Data_Padronizada]],"DDD")</f>
        <v>sáb</v>
      </c>
      <c r="D2004">
        <f>_xlfn.XLOOKUP(Base[[#This Row],[Recurso]],'DE-PARA'!$A$1:$A$1000,'DE-PARA'!$D$1:$D$1000)</f>
        <v>0</v>
      </c>
      <c r="E2004" t="str">
        <f>_xlfn.XLOOKUP(Base[[#This Row],[Tipo]],'DE-PARA'!$K$2:$K$63,'DE-PARA'!$L$2:$L$63,"Fazer De-Para")</f>
        <v>Fazer De-Para</v>
      </c>
      <c r="F2004" s="21">
        <f>Base[[#This Row],[Duração]]*24</f>
        <v>0</v>
      </c>
      <c r="G2004" s="22">
        <f>HOUR(Base[[#This Row],[Tempo de atendimento]]/24)</f>
        <v>0</v>
      </c>
      <c r="H2004">
        <f>_xlfn.XLOOKUP(Base[[#This Row],[Recurso]],'DE-PARA'!$A$1:$A$1000,'DE-PARA'!$E$1:$E$1000)</f>
        <v>0</v>
      </c>
      <c r="I2004">
        <f>_xlfn.XLOOKUP(Base[[#This Row],[Recurso]],'DE-PARA'!$A$1:$A$1000,'DE-PARA'!$F$1:$F$1000)</f>
        <v>0</v>
      </c>
      <c r="AD2004" s="64"/>
      <c r="AE2004" s="64"/>
      <c r="AF2004" s="64"/>
      <c r="AG2004" s="65"/>
      <c r="AH2004" s="65"/>
      <c r="BK2004" s="65"/>
      <c r="BL2004" s="65"/>
      <c r="BP2004" s="20"/>
    </row>
    <row r="2005" spans="1:68">
      <c r="A2005" s="19">
        <f>CONCATENATE(MONTH(Base[[#This Row],[Data_Padronizada]]),"/",YEAR(Base[[#This Row],[Data_Padronizada]]))*1</f>
        <v>1</v>
      </c>
      <c r="B2005" s="20" cm="1">
        <f t="array" ref="B2005">IF(ISTEXT(BP2005), IFERROR(VALOR.DATA(TRIM(BP2005)), VALUE(TRIM(BP2005))), BP2005)</f>
        <v>0</v>
      </c>
      <c r="C2005" t="str">
        <f>TEXT(Base[[#This Row],[Data_Padronizada]],"DDD")</f>
        <v>sáb</v>
      </c>
      <c r="D2005">
        <f>_xlfn.XLOOKUP(Base[[#This Row],[Recurso]],'DE-PARA'!$A$1:$A$1000,'DE-PARA'!$D$1:$D$1000)</f>
        <v>0</v>
      </c>
      <c r="E2005" t="str">
        <f>_xlfn.XLOOKUP(Base[[#This Row],[Tipo]],'DE-PARA'!$K$2:$K$63,'DE-PARA'!$L$2:$L$63,"Fazer De-Para")</f>
        <v>Fazer De-Para</v>
      </c>
      <c r="F2005" s="21">
        <f>Base[[#This Row],[Duração]]*24</f>
        <v>0</v>
      </c>
      <c r="G2005" s="22">
        <f>HOUR(Base[[#This Row],[Tempo de atendimento]]/24)</f>
        <v>0</v>
      </c>
      <c r="H2005">
        <f>_xlfn.XLOOKUP(Base[[#This Row],[Recurso]],'DE-PARA'!$A$1:$A$1000,'DE-PARA'!$E$1:$E$1000)</f>
        <v>0</v>
      </c>
      <c r="I2005">
        <f>_xlfn.XLOOKUP(Base[[#This Row],[Recurso]],'DE-PARA'!$A$1:$A$1000,'DE-PARA'!$F$1:$F$1000)</f>
        <v>0</v>
      </c>
      <c r="AD2005" s="64"/>
      <c r="AE2005" s="64"/>
      <c r="AF2005" s="64"/>
      <c r="AG2005" s="65"/>
      <c r="AH2005" s="65"/>
      <c r="BK2005" s="65"/>
      <c r="BL2005" s="65"/>
      <c r="BP2005" s="20"/>
    </row>
    <row r="2006" spans="1:68">
      <c r="A2006" s="19">
        <f>CONCATENATE(MONTH(Base[[#This Row],[Data_Padronizada]]),"/",YEAR(Base[[#This Row],[Data_Padronizada]]))*1</f>
        <v>1</v>
      </c>
      <c r="B2006" s="20" cm="1">
        <f t="array" ref="B2006">IF(ISTEXT(BP2006), IFERROR(VALOR.DATA(TRIM(BP2006)), VALUE(TRIM(BP2006))), BP2006)</f>
        <v>0</v>
      </c>
      <c r="C2006" t="str">
        <f>TEXT(Base[[#This Row],[Data_Padronizada]],"DDD")</f>
        <v>sáb</v>
      </c>
      <c r="D2006">
        <f>_xlfn.XLOOKUP(Base[[#This Row],[Recurso]],'DE-PARA'!$A$1:$A$1000,'DE-PARA'!$D$1:$D$1000)</f>
        <v>0</v>
      </c>
      <c r="E2006" t="str">
        <f>_xlfn.XLOOKUP(Base[[#This Row],[Tipo]],'DE-PARA'!$K$2:$K$63,'DE-PARA'!$L$2:$L$63,"Fazer De-Para")</f>
        <v>Fazer De-Para</v>
      </c>
      <c r="F2006" s="21">
        <f>Base[[#This Row],[Duração]]*24</f>
        <v>0</v>
      </c>
      <c r="G2006" s="22">
        <f>HOUR(Base[[#This Row],[Tempo de atendimento]]/24)</f>
        <v>0</v>
      </c>
      <c r="H2006">
        <f>_xlfn.XLOOKUP(Base[[#This Row],[Recurso]],'DE-PARA'!$A$1:$A$1000,'DE-PARA'!$E$1:$E$1000)</f>
        <v>0</v>
      </c>
      <c r="I2006">
        <f>_xlfn.XLOOKUP(Base[[#This Row],[Recurso]],'DE-PARA'!$A$1:$A$1000,'DE-PARA'!$F$1:$F$1000)</f>
        <v>0</v>
      </c>
      <c r="AD2006" s="64"/>
      <c r="AE2006" s="64"/>
      <c r="AF2006" s="64"/>
      <c r="AG2006" s="65"/>
      <c r="AH2006" s="65"/>
      <c r="BK2006" s="65"/>
      <c r="BL2006" s="65"/>
      <c r="BP2006" s="20"/>
    </row>
    <row r="2007" spans="1:68">
      <c r="A2007" s="19">
        <f>CONCATENATE(MONTH(Base[[#This Row],[Data_Padronizada]]),"/",YEAR(Base[[#This Row],[Data_Padronizada]]))*1</f>
        <v>1</v>
      </c>
      <c r="B2007" s="20" cm="1">
        <f t="array" ref="B2007">IF(ISTEXT(BP2007), IFERROR(VALOR.DATA(TRIM(BP2007)), VALUE(TRIM(BP2007))), BP2007)</f>
        <v>0</v>
      </c>
      <c r="C2007" t="str">
        <f>TEXT(Base[[#This Row],[Data_Padronizada]],"DDD")</f>
        <v>sáb</v>
      </c>
      <c r="D2007">
        <f>_xlfn.XLOOKUP(Base[[#This Row],[Recurso]],'DE-PARA'!$A$1:$A$1000,'DE-PARA'!$D$1:$D$1000)</f>
        <v>0</v>
      </c>
      <c r="E2007" t="str">
        <f>_xlfn.XLOOKUP(Base[[#This Row],[Tipo]],'DE-PARA'!$K$2:$K$63,'DE-PARA'!$L$2:$L$63,"Fazer De-Para")</f>
        <v>Fazer De-Para</v>
      </c>
      <c r="F2007" s="21">
        <f>Base[[#This Row],[Duração]]*24</f>
        <v>0</v>
      </c>
      <c r="G2007" s="22">
        <f>HOUR(Base[[#This Row],[Tempo de atendimento]]/24)</f>
        <v>0</v>
      </c>
      <c r="H2007">
        <f>_xlfn.XLOOKUP(Base[[#This Row],[Recurso]],'DE-PARA'!$A$1:$A$1000,'DE-PARA'!$E$1:$E$1000)</f>
        <v>0</v>
      </c>
      <c r="I2007">
        <f>_xlfn.XLOOKUP(Base[[#This Row],[Recurso]],'DE-PARA'!$A$1:$A$1000,'DE-PARA'!$F$1:$F$1000)</f>
        <v>0</v>
      </c>
      <c r="AD2007" s="64"/>
      <c r="AE2007" s="64"/>
      <c r="AF2007" s="64"/>
      <c r="AG2007" s="65"/>
      <c r="AH2007" s="65"/>
      <c r="BK2007" s="65"/>
      <c r="BL2007" s="65"/>
      <c r="BP2007" s="20"/>
    </row>
    <row r="2008" spans="1:68">
      <c r="A2008" s="19">
        <f>CONCATENATE(MONTH(Base[[#This Row],[Data_Padronizada]]),"/",YEAR(Base[[#This Row],[Data_Padronizada]]))*1</f>
        <v>1</v>
      </c>
      <c r="B2008" s="20" cm="1">
        <f t="array" ref="B2008">IF(ISTEXT(BP2008), IFERROR(VALOR.DATA(TRIM(BP2008)), VALUE(TRIM(BP2008))), BP2008)</f>
        <v>0</v>
      </c>
      <c r="C2008" t="str">
        <f>TEXT(Base[[#This Row],[Data_Padronizada]],"DDD")</f>
        <v>sáb</v>
      </c>
      <c r="D2008">
        <f>_xlfn.XLOOKUP(Base[[#This Row],[Recurso]],'DE-PARA'!$A$1:$A$1000,'DE-PARA'!$D$1:$D$1000)</f>
        <v>0</v>
      </c>
      <c r="E2008" t="str">
        <f>_xlfn.XLOOKUP(Base[[#This Row],[Tipo]],'DE-PARA'!$K$2:$K$63,'DE-PARA'!$L$2:$L$63,"Fazer De-Para")</f>
        <v>Fazer De-Para</v>
      </c>
      <c r="F2008" s="21">
        <f>Base[[#This Row],[Duração]]*24</f>
        <v>0</v>
      </c>
      <c r="G2008" s="22">
        <f>HOUR(Base[[#This Row],[Tempo de atendimento]]/24)</f>
        <v>0</v>
      </c>
      <c r="H2008">
        <f>_xlfn.XLOOKUP(Base[[#This Row],[Recurso]],'DE-PARA'!$A$1:$A$1000,'DE-PARA'!$E$1:$E$1000)</f>
        <v>0</v>
      </c>
      <c r="I2008">
        <f>_xlfn.XLOOKUP(Base[[#This Row],[Recurso]],'DE-PARA'!$A$1:$A$1000,'DE-PARA'!$F$1:$F$1000)</f>
        <v>0</v>
      </c>
      <c r="AD2008" s="64"/>
      <c r="AE2008" s="64"/>
      <c r="AF2008" s="64"/>
      <c r="AG2008" s="65"/>
      <c r="AH2008" s="65"/>
      <c r="BK2008" s="65"/>
      <c r="BL2008" s="65"/>
      <c r="BP2008" s="20"/>
    </row>
    <row r="2009" spans="1:68">
      <c r="A2009" s="19">
        <f>CONCATENATE(MONTH(Base[[#This Row],[Data_Padronizada]]),"/",YEAR(Base[[#This Row],[Data_Padronizada]]))*1</f>
        <v>1</v>
      </c>
      <c r="B2009" s="20" cm="1">
        <f t="array" ref="B2009">IF(ISTEXT(BP2009), IFERROR(VALOR.DATA(TRIM(BP2009)), VALUE(TRIM(BP2009))), BP2009)</f>
        <v>0</v>
      </c>
      <c r="C2009" t="str">
        <f>TEXT(Base[[#This Row],[Data_Padronizada]],"DDD")</f>
        <v>sáb</v>
      </c>
      <c r="D2009">
        <f>_xlfn.XLOOKUP(Base[[#This Row],[Recurso]],'DE-PARA'!$A$1:$A$1000,'DE-PARA'!$D$1:$D$1000)</f>
        <v>0</v>
      </c>
      <c r="E2009" t="str">
        <f>_xlfn.XLOOKUP(Base[[#This Row],[Tipo]],'DE-PARA'!$K$2:$K$63,'DE-PARA'!$L$2:$L$63,"Fazer De-Para")</f>
        <v>Fazer De-Para</v>
      </c>
      <c r="F2009" s="21">
        <f>Base[[#This Row],[Duração]]*24</f>
        <v>0</v>
      </c>
      <c r="G2009" s="22">
        <f>HOUR(Base[[#This Row],[Tempo de atendimento]]/24)</f>
        <v>0</v>
      </c>
      <c r="H2009">
        <f>_xlfn.XLOOKUP(Base[[#This Row],[Recurso]],'DE-PARA'!$A$1:$A$1000,'DE-PARA'!$E$1:$E$1000)</f>
        <v>0</v>
      </c>
      <c r="I2009">
        <f>_xlfn.XLOOKUP(Base[[#This Row],[Recurso]],'DE-PARA'!$A$1:$A$1000,'DE-PARA'!$F$1:$F$1000)</f>
        <v>0</v>
      </c>
      <c r="AD2009" s="64"/>
      <c r="AE2009" s="64"/>
      <c r="AF2009" s="64"/>
      <c r="AG2009" s="65"/>
      <c r="AH2009" s="65"/>
      <c r="BK2009" s="65"/>
      <c r="BL2009" s="65"/>
      <c r="BP2009" s="20"/>
    </row>
    <row r="2010" spans="1:68">
      <c r="A2010" s="19">
        <f>CONCATENATE(MONTH(Base[[#This Row],[Data_Padronizada]]),"/",YEAR(Base[[#This Row],[Data_Padronizada]]))*1</f>
        <v>1</v>
      </c>
      <c r="B2010" s="20" cm="1">
        <f t="array" ref="B2010">IF(ISTEXT(BP2010), IFERROR(VALOR.DATA(TRIM(BP2010)), VALUE(TRIM(BP2010))), BP2010)</f>
        <v>0</v>
      </c>
      <c r="C2010" t="str">
        <f>TEXT(Base[[#This Row],[Data_Padronizada]],"DDD")</f>
        <v>sáb</v>
      </c>
      <c r="D2010">
        <f>_xlfn.XLOOKUP(Base[[#This Row],[Recurso]],'DE-PARA'!$A$1:$A$1000,'DE-PARA'!$D$1:$D$1000)</f>
        <v>0</v>
      </c>
      <c r="E2010" t="str">
        <f>_xlfn.XLOOKUP(Base[[#This Row],[Tipo]],'DE-PARA'!$K$2:$K$63,'DE-PARA'!$L$2:$L$63,"Fazer De-Para")</f>
        <v>Fazer De-Para</v>
      </c>
      <c r="F2010" s="21">
        <f>Base[[#This Row],[Duração]]*24</f>
        <v>0</v>
      </c>
      <c r="G2010" s="22">
        <f>HOUR(Base[[#This Row],[Tempo de atendimento]]/24)</f>
        <v>0</v>
      </c>
      <c r="H2010">
        <f>_xlfn.XLOOKUP(Base[[#This Row],[Recurso]],'DE-PARA'!$A$1:$A$1000,'DE-PARA'!$E$1:$E$1000)</f>
        <v>0</v>
      </c>
      <c r="I2010">
        <f>_xlfn.XLOOKUP(Base[[#This Row],[Recurso]],'DE-PARA'!$A$1:$A$1000,'DE-PARA'!$F$1:$F$1000)</f>
        <v>0</v>
      </c>
      <c r="AD2010" s="64"/>
      <c r="AE2010" s="64"/>
      <c r="AF2010" s="64"/>
      <c r="AG2010" s="65"/>
      <c r="AH2010" s="65"/>
      <c r="BK2010" s="65"/>
      <c r="BL2010" s="65"/>
      <c r="BP2010" s="20"/>
    </row>
    <row r="2011" spans="1:68">
      <c r="A2011" s="19">
        <f>CONCATENATE(MONTH(Base[[#This Row],[Data_Padronizada]]),"/",YEAR(Base[[#This Row],[Data_Padronizada]]))*1</f>
        <v>1</v>
      </c>
      <c r="B2011" s="20" cm="1">
        <f t="array" ref="B2011">IF(ISTEXT(BP2011), IFERROR(VALOR.DATA(TRIM(BP2011)), VALUE(TRIM(BP2011))), BP2011)</f>
        <v>0</v>
      </c>
      <c r="C2011" t="str">
        <f>TEXT(Base[[#This Row],[Data_Padronizada]],"DDD")</f>
        <v>sáb</v>
      </c>
      <c r="D2011">
        <f>_xlfn.XLOOKUP(Base[[#This Row],[Recurso]],'DE-PARA'!$A$1:$A$1000,'DE-PARA'!$D$1:$D$1000)</f>
        <v>0</v>
      </c>
      <c r="E2011" t="str">
        <f>_xlfn.XLOOKUP(Base[[#This Row],[Tipo]],'DE-PARA'!$K$2:$K$63,'DE-PARA'!$L$2:$L$63,"Fazer De-Para")</f>
        <v>Fazer De-Para</v>
      </c>
      <c r="F2011" s="21">
        <f>Base[[#This Row],[Duração]]*24</f>
        <v>0</v>
      </c>
      <c r="G2011" s="22">
        <f>HOUR(Base[[#This Row],[Tempo de atendimento]]/24)</f>
        <v>0</v>
      </c>
      <c r="H2011">
        <f>_xlfn.XLOOKUP(Base[[#This Row],[Recurso]],'DE-PARA'!$A$1:$A$1000,'DE-PARA'!$E$1:$E$1000)</f>
        <v>0</v>
      </c>
      <c r="I2011">
        <f>_xlfn.XLOOKUP(Base[[#This Row],[Recurso]],'DE-PARA'!$A$1:$A$1000,'DE-PARA'!$F$1:$F$1000)</f>
        <v>0</v>
      </c>
      <c r="AD2011" s="64"/>
      <c r="AE2011" s="64"/>
      <c r="AF2011" s="64"/>
      <c r="AG2011" s="65"/>
      <c r="AH2011" s="65"/>
      <c r="BK2011" s="65"/>
      <c r="BL2011" s="65"/>
      <c r="BP2011" s="20"/>
    </row>
    <row r="2012" spans="1:68">
      <c r="A2012" s="19">
        <f>CONCATENATE(MONTH(Base[[#This Row],[Data_Padronizada]]),"/",YEAR(Base[[#This Row],[Data_Padronizada]]))*1</f>
        <v>1</v>
      </c>
      <c r="B2012" s="20" cm="1">
        <f t="array" ref="B2012">IF(ISTEXT(BP2012), IFERROR(VALOR.DATA(TRIM(BP2012)), VALUE(TRIM(BP2012))), BP2012)</f>
        <v>0</v>
      </c>
      <c r="C2012" t="str">
        <f>TEXT(Base[[#This Row],[Data_Padronizada]],"DDD")</f>
        <v>sáb</v>
      </c>
      <c r="D2012">
        <f>_xlfn.XLOOKUP(Base[[#This Row],[Recurso]],'DE-PARA'!$A$1:$A$1000,'DE-PARA'!$D$1:$D$1000)</f>
        <v>0</v>
      </c>
      <c r="E2012" t="str">
        <f>_xlfn.XLOOKUP(Base[[#This Row],[Tipo]],'DE-PARA'!$K$2:$K$63,'DE-PARA'!$L$2:$L$63,"Fazer De-Para")</f>
        <v>Fazer De-Para</v>
      </c>
      <c r="F2012" s="21">
        <f>Base[[#This Row],[Duração]]*24</f>
        <v>0</v>
      </c>
      <c r="G2012" s="22">
        <f>HOUR(Base[[#This Row],[Tempo de atendimento]]/24)</f>
        <v>0</v>
      </c>
      <c r="H2012">
        <f>_xlfn.XLOOKUP(Base[[#This Row],[Recurso]],'DE-PARA'!$A$1:$A$1000,'DE-PARA'!$E$1:$E$1000)</f>
        <v>0</v>
      </c>
      <c r="I2012">
        <f>_xlfn.XLOOKUP(Base[[#This Row],[Recurso]],'DE-PARA'!$A$1:$A$1000,'DE-PARA'!$F$1:$F$1000)</f>
        <v>0</v>
      </c>
      <c r="AD2012" s="64"/>
      <c r="AE2012" s="64"/>
      <c r="AF2012" s="64"/>
      <c r="AG2012" s="65"/>
      <c r="AH2012" s="65"/>
      <c r="BK2012" s="65"/>
      <c r="BL2012" s="65"/>
      <c r="BP2012" s="20"/>
    </row>
    <row r="2013" spans="1:68">
      <c r="A2013" s="19">
        <f>CONCATENATE(MONTH(Base[[#This Row],[Data_Padronizada]]),"/",YEAR(Base[[#This Row],[Data_Padronizada]]))*1</f>
        <v>1</v>
      </c>
      <c r="B2013" s="20" cm="1">
        <f t="array" ref="B2013">IF(ISTEXT(BP2013), IFERROR(VALOR.DATA(TRIM(BP2013)), VALUE(TRIM(BP2013))), BP2013)</f>
        <v>0</v>
      </c>
      <c r="C2013" t="str">
        <f>TEXT(Base[[#This Row],[Data_Padronizada]],"DDD")</f>
        <v>sáb</v>
      </c>
      <c r="D2013">
        <f>_xlfn.XLOOKUP(Base[[#This Row],[Recurso]],'DE-PARA'!$A$1:$A$1000,'DE-PARA'!$D$1:$D$1000)</f>
        <v>0</v>
      </c>
      <c r="E2013" t="str">
        <f>_xlfn.XLOOKUP(Base[[#This Row],[Tipo]],'DE-PARA'!$K$2:$K$63,'DE-PARA'!$L$2:$L$63,"Fazer De-Para")</f>
        <v>Fazer De-Para</v>
      </c>
      <c r="F2013" s="21">
        <f>Base[[#This Row],[Duração]]*24</f>
        <v>0</v>
      </c>
      <c r="G2013" s="22">
        <f>HOUR(Base[[#This Row],[Tempo de atendimento]]/24)</f>
        <v>0</v>
      </c>
      <c r="H2013">
        <f>_xlfn.XLOOKUP(Base[[#This Row],[Recurso]],'DE-PARA'!$A$1:$A$1000,'DE-PARA'!$E$1:$E$1000)</f>
        <v>0</v>
      </c>
      <c r="I2013">
        <f>_xlfn.XLOOKUP(Base[[#This Row],[Recurso]],'DE-PARA'!$A$1:$A$1000,'DE-PARA'!$F$1:$F$1000)</f>
        <v>0</v>
      </c>
      <c r="AD2013" s="64"/>
      <c r="AE2013" s="64"/>
      <c r="AF2013" s="64"/>
      <c r="AG2013" s="65"/>
      <c r="AH2013" s="65"/>
      <c r="BK2013" s="65"/>
      <c r="BL2013" s="65"/>
      <c r="BP2013" s="20"/>
    </row>
    <row r="2014" spans="1:68">
      <c r="A2014" s="19">
        <f>CONCATENATE(MONTH(Base[[#This Row],[Data_Padronizada]]),"/",YEAR(Base[[#This Row],[Data_Padronizada]]))*1</f>
        <v>1</v>
      </c>
      <c r="B2014" s="20" cm="1">
        <f t="array" ref="B2014">IF(ISTEXT(BP2014), IFERROR(VALOR.DATA(TRIM(BP2014)), VALUE(TRIM(BP2014))), BP2014)</f>
        <v>0</v>
      </c>
      <c r="C2014" t="str">
        <f>TEXT(Base[[#This Row],[Data_Padronizada]],"DDD")</f>
        <v>sáb</v>
      </c>
      <c r="D2014">
        <f>_xlfn.XLOOKUP(Base[[#This Row],[Recurso]],'DE-PARA'!$A$1:$A$1000,'DE-PARA'!$D$1:$D$1000)</f>
        <v>0</v>
      </c>
      <c r="E2014" t="str">
        <f>_xlfn.XLOOKUP(Base[[#This Row],[Tipo]],'DE-PARA'!$K$2:$K$63,'DE-PARA'!$L$2:$L$63,"Fazer De-Para")</f>
        <v>Fazer De-Para</v>
      </c>
      <c r="F2014" s="21">
        <f>Base[[#This Row],[Duração]]*24</f>
        <v>0</v>
      </c>
      <c r="G2014" s="22">
        <f>HOUR(Base[[#This Row],[Tempo de atendimento]]/24)</f>
        <v>0</v>
      </c>
      <c r="H2014">
        <f>_xlfn.XLOOKUP(Base[[#This Row],[Recurso]],'DE-PARA'!$A$1:$A$1000,'DE-PARA'!$E$1:$E$1000)</f>
        <v>0</v>
      </c>
      <c r="I2014">
        <f>_xlfn.XLOOKUP(Base[[#This Row],[Recurso]],'DE-PARA'!$A$1:$A$1000,'DE-PARA'!$F$1:$F$1000)</f>
        <v>0</v>
      </c>
      <c r="AD2014" s="64"/>
      <c r="AE2014" s="64"/>
      <c r="AF2014" s="64"/>
      <c r="AG2014" s="65"/>
      <c r="AH2014" s="65"/>
      <c r="BK2014" s="65"/>
      <c r="BL2014" s="65"/>
      <c r="BP2014" s="20"/>
    </row>
    <row r="2015" spans="1:68">
      <c r="A2015" s="19">
        <f>CONCATENATE(MONTH(Base[[#This Row],[Data_Padronizada]]),"/",YEAR(Base[[#This Row],[Data_Padronizada]]))*1</f>
        <v>1</v>
      </c>
      <c r="B2015" s="20" cm="1">
        <f t="array" ref="B2015">IF(ISTEXT(BP2015), IFERROR(VALOR.DATA(TRIM(BP2015)), VALUE(TRIM(BP2015))), BP2015)</f>
        <v>0</v>
      </c>
      <c r="C2015" t="str">
        <f>TEXT(Base[[#This Row],[Data_Padronizada]],"DDD")</f>
        <v>sáb</v>
      </c>
      <c r="D2015">
        <f>_xlfn.XLOOKUP(Base[[#This Row],[Recurso]],'DE-PARA'!$A$1:$A$1000,'DE-PARA'!$D$1:$D$1000)</f>
        <v>0</v>
      </c>
      <c r="E2015" t="str">
        <f>_xlfn.XLOOKUP(Base[[#This Row],[Tipo]],'DE-PARA'!$K$2:$K$63,'DE-PARA'!$L$2:$L$63,"Fazer De-Para")</f>
        <v>Fazer De-Para</v>
      </c>
      <c r="F2015" s="21">
        <f>Base[[#This Row],[Duração]]*24</f>
        <v>0</v>
      </c>
      <c r="G2015" s="22">
        <f>HOUR(Base[[#This Row],[Tempo de atendimento]]/24)</f>
        <v>0</v>
      </c>
      <c r="H2015">
        <f>_xlfn.XLOOKUP(Base[[#This Row],[Recurso]],'DE-PARA'!$A$1:$A$1000,'DE-PARA'!$E$1:$E$1000)</f>
        <v>0</v>
      </c>
      <c r="I2015">
        <f>_xlfn.XLOOKUP(Base[[#This Row],[Recurso]],'DE-PARA'!$A$1:$A$1000,'DE-PARA'!$F$1:$F$1000)</f>
        <v>0</v>
      </c>
      <c r="AD2015" s="64"/>
      <c r="AE2015" s="64"/>
      <c r="AF2015" s="64"/>
      <c r="AG2015" s="65"/>
      <c r="AH2015" s="65"/>
      <c r="BK2015" s="65"/>
      <c r="BL2015" s="65"/>
      <c r="BP2015" s="20"/>
    </row>
    <row r="2016" spans="1:68">
      <c r="A2016" s="19">
        <f>CONCATENATE(MONTH(Base[[#This Row],[Data_Padronizada]]),"/",YEAR(Base[[#This Row],[Data_Padronizada]]))*1</f>
        <v>1</v>
      </c>
      <c r="B2016" s="20" cm="1">
        <f t="array" ref="B2016">IF(ISTEXT(BP2016), IFERROR(VALOR.DATA(TRIM(BP2016)), VALUE(TRIM(BP2016))), BP2016)</f>
        <v>0</v>
      </c>
      <c r="C2016" t="str">
        <f>TEXT(Base[[#This Row],[Data_Padronizada]],"DDD")</f>
        <v>sáb</v>
      </c>
      <c r="D2016">
        <f>_xlfn.XLOOKUP(Base[[#This Row],[Recurso]],'DE-PARA'!$A$1:$A$1000,'DE-PARA'!$D$1:$D$1000)</f>
        <v>0</v>
      </c>
      <c r="E2016" t="str">
        <f>_xlfn.XLOOKUP(Base[[#This Row],[Tipo]],'DE-PARA'!$K$2:$K$63,'DE-PARA'!$L$2:$L$63,"Fazer De-Para")</f>
        <v>Fazer De-Para</v>
      </c>
      <c r="F2016" s="21">
        <f>Base[[#This Row],[Duração]]*24</f>
        <v>0</v>
      </c>
      <c r="G2016" s="22">
        <f>HOUR(Base[[#This Row],[Tempo de atendimento]]/24)</f>
        <v>0</v>
      </c>
      <c r="H2016">
        <f>_xlfn.XLOOKUP(Base[[#This Row],[Recurso]],'DE-PARA'!$A$1:$A$1000,'DE-PARA'!$E$1:$E$1000)</f>
        <v>0</v>
      </c>
      <c r="I2016">
        <f>_xlfn.XLOOKUP(Base[[#This Row],[Recurso]],'DE-PARA'!$A$1:$A$1000,'DE-PARA'!$F$1:$F$1000)</f>
        <v>0</v>
      </c>
      <c r="AD2016" s="64"/>
      <c r="AE2016" s="64"/>
      <c r="AF2016" s="64"/>
      <c r="AG2016" s="65"/>
      <c r="AH2016" s="65"/>
      <c r="BK2016" s="65"/>
      <c r="BL2016" s="65"/>
      <c r="BP2016" s="20"/>
    </row>
    <row r="2017" spans="1:68">
      <c r="A2017" s="19">
        <f>CONCATENATE(MONTH(Base[[#This Row],[Data_Padronizada]]),"/",YEAR(Base[[#This Row],[Data_Padronizada]]))*1</f>
        <v>1</v>
      </c>
      <c r="B2017" s="20" cm="1">
        <f t="array" ref="B2017">IF(ISTEXT(BP2017), IFERROR(VALOR.DATA(TRIM(BP2017)), VALUE(TRIM(BP2017))), BP2017)</f>
        <v>0</v>
      </c>
      <c r="C2017" t="str">
        <f>TEXT(Base[[#This Row],[Data_Padronizada]],"DDD")</f>
        <v>sáb</v>
      </c>
      <c r="D2017">
        <f>_xlfn.XLOOKUP(Base[[#This Row],[Recurso]],'DE-PARA'!$A$1:$A$1000,'DE-PARA'!$D$1:$D$1000)</f>
        <v>0</v>
      </c>
      <c r="E2017" t="str">
        <f>_xlfn.XLOOKUP(Base[[#This Row],[Tipo]],'DE-PARA'!$K$2:$K$63,'DE-PARA'!$L$2:$L$63,"Fazer De-Para")</f>
        <v>Fazer De-Para</v>
      </c>
      <c r="F2017" s="21">
        <f>Base[[#This Row],[Duração]]*24</f>
        <v>0</v>
      </c>
      <c r="G2017" s="22">
        <f>HOUR(Base[[#This Row],[Tempo de atendimento]]/24)</f>
        <v>0</v>
      </c>
      <c r="H2017">
        <f>_xlfn.XLOOKUP(Base[[#This Row],[Recurso]],'DE-PARA'!$A$1:$A$1000,'DE-PARA'!$E$1:$E$1000)</f>
        <v>0</v>
      </c>
      <c r="I2017">
        <f>_xlfn.XLOOKUP(Base[[#This Row],[Recurso]],'DE-PARA'!$A$1:$A$1000,'DE-PARA'!$F$1:$F$1000)</f>
        <v>0</v>
      </c>
      <c r="AD2017" s="64"/>
      <c r="AE2017" s="64"/>
      <c r="AF2017" s="64"/>
      <c r="AG2017" s="65"/>
      <c r="AH2017" s="65"/>
      <c r="BK2017" s="65"/>
      <c r="BL2017" s="65"/>
      <c r="BP2017" s="20"/>
    </row>
    <row r="2018" spans="1:68">
      <c r="A2018" s="19">
        <f>CONCATENATE(MONTH(Base[[#This Row],[Data_Padronizada]]),"/",YEAR(Base[[#This Row],[Data_Padronizada]]))*1</f>
        <v>1</v>
      </c>
      <c r="B2018" s="20" cm="1">
        <f t="array" ref="B2018">IF(ISTEXT(BP2018), IFERROR(VALOR.DATA(TRIM(BP2018)), VALUE(TRIM(BP2018))), BP2018)</f>
        <v>0</v>
      </c>
      <c r="C2018" t="str">
        <f>TEXT(Base[[#This Row],[Data_Padronizada]],"DDD")</f>
        <v>sáb</v>
      </c>
      <c r="D2018">
        <f>_xlfn.XLOOKUP(Base[[#This Row],[Recurso]],'DE-PARA'!$A$1:$A$1000,'DE-PARA'!$D$1:$D$1000)</f>
        <v>0</v>
      </c>
      <c r="E2018" t="str">
        <f>_xlfn.XLOOKUP(Base[[#This Row],[Tipo]],'DE-PARA'!$K$2:$K$63,'DE-PARA'!$L$2:$L$63,"Fazer De-Para")</f>
        <v>Fazer De-Para</v>
      </c>
      <c r="F2018" s="21">
        <f>Base[[#This Row],[Duração]]*24</f>
        <v>0</v>
      </c>
      <c r="G2018" s="22">
        <f>HOUR(Base[[#This Row],[Tempo de atendimento]]/24)</f>
        <v>0</v>
      </c>
      <c r="H2018">
        <f>_xlfn.XLOOKUP(Base[[#This Row],[Recurso]],'DE-PARA'!$A$1:$A$1000,'DE-PARA'!$E$1:$E$1000)</f>
        <v>0</v>
      </c>
      <c r="I2018">
        <f>_xlfn.XLOOKUP(Base[[#This Row],[Recurso]],'DE-PARA'!$A$1:$A$1000,'DE-PARA'!$F$1:$F$1000)</f>
        <v>0</v>
      </c>
      <c r="AD2018" s="64"/>
      <c r="AE2018" s="64"/>
      <c r="AF2018" s="64"/>
      <c r="AG2018" s="65"/>
      <c r="AH2018" s="65"/>
      <c r="BK2018" s="65"/>
      <c r="BL2018" s="65"/>
      <c r="BP2018" s="20"/>
    </row>
    <row r="2019" spans="1:68">
      <c r="A2019" s="19">
        <f>CONCATENATE(MONTH(Base[[#This Row],[Data_Padronizada]]),"/",YEAR(Base[[#This Row],[Data_Padronizada]]))*1</f>
        <v>1</v>
      </c>
      <c r="B2019" s="20" cm="1">
        <f t="array" ref="B2019">IF(ISTEXT(BP2019), IFERROR(VALOR.DATA(TRIM(BP2019)), VALUE(TRIM(BP2019))), BP2019)</f>
        <v>0</v>
      </c>
      <c r="C2019" t="str">
        <f>TEXT(Base[[#This Row],[Data_Padronizada]],"DDD")</f>
        <v>sáb</v>
      </c>
      <c r="D2019">
        <f>_xlfn.XLOOKUP(Base[[#This Row],[Recurso]],'DE-PARA'!$A$1:$A$1000,'DE-PARA'!$D$1:$D$1000)</f>
        <v>0</v>
      </c>
      <c r="E2019" t="str">
        <f>_xlfn.XLOOKUP(Base[[#This Row],[Tipo]],'DE-PARA'!$K$2:$K$63,'DE-PARA'!$L$2:$L$63,"Fazer De-Para")</f>
        <v>Fazer De-Para</v>
      </c>
      <c r="F2019" s="21">
        <f>Base[[#This Row],[Duração]]*24</f>
        <v>0</v>
      </c>
      <c r="G2019" s="22">
        <f>HOUR(Base[[#This Row],[Tempo de atendimento]]/24)</f>
        <v>0</v>
      </c>
      <c r="H2019">
        <f>_xlfn.XLOOKUP(Base[[#This Row],[Recurso]],'DE-PARA'!$A$1:$A$1000,'DE-PARA'!$E$1:$E$1000)</f>
        <v>0</v>
      </c>
      <c r="I2019">
        <f>_xlfn.XLOOKUP(Base[[#This Row],[Recurso]],'DE-PARA'!$A$1:$A$1000,'DE-PARA'!$F$1:$F$1000)</f>
        <v>0</v>
      </c>
      <c r="AD2019" s="64"/>
      <c r="AE2019" s="64"/>
      <c r="AF2019" s="64"/>
      <c r="AG2019" s="65"/>
      <c r="AH2019" s="65"/>
      <c r="BK2019" s="65"/>
      <c r="BL2019" s="65"/>
      <c r="BP2019" s="20"/>
    </row>
    <row r="2020" spans="1:68">
      <c r="A2020" s="19">
        <f>CONCATENATE(MONTH(Base[[#This Row],[Data_Padronizada]]),"/",YEAR(Base[[#This Row],[Data_Padronizada]]))*1</f>
        <v>1</v>
      </c>
      <c r="B2020" s="20" cm="1">
        <f t="array" ref="B2020">IF(ISTEXT(BP2020), IFERROR(VALOR.DATA(TRIM(BP2020)), VALUE(TRIM(BP2020))), BP2020)</f>
        <v>0</v>
      </c>
      <c r="C2020" t="str">
        <f>TEXT(Base[[#This Row],[Data_Padronizada]],"DDD")</f>
        <v>sáb</v>
      </c>
      <c r="D2020">
        <f>_xlfn.XLOOKUP(Base[[#This Row],[Recurso]],'DE-PARA'!$A$1:$A$1000,'DE-PARA'!$D$1:$D$1000)</f>
        <v>0</v>
      </c>
      <c r="E2020" t="str">
        <f>_xlfn.XLOOKUP(Base[[#This Row],[Tipo]],'DE-PARA'!$K$2:$K$63,'DE-PARA'!$L$2:$L$63,"Fazer De-Para")</f>
        <v>Fazer De-Para</v>
      </c>
      <c r="F2020" s="21">
        <f>Base[[#This Row],[Duração]]*24</f>
        <v>0</v>
      </c>
      <c r="G2020" s="22">
        <f>HOUR(Base[[#This Row],[Tempo de atendimento]]/24)</f>
        <v>0</v>
      </c>
      <c r="H2020">
        <f>_xlfn.XLOOKUP(Base[[#This Row],[Recurso]],'DE-PARA'!$A$1:$A$1000,'DE-PARA'!$E$1:$E$1000)</f>
        <v>0</v>
      </c>
      <c r="I2020">
        <f>_xlfn.XLOOKUP(Base[[#This Row],[Recurso]],'DE-PARA'!$A$1:$A$1000,'DE-PARA'!$F$1:$F$1000)</f>
        <v>0</v>
      </c>
      <c r="AD2020" s="64"/>
      <c r="AE2020" s="64"/>
      <c r="AF2020" s="64"/>
      <c r="AG2020" s="65"/>
      <c r="AH2020" s="65"/>
      <c r="BK2020" s="65"/>
      <c r="BL2020" s="65"/>
      <c r="BP2020" s="20"/>
    </row>
    <row r="2021" spans="1:68">
      <c r="A2021" s="19">
        <f>CONCATENATE(MONTH(Base[[#This Row],[Data_Padronizada]]),"/",YEAR(Base[[#This Row],[Data_Padronizada]]))*1</f>
        <v>1</v>
      </c>
      <c r="B2021" s="20" cm="1">
        <f t="array" ref="B2021">IF(ISTEXT(BP2021), IFERROR(VALOR.DATA(TRIM(BP2021)), VALUE(TRIM(BP2021))), BP2021)</f>
        <v>0</v>
      </c>
      <c r="C2021" t="str">
        <f>TEXT(Base[[#This Row],[Data_Padronizada]],"DDD")</f>
        <v>sáb</v>
      </c>
      <c r="D2021">
        <f>_xlfn.XLOOKUP(Base[[#This Row],[Recurso]],'DE-PARA'!$A$1:$A$1000,'DE-PARA'!$D$1:$D$1000)</f>
        <v>0</v>
      </c>
      <c r="E2021" t="str">
        <f>_xlfn.XLOOKUP(Base[[#This Row],[Tipo]],'DE-PARA'!$K$2:$K$63,'DE-PARA'!$L$2:$L$63,"Fazer De-Para")</f>
        <v>Fazer De-Para</v>
      </c>
      <c r="F2021" s="21">
        <f>Base[[#This Row],[Duração]]*24</f>
        <v>0</v>
      </c>
      <c r="G2021" s="22">
        <f>HOUR(Base[[#This Row],[Tempo de atendimento]]/24)</f>
        <v>0</v>
      </c>
      <c r="H2021">
        <f>_xlfn.XLOOKUP(Base[[#This Row],[Recurso]],'DE-PARA'!$A$1:$A$1000,'DE-PARA'!$E$1:$E$1000)</f>
        <v>0</v>
      </c>
      <c r="I2021">
        <f>_xlfn.XLOOKUP(Base[[#This Row],[Recurso]],'DE-PARA'!$A$1:$A$1000,'DE-PARA'!$F$1:$F$1000)</f>
        <v>0</v>
      </c>
      <c r="AD2021" s="64"/>
      <c r="AE2021" s="64"/>
      <c r="AF2021" s="64"/>
      <c r="AG2021" s="65"/>
      <c r="AH2021" s="65"/>
      <c r="BK2021" s="65"/>
      <c r="BL2021" s="65"/>
      <c r="BP2021" s="20"/>
    </row>
    <row r="2022" spans="1:68">
      <c r="A2022" s="19">
        <f>CONCATENATE(MONTH(Base[[#This Row],[Data_Padronizada]]),"/",YEAR(Base[[#This Row],[Data_Padronizada]]))*1</f>
        <v>1</v>
      </c>
      <c r="B2022" s="20" cm="1">
        <f t="array" ref="B2022">IF(ISTEXT(BP2022), IFERROR(VALOR.DATA(TRIM(BP2022)), VALUE(TRIM(BP2022))), BP2022)</f>
        <v>0</v>
      </c>
      <c r="C2022" t="str">
        <f>TEXT(Base[[#This Row],[Data_Padronizada]],"DDD")</f>
        <v>sáb</v>
      </c>
      <c r="D2022">
        <f>_xlfn.XLOOKUP(Base[[#This Row],[Recurso]],'DE-PARA'!$A$1:$A$1000,'DE-PARA'!$D$1:$D$1000)</f>
        <v>0</v>
      </c>
      <c r="E2022" t="str">
        <f>_xlfn.XLOOKUP(Base[[#This Row],[Tipo]],'DE-PARA'!$K$2:$K$63,'DE-PARA'!$L$2:$L$63,"Fazer De-Para")</f>
        <v>Fazer De-Para</v>
      </c>
      <c r="F2022" s="21">
        <f>Base[[#This Row],[Duração]]*24</f>
        <v>0</v>
      </c>
      <c r="G2022" s="22">
        <f>HOUR(Base[[#This Row],[Tempo de atendimento]]/24)</f>
        <v>0</v>
      </c>
      <c r="H2022">
        <f>_xlfn.XLOOKUP(Base[[#This Row],[Recurso]],'DE-PARA'!$A$1:$A$1000,'DE-PARA'!$E$1:$E$1000)</f>
        <v>0</v>
      </c>
      <c r="I2022">
        <f>_xlfn.XLOOKUP(Base[[#This Row],[Recurso]],'DE-PARA'!$A$1:$A$1000,'DE-PARA'!$F$1:$F$1000)</f>
        <v>0</v>
      </c>
      <c r="AD2022" s="64"/>
      <c r="AE2022" s="64"/>
      <c r="AF2022" s="64"/>
      <c r="AG2022" s="65"/>
      <c r="AH2022" s="65"/>
      <c r="BK2022" s="65"/>
      <c r="BL2022" s="65"/>
      <c r="BP2022" s="20"/>
    </row>
    <row r="2023" spans="1:68">
      <c r="A2023" s="19">
        <f>CONCATENATE(MONTH(Base[[#This Row],[Data_Padronizada]]),"/",YEAR(Base[[#This Row],[Data_Padronizada]]))*1</f>
        <v>1</v>
      </c>
      <c r="B2023" s="20" cm="1">
        <f t="array" ref="B2023">IF(ISTEXT(BP2023), IFERROR(VALOR.DATA(TRIM(BP2023)), VALUE(TRIM(BP2023))), BP2023)</f>
        <v>0</v>
      </c>
      <c r="C2023" t="str">
        <f>TEXT(Base[[#This Row],[Data_Padronizada]],"DDD")</f>
        <v>sáb</v>
      </c>
      <c r="D2023">
        <f>_xlfn.XLOOKUP(Base[[#This Row],[Recurso]],'DE-PARA'!$A$1:$A$1000,'DE-PARA'!$D$1:$D$1000)</f>
        <v>0</v>
      </c>
      <c r="E2023" t="str">
        <f>_xlfn.XLOOKUP(Base[[#This Row],[Tipo]],'DE-PARA'!$K$2:$K$63,'DE-PARA'!$L$2:$L$63,"Fazer De-Para")</f>
        <v>Fazer De-Para</v>
      </c>
      <c r="F2023" s="21">
        <f>Base[[#This Row],[Duração]]*24</f>
        <v>0</v>
      </c>
      <c r="G2023" s="22">
        <f>HOUR(Base[[#This Row],[Tempo de atendimento]]/24)</f>
        <v>0</v>
      </c>
      <c r="H2023">
        <f>_xlfn.XLOOKUP(Base[[#This Row],[Recurso]],'DE-PARA'!$A$1:$A$1000,'DE-PARA'!$E$1:$E$1000)</f>
        <v>0</v>
      </c>
      <c r="I2023">
        <f>_xlfn.XLOOKUP(Base[[#This Row],[Recurso]],'DE-PARA'!$A$1:$A$1000,'DE-PARA'!$F$1:$F$1000)</f>
        <v>0</v>
      </c>
      <c r="AD2023" s="64"/>
      <c r="AE2023" s="64"/>
      <c r="AF2023" s="64"/>
      <c r="AG2023" s="65"/>
      <c r="AH2023" s="65"/>
      <c r="BK2023" s="65"/>
      <c r="BL2023" s="65"/>
      <c r="BP2023" s="20"/>
    </row>
    <row r="2024" spans="1:68">
      <c r="A2024" s="19">
        <f>CONCATENATE(MONTH(Base[[#This Row],[Data_Padronizada]]),"/",YEAR(Base[[#This Row],[Data_Padronizada]]))*1</f>
        <v>1</v>
      </c>
      <c r="B2024" s="20" cm="1">
        <f t="array" ref="B2024">IF(ISTEXT(BP2024), IFERROR(VALOR.DATA(TRIM(BP2024)), VALUE(TRIM(BP2024))), BP2024)</f>
        <v>0</v>
      </c>
      <c r="C2024" t="str">
        <f>TEXT(Base[[#This Row],[Data_Padronizada]],"DDD")</f>
        <v>sáb</v>
      </c>
      <c r="D2024">
        <f>_xlfn.XLOOKUP(Base[[#This Row],[Recurso]],'DE-PARA'!$A$1:$A$1000,'DE-PARA'!$D$1:$D$1000)</f>
        <v>0</v>
      </c>
      <c r="E2024" t="str">
        <f>_xlfn.XLOOKUP(Base[[#This Row],[Tipo]],'DE-PARA'!$K$2:$K$63,'DE-PARA'!$L$2:$L$63,"Fazer De-Para")</f>
        <v>Fazer De-Para</v>
      </c>
      <c r="F2024" s="21">
        <f>Base[[#This Row],[Duração]]*24</f>
        <v>0</v>
      </c>
      <c r="G2024" s="22">
        <f>HOUR(Base[[#This Row],[Tempo de atendimento]]/24)</f>
        <v>0</v>
      </c>
      <c r="H2024">
        <f>_xlfn.XLOOKUP(Base[[#This Row],[Recurso]],'DE-PARA'!$A$1:$A$1000,'DE-PARA'!$E$1:$E$1000)</f>
        <v>0</v>
      </c>
      <c r="I2024">
        <f>_xlfn.XLOOKUP(Base[[#This Row],[Recurso]],'DE-PARA'!$A$1:$A$1000,'DE-PARA'!$F$1:$F$1000)</f>
        <v>0</v>
      </c>
      <c r="AD2024" s="64"/>
      <c r="AE2024" s="64"/>
      <c r="AF2024" s="64"/>
      <c r="AG2024" s="65"/>
      <c r="AH2024" s="65"/>
      <c r="BK2024" s="65"/>
      <c r="BL2024" s="65"/>
      <c r="BP2024" s="20"/>
    </row>
    <row r="2025" spans="1:68">
      <c r="A2025" s="19">
        <f>CONCATENATE(MONTH(Base[[#This Row],[Data_Padronizada]]),"/",YEAR(Base[[#This Row],[Data_Padronizada]]))*1</f>
        <v>1</v>
      </c>
      <c r="B2025" s="20" cm="1">
        <f t="array" ref="B2025">IF(ISTEXT(BP2025), IFERROR(VALOR.DATA(TRIM(BP2025)), VALUE(TRIM(BP2025))), BP2025)</f>
        <v>0</v>
      </c>
      <c r="C2025" t="str">
        <f>TEXT(Base[[#This Row],[Data_Padronizada]],"DDD")</f>
        <v>sáb</v>
      </c>
      <c r="D2025">
        <f>_xlfn.XLOOKUP(Base[[#This Row],[Recurso]],'DE-PARA'!$A$1:$A$1000,'DE-PARA'!$D$1:$D$1000)</f>
        <v>0</v>
      </c>
      <c r="E2025" t="str">
        <f>_xlfn.XLOOKUP(Base[[#This Row],[Tipo]],'DE-PARA'!$K$2:$K$63,'DE-PARA'!$L$2:$L$63,"Fazer De-Para")</f>
        <v>Fazer De-Para</v>
      </c>
      <c r="F2025" s="21">
        <f>Base[[#This Row],[Duração]]*24</f>
        <v>0</v>
      </c>
      <c r="G2025" s="22">
        <f>HOUR(Base[[#This Row],[Tempo de atendimento]]/24)</f>
        <v>0</v>
      </c>
      <c r="H2025">
        <f>_xlfn.XLOOKUP(Base[[#This Row],[Recurso]],'DE-PARA'!$A$1:$A$1000,'DE-PARA'!$E$1:$E$1000)</f>
        <v>0</v>
      </c>
      <c r="I2025">
        <f>_xlfn.XLOOKUP(Base[[#This Row],[Recurso]],'DE-PARA'!$A$1:$A$1000,'DE-PARA'!$F$1:$F$1000)</f>
        <v>0</v>
      </c>
      <c r="AD2025" s="64"/>
      <c r="AE2025" s="64"/>
      <c r="AF2025" s="64"/>
      <c r="AG2025" s="65"/>
      <c r="AH2025" s="65"/>
      <c r="BK2025" s="65"/>
      <c r="BL2025" s="65"/>
      <c r="BP2025" s="20"/>
    </row>
    <row r="2026" spans="1:68">
      <c r="A2026" s="19">
        <f>CONCATENATE(MONTH(Base[[#This Row],[Data_Padronizada]]),"/",YEAR(Base[[#This Row],[Data_Padronizada]]))*1</f>
        <v>1</v>
      </c>
      <c r="B2026" s="20" cm="1">
        <f t="array" ref="B2026">IF(ISTEXT(BP2026), IFERROR(VALOR.DATA(TRIM(BP2026)), VALUE(TRIM(BP2026))), BP2026)</f>
        <v>0</v>
      </c>
      <c r="C2026" t="str">
        <f>TEXT(Base[[#This Row],[Data_Padronizada]],"DDD")</f>
        <v>sáb</v>
      </c>
      <c r="D2026">
        <f>_xlfn.XLOOKUP(Base[[#This Row],[Recurso]],'DE-PARA'!$A$1:$A$1000,'DE-PARA'!$D$1:$D$1000)</f>
        <v>0</v>
      </c>
      <c r="E2026" t="str">
        <f>_xlfn.XLOOKUP(Base[[#This Row],[Tipo]],'DE-PARA'!$K$2:$K$63,'DE-PARA'!$L$2:$L$63,"Fazer De-Para")</f>
        <v>Fazer De-Para</v>
      </c>
      <c r="F2026" s="21">
        <f>Base[[#This Row],[Duração]]*24</f>
        <v>0</v>
      </c>
      <c r="G2026" s="22">
        <f>HOUR(Base[[#This Row],[Tempo de atendimento]]/24)</f>
        <v>0</v>
      </c>
      <c r="H2026">
        <f>_xlfn.XLOOKUP(Base[[#This Row],[Recurso]],'DE-PARA'!$A$1:$A$1000,'DE-PARA'!$E$1:$E$1000)</f>
        <v>0</v>
      </c>
      <c r="I2026">
        <f>_xlfn.XLOOKUP(Base[[#This Row],[Recurso]],'DE-PARA'!$A$1:$A$1000,'DE-PARA'!$F$1:$F$1000)</f>
        <v>0</v>
      </c>
      <c r="AD2026" s="64"/>
      <c r="AE2026" s="64"/>
      <c r="AF2026" s="64"/>
      <c r="AG2026" s="65"/>
      <c r="AH2026" s="65"/>
      <c r="BK2026" s="65"/>
      <c r="BL2026" s="65"/>
      <c r="BP2026" s="20"/>
    </row>
    <row r="2027" spans="1:68">
      <c r="A2027" s="19">
        <f>CONCATENATE(MONTH(Base[[#This Row],[Data_Padronizada]]),"/",YEAR(Base[[#This Row],[Data_Padronizada]]))*1</f>
        <v>1</v>
      </c>
      <c r="B2027" s="20" cm="1">
        <f t="array" ref="B2027">IF(ISTEXT(BP2027), IFERROR(VALOR.DATA(TRIM(BP2027)), VALUE(TRIM(BP2027))), BP2027)</f>
        <v>0</v>
      </c>
      <c r="C2027" t="str">
        <f>TEXT(Base[[#This Row],[Data_Padronizada]],"DDD")</f>
        <v>sáb</v>
      </c>
      <c r="D2027">
        <f>_xlfn.XLOOKUP(Base[[#This Row],[Recurso]],'DE-PARA'!$A$1:$A$1000,'DE-PARA'!$D$1:$D$1000)</f>
        <v>0</v>
      </c>
      <c r="E2027" t="str">
        <f>_xlfn.XLOOKUP(Base[[#This Row],[Tipo]],'DE-PARA'!$K$2:$K$63,'DE-PARA'!$L$2:$L$63,"Fazer De-Para")</f>
        <v>Fazer De-Para</v>
      </c>
      <c r="F2027" s="21">
        <f>Base[[#This Row],[Duração]]*24</f>
        <v>0</v>
      </c>
      <c r="G2027" s="22">
        <f>HOUR(Base[[#This Row],[Tempo de atendimento]]/24)</f>
        <v>0</v>
      </c>
      <c r="H2027">
        <f>_xlfn.XLOOKUP(Base[[#This Row],[Recurso]],'DE-PARA'!$A$1:$A$1000,'DE-PARA'!$E$1:$E$1000)</f>
        <v>0</v>
      </c>
      <c r="I2027">
        <f>_xlfn.XLOOKUP(Base[[#This Row],[Recurso]],'DE-PARA'!$A$1:$A$1000,'DE-PARA'!$F$1:$F$1000)</f>
        <v>0</v>
      </c>
      <c r="AD2027" s="64"/>
      <c r="AE2027" s="64"/>
      <c r="AF2027" s="64"/>
      <c r="AG2027" s="65"/>
      <c r="AH2027" s="65"/>
      <c r="BK2027" s="65"/>
      <c r="BL2027" s="65"/>
      <c r="BP2027" s="20"/>
    </row>
    <row r="2028" spans="1:68">
      <c r="A2028" s="19">
        <f>CONCATENATE(MONTH(Base[[#This Row],[Data_Padronizada]]),"/",YEAR(Base[[#This Row],[Data_Padronizada]]))*1</f>
        <v>1</v>
      </c>
      <c r="B2028" s="20" cm="1">
        <f t="array" ref="B2028">IF(ISTEXT(BP2028), IFERROR(VALOR.DATA(TRIM(BP2028)), VALUE(TRIM(BP2028))), BP2028)</f>
        <v>0</v>
      </c>
      <c r="C2028" t="str">
        <f>TEXT(Base[[#This Row],[Data_Padronizada]],"DDD")</f>
        <v>sáb</v>
      </c>
      <c r="D2028">
        <f>_xlfn.XLOOKUP(Base[[#This Row],[Recurso]],'DE-PARA'!$A$1:$A$1000,'DE-PARA'!$D$1:$D$1000)</f>
        <v>0</v>
      </c>
      <c r="E2028" t="str">
        <f>_xlfn.XLOOKUP(Base[[#This Row],[Tipo]],'DE-PARA'!$K$2:$K$63,'DE-PARA'!$L$2:$L$63,"Fazer De-Para")</f>
        <v>Fazer De-Para</v>
      </c>
      <c r="F2028" s="21">
        <f>Base[[#This Row],[Duração]]*24</f>
        <v>0</v>
      </c>
      <c r="G2028" s="22">
        <f>HOUR(Base[[#This Row],[Tempo de atendimento]]/24)</f>
        <v>0</v>
      </c>
      <c r="H2028">
        <f>_xlfn.XLOOKUP(Base[[#This Row],[Recurso]],'DE-PARA'!$A$1:$A$1000,'DE-PARA'!$E$1:$E$1000)</f>
        <v>0</v>
      </c>
      <c r="I2028">
        <f>_xlfn.XLOOKUP(Base[[#This Row],[Recurso]],'DE-PARA'!$A$1:$A$1000,'DE-PARA'!$F$1:$F$1000)</f>
        <v>0</v>
      </c>
      <c r="AD2028" s="64"/>
      <c r="AE2028" s="64"/>
      <c r="AF2028" s="64"/>
      <c r="AG2028" s="65"/>
      <c r="AH2028" s="65"/>
      <c r="BK2028" s="65"/>
      <c r="BL2028" s="65"/>
      <c r="BP2028" s="20"/>
    </row>
    <row r="2029" spans="1:68">
      <c r="A2029" s="19">
        <f>CONCATENATE(MONTH(Base[[#This Row],[Data_Padronizada]]),"/",YEAR(Base[[#This Row],[Data_Padronizada]]))*1</f>
        <v>1</v>
      </c>
      <c r="B2029" s="20" cm="1">
        <f t="array" ref="B2029">IF(ISTEXT(BP2029), IFERROR(VALOR.DATA(TRIM(BP2029)), VALUE(TRIM(BP2029))), BP2029)</f>
        <v>0</v>
      </c>
      <c r="C2029" t="str">
        <f>TEXT(Base[[#This Row],[Data_Padronizada]],"DDD")</f>
        <v>sáb</v>
      </c>
      <c r="D2029">
        <f>_xlfn.XLOOKUP(Base[[#This Row],[Recurso]],'DE-PARA'!$A$1:$A$1000,'DE-PARA'!$D$1:$D$1000)</f>
        <v>0</v>
      </c>
      <c r="E2029" t="str">
        <f>_xlfn.XLOOKUP(Base[[#This Row],[Tipo]],'DE-PARA'!$K$2:$K$63,'DE-PARA'!$L$2:$L$63,"Fazer De-Para")</f>
        <v>Fazer De-Para</v>
      </c>
      <c r="F2029" s="21">
        <f>Base[[#This Row],[Duração]]*24</f>
        <v>0</v>
      </c>
      <c r="G2029" s="22">
        <f>HOUR(Base[[#This Row],[Tempo de atendimento]]/24)</f>
        <v>0</v>
      </c>
      <c r="H2029">
        <f>_xlfn.XLOOKUP(Base[[#This Row],[Recurso]],'DE-PARA'!$A$1:$A$1000,'DE-PARA'!$E$1:$E$1000)</f>
        <v>0</v>
      </c>
      <c r="I2029">
        <f>_xlfn.XLOOKUP(Base[[#This Row],[Recurso]],'DE-PARA'!$A$1:$A$1000,'DE-PARA'!$F$1:$F$1000)</f>
        <v>0</v>
      </c>
      <c r="AD2029" s="64"/>
      <c r="AE2029" s="64"/>
      <c r="AF2029" s="64"/>
      <c r="AG2029" s="65"/>
      <c r="AH2029" s="65"/>
      <c r="BK2029" s="65"/>
      <c r="BL2029" s="65"/>
      <c r="BP2029" s="20"/>
    </row>
    <row r="2030" spans="1:68">
      <c r="A2030" s="19">
        <f>CONCATENATE(MONTH(Base[[#This Row],[Data_Padronizada]]),"/",YEAR(Base[[#This Row],[Data_Padronizada]]))*1</f>
        <v>1</v>
      </c>
      <c r="B2030" s="20" cm="1">
        <f t="array" ref="B2030">IF(ISTEXT(BP2030), IFERROR(VALOR.DATA(TRIM(BP2030)), VALUE(TRIM(BP2030))), BP2030)</f>
        <v>0</v>
      </c>
      <c r="C2030" t="str">
        <f>TEXT(Base[[#This Row],[Data_Padronizada]],"DDD")</f>
        <v>sáb</v>
      </c>
      <c r="D2030">
        <f>_xlfn.XLOOKUP(Base[[#This Row],[Recurso]],'DE-PARA'!$A$1:$A$1000,'DE-PARA'!$D$1:$D$1000)</f>
        <v>0</v>
      </c>
      <c r="E2030" t="str">
        <f>_xlfn.XLOOKUP(Base[[#This Row],[Tipo]],'DE-PARA'!$K$2:$K$63,'DE-PARA'!$L$2:$L$63,"Fazer De-Para")</f>
        <v>Fazer De-Para</v>
      </c>
      <c r="F2030" s="21">
        <f>Base[[#This Row],[Duração]]*24</f>
        <v>0</v>
      </c>
      <c r="G2030" s="22">
        <f>HOUR(Base[[#This Row],[Tempo de atendimento]]/24)</f>
        <v>0</v>
      </c>
      <c r="H2030">
        <f>_xlfn.XLOOKUP(Base[[#This Row],[Recurso]],'DE-PARA'!$A$1:$A$1000,'DE-PARA'!$E$1:$E$1000)</f>
        <v>0</v>
      </c>
      <c r="I2030">
        <f>_xlfn.XLOOKUP(Base[[#This Row],[Recurso]],'DE-PARA'!$A$1:$A$1000,'DE-PARA'!$F$1:$F$1000)</f>
        <v>0</v>
      </c>
      <c r="AD2030" s="64"/>
      <c r="AE2030" s="64"/>
      <c r="AF2030" s="64"/>
      <c r="AG2030" s="65"/>
      <c r="AH2030" s="65"/>
      <c r="BK2030" s="65"/>
      <c r="BL2030" s="65"/>
      <c r="BP2030" s="20"/>
    </row>
    <row r="2031" spans="1:68">
      <c r="A2031" s="19">
        <f>CONCATENATE(MONTH(Base[[#This Row],[Data_Padronizada]]),"/",YEAR(Base[[#This Row],[Data_Padronizada]]))*1</f>
        <v>1</v>
      </c>
      <c r="B2031" s="20" cm="1">
        <f t="array" ref="B2031">IF(ISTEXT(BP2031), IFERROR(VALOR.DATA(TRIM(BP2031)), VALUE(TRIM(BP2031))), BP2031)</f>
        <v>0</v>
      </c>
      <c r="C2031" t="str">
        <f>TEXT(Base[[#This Row],[Data_Padronizada]],"DDD")</f>
        <v>sáb</v>
      </c>
      <c r="D2031">
        <f>_xlfn.XLOOKUP(Base[[#This Row],[Recurso]],'DE-PARA'!$A$1:$A$1000,'DE-PARA'!$D$1:$D$1000)</f>
        <v>0</v>
      </c>
      <c r="E2031" t="str">
        <f>_xlfn.XLOOKUP(Base[[#This Row],[Tipo]],'DE-PARA'!$K$2:$K$63,'DE-PARA'!$L$2:$L$63,"Fazer De-Para")</f>
        <v>Fazer De-Para</v>
      </c>
      <c r="F2031" s="21">
        <f>Base[[#This Row],[Duração]]*24</f>
        <v>0</v>
      </c>
      <c r="G2031" s="22">
        <f>HOUR(Base[[#This Row],[Tempo de atendimento]]/24)</f>
        <v>0</v>
      </c>
      <c r="H2031">
        <f>_xlfn.XLOOKUP(Base[[#This Row],[Recurso]],'DE-PARA'!$A$1:$A$1000,'DE-PARA'!$E$1:$E$1000)</f>
        <v>0</v>
      </c>
      <c r="I2031">
        <f>_xlfn.XLOOKUP(Base[[#This Row],[Recurso]],'DE-PARA'!$A$1:$A$1000,'DE-PARA'!$F$1:$F$1000)</f>
        <v>0</v>
      </c>
      <c r="AD2031" s="64"/>
      <c r="AE2031" s="64"/>
      <c r="AF2031" s="64"/>
      <c r="AG2031" s="65"/>
      <c r="AH2031" s="65"/>
      <c r="BK2031" s="65"/>
      <c r="BL2031" s="65"/>
      <c r="BP2031" s="20"/>
    </row>
    <row r="2032" spans="1:68">
      <c r="A2032" s="19">
        <f>CONCATENATE(MONTH(Base[[#This Row],[Data_Padronizada]]),"/",YEAR(Base[[#This Row],[Data_Padronizada]]))*1</f>
        <v>1</v>
      </c>
      <c r="B2032" s="20" cm="1">
        <f t="array" ref="B2032">IF(ISTEXT(BP2032), IFERROR(VALOR.DATA(TRIM(BP2032)), VALUE(TRIM(BP2032))), BP2032)</f>
        <v>0</v>
      </c>
      <c r="C2032" t="str">
        <f>TEXT(Base[[#This Row],[Data_Padronizada]],"DDD")</f>
        <v>sáb</v>
      </c>
      <c r="D2032">
        <f>_xlfn.XLOOKUP(Base[[#This Row],[Recurso]],'DE-PARA'!$A$1:$A$1000,'DE-PARA'!$D$1:$D$1000)</f>
        <v>0</v>
      </c>
      <c r="E2032" t="str">
        <f>_xlfn.XLOOKUP(Base[[#This Row],[Tipo]],'DE-PARA'!$K$2:$K$63,'DE-PARA'!$L$2:$L$63,"Fazer De-Para")</f>
        <v>Fazer De-Para</v>
      </c>
      <c r="F2032" s="21">
        <f>Base[[#This Row],[Duração]]*24</f>
        <v>0</v>
      </c>
      <c r="G2032" s="22">
        <f>HOUR(Base[[#This Row],[Tempo de atendimento]]/24)</f>
        <v>0</v>
      </c>
      <c r="H2032">
        <f>_xlfn.XLOOKUP(Base[[#This Row],[Recurso]],'DE-PARA'!$A$1:$A$1000,'DE-PARA'!$E$1:$E$1000)</f>
        <v>0</v>
      </c>
      <c r="I2032">
        <f>_xlfn.XLOOKUP(Base[[#This Row],[Recurso]],'DE-PARA'!$A$1:$A$1000,'DE-PARA'!$F$1:$F$1000)</f>
        <v>0</v>
      </c>
      <c r="AD2032" s="64"/>
      <c r="AE2032" s="64"/>
      <c r="AF2032" s="64"/>
      <c r="AG2032" s="65"/>
      <c r="AH2032" s="65"/>
      <c r="BK2032" s="65"/>
      <c r="BL2032" s="65"/>
      <c r="BP2032" s="20"/>
    </row>
    <row r="2033" spans="1:68">
      <c r="A2033" s="19">
        <f>CONCATENATE(MONTH(Base[[#This Row],[Data_Padronizada]]),"/",YEAR(Base[[#This Row],[Data_Padronizada]]))*1</f>
        <v>1</v>
      </c>
      <c r="B2033" s="20" cm="1">
        <f t="array" ref="B2033">IF(ISTEXT(BP2033), IFERROR(VALOR.DATA(TRIM(BP2033)), VALUE(TRIM(BP2033))), BP2033)</f>
        <v>0</v>
      </c>
      <c r="C2033" t="str">
        <f>TEXT(Base[[#This Row],[Data_Padronizada]],"DDD")</f>
        <v>sáb</v>
      </c>
      <c r="D2033">
        <f>_xlfn.XLOOKUP(Base[[#This Row],[Recurso]],'DE-PARA'!$A$1:$A$1000,'DE-PARA'!$D$1:$D$1000)</f>
        <v>0</v>
      </c>
      <c r="E2033" t="str">
        <f>_xlfn.XLOOKUP(Base[[#This Row],[Tipo]],'DE-PARA'!$K$2:$K$63,'DE-PARA'!$L$2:$L$63,"Fazer De-Para")</f>
        <v>Fazer De-Para</v>
      </c>
      <c r="F2033" s="21">
        <f>Base[[#This Row],[Duração]]*24</f>
        <v>0</v>
      </c>
      <c r="G2033" s="22">
        <f>HOUR(Base[[#This Row],[Tempo de atendimento]]/24)</f>
        <v>0</v>
      </c>
      <c r="H2033">
        <f>_xlfn.XLOOKUP(Base[[#This Row],[Recurso]],'DE-PARA'!$A$1:$A$1000,'DE-PARA'!$E$1:$E$1000)</f>
        <v>0</v>
      </c>
      <c r="I2033">
        <f>_xlfn.XLOOKUP(Base[[#This Row],[Recurso]],'DE-PARA'!$A$1:$A$1000,'DE-PARA'!$F$1:$F$1000)</f>
        <v>0</v>
      </c>
      <c r="AD2033" s="64"/>
      <c r="AE2033" s="64"/>
      <c r="AF2033" s="64"/>
      <c r="AG2033" s="65"/>
      <c r="AH2033" s="65"/>
      <c r="BK2033" s="65"/>
      <c r="BL2033" s="65"/>
      <c r="BP2033" s="20"/>
    </row>
    <row r="2034" spans="1:68">
      <c r="A2034" s="19">
        <f>CONCATENATE(MONTH(Base[[#This Row],[Data_Padronizada]]),"/",YEAR(Base[[#This Row],[Data_Padronizada]]))*1</f>
        <v>1</v>
      </c>
      <c r="B2034" s="20" cm="1">
        <f t="array" ref="B2034">IF(ISTEXT(BP2034), IFERROR(VALOR.DATA(TRIM(BP2034)), VALUE(TRIM(BP2034))), BP2034)</f>
        <v>0</v>
      </c>
      <c r="C2034" t="str">
        <f>TEXT(Base[[#This Row],[Data_Padronizada]],"DDD")</f>
        <v>sáb</v>
      </c>
      <c r="D2034">
        <f>_xlfn.XLOOKUP(Base[[#This Row],[Recurso]],'DE-PARA'!$A$1:$A$1000,'DE-PARA'!$D$1:$D$1000)</f>
        <v>0</v>
      </c>
      <c r="E2034" t="str">
        <f>_xlfn.XLOOKUP(Base[[#This Row],[Tipo]],'DE-PARA'!$K$2:$K$63,'DE-PARA'!$L$2:$L$63,"Fazer De-Para")</f>
        <v>Fazer De-Para</v>
      </c>
      <c r="F2034" s="21">
        <f>Base[[#This Row],[Duração]]*24</f>
        <v>0</v>
      </c>
      <c r="G2034" s="22">
        <f>HOUR(Base[[#This Row],[Tempo de atendimento]]/24)</f>
        <v>0</v>
      </c>
      <c r="H2034">
        <f>_xlfn.XLOOKUP(Base[[#This Row],[Recurso]],'DE-PARA'!$A$1:$A$1000,'DE-PARA'!$E$1:$E$1000)</f>
        <v>0</v>
      </c>
      <c r="I2034">
        <f>_xlfn.XLOOKUP(Base[[#This Row],[Recurso]],'DE-PARA'!$A$1:$A$1000,'DE-PARA'!$F$1:$F$1000)</f>
        <v>0</v>
      </c>
      <c r="AD2034" s="64"/>
      <c r="AE2034" s="64"/>
      <c r="AF2034" s="64"/>
      <c r="AG2034" s="65"/>
      <c r="AH2034" s="65"/>
      <c r="BK2034" s="65"/>
      <c r="BL2034" s="65"/>
      <c r="BP2034" s="20"/>
    </row>
    <row r="2035" spans="1:68">
      <c r="A2035" s="19">
        <f>CONCATENATE(MONTH(Base[[#This Row],[Data_Padronizada]]),"/",YEAR(Base[[#This Row],[Data_Padronizada]]))*1</f>
        <v>1</v>
      </c>
      <c r="B2035" s="20" cm="1">
        <f t="array" ref="B2035">IF(ISTEXT(BP2035), IFERROR(VALOR.DATA(TRIM(BP2035)), VALUE(TRIM(BP2035))), BP2035)</f>
        <v>0</v>
      </c>
      <c r="C2035" t="str">
        <f>TEXT(Base[[#This Row],[Data_Padronizada]],"DDD")</f>
        <v>sáb</v>
      </c>
      <c r="D2035">
        <f>_xlfn.XLOOKUP(Base[[#This Row],[Recurso]],'DE-PARA'!$A$1:$A$1000,'DE-PARA'!$D$1:$D$1000)</f>
        <v>0</v>
      </c>
      <c r="E2035" t="str">
        <f>_xlfn.XLOOKUP(Base[[#This Row],[Tipo]],'DE-PARA'!$K$2:$K$63,'DE-PARA'!$L$2:$L$63,"Fazer De-Para")</f>
        <v>Fazer De-Para</v>
      </c>
      <c r="F2035" s="21">
        <f>Base[[#This Row],[Duração]]*24</f>
        <v>0</v>
      </c>
      <c r="G2035" s="22">
        <f>HOUR(Base[[#This Row],[Tempo de atendimento]]/24)</f>
        <v>0</v>
      </c>
      <c r="H2035">
        <f>_xlfn.XLOOKUP(Base[[#This Row],[Recurso]],'DE-PARA'!$A$1:$A$1000,'DE-PARA'!$E$1:$E$1000)</f>
        <v>0</v>
      </c>
      <c r="I2035">
        <f>_xlfn.XLOOKUP(Base[[#This Row],[Recurso]],'DE-PARA'!$A$1:$A$1000,'DE-PARA'!$F$1:$F$1000)</f>
        <v>0</v>
      </c>
      <c r="AD2035" s="64"/>
      <c r="AE2035" s="64"/>
      <c r="AF2035" s="64"/>
      <c r="AG2035" s="65"/>
      <c r="AH2035" s="65"/>
      <c r="BK2035" s="65"/>
      <c r="BL2035" s="65"/>
      <c r="BP2035" s="20"/>
    </row>
    <row r="2036" spans="1:68">
      <c r="A2036" s="19">
        <f>CONCATENATE(MONTH(Base[[#This Row],[Data_Padronizada]]),"/",YEAR(Base[[#This Row],[Data_Padronizada]]))*1</f>
        <v>1</v>
      </c>
      <c r="B2036" s="20" cm="1">
        <f t="array" ref="B2036">IF(ISTEXT(BP2036), IFERROR(VALOR.DATA(TRIM(BP2036)), VALUE(TRIM(BP2036))), BP2036)</f>
        <v>0</v>
      </c>
      <c r="C2036" t="str">
        <f>TEXT(Base[[#This Row],[Data_Padronizada]],"DDD")</f>
        <v>sáb</v>
      </c>
      <c r="D2036">
        <f>_xlfn.XLOOKUP(Base[[#This Row],[Recurso]],'DE-PARA'!$A$1:$A$1000,'DE-PARA'!$D$1:$D$1000)</f>
        <v>0</v>
      </c>
      <c r="E2036" t="str">
        <f>_xlfn.XLOOKUP(Base[[#This Row],[Tipo]],'DE-PARA'!$K$2:$K$63,'DE-PARA'!$L$2:$L$63,"Fazer De-Para")</f>
        <v>Fazer De-Para</v>
      </c>
      <c r="F2036" s="21">
        <f>Base[[#This Row],[Duração]]*24</f>
        <v>0</v>
      </c>
      <c r="G2036" s="22">
        <f>HOUR(Base[[#This Row],[Tempo de atendimento]]/24)</f>
        <v>0</v>
      </c>
      <c r="H2036">
        <f>_xlfn.XLOOKUP(Base[[#This Row],[Recurso]],'DE-PARA'!$A$1:$A$1000,'DE-PARA'!$E$1:$E$1000)</f>
        <v>0</v>
      </c>
      <c r="I2036">
        <f>_xlfn.XLOOKUP(Base[[#This Row],[Recurso]],'DE-PARA'!$A$1:$A$1000,'DE-PARA'!$F$1:$F$1000)</f>
        <v>0</v>
      </c>
      <c r="AD2036" s="64"/>
      <c r="AE2036" s="64"/>
      <c r="AF2036" s="64"/>
      <c r="AG2036" s="65"/>
      <c r="AH2036" s="65"/>
      <c r="BK2036" s="65"/>
      <c r="BL2036" s="65"/>
      <c r="BP2036" s="20"/>
    </row>
    <row r="2037" spans="1:68">
      <c r="A2037" s="19">
        <f>CONCATENATE(MONTH(Base[[#This Row],[Data_Padronizada]]),"/",YEAR(Base[[#This Row],[Data_Padronizada]]))*1</f>
        <v>1</v>
      </c>
      <c r="B2037" s="20" cm="1">
        <f t="array" ref="B2037">IF(ISTEXT(BP2037), IFERROR(VALOR.DATA(TRIM(BP2037)), VALUE(TRIM(BP2037))), BP2037)</f>
        <v>0</v>
      </c>
      <c r="C2037" t="str">
        <f>TEXT(Base[[#This Row],[Data_Padronizada]],"DDD")</f>
        <v>sáb</v>
      </c>
      <c r="D2037">
        <f>_xlfn.XLOOKUP(Base[[#This Row],[Recurso]],'DE-PARA'!$A$1:$A$1000,'DE-PARA'!$D$1:$D$1000)</f>
        <v>0</v>
      </c>
      <c r="E2037" t="str">
        <f>_xlfn.XLOOKUP(Base[[#This Row],[Tipo]],'DE-PARA'!$K$2:$K$63,'DE-PARA'!$L$2:$L$63,"Fazer De-Para")</f>
        <v>Fazer De-Para</v>
      </c>
      <c r="F2037" s="21">
        <f>Base[[#This Row],[Duração]]*24</f>
        <v>0</v>
      </c>
      <c r="G2037" s="22">
        <f>HOUR(Base[[#This Row],[Tempo de atendimento]]/24)</f>
        <v>0</v>
      </c>
      <c r="H2037">
        <f>_xlfn.XLOOKUP(Base[[#This Row],[Recurso]],'DE-PARA'!$A$1:$A$1000,'DE-PARA'!$E$1:$E$1000)</f>
        <v>0</v>
      </c>
      <c r="I2037">
        <f>_xlfn.XLOOKUP(Base[[#This Row],[Recurso]],'DE-PARA'!$A$1:$A$1000,'DE-PARA'!$F$1:$F$1000)</f>
        <v>0</v>
      </c>
      <c r="AD2037" s="64"/>
      <c r="AE2037" s="64"/>
      <c r="AF2037" s="64"/>
      <c r="AG2037" s="65"/>
      <c r="AH2037" s="65"/>
      <c r="BK2037" s="65"/>
      <c r="BL2037" s="65"/>
      <c r="BP2037" s="20"/>
    </row>
    <row r="2038" spans="1:68">
      <c r="A2038" s="19">
        <f>CONCATENATE(MONTH(Base[[#This Row],[Data_Padronizada]]),"/",YEAR(Base[[#This Row],[Data_Padronizada]]))*1</f>
        <v>1</v>
      </c>
      <c r="B2038" s="20" cm="1">
        <f t="array" ref="B2038">IF(ISTEXT(BP2038), IFERROR(VALOR.DATA(TRIM(BP2038)), VALUE(TRIM(BP2038))), BP2038)</f>
        <v>0</v>
      </c>
      <c r="C2038" t="str">
        <f>TEXT(Base[[#This Row],[Data_Padronizada]],"DDD")</f>
        <v>sáb</v>
      </c>
      <c r="D2038">
        <f>_xlfn.XLOOKUP(Base[[#This Row],[Recurso]],'DE-PARA'!$A$1:$A$1000,'DE-PARA'!$D$1:$D$1000)</f>
        <v>0</v>
      </c>
      <c r="E2038" t="str">
        <f>_xlfn.XLOOKUP(Base[[#This Row],[Tipo]],'DE-PARA'!$K$2:$K$63,'DE-PARA'!$L$2:$L$63,"Fazer De-Para")</f>
        <v>Fazer De-Para</v>
      </c>
      <c r="F2038" s="21">
        <f>Base[[#This Row],[Duração]]*24</f>
        <v>0</v>
      </c>
      <c r="G2038" s="22">
        <f>HOUR(Base[[#This Row],[Tempo de atendimento]]/24)</f>
        <v>0</v>
      </c>
      <c r="H2038">
        <f>_xlfn.XLOOKUP(Base[[#This Row],[Recurso]],'DE-PARA'!$A$1:$A$1000,'DE-PARA'!$E$1:$E$1000)</f>
        <v>0</v>
      </c>
      <c r="I2038">
        <f>_xlfn.XLOOKUP(Base[[#This Row],[Recurso]],'DE-PARA'!$A$1:$A$1000,'DE-PARA'!$F$1:$F$1000)</f>
        <v>0</v>
      </c>
      <c r="AD2038" s="64"/>
      <c r="AE2038" s="64"/>
      <c r="AF2038" s="64"/>
      <c r="AG2038" s="65"/>
      <c r="AH2038" s="65"/>
      <c r="BK2038" s="65"/>
      <c r="BL2038" s="65"/>
      <c r="BP2038" s="20"/>
    </row>
    <row r="2039" spans="1:68">
      <c r="A2039" s="19">
        <f>CONCATENATE(MONTH(Base[[#This Row],[Data_Padronizada]]),"/",YEAR(Base[[#This Row],[Data_Padronizada]]))*1</f>
        <v>1</v>
      </c>
      <c r="B2039" s="20" cm="1">
        <f t="array" ref="B2039">IF(ISTEXT(BP2039), IFERROR(VALOR.DATA(TRIM(BP2039)), VALUE(TRIM(BP2039))), BP2039)</f>
        <v>0</v>
      </c>
      <c r="C2039" t="str">
        <f>TEXT(Base[[#This Row],[Data_Padronizada]],"DDD")</f>
        <v>sáb</v>
      </c>
      <c r="D2039">
        <f>_xlfn.XLOOKUP(Base[[#This Row],[Recurso]],'DE-PARA'!$A$1:$A$1000,'DE-PARA'!$D$1:$D$1000)</f>
        <v>0</v>
      </c>
      <c r="E2039" t="str">
        <f>_xlfn.XLOOKUP(Base[[#This Row],[Tipo]],'DE-PARA'!$K$2:$K$63,'DE-PARA'!$L$2:$L$63,"Fazer De-Para")</f>
        <v>Fazer De-Para</v>
      </c>
      <c r="F2039" s="21">
        <f>Base[[#This Row],[Duração]]*24</f>
        <v>0</v>
      </c>
      <c r="G2039" s="22">
        <f>HOUR(Base[[#This Row],[Tempo de atendimento]]/24)</f>
        <v>0</v>
      </c>
      <c r="H2039">
        <f>_xlfn.XLOOKUP(Base[[#This Row],[Recurso]],'DE-PARA'!$A$1:$A$1000,'DE-PARA'!$E$1:$E$1000)</f>
        <v>0</v>
      </c>
      <c r="I2039">
        <f>_xlfn.XLOOKUP(Base[[#This Row],[Recurso]],'DE-PARA'!$A$1:$A$1000,'DE-PARA'!$F$1:$F$1000)</f>
        <v>0</v>
      </c>
      <c r="AD2039" s="64"/>
      <c r="AE2039" s="64"/>
      <c r="AF2039" s="64"/>
      <c r="AG2039" s="65"/>
      <c r="AH2039" s="65"/>
      <c r="BK2039" s="65"/>
      <c r="BL2039" s="65"/>
      <c r="BP2039" s="20"/>
    </row>
    <row r="2040" spans="1:68">
      <c r="A2040" s="19">
        <f>CONCATENATE(MONTH(Base[[#This Row],[Data_Padronizada]]),"/",YEAR(Base[[#This Row],[Data_Padronizada]]))*1</f>
        <v>1</v>
      </c>
      <c r="B2040" s="20" cm="1">
        <f t="array" ref="B2040">IF(ISTEXT(BP2040), IFERROR(VALOR.DATA(TRIM(BP2040)), VALUE(TRIM(BP2040))), BP2040)</f>
        <v>0</v>
      </c>
      <c r="C2040" t="str">
        <f>TEXT(Base[[#This Row],[Data_Padronizada]],"DDD")</f>
        <v>sáb</v>
      </c>
      <c r="D2040">
        <f>_xlfn.XLOOKUP(Base[[#This Row],[Recurso]],'DE-PARA'!$A$1:$A$1000,'DE-PARA'!$D$1:$D$1000)</f>
        <v>0</v>
      </c>
      <c r="E2040" t="str">
        <f>_xlfn.XLOOKUP(Base[[#This Row],[Tipo]],'DE-PARA'!$K$2:$K$63,'DE-PARA'!$L$2:$L$63,"Fazer De-Para")</f>
        <v>Fazer De-Para</v>
      </c>
      <c r="F2040" s="21">
        <f>Base[[#This Row],[Duração]]*24</f>
        <v>0</v>
      </c>
      <c r="G2040" s="22">
        <f>HOUR(Base[[#This Row],[Tempo de atendimento]]/24)</f>
        <v>0</v>
      </c>
      <c r="H2040">
        <f>_xlfn.XLOOKUP(Base[[#This Row],[Recurso]],'DE-PARA'!$A$1:$A$1000,'DE-PARA'!$E$1:$E$1000)</f>
        <v>0</v>
      </c>
      <c r="I2040">
        <f>_xlfn.XLOOKUP(Base[[#This Row],[Recurso]],'DE-PARA'!$A$1:$A$1000,'DE-PARA'!$F$1:$F$1000)</f>
        <v>0</v>
      </c>
      <c r="AD2040" s="64"/>
      <c r="AE2040" s="64"/>
      <c r="AF2040" s="64"/>
      <c r="AG2040" s="65"/>
      <c r="AH2040" s="65"/>
      <c r="BK2040" s="65"/>
      <c r="BL2040" s="65"/>
      <c r="BP2040" s="20"/>
    </row>
    <row r="2041" spans="1:68">
      <c r="A2041" s="19">
        <f>CONCATENATE(MONTH(Base[[#This Row],[Data_Padronizada]]),"/",YEAR(Base[[#This Row],[Data_Padronizada]]))*1</f>
        <v>1</v>
      </c>
      <c r="B2041" s="20" cm="1">
        <f t="array" ref="B2041">IF(ISTEXT(BP2041), IFERROR(VALOR.DATA(TRIM(BP2041)), VALUE(TRIM(BP2041))), BP2041)</f>
        <v>0</v>
      </c>
      <c r="C2041" t="str">
        <f>TEXT(Base[[#This Row],[Data_Padronizada]],"DDD")</f>
        <v>sáb</v>
      </c>
      <c r="D2041">
        <f>_xlfn.XLOOKUP(Base[[#This Row],[Recurso]],'DE-PARA'!$A$1:$A$1000,'DE-PARA'!$D$1:$D$1000)</f>
        <v>0</v>
      </c>
      <c r="E2041" t="str">
        <f>_xlfn.XLOOKUP(Base[[#This Row],[Tipo]],'DE-PARA'!$K$2:$K$63,'DE-PARA'!$L$2:$L$63,"Fazer De-Para")</f>
        <v>Fazer De-Para</v>
      </c>
      <c r="F2041" s="21">
        <f>Base[[#This Row],[Duração]]*24</f>
        <v>0</v>
      </c>
      <c r="G2041" s="22">
        <f>HOUR(Base[[#This Row],[Tempo de atendimento]]/24)</f>
        <v>0</v>
      </c>
      <c r="H2041">
        <f>_xlfn.XLOOKUP(Base[[#This Row],[Recurso]],'DE-PARA'!$A$1:$A$1000,'DE-PARA'!$E$1:$E$1000)</f>
        <v>0</v>
      </c>
      <c r="I2041">
        <f>_xlfn.XLOOKUP(Base[[#This Row],[Recurso]],'DE-PARA'!$A$1:$A$1000,'DE-PARA'!$F$1:$F$1000)</f>
        <v>0</v>
      </c>
      <c r="AD2041" s="64"/>
      <c r="AE2041" s="64"/>
      <c r="AF2041" s="64"/>
      <c r="AG2041" s="65"/>
      <c r="AH2041" s="65"/>
      <c r="BK2041" s="65"/>
      <c r="BL2041" s="65"/>
      <c r="BP2041" s="20"/>
    </row>
    <row r="2042" spans="1:68">
      <c r="A2042" s="19">
        <f>CONCATENATE(MONTH(Base[[#This Row],[Data_Padronizada]]),"/",YEAR(Base[[#This Row],[Data_Padronizada]]))*1</f>
        <v>1</v>
      </c>
      <c r="B2042" s="20" cm="1">
        <f t="array" ref="B2042">IF(ISTEXT(BP2042), IFERROR(VALOR.DATA(TRIM(BP2042)), VALUE(TRIM(BP2042))), BP2042)</f>
        <v>0</v>
      </c>
      <c r="C2042" t="str">
        <f>TEXT(Base[[#This Row],[Data_Padronizada]],"DDD")</f>
        <v>sáb</v>
      </c>
      <c r="D2042">
        <f>_xlfn.XLOOKUP(Base[[#This Row],[Recurso]],'DE-PARA'!$A$1:$A$1000,'DE-PARA'!$D$1:$D$1000)</f>
        <v>0</v>
      </c>
      <c r="E2042" t="str">
        <f>_xlfn.XLOOKUP(Base[[#This Row],[Tipo]],'DE-PARA'!$K$2:$K$63,'DE-PARA'!$L$2:$L$63,"Fazer De-Para")</f>
        <v>Fazer De-Para</v>
      </c>
      <c r="F2042" s="21">
        <f>Base[[#This Row],[Duração]]*24</f>
        <v>0</v>
      </c>
      <c r="G2042" s="22">
        <f>HOUR(Base[[#This Row],[Tempo de atendimento]]/24)</f>
        <v>0</v>
      </c>
      <c r="H2042">
        <f>_xlfn.XLOOKUP(Base[[#This Row],[Recurso]],'DE-PARA'!$A$1:$A$1000,'DE-PARA'!$E$1:$E$1000)</f>
        <v>0</v>
      </c>
      <c r="I2042">
        <f>_xlfn.XLOOKUP(Base[[#This Row],[Recurso]],'DE-PARA'!$A$1:$A$1000,'DE-PARA'!$F$1:$F$1000)</f>
        <v>0</v>
      </c>
      <c r="AD2042" s="64"/>
      <c r="AE2042" s="64"/>
      <c r="AF2042" s="64"/>
      <c r="AG2042" s="65"/>
      <c r="AH2042" s="65"/>
      <c r="BK2042" s="65"/>
      <c r="BL2042" s="65"/>
      <c r="BP2042" s="20"/>
    </row>
    <row r="2043" spans="1:68">
      <c r="A2043" s="19">
        <f>CONCATENATE(MONTH(Base[[#This Row],[Data_Padronizada]]),"/",YEAR(Base[[#This Row],[Data_Padronizada]]))*1</f>
        <v>1</v>
      </c>
      <c r="B2043" s="20" cm="1">
        <f t="array" ref="B2043">IF(ISTEXT(BP2043), IFERROR(VALOR.DATA(TRIM(BP2043)), VALUE(TRIM(BP2043))), BP2043)</f>
        <v>0</v>
      </c>
      <c r="C2043" t="str">
        <f>TEXT(Base[[#This Row],[Data_Padronizada]],"DDD")</f>
        <v>sáb</v>
      </c>
      <c r="D2043">
        <f>_xlfn.XLOOKUP(Base[[#This Row],[Recurso]],'DE-PARA'!$A$1:$A$1000,'DE-PARA'!$D$1:$D$1000)</f>
        <v>0</v>
      </c>
      <c r="E2043" t="str">
        <f>_xlfn.XLOOKUP(Base[[#This Row],[Tipo]],'DE-PARA'!$K$2:$K$63,'DE-PARA'!$L$2:$L$63,"Fazer De-Para")</f>
        <v>Fazer De-Para</v>
      </c>
      <c r="F2043" s="21">
        <f>Base[[#This Row],[Duração]]*24</f>
        <v>0</v>
      </c>
      <c r="G2043" s="22">
        <f>HOUR(Base[[#This Row],[Tempo de atendimento]]/24)</f>
        <v>0</v>
      </c>
      <c r="H2043">
        <f>_xlfn.XLOOKUP(Base[[#This Row],[Recurso]],'DE-PARA'!$A$1:$A$1000,'DE-PARA'!$E$1:$E$1000)</f>
        <v>0</v>
      </c>
      <c r="I2043">
        <f>_xlfn.XLOOKUP(Base[[#This Row],[Recurso]],'DE-PARA'!$A$1:$A$1000,'DE-PARA'!$F$1:$F$1000)</f>
        <v>0</v>
      </c>
      <c r="AD2043" s="64"/>
      <c r="AE2043" s="64"/>
      <c r="AF2043" s="64"/>
      <c r="AG2043" s="65"/>
      <c r="AH2043" s="65"/>
      <c r="BK2043" s="65"/>
      <c r="BL2043" s="65"/>
      <c r="BP2043" s="20"/>
    </row>
    <row r="2044" spans="1:68">
      <c r="A2044" s="19">
        <f>CONCATENATE(MONTH(Base[[#This Row],[Data_Padronizada]]),"/",YEAR(Base[[#This Row],[Data_Padronizada]]))*1</f>
        <v>1</v>
      </c>
      <c r="B2044" s="20" cm="1">
        <f t="array" ref="B2044">IF(ISTEXT(BP2044), IFERROR(VALOR.DATA(TRIM(BP2044)), VALUE(TRIM(BP2044))), BP2044)</f>
        <v>0</v>
      </c>
      <c r="C2044" t="str">
        <f>TEXT(Base[[#This Row],[Data_Padronizada]],"DDD")</f>
        <v>sáb</v>
      </c>
      <c r="D2044">
        <f>_xlfn.XLOOKUP(Base[[#This Row],[Recurso]],'DE-PARA'!$A$1:$A$1000,'DE-PARA'!$D$1:$D$1000)</f>
        <v>0</v>
      </c>
      <c r="E2044" t="str">
        <f>_xlfn.XLOOKUP(Base[[#This Row],[Tipo]],'DE-PARA'!$K$2:$K$63,'DE-PARA'!$L$2:$L$63,"Fazer De-Para")</f>
        <v>Fazer De-Para</v>
      </c>
      <c r="F2044" s="21">
        <f>Base[[#This Row],[Duração]]*24</f>
        <v>0</v>
      </c>
      <c r="G2044" s="22">
        <f>HOUR(Base[[#This Row],[Tempo de atendimento]]/24)</f>
        <v>0</v>
      </c>
      <c r="H2044">
        <f>_xlfn.XLOOKUP(Base[[#This Row],[Recurso]],'DE-PARA'!$A$1:$A$1000,'DE-PARA'!$E$1:$E$1000)</f>
        <v>0</v>
      </c>
      <c r="I2044">
        <f>_xlfn.XLOOKUP(Base[[#This Row],[Recurso]],'DE-PARA'!$A$1:$A$1000,'DE-PARA'!$F$1:$F$1000)</f>
        <v>0</v>
      </c>
      <c r="AD2044" s="64"/>
      <c r="AE2044" s="64"/>
      <c r="AF2044" s="64"/>
      <c r="AG2044" s="65"/>
      <c r="AH2044" s="65"/>
      <c r="BK2044" s="65"/>
      <c r="BL2044" s="65"/>
      <c r="BP2044" s="20"/>
    </row>
    <row r="2045" spans="1:68">
      <c r="A2045" s="19">
        <f>CONCATENATE(MONTH(Base[[#This Row],[Data_Padronizada]]),"/",YEAR(Base[[#This Row],[Data_Padronizada]]))*1</f>
        <v>1</v>
      </c>
      <c r="B2045" s="20" cm="1">
        <f t="array" ref="B2045">IF(ISTEXT(BP2045), IFERROR(VALOR.DATA(TRIM(BP2045)), VALUE(TRIM(BP2045))), BP2045)</f>
        <v>0</v>
      </c>
      <c r="C2045" t="str">
        <f>TEXT(Base[[#This Row],[Data_Padronizada]],"DDD")</f>
        <v>sáb</v>
      </c>
      <c r="D2045">
        <f>_xlfn.XLOOKUP(Base[[#This Row],[Recurso]],'DE-PARA'!$A$1:$A$1000,'DE-PARA'!$D$1:$D$1000)</f>
        <v>0</v>
      </c>
      <c r="E2045" t="str">
        <f>_xlfn.XLOOKUP(Base[[#This Row],[Tipo]],'DE-PARA'!$K$2:$K$63,'DE-PARA'!$L$2:$L$63,"Fazer De-Para")</f>
        <v>Fazer De-Para</v>
      </c>
      <c r="F2045" s="21">
        <f>Base[[#This Row],[Duração]]*24</f>
        <v>0</v>
      </c>
      <c r="G2045" s="22">
        <f>HOUR(Base[[#This Row],[Tempo de atendimento]]/24)</f>
        <v>0</v>
      </c>
      <c r="H2045">
        <f>_xlfn.XLOOKUP(Base[[#This Row],[Recurso]],'DE-PARA'!$A$1:$A$1000,'DE-PARA'!$E$1:$E$1000)</f>
        <v>0</v>
      </c>
      <c r="I2045">
        <f>_xlfn.XLOOKUP(Base[[#This Row],[Recurso]],'DE-PARA'!$A$1:$A$1000,'DE-PARA'!$F$1:$F$1000)</f>
        <v>0</v>
      </c>
      <c r="AD2045" s="64"/>
      <c r="AE2045" s="64"/>
      <c r="AF2045" s="64"/>
      <c r="AG2045" s="65"/>
      <c r="AH2045" s="65"/>
      <c r="BK2045" s="65"/>
      <c r="BL2045" s="65"/>
      <c r="BP2045" s="20"/>
    </row>
    <row r="2046" spans="1:68">
      <c r="A2046" s="19">
        <f>CONCATENATE(MONTH(Base[[#This Row],[Data_Padronizada]]),"/",YEAR(Base[[#This Row],[Data_Padronizada]]))*1</f>
        <v>1</v>
      </c>
      <c r="B2046" s="20" cm="1">
        <f t="array" ref="B2046">IF(ISTEXT(BP2046), IFERROR(VALOR.DATA(TRIM(BP2046)), VALUE(TRIM(BP2046))), BP2046)</f>
        <v>0</v>
      </c>
      <c r="C2046" t="str">
        <f>TEXT(Base[[#This Row],[Data_Padronizada]],"DDD")</f>
        <v>sáb</v>
      </c>
      <c r="D2046">
        <f>_xlfn.XLOOKUP(Base[[#This Row],[Recurso]],'DE-PARA'!$A$1:$A$1000,'DE-PARA'!$D$1:$D$1000)</f>
        <v>0</v>
      </c>
      <c r="E2046" t="str">
        <f>_xlfn.XLOOKUP(Base[[#This Row],[Tipo]],'DE-PARA'!$K$2:$K$63,'DE-PARA'!$L$2:$L$63,"Fazer De-Para")</f>
        <v>Fazer De-Para</v>
      </c>
      <c r="F2046" s="21">
        <f>Base[[#This Row],[Duração]]*24</f>
        <v>0</v>
      </c>
      <c r="G2046" s="22">
        <f>HOUR(Base[[#This Row],[Tempo de atendimento]]/24)</f>
        <v>0</v>
      </c>
      <c r="H2046">
        <f>_xlfn.XLOOKUP(Base[[#This Row],[Recurso]],'DE-PARA'!$A$1:$A$1000,'DE-PARA'!$E$1:$E$1000)</f>
        <v>0</v>
      </c>
      <c r="I2046">
        <f>_xlfn.XLOOKUP(Base[[#This Row],[Recurso]],'DE-PARA'!$A$1:$A$1000,'DE-PARA'!$F$1:$F$1000)</f>
        <v>0</v>
      </c>
      <c r="AD2046" s="64"/>
      <c r="AE2046" s="64"/>
      <c r="AF2046" s="64"/>
      <c r="AG2046" s="65"/>
      <c r="AH2046" s="65"/>
      <c r="BK2046" s="65"/>
      <c r="BL2046" s="65"/>
      <c r="BP2046" s="20"/>
    </row>
    <row r="2047" spans="1:68">
      <c r="A2047" s="19">
        <f>CONCATENATE(MONTH(Base[[#This Row],[Data_Padronizada]]),"/",YEAR(Base[[#This Row],[Data_Padronizada]]))*1</f>
        <v>1</v>
      </c>
      <c r="B2047" s="20" cm="1">
        <f t="array" ref="B2047">IF(ISTEXT(BP2047), IFERROR(VALOR.DATA(TRIM(BP2047)), VALUE(TRIM(BP2047))), BP2047)</f>
        <v>0</v>
      </c>
      <c r="C2047" t="str">
        <f>TEXT(Base[[#This Row],[Data_Padronizada]],"DDD")</f>
        <v>sáb</v>
      </c>
      <c r="D2047">
        <f>_xlfn.XLOOKUP(Base[[#This Row],[Recurso]],'DE-PARA'!$A$1:$A$1000,'DE-PARA'!$D$1:$D$1000)</f>
        <v>0</v>
      </c>
      <c r="E2047" t="str">
        <f>_xlfn.XLOOKUP(Base[[#This Row],[Tipo]],'DE-PARA'!$K$2:$K$63,'DE-PARA'!$L$2:$L$63,"Fazer De-Para")</f>
        <v>Fazer De-Para</v>
      </c>
      <c r="F2047" s="21">
        <f>Base[[#This Row],[Duração]]*24</f>
        <v>0</v>
      </c>
      <c r="G2047" s="22">
        <f>HOUR(Base[[#This Row],[Tempo de atendimento]]/24)</f>
        <v>0</v>
      </c>
      <c r="H2047">
        <f>_xlfn.XLOOKUP(Base[[#This Row],[Recurso]],'DE-PARA'!$A$1:$A$1000,'DE-PARA'!$E$1:$E$1000)</f>
        <v>0</v>
      </c>
      <c r="I2047">
        <f>_xlfn.XLOOKUP(Base[[#This Row],[Recurso]],'DE-PARA'!$A$1:$A$1000,'DE-PARA'!$F$1:$F$1000)</f>
        <v>0</v>
      </c>
      <c r="AD2047" s="64"/>
      <c r="AE2047" s="64"/>
      <c r="AF2047" s="64"/>
      <c r="AG2047" s="65"/>
      <c r="AH2047" s="65"/>
      <c r="BK2047" s="65"/>
      <c r="BL2047" s="65"/>
      <c r="BP2047" s="20"/>
    </row>
    <row r="2048" spans="1:68">
      <c r="A2048" s="19">
        <f>CONCATENATE(MONTH(Base[[#This Row],[Data_Padronizada]]),"/",YEAR(Base[[#This Row],[Data_Padronizada]]))*1</f>
        <v>1</v>
      </c>
      <c r="B2048" s="20" cm="1">
        <f t="array" ref="B2048">IF(ISTEXT(BP2048), IFERROR(VALOR.DATA(TRIM(BP2048)), VALUE(TRIM(BP2048))), BP2048)</f>
        <v>0</v>
      </c>
      <c r="C2048" t="str">
        <f>TEXT(Base[[#This Row],[Data_Padronizada]],"DDD")</f>
        <v>sáb</v>
      </c>
      <c r="D2048">
        <f>_xlfn.XLOOKUP(Base[[#This Row],[Recurso]],'DE-PARA'!$A$1:$A$1000,'DE-PARA'!$D$1:$D$1000)</f>
        <v>0</v>
      </c>
      <c r="E2048" t="str">
        <f>_xlfn.XLOOKUP(Base[[#This Row],[Tipo]],'DE-PARA'!$K$2:$K$63,'DE-PARA'!$L$2:$L$63,"Fazer De-Para")</f>
        <v>Fazer De-Para</v>
      </c>
      <c r="F2048" s="21">
        <f>Base[[#This Row],[Duração]]*24</f>
        <v>0</v>
      </c>
      <c r="G2048" s="22">
        <f>HOUR(Base[[#This Row],[Tempo de atendimento]]/24)</f>
        <v>0</v>
      </c>
      <c r="H2048">
        <f>_xlfn.XLOOKUP(Base[[#This Row],[Recurso]],'DE-PARA'!$A$1:$A$1000,'DE-PARA'!$E$1:$E$1000)</f>
        <v>0</v>
      </c>
      <c r="I2048">
        <f>_xlfn.XLOOKUP(Base[[#This Row],[Recurso]],'DE-PARA'!$A$1:$A$1000,'DE-PARA'!$F$1:$F$1000)</f>
        <v>0</v>
      </c>
      <c r="AD2048" s="64"/>
      <c r="AE2048" s="64"/>
      <c r="AF2048" s="64"/>
      <c r="AG2048" s="65"/>
      <c r="AH2048" s="65"/>
      <c r="BK2048" s="65"/>
      <c r="BL2048" s="65"/>
      <c r="BP2048" s="20"/>
    </row>
    <row r="2049" spans="1:68">
      <c r="A2049" s="19">
        <f>CONCATENATE(MONTH(Base[[#This Row],[Data_Padronizada]]),"/",YEAR(Base[[#This Row],[Data_Padronizada]]))*1</f>
        <v>1</v>
      </c>
      <c r="B2049" s="20" cm="1">
        <f t="array" ref="B2049">IF(ISTEXT(BP2049), IFERROR(VALOR.DATA(TRIM(BP2049)), VALUE(TRIM(BP2049))), BP2049)</f>
        <v>0</v>
      </c>
      <c r="C2049" t="str">
        <f>TEXT(Base[[#This Row],[Data_Padronizada]],"DDD")</f>
        <v>sáb</v>
      </c>
      <c r="D2049">
        <f>_xlfn.XLOOKUP(Base[[#This Row],[Recurso]],'DE-PARA'!$A$1:$A$1000,'DE-PARA'!$D$1:$D$1000)</f>
        <v>0</v>
      </c>
      <c r="E2049" t="str">
        <f>_xlfn.XLOOKUP(Base[[#This Row],[Tipo]],'DE-PARA'!$K$2:$K$63,'DE-PARA'!$L$2:$L$63,"Fazer De-Para")</f>
        <v>Fazer De-Para</v>
      </c>
      <c r="F2049" s="21">
        <f>Base[[#This Row],[Duração]]*24</f>
        <v>0</v>
      </c>
      <c r="G2049" s="22">
        <f>HOUR(Base[[#This Row],[Tempo de atendimento]]/24)</f>
        <v>0</v>
      </c>
      <c r="H2049">
        <f>_xlfn.XLOOKUP(Base[[#This Row],[Recurso]],'DE-PARA'!$A$1:$A$1000,'DE-PARA'!$E$1:$E$1000)</f>
        <v>0</v>
      </c>
      <c r="I2049">
        <f>_xlfn.XLOOKUP(Base[[#This Row],[Recurso]],'DE-PARA'!$A$1:$A$1000,'DE-PARA'!$F$1:$F$1000)</f>
        <v>0</v>
      </c>
      <c r="AD2049" s="64"/>
      <c r="AE2049" s="64"/>
      <c r="AF2049" s="64"/>
      <c r="AG2049" s="65"/>
      <c r="AH2049" s="65"/>
      <c r="BK2049" s="65"/>
      <c r="BL2049" s="65"/>
      <c r="BP2049" s="20"/>
    </row>
    <row r="2050" spans="1:68">
      <c r="A2050" s="19">
        <f>CONCATENATE(MONTH(Base[[#This Row],[Data_Padronizada]]),"/",YEAR(Base[[#This Row],[Data_Padronizada]]))*1</f>
        <v>1</v>
      </c>
      <c r="B2050" s="20" cm="1">
        <f t="array" ref="B2050">IF(ISTEXT(BP2050), IFERROR(VALOR.DATA(TRIM(BP2050)), VALUE(TRIM(BP2050))), BP2050)</f>
        <v>0</v>
      </c>
      <c r="C2050" t="str">
        <f>TEXT(Base[[#This Row],[Data_Padronizada]],"DDD")</f>
        <v>sáb</v>
      </c>
      <c r="D2050">
        <f>_xlfn.XLOOKUP(Base[[#This Row],[Recurso]],'DE-PARA'!$A$1:$A$1000,'DE-PARA'!$D$1:$D$1000)</f>
        <v>0</v>
      </c>
      <c r="E2050" t="str">
        <f>_xlfn.XLOOKUP(Base[[#This Row],[Tipo]],'DE-PARA'!$K$2:$K$63,'DE-PARA'!$L$2:$L$63,"Fazer De-Para")</f>
        <v>Fazer De-Para</v>
      </c>
      <c r="F2050" s="21">
        <f>Base[[#This Row],[Duração]]*24</f>
        <v>0</v>
      </c>
      <c r="G2050" s="22">
        <f>HOUR(Base[[#This Row],[Tempo de atendimento]]/24)</f>
        <v>0</v>
      </c>
      <c r="H2050">
        <f>_xlfn.XLOOKUP(Base[[#This Row],[Recurso]],'DE-PARA'!$A$1:$A$1000,'DE-PARA'!$E$1:$E$1000)</f>
        <v>0</v>
      </c>
      <c r="I2050">
        <f>_xlfn.XLOOKUP(Base[[#This Row],[Recurso]],'DE-PARA'!$A$1:$A$1000,'DE-PARA'!$F$1:$F$1000)</f>
        <v>0</v>
      </c>
      <c r="AD2050" s="64"/>
      <c r="AE2050" s="64"/>
      <c r="AF2050" s="64"/>
      <c r="AG2050" s="65"/>
      <c r="AH2050" s="65"/>
      <c r="BK2050" s="65"/>
      <c r="BL2050" s="65"/>
      <c r="BP2050" s="20"/>
    </row>
    <row r="2051" spans="1:68">
      <c r="A2051" s="19">
        <f>CONCATENATE(MONTH(Base[[#This Row],[Data_Padronizada]]),"/",YEAR(Base[[#This Row],[Data_Padronizada]]))*1</f>
        <v>1</v>
      </c>
      <c r="B2051" s="20" cm="1">
        <f t="array" ref="B2051">IF(ISTEXT(BP2051), IFERROR(VALOR.DATA(TRIM(BP2051)), VALUE(TRIM(BP2051))), BP2051)</f>
        <v>0</v>
      </c>
      <c r="C2051" t="str">
        <f>TEXT(Base[[#This Row],[Data_Padronizada]],"DDD")</f>
        <v>sáb</v>
      </c>
      <c r="D2051">
        <f>_xlfn.XLOOKUP(Base[[#This Row],[Recurso]],'DE-PARA'!$A$1:$A$1000,'DE-PARA'!$D$1:$D$1000)</f>
        <v>0</v>
      </c>
      <c r="E2051" t="str">
        <f>_xlfn.XLOOKUP(Base[[#This Row],[Tipo]],'DE-PARA'!$K$2:$K$63,'DE-PARA'!$L$2:$L$63,"Fazer De-Para")</f>
        <v>Fazer De-Para</v>
      </c>
      <c r="F2051" s="21">
        <f>Base[[#This Row],[Duração]]*24</f>
        <v>0</v>
      </c>
      <c r="G2051" s="22">
        <f>HOUR(Base[[#This Row],[Tempo de atendimento]]/24)</f>
        <v>0</v>
      </c>
      <c r="H2051">
        <f>_xlfn.XLOOKUP(Base[[#This Row],[Recurso]],'DE-PARA'!$A$1:$A$1000,'DE-PARA'!$E$1:$E$1000)</f>
        <v>0</v>
      </c>
      <c r="I2051">
        <f>_xlfn.XLOOKUP(Base[[#This Row],[Recurso]],'DE-PARA'!$A$1:$A$1000,'DE-PARA'!$F$1:$F$1000)</f>
        <v>0</v>
      </c>
      <c r="AD2051" s="64"/>
      <c r="AE2051" s="64"/>
      <c r="AF2051" s="64"/>
      <c r="AG2051" s="65"/>
      <c r="AH2051" s="65"/>
      <c r="BK2051" s="65"/>
      <c r="BL2051" s="65"/>
      <c r="BP2051" s="20"/>
    </row>
    <row r="2052" spans="1:68">
      <c r="A2052" s="19">
        <f>CONCATENATE(MONTH(Base[[#This Row],[Data_Padronizada]]),"/",YEAR(Base[[#This Row],[Data_Padronizada]]))*1</f>
        <v>1</v>
      </c>
      <c r="B2052" s="20" cm="1">
        <f t="array" ref="B2052">IF(ISTEXT(BP2052), IFERROR(VALOR.DATA(TRIM(BP2052)), VALUE(TRIM(BP2052))), BP2052)</f>
        <v>0</v>
      </c>
      <c r="C2052" t="str">
        <f>TEXT(Base[[#This Row],[Data_Padronizada]],"DDD")</f>
        <v>sáb</v>
      </c>
      <c r="D2052">
        <f>_xlfn.XLOOKUP(Base[[#This Row],[Recurso]],'DE-PARA'!$A$1:$A$1000,'DE-PARA'!$D$1:$D$1000)</f>
        <v>0</v>
      </c>
      <c r="E2052" t="str">
        <f>_xlfn.XLOOKUP(Base[[#This Row],[Tipo]],'DE-PARA'!$K$2:$K$63,'DE-PARA'!$L$2:$L$63,"Fazer De-Para")</f>
        <v>Fazer De-Para</v>
      </c>
      <c r="F2052" s="21">
        <f>Base[[#This Row],[Duração]]*24</f>
        <v>0</v>
      </c>
      <c r="G2052" s="22">
        <f>HOUR(Base[[#This Row],[Tempo de atendimento]]/24)</f>
        <v>0</v>
      </c>
      <c r="H2052">
        <f>_xlfn.XLOOKUP(Base[[#This Row],[Recurso]],'DE-PARA'!$A$1:$A$1000,'DE-PARA'!$E$1:$E$1000)</f>
        <v>0</v>
      </c>
      <c r="I2052">
        <f>_xlfn.XLOOKUP(Base[[#This Row],[Recurso]],'DE-PARA'!$A$1:$A$1000,'DE-PARA'!$F$1:$F$1000)</f>
        <v>0</v>
      </c>
      <c r="AD2052" s="64"/>
      <c r="AE2052" s="64"/>
      <c r="AF2052" s="64"/>
      <c r="AG2052" s="65"/>
      <c r="AH2052" s="65"/>
      <c r="BK2052" s="65"/>
      <c r="BL2052" s="65"/>
      <c r="BP2052" s="20"/>
    </row>
    <row r="2053" spans="1:68">
      <c r="A2053" s="19">
        <f>CONCATENATE(MONTH(Base[[#This Row],[Data_Padronizada]]),"/",YEAR(Base[[#This Row],[Data_Padronizada]]))*1</f>
        <v>1</v>
      </c>
      <c r="B2053" s="20" cm="1">
        <f t="array" ref="B2053">IF(ISTEXT(BP2053), IFERROR(VALOR.DATA(TRIM(BP2053)), VALUE(TRIM(BP2053))), BP2053)</f>
        <v>0</v>
      </c>
      <c r="C2053" t="str">
        <f>TEXT(Base[[#This Row],[Data_Padronizada]],"DDD")</f>
        <v>sáb</v>
      </c>
      <c r="D2053">
        <f>_xlfn.XLOOKUP(Base[[#This Row],[Recurso]],'DE-PARA'!$A$1:$A$1000,'DE-PARA'!$D$1:$D$1000)</f>
        <v>0</v>
      </c>
      <c r="E2053" t="str">
        <f>_xlfn.XLOOKUP(Base[[#This Row],[Tipo]],'DE-PARA'!$K$2:$K$63,'DE-PARA'!$L$2:$L$63,"Fazer De-Para")</f>
        <v>Fazer De-Para</v>
      </c>
      <c r="F2053" s="21">
        <f>Base[[#This Row],[Duração]]*24</f>
        <v>0</v>
      </c>
      <c r="G2053" s="22">
        <f>HOUR(Base[[#This Row],[Tempo de atendimento]]/24)</f>
        <v>0</v>
      </c>
      <c r="H2053">
        <f>_xlfn.XLOOKUP(Base[[#This Row],[Recurso]],'DE-PARA'!$A$1:$A$1000,'DE-PARA'!$E$1:$E$1000)</f>
        <v>0</v>
      </c>
      <c r="I2053">
        <f>_xlfn.XLOOKUP(Base[[#This Row],[Recurso]],'DE-PARA'!$A$1:$A$1000,'DE-PARA'!$F$1:$F$1000)</f>
        <v>0</v>
      </c>
      <c r="AD2053" s="64"/>
      <c r="AE2053" s="64"/>
      <c r="AF2053" s="64"/>
      <c r="AG2053" s="65"/>
      <c r="AH2053" s="65"/>
      <c r="BK2053" s="65"/>
      <c r="BL2053" s="65"/>
      <c r="BP2053" s="20"/>
    </row>
    <row r="2054" spans="1:68">
      <c r="A2054" s="19">
        <f>CONCATENATE(MONTH(Base[[#This Row],[Data_Padronizada]]),"/",YEAR(Base[[#This Row],[Data_Padronizada]]))*1</f>
        <v>1</v>
      </c>
      <c r="B2054" s="20" cm="1">
        <f t="array" ref="B2054">IF(ISTEXT(BP2054), IFERROR(VALOR.DATA(TRIM(BP2054)), VALUE(TRIM(BP2054))), BP2054)</f>
        <v>0</v>
      </c>
      <c r="C2054" t="str">
        <f>TEXT(Base[[#This Row],[Data_Padronizada]],"DDD")</f>
        <v>sáb</v>
      </c>
      <c r="D2054">
        <f>_xlfn.XLOOKUP(Base[[#This Row],[Recurso]],'DE-PARA'!$A$1:$A$1000,'DE-PARA'!$D$1:$D$1000)</f>
        <v>0</v>
      </c>
      <c r="E2054" t="str">
        <f>_xlfn.XLOOKUP(Base[[#This Row],[Tipo]],'DE-PARA'!$K$2:$K$63,'DE-PARA'!$L$2:$L$63,"Fazer De-Para")</f>
        <v>Fazer De-Para</v>
      </c>
      <c r="F2054" s="21">
        <f>Base[[#This Row],[Duração]]*24</f>
        <v>0</v>
      </c>
      <c r="G2054" s="22">
        <f>HOUR(Base[[#This Row],[Tempo de atendimento]]/24)</f>
        <v>0</v>
      </c>
      <c r="H2054">
        <f>_xlfn.XLOOKUP(Base[[#This Row],[Recurso]],'DE-PARA'!$A$1:$A$1000,'DE-PARA'!$E$1:$E$1000)</f>
        <v>0</v>
      </c>
      <c r="I2054">
        <f>_xlfn.XLOOKUP(Base[[#This Row],[Recurso]],'DE-PARA'!$A$1:$A$1000,'DE-PARA'!$F$1:$F$1000)</f>
        <v>0</v>
      </c>
      <c r="AD2054" s="64"/>
      <c r="AE2054" s="64"/>
      <c r="AF2054" s="64"/>
      <c r="AG2054" s="65"/>
      <c r="AH2054" s="65"/>
      <c r="BK2054" s="65"/>
      <c r="BL2054" s="65"/>
      <c r="BP2054" s="20"/>
    </row>
    <row r="2055" spans="1:68">
      <c r="A2055" s="19">
        <f>CONCATENATE(MONTH(Base[[#This Row],[Data_Padronizada]]),"/",YEAR(Base[[#This Row],[Data_Padronizada]]))*1</f>
        <v>1</v>
      </c>
      <c r="B2055" s="20" cm="1">
        <f t="array" ref="B2055">IF(ISTEXT(BP2055), IFERROR(VALOR.DATA(TRIM(BP2055)), VALUE(TRIM(BP2055))), BP2055)</f>
        <v>0</v>
      </c>
      <c r="C2055" t="str">
        <f>TEXT(Base[[#This Row],[Data_Padronizada]],"DDD")</f>
        <v>sáb</v>
      </c>
      <c r="D2055">
        <f>_xlfn.XLOOKUP(Base[[#This Row],[Recurso]],'DE-PARA'!$A$1:$A$1000,'DE-PARA'!$D$1:$D$1000)</f>
        <v>0</v>
      </c>
      <c r="E2055" t="str">
        <f>_xlfn.XLOOKUP(Base[[#This Row],[Tipo]],'DE-PARA'!$K$2:$K$63,'DE-PARA'!$L$2:$L$63,"Fazer De-Para")</f>
        <v>Fazer De-Para</v>
      </c>
      <c r="F2055" s="21">
        <f>Base[[#This Row],[Duração]]*24</f>
        <v>0</v>
      </c>
      <c r="G2055" s="22">
        <f>HOUR(Base[[#This Row],[Tempo de atendimento]]/24)</f>
        <v>0</v>
      </c>
      <c r="H2055">
        <f>_xlfn.XLOOKUP(Base[[#This Row],[Recurso]],'DE-PARA'!$A$1:$A$1000,'DE-PARA'!$E$1:$E$1000)</f>
        <v>0</v>
      </c>
      <c r="I2055">
        <f>_xlfn.XLOOKUP(Base[[#This Row],[Recurso]],'DE-PARA'!$A$1:$A$1000,'DE-PARA'!$F$1:$F$1000)</f>
        <v>0</v>
      </c>
      <c r="AD2055" s="64"/>
      <c r="AE2055" s="64"/>
      <c r="AF2055" s="64"/>
      <c r="AG2055" s="65"/>
      <c r="AH2055" s="65"/>
      <c r="BK2055" s="65"/>
      <c r="BL2055" s="65"/>
      <c r="BP2055" s="20"/>
    </row>
    <row r="2056" spans="1:68">
      <c r="A2056" s="19">
        <f>CONCATENATE(MONTH(Base[[#This Row],[Data_Padronizada]]),"/",YEAR(Base[[#This Row],[Data_Padronizada]]))*1</f>
        <v>1</v>
      </c>
      <c r="B2056" s="20" cm="1">
        <f t="array" ref="B2056">IF(ISTEXT(BP2056), IFERROR(VALOR.DATA(TRIM(BP2056)), VALUE(TRIM(BP2056))), BP2056)</f>
        <v>0</v>
      </c>
      <c r="C2056" t="str">
        <f>TEXT(Base[[#This Row],[Data_Padronizada]],"DDD")</f>
        <v>sáb</v>
      </c>
      <c r="D2056">
        <f>_xlfn.XLOOKUP(Base[[#This Row],[Recurso]],'DE-PARA'!$A$1:$A$1000,'DE-PARA'!$D$1:$D$1000)</f>
        <v>0</v>
      </c>
      <c r="E2056" t="str">
        <f>_xlfn.XLOOKUP(Base[[#This Row],[Tipo]],'DE-PARA'!$K$2:$K$63,'DE-PARA'!$L$2:$L$63,"Fazer De-Para")</f>
        <v>Fazer De-Para</v>
      </c>
      <c r="F2056" s="21">
        <f>Base[[#This Row],[Duração]]*24</f>
        <v>0</v>
      </c>
      <c r="G2056" s="22">
        <f>HOUR(Base[[#This Row],[Tempo de atendimento]]/24)</f>
        <v>0</v>
      </c>
      <c r="H2056">
        <f>_xlfn.XLOOKUP(Base[[#This Row],[Recurso]],'DE-PARA'!$A$1:$A$1000,'DE-PARA'!$E$1:$E$1000)</f>
        <v>0</v>
      </c>
      <c r="I2056">
        <f>_xlfn.XLOOKUP(Base[[#This Row],[Recurso]],'DE-PARA'!$A$1:$A$1000,'DE-PARA'!$F$1:$F$1000)</f>
        <v>0</v>
      </c>
      <c r="AD2056" s="64"/>
      <c r="AE2056" s="64"/>
      <c r="AF2056" s="64"/>
      <c r="AG2056" s="65"/>
      <c r="AH2056" s="65"/>
      <c r="BK2056" s="65"/>
      <c r="BL2056" s="65"/>
      <c r="BP2056" s="20"/>
    </row>
    <row r="2057" spans="1:68">
      <c r="A2057" s="19">
        <f>CONCATENATE(MONTH(Base[[#This Row],[Data_Padronizada]]),"/",YEAR(Base[[#This Row],[Data_Padronizada]]))*1</f>
        <v>1</v>
      </c>
      <c r="B2057" s="20" cm="1">
        <f t="array" ref="B2057">IF(ISTEXT(BP2057), IFERROR(VALOR.DATA(TRIM(BP2057)), VALUE(TRIM(BP2057))), BP2057)</f>
        <v>0</v>
      </c>
      <c r="C2057" t="str">
        <f>TEXT(Base[[#This Row],[Data_Padronizada]],"DDD")</f>
        <v>sáb</v>
      </c>
      <c r="D2057">
        <f>_xlfn.XLOOKUP(Base[[#This Row],[Recurso]],'DE-PARA'!$A$1:$A$1000,'DE-PARA'!$D$1:$D$1000)</f>
        <v>0</v>
      </c>
      <c r="E2057" t="str">
        <f>_xlfn.XLOOKUP(Base[[#This Row],[Tipo]],'DE-PARA'!$K$2:$K$63,'DE-PARA'!$L$2:$L$63,"Fazer De-Para")</f>
        <v>Fazer De-Para</v>
      </c>
      <c r="F2057" s="21">
        <f>Base[[#This Row],[Duração]]*24</f>
        <v>0</v>
      </c>
      <c r="G2057" s="22">
        <f>HOUR(Base[[#This Row],[Tempo de atendimento]]/24)</f>
        <v>0</v>
      </c>
      <c r="H2057">
        <f>_xlfn.XLOOKUP(Base[[#This Row],[Recurso]],'DE-PARA'!$A$1:$A$1000,'DE-PARA'!$E$1:$E$1000)</f>
        <v>0</v>
      </c>
      <c r="I2057">
        <f>_xlfn.XLOOKUP(Base[[#This Row],[Recurso]],'DE-PARA'!$A$1:$A$1000,'DE-PARA'!$F$1:$F$1000)</f>
        <v>0</v>
      </c>
      <c r="AD2057" s="64"/>
      <c r="AE2057" s="64"/>
      <c r="AF2057" s="64"/>
      <c r="AG2057" s="65"/>
      <c r="AH2057" s="65"/>
      <c r="BK2057" s="65"/>
      <c r="BL2057" s="65"/>
      <c r="BP2057" s="20"/>
    </row>
    <row r="2058" spans="1:68">
      <c r="A2058" s="19">
        <f>CONCATENATE(MONTH(Base[[#This Row],[Data_Padronizada]]),"/",YEAR(Base[[#This Row],[Data_Padronizada]]))*1</f>
        <v>1</v>
      </c>
      <c r="B2058" s="20" cm="1">
        <f t="array" ref="B2058">IF(ISTEXT(BP2058), IFERROR(VALOR.DATA(TRIM(BP2058)), VALUE(TRIM(BP2058))), BP2058)</f>
        <v>0</v>
      </c>
      <c r="C2058" t="str">
        <f>TEXT(Base[[#This Row],[Data_Padronizada]],"DDD")</f>
        <v>sáb</v>
      </c>
      <c r="D2058">
        <f>_xlfn.XLOOKUP(Base[[#This Row],[Recurso]],'DE-PARA'!$A$1:$A$1000,'DE-PARA'!$D$1:$D$1000)</f>
        <v>0</v>
      </c>
      <c r="E2058" t="str">
        <f>_xlfn.XLOOKUP(Base[[#This Row],[Tipo]],'DE-PARA'!$K$2:$K$63,'DE-PARA'!$L$2:$L$63,"Fazer De-Para")</f>
        <v>Fazer De-Para</v>
      </c>
      <c r="F2058" s="21">
        <f>Base[[#This Row],[Duração]]*24</f>
        <v>0</v>
      </c>
      <c r="G2058" s="22">
        <f>HOUR(Base[[#This Row],[Tempo de atendimento]]/24)</f>
        <v>0</v>
      </c>
      <c r="H2058">
        <f>_xlfn.XLOOKUP(Base[[#This Row],[Recurso]],'DE-PARA'!$A$1:$A$1000,'DE-PARA'!$E$1:$E$1000)</f>
        <v>0</v>
      </c>
      <c r="I2058">
        <f>_xlfn.XLOOKUP(Base[[#This Row],[Recurso]],'DE-PARA'!$A$1:$A$1000,'DE-PARA'!$F$1:$F$1000)</f>
        <v>0</v>
      </c>
      <c r="AD2058" s="64"/>
      <c r="AE2058" s="64"/>
      <c r="AF2058" s="64"/>
      <c r="AG2058" s="65"/>
      <c r="AH2058" s="65"/>
      <c r="BK2058" s="65"/>
      <c r="BL2058" s="65"/>
      <c r="BP2058" s="20"/>
    </row>
    <row r="2059" spans="1:68">
      <c r="A2059" s="19">
        <f>CONCATENATE(MONTH(Base[[#This Row],[Data_Padronizada]]),"/",YEAR(Base[[#This Row],[Data_Padronizada]]))*1</f>
        <v>1</v>
      </c>
      <c r="B2059" s="20" cm="1">
        <f t="array" ref="B2059">IF(ISTEXT(BP2059), IFERROR(VALOR.DATA(TRIM(BP2059)), VALUE(TRIM(BP2059))), BP2059)</f>
        <v>0</v>
      </c>
      <c r="C2059" t="str">
        <f>TEXT(Base[[#This Row],[Data_Padronizada]],"DDD")</f>
        <v>sáb</v>
      </c>
      <c r="D2059">
        <f>_xlfn.XLOOKUP(Base[[#This Row],[Recurso]],'DE-PARA'!$A$1:$A$1000,'DE-PARA'!$D$1:$D$1000)</f>
        <v>0</v>
      </c>
      <c r="E2059" t="str">
        <f>_xlfn.XLOOKUP(Base[[#This Row],[Tipo]],'DE-PARA'!$K$2:$K$63,'DE-PARA'!$L$2:$L$63,"Fazer De-Para")</f>
        <v>Fazer De-Para</v>
      </c>
      <c r="F2059" s="21">
        <f>Base[[#This Row],[Duração]]*24</f>
        <v>0</v>
      </c>
      <c r="G2059" s="22">
        <f>HOUR(Base[[#This Row],[Tempo de atendimento]]/24)</f>
        <v>0</v>
      </c>
      <c r="H2059">
        <f>_xlfn.XLOOKUP(Base[[#This Row],[Recurso]],'DE-PARA'!$A$1:$A$1000,'DE-PARA'!$E$1:$E$1000)</f>
        <v>0</v>
      </c>
      <c r="I2059">
        <f>_xlfn.XLOOKUP(Base[[#This Row],[Recurso]],'DE-PARA'!$A$1:$A$1000,'DE-PARA'!$F$1:$F$1000)</f>
        <v>0</v>
      </c>
      <c r="AD2059" s="64"/>
      <c r="AE2059" s="64"/>
      <c r="AF2059" s="64"/>
      <c r="AG2059" s="65"/>
      <c r="AH2059" s="65"/>
      <c r="BK2059" s="65"/>
      <c r="BL2059" s="65"/>
      <c r="BP2059" s="20"/>
    </row>
    <row r="2060" spans="1:68">
      <c r="A2060" s="19">
        <f>CONCATENATE(MONTH(Base[[#This Row],[Data_Padronizada]]),"/",YEAR(Base[[#This Row],[Data_Padronizada]]))*1</f>
        <v>1</v>
      </c>
      <c r="B2060" s="20" cm="1">
        <f t="array" ref="B2060">IF(ISTEXT(BP2060), IFERROR(VALOR.DATA(TRIM(BP2060)), VALUE(TRIM(BP2060))), BP2060)</f>
        <v>0</v>
      </c>
      <c r="C2060" t="str">
        <f>TEXT(Base[[#This Row],[Data_Padronizada]],"DDD")</f>
        <v>sáb</v>
      </c>
      <c r="D2060">
        <f>_xlfn.XLOOKUP(Base[[#This Row],[Recurso]],'DE-PARA'!$A$1:$A$1000,'DE-PARA'!$D$1:$D$1000)</f>
        <v>0</v>
      </c>
      <c r="E2060" t="str">
        <f>_xlfn.XLOOKUP(Base[[#This Row],[Tipo]],'DE-PARA'!$K$2:$K$63,'DE-PARA'!$L$2:$L$63,"Fazer De-Para")</f>
        <v>Fazer De-Para</v>
      </c>
      <c r="F2060" s="21">
        <f>Base[[#This Row],[Duração]]*24</f>
        <v>0</v>
      </c>
      <c r="G2060" s="22">
        <f>HOUR(Base[[#This Row],[Tempo de atendimento]]/24)</f>
        <v>0</v>
      </c>
      <c r="H2060">
        <f>_xlfn.XLOOKUP(Base[[#This Row],[Recurso]],'DE-PARA'!$A$1:$A$1000,'DE-PARA'!$E$1:$E$1000)</f>
        <v>0</v>
      </c>
      <c r="I2060">
        <f>_xlfn.XLOOKUP(Base[[#This Row],[Recurso]],'DE-PARA'!$A$1:$A$1000,'DE-PARA'!$F$1:$F$1000)</f>
        <v>0</v>
      </c>
      <c r="AD2060" s="64"/>
      <c r="AE2060" s="64"/>
      <c r="AF2060" s="64"/>
      <c r="AG2060" s="65"/>
      <c r="AH2060" s="65"/>
      <c r="BK2060" s="65"/>
      <c r="BL2060" s="65"/>
      <c r="BP2060" s="20"/>
    </row>
    <row r="2061" spans="1:68">
      <c r="A2061" s="19">
        <f>CONCATENATE(MONTH(Base[[#This Row],[Data_Padronizada]]),"/",YEAR(Base[[#This Row],[Data_Padronizada]]))*1</f>
        <v>1</v>
      </c>
      <c r="B2061" s="20" cm="1">
        <f t="array" ref="B2061">IF(ISTEXT(BP2061), IFERROR(VALOR.DATA(TRIM(BP2061)), VALUE(TRIM(BP2061))), BP2061)</f>
        <v>0</v>
      </c>
      <c r="C2061" t="str">
        <f>TEXT(Base[[#This Row],[Data_Padronizada]],"DDD")</f>
        <v>sáb</v>
      </c>
      <c r="D2061">
        <f>_xlfn.XLOOKUP(Base[[#This Row],[Recurso]],'DE-PARA'!$A$1:$A$1000,'DE-PARA'!$D$1:$D$1000)</f>
        <v>0</v>
      </c>
      <c r="E2061" t="str">
        <f>_xlfn.XLOOKUP(Base[[#This Row],[Tipo]],'DE-PARA'!$K$2:$K$63,'DE-PARA'!$L$2:$L$63,"Fazer De-Para")</f>
        <v>Fazer De-Para</v>
      </c>
      <c r="F2061" s="21">
        <f>Base[[#This Row],[Duração]]*24</f>
        <v>0</v>
      </c>
      <c r="G2061" s="22">
        <f>HOUR(Base[[#This Row],[Tempo de atendimento]]/24)</f>
        <v>0</v>
      </c>
      <c r="H2061">
        <f>_xlfn.XLOOKUP(Base[[#This Row],[Recurso]],'DE-PARA'!$A$1:$A$1000,'DE-PARA'!$E$1:$E$1000)</f>
        <v>0</v>
      </c>
      <c r="I2061">
        <f>_xlfn.XLOOKUP(Base[[#This Row],[Recurso]],'DE-PARA'!$A$1:$A$1000,'DE-PARA'!$F$1:$F$1000)</f>
        <v>0</v>
      </c>
      <c r="AD2061" s="64"/>
      <c r="AE2061" s="64"/>
      <c r="AF2061" s="64"/>
      <c r="AG2061" s="65"/>
      <c r="AH2061" s="65"/>
      <c r="BK2061" s="65"/>
      <c r="BL2061" s="65"/>
      <c r="BP2061" s="20"/>
    </row>
    <row r="2062" spans="1:68">
      <c r="A2062" s="19">
        <f>CONCATENATE(MONTH(Base[[#This Row],[Data_Padronizada]]),"/",YEAR(Base[[#This Row],[Data_Padronizada]]))*1</f>
        <v>1</v>
      </c>
      <c r="B2062" s="20" cm="1">
        <f t="array" ref="B2062">IF(ISTEXT(BP2062), IFERROR(VALOR.DATA(TRIM(BP2062)), VALUE(TRIM(BP2062))), BP2062)</f>
        <v>0</v>
      </c>
      <c r="C2062" t="str">
        <f>TEXT(Base[[#This Row],[Data_Padronizada]],"DDD")</f>
        <v>sáb</v>
      </c>
      <c r="D2062">
        <f>_xlfn.XLOOKUP(Base[[#This Row],[Recurso]],'DE-PARA'!$A$1:$A$1000,'DE-PARA'!$D$1:$D$1000)</f>
        <v>0</v>
      </c>
      <c r="E2062" t="str">
        <f>_xlfn.XLOOKUP(Base[[#This Row],[Tipo]],'DE-PARA'!$K$2:$K$63,'DE-PARA'!$L$2:$L$63,"Fazer De-Para")</f>
        <v>Fazer De-Para</v>
      </c>
      <c r="F2062" s="21">
        <f>Base[[#This Row],[Duração]]*24</f>
        <v>0</v>
      </c>
      <c r="G2062" s="22">
        <f>HOUR(Base[[#This Row],[Tempo de atendimento]]/24)</f>
        <v>0</v>
      </c>
      <c r="H2062">
        <f>_xlfn.XLOOKUP(Base[[#This Row],[Recurso]],'DE-PARA'!$A$1:$A$1000,'DE-PARA'!$E$1:$E$1000)</f>
        <v>0</v>
      </c>
      <c r="I2062">
        <f>_xlfn.XLOOKUP(Base[[#This Row],[Recurso]],'DE-PARA'!$A$1:$A$1000,'DE-PARA'!$F$1:$F$1000)</f>
        <v>0</v>
      </c>
      <c r="AD2062" s="64"/>
      <c r="AE2062" s="64"/>
      <c r="AF2062" s="64"/>
      <c r="AG2062" s="65"/>
      <c r="AH2062" s="65"/>
      <c r="BK2062" s="65"/>
      <c r="BL2062" s="65"/>
      <c r="BP2062" s="20"/>
    </row>
    <row r="2063" spans="1:68">
      <c r="A2063" s="19">
        <f>CONCATENATE(MONTH(Base[[#This Row],[Data_Padronizada]]),"/",YEAR(Base[[#This Row],[Data_Padronizada]]))*1</f>
        <v>1</v>
      </c>
      <c r="B2063" s="20" cm="1">
        <f t="array" ref="B2063">IF(ISTEXT(BP2063), IFERROR(VALOR.DATA(TRIM(BP2063)), VALUE(TRIM(BP2063))), BP2063)</f>
        <v>0</v>
      </c>
      <c r="C2063" t="str">
        <f>TEXT(Base[[#This Row],[Data_Padronizada]],"DDD")</f>
        <v>sáb</v>
      </c>
      <c r="D2063">
        <f>_xlfn.XLOOKUP(Base[[#This Row],[Recurso]],'DE-PARA'!$A$1:$A$1000,'DE-PARA'!$D$1:$D$1000)</f>
        <v>0</v>
      </c>
      <c r="E2063" t="str">
        <f>_xlfn.XLOOKUP(Base[[#This Row],[Tipo]],'DE-PARA'!$K$2:$K$63,'DE-PARA'!$L$2:$L$63,"Fazer De-Para")</f>
        <v>Fazer De-Para</v>
      </c>
      <c r="F2063" s="21">
        <f>Base[[#This Row],[Duração]]*24</f>
        <v>0</v>
      </c>
      <c r="G2063" s="22">
        <f>HOUR(Base[[#This Row],[Tempo de atendimento]]/24)</f>
        <v>0</v>
      </c>
      <c r="H2063">
        <f>_xlfn.XLOOKUP(Base[[#This Row],[Recurso]],'DE-PARA'!$A$1:$A$1000,'DE-PARA'!$E$1:$E$1000)</f>
        <v>0</v>
      </c>
      <c r="I2063">
        <f>_xlfn.XLOOKUP(Base[[#This Row],[Recurso]],'DE-PARA'!$A$1:$A$1000,'DE-PARA'!$F$1:$F$1000)</f>
        <v>0</v>
      </c>
      <c r="AD2063" s="64"/>
      <c r="AE2063" s="64"/>
      <c r="AF2063" s="64"/>
      <c r="AG2063" s="65"/>
      <c r="AH2063" s="65"/>
      <c r="BK2063" s="65"/>
      <c r="BL2063" s="65"/>
      <c r="BP2063" s="20"/>
    </row>
    <row r="2064" spans="1:68">
      <c r="A2064" s="19">
        <f>CONCATENATE(MONTH(Base[[#This Row],[Data_Padronizada]]),"/",YEAR(Base[[#This Row],[Data_Padronizada]]))*1</f>
        <v>1</v>
      </c>
      <c r="B2064" s="20" cm="1">
        <f t="array" ref="B2064">IF(ISTEXT(BP2064), IFERROR(VALOR.DATA(TRIM(BP2064)), VALUE(TRIM(BP2064))), BP2064)</f>
        <v>0</v>
      </c>
      <c r="C2064" t="str">
        <f>TEXT(Base[[#This Row],[Data_Padronizada]],"DDD")</f>
        <v>sáb</v>
      </c>
      <c r="D2064">
        <f>_xlfn.XLOOKUP(Base[[#This Row],[Recurso]],'DE-PARA'!$A$1:$A$1000,'DE-PARA'!$D$1:$D$1000)</f>
        <v>0</v>
      </c>
      <c r="E2064" t="str">
        <f>_xlfn.XLOOKUP(Base[[#This Row],[Tipo]],'DE-PARA'!$K$2:$K$63,'DE-PARA'!$L$2:$L$63,"Fazer De-Para")</f>
        <v>Fazer De-Para</v>
      </c>
      <c r="F2064" s="21">
        <f>Base[[#This Row],[Duração]]*24</f>
        <v>0</v>
      </c>
      <c r="G2064" s="22">
        <f>HOUR(Base[[#This Row],[Tempo de atendimento]]/24)</f>
        <v>0</v>
      </c>
      <c r="H2064">
        <f>_xlfn.XLOOKUP(Base[[#This Row],[Recurso]],'DE-PARA'!$A$1:$A$1000,'DE-PARA'!$E$1:$E$1000)</f>
        <v>0</v>
      </c>
      <c r="I2064">
        <f>_xlfn.XLOOKUP(Base[[#This Row],[Recurso]],'DE-PARA'!$A$1:$A$1000,'DE-PARA'!$F$1:$F$1000)</f>
        <v>0</v>
      </c>
      <c r="AD2064" s="64"/>
      <c r="AE2064" s="64"/>
      <c r="AF2064" s="64"/>
      <c r="AG2064" s="65"/>
      <c r="AH2064" s="65"/>
      <c r="BK2064" s="65"/>
      <c r="BL2064" s="65"/>
      <c r="BP2064" s="20"/>
    </row>
    <row r="2065" spans="1:68">
      <c r="A2065" s="19">
        <f>CONCATENATE(MONTH(Base[[#This Row],[Data_Padronizada]]),"/",YEAR(Base[[#This Row],[Data_Padronizada]]))*1</f>
        <v>1</v>
      </c>
      <c r="B2065" s="20" cm="1">
        <f t="array" ref="B2065">IF(ISTEXT(BP2065), IFERROR(VALOR.DATA(TRIM(BP2065)), VALUE(TRIM(BP2065))), BP2065)</f>
        <v>0</v>
      </c>
      <c r="C2065" t="str">
        <f>TEXT(Base[[#This Row],[Data_Padronizada]],"DDD")</f>
        <v>sáb</v>
      </c>
      <c r="D2065">
        <f>_xlfn.XLOOKUP(Base[[#This Row],[Recurso]],'DE-PARA'!$A$1:$A$1000,'DE-PARA'!$D$1:$D$1000)</f>
        <v>0</v>
      </c>
      <c r="E2065" t="str">
        <f>_xlfn.XLOOKUP(Base[[#This Row],[Tipo]],'DE-PARA'!$K$2:$K$63,'DE-PARA'!$L$2:$L$63,"Fazer De-Para")</f>
        <v>Fazer De-Para</v>
      </c>
      <c r="F2065" s="21">
        <f>Base[[#This Row],[Duração]]*24</f>
        <v>0</v>
      </c>
      <c r="G2065" s="22">
        <f>HOUR(Base[[#This Row],[Tempo de atendimento]]/24)</f>
        <v>0</v>
      </c>
      <c r="H2065">
        <f>_xlfn.XLOOKUP(Base[[#This Row],[Recurso]],'DE-PARA'!$A$1:$A$1000,'DE-PARA'!$E$1:$E$1000)</f>
        <v>0</v>
      </c>
      <c r="I2065">
        <f>_xlfn.XLOOKUP(Base[[#This Row],[Recurso]],'DE-PARA'!$A$1:$A$1000,'DE-PARA'!$F$1:$F$1000)</f>
        <v>0</v>
      </c>
      <c r="AD2065" s="64"/>
      <c r="AE2065" s="64"/>
      <c r="AF2065" s="64"/>
      <c r="AG2065" s="65"/>
      <c r="AH2065" s="65"/>
      <c r="BK2065" s="65"/>
      <c r="BL2065" s="65"/>
      <c r="BP2065" s="20"/>
    </row>
    <row r="2066" spans="1:68">
      <c r="A2066" s="19">
        <f>CONCATENATE(MONTH(Base[[#This Row],[Data_Padronizada]]),"/",YEAR(Base[[#This Row],[Data_Padronizada]]))*1</f>
        <v>1</v>
      </c>
      <c r="B2066" s="20" cm="1">
        <f t="array" ref="B2066">IF(ISTEXT(BP2066), IFERROR(VALOR.DATA(TRIM(BP2066)), VALUE(TRIM(BP2066))), BP2066)</f>
        <v>0</v>
      </c>
      <c r="C2066" t="str">
        <f>TEXT(Base[[#This Row],[Data_Padronizada]],"DDD")</f>
        <v>sáb</v>
      </c>
      <c r="D2066">
        <f>_xlfn.XLOOKUP(Base[[#This Row],[Recurso]],'DE-PARA'!$A$1:$A$1000,'DE-PARA'!$D$1:$D$1000)</f>
        <v>0</v>
      </c>
      <c r="E2066" t="str">
        <f>_xlfn.XLOOKUP(Base[[#This Row],[Tipo]],'DE-PARA'!$K$2:$K$63,'DE-PARA'!$L$2:$L$63,"Fazer De-Para")</f>
        <v>Fazer De-Para</v>
      </c>
      <c r="F2066" s="21">
        <f>Base[[#This Row],[Duração]]*24</f>
        <v>0</v>
      </c>
      <c r="G2066" s="22">
        <f>HOUR(Base[[#This Row],[Tempo de atendimento]]/24)</f>
        <v>0</v>
      </c>
      <c r="H2066">
        <f>_xlfn.XLOOKUP(Base[[#This Row],[Recurso]],'DE-PARA'!$A$1:$A$1000,'DE-PARA'!$E$1:$E$1000)</f>
        <v>0</v>
      </c>
      <c r="I2066">
        <f>_xlfn.XLOOKUP(Base[[#This Row],[Recurso]],'DE-PARA'!$A$1:$A$1000,'DE-PARA'!$F$1:$F$1000)</f>
        <v>0</v>
      </c>
      <c r="AD2066" s="64"/>
      <c r="AE2066" s="64"/>
      <c r="AF2066" s="64"/>
      <c r="AG2066" s="65"/>
      <c r="AH2066" s="65"/>
      <c r="BK2066" s="65"/>
      <c r="BL2066" s="65"/>
      <c r="BP2066" s="20"/>
    </row>
    <row r="2067" spans="1:68">
      <c r="A2067" s="19">
        <f>CONCATENATE(MONTH(Base[[#This Row],[Data_Padronizada]]),"/",YEAR(Base[[#This Row],[Data_Padronizada]]))*1</f>
        <v>1</v>
      </c>
      <c r="B2067" s="20" cm="1">
        <f t="array" ref="B2067">IF(ISTEXT(BP2067), IFERROR(VALOR.DATA(TRIM(BP2067)), VALUE(TRIM(BP2067))), BP2067)</f>
        <v>0</v>
      </c>
      <c r="C2067" t="str">
        <f>TEXT(Base[[#This Row],[Data_Padronizada]],"DDD")</f>
        <v>sáb</v>
      </c>
      <c r="D2067">
        <f>_xlfn.XLOOKUP(Base[[#This Row],[Recurso]],'DE-PARA'!$A$1:$A$1000,'DE-PARA'!$D$1:$D$1000)</f>
        <v>0</v>
      </c>
      <c r="E2067" t="str">
        <f>_xlfn.XLOOKUP(Base[[#This Row],[Tipo]],'DE-PARA'!$K$2:$K$63,'DE-PARA'!$L$2:$L$63,"Fazer De-Para")</f>
        <v>Fazer De-Para</v>
      </c>
      <c r="F2067" s="21">
        <f>Base[[#This Row],[Duração]]*24</f>
        <v>0</v>
      </c>
      <c r="G2067" s="22">
        <f>HOUR(Base[[#This Row],[Tempo de atendimento]]/24)</f>
        <v>0</v>
      </c>
      <c r="H2067">
        <f>_xlfn.XLOOKUP(Base[[#This Row],[Recurso]],'DE-PARA'!$A$1:$A$1000,'DE-PARA'!$E$1:$E$1000)</f>
        <v>0</v>
      </c>
      <c r="I2067">
        <f>_xlfn.XLOOKUP(Base[[#This Row],[Recurso]],'DE-PARA'!$A$1:$A$1000,'DE-PARA'!$F$1:$F$1000)</f>
        <v>0</v>
      </c>
      <c r="AD2067" s="64"/>
      <c r="AE2067" s="64"/>
      <c r="AF2067" s="64"/>
      <c r="AG2067" s="65"/>
      <c r="AH2067" s="65"/>
      <c r="BK2067" s="65"/>
      <c r="BL2067" s="65"/>
      <c r="BP2067" s="20"/>
    </row>
    <row r="2068" spans="1:68">
      <c r="A2068" s="19">
        <f>CONCATENATE(MONTH(Base[[#This Row],[Data_Padronizada]]),"/",YEAR(Base[[#This Row],[Data_Padronizada]]))*1</f>
        <v>1</v>
      </c>
      <c r="B2068" s="20" cm="1">
        <f t="array" ref="B2068">IF(ISTEXT(BP2068), IFERROR(VALOR.DATA(TRIM(BP2068)), VALUE(TRIM(BP2068))), BP2068)</f>
        <v>0</v>
      </c>
      <c r="C2068" t="str">
        <f>TEXT(Base[[#This Row],[Data_Padronizada]],"DDD")</f>
        <v>sáb</v>
      </c>
      <c r="D2068">
        <f>_xlfn.XLOOKUP(Base[[#This Row],[Recurso]],'DE-PARA'!$A$1:$A$1000,'DE-PARA'!$D$1:$D$1000)</f>
        <v>0</v>
      </c>
      <c r="E2068" t="str">
        <f>_xlfn.XLOOKUP(Base[[#This Row],[Tipo]],'DE-PARA'!$K$2:$K$63,'DE-PARA'!$L$2:$L$63,"Fazer De-Para")</f>
        <v>Fazer De-Para</v>
      </c>
      <c r="F2068" s="21">
        <f>Base[[#This Row],[Duração]]*24</f>
        <v>0</v>
      </c>
      <c r="G2068" s="22">
        <f>HOUR(Base[[#This Row],[Tempo de atendimento]]/24)</f>
        <v>0</v>
      </c>
      <c r="H2068">
        <f>_xlfn.XLOOKUP(Base[[#This Row],[Recurso]],'DE-PARA'!$A$1:$A$1000,'DE-PARA'!$E$1:$E$1000)</f>
        <v>0</v>
      </c>
      <c r="I2068">
        <f>_xlfn.XLOOKUP(Base[[#This Row],[Recurso]],'DE-PARA'!$A$1:$A$1000,'DE-PARA'!$F$1:$F$1000)</f>
        <v>0</v>
      </c>
      <c r="AD2068" s="64"/>
      <c r="AE2068" s="64"/>
      <c r="AF2068" s="64"/>
      <c r="AG2068" s="65"/>
      <c r="AH2068" s="65"/>
      <c r="BK2068" s="65"/>
      <c r="BL2068" s="65"/>
      <c r="BP2068" s="20"/>
    </row>
    <row r="2069" spans="1:68">
      <c r="A2069" s="19">
        <f>CONCATENATE(MONTH(Base[[#This Row],[Data_Padronizada]]),"/",YEAR(Base[[#This Row],[Data_Padronizada]]))*1</f>
        <v>1</v>
      </c>
      <c r="B2069" s="20" cm="1">
        <f t="array" ref="B2069">IF(ISTEXT(BP2069), IFERROR(VALOR.DATA(TRIM(BP2069)), VALUE(TRIM(BP2069))), BP2069)</f>
        <v>0</v>
      </c>
      <c r="C2069" t="str">
        <f>TEXT(Base[[#This Row],[Data_Padronizada]],"DDD")</f>
        <v>sáb</v>
      </c>
      <c r="D2069">
        <f>_xlfn.XLOOKUP(Base[[#This Row],[Recurso]],'DE-PARA'!$A$1:$A$1000,'DE-PARA'!$D$1:$D$1000)</f>
        <v>0</v>
      </c>
      <c r="E2069" t="str">
        <f>_xlfn.XLOOKUP(Base[[#This Row],[Tipo]],'DE-PARA'!$K$2:$K$63,'DE-PARA'!$L$2:$L$63,"Fazer De-Para")</f>
        <v>Fazer De-Para</v>
      </c>
      <c r="F2069" s="21">
        <f>Base[[#This Row],[Duração]]*24</f>
        <v>0</v>
      </c>
      <c r="G2069" s="22">
        <f>HOUR(Base[[#This Row],[Tempo de atendimento]]/24)</f>
        <v>0</v>
      </c>
      <c r="H2069">
        <f>_xlfn.XLOOKUP(Base[[#This Row],[Recurso]],'DE-PARA'!$A$1:$A$1000,'DE-PARA'!$E$1:$E$1000)</f>
        <v>0</v>
      </c>
      <c r="I2069">
        <f>_xlfn.XLOOKUP(Base[[#This Row],[Recurso]],'DE-PARA'!$A$1:$A$1000,'DE-PARA'!$F$1:$F$1000)</f>
        <v>0</v>
      </c>
      <c r="AD2069" s="64"/>
      <c r="AE2069" s="64"/>
      <c r="AF2069" s="64"/>
      <c r="AG2069" s="65"/>
      <c r="AH2069" s="65"/>
      <c r="BK2069" s="65"/>
      <c r="BL2069" s="65"/>
      <c r="BP2069" s="20"/>
    </row>
    <row r="2070" spans="1:68">
      <c r="A2070" s="19">
        <f>CONCATENATE(MONTH(Base[[#This Row],[Data_Padronizada]]),"/",YEAR(Base[[#This Row],[Data_Padronizada]]))*1</f>
        <v>1</v>
      </c>
      <c r="B2070" s="20" cm="1">
        <f t="array" ref="B2070">IF(ISTEXT(BP2070), IFERROR(VALOR.DATA(TRIM(BP2070)), VALUE(TRIM(BP2070))), BP2070)</f>
        <v>0</v>
      </c>
      <c r="C2070" t="str">
        <f>TEXT(Base[[#This Row],[Data_Padronizada]],"DDD")</f>
        <v>sáb</v>
      </c>
      <c r="D2070">
        <f>_xlfn.XLOOKUP(Base[[#This Row],[Recurso]],'DE-PARA'!$A$1:$A$1000,'DE-PARA'!$D$1:$D$1000)</f>
        <v>0</v>
      </c>
      <c r="E2070" t="str">
        <f>_xlfn.XLOOKUP(Base[[#This Row],[Tipo]],'DE-PARA'!$K$2:$K$63,'DE-PARA'!$L$2:$L$63,"Fazer De-Para")</f>
        <v>Fazer De-Para</v>
      </c>
      <c r="F2070" s="21">
        <f>Base[[#This Row],[Duração]]*24</f>
        <v>0</v>
      </c>
      <c r="G2070" s="22">
        <f>HOUR(Base[[#This Row],[Tempo de atendimento]]/24)</f>
        <v>0</v>
      </c>
      <c r="H2070">
        <f>_xlfn.XLOOKUP(Base[[#This Row],[Recurso]],'DE-PARA'!$A$1:$A$1000,'DE-PARA'!$E$1:$E$1000)</f>
        <v>0</v>
      </c>
      <c r="I2070">
        <f>_xlfn.XLOOKUP(Base[[#This Row],[Recurso]],'DE-PARA'!$A$1:$A$1000,'DE-PARA'!$F$1:$F$1000)</f>
        <v>0</v>
      </c>
      <c r="AD2070" s="64"/>
      <c r="AE2070" s="64"/>
      <c r="AF2070" s="64"/>
      <c r="AG2070" s="65"/>
      <c r="AH2070" s="65"/>
      <c r="BK2070" s="65"/>
      <c r="BL2070" s="65"/>
      <c r="BP2070" s="20"/>
    </row>
    <row r="2071" spans="1:68">
      <c r="A2071" s="19">
        <f>CONCATENATE(MONTH(Base[[#This Row],[Data_Padronizada]]),"/",YEAR(Base[[#This Row],[Data_Padronizada]]))*1</f>
        <v>1</v>
      </c>
      <c r="B2071" s="20" cm="1">
        <f t="array" ref="B2071">IF(ISTEXT(BP2071), IFERROR(VALOR.DATA(TRIM(BP2071)), VALUE(TRIM(BP2071))), BP2071)</f>
        <v>0</v>
      </c>
      <c r="C2071" t="str">
        <f>TEXT(Base[[#This Row],[Data_Padronizada]],"DDD")</f>
        <v>sáb</v>
      </c>
      <c r="D2071">
        <f>_xlfn.XLOOKUP(Base[[#This Row],[Recurso]],'DE-PARA'!$A$1:$A$1000,'DE-PARA'!$D$1:$D$1000)</f>
        <v>0</v>
      </c>
      <c r="E2071" t="str">
        <f>_xlfn.XLOOKUP(Base[[#This Row],[Tipo]],'DE-PARA'!$K$2:$K$63,'DE-PARA'!$L$2:$L$63,"Fazer De-Para")</f>
        <v>Fazer De-Para</v>
      </c>
      <c r="F2071" s="21">
        <f>Base[[#This Row],[Duração]]*24</f>
        <v>0</v>
      </c>
      <c r="G2071" s="22">
        <f>HOUR(Base[[#This Row],[Tempo de atendimento]]/24)</f>
        <v>0</v>
      </c>
      <c r="H2071">
        <f>_xlfn.XLOOKUP(Base[[#This Row],[Recurso]],'DE-PARA'!$A$1:$A$1000,'DE-PARA'!$E$1:$E$1000)</f>
        <v>0</v>
      </c>
      <c r="I2071">
        <f>_xlfn.XLOOKUP(Base[[#This Row],[Recurso]],'DE-PARA'!$A$1:$A$1000,'DE-PARA'!$F$1:$F$1000)</f>
        <v>0</v>
      </c>
      <c r="AD2071" s="64"/>
      <c r="AE2071" s="64"/>
      <c r="AF2071" s="64"/>
      <c r="AG2071" s="65"/>
      <c r="AH2071" s="65"/>
      <c r="BK2071" s="65"/>
      <c r="BL2071" s="65"/>
      <c r="BP2071" s="20"/>
    </row>
    <row r="2072" spans="1:68">
      <c r="A2072" s="19">
        <f>CONCATENATE(MONTH(Base[[#This Row],[Data_Padronizada]]),"/",YEAR(Base[[#This Row],[Data_Padronizada]]))*1</f>
        <v>1</v>
      </c>
      <c r="B2072" s="20" cm="1">
        <f t="array" ref="B2072">IF(ISTEXT(BP2072), IFERROR(VALOR.DATA(TRIM(BP2072)), VALUE(TRIM(BP2072))), BP2072)</f>
        <v>0</v>
      </c>
      <c r="C2072" t="str">
        <f>TEXT(Base[[#This Row],[Data_Padronizada]],"DDD")</f>
        <v>sáb</v>
      </c>
      <c r="D2072">
        <f>_xlfn.XLOOKUP(Base[[#This Row],[Recurso]],'DE-PARA'!$A$1:$A$1000,'DE-PARA'!$D$1:$D$1000)</f>
        <v>0</v>
      </c>
      <c r="E2072" t="str">
        <f>_xlfn.XLOOKUP(Base[[#This Row],[Tipo]],'DE-PARA'!$K$2:$K$63,'DE-PARA'!$L$2:$L$63,"Fazer De-Para")</f>
        <v>Fazer De-Para</v>
      </c>
      <c r="F2072" s="21">
        <f>Base[[#This Row],[Duração]]*24</f>
        <v>0</v>
      </c>
      <c r="G2072" s="22">
        <f>HOUR(Base[[#This Row],[Tempo de atendimento]]/24)</f>
        <v>0</v>
      </c>
      <c r="H2072">
        <f>_xlfn.XLOOKUP(Base[[#This Row],[Recurso]],'DE-PARA'!$A$1:$A$1000,'DE-PARA'!$E$1:$E$1000)</f>
        <v>0</v>
      </c>
      <c r="I2072">
        <f>_xlfn.XLOOKUP(Base[[#This Row],[Recurso]],'DE-PARA'!$A$1:$A$1000,'DE-PARA'!$F$1:$F$1000)</f>
        <v>0</v>
      </c>
      <c r="AD2072" s="64"/>
      <c r="AE2072" s="64"/>
      <c r="AF2072" s="64"/>
      <c r="AG2072" s="65"/>
      <c r="AH2072" s="65"/>
      <c r="BK2072" s="65"/>
      <c r="BL2072" s="65"/>
      <c r="BP2072" s="20"/>
    </row>
    <row r="2073" spans="1:68">
      <c r="A2073" s="19">
        <f>CONCATENATE(MONTH(Base[[#This Row],[Data_Padronizada]]),"/",YEAR(Base[[#This Row],[Data_Padronizada]]))*1</f>
        <v>1</v>
      </c>
      <c r="B2073" s="20" cm="1">
        <f t="array" ref="B2073">IF(ISTEXT(BP2073), IFERROR(VALOR.DATA(TRIM(BP2073)), VALUE(TRIM(BP2073))), BP2073)</f>
        <v>0</v>
      </c>
      <c r="C2073" t="str">
        <f>TEXT(Base[[#This Row],[Data_Padronizada]],"DDD")</f>
        <v>sáb</v>
      </c>
      <c r="D2073">
        <f>_xlfn.XLOOKUP(Base[[#This Row],[Recurso]],'DE-PARA'!$A$1:$A$1000,'DE-PARA'!$D$1:$D$1000)</f>
        <v>0</v>
      </c>
      <c r="E2073" t="str">
        <f>_xlfn.XLOOKUP(Base[[#This Row],[Tipo]],'DE-PARA'!$K$2:$K$63,'DE-PARA'!$L$2:$L$63,"Fazer De-Para")</f>
        <v>Fazer De-Para</v>
      </c>
      <c r="F2073" s="21">
        <f>Base[[#This Row],[Duração]]*24</f>
        <v>0</v>
      </c>
      <c r="G2073" s="22">
        <f>HOUR(Base[[#This Row],[Tempo de atendimento]]/24)</f>
        <v>0</v>
      </c>
      <c r="H2073">
        <f>_xlfn.XLOOKUP(Base[[#This Row],[Recurso]],'DE-PARA'!$A$1:$A$1000,'DE-PARA'!$E$1:$E$1000)</f>
        <v>0</v>
      </c>
      <c r="I2073">
        <f>_xlfn.XLOOKUP(Base[[#This Row],[Recurso]],'DE-PARA'!$A$1:$A$1000,'DE-PARA'!$F$1:$F$1000)</f>
        <v>0</v>
      </c>
      <c r="AD2073" s="64"/>
      <c r="AE2073" s="64"/>
      <c r="AF2073" s="64"/>
      <c r="AG2073" s="65"/>
      <c r="AH2073" s="65"/>
      <c r="BK2073" s="65"/>
      <c r="BL2073" s="65"/>
      <c r="BP2073" s="20"/>
    </row>
    <row r="2074" spans="1:68">
      <c r="A2074" s="19">
        <f>CONCATENATE(MONTH(Base[[#This Row],[Data_Padronizada]]),"/",YEAR(Base[[#This Row],[Data_Padronizada]]))*1</f>
        <v>1</v>
      </c>
      <c r="B2074" s="20" cm="1">
        <f t="array" ref="B2074">IF(ISTEXT(BP2074), IFERROR(VALOR.DATA(TRIM(BP2074)), VALUE(TRIM(BP2074))), BP2074)</f>
        <v>0</v>
      </c>
      <c r="C2074" t="str">
        <f>TEXT(Base[[#This Row],[Data_Padronizada]],"DDD")</f>
        <v>sáb</v>
      </c>
      <c r="D2074">
        <f>_xlfn.XLOOKUP(Base[[#This Row],[Recurso]],'DE-PARA'!$A$1:$A$1000,'DE-PARA'!$D$1:$D$1000)</f>
        <v>0</v>
      </c>
      <c r="E2074" t="str">
        <f>_xlfn.XLOOKUP(Base[[#This Row],[Tipo]],'DE-PARA'!$K$2:$K$63,'DE-PARA'!$L$2:$L$63,"Fazer De-Para")</f>
        <v>Fazer De-Para</v>
      </c>
      <c r="F2074" s="21">
        <f>Base[[#This Row],[Duração]]*24</f>
        <v>0</v>
      </c>
      <c r="G2074" s="22">
        <f>HOUR(Base[[#This Row],[Tempo de atendimento]]/24)</f>
        <v>0</v>
      </c>
      <c r="H2074">
        <f>_xlfn.XLOOKUP(Base[[#This Row],[Recurso]],'DE-PARA'!$A$1:$A$1000,'DE-PARA'!$E$1:$E$1000)</f>
        <v>0</v>
      </c>
      <c r="I2074">
        <f>_xlfn.XLOOKUP(Base[[#This Row],[Recurso]],'DE-PARA'!$A$1:$A$1000,'DE-PARA'!$F$1:$F$1000)</f>
        <v>0</v>
      </c>
      <c r="AD2074" s="64"/>
      <c r="AE2074" s="64"/>
      <c r="AF2074" s="64"/>
      <c r="AG2074" s="65"/>
      <c r="AH2074" s="65"/>
      <c r="BK2074" s="65"/>
      <c r="BL2074" s="65"/>
      <c r="BP2074" s="20"/>
    </row>
    <row r="2075" spans="1:68">
      <c r="A2075" s="19">
        <f>CONCATENATE(MONTH(Base[[#This Row],[Data_Padronizada]]),"/",YEAR(Base[[#This Row],[Data_Padronizada]]))*1</f>
        <v>1</v>
      </c>
      <c r="B2075" s="20" cm="1">
        <f t="array" ref="B2075">IF(ISTEXT(BP2075), IFERROR(VALOR.DATA(TRIM(BP2075)), VALUE(TRIM(BP2075))), BP2075)</f>
        <v>0</v>
      </c>
      <c r="C2075" t="str">
        <f>TEXT(Base[[#This Row],[Data_Padronizada]],"DDD")</f>
        <v>sáb</v>
      </c>
      <c r="D2075">
        <f>_xlfn.XLOOKUP(Base[[#This Row],[Recurso]],'DE-PARA'!$A$1:$A$1000,'DE-PARA'!$D$1:$D$1000)</f>
        <v>0</v>
      </c>
      <c r="E2075" t="str">
        <f>_xlfn.XLOOKUP(Base[[#This Row],[Tipo]],'DE-PARA'!$K$2:$K$63,'DE-PARA'!$L$2:$L$63,"Fazer De-Para")</f>
        <v>Fazer De-Para</v>
      </c>
      <c r="F2075" s="21">
        <f>Base[[#This Row],[Duração]]*24</f>
        <v>0</v>
      </c>
      <c r="G2075" s="22">
        <f>HOUR(Base[[#This Row],[Tempo de atendimento]]/24)</f>
        <v>0</v>
      </c>
      <c r="H2075">
        <f>_xlfn.XLOOKUP(Base[[#This Row],[Recurso]],'DE-PARA'!$A$1:$A$1000,'DE-PARA'!$E$1:$E$1000)</f>
        <v>0</v>
      </c>
      <c r="I2075">
        <f>_xlfn.XLOOKUP(Base[[#This Row],[Recurso]],'DE-PARA'!$A$1:$A$1000,'DE-PARA'!$F$1:$F$1000)</f>
        <v>0</v>
      </c>
      <c r="AD2075" s="64"/>
      <c r="AE2075" s="64"/>
      <c r="AF2075" s="64"/>
      <c r="AG2075" s="65"/>
      <c r="AH2075" s="65"/>
      <c r="BK2075" s="65"/>
      <c r="BL2075" s="65"/>
      <c r="BP2075" s="20"/>
    </row>
    <row r="2076" spans="1:68">
      <c r="A2076" s="19">
        <f>CONCATENATE(MONTH(Base[[#This Row],[Data_Padronizada]]),"/",YEAR(Base[[#This Row],[Data_Padronizada]]))*1</f>
        <v>1</v>
      </c>
      <c r="B2076" s="20" cm="1">
        <f t="array" ref="B2076">IF(ISTEXT(BP2076), IFERROR(VALOR.DATA(TRIM(BP2076)), VALUE(TRIM(BP2076))), BP2076)</f>
        <v>0</v>
      </c>
      <c r="C2076" t="str">
        <f>TEXT(Base[[#This Row],[Data_Padronizada]],"DDD")</f>
        <v>sáb</v>
      </c>
      <c r="D2076">
        <f>_xlfn.XLOOKUP(Base[[#This Row],[Recurso]],'DE-PARA'!$A$1:$A$1000,'DE-PARA'!$D$1:$D$1000)</f>
        <v>0</v>
      </c>
      <c r="E2076" t="str">
        <f>_xlfn.XLOOKUP(Base[[#This Row],[Tipo]],'DE-PARA'!$K$2:$K$63,'DE-PARA'!$L$2:$L$63,"Fazer De-Para")</f>
        <v>Fazer De-Para</v>
      </c>
      <c r="F2076" s="21">
        <f>Base[[#This Row],[Duração]]*24</f>
        <v>0</v>
      </c>
      <c r="G2076" s="22">
        <f>HOUR(Base[[#This Row],[Tempo de atendimento]]/24)</f>
        <v>0</v>
      </c>
      <c r="H2076">
        <f>_xlfn.XLOOKUP(Base[[#This Row],[Recurso]],'DE-PARA'!$A$1:$A$1000,'DE-PARA'!$E$1:$E$1000)</f>
        <v>0</v>
      </c>
      <c r="I2076">
        <f>_xlfn.XLOOKUP(Base[[#This Row],[Recurso]],'DE-PARA'!$A$1:$A$1000,'DE-PARA'!$F$1:$F$1000)</f>
        <v>0</v>
      </c>
      <c r="AD2076" s="64"/>
      <c r="AE2076" s="64"/>
      <c r="AF2076" s="64"/>
      <c r="AG2076" s="65"/>
      <c r="AH2076" s="65"/>
      <c r="BK2076" s="65"/>
      <c r="BL2076" s="65"/>
      <c r="BP2076" s="20"/>
    </row>
    <row r="2077" spans="1:68">
      <c r="A2077" s="19">
        <f>CONCATENATE(MONTH(Base[[#This Row],[Data_Padronizada]]),"/",YEAR(Base[[#This Row],[Data_Padronizada]]))*1</f>
        <v>1</v>
      </c>
      <c r="B2077" s="20" cm="1">
        <f t="array" ref="B2077">IF(ISTEXT(BP2077), IFERROR(VALOR.DATA(TRIM(BP2077)), VALUE(TRIM(BP2077))), BP2077)</f>
        <v>0</v>
      </c>
      <c r="C2077" t="str">
        <f>TEXT(Base[[#This Row],[Data_Padronizada]],"DDD")</f>
        <v>sáb</v>
      </c>
      <c r="D2077">
        <f>_xlfn.XLOOKUP(Base[[#This Row],[Recurso]],'DE-PARA'!$A$1:$A$1000,'DE-PARA'!$D$1:$D$1000)</f>
        <v>0</v>
      </c>
      <c r="E2077" t="str">
        <f>_xlfn.XLOOKUP(Base[[#This Row],[Tipo]],'DE-PARA'!$K$2:$K$63,'DE-PARA'!$L$2:$L$63,"Fazer De-Para")</f>
        <v>Fazer De-Para</v>
      </c>
      <c r="F2077" s="21">
        <f>Base[[#This Row],[Duração]]*24</f>
        <v>0</v>
      </c>
      <c r="G2077" s="22">
        <f>HOUR(Base[[#This Row],[Tempo de atendimento]]/24)</f>
        <v>0</v>
      </c>
      <c r="H2077">
        <f>_xlfn.XLOOKUP(Base[[#This Row],[Recurso]],'DE-PARA'!$A$1:$A$1000,'DE-PARA'!$E$1:$E$1000)</f>
        <v>0</v>
      </c>
      <c r="I2077">
        <f>_xlfn.XLOOKUP(Base[[#This Row],[Recurso]],'DE-PARA'!$A$1:$A$1000,'DE-PARA'!$F$1:$F$1000)</f>
        <v>0</v>
      </c>
      <c r="AD2077" s="64"/>
      <c r="AE2077" s="64"/>
      <c r="AF2077" s="64"/>
      <c r="AG2077" s="65"/>
      <c r="AH2077" s="65"/>
      <c r="BK2077" s="65"/>
      <c r="BL2077" s="65"/>
      <c r="BP2077" s="20"/>
    </row>
    <row r="2078" spans="1:68">
      <c r="A2078" s="19">
        <f>CONCATENATE(MONTH(Base[[#This Row],[Data_Padronizada]]),"/",YEAR(Base[[#This Row],[Data_Padronizada]]))*1</f>
        <v>1</v>
      </c>
      <c r="B2078" s="20" cm="1">
        <f t="array" ref="B2078">IF(ISTEXT(BP2078), IFERROR(VALOR.DATA(TRIM(BP2078)), VALUE(TRIM(BP2078))), BP2078)</f>
        <v>0</v>
      </c>
      <c r="C2078" t="str">
        <f>TEXT(Base[[#This Row],[Data_Padronizada]],"DDD")</f>
        <v>sáb</v>
      </c>
      <c r="D2078">
        <f>_xlfn.XLOOKUP(Base[[#This Row],[Recurso]],'DE-PARA'!$A$1:$A$1000,'DE-PARA'!$D$1:$D$1000)</f>
        <v>0</v>
      </c>
      <c r="E2078" t="str">
        <f>_xlfn.XLOOKUP(Base[[#This Row],[Tipo]],'DE-PARA'!$K$2:$K$63,'DE-PARA'!$L$2:$L$63,"Fazer De-Para")</f>
        <v>Fazer De-Para</v>
      </c>
      <c r="F2078" s="21">
        <f>Base[[#This Row],[Duração]]*24</f>
        <v>0</v>
      </c>
      <c r="G2078" s="22">
        <f>HOUR(Base[[#This Row],[Tempo de atendimento]]/24)</f>
        <v>0</v>
      </c>
      <c r="H2078">
        <f>_xlfn.XLOOKUP(Base[[#This Row],[Recurso]],'DE-PARA'!$A$1:$A$1000,'DE-PARA'!$E$1:$E$1000)</f>
        <v>0</v>
      </c>
      <c r="I2078">
        <f>_xlfn.XLOOKUP(Base[[#This Row],[Recurso]],'DE-PARA'!$A$1:$A$1000,'DE-PARA'!$F$1:$F$1000)</f>
        <v>0</v>
      </c>
      <c r="AD2078" s="64"/>
      <c r="AE2078" s="64"/>
      <c r="AF2078" s="64"/>
      <c r="AG2078" s="65"/>
      <c r="AH2078" s="65"/>
      <c r="BK2078" s="65"/>
      <c r="BL2078" s="65"/>
      <c r="BP2078" s="20"/>
    </row>
    <row r="2079" spans="1:68">
      <c r="A2079" s="19">
        <f>CONCATENATE(MONTH(Base[[#This Row],[Data_Padronizada]]),"/",YEAR(Base[[#This Row],[Data_Padronizada]]))*1</f>
        <v>1</v>
      </c>
      <c r="B2079" s="20" cm="1">
        <f t="array" ref="B2079">IF(ISTEXT(BP2079), IFERROR(VALOR.DATA(TRIM(BP2079)), VALUE(TRIM(BP2079))), BP2079)</f>
        <v>0</v>
      </c>
      <c r="C2079" t="str">
        <f>TEXT(Base[[#This Row],[Data_Padronizada]],"DDD")</f>
        <v>sáb</v>
      </c>
      <c r="D2079">
        <f>_xlfn.XLOOKUP(Base[[#This Row],[Recurso]],'DE-PARA'!$A$1:$A$1000,'DE-PARA'!$D$1:$D$1000)</f>
        <v>0</v>
      </c>
      <c r="E2079" t="str">
        <f>_xlfn.XLOOKUP(Base[[#This Row],[Tipo]],'DE-PARA'!$K$2:$K$63,'DE-PARA'!$L$2:$L$63,"Fazer De-Para")</f>
        <v>Fazer De-Para</v>
      </c>
      <c r="F2079" s="21">
        <f>Base[[#This Row],[Duração]]*24</f>
        <v>0</v>
      </c>
      <c r="G2079" s="22">
        <f>HOUR(Base[[#This Row],[Tempo de atendimento]]/24)</f>
        <v>0</v>
      </c>
      <c r="H2079">
        <f>_xlfn.XLOOKUP(Base[[#This Row],[Recurso]],'DE-PARA'!$A$1:$A$1000,'DE-PARA'!$E$1:$E$1000)</f>
        <v>0</v>
      </c>
      <c r="I2079">
        <f>_xlfn.XLOOKUP(Base[[#This Row],[Recurso]],'DE-PARA'!$A$1:$A$1000,'DE-PARA'!$F$1:$F$1000)</f>
        <v>0</v>
      </c>
      <c r="AD2079" s="64"/>
      <c r="AE2079" s="64"/>
      <c r="AF2079" s="64"/>
      <c r="AG2079" s="65"/>
      <c r="AH2079" s="65"/>
      <c r="BK2079" s="65"/>
      <c r="BL2079" s="65"/>
      <c r="BP2079" s="20"/>
    </row>
    <row r="2080" spans="1:68">
      <c r="A2080" s="19">
        <f>CONCATENATE(MONTH(Base[[#This Row],[Data_Padronizada]]),"/",YEAR(Base[[#This Row],[Data_Padronizada]]))*1</f>
        <v>1</v>
      </c>
      <c r="B2080" s="20" cm="1">
        <f t="array" ref="B2080">IF(ISTEXT(BP2080), IFERROR(VALOR.DATA(TRIM(BP2080)), VALUE(TRIM(BP2080))), BP2080)</f>
        <v>0</v>
      </c>
      <c r="C2080" t="str">
        <f>TEXT(Base[[#This Row],[Data_Padronizada]],"DDD")</f>
        <v>sáb</v>
      </c>
      <c r="D2080">
        <f>_xlfn.XLOOKUP(Base[[#This Row],[Recurso]],'DE-PARA'!$A$1:$A$1000,'DE-PARA'!$D$1:$D$1000)</f>
        <v>0</v>
      </c>
      <c r="E2080" t="str">
        <f>_xlfn.XLOOKUP(Base[[#This Row],[Tipo]],'DE-PARA'!$K$2:$K$63,'DE-PARA'!$L$2:$L$63,"Fazer De-Para")</f>
        <v>Fazer De-Para</v>
      </c>
      <c r="F2080" s="21">
        <f>Base[[#This Row],[Duração]]*24</f>
        <v>0</v>
      </c>
      <c r="G2080" s="22">
        <f>HOUR(Base[[#This Row],[Tempo de atendimento]]/24)</f>
        <v>0</v>
      </c>
      <c r="H2080">
        <f>_xlfn.XLOOKUP(Base[[#This Row],[Recurso]],'DE-PARA'!$A$1:$A$1000,'DE-PARA'!$E$1:$E$1000)</f>
        <v>0</v>
      </c>
      <c r="I2080">
        <f>_xlfn.XLOOKUP(Base[[#This Row],[Recurso]],'DE-PARA'!$A$1:$A$1000,'DE-PARA'!$F$1:$F$1000)</f>
        <v>0</v>
      </c>
      <c r="AD2080" s="64"/>
      <c r="AE2080" s="64"/>
      <c r="AF2080" s="64"/>
      <c r="AG2080" s="65"/>
      <c r="AH2080" s="65"/>
      <c r="BK2080" s="65"/>
      <c r="BL2080" s="65"/>
      <c r="BP2080" s="20"/>
    </row>
    <row r="2081" spans="1:68">
      <c r="A2081" s="19">
        <f>CONCATENATE(MONTH(Base[[#This Row],[Data_Padronizada]]),"/",YEAR(Base[[#This Row],[Data_Padronizada]]))*1</f>
        <v>1</v>
      </c>
      <c r="B2081" s="20" cm="1">
        <f t="array" ref="B2081">IF(ISTEXT(BP2081), IFERROR(VALOR.DATA(TRIM(BP2081)), VALUE(TRIM(BP2081))), BP2081)</f>
        <v>0</v>
      </c>
      <c r="C2081" t="str">
        <f>TEXT(Base[[#This Row],[Data_Padronizada]],"DDD")</f>
        <v>sáb</v>
      </c>
      <c r="D2081">
        <f>_xlfn.XLOOKUP(Base[[#This Row],[Recurso]],'DE-PARA'!$A$1:$A$1000,'DE-PARA'!$D$1:$D$1000)</f>
        <v>0</v>
      </c>
      <c r="E2081" t="str">
        <f>_xlfn.XLOOKUP(Base[[#This Row],[Tipo]],'DE-PARA'!$K$2:$K$63,'DE-PARA'!$L$2:$L$63,"Fazer De-Para")</f>
        <v>Fazer De-Para</v>
      </c>
      <c r="F2081" s="21">
        <f>Base[[#This Row],[Duração]]*24</f>
        <v>0</v>
      </c>
      <c r="G2081" s="22">
        <f>HOUR(Base[[#This Row],[Tempo de atendimento]]/24)</f>
        <v>0</v>
      </c>
      <c r="H2081">
        <f>_xlfn.XLOOKUP(Base[[#This Row],[Recurso]],'DE-PARA'!$A$1:$A$1000,'DE-PARA'!$E$1:$E$1000)</f>
        <v>0</v>
      </c>
      <c r="I2081">
        <f>_xlfn.XLOOKUP(Base[[#This Row],[Recurso]],'DE-PARA'!$A$1:$A$1000,'DE-PARA'!$F$1:$F$1000)</f>
        <v>0</v>
      </c>
      <c r="AD2081" s="64"/>
      <c r="AE2081" s="64"/>
      <c r="AF2081" s="64"/>
      <c r="AG2081" s="65"/>
      <c r="AH2081" s="65"/>
      <c r="BK2081" s="65"/>
      <c r="BL2081" s="65"/>
      <c r="BP2081" s="20"/>
    </row>
    <row r="2082" spans="1:68">
      <c r="A2082" s="19">
        <f>CONCATENATE(MONTH(Base[[#This Row],[Data_Padronizada]]),"/",YEAR(Base[[#This Row],[Data_Padronizada]]))*1</f>
        <v>1</v>
      </c>
      <c r="B2082" s="20" cm="1">
        <f t="array" ref="B2082">IF(ISTEXT(BP2082), IFERROR(VALOR.DATA(TRIM(BP2082)), VALUE(TRIM(BP2082))), BP2082)</f>
        <v>0</v>
      </c>
      <c r="C2082" t="str">
        <f>TEXT(Base[[#This Row],[Data_Padronizada]],"DDD")</f>
        <v>sáb</v>
      </c>
      <c r="D2082">
        <f>_xlfn.XLOOKUP(Base[[#This Row],[Recurso]],'DE-PARA'!$A$1:$A$1000,'DE-PARA'!$D$1:$D$1000)</f>
        <v>0</v>
      </c>
      <c r="E2082" t="str">
        <f>_xlfn.XLOOKUP(Base[[#This Row],[Tipo]],'DE-PARA'!$K$2:$K$63,'DE-PARA'!$L$2:$L$63,"Fazer De-Para")</f>
        <v>Fazer De-Para</v>
      </c>
      <c r="F2082" s="21">
        <f>Base[[#This Row],[Duração]]*24</f>
        <v>0</v>
      </c>
      <c r="G2082" s="22">
        <f>HOUR(Base[[#This Row],[Tempo de atendimento]]/24)</f>
        <v>0</v>
      </c>
      <c r="H2082">
        <f>_xlfn.XLOOKUP(Base[[#This Row],[Recurso]],'DE-PARA'!$A$1:$A$1000,'DE-PARA'!$E$1:$E$1000)</f>
        <v>0</v>
      </c>
      <c r="I2082">
        <f>_xlfn.XLOOKUP(Base[[#This Row],[Recurso]],'DE-PARA'!$A$1:$A$1000,'DE-PARA'!$F$1:$F$1000)</f>
        <v>0</v>
      </c>
      <c r="AD2082" s="64"/>
      <c r="AE2082" s="64"/>
      <c r="AF2082" s="64"/>
      <c r="AG2082" s="65"/>
      <c r="AH2082" s="65"/>
      <c r="BK2082" s="65"/>
      <c r="BL2082" s="65"/>
      <c r="BP2082" s="20"/>
    </row>
    <row r="2083" spans="1:68">
      <c r="A2083" s="19">
        <f>CONCATENATE(MONTH(Base[[#This Row],[Data_Padronizada]]),"/",YEAR(Base[[#This Row],[Data_Padronizada]]))*1</f>
        <v>1</v>
      </c>
      <c r="B2083" s="20" cm="1">
        <f t="array" ref="B2083">IF(ISTEXT(BP2083), IFERROR(VALOR.DATA(TRIM(BP2083)), VALUE(TRIM(BP2083))), BP2083)</f>
        <v>0</v>
      </c>
      <c r="C2083" t="str">
        <f>TEXT(Base[[#This Row],[Data_Padronizada]],"DDD")</f>
        <v>sáb</v>
      </c>
      <c r="D2083">
        <f>_xlfn.XLOOKUP(Base[[#This Row],[Recurso]],'DE-PARA'!$A$1:$A$1000,'DE-PARA'!$D$1:$D$1000)</f>
        <v>0</v>
      </c>
      <c r="E2083" t="str">
        <f>_xlfn.XLOOKUP(Base[[#This Row],[Tipo]],'DE-PARA'!$K$2:$K$63,'DE-PARA'!$L$2:$L$63,"Fazer De-Para")</f>
        <v>Fazer De-Para</v>
      </c>
      <c r="F2083" s="21">
        <f>Base[[#This Row],[Duração]]*24</f>
        <v>0</v>
      </c>
      <c r="G2083" s="22">
        <f>HOUR(Base[[#This Row],[Tempo de atendimento]]/24)</f>
        <v>0</v>
      </c>
      <c r="H2083">
        <f>_xlfn.XLOOKUP(Base[[#This Row],[Recurso]],'DE-PARA'!$A$1:$A$1000,'DE-PARA'!$E$1:$E$1000)</f>
        <v>0</v>
      </c>
      <c r="I2083">
        <f>_xlfn.XLOOKUP(Base[[#This Row],[Recurso]],'DE-PARA'!$A$1:$A$1000,'DE-PARA'!$F$1:$F$1000)</f>
        <v>0</v>
      </c>
      <c r="AD2083" s="64"/>
      <c r="AE2083" s="64"/>
      <c r="AF2083" s="64"/>
      <c r="AG2083" s="65"/>
      <c r="AH2083" s="65"/>
      <c r="BK2083" s="65"/>
      <c r="BL2083" s="65"/>
      <c r="BP2083" s="20"/>
    </row>
    <row r="2084" spans="1:68">
      <c r="A2084" s="19">
        <f>CONCATENATE(MONTH(Base[[#This Row],[Data_Padronizada]]),"/",YEAR(Base[[#This Row],[Data_Padronizada]]))*1</f>
        <v>1</v>
      </c>
      <c r="B2084" s="20" cm="1">
        <f t="array" ref="B2084">IF(ISTEXT(BP2084), IFERROR(VALOR.DATA(TRIM(BP2084)), VALUE(TRIM(BP2084))), BP2084)</f>
        <v>0</v>
      </c>
      <c r="C2084" t="str">
        <f>TEXT(Base[[#This Row],[Data_Padronizada]],"DDD")</f>
        <v>sáb</v>
      </c>
      <c r="D2084">
        <f>_xlfn.XLOOKUP(Base[[#This Row],[Recurso]],'DE-PARA'!$A$1:$A$1000,'DE-PARA'!$D$1:$D$1000)</f>
        <v>0</v>
      </c>
      <c r="E2084" t="str">
        <f>_xlfn.XLOOKUP(Base[[#This Row],[Tipo]],'DE-PARA'!$K$2:$K$63,'DE-PARA'!$L$2:$L$63,"Fazer De-Para")</f>
        <v>Fazer De-Para</v>
      </c>
      <c r="F2084" s="21">
        <f>Base[[#This Row],[Duração]]*24</f>
        <v>0</v>
      </c>
      <c r="G2084" s="22">
        <f>HOUR(Base[[#This Row],[Tempo de atendimento]]/24)</f>
        <v>0</v>
      </c>
      <c r="H2084">
        <f>_xlfn.XLOOKUP(Base[[#This Row],[Recurso]],'DE-PARA'!$A$1:$A$1000,'DE-PARA'!$E$1:$E$1000)</f>
        <v>0</v>
      </c>
      <c r="I2084">
        <f>_xlfn.XLOOKUP(Base[[#This Row],[Recurso]],'DE-PARA'!$A$1:$A$1000,'DE-PARA'!$F$1:$F$1000)</f>
        <v>0</v>
      </c>
      <c r="AD2084" s="64"/>
      <c r="AE2084" s="64"/>
      <c r="AF2084" s="64"/>
      <c r="AG2084" s="65"/>
      <c r="AH2084" s="65"/>
      <c r="BK2084" s="65"/>
      <c r="BL2084" s="65"/>
      <c r="BP2084" s="20"/>
    </row>
    <row r="2085" spans="1:68">
      <c r="A2085" s="19">
        <f>CONCATENATE(MONTH(Base[[#This Row],[Data_Padronizada]]),"/",YEAR(Base[[#This Row],[Data_Padronizada]]))*1</f>
        <v>1</v>
      </c>
      <c r="B2085" s="20" cm="1">
        <f t="array" ref="B2085">IF(ISTEXT(BP2085), IFERROR(VALOR.DATA(TRIM(BP2085)), VALUE(TRIM(BP2085))), BP2085)</f>
        <v>0</v>
      </c>
      <c r="C2085" t="str">
        <f>TEXT(Base[[#This Row],[Data_Padronizada]],"DDD")</f>
        <v>sáb</v>
      </c>
      <c r="D2085">
        <f>_xlfn.XLOOKUP(Base[[#This Row],[Recurso]],'DE-PARA'!$A$1:$A$1000,'DE-PARA'!$D$1:$D$1000)</f>
        <v>0</v>
      </c>
      <c r="E2085" t="str">
        <f>_xlfn.XLOOKUP(Base[[#This Row],[Tipo]],'DE-PARA'!$K$2:$K$63,'DE-PARA'!$L$2:$L$63,"Fazer De-Para")</f>
        <v>Fazer De-Para</v>
      </c>
      <c r="F2085" s="21">
        <f>Base[[#This Row],[Duração]]*24</f>
        <v>0</v>
      </c>
      <c r="G2085" s="22">
        <f>HOUR(Base[[#This Row],[Tempo de atendimento]]/24)</f>
        <v>0</v>
      </c>
      <c r="H2085">
        <f>_xlfn.XLOOKUP(Base[[#This Row],[Recurso]],'DE-PARA'!$A$1:$A$1000,'DE-PARA'!$E$1:$E$1000)</f>
        <v>0</v>
      </c>
      <c r="I2085">
        <f>_xlfn.XLOOKUP(Base[[#This Row],[Recurso]],'DE-PARA'!$A$1:$A$1000,'DE-PARA'!$F$1:$F$1000)</f>
        <v>0</v>
      </c>
      <c r="AD2085" s="64"/>
      <c r="AE2085" s="64"/>
      <c r="AF2085" s="64"/>
      <c r="AG2085" s="65"/>
      <c r="AH2085" s="65"/>
      <c r="BK2085" s="65"/>
      <c r="BL2085" s="65"/>
      <c r="BP2085" s="20"/>
    </row>
    <row r="2086" spans="1:68">
      <c r="A2086" s="19">
        <f>CONCATENATE(MONTH(Base[[#This Row],[Data_Padronizada]]),"/",YEAR(Base[[#This Row],[Data_Padronizada]]))*1</f>
        <v>1</v>
      </c>
      <c r="B2086" s="20" cm="1">
        <f t="array" ref="B2086">IF(ISTEXT(BP2086), IFERROR(VALOR.DATA(TRIM(BP2086)), VALUE(TRIM(BP2086))), BP2086)</f>
        <v>0</v>
      </c>
      <c r="C2086" t="str">
        <f>TEXT(Base[[#This Row],[Data_Padronizada]],"DDD")</f>
        <v>sáb</v>
      </c>
      <c r="D2086">
        <f>_xlfn.XLOOKUP(Base[[#This Row],[Recurso]],'DE-PARA'!$A$1:$A$1000,'DE-PARA'!$D$1:$D$1000)</f>
        <v>0</v>
      </c>
      <c r="E2086" t="str">
        <f>_xlfn.XLOOKUP(Base[[#This Row],[Tipo]],'DE-PARA'!$K$2:$K$63,'DE-PARA'!$L$2:$L$63,"Fazer De-Para")</f>
        <v>Fazer De-Para</v>
      </c>
      <c r="F2086" s="21">
        <f>Base[[#This Row],[Duração]]*24</f>
        <v>0</v>
      </c>
      <c r="G2086" s="22">
        <f>HOUR(Base[[#This Row],[Tempo de atendimento]]/24)</f>
        <v>0</v>
      </c>
      <c r="H2086">
        <f>_xlfn.XLOOKUP(Base[[#This Row],[Recurso]],'DE-PARA'!$A$1:$A$1000,'DE-PARA'!$E$1:$E$1000)</f>
        <v>0</v>
      </c>
      <c r="I2086">
        <f>_xlfn.XLOOKUP(Base[[#This Row],[Recurso]],'DE-PARA'!$A$1:$A$1000,'DE-PARA'!$F$1:$F$1000)</f>
        <v>0</v>
      </c>
      <c r="AD2086" s="64"/>
      <c r="AE2086" s="64"/>
      <c r="AF2086" s="64"/>
      <c r="AG2086" s="65"/>
      <c r="AH2086" s="65"/>
      <c r="BK2086" s="65"/>
      <c r="BL2086" s="65"/>
      <c r="BP2086" s="20"/>
    </row>
    <row r="2087" spans="1:68">
      <c r="A2087" s="19">
        <f>CONCATENATE(MONTH(Base[[#This Row],[Data_Padronizada]]),"/",YEAR(Base[[#This Row],[Data_Padronizada]]))*1</f>
        <v>1</v>
      </c>
      <c r="B2087" s="20" cm="1">
        <f t="array" ref="B2087">IF(ISTEXT(BP2087), IFERROR(VALOR.DATA(TRIM(BP2087)), VALUE(TRIM(BP2087))), BP2087)</f>
        <v>0</v>
      </c>
      <c r="C2087" t="str">
        <f>TEXT(Base[[#This Row],[Data_Padronizada]],"DDD")</f>
        <v>sáb</v>
      </c>
      <c r="D2087">
        <f>_xlfn.XLOOKUP(Base[[#This Row],[Recurso]],'DE-PARA'!$A$1:$A$1000,'DE-PARA'!$D$1:$D$1000)</f>
        <v>0</v>
      </c>
      <c r="E2087" t="str">
        <f>_xlfn.XLOOKUP(Base[[#This Row],[Tipo]],'DE-PARA'!$K$2:$K$63,'DE-PARA'!$L$2:$L$63,"Fazer De-Para")</f>
        <v>Fazer De-Para</v>
      </c>
      <c r="F2087" s="21">
        <f>Base[[#This Row],[Duração]]*24</f>
        <v>0</v>
      </c>
      <c r="G2087" s="22">
        <f>HOUR(Base[[#This Row],[Tempo de atendimento]]/24)</f>
        <v>0</v>
      </c>
      <c r="H2087">
        <f>_xlfn.XLOOKUP(Base[[#This Row],[Recurso]],'DE-PARA'!$A$1:$A$1000,'DE-PARA'!$E$1:$E$1000)</f>
        <v>0</v>
      </c>
      <c r="I2087">
        <f>_xlfn.XLOOKUP(Base[[#This Row],[Recurso]],'DE-PARA'!$A$1:$A$1000,'DE-PARA'!$F$1:$F$1000)</f>
        <v>0</v>
      </c>
      <c r="AD2087" s="64"/>
      <c r="AE2087" s="64"/>
      <c r="AF2087" s="64"/>
      <c r="AG2087" s="65"/>
      <c r="AH2087" s="65"/>
      <c r="BK2087" s="65"/>
      <c r="BL2087" s="65"/>
      <c r="BP2087" s="20"/>
    </row>
    <row r="2088" spans="1:68">
      <c r="A2088" s="19">
        <f>CONCATENATE(MONTH(Base[[#This Row],[Data_Padronizada]]),"/",YEAR(Base[[#This Row],[Data_Padronizada]]))*1</f>
        <v>1</v>
      </c>
      <c r="B2088" s="20" cm="1">
        <f t="array" ref="B2088">IF(ISTEXT(BP2088), IFERROR(VALOR.DATA(TRIM(BP2088)), VALUE(TRIM(BP2088))), BP2088)</f>
        <v>0</v>
      </c>
      <c r="C2088" t="str">
        <f>TEXT(Base[[#This Row],[Data_Padronizada]],"DDD")</f>
        <v>sáb</v>
      </c>
      <c r="D2088">
        <f>_xlfn.XLOOKUP(Base[[#This Row],[Recurso]],'DE-PARA'!$A$1:$A$1000,'DE-PARA'!$D$1:$D$1000)</f>
        <v>0</v>
      </c>
      <c r="E2088" t="str">
        <f>_xlfn.XLOOKUP(Base[[#This Row],[Tipo]],'DE-PARA'!$K$2:$K$63,'DE-PARA'!$L$2:$L$63,"Fazer De-Para")</f>
        <v>Fazer De-Para</v>
      </c>
      <c r="F2088" s="21">
        <f>Base[[#This Row],[Duração]]*24</f>
        <v>0</v>
      </c>
      <c r="G2088" s="22">
        <f>HOUR(Base[[#This Row],[Tempo de atendimento]]/24)</f>
        <v>0</v>
      </c>
      <c r="H2088">
        <f>_xlfn.XLOOKUP(Base[[#This Row],[Recurso]],'DE-PARA'!$A$1:$A$1000,'DE-PARA'!$E$1:$E$1000)</f>
        <v>0</v>
      </c>
      <c r="I2088">
        <f>_xlfn.XLOOKUP(Base[[#This Row],[Recurso]],'DE-PARA'!$A$1:$A$1000,'DE-PARA'!$F$1:$F$1000)</f>
        <v>0</v>
      </c>
      <c r="AD2088" s="64"/>
      <c r="AE2088" s="64"/>
      <c r="AF2088" s="64"/>
      <c r="AG2088" s="65"/>
      <c r="AH2088" s="65"/>
      <c r="BK2088" s="65"/>
      <c r="BL2088" s="65"/>
      <c r="BP2088" s="20"/>
    </row>
    <row r="2089" spans="1:68">
      <c r="A2089" s="19">
        <f>CONCATENATE(MONTH(Base[[#This Row],[Data_Padronizada]]),"/",YEAR(Base[[#This Row],[Data_Padronizada]]))*1</f>
        <v>1</v>
      </c>
      <c r="B2089" s="20" cm="1">
        <f t="array" ref="B2089">IF(ISTEXT(BP2089), IFERROR(VALOR.DATA(TRIM(BP2089)), VALUE(TRIM(BP2089))), BP2089)</f>
        <v>0</v>
      </c>
      <c r="C2089" t="str">
        <f>TEXT(Base[[#This Row],[Data_Padronizada]],"DDD")</f>
        <v>sáb</v>
      </c>
      <c r="D2089">
        <f>_xlfn.XLOOKUP(Base[[#This Row],[Recurso]],'DE-PARA'!$A$1:$A$1000,'DE-PARA'!$D$1:$D$1000)</f>
        <v>0</v>
      </c>
      <c r="E2089" t="str">
        <f>_xlfn.XLOOKUP(Base[[#This Row],[Tipo]],'DE-PARA'!$K$2:$K$63,'DE-PARA'!$L$2:$L$63,"Fazer De-Para")</f>
        <v>Fazer De-Para</v>
      </c>
      <c r="F2089" s="21">
        <f>Base[[#This Row],[Duração]]*24</f>
        <v>0</v>
      </c>
      <c r="G2089" s="22">
        <f>HOUR(Base[[#This Row],[Tempo de atendimento]]/24)</f>
        <v>0</v>
      </c>
      <c r="H2089">
        <f>_xlfn.XLOOKUP(Base[[#This Row],[Recurso]],'DE-PARA'!$A$1:$A$1000,'DE-PARA'!$E$1:$E$1000)</f>
        <v>0</v>
      </c>
      <c r="I2089">
        <f>_xlfn.XLOOKUP(Base[[#This Row],[Recurso]],'DE-PARA'!$A$1:$A$1000,'DE-PARA'!$F$1:$F$1000)</f>
        <v>0</v>
      </c>
      <c r="AD2089" s="64"/>
      <c r="AE2089" s="64"/>
      <c r="AF2089" s="64"/>
      <c r="AG2089" s="65"/>
      <c r="AH2089" s="65"/>
      <c r="BK2089" s="65"/>
      <c r="BL2089" s="65"/>
      <c r="BP2089" s="20"/>
    </row>
    <row r="2090" spans="1:68">
      <c r="A2090" s="19">
        <f>CONCATENATE(MONTH(Base[[#This Row],[Data_Padronizada]]),"/",YEAR(Base[[#This Row],[Data_Padronizada]]))*1</f>
        <v>1</v>
      </c>
      <c r="B2090" s="20" cm="1">
        <f t="array" ref="B2090">IF(ISTEXT(BP2090), IFERROR(VALOR.DATA(TRIM(BP2090)), VALUE(TRIM(BP2090))), BP2090)</f>
        <v>0</v>
      </c>
      <c r="C2090" t="str">
        <f>TEXT(Base[[#This Row],[Data_Padronizada]],"DDD")</f>
        <v>sáb</v>
      </c>
      <c r="D2090">
        <f>_xlfn.XLOOKUP(Base[[#This Row],[Recurso]],'DE-PARA'!$A$1:$A$1000,'DE-PARA'!$D$1:$D$1000)</f>
        <v>0</v>
      </c>
      <c r="E2090" t="str">
        <f>_xlfn.XLOOKUP(Base[[#This Row],[Tipo]],'DE-PARA'!$K$2:$K$63,'DE-PARA'!$L$2:$L$63,"Fazer De-Para")</f>
        <v>Fazer De-Para</v>
      </c>
      <c r="F2090" s="21">
        <f>Base[[#This Row],[Duração]]*24</f>
        <v>0</v>
      </c>
      <c r="G2090" s="22">
        <f>HOUR(Base[[#This Row],[Tempo de atendimento]]/24)</f>
        <v>0</v>
      </c>
      <c r="H2090">
        <f>_xlfn.XLOOKUP(Base[[#This Row],[Recurso]],'DE-PARA'!$A$1:$A$1000,'DE-PARA'!$E$1:$E$1000)</f>
        <v>0</v>
      </c>
      <c r="I2090">
        <f>_xlfn.XLOOKUP(Base[[#This Row],[Recurso]],'DE-PARA'!$A$1:$A$1000,'DE-PARA'!$F$1:$F$1000)</f>
        <v>0</v>
      </c>
      <c r="AD2090" s="64"/>
      <c r="AE2090" s="64"/>
      <c r="AF2090" s="64"/>
      <c r="AG2090" s="65"/>
      <c r="AH2090" s="65"/>
      <c r="BK2090" s="65"/>
      <c r="BL2090" s="65"/>
      <c r="BP2090" s="20"/>
    </row>
    <row r="2091" spans="1:68">
      <c r="A2091" s="19">
        <f>CONCATENATE(MONTH(Base[[#This Row],[Data_Padronizada]]),"/",YEAR(Base[[#This Row],[Data_Padronizada]]))*1</f>
        <v>1</v>
      </c>
      <c r="B2091" s="20" cm="1">
        <f t="array" ref="B2091">IF(ISTEXT(BP2091), IFERROR(VALOR.DATA(TRIM(BP2091)), VALUE(TRIM(BP2091))), BP2091)</f>
        <v>0</v>
      </c>
      <c r="C2091" t="str">
        <f>TEXT(Base[[#This Row],[Data_Padronizada]],"DDD")</f>
        <v>sáb</v>
      </c>
      <c r="D2091">
        <f>_xlfn.XLOOKUP(Base[[#This Row],[Recurso]],'DE-PARA'!$A$1:$A$1000,'DE-PARA'!$D$1:$D$1000)</f>
        <v>0</v>
      </c>
      <c r="E2091" t="str">
        <f>_xlfn.XLOOKUP(Base[[#This Row],[Tipo]],'DE-PARA'!$K$2:$K$63,'DE-PARA'!$L$2:$L$63,"Fazer De-Para")</f>
        <v>Fazer De-Para</v>
      </c>
      <c r="F2091" s="21">
        <f>Base[[#This Row],[Duração]]*24</f>
        <v>0</v>
      </c>
      <c r="G2091" s="22">
        <f>HOUR(Base[[#This Row],[Tempo de atendimento]]/24)</f>
        <v>0</v>
      </c>
      <c r="H2091">
        <f>_xlfn.XLOOKUP(Base[[#This Row],[Recurso]],'DE-PARA'!$A$1:$A$1000,'DE-PARA'!$E$1:$E$1000)</f>
        <v>0</v>
      </c>
      <c r="I2091">
        <f>_xlfn.XLOOKUP(Base[[#This Row],[Recurso]],'DE-PARA'!$A$1:$A$1000,'DE-PARA'!$F$1:$F$1000)</f>
        <v>0</v>
      </c>
      <c r="AD2091" s="64"/>
      <c r="AE2091" s="64"/>
      <c r="AF2091" s="64"/>
      <c r="AG2091" s="65"/>
      <c r="AH2091" s="65"/>
      <c r="BK2091" s="65"/>
      <c r="BL2091" s="65"/>
      <c r="BP2091" s="20"/>
    </row>
    <row r="2092" spans="1:68">
      <c r="A2092" s="19">
        <f>CONCATENATE(MONTH(Base[[#This Row],[Data_Padronizada]]),"/",YEAR(Base[[#This Row],[Data_Padronizada]]))*1</f>
        <v>1</v>
      </c>
      <c r="B2092" s="20" cm="1">
        <f t="array" ref="B2092">IF(ISTEXT(BP2092), IFERROR(VALOR.DATA(TRIM(BP2092)), VALUE(TRIM(BP2092))), BP2092)</f>
        <v>0</v>
      </c>
      <c r="C2092" t="str">
        <f>TEXT(Base[[#This Row],[Data_Padronizada]],"DDD")</f>
        <v>sáb</v>
      </c>
      <c r="D2092">
        <f>_xlfn.XLOOKUP(Base[[#This Row],[Recurso]],'DE-PARA'!$A$1:$A$1000,'DE-PARA'!$D$1:$D$1000)</f>
        <v>0</v>
      </c>
      <c r="E2092" t="str">
        <f>_xlfn.XLOOKUP(Base[[#This Row],[Tipo]],'DE-PARA'!$K$2:$K$63,'DE-PARA'!$L$2:$L$63,"Fazer De-Para")</f>
        <v>Fazer De-Para</v>
      </c>
      <c r="F2092" s="21">
        <f>Base[[#This Row],[Duração]]*24</f>
        <v>0</v>
      </c>
      <c r="G2092" s="22">
        <f>HOUR(Base[[#This Row],[Tempo de atendimento]]/24)</f>
        <v>0</v>
      </c>
      <c r="H2092">
        <f>_xlfn.XLOOKUP(Base[[#This Row],[Recurso]],'DE-PARA'!$A$1:$A$1000,'DE-PARA'!$E$1:$E$1000)</f>
        <v>0</v>
      </c>
      <c r="I2092">
        <f>_xlfn.XLOOKUP(Base[[#This Row],[Recurso]],'DE-PARA'!$A$1:$A$1000,'DE-PARA'!$F$1:$F$1000)</f>
        <v>0</v>
      </c>
      <c r="AD2092" s="64"/>
      <c r="AE2092" s="64"/>
      <c r="AF2092" s="64"/>
      <c r="AG2092" s="65"/>
      <c r="AH2092" s="65"/>
      <c r="BK2092" s="65"/>
      <c r="BL2092" s="65"/>
      <c r="BP2092" s="20"/>
    </row>
    <row r="2093" spans="1:68">
      <c r="A2093" s="19">
        <f>CONCATENATE(MONTH(Base[[#This Row],[Data_Padronizada]]),"/",YEAR(Base[[#This Row],[Data_Padronizada]]))*1</f>
        <v>1</v>
      </c>
      <c r="B2093" s="20" cm="1">
        <f t="array" ref="B2093">IF(ISTEXT(BP2093), IFERROR(VALOR.DATA(TRIM(BP2093)), VALUE(TRIM(BP2093))), BP2093)</f>
        <v>0</v>
      </c>
      <c r="C2093" t="str">
        <f>TEXT(Base[[#This Row],[Data_Padronizada]],"DDD")</f>
        <v>sáb</v>
      </c>
      <c r="D2093">
        <f>_xlfn.XLOOKUP(Base[[#This Row],[Recurso]],'DE-PARA'!$A$1:$A$1000,'DE-PARA'!$D$1:$D$1000)</f>
        <v>0</v>
      </c>
      <c r="E2093" t="str">
        <f>_xlfn.XLOOKUP(Base[[#This Row],[Tipo]],'DE-PARA'!$K$2:$K$63,'DE-PARA'!$L$2:$L$63,"Fazer De-Para")</f>
        <v>Fazer De-Para</v>
      </c>
      <c r="F2093" s="21">
        <f>Base[[#This Row],[Duração]]*24</f>
        <v>0</v>
      </c>
      <c r="G2093" s="22">
        <f>HOUR(Base[[#This Row],[Tempo de atendimento]]/24)</f>
        <v>0</v>
      </c>
      <c r="H2093">
        <f>_xlfn.XLOOKUP(Base[[#This Row],[Recurso]],'DE-PARA'!$A$1:$A$1000,'DE-PARA'!$E$1:$E$1000)</f>
        <v>0</v>
      </c>
      <c r="I2093">
        <f>_xlfn.XLOOKUP(Base[[#This Row],[Recurso]],'DE-PARA'!$A$1:$A$1000,'DE-PARA'!$F$1:$F$1000)</f>
        <v>0</v>
      </c>
      <c r="AD2093" s="64"/>
      <c r="AE2093" s="64"/>
      <c r="AF2093" s="64"/>
      <c r="AG2093" s="65"/>
      <c r="AH2093" s="65"/>
      <c r="BK2093" s="65"/>
      <c r="BL2093" s="65"/>
      <c r="BP2093" s="20"/>
    </row>
    <row r="2094" spans="1:68">
      <c r="A2094" s="19">
        <f>CONCATENATE(MONTH(Base[[#This Row],[Data_Padronizada]]),"/",YEAR(Base[[#This Row],[Data_Padronizada]]))*1</f>
        <v>1</v>
      </c>
      <c r="B2094" s="20" cm="1">
        <f t="array" ref="B2094">IF(ISTEXT(BP2094), IFERROR(VALOR.DATA(TRIM(BP2094)), VALUE(TRIM(BP2094))), BP2094)</f>
        <v>0</v>
      </c>
      <c r="C2094" t="str">
        <f>TEXT(Base[[#This Row],[Data_Padronizada]],"DDD")</f>
        <v>sáb</v>
      </c>
      <c r="D2094">
        <f>_xlfn.XLOOKUP(Base[[#This Row],[Recurso]],'DE-PARA'!$A$1:$A$1000,'DE-PARA'!$D$1:$D$1000)</f>
        <v>0</v>
      </c>
      <c r="E2094" t="str">
        <f>_xlfn.XLOOKUP(Base[[#This Row],[Tipo]],'DE-PARA'!$K$2:$K$63,'DE-PARA'!$L$2:$L$63,"Fazer De-Para")</f>
        <v>Fazer De-Para</v>
      </c>
      <c r="F2094" s="21">
        <f>Base[[#This Row],[Duração]]*24</f>
        <v>0</v>
      </c>
      <c r="G2094" s="22">
        <f>HOUR(Base[[#This Row],[Tempo de atendimento]]/24)</f>
        <v>0</v>
      </c>
      <c r="H2094">
        <f>_xlfn.XLOOKUP(Base[[#This Row],[Recurso]],'DE-PARA'!$A$1:$A$1000,'DE-PARA'!$E$1:$E$1000)</f>
        <v>0</v>
      </c>
      <c r="I2094">
        <f>_xlfn.XLOOKUP(Base[[#This Row],[Recurso]],'DE-PARA'!$A$1:$A$1000,'DE-PARA'!$F$1:$F$1000)</f>
        <v>0</v>
      </c>
      <c r="AD2094" s="64"/>
      <c r="AE2094" s="64"/>
      <c r="AF2094" s="64"/>
      <c r="AG2094" s="65"/>
      <c r="AH2094" s="65"/>
      <c r="BK2094" s="65"/>
      <c r="BL2094" s="65"/>
      <c r="BP2094" s="20"/>
    </row>
    <row r="2095" spans="1:68">
      <c r="A2095" s="19">
        <f>CONCATENATE(MONTH(Base[[#This Row],[Data_Padronizada]]),"/",YEAR(Base[[#This Row],[Data_Padronizada]]))*1</f>
        <v>1</v>
      </c>
      <c r="B2095" s="20" cm="1">
        <f t="array" ref="B2095">IF(ISTEXT(BP2095), IFERROR(VALOR.DATA(TRIM(BP2095)), VALUE(TRIM(BP2095))), BP2095)</f>
        <v>0</v>
      </c>
      <c r="C2095" t="str">
        <f>TEXT(Base[[#This Row],[Data_Padronizada]],"DDD")</f>
        <v>sáb</v>
      </c>
      <c r="D2095">
        <f>_xlfn.XLOOKUP(Base[[#This Row],[Recurso]],'DE-PARA'!$A$1:$A$1000,'DE-PARA'!$D$1:$D$1000)</f>
        <v>0</v>
      </c>
      <c r="E2095" t="str">
        <f>_xlfn.XLOOKUP(Base[[#This Row],[Tipo]],'DE-PARA'!$K$2:$K$63,'DE-PARA'!$L$2:$L$63,"Fazer De-Para")</f>
        <v>Fazer De-Para</v>
      </c>
      <c r="F2095" s="21">
        <f>Base[[#This Row],[Duração]]*24</f>
        <v>0</v>
      </c>
      <c r="G2095" s="22">
        <f>HOUR(Base[[#This Row],[Tempo de atendimento]]/24)</f>
        <v>0</v>
      </c>
      <c r="H2095">
        <f>_xlfn.XLOOKUP(Base[[#This Row],[Recurso]],'DE-PARA'!$A$1:$A$1000,'DE-PARA'!$E$1:$E$1000)</f>
        <v>0</v>
      </c>
      <c r="I2095">
        <f>_xlfn.XLOOKUP(Base[[#This Row],[Recurso]],'DE-PARA'!$A$1:$A$1000,'DE-PARA'!$F$1:$F$1000)</f>
        <v>0</v>
      </c>
      <c r="AD2095" s="64"/>
      <c r="AE2095" s="64"/>
      <c r="AF2095" s="64"/>
      <c r="AG2095" s="65"/>
      <c r="AH2095" s="65"/>
      <c r="BK2095" s="65"/>
      <c r="BL2095" s="65"/>
      <c r="BP2095" s="20"/>
    </row>
    <row r="2096" spans="1:68">
      <c r="A2096" s="19">
        <f>CONCATENATE(MONTH(Base[[#This Row],[Data_Padronizada]]),"/",YEAR(Base[[#This Row],[Data_Padronizada]]))*1</f>
        <v>1</v>
      </c>
      <c r="B2096" s="20" cm="1">
        <f t="array" ref="B2096">IF(ISTEXT(BP2096), IFERROR(VALOR.DATA(TRIM(BP2096)), VALUE(TRIM(BP2096))), BP2096)</f>
        <v>0</v>
      </c>
      <c r="C2096" t="str">
        <f>TEXT(Base[[#This Row],[Data_Padronizada]],"DDD")</f>
        <v>sáb</v>
      </c>
      <c r="D2096">
        <f>_xlfn.XLOOKUP(Base[[#This Row],[Recurso]],'DE-PARA'!$A$1:$A$1000,'DE-PARA'!$D$1:$D$1000)</f>
        <v>0</v>
      </c>
      <c r="E2096" t="str">
        <f>_xlfn.XLOOKUP(Base[[#This Row],[Tipo]],'DE-PARA'!$K$2:$K$63,'DE-PARA'!$L$2:$L$63,"Fazer De-Para")</f>
        <v>Fazer De-Para</v>
      </c>
      <c r="F2096" s="21">
        <f>Base[[#This Row],[Duração]]*24</f>
        <v>0</v>
      </c>
      <c r="G2096" s="22">
        <f>HOUR(Base[[#This Row],[Tempo de atendimento]]/24)</f>
        <v>0</v>
      </c>
      <c r="H2096">
        <f>_xlfn.XLOOKUP(Base[[#This Row],[Recurso]],'DE-PARA'!$A$1:$A$1000,'DE-PARA'!$E$1:$E$1000)</f>
        <v>0</v>
      </c>
      <c r="I2096">
        <f>_xlfn.XLOOKUP(Base[[#This Row],[Recurso]],'DE-PARA'!$A$1:$A$1000,'DE-PARA'!$F$1:$F$1000)</f>
        <v>0</v>
      </c>
      <c r="AD2096" s="64"/>
      <c r="AE2096" s="64"/>
      <c r="AF2096" s="64"/>
      <c r="AG2096" s="65"/>
      <c r="AH2096" s="65"/>
      <c r="BK2096" s="65"/>
      <c r="BL2096" s="65"/>
      <c r="BP2096" s="20"/>
    </row>
    <row r="2097" spans="1:68">
      <c r="A2097" s="19">
        <f>CONCATENATE(MONTH(Base[[#This Row],[Data_Padronizada]]),"/",YEAR(Base[[#This Row],[Data_Padronizada]]))*1</f>
        <v>1</v>
      </c>
      <c r="B2097" s="20" cm="1">
        <f t="array" ref="B2097">IF(ISTEXT(BP2097), IFERROR(VALOR.DATA(TRIM(BP2097)), VALUE(TRIM(BP2097))), BP2097)</f>
        <v>0</v>
      </c>
      <c r="C2097" t="str">
        <f>TEXT(Base[[#This Row],[Data_Padronizada]],"DDD")</f>
        <v>sáb</v>
      </c>
      <c r="D2097">
        <f>_xlfn.XLOOKUP(Base[[#This Row],[Recurso]],'DE-PARA'!$A$1:$A$1000,'DE-PARA'!$D$1:$D$1000)</f>
        <v>0</v>
      </c>
      <c r="E2097" t="str">
        <f>_xlfn.XLOOKUP(Base[[#This Row],[Tipo]],'DE-PARA'!$K$2:$K$63,'DE-PARA'!$L$2:$L$63,"Fazer De-Para")</f>
        <v>Fazer De-Para</v>
      </c>
      <c r="F2097" s="21">
        <f>Base[[#This Row],[Duração]]*24</f>
        <v>0</v>
      </c>
      <c r="G2097" s="22">
        <f>HOUR(Base[[#This Row],[Tempo de atendimento]]/24)</f>
        <v>0</v>
      </c>
      <c r="H2097">
        <f>_xlfn.XLOOKUP(Base[[#This Row],[Recurso]],'DE-PARA'!$A$1:$A$1000,'DE-PARA'!$E$1:$E$1000)</f>
        <v>0</v>
      </c>
      <c r="I2097">
        <f>_xlfn.XLOOKUP(Base[[#This Row],[Recurso]],'DE-PARA'!$A$1:$A$1000,'DE-PARA'!$F$1:$F$1000)</f>
        <v>0</v>
      </c>
      <c r="AD2097" s="64"/>
      <c r="AE2097" s="64"/>
      <c r="AF2097" s="64"/>
      <c r="AG2097" s="65"/>
      <c r="AH2097" s="65"/>
      <c r="BK2097" s="65"/>
      <c r="BL2097" s="65"/>
      <c r="BP2097" s="20"/>
    </row>
    <row r="2098" spans="1:68">
      <c r="A2098" s="19">
        <f>CONCATENATE(MONTH(Base[[#This Row],[Data_Padronizada]]),"/",YEAR(Base[[#This Row],[Data_Padronizada]]))*1</f>
        <v>1</v>
      </c>
      <c r="B2098" s="20" cm="1">
        <f t="array" ref="B2098">IF(ISTEXT(BP2098), IFERROR(VALOR.DATA(TRIM(BP2098)), VALUE(TRIM(BP2098))), BP2098)</f>
        <v>0</v>
      </c>
      <c r="C2098" t="str">
        <f>TEXT(Base[[#This Row],[Data_Padronizada]],"DDD")</f>
        <v>sáb</v>
      </c>
      <c r="D2098">
        <f>_xlfn.XLOOKUP(Base[[#This Row],[Recurso]],'DE-PARA'!$A$1:$A$1000,'DE-PARA'!$D$1:$D$1000)</f>
        <v>0</v>
      </c>
      <c r="E2098" t="str">
        <f>_xlfn.XLOOKUP(Base[[#This Row],[Tipo]],'DE-PARA'!$K$2:$K$63,'DE-PARA'!$L$2:$L$63,"Fazer De-Para")</f>
        <v>Fazer De-Para</v>
      </c>
      <c r="F2098" s="21">
        <f>Base[[#This Row],[Duração]]*24</f>
        <v>0</v>
      </c>
      <c r="G2098" s="22">
        <f>HOUR(Base[[#This Row],[Tempo de atendimento]]/24)</f>
        <v>0</v>
      </c>
      <c r="H2098">
        <f>_xlfn.XLOOKUP(Base[[#This Row],[Recurso]],'DE-PARA'!$A$1:$A$1000,'DE-PARA'!$E$1:$E$1000)</f>
        <v>0</v>
      </c>
      <c r="I2098">
        <f>_xlfn.XLOOKUP(Base[[#This Row],[Recurso]],'DE-PARA'!$A$1:$A$1000,'DE-PARA'!$F$1:$F$1000)</f>
        <v>0</v>
      </c>
      <c r="AD2098" s="64"/>
      <c r="AE2098" s="64"/>
      <c r="AF2098" s="64"/>
      <c r="AG2098" s="65"/>
      <c r="AH2098" s="65"/>
      <c r="BK2098" s="65"/>
      <c r="BL2098" s="65"/>
      <c r="BP2098" s="20"/>
    </row>
    <row r="2099" spans="1:68">
      <c r="A2099" s="19">
        <f>CONCATENATE(MONTH(Base[[#This Row],[Data_Padronizada]]),"/",YEAR(Base[[#This Row],[Data_Padronizada]]))*1</f>
        <v>1</v>
      </c>
      <c r="B2099" s="20" cm="1">
        <f t="array" ref="B2099">IF(ISTEXT(BP2099), IFERROR(VALOR.DATA(TRIM(BP2099)), VALUE(TRIM(BP2099))), BP2099)</f>
        <v>0</v>
      </c>
      <c r="C2099" t="str">
        <f>TEXT(Base[[#This Row],[Data_Padronizada]],"DDD")</f>
        <v>sáb</v>
      </c>
      <c r="D2099">
        <f>_xlfn.XLOOKUP(Base[[#This Row],[Recurso]],'DE-PARA'!$A$1:$A$1000,'DE-PARA'!$D$1:$D$1000)</f>
        <v>0</v>
      </c>
      <c r="E2099" t="str">
        <f>_xlfn.XLOOKUP(Base[[#This Row],[Tipo]],'DE-PARA'!$K$2:$K$63,'DE-PARA'!$L$2:$L$63,"Fazer De-Para")</f>
        <v>Fazer De-Para</v>
      </c>
      <c r="F2099" s="21">
        <f>Base[[#This Row],[Duração]]*24</f>
        <v>0</v>
      </c>
      <c r="G2099" s="22">
        <f>HOUR(Base[[#This Row],[Tempo de atendimento]]/24)</f>
        <v>0</v>
      </c>
      <c r="H2099">
        <f>_xlfn.XLOOKUP(Base[[#This Row],[Recurso]],'DE-PARA'!$A$1:$A$1000,'DE-PARA'!$E$1:$E$1000)</f>
        <v>0</v>
      </c>
      <c r="I2099">
        <f>_xlfn.XLOOKUP(Base[[#This Row],[Recurso]],'DE-PARA'!$A$1:$A$1000,'DE-PARA'!$F$1:$F$1000)</f>
        <v>0</v>
      </c>
      <c r="AD2099" s="64"/>
      <c r="AE2099" s="64"/>
      <c r="AF2099" s="64"/>
      <c r="AG2099" s="65"/>
      <c r="AH2099" s="65"/>
      <c r="BK2099" s="65"/>
      <c r="BL2099" s="65"/>
      <c r="BP2099" s="20"/>
    </row>
    <row r="2100" spans="1:68">
      <c r="A2100" s="19">
        <f>CONCATENATE(MONTH(Base[[#This Row],[Data_Padronizada]]),"/",YEAR(Base[[#This Row],[Data_Padronizada]]))*1</f>
        <v>1</v>
      </c>
      <c r="B2100" s="20" cm="1">
        <f t="array" ref="B2100">IF(ISTEXT(BP2100), IFERROR(VALOR.DATA(TRIM(BP2100)), VALUE(TRIM(BP2100))), BP2100)</f>
        <v>0</v>
      </c>
      <c r="C2100" t="str">
        <f>TEXT(Base[[#This Row],[Data_Padronizada]],"DDD")</f>
        <v>sáb</v>
      </c>
      <c r="D2100">
        <f>_xlfn.XLOOKUP(Base[[#This Row],[Recurso]],'DE-PARA'!$A$1:$A$1000,'DE-PARA'!$D$1:$D$1000)</f>
        <v>0</v>
      </c>
      <c r="E2100" t="str">
        <f>_xlfn.XLOOKUP(Base[[#This Row],[Tipo]],'DE-PARA'!$K$2:$K$63,'DE-PARA'!$L$2:$L$63,"Fazer De-Para")</f>
        <v>Fazer De-Para</v>
      </c>
      <c r="F2100" s="21">
        <f>Base[[#This Row],[Duração]]*24</f>
        <v>0</v>
      </c>
      <c r="G2100" s="22">
        <f>HOUR(Base[[#This Row],[Tempo de atendimento]]/24)</f>
        <v>0</v>
      </c>
      <c r="H2100">
        <f>_xlfn.XLOOKUP(Base[[#This Row],[Recurso]],'DE-PARA'!$A$1:$A$1000,'DE-PARA'!$E$1:$E$1000)</f>
        <v>0</v>
      </c>
      <c r="I2100">
        <f>_xlfn.XLOOKUP(Base[[#This Row],[Recurso]],'DE-PARA'!$A$1:$A$1000,'DE-PARA'!$F$1:$F$1000)</f>
        <v>0</v>
      </c>
      <c r="AD2100" s="64"/>
      <c r="AE2100" s="64"/>
      <c r="AF2100" s="64"/>
      <c r="AG2100" s="65"/>
      <c r="AH2100" s="65"/>
      <c r="BK2100" s="65"/>
      <c r="BL2100" s="65"/>
      <c r="BP2100" s="20"/>
    </row>
    <row r="2101" spans="1:68">
      <c r="A2101" s="19">
        <f>CONCATENATE(MONTH(Base[[#This Row],[Data_Padronizada]]),"/",YEAR(Base[[#This Row],[Data_Padronizada]]))*1</f>
        <v>1</v>
      </c>
      <c r="B2101" s="20" cm="1">
        <f t="array" ref="B2101">IF(ISTEXT(BP2101), IFERROR(VALOR.DATA(TRIM(BP2101)), VALUE(TRIM(BP2101))), BP2101)</f>
        <v>0</v>
      </c>
      <c r="C2101" t="str">
        <f>TEXT(Base[[#This Row],[Data_Padronizada]],"DDD")</f>
        <v>sáb</v>
      </c>
      <c r="D2101">
        <f>_xlfn.XLOOKUP(Base[[#This Row],[Recurso]],'DE-PARA'!$A$1:$A$1000,'DE-PARA'!$D$1:$D$1000)</f>
        <v>0</v>
      </c>
      <c r="E2101" t="str">
        <f>_xlfn.XLOOKUP(Base[[#This Row],[Tipo]],'DE-PARA'!$K$2:$K$63,'DE-PARA'!$L$2:$L$63,"Fazer De-Para")</f>
        <v>Fazer De-Para</v>
      </c>
      <c r="F2101" s="21">
        <f>Base[[#This Row],[Duração]]*24</f>
        <v>0</v>
      </c>
      <c r="G2101" s="22">
        <f>HOUR(Base[[#This Row],[Tempo de atendimento]]/24)</f>
        <v>0</v>
      </c>
      <c r="H2101">
        <f>_xlfn.XLOOKUP(Base[[#This Row],[Recurso]],'DE-PARA'!$A$1:$A$1000,'DE-PARA'!$E$1:$E$1000)</f>
        <v>0</v>
      </c>
      <c r="I2101">
        <f>_xlfn.XLOOKUP(Base[[#This Row],[Recurso]],'DE-PARA'!$A$1:$A$1000,'DE-PARA'!$F$1:$F$1000)</f>
        <v>0</v>
      </c>
      <c r="AD2101" s="64"/>
      <c r="AE2101" s="64"/>
      <c r="AF2101" s="64"/>
      <c r="AG2101" s="65"/>
      <c r="AH2101" s="65"/>
      <c r="BK2101" s="65"/>
      <c r="BL2101" s="65"/>
      <c r="BP2101" s="20"/>
    </row>
    <row r="2102" spans="1:68">
      <c r="A2102" s="19">
        <f>CONCATENATE(MONTH(Base[[#This Row],[Data_Padronizada]]),"/",YEAR(Base[[#This Row],[Data_Padronizada]]))*1</f>
        <v>1</v>
      </c>
      <c r="B2102" s="20" cm="1">
        <f t="array" ref="B2102">IF(ISTEXT(BP2102), IFERROR(VALOR.DATA(TRIM(BP2102)), VALUE(TRIM(BP2102))), BP2102)</f>
        <v>0</v>
      </c>
      <c r="C2102" t="str">
        <f>TEXT(Base[[#This Row],[Data_Padronizada]],"DDD")</f>
        <v>sáb</v>
      </c>
      <c r="D2102">
        <f>_xlfn.XLOOKUP(Base[[#This Row],[Recurso]],'DE-PARA'!$A$1:$A$1000,'DE-PARA'!$D$1:$D$1000)</f>
        <v>0</v>
      </c>
      <c r="E2102" t="str">
        <f>_xlfn.XLOOKUP(Base[[#This Row],[Tipo]],'DE-PARA'!$K$2:$K$63,'DE-PARA'!$L$2:$L$63,"Fazer De-Para")</f>
        <v>Fazer De-Para</v>
      </c>
      <c r="F2102" s="21">
        <f>Base[[#This Row],[Duração]]*24</f>
        <v>0</v>
      </c>
      <c r="G2102" s="22">
        <f>HOUR(Base[[#This Row],[Tempo de atendimento]]/24)</f>
        <v>0</v>
      </c>
      <c r="H2102">
        <f>_xlfn.XLOOKUP(Base[[#This Row],[Recurso]],'DE-PARA'!$A$1:$A$1000,'DE-PARA'!$E$1:$E$1000)</f>
        <v>0</v>
      </c>
      <c r="I2102">
        <f>_xlfn.XLOOKUP(Base[[#This Row],[Recurso]],'DE-PARA'!$A$1:$A$1000,'DE-PARA'!$F$1:$F$1000)</f>
        <v>0</v>
      </c>
      <c r="AD2102" s="64"/>
      <c r="AE2102" s="64"/>
      <c r="AF2102" s="64"/>
      <c r="AG2102" s="65"/>
      <c r="AH2102" s="65"/>
      <c r="BK2102" s="65"/>
      <c r="BL2102" s="65"/>
      <c r="BP2102" s="20"/>
    </row>
    <row r="2103" spans="1:68">
      <c r="A2103" s="19">
        <f>CONCATENATE(MONTH(Base[[#This Row],[Data_Padronizada]]),"/",YEAR(Base[[#This Row],[Data_Padronizada]]))*1</f>
        <v>1</v>
      </c>
      <c r="B2103" s="20" cm="1">
        <f t="array" ref="B2103">IF(ISTEXT(BP2103), IFERROR(VALOR.DATA(TRIM(BP2103)), VALUE(TRIM(BP2103))), BP2103)</f>
        <v>0</v>
      </c>
      <c r="C2103" t="str">
        <f>TEXT(Base[[#This Row],[Data_Padronizada]],"DDD")</f>
        <v>sáb</v>
      </c>
      <c r="D2103">
        <f>_xlfn.XLOOKUP(Base[[#This Row],[Recurso]],'DE-PARA'!$A$1:$A$1000,'DE-PARA'!$D$1:$D$1000)</f>
        <v>0</v>
      </c>
      <c r="E2103" t="str">
        <f>_xlfn.XLOOKUP(Base[[#This Row],[Tipo]],'DE-PARA'!$K$2:$K$63,'DE-PARA'!$L$2:$L$63,"Fazer De-Para")</f>
        <v>Fazer De-Para</v>
      </c>
      <c r="F2103" s="21">
        <f>Base[[#This Row],[Duração]]*24</f>
        <v>0</v>
      </c>
      <c r="G2103" s="22">
        <f>HOUR(Base[[#This Row],[Tempo de atendimento]]/24)</f>
        <v>0</v>
      </c>
      <c r="H2103">
        <f>_xlfn.XLOOKUP(Base[[#This Row],[Recurso]],'DE-PARA'!$A$1:$A$1000,'DE-PARA'!$E$1:$E$1000)</f>
        <v>0</v>
      </c>
      <c r="I2103">
        <f>_xlfn.XLOOKUP(Base[[#This Row],[Recurso]],'DE-PARA'!$A$1:$A$1000,'DE-PARA'!$F$1:$F$1000)</f>
        <v>0</v>
      </c>
      <c r="AD2103" s="64"/>
      <c r="AE2103" s="64"/>
      <c r="AF2103" s="64"/>
      <c r="AG2103" s="65"/>
      <c r="AH2103" s="65"/>
      <c r="BK2103" s="65"/>
      <c r="BL2103" s="65"/>
      <c r="BP2103" s="20"/>
    </row>
    <row r="2104" spans="1:68">
      <c r="A2104" s="19">
        <f>CONCATENATE(MONTH(Base[[#This Row],[Data_Padronizada]]),"/",YEAR(Base[[#This Row],[Data_Padronizada]]))*1</f>
        <v>1</v>
      </c>
      <c r="B2104" s="20" cm="1">
        <f t="array" ref="B2104">IF(ISTEXT(BP2104), IFERROR(VALOR.DATA(TRIM(BP2104)), VALUE(TRIM(BP2104))), BP2104)</f>
        <v>0</v>
      </c>
      <c r="C2104" t="str">
        <f>TEXT(Base[[#This Row],[Data_Padronizada]],"DDD")</f>
        <v>sáb</v>
      </c>
      <c r="D2104">
        <f>_xlfn.XLOOKUP(Base[[#This Row],[Recurso]],'DE-PARA'!$A$1:$A$1000,'DE-PARA'!$D$1:$D$1000)</f>
        <v>0</v>
      </c>
      <c r="E2104" t="str">
        <f>_xlfn.XLOOKUP(Base[[#This Row],[Tipo]],'DE-PARA'!$K$2:$K$63,'DE-PARA'!$L$2:$L$63,"Fazer De-Para")</f>
        <v>Fazer De-Para</v>
      </c>
      <c r="F2104" s="21">
        <f>Base[[#This Row],[Duração]]*24</f>
        <v>0</v>
      </c>
      <c r="G2104" s="22">
        <f>HOUR(Base[[#This Row],[Tempo de atendimento]]/24)</f>
        <v>0</v>
      </c>
      <c r="H2104">
        <f>_xlfn.XLOOKUP(Base[[#This Row],[Recurso]],'DE-PARA'!$A$1:$A$1000,'DE-PARA'!$E$1:$E$1000)</f>
        <v>0</v>
      </c>
      <c r="I2104">
        <f>_xlfn.XLOOKUP(Base[[#This Row],[Recurso]],'DE-PARA'!$A$1:$A$1000,'DE-PARA'!$F$1:$F$1000)</f>
        <v>0</v>
      </c>
      <c r="AD2104" s="64"/>
      <c r="AE2104" s="64"/>
      <c r="AF2104" s="64"/>
      <c r="AG2104" s="65"/>
      <c r="AH2104" s="65"/>
      <c r="BK2104" s="65"/>
      <c r="BL2104" s="65"/>
      <c r="BP2104" s="20"/>
    </row>
    <row r="2105" spans="1:68">
      <c r="A2105" s="19">
        <f>CONCATENATE(MONTH(Base[[#This Row],[Data_Padronizada]]),"/",YEAR(Base[[#This Row],[Data_Padronizada]]))*1</f>
        <v>1</v>
      </c>
      <c r="B2105" s="20" cm="1">
        <f t="array" ref="B2105">IF(ISTEXT(BP2105), IFERROR(VALOR.DATA(TRIM(BP2105)), VALUE(TRIM(BP2105))), BP2105)</f>
        <v>0</v>
      </c>
      <c r="C2105" t="str">
        <f>TEXT(Base[[#This Row],[Data_Padronizada]],"DDD")</f>
        <v>sáb</v>
      </c>
      <c r="D2105">
        <f>_xlfn.XLOOKUP(Base[[#This Row],[Recurso]],'DE-PARA'!$A$1:$A$1000,'DE-PARA'!$D$1:$D$1000)</f>
        <v>0</v>
      </c>
      <c r="E2105" t="str">
        <f>_xlfn.XLOOKUP(Base[[#This Row],[Tipo]],'DE-PARA'!$K$2:$K$63,'DE-PARA'!$L$2:$L$63,"Fazer De-Para")</f>
        <v>Fazer De-Para</v>
      </c>
      <c r="F2105" s="21">
        <f>Base[[#This Row],[Duração]]*24</f>
        <v>0</v>
      </c>
      <c r="G2105" s="22">
        <f>HOUR(Base[[#This Row],[Tempo de atendimento]]/24)</f>
        <v>0</v>
      </c>
      <c r="H2105">
        <f>_xlfn.XLOOKUP(Base[[#This Row],[Recurso]],'DE-PARA'!$A$1:$A$1000,'DE-PARA'!$E$1:$E$1000)</f>
        <v>0</v>
      </c>
      <c r="I2105">
        <f>_xlfn.XLOOKUP(Base[[#This Row],[Recurso]],'DE-PARA'!$A$1:$A$1000,'DE-PARA'!$F$1:$F$1000)</f>
        <v>0</v>
      </c>
      <c r="AD2105" s="64"/>
      <c r="AE2105" s="64"/>
      <c r="AF2105" s="64"/>
      <c r="AG2105" s="65"/>
      <c r="AH2105" s="65"/>
      <c r="BK2105" s="65"/>
      <c r="BL2105" s="65"/>
      <c r="BP2105" s="20"/>
    </row>
    <row r="2106" spans="1:68">
      <c r="A2106" s="19">
        <f>CONCATENATE(MONTH(Base[[#This Row],[Data_Padronizada]]),"/",YEAR(Base[[#This Row],[Data_Padronizada]]))*1</f>
        <v>1</v>
      </c>
      <c r="B2106" s="20" cm="1">
        <f t="array" ref="B2106">IF(ISTEXT(BP2106), IFERROR(VALOR.DATA(TRIM(BP2106)), VALUE(TRIM(BP2106))), BP2106)</f>
        <v>0</v>
      </c>
      <c r="C2106" t="str">
        <f>TEXT(Base[[#This Row],[Data_Padronizada]],"DDD")</f>
        <v>sáb</v>
      </c>
      <c r="D2106">
        <f>_xlfn.XLOOKUP(Base[[#This Row],[Recurso]],'DE-PARA'!$A$1:$A$1000,'DE-PARA'!$D$1:$D$1000)</f>
        <v>0</v>
      </c>
      <c r="E2106" t="str">
        <f>_xlfn.XLOOKUP(Base[[#This Row],[Tipo]],'DE-PARA'!$K$2:$K$63,'DE-PARA'!$L$2:$L$63,"Fazer De-Para")</f>
        <v>Fazer De-Para</v>
      </c>
      <c r="F2106" s="21">
        <f>Base[[#This Row],[Duração]]*24</f>
        <v>0</v>
      </c>
      <c r="G2106" s="22">
        <f>HOUR(Base[[#This Row],[Tempo de atendimento]]/24)</f>
        <v>0</v>
      </c>
      <c r="H2106">
        <f>_xlfn.XLOOKUP(Base[[#This Row],[Recurso]],'DE-PARA'!$A$1:$A$1000,'DE-PARA'!$E$1:$E$1000)</f>
        <v>0</v>
      </c>
      <c r="I2106">
        <f>_xlfn.XLOOKUP(Base[[#This Row],[Recurso]],'DE-PARA'!$A$1:$A$1000,'DE-PARA'!$F$1:$F$1000)</f>
        <v>0</v>
      </c>
      <c r="AD2106" s="64"/>
      <c r="AE2106" s="64"/>
      <c r="AF2106" s="64"/>
      <c r="AG2106" s="65"/>
      <c r="AH2106" s="65"/>
      <c r="BK2106" s="65"/>
      <c r="BL2106" s="65"/>
      <c r="BP2106" s="20"/>
    </row>
    <row r="2107" spans="1:68">
      <c r="A2107" s="19">
        <f>CONCATENATE(MONTH(Base[[#This Row],[Data_Padronizada]]),"/",YEAR(Base[[#This Row],[Data_Padronizada]]))*1</f>
        <v>1</v>
      </c>
      <c r="B2107" s="20" cm="1">
        <f t="array" ref="B2107">IF(ISTEXT(BP2107), IFERROR(VALOR.DATA(TRIM(BP2107)), VALUE(TRIM(BP2107))), BP2107)</f>
        <v>0</v>
      </c>
      <c r="C2107" t="str">
        <f>TEXT(Base[[#This Row],[Data_Padronizada]],"DDD")</f>
        <v>sáb</v>
      </c>
      <c r="D2107">
        <f>_xlfn.XLOOKUP(Base[[#This Row],[Recurso]],'DE-PARA'!$A$1:$A$1000,'DE-PARA'!$D$1:$D$1000)</f>
        <v>0</v>
      </c>
      <c r="E2107" t="str">
        <f>_xlfn.XLOOKUP(Base[[#This Row],[Tipo]],'DE-PARA'!$K$2:$K$63,'DE-PARA'!$L$2:$L$63,"Fazer De-Para")</f>
        <v>Fazer De-Para</v>
      </c>
      <c r="F2107" s="21">
        <f>Base[[#This Row],[Duração]]*24</f>
        <v>0</v>
      </c>
      <c r="G2107" s="22">
        <f>HOUR(Base[[#This Row],[Tempo de atendimento]]/24)</f>
        <v>0</v>
      </c>
      <c r="H2107">
        <f>_xlfn.XLOOKUP(Base[[#This Row],[Recurso]],'DE-PARA'!$A$1:$A$1000,'DE-PARA'!$E$1:$E$1000)</f>
        <v>0</v>
      </c>
      <c r="I2107">
        <f>_xlfn.XLOOKUP(Base[[#This Row],[Recurso]],'DE-PARA'!$A$1:$A$1000,'DE-PARA'!$F$1:$F$1000)</f>
        <v>0</v>
      </c>
      <c r="AD2107" s="64"/>
      <c r="AE2107" s="64"/>
      <c r="AF2107" s="64"/>
      <c r="AG2107" s="65"/>
      <c r="AH2107" s="65"/>
      <c r="BK2107" s="65"/>
      <c r="BL2107" s="65"/>
      <c r="BP2107" s="20"/>
    </row>
    <row r="2108" spans="1:68">
      <c r="A2108" s="19">
        <f>CONCATENATE(MONTH(Base[[#This Row],[Data_Padronizada]]),"/",YEAR(Base[[#This Row],[Data_Padronizada]]))*1</f>
        <v>1</v>
      </c>
      <c r="B2108" s="20" cm="1">
        <f t="array" ref="B2108">IF(ISTEXT(BP2108), IFERROR(VALOR.DATA(TRIM(BP2108)), VALUE(TRIM(BP2108))), BP2108)</f>
        <v>0</v>
      </c>
      <c r="C2108" t="str">
        <f>TEXT(Base[[#This Row],[Data_Padronizada]],"DDD")</f>
        <v>sáb</v>
      </c>
      <c r="D2108">
        <f>_xlfn.XLOOKUP(Base[[#This Row],[Recurso]],'DE-PARA'!$A$1:$A$1000,'DE-PARA'!$D$1:$D$1000)</f>
        <v>0</v>
      </c>
      <c r="E2108" t="str">
        <f>_xlfn.XLOOKUP(Base[[#This Row],[Tipo]],'DE-PARA'!$K$2:$K$63,'DE-PARA'!$L$2:$L$63,"Fazer De-Para")</f>
        <v>Fazer De-Para</v>
      </c>
      <c r="F2108" s="21">
        <f>Base[[#This Row],[Duração]]*24</f>
        <v>0</v>
      </c>
      <c r="G2108" s="22">
        <f>HOUR(Base[[#This Row],[Tempo de atendimento]]/24)</f>
        <v>0</v>
      </c>
      <c r="H2108">
        <f>_xlfn.XLOOKUP(Base[[#This Row],[Recurso]],'DE-PARA'!$A$1:$A$1000,'DE-PARA'!$E$1:$E$1000)</f>
        <v>0</v>
      </c>
      <c r="I2108">
        <f>_xlfn.XLOOKUP(Base[[#This Row],[Recurso]],'DE-PARA'!$A$1:$A$1000,'DE-PARA'!$F$1:$F$1000)</f>
        <v>0</v>
      </c>
      <c r="AD2108" s="64"/>
      <c r="AE2108" s="64"/>
      <c r="AF2108" s="64"/>
      <c r="AG2108" s="65"/>
      <c r="AH2108" s="65"/>
      <c r="BK2108" s="65"/>
      <c r="BL2108" s="65"/>
      <c r="BP2108" s="20"/>
    </row>
    <row r="2109" spans="1:68">
      <c r="A2109" s="19">
        <f>CONCATENATE(MONTH(Base[[#This Row],[Data_Padronizada]]),"/",YEAR(Base[[#This Row],[Data_Padronizada]]))*1</f>
        <v>1</v>
      </c>
      <c r="B2109" s="20" cm="1">
        <f t="array" ref="B2109">IF(ISTEXT(BP2109), IFERROR(VALOR.DATA(TRIM(BP2109)), VALUE(TRIM(BP2109))), BP2109)</f>
        <v>0</v>
      </c>
      <c r="C2109" t="str">
        <f>TEXT(Base[[#This Row],[Data_Padronizada]],"DDD")</f>
        <v>sáb</v>
      </c>
      <c r="D2109">
        <f>_xlfn.XLOOKUP(Base[[#This Row],[Recurso]],'DE-PARA'!$A$1:$A$1000,'DE-PARA'!$D$1:$D$1000)</f>
        <v>0</v>
      </c>
      <c r="E2109" t="str">
        <f>_xlfn.XLOOKUP(Base[[#This Row],[Tipo]],'DE-PARA'!$K$2:$K$63,'DE-PARA'!$L$2:$L$63,"Fazer De-Para")</f>
        <v>Fazer De-Para</v>
      </c>
      <c r="F2109" s="21">
        <f>Base[[#This Row],[Duração]]*24</f>
        <v>0</v>
      </c>
      <c r="G2109" s="22">
        <f>HOUR(Base[[#This Row],[Tempo de atendimento]]/24)</f>
        <v>0</v>
      </c>
      <c r="H2109">
        <f>_xlfn.XLOOKUP(Base[[#This Row],[Recurso]],'DE-PARA'!$A$1:$A$1000,'DE-PARA'!$E$1:$E$1000)</f>
        <v>0</v>
      </c>
      <c r="I2109">
        <f>_xlfn.XLOOKUP(Base[[#This Row],[Recurso]],'DE-PARA'!$A$1:$A$1000,'DE-PARA'!$F$1:$F$1000)</f>
        <v>0</v>
      </c>
      <c r="AD2109" s="64"/>
      <c r="AE2109" s="64"/>
      <c r="AF2109" s="64"/>
      <c r="AG2109" s="65"/>
      <c r="AH2109" s="65"/>
      <c r="BK2109" s="65"/>
      <c r="BL2109" s="65"/>
      <c r="BP2109" s="20"/>
    </row>
    <row r="2110" spans="1:68">
      <c r="A2110" s="19">
        <f>CONCATENATE(MONTH(Base[[#This Row],[Data_Padronizada]]),"/",YEAR(Base[[#This Row],[Data_Padronizada]]))*1</f>
        <v>1</v>
      </c>
      <c r="B2110" s="20" cm="1">
        <f t="array" ref="B2110">IF(ISTEXT(BP2110), IFERROR(VALOR.DATA(TRIM(BP2110)), VALUE(TRIM(BP2110))), BP2110)</f>
        <v>0</v>
      </c>
      <c r="C2110" t="str">
        <f>TEXT(Base[[#This Row],[Data_Padronizada]],"DDD")</f>
        <v>sáb</v>
      </c>
      <c r="D2110">
        <f>_xlfn.XLOOKUP(Base[[#This Row],[Recurso]],'DE-PARA'!$A$1:$A$1000,'DE-PARA'!$D$1:$D$1000)</f>
        <v>0</v>
      </c>
      <c r="E2110" t="str">
        <f>_xlfn.XLOOKUP(Base[[#This Row],[Tipo]],'DE-PARA'!$K$2:$K$63,'DE-PARA'!$L$2:$L$63,"Fazer De-Para")</f>
        <v>Fazer De-Para</v>
      </c>
      <c r="F2110" s="21">
        <f>Base[[#This Row],[Duração]]*24</f>
        <v>0</v>
      </c>
      <c r="G2110" s="22">
        <f>HOUR(Base[[#This Row],[Tempo de atendimento]]/24)</f>
        <v>0</v>
      </c>
      <c r="H2110">
        <f>_xlfn.XLOOKUP(Base[[#This Row],[Recurso]],'DE-PARA'!$A$1:$A$1000,'DE-PARA'!$E$1:$E$1000)</f>
        <v>0</v>
      </c>
      <c r="I2110">
        <f>_xlfn.XLOOKUP(Base[[#This Row],[Recurso]],'DE-PARA'!$A$1:$A$1000,'DE-PARA'!$F$1:$F$1000)</f>
        <v>0</v>
      </c>
      <c r="AD2110" s="64"/>
      <c r="AE2110" s="64"/>
      <c r="AF2110" s="64"/>
      <c r="AG2110" s="65"/>
      <c r="AH2110" s="65"/>
      <c r="BK2110" s="65"/>
      <c r="BL2110" s="65"/>
      <c r="BP2110" s="20"/>
    </row>
    <row r="2111" spans="1:68">
      <c r="A2111" s="19">
        <f>CONCATENATE(MONTH(Base[[#This Row],[Data_Padronizada]]),"/",YEAR(Base[[#This Row],[Data_Padronizada]]))*1</f>
        <v>1</v>
      </c>
      <c r="B2111" s="20" cm="1">
        <f t="array" ref="B2111">IF(ISTEXT(BP2111), IFERROR(VALOR.DATA(TRIM(BP2111)), VALUE(TRIM(BP2111))), BP2111)</f>
        <v>0</v>
      </c>
      <c r="C2111" t="str">
        <f>TEXT(Base[[#This Row],[Data_Padronizada]],"DDD")</f>
        <v>sáb</v>
      </c>
      <c r="D2111">
        <f>_xlfn.XLOOKUP(Base[[#This Row],[Recurso]],'DE-PARA'!$A$1:$A$1000,'DE-PARA'!$D$1:$D$1000)</f>
        <v>0</v>
      </c>
      <c r="E2111" t="str">
        <f>_xlfn.XLOOKUP(Base[[#This Row],[Tipo]],'DE-PARA'!$K$2:$K$63,'DE-PARA'!$L$2:$L$63,"Fazer De-Para")</f>
        <v>Fazer De-Para</v>
      </c>
      <c r="F2111" s="21">
        <f>Base[[#This Row],[Duração]]*24</f>
        <v>0</v>
      </c>
      <c r="G2111" s="22">
        <f>HOUR(Base[[#This Row],[Tempo de atendimento]]/24)</f>
        <v>0</v>
      </c>
      <c r="H2111">
        <f>_xlfn.XLOOKUP(Base[[#This Row],[Recurso]],'DE-PARA'!$A$1:$A$1000,'DE-PARA'!$E$1:$E$1000)</f>
        <v>0</v>
      </c>
      <c r="I2111">
        <f>_xlfn.XLOOKUP(Base[[#This Row],[Recurso]],'DE-PARA'!$A$1:$A$1000,'DE-PARA'!$F$1:$F$1000)</f>
        <v>0</v>
      </c>
      <c r="AD2111" s="64"/>
      <c r="AE2111" s="64"/>
      <c r="AF2111" s="64"/>
      <c r="AG2111" s="65"/>
      <c r="AH2111" s="65"/>
      <c r="BK2111" s="65"/>
      <c r="BL2111" s="65"/>
      <c r="BP2111" s="20"/>
    </row>
    <row r="2112" spans="1:68">
      <c r="A2112" s="19">
        <f>CONCATENATE(MONTH(Base[[#This Row],[Data_Padronizada]]),"/",YEAR(Base[[#This Row],[Data_Padronizada]]))*1</f>
        <v>1</v>
      </c>
      <c r="B2112" s="20" cm="1">
        <f t="array" ref="B2112">IF(ISTEXT(BP2112), IFERROR(VALOR.DATA(TRIM(BP2112)), VALUE(TRIM(BP2112))), BP2112)</f>
        <v>0</v>
      </c>
      <c r="C2112" t="str">
        <f>TEXT(Base[[#This Row],[Data_Padronizada]],"DDD")</f>
        <v>sáb</v>
      </c>
      <c r="D2112">
        <f>_xlfn.XLOOKUP(Base[[#This Row],[Recurso]],'DE-PARA'!$A$1:$A$1000,'DE-PARA'!$D$1:$D$1000)</f>
        <v>0</v>
      </c>
      <c r="E2112" t="str">
        <f>_xlfn.XLOOKUP(Base[[#This Row],[Tipo]],'DE-PARA'!$K$2:$K$63,'DE-PARA'!$L$2:$L$63,"Fazer De-Para")</f>
        <v>Fazer De-Para</v>
      </c>
      <c r="F2112" s="21">
        <f>Base[[#This Row],[Duração]]*24</f>
        <v>0</v>
      </c>
      <c r="G2112" s="22">
        <f>HOUR(Base[[#This Row],[Tempo de atendimento]]/24)</f>
        <v>0</v>
      </c>
      <c r="H2112">
        <f>_xlfn.XLOOKUP(Base[[#This Row],[Recurso]],'DE-PARA'!$A$1:$A$1000,'DE-PARA'!$E$1:$E$1000)</f>
        <v>0</v>
      </c>
      <c r="I2112">
        <f>_xlfn.XLOOKUP(Base[[#This Row],[Recurso]],'DE-PARA'!$A$1:$A$1000,'DE-PARA'!$F$1:$F$1000)</f>
        <v>0</v>
      </c>
      <c r="AD2112" s="64"/>
      <c r="AE2112" s="64"/>
      <c r="AF2112" s="64"/>
      <c r="AG2112" s="65"/>
      <c r="AH2112" s="65"/>
      <c r="BK2112" s="65"/>
      <c r="BL2112" s="65"/>
      <c r="BP2112" s="20"/>
    </row>
    <row r="2113" spans="1:68">
      <c r="A2113" s="19">
        <f>CONCATENATE(MONTH(Base[[#This Row],[Data_Padronizada]]),"/",YEAR(Base[[#This Row],[Data_Padronizada]]))*1</f>
        <v>1</v>
      </c>
      <c r="B2113" s="20" cm="1">
        <f t="array" ref="B2113">IF(ISTEXT(BP2113), IFERROR(VALOR.DATA(TRIM(BP2113)), VALUE(TRIM(BP2113))), BP2113)</f>
        <v>0</v>
      </c>
      <c r="C2113" t="str">
        <f>TEXT(Base[[#This Row],[Data_Padronizada]],"DDD")</f>
        <v>sáb</v>
      </c>
      <c r="D2113">
        <f>_xlfn.XLOOKUP(Base[[#This Row],[Recurso]],'DE-PARA'!$A$1:$A$1000,'DE-PARA'!$D$1:$D$1000)</f>
        <v>0</v>
      </c>
      <c r="E2113" t="str">
        <f>_xlfn.XLOOKUP(Base[[#This Row],[Tipo]],'DE-PARA'!$K$2:$K$63,'DE-PARA'!$L$2:$L$63,"Fazer De-Para")</f>
        <v>Fazer De-Para</v>
      </c>
      <c r="F2113" s="21">
        <f>Base[[#This Row],[Duração]]*24</f>
        <v>0</v>
      </c>
      <c r="G2113" s="22">
        <f>HOUR(Base[[#This Row],[Tempo de atendimento]]/24)</f>
        <v>0</v>
      </c>
      <c r="H2113">
        <f>_xlfn.XLOOKUP(Base[[#This Row],[Recurso]],'DE-PARA'!$A$1:$A$1000,'DE-PARA'!$E$1:$E$1000)</f>
        <v>0</v>
      </c>
      <c r="I2113">
        <f>_xlfn.XLOOKUP(Base[[#This Row],[Recurso]],'DE-PARA'!$A$1:$A$1000,'DE-PARA'!$F$1:$F$1000)</f>
        <v>0</v>
      </c>
      <c r="AD2113" s="64"/>
      <c r="AE2113" s="64"/>
      <c r="AF2113" s="64"/>
      <c r="AG2113" s="65"/>
      <c r="AH2113" s="65"/>
      <c r="BK2113" s="65"/>
      <c r="BL2113" s="65"/>
      <c r="BP2113" s="20"/>
    </row>
    <row r="2114" spans="1:68">
      <c r="A2114" s="19">
        <f>CONCATENATE(MONTH(Base[[#This Row],[Data_Padronizada]]),"/",YEAR(Base[[#This Row],[Data_Padronizada]]))*1</f>
        <v>1</v>
      </c>
      <c r="B2114" s="20" cm="1">
        <f t="array" ref="B2114">IF(ISTEXT(BP2114), IFERROR(VALOR.DATA(TRIM(BP2114)), VALUE(TRIM(BP2114))), BP2114)</f>
        <v>0</v>
      </c>
      <c r="C2114" t="str">
        <f>TEXT(Base[[#This Row],[Data_Padronizada]],"DDD")</f>
        <v>sáb</v>
      </c>
      <c r="D2114">
        <f>_xlfn.XLOOKUP(Base[[#This Row],[Recurso]],'DE-PARA'!$A$1:$A$1000,'DE-PARA'!$D$1:$D$1000)</f>
        <v>0</v>
      </c>
      <c r="E2114" t="str">
        <f>_xlfn.XLOOKUP(Base[[#This Row],[Tipo]],'DE-PARA'!$K$2:$K$63,'DE-PARA'!$L$2:$L$63,"Fazer De-Para")</f>
        <v>Fazer De-Para</v>
      </c>
      <c r="F2114" s="21">
        <f>Base[[#This Row],[Duração]]*24</f>
        <v>0</v>
      </c>
      <c r="G2114" s="22">
        <f>HOUR(Base[[#This Row],[Tempo de atendimento]]/24)</f>
        <v>0</v>
      </c>
      <c r="H2114">
        <f>_xlfn.XLOOKUP(Base[[#This Row],[Recurso]],'DE-PARA'!$A$1:$A$1000,'DE-PARA'!$E$1:$E$1000)</f>
        <v>0</v>
      </c>
      <c r="I2114">
        <f>_xlfn.XLOOKUP(Base[[#This Row],[Recurso]],'DE-PARA'!$A$1:$A$1000,'DE-PARA'!$F$1:$F$1000)</f>
        <v>0</v>
      </c>
      <c r="AD2114" s="64"/>
      <c r="AE2114" s="64"/>
      <c r="AF2114" s="64"/>
      <c r="AG2114" s="65"/>
      <c r="AH2114" s="65"/>
      <c r="BK2114" s="65"/>
      <c r="BL2114" s="65"/>
      <c r="BP2114" s="20"/>
    </row>
    <row r="2115" spans="1:68">
      <c r="A2115" s="19">
        <f>CONCATENATE(MONTH(Base[[#This Row],[Data_Padronizada]]),"/",YEAR(Base[[#This Row],[Data_Padronizada]]))*1</f>
        <v>1</v>
      </c>
      <c r="B2115" s="20" cm="1">
        <f t="array" ref="B2115">IF(ISTEXT(BP2115), IFERROR(VALOR.DATA(TRIM(BP2115)), VALUE(TRIM(BP2115))), BP2115)</f>
        <v>0</v>
      </c>
      <c r="C2115" t="str">
        <f>TEXT(Base[[#This Row],[Data_Padronizada]],"DDD")</f>
        <v>sáb</v>
      </c>
      <c r="D2115">
        <f>_xlfn.XLOOKUP(Base[[#This Row],[Recurso]],'DE-PARA'!$A$1:$A$1000,'DE-PARA'!$D$1:$D$1000)</f>
        <v>0</v>
      </c>
      <c r="E2115" t="str">
        <f>_xlfn.XLOOKUP(Base[[#This Row],[Tipo]],'DE-PARA'!$K$2:$K$63,'DE-PARA'!$L$2:$L$63,"Fazer De-Para")</f>
        <v>Fazer De-Para</v>
      </c>
      <c r="F2115" s="21">
        <f>Base[[#This Row],[Duração]]*24</f>
        <v>0</v>
      </c>
      <c r="G2115" s="22">
        <f>HOUR(Base[[#This Row],[Tempo de atendimento]]/24)</f>
        <v>0</v>
      </c>
      <c r="H2115">
        <f>_xlfn.XLOOKUP(Base[[#This Row],[Recurso]],'DE-PARA'!$A$1:$A$1000,'DE-PARA'!$E$1:$E$1000)</f>
        <v>0</v>
      </c>
      <c r="I2115">
        <f>_xlfn.XLOOKUP(Base[[#This Row],[Recurso]],'DE-PARA'!$A$1:$A$1000,'DE-PARA'!$F$1:$F$1000)</f>
        <v>0</v>
      </c>
      <c r="AD2115" s="64"/>
      <c r="AE2115" s="64"/>
      <c r="AF2115" s="64"/>
      <c r="AG2115" s="65"/>
      <c r="AH2115" s="65"/>
      <c r="BK2115" s="65"/>
      <c r="BL2115" s="65"/>
      <c r="BP2115" s="20"/>
    </row>
    <row r="2116" spans="1:68">
      <c r="A2116" s="19">
        <f>CONCATENATE(MONTH(Base[[#This Row],[Data_Padronizada]]),"/",YEAR(Base[[#This Row],[Data_Padronizada]]))*1</f>
        <v>1</v>
      </c>
      <c r="B2116" s="20" cm="1">
        <f t="array" ref="B2116">IF(ISTEXT(BP2116), IFERROR(VALOR.DATA(TRIM(BP2116)), VALUE(TRIM(BP2116))), BP2116)</f>
        <v>0</v>
      </c>
      <c r="C2116" t="str">
        <f>TEXT(Base[[#This Row],[Data_Padronizada]],"DDD")</f>
        <v>sáb</v>
      </c>
      <c r="D2116">
        <f>_xlfn.XLOOKUP(Base[[#This Row],[Recurso]],'DE-PARA'!$A$1:$A$1000,'DE-PARA'!$D$1:$D$1000)</f>
        <v>0</v>
      </c>
      <c r="E2116" t="str">
        <f>_xlfn.XLOOKUP(Base[[#This Row],[Tipo]],'DE-PARA'!$K$2:$K$63,'DE-PARA'!$L$2:$L$63,"Fazer De-Para")</f>
        <v>Fazer De-Para</v>
      </c>
      <c r="F2116" s="21">
        <f>Base[[#This Row],[Duração]]*24</f>
        <v>0</v>
      </c>
      <c r="G2116" s="22">
        <f>HOUR(Base[[#This Row],[Tempo de atendimento]]/24)</f>
        <v>0</v>
      </c>
      <c r="H2116">
        <f>_xlfn.XLOOKUP(Base[[#This Row],[Recurso]],'DE-PARA'!$A$1:$A$1000,'DE-PARA'!$E$1:$E$1000)</f>
        <v>0</v>
      </c>
      <c r="I2116">
        <f>_xlfn.XLOOKUP(Base[[#This Row],[Recurso]],'DE-PARA'!$A$1:$A$1000,'DE-PARA'!$F$1:$F$1000)</f>
        <v>0</v>
      </c>
      <c r="AD2116" s="64"/>
      <c r="AE2116" s="64"/>
      <c r="AF2116" s="64"/>
      <c r="AG2116" s="65"/>
      <c r="AH2116" s="65"/>
      <c r="BK2116" s="65"/>
      <c r="BL2116" s="65"/>
      <c r="BP2116" s="20"/>
    </row>
    <row r="2117" spans="1:68">
      <c r="A2117" s="19">
        <f>CONCATENATE(MONTH(Base[[#This Row],[Data_Padronizada]]),"/",YEAR(Base[[#This Row],[Data_Padronizada]]))*1</f>
        <v>1</v>
      </c>
      <c r="B2117" s="20" cm="1">
        <f t="array" ref="B2117">IF(ISTEXT(BP2117), IFERROR(VALOR.DATA(TRIM(BP2117)), VALUE(TRIM(BP2117))), BP2117)</f>
        <v>0</v>
      </c>
      <c r="C2117" t="str">
        <f>TEXT(Base[[#This Row],[Data_Padronizada]],"DDD")</f>
        <v>sáb</v>
      </c>
      <c r="D2117">
        <f>_xlfn.XLOOKUP(Base[[#This Row],[Recurso]],'DE-PARA'!$A$1:$A$1000,'DE-PARA'!$D$1:$D$1000)</f>
        <v>0</v>
      </c>
      <c r="E2117" t="str">
        <f>_xlfn.XLOOKUP(Base[[#This Row],[Tipo]],'DE-PARA'!$K$2:$K$63,'DE-PARA'!$L$2:$L$63,"Fazer De-Para")</f>
        <v>Fazer De-Para</v>
      </c>
      <c r="F2117" s="21">
        <f>Base[[#This Row],[Duração]]*24</f>
        <v>0</v>
      </c>
      <c r="G2117" s="22">
        <f>HOUR(Base[[#This Row],[Tempo de atendimento]]/24)</f>
        <v>0</v>
      </c>
      <c r="H2117">
        <f>_xlfn.XLOOKUP(Base[[#This Row],[Recurso]],'DE-PARA'!$A$1:$A$1000,'DE-PARA'!$E$1:$E$1000)</f>
        <v>0</v>
      </c>
      <c r="I2117">
        <f>_xlfn.XLOOKUP(Base[[#This Row],[Recurso]],'DE-PARA'!$A$1:$A$1000,'DE-PARA'!$F$1:$F$1000)</f>
        <v>0</v>
      </c>
      <c r="AD2117" s="64"/>
      <c r="AE2117" s="64"/>
      <c r="AF2117" s="64"/>
      <c r="AG2117" s="65"/>
      <c r="AH2117" s="65"/>
      <c r="BK2117" s="65"/>
      <c r="BL2117" s="65"/>
      <c r="BP2117" s="20"/>
    </row>
    <row r="2118" spans="1:68">
      <c r="A2118" s="19">
        <f>CONCATENATE(MONTH(Base[[#This Row],[Data_Padronizada]]),"/",YEAR(Base[[#This Row],[Data_Padronizada]]))*1</f>
        <v>1</v>
      </c>
      <c r="B2118" s="20" cm="1">
        <f t="array" ref="B2118">IF(ISTEXT(BP2118), IFERROR(VALOR.DATA(TRIM(BP2118)), VALUE(TRIM(BP2118))), BP2118)</f>
        <v>0</v>
      </c>
      <c r="C2118" t="str">
        <f>TEXT(Base[[#This Row],[Data_Padronizada]],"DDD")</f>
        <v>sáb</v>
      </c>
      <c r="D2118">
        <f>_xlfn.XLOOKUP(Base[[#This Row],[Recurso]],'DE-PARA'!$A$1:$A$1000,'DE-PARA'!$D$1:$D$1000)</f>
        <v>0</v>
      </c>
      <c r="E2118" t="str">
        <f>_xlfn.XLOOKUP(Base[[#This Row],[Tipo]],'DE-PARA'!$K$2:$K$63,'DE-PARA'!$L$2:$L$63,"Fazer De-Para")</f>
        <v>Fazer De-Para</v>
      </c>
      <c r="F2118" s="21">
        <f>Base[[#This Row],[Duração]]*24</f>
        <v>0</v>
      </c>
      <c r="G2118" s="22">
        <f>HOUR(Base[[#This Row],[Tempo de atendimento]]/24)</f>
        <v>0</v>
      </c>
      <c r="H2118">
        <f>_xlfn.XLOOKUP(Base[[#This Row],[Recurso]],'DE-PARA'!$A$1:$A$1000,'DE-PARA'!$E$1:$E$1000)</f>
        <v>0</v>
      </c>
      <c r="I2118">
        <f>_xlfn.XLOOKUP(Base[[#This Row],[Recurso]],'DE-PARA'!$A$1:$A$1000,'DE-PARA'!$F$1:$F$1000)</f>
        <v>0</v>
      </c>
      <c r="AD2118" s="64"/>
      <c r="AE2118" s="64"/>
      <c r="AF2118" s="64"/>
      <c r="AG2118" s="65"/>
      <c r="AH2118" s="65"/>
      <c r="BK2118" s="65"/>
      <c r="BL2118" s="65"/>
      <c r="BP2118" s="20"/>
    </row>
    <row r="2119" spans="1:68">
      <c r="A2119" s="19">
        <f>CONCATENATE(MONTH(Base[[#This Row],[Data_Padronizada]]),"/",YEAR(Base[[#This Row],[Data_Padronizada]]))*1</f>
        <v>1</v>
      </c>
      <c r="B2119" s="20" cm="1">
        <f t="array" ref="B2119">IF(ISTEXT(BP2119), IFERROR(VALOR.DATA(TRIM(BP2119)), VALUE(TRIM(BP2119))), BP2119)</f>
        <v>0</v>
      </c>
      <c r="C2119" t="str">
        <f>TEXT(Base[[#This Row],[Data_Padronizada]],"DDD")</f>
        <v>sáb</v>
      </c>
      <c r="D2119">
        <f>_xlfn.XLOOKUP(Base[[#This Row],[Recurso]],'DE-PARA'!$A$1:$A$1000,'DE-PARA'!$D$1:$D$1000)</f>
        <v>0</v>
      </c>
      <c r="E2119" t="str">
        <f>_xlfn.XLOOKUP(Base[[#This Row],[Tipo]],'DE-PARA'!$K$2:$K$63,'DE-PARA'!$L$2:$L$63,"Fazer De-Para")</f>
        <v>Fazer De-Para</v>
      </c>
      <c r="F2119" s="21">
        <f>Base[[#This Row],[Duração]]*24</f>
        <v>0</v>
      </c>
      <c r="G2119" s="22">
        <f>HOUR(Base[[#This Row],[Tempo de atendimento]]/24)</f>
        <v>0</v>
      </c>
      <c r="H2119">
        <f>_xlfn.XLOOKUP(Base[[#This Row],[Recurso]],'DE-PARA'!$A$1:$A$1000,'DE-PARA'!$E$1:$E$1000)</f>
        <v>0</v>
      </c>
      <c r="I2119">
        <f>_xlfn.XLOOKUP(Base[[#This Row],[Recurso]],'DE-PARA'!$A$1:$A$1000,'DE-PARA'!$F$1:$F$1000)</f>
        <v>0</v>
      </c>
      <c r="AD2119" s="64"/>
      <c r="AE2119" s="64"/>
      <c r="AF2119" s="64"/>
      <c r="AG2119" s="65"/>
      <c r="AH2119" s="65"/>
      <c r="BK2119" s="65"/>
      <c r="BL2119" s="65"/>
      <c r="BP2119" s="20"/>
    </row>
    <row r="2120" spans="1:68">
      <c r="A2120" s="19">
        <f>CONCATENATE(MONTH(Base[[#This Row],[Data_Padronizada]]),"/",YEAR(Base[[#This Row],[Data_Padronizada]]))*1</f>
        <v>1</v>
      </c>
      <c r="B2120" s="20" cm="1">
        <f t="array" ref="B2120">IF(ISTEXT(BP2120), IFERROR(VALOR.DATA(TRIM(BP2120)), VALUE(TRIM(BP2120))), BP2120)</f>
        <v>0</v>
      </c>
      <c r="C2120" t="str">
        <f>TEXT(Base[[#This Row],[Data_Padronizada]],"DDD")</f>
        <v>sáb</v>
      </c>
      <c r="D2120">
        <f>_xlfn.XLOOKUP(Base[[#This Row],[Recurso]],'DE-PARA'!$A$1:$A$1000,'DE-PARA'!$D$1:$D$1000)</f>
        <v>0</v>
      </c>
      <c r="E2120" t="str">
        <f>_xlfn.XLOOKUP(Base[[#This Row],[Tipo]],'DE-PARA'!$K$2:$K$63,'DE-PARA'!$L$2:$L$63,"Fazer De-Para")</f>
        <v>Fazer De-Para</v>
      </c>
      <c r="F2120" s="21">
        <f>Base[[#This Row],[Duração]]*24</f>
        <v>0</v>
      </c>
      <c r="G2120" s="22">
        <f>HOUR(Base[[#This Row],[Tempo de atendimento]]/24)</f>
        <v>0</v>
      </c>
      <c r="H2120">
        <f>_xlfn.XLOOKUP(Base[[#This Row],[Recurso]],'DE-PARA'!$A$1:$A$1000,'DE-PARA'!$E$1:$E$1000)</f>
        <v>0</v>
      </c>
      <c r="I2120">
        <f>_xlfn.XLOOKUP(Base[[#This Row],[Recurso]],'DE-PARA'!$A$1:$A$1000,'DE-PARA'!$F$1:$F$1000)</f>
        <v>0</v>
      </c>
      <c r="AD2120" s="64"/>
      <c r="AE2120" s="64"/>
      <c r="AF2120" s="64"/>
      <c r="AG2120" s="65"/>
      <c r="AH2120" s="65"/>
      <c r="BK2120" s="65"/>
      <c r="BL2120" s="65"/>
      <c r="BP2120" s="20"/>
    </row>
    <row r="2121" spans="1:68">
      <c r="A2121" s="19">
        <f>CONCATENATE(MONTH(Base[[#This Row],[Data_Padronizada]]),"/",YEAR(Base[[#This Row],[Data_Padronizada]]))*1</f>
        <v>1</v>
      </c>
      <c r="B2121" s="20" cm="1">
        <f t="array" ref="B2121">IF(ISTEXT(BP2121), IFERROR(VALOR.DATA(TRIM(BP2121)), VALUE(TRIM(BP2121))), BP2121)</f>
        <v>0</v>
      </c>
      <c r="C2121" t="str">
        <f>TEXT(Base[[#This Row],[Data_Padronizada]],"DDD")</f>
        <v>sáb</v>
      </c>
      <c r="D2121">
        <f>_xlfn.XLOOKUP(Base[[#This Row],[Recurso]],'DE-PARA'!$A$1:$A$1000,'DE-PARA'!$D$1:$D$1000)</f>
        <v>0</v>
      </c>
      <c r="E2121" t="str">
        <f>_xlfn.XLOOKUP(Base[[#This Row],[Tipo]],'DE-PARA'!$K$2:$K$63,'DE-PARA'!$L$2:$L$63,"Fazer De-Para")</f>
        <v>Fazer De-Para</v>
      </c>
      <c r="F2121" s="21">
        <f>Base[[#This Row],[Duração]]*24</f>
        <v>0</v>
      </c>
      <c r="G2121" s="22">
        <f>HOUR(Base[[#This Row],[Tempo de atendimento]]/24)</f>
        <v>0</v>
      </c>
      <c r="H2121">
        <f>_xlfn.XLOOKUP(Base[[#This Row],[Recurso]],'DE-PARA'!$A$1:$A$1000,'DE-PARA'!$E$1:$E$1000)</f>
        <v>0</v>
      </c>
      <c r="I2121">
        <f>_xlfn.XLOOKUP(Base[[#This Row],[Recurso]],'DE-PARA'!$A$1:$A$1000,'DE-PARA'!$F$1:$F$1000)</f>
        <v>0</v>
      </c>
      <c r="AD2121" s="64"/>
      <c r="AE2121" s="64"/>
      <c r="AF2121" s="64"/>
      <c r="AG2121" s="65"/>
      <c r="AH2121" s="65"/>
      <c r="BK2121" s="65"/>
      <c r="BL2121" s="65"/>
      <c r="BP2121" s="20"/>
    </row>
    <row r="2122" spans="1:68">
      <c r="A2122" s="19">
        <f>CONCATENATE(MONTH(Base[[#This Row],[Data_Padronizada]]),"/",YEAR(Base[[#This Row],[Data_Padronizada]]))*1</f>
        <v>1</v>
      </c>
      <c r="B2122" s="20" cm="1">
        <f t="array" ref="B2122">IF(ISTEXT(BP2122), IFERROR(VALOR.DATA(TRIM(BP2122)), VALUE(TRIM(BP2122))), BP2122)</f>
        <v>0</v>
      </c>
      <c r="C2122" t="str">
        <f>TEXT(Base[[#This Row],[Data_Padronizada]],"DDD")</f>
        <v>sáb</v>
      </c>
      <c r="D2122">
        <f>_xlfn.XLOOKUP(Base[[#This Row],[Recurso]],'DE-PARA'!$A$1:$A$1000,'DE-PARA'!$D$1:$D$1000)</f>
        <v>0</v>
      </c>
      <c r="E2122" t="str">
        <f>_xlfn.XLOOKUP(Base[[#This Row],[Tipo]],'DE-PARA'!$K$2:$K$63,'DE-PARA'!$L$2:$L$63,"Fazer De-Para")</f>
        <v>Fazer De-Para</v>
      </c>
      <c r="F2122" s="21">
        <f>Base[[#This Row],[Duração]]*24</f>
        <v>0</v>
      </c>
      <c r="G2122" s="22">
        <f>HOUR(Base[[#This Row],[Tempo de atendimento]]/24)</f>
        <v>0</v>
      </c>
      <c r="H2122">
        <f>_xlfn.XLOOKUP(Base[[#This Row],[Recurso]],'DE-PARA'!$A$1:$A$1000,'DE-PARA'!$E$1:$E$1000)</f>
        <v>0</v>
      </c>
      <c r="I2122">
        <f>_xlfn.XLOOKUP(Base[[#This Row],[Recurso]],'DE-PARA'!$A$1:$A$1000,'DE-PARA'!$F$1:$F$1000)</f>
        <v>0</v>
      </c>
      <c r="AD2122" s="64"/>
      <c r="AE2122" s="64"/>
      <c r="AF2122" s="64"/>
      <c r="AG2122" s="65"/>
      <c r="AH2122" s="65"/>
      <c r="BK2122" s="65"/>
      <c r="BL2122" s="65"/>
      <c r="BP2122" s="20"/>
    </row>
    <row r="2123" spans="1:68">
      <c r="A2123" s="19">
        <f>CONCATENATE(MONTH(Base[[#This Row],[Data_Padronizada]]),"/",YEAR(Base[[#This Row],[Data_Padronizada]]))*1</f>
        <v>1</v>
      </c>
      <c r="B2123" s="20" cm="1">
        <f t="array" ref="B2123">IF(ISTEXT(BP2123), IFERROR(VALOR.DATA(TRIM(BP2123)), VALUE(TRIM(BP2123))), BP2123)</f>
        <v>0</v>
      </c>
      <c r="C2123" t="str">
        <f>TEXT(Base[[#This Row],[Data_Padronizada]],"DDD")</f>
        <v>sáb</v>
      </c>
      <c r="D2123">
        <f>_xlfn.XLOOKUP(Base[[#This Row],[Recurso]],'DE-PARA'!$A$1:$A$1000,'DE-PARA'!$D$1:$D$1000)</f>
        <v>0</v>
      </c>
      <c r="E2123" t="str">
        <f>_xlfn.XLOOKUP(Base[[#This Row],[Tipo]],'DE-PARA'!$K$2:$K$63,'DE-PARA'!$L$2:$L$63,"Fazer De-Para")</f>
        <v>Fazer De-Para</v>
      </c>
      <c r="F2123" s="21">
        <f>Base[[#This Row],[Duração]]*24</f>
        <v>0</v>
      </c>
      <c r="G2123" s="22">
        <f>HOUR(Base[[#This Row],[Tempo de atendimento]]/24)</f>
        <v>0</v>
      </c>
      <c r="H2123">
        <f>_xlfn.XLOOKUP(Base[[#This Row],[Recurso]],'DE-PARA'!$A$1:$A$1000,'DE-PARA'!$E$1:$E$1000)</f>
        <v>0</v>
      </c>
      <c r="I2123">
        <f>_xlfn.XLOOKUP(Base[[#This Row],[Recurso]],'DE-PARA'!$A$1:$A$1000,'DE-PARA'!$F$1:$F$1000)</f>
        <v>0</v>
      </c>
      <c r="AD2123" s="64"/>
      <c r="AE2123" s="64"/>
      <c r="AF2123" s="64"/>
      <c r="AG2123" s="65"/>
      <c r="AH2123" s="65"/>
      <c r="BK2123" s="65"/>
      <c r="BL2123" s="65"/>
      <c r="BP2123" s="20"/>
    </row>
    <row r="2124" spans="1:68">
      <c r="A2124" s="19">
        <f>CONCATENATE(MONTH(Base[[#This Row],[Data_Padronizada]]),"/",YEAR(Base[[#This Row],[Data_Padronizada]]))*1</f>
        <v>1</v>
      </c>
      <c r="B2124" s="20" cm="1">
        <f t="array" ref="B2124">IF(ISTEXT(BP2124), IFERROR(VALOR.DATA(TRIM(BP2124)), VALUE(TRIM(BP2124))), BP2124)</f>
        <v>0</v>
      </c>
      <c r="C2124" t="str">
        <f>TEXT(Base[[#This Row],[Data_Padronizada]],"DDD")</f>
        <v>sáb</v>
      </c>
      <c r="D2124">
        <f>_xlfn.XLOOKUP(Base[[#This Row],[Recurso]],'DE-PARA'!$A$1:$A$1000,'DE-PARA'!$D$1:$D$1000)</f>
        <v>0</v>
      </c>
      <c r="E2124" t="str">
        <f>_xlfn.XLOOKUP(Base[[#This Row],[Tipo]],'DE-PARA'!$K$2:$K$63,'DE-PARA'!$L$2:$L$63,"Fazer De-Para")</f>
        <v>Fazer De-Para</v>
      </c>
      <c r="F2124" s="21">
        <f>Base[[#This Row],[Duração]]*24</f>
        <v>0</v>
      </c>
      <c r="G2124" s="22">
        <f>HOUR(Base[[#This Row],[Tempo de atendimento]]/24)</f>
        <v>0</v>
      </c>
      <c r="H2124">
        <f>_xlfn.XLOOKUP(Base[[#This Row],[Recurso]],'DE-PARA'!$A$1:$A$1000,'DE-PARA'!$E$1:$E$1000)</f>
        <v>0</v>
      </c>
      <c r="I2124">
        <f>_xlfn.XLOOKUP(Base[[#This Row],[Recurso]],'DE-PARA'!$A$1:$A$1000,'DE-PARA'!$F$1:$F$1000)</f>
        <v>0</v>
      </c>
      <c r="AD2124" s="64"/>
      <c r="AE2124" s="64"/>
      <c r="AF2124" s="64"/>
      <c r="AG2124" s="65"/>
      <c r="AH2124" s="65"/>
      <c r="BK2124" s="65"/>
      <c r="BL2124" s="65"/>
      <c r="BP2124" s="20"/>
    </row>
    <row r="2125" spans="1:68">
      <c r="A2125" s="19">
        <f>CONCATENATE(MONTH(Base[[#This Row],[Data_Padronizada]]),"/",YEAR(Base[[#This Row],[Data_Padronizada]]))*1</f>
        <v>1</v>
      </c>
      <c r="B2125" s="20" cm="1">
        <f t="array" ref="B2125">IF(ISTEXT(BP2125), IFERROR(VALOR.DATA(TRIM(BP2125)), VALUE(TRIM(BP2125))), BP2125)</f>
        <v>0</v>
      </c>
      <c r="C2125" t="str">
        <f>TEXT(Base[[#This Row],[Data_Padronizada]],"DDD")</f>
        <v>sáb</v>
      </c>
      <c r="D2125">
        <f>_xlfn.XLOOKUP(Base[[#This Row],[Recurso]],'DE-PARA'!$A$1:$A$1000,'DE-PARA'!$D$1:$D$1000)</f>
        <v>0</v>
      </c>
      <c r="E2125" t="str">
        <f>_xlfn.XLOOKUP(Base[[#This Row],[Tipo]],'DE-PARA'!$K$2:$K$63,'DE-PARA'!$L$2:$L$63,"Fazer De-Para")</f>
        <v>Fazer De-Para</v>
      </c>
      <c r="F2125" s="21">
        <f>Base[[#This Row],[Duração]]*24</f>
        <v>0</v>
      </c>
      <c r="G2125" s="22">
        <f>HOUR(Base[[#This Row],[Tempo de atendimento]]/24)</f>
        <v>0</v>
      </c>
      <c r="H2125">
        <f>_xlfn.XLOOKUP(Base[[#This Row],[Recurso]],'DE-PARA'!$A$1:$A$1000,'DE-PARA'!$E$1:$E$1000)</f>
        <v>0</v>
      </c>
      <c r="I2125">
        <f>_xlfn.XLOOKUP(Base[[#This Row],[Recurso]],'DE-PARA'!$A$1:$A$1000,'DE-PARA'!$F$1:$F$1000)</f>
        <v>0</v>
      </c>
      <c r="AD2125" s="64"/>
      <c r="AE2125" s="64"/>
      <c r="AF2125" s="64"/>
      <c r="AG2125" s="65"/>
      <c r="AH2125" s="65"/>
      <c r="BK2125" s="65"/>
      <c r="BL2125" s="65"/>
      <c r="BP2125" s="20"/>
    </row>
    <row r="2126" spans="1:68">
      <c r="A2126" s="19">
        <f>CONCATENATE(MONTH(Base[[#This Row],[Data_Padronizada]]),"/",YEAR(Base[[#This Row],[Data_Padronizada]]))*1</f>
        <v>1</v>
      </c>
      <c r="B2126" s="20" cm="1">
        <f t="array" ref="B2126">IF(ISTEXT(BP2126), IFERROR(VALOR.DATA(TRIM(BP2126)), VALUE(TRIM(BP2126))), BP2126)</f>
        <v>0</v>
      </c>
      <c r="C2126" t="str">
        <f>TEXT(Base[[#This Row],[Data_Padronizada]],"DDD")</f>
        <v>sáb</v>
      </c>
      <c r="D2126">
        <f>_xlfn.XLOOKUP(Base[[#This Row],[Recurso]],'DE-PARA'!$A$1:$A$1000,'DE-PARA'!$D$1:$D$1000)</f>
        <v>0</v>
      </c>
      <c r="E2126" t="str">
        <f>_xlfn.XLOOKUP(Base[[#This Row],[Tipo]],'DE-PARA'!$K$2:$K$63,'DE-PARA'!$L$2:$L$63,"Fazer De-Para")</f>
        <v>Fazer De-Para</v>
      </c>
      <c r="F2126" s="21">
        <f>Base[[#This Row],[Duração]]*24</f>
        <v>0</v>
      </c>
      <c r="G2126" s="22">
        <f>HOUR(Base[[#This Row],[Tempo de atendimento]]/24)</f>
        <v>0</v>
      </c>
      <c r="H2126">
        <f>_xlfn.XLOOKUP(Base[[#This Row],[Recurso]],'DE-PARA'!$A$1:$A$1000,'DE-PARA'!$E$1:$E$1000)</f>
        <v>0</v>
      </c>
      <c r="I2126">
        <f>_xlfn.XLOOKUP(Base[[#This Row],[Recurso]],'DE-PARA'!$A$1:$A$1000,'DE-PARA'!$F$1:$F$1000)</f>
        <v>0</v>
      </c>
      <c r="AD2126" s="64"/>
      <c r="AE2126" s="64"/>
      <c r="AF2126" s="64"/>
      <c r="AG2126" s="65"/>
      <c r="AH2126" s="65"/>
      <c r="BK2126" s="65"/>
      <c r="BL2126" s="65"/>
      <c r="BP2126" s="20"/>
    </row>
    <row r="2127" spans="1:68">
      <c r="A2127" s="19">
        <f>CONCATENATE(MONTH(Base[[#This Row],[Data_Padronizada]]),"/",YEAR(Base[[#This Row],[Data_Padronizada]]))*1</f>
        <v>1</v>
      </c>
      <c r="B2127" s="20" cm="1">
        <f t="array" ref="B2127">IF(ISTEXT(BP2127), IFERROR(VALOR.DATA(TRIM(BP2127)), VALUE(TRIM(BP2127))), BP2127)</f>
        <v>0</v>
      </c>
      <c r="C2127" t="str">
        <f>TEXT(Base[[#This Row],[Data_Padronizada]],"DDD")</f>
        <v>sáb</v>
      </c>
      <c r="D2127">
        <f>_xlfn.XLOOKUP(Base[[#This Row],[Recurso]],'DE-PARA'!$A$1:$A$1000,'DE-PARA'!$D$1:$D$1000)</f>
        <v>0</v>
      </c>
      <c r="E2127" t="str">
        <f>_xlfn.XLOOKUP(Base[[#This Row],[Tipo]],'DE-PARA'!$K$2:$K$63,'DE-PARA'!$L$2:$L$63,"Fazer De-Para")</f>
        <v>Fazer De-Para</v>
      </c>
      <c r="F2127" s="21">
        <f>Base[[#This Row],[Duração]]*24</f>
        <v>0</v>
      </c>
      <c r="G2127" s="22">
        <f>HOUR(Base[[#This Row],[Tempo de atendimento]]/24)</f>
        <v>0</v>
      </c>
      <c r="H2127">
        <f>_xlfn.XLOOKUP(Base[[#This Row],[Recurso]],'DE-PARA'!$A$1:$A$1000,'DE-PARA'!$E$1:$E$1000)</f>
        <v>0</v>
      </c>
      <c r="I2127">
        <f>_xlfn.XLOOKUP(Base[[#This Row],[Recurso]],'DE-PARA'!$A$1:$A$1000,'DE-PARA'!$F$1:$F$1000)</f>
        <v>0</v>
      </c>
      <c r="AD2127" s="64"/>
      <c r="AE2127" s="64"/>
      <c r="AF2127" s="64"/>
      <c r="AG2127" s="65"/>
      <c r="AH2127" s="65"/>
      <c r="BK2127" s="65"/>
      <c r="BL2127" s="65"/>
      <c r="BP2127" s="20"/>
    </row>
    <row r="2128" spans="1:68">
      <c r="A2128" s="19">
        <f>CONCATENATE(MONTH(Base[[#This Row],[Data_Padronizada]]),"/",YEAR(Base[[#This Row],[Data_Padronizada]]))*1</f>
        <v>1</v>
      </c>
      <c r="B2128" s="20" cm="1">
        <f t="array" ref="B2128">IF(ISTEXT(BP2128), IFERROR(VALOR.DATA(TRIM(BP2128)), VALUE(TRIM(BP2128))), BP2128)</f>
        <v>0</v>
      </c>
      <c r="C2128" t="str">
        <f>TEXT(Base[[#This Row],[Data_Padronizada]],"DDD")</f>
        <v>sáb</v>
      </c>
      <c r="D2128">
        <f>_xlfn.XLOOKUP(Base[[#This Row],[Recurso]],'DE-PARA'!$A$1:$A$1000,'DE-PARA'!$D$1:$D$1000)</f>
        <v>0</v>
      </c>
      <c r="E2128" t="str">
        <f>_xlfn.XLOOKUP(Base[[#This Row],[Tipo]],'DE-PARA'!$K$2:$K$63,'DE-PARA'!$L$2:$L$63,"Fazer De-Para")</f>
        <v>Fazer De-Para</v>
      </c>
      <c r="F2128" s="21">
        <f>Base[[#This Row],[Duração]]*24</f>
        <v>0</v>
      </c>
      <c r="G2128" s="22">
        <f>HOUR(Base[[#This Row],[Tempo de atendimento]]/24)</f>
        <v>0</v>
      </c>
      <c r="H2128">
        <f>_xlfn.XLOOKUP(Base[[#This Row],[Recurso]],'DE-PARA'!$A$1:$A$1000,'DE-PARA'!$E$1:$E$1000)</f>
        <v>0</v>
      </c>
      <c r="I2128">
        <f>_xlfn.XLOOKUP(Base[[#This Row],[Recurso]],'DE-PARA'!$A$1:$A$1000,'DE-PARA'!$F$1:$F$1000)</f>
        <v>0</v>
      </c>
      <c r="AD2128" s="64"/>
      <c r="AE2128" s="64"/>
      <c r="AF2128" s="64"/>
      <c r="AG2128" s="65"/>
      <c r="AH2128" s="65"/>
      <c r="BK2128" s="65"/>
      <c r="BL2128" s="65"/>
      <c r="BP2128" s="20"/>
    </row>
    <row r="2129" spans="1:68">
      <c r="A2129" s="19">
        <f>CONCATENATE(MONTH(Base[[#This Row],[Data_Padronizada]]),"/",YEAR(Base[[#This Row],[Data_Padronizada]]))*1</f>
        <v>1</v>
      </c>
      <c r="B2129" s="20" cm="1">
        <f t="array" ref="B2129">IF(ISTEXT(BP2129), IFERROR(VALOR.DATA(TRIM(BP2129)), VALUE(TRIM(BP2129))), BP2129)</f>
        <v>0</v>
      </c>
      <c r="C2129" t="str">
        <f>TEXT(Base[[#This Row],[Data_Padronizada]],"DDD")</f>
        <v>sáb</v>
      </c>
      <c r="D2129">
        <f>_xlfn.XLOOKUP(Base[[#This Row],[Recurso]],'DE-PARA'!$A$1:$A$1000,'DE-PARA'!$D$1:$D$1000)</f>
        <v>0</v>
      </c>
      <c r="E2129" t="str">
        <f>_xlfn.XLOOKUP(Base[[#This Row],[Tipo]],'DE-PARA'!$K$2:$K$63,'DE-PARA'!$L$2:$L$63,"Fazer De-Para")</f>
        <v>Fazer De-Para</v>
      </c>
      <c r="F2129" s="21">
        <f>Base[[#This Row],[Duração]]*24</f>
        <v>0</v>
      </c>
      <c r="G2129" s="22">
        <f>HOUR(Base[[#This Row],[Tempo de atendimento]]/24)</f>
        <v>0</v>
      </c>
      <c r="H2129">
        <f>_xlfn.XLOOKUP(Base[[#This Row],[Recurso]],'DE-PARA'!$A$1:$A$1000,'DE-PARA'!$E$1:$E$1000)</f>
        <v>0</v>
      </c>
      <c r="I2129">
        <f>_xlfn.XLOOKUP(Base[[#This Row],[Recurso]],'DE-PARA'!$A$1:$A$1000,'DE-PARA'!$F$1:$F$1000)</f>
        <v>0</v>
      </c>
      <c r="AD2129" s="64"/>
      <c r="AE2129" s="64"/>
      <c r="AF2129" s="64"/>
      <c r="AG2129" s="65"/>
      <c r="AH2129" s="65"/>
      <c r="BK2129" s="65"/>
      <c r="BL2129" s="65"/>
      <c r="BP2129" s="20"/>
    </row>
    <row r="2130" spans="1:68">
      <c r="A2130" s="19">
        <f>CONCATENATE(MONTH(Base[[#This Row],[Data_Padronizada]]),"/",YEAR(Base[[#This Row],[Data_Padronizada]]))*1</f>
        <v>1</v>
      </c>
      <c r="B2130" s="20" cm="1">
        <f t="array" ref="B2130">IF(ISTEXT(BP2130), IFERROR(VALOR.DATA(TRIM(BP2130)), VALUE(TRIM(BP2130))), BP2130)</f>
        <v>0</v>
      </c>
      <c r="C2130" t="str">
        <f>TEXT(Base[[#This Row],[Data_Padronizada]],"DDD")</f>
        <v>sáb</v>
      </c>
      <c r="D2130">
        <f>_xlfn.XLOOKUP(Base[[#This Row],[Recurso]],'DE-PARA'!$A$1:$A$1000,'DE-PARA'!$D$1:$D$1000)</f>
        <v>0</v>
      </c>
      <c r="E2130" t="str">
        <f>_xlfn.XLOOKUP(Base[[#This Row],[Tipo]],'DE-PARA'!$K$2:$K$63,'DE-PARA'!$L$2:$L$63,"Fazer De-Para")</f>
        <v>Fazer De-Para</v>
      </c>
      <c r="F2130" s="21">
        <f>Base[[#This Row],[Duração]]*24</f>
        <v>0</v>
      </c>
      <c r="G2130" s="22">
        <f>HOUR(Base[[#This Row],[Tempo de atendimento]]/24)</f>
        <v>0</v>
      </c>
      <c r="H2130">
        <f>_xlfn.XLOOKUP(Base[[#This Row],[Recurso]],'DE-PARA'!$A$1:$A$1000,'DE-PARA'!$E$1:$E$1000)</f>
        <v>0</v>
      </c>
      <c r="I2130">
        <f>_xlfn.XLOOKUP(Base[[#This Row],[Recurso]],'DE-PARA'!$A$1:$A$1000,'DE-PARA'!$F$1:$F$1000)</f>
        <v>0</v>
      </c>
      <c r="AD2130" s="64"/>
      <c r="AE2130" s="64"/>
      <c r="AF2130" s="64"/>
      <c r="AG2130" s="65"/>
      <c r="AH2130" s="65"/>
      <c r="BK2130" s="65"/>
      <c r="BL2130" s="65"/>
      <c r="BP2130" s="20"/>
    </row>
    <row r="2131" spans="1:68">
      <c r="A2131" s="19">
        <f>CONCATENATE(MONTH(Base[[#This Row],[Data_Padronizada]]),"/",YEAR(Base[[#This Row],[Data_Padronizada]]))*1</f>
        <v>1</v>
      </c>
      <c r="B2131" s="20" cm="1">
        <f t="array" ref="B2131">IF(ISTEXT(BP2131), IFERROR(VALOR.DATA(TRIM(BP2131)), VALUE(TRIM(BP2131))), BP2131)</f>
        <v>0</v>
      </c>
      <c r="C2131" t="str">
        <f>TEXT(Base[[#This Row],[Data_Padronizada]],"DDD")</f>
        <v>sáb</v>
      </c>
      <c r="D2131">
        <f>_xlfn.XLOOKUP(Base[[#This Row],[Recurso]],'DE-PARA'!$A$1:$A$1000,'DE-PARA'!$D$1:$D$1000)</f>
        <v>0</v>
      </c>
      <c r="E2131" t="str">
        <f>_xlfn.XLOOKUP(Base[[#This Row],[Tipo]],'DE-PARA'!$K$2:$K$63,'DE-PARA'!$L$2:$L$63,"Fazer De-Para")</f>
        <v>Fazer De-Para</v>
      </c>
      <c r="F2131" s="21">
        <f>Base[[#This Row],[Duração]]*24</f>
        <v>0</v>
      </c>
      <c r="G2131" s="22">
        <f>HOUR(Base[[#This Row],[Tempo de atendimento]]/24)</f>
        <v>0</v>
      </c>
      <c r="H2131">
        <f>_xlfn.XLOOKUP(Base[[#This Row],[Recurso]],'DE-PARA'!$A$1:$A$1000,'DE-PARA'!$E$1:$E$1000)</f>
        <v>0</v>
      </c>
      <c r="I2131">
        <f>_xlfn.XLOOKUP(Base[[#This Row],[Recurso]],'DE-PARA'!$A$1:$A$1000,'DE-PARA'!$F$1:$F$1000)</f>
        <v>0</v>
      </c>
      <c r="AD2131" s="64"/>
      <c r="AE2131" s="64"/>
      <c r="AF2131" s="64"/>
      <c r="AG2131" s="65"/>
      <c r="AH2131" s="65"/>
      <c r="BK2131" s="65"/>
      <c r="BL2131" s="65"/>
      <c r="BP2131" s="20"/>
    </row>
    <row r="2132" spans="1:68">
      <c r="A2132" s="19">
        <f>CONCATENATE(MONTH(Base[[#This Row],[Data_Padronizada]]),"/",YEAR(Base[[#This Row],[Data_Padronizada]]))*1</f>
        <v>1</v>
      </c>
      <c r="B2132" s="20" cm="1">
        <f t="array" ref="B2132">IF(ISTEXT(BP2132), IFERROR(VALOR.DATA(TRIM(BP2132)), VALUE(TRIM(BP2132))), BP2132)</f>
        <v>0</v>
      </c>
      <c r="C2132" t="str">
        <f>TEXT(Base[[#This Row],[Data_Padronizada]],"DDD")</f>
        <v>sáb</v>
      </c>
      <c r="D2132">
        <f>_xlfn.XLOOKUP(Base[[#This Row],[Recurso]],'DE-PARA'!$A$1:$A$1000,'DE-PARA'!$D$1:$D$1000)</f>
        <v>0</v>
      </c>
      <c r="E2132" t="str">
        <f>_xlfn.XLOOKUP(Base[[#This Row],[Tipo]],'DE-PARA'!$K$2:$K$63,'DE-PARA'!$L$2:$L$63,"Fazer De-Para")</f>
        <v>Fazer De-Para</v>
      </c>
      <c r="F2132" s="21">
        <f>Base[[#This Row],[Duração]]*24</f>
        <v>0</v>
      </c>
      <c r="G2132" s="22">
        <f>HOUR(Base[[#This Row],[Tempo de atendimento]]/24)</f>
        <v>0</v>
      </c>
      <c r="H2132">
        <f>_xlfn.XLOOKUP(Base[[#This Row],[Recurso]],'DE-PARA'!$A$1:$A$1000,'DE-PARA'!$E$1:$E$1000)</f>
        <v>0</v>
      </c>
      <c r="I2132">
        <f>_xlfn.XLOOKUP(Base[[#This Row],[Recurso]],'DE-PARA'!$A$1:$A$1000,'DE-PARA'!$F$1:$F$1000)</f>
        <v>0</v>
      </c>
      <c r="AD2132" s="64"/>
      <c r="AE2132" s="64"/>
      <c r="AF2132" s="64"/>
      <c r="AG2132" s="65"/>
      <c r="AH2132" s="65"/>
      <c r="BK2132" s="65"/>
      <c r="BL2132" s="65"/>
      <c r="BP2132" s="20"/>
    </row>
    <row r="2133" spans="1:68">
      <c r="A2133" s="19">
        <f>CONCATENATE(MONTH(Base[[#This Row],[Data_Padronizada]]),"/",YEAR(Base[[#This Row],[Data_Padronizada]]))*1</f>
        <v>1</v>
      </c>
      <c r="B2133" s="20" cm="1">
        <f t="array" ref="B2133">IF(ISTEXT(BP2133), IFERROR(VALOR.DATA(TRIM(BP2133)), VALUE(TRIM(BP2133))), BP2133)</f>
        <v>0</v>
      </c>
      <c r="C2133" t="str">
        <f>TEXT(Base[[#This Row],[Data_Padronizada]],"DDD")</f>
        <v>sáb</v>
      </c>
      <c r="D2133">
        <f>_xlfn.XLOOKUP(Base[[#This Row],[Recurso]],'DE-PARA'!$A$1:$A$1000,'DE-PARA'!$D$1:$D$1000)</f>
        <v>0</v>
      </c>
      <c r="E2133" t="str">
        <f>_xlfn.XLOOKUP(Base[[#This Row],[Tipo]],'DE-PARA'!$K$2:$K$63,'DE-PARA'!$L$2:$L$63,"Fazer De-Para")</f>
        <v>Fazer De-Para</v>
      </c>
      <c r="F2133" s="21">
        <f>Base[[#This Row],[Duração]]*24</f>
        <v>0</v>
      </c>
      <c r="G2133" s="22">
        <f>HOUR(Base[[#This Row],[Tempo de atendimento]]/24)</f>
        <v>0</v>
      </c>
      <c r="H2133">
        <f>_xlfn.XLOOKUP(Base[[#This Row],[Recurso]],'DE-PARA'!$A$1:$A$1000,'DE-PARA'!$E$1:$E$1000)</f>
        <v>0</v>
      </c>
      <c r="I2133">
        <f>_xlfn.XLOOKUP(Base[[#This Row],[Recurso]],'DE-PARA'!$A$1:$A$1000,'DE-PARA'!$F$1:$F$1000)</f>
        <v>0</v>
      </c>
      <c r="AD2133" s="64"/>
      <c r="AE2133" s="64"/>
      <c r="AF2133" s="64"/>
      <c r="AG2133" s="65"/>
      <c r="AH2133" s="65"/>
      <c r="BK2133" s="65"/>
      <c r="BL2133" s="65"/>
      <c r="BP2133" s="20"/>
    </row>
    <row r="2134" spans="1:68">
      <c r="A2134" s="19">
        <f>CONCATENATE(MONTH(Base[[#This Row],[Data_Padronizada]]),"/",YEAR(Base[[#This Row],[Data_Padronizada]]))*1</f>
        <v>1</v>
      </c>
      <c r="B2134" s="20" cm="1">
        <f t="array" ref="B2134">IF(ISTEXT(BP2134), IFERROR(VALOR.DATA(TRIM(BP2134)), VALUE(TRIM(BP2134))), BP2134)</f>
        <v>0</v>
      </c>
      <c r="C2134" t="str">
        <f>TEXT(Base[[#This Row],[Data_Padronizada]],"DDD")</f>
        <v>sáb</v>
      </c>
      <c r="D2134">
        <f>_xlfn.XLOOKUP(Base[[#This Row],[Recurso]],'DE-PARA'!$A$1:$A$1000,'DE-PARA'!$D$1:$D$1000)</f>
        <v>0</v>
      </c>
      <c r="E2134" t="str">
        <f>_xlfn.XLOOKUP(Base[[#This Row],[Tipo]],'DE-PARA'!$K$2:$K$63,'DE-PARA'!$L$2:$L$63,"Fazer De-Para")</f>
        <v>Fazer De-Para</v>
      </c>
      <c r="F2134" s="21">
        <f>Base[[#This Row],[Duração]]*24</f>
        <v>0</v>
      </c>
      <c r="G2134" s="22">
        <f>HOUR(Base[[#This Row],[Tempo de atendimento]]/24)</f>
        <v>0</v>
      </c>
      <c r="H2134">
        <f>_xlfn.XLOOKUP(Base[[#This Row],[Recurso]],'DE-PARA'!$A$1:$A$1000,'DE-PARA'!$E$1:$E$1000)</f>
        <v>0</v>
      </c>
      <c r="I2134">
        <f>_xlfn.XLOOKUP(Base[[#This Row],[Recurso]],'DE-PARA'!$A$1:$A$1000,'DE-PARA'!$F$1:$F$1000)</f>
        <v>0</v>
      </c>
      <c r="AD2134" s="64"/>
      <c r="AE2134" s="64"/>
      <c r="AF2134" s="64"/>
      <c r="AG2134" s="65"/>
      <c r="AH2134" s="65"/>
      <c r="BK2134" s="65"/>
      <c r="BL2134" s="65"/>
      <c r="BP2134" s="20"/>
    </row>
    <row r="2135" spans="1:68">
      <c r="A2135" s="19">
        <f>CONCATENATE(MONTH(Base[[#This Row],[Data_Padronizada]]),"/",YEAR(Base[[#This Row],[Data_Padronizada]]))*1</f>
        <v>1</v>
      </c>
      <c r="B2135" s="20" cm="1">
        <f t="array" ref="B2135">IF(ISTEXT(BP2135), IFERROR(VALOR.DATA(TRIM(BP2135)), VALUE(TRIM(BP2135))), BP2135)</f>
        <v>0</v>
      </c>
      <c r="C2135" t="str">
        <f>TEXT(Base[[#This Row],[Data_Padronizada]],"DDD")</f>
        <v>sáb</v>
      </c>
      <c r="D2135">
        <f>_xlfn.XLOOKUP(Base[[#This Row],[Recurso]],'DE-PARA'!$A$1:$A$1000,'DE-PARA'!$D$1:$D$1000)</f>
        <v>0</v>
      </c>
      <c r="E2135" t="str">
        <f>_xlfn.XLOOKUP(Base[[#This Row],[Tipo]],'DE-PARA'!$K$2:$K$63,'DE-PARA'!$L$2:$L$63,"Fazer De-Para")</f>
        <v>Fazer De-Para</v>
      </c>
      <c r="F2135" s="21">
        <f>Base[[#This Row],[Duração]]*24</f>
        <v>0</v>
      </c>
      <c r="G2135" s="22">
        <f>HOUR(Base[[#This Row],[Tempo de atendimento]]/24)</f>
        <v>0</v>
      </c>
      <c r="H2135">
        <f>_xlfn.XLOOKUP(Base[[#This Row],[Recurso]],'DE-PARA'!$A$1:$A$1000,'DE-PARA'!$E$1:$E$1000)</f>
        <v>0</v>
      </c>
      <c r="I2135">
        <f>_xlfn.XLOOKUP(Base[[#This Row],[Recurso]],'DE-PARA'!$A$1:$A$1000,'DE-PARA'!$F$1:$F$1000)</f>
        <v>0</v>
      </c>
      <c r="AD2135" s="64"/>
      <c r="AE2135" s="64"/>
      <c r="AF2135" s="64"/>
      <c r="AG2135" s="65"/>
      <c r="AH2135" s="65"/>
      <c r="BK2135" s="65"/>
      <c r="BL2135" s="65"/>
      <c r="BP2135" s="20"/>
    </row>
    <row r="2136" spans="1:68">
      <c r="A2136" s="19">
        <f>CONCATENATE(MONTH(Base[[#This Row],[Data_Padronizada]]),"/",YEAR(Base[[#This Row],[Data_Padronizada]]))*1</f>
        <v>1</v>
      </c>
      <c r="B2136" s="20" cm="1">
        <f t="array" ref="B2136">IF(ISTEXT(BP2136), IFERROR(VALOR.DATA(TRIM(BP2136)), VALUE(TRIM(BP2136))), BP2136)</f>
        <v>0</v>
      </c>
      <c r="C2136" t="str">
        <f>TEXT(Base[[#This Row],[Data_Padronizada]],"DDD")</f>
        <v>sáb</v>
      </c>
      <c r="D2136">
        <f>_xlfn.XLOOKUP(Base[[#This Row],[Recurso]],'DE-PARA'!$A$1:$A$1000,'DE-PARA'!$D$1:$D$1000)</f>
        <v>0</v>
      </c>
      <c r="E2136" t="str">
        <f>_xlfn.XLOOKUP(Base[[#This Row],[Tipo]],'DE-PARA'!$K$2:$K$63,'DE-PARA'!$L$2:$L$63,"Fazer De-Para")</f>
        <v>Fazer De-Para</v>
      </c>
      <c r="F2136" s="21">
        <f>Base[[#This Row],[Duração]]*24</f>
        <v>0</v>
      </c>
      <c r="G2136" s="22">
        <f>HOUR(Base[[#This Row],[Tempo de atendimento]]/24)</f>
        <v>0</v>
      </c>
      <c r="H2136">
        <f>_xlfn.XLOOKUP(Base[[#This Row],[Recurso]],'DE-PARA'!$A$1:$A$1000,'DE-PARA'!$E$1:$E$1000)</f>
        <v>0</v>
      </c>
      <c r="I2136">
        <f>_xlfn.XLOOKUP(Base[[#This Row],[Recurso]],'DE-PARA'!$A$1:$A$1000,'DE-PARA'!$F$1:$F$1000)</f>
        <v>0</v>
      </c>
      <c r="AD2136" s="64"/>
      <c r="AE2136" s="64"/>
      <c r="AF2136" s="64"/>
      <c r="AG2136" s="65"/>
      <c r="AH2136" s="65"/>
      <c r="BK2136" s="65"/>
      <c r="BL2136" s="65"/>
      <c r="BP2136" s="20"/>
    </row>
    <row r="2137" spans="1:68">
      <c r="A2137" s="19">
        <f>CONCATENATE(MONTH(Base[[#This Row],[Data_Padronizada]]),"/",YEAR(Base[[#This Row],[Data_Padronizada]]))*1</f>
        <v>1</v>
      </c>
      <c r="B2137" s="20" cm="1">
        <f t="array" ref="B2137">IF(ISTEXT(BP2137), IFERROR(VALOR.DATA(TRIM(BP2137)), VALUE(TRIM(BP2137))), BP2137)</f>
        <v>0</v>
      </c>
      <c r="C2137" t="str">
        <f>TEXT(Base[[#This Row],[Data_Padronizada]],"DDD")</f>
        <v>sáb</v>
      </c>
      <c r="D2137">
        <f>_xlfn.XLOOKUP(Base[[#This Row],[Recurso]],'DE-PARA'!$A$1:$A$1000,'DE-PARA'!$D$1:$D$1000)</f>
        <v>0</v>
      </c>
      <c r="E2137" t="str">
        <f>_xlfn.XLOOKUP(Base[[#This Row],[Tipo]],'DE-PARA'!$K$2:$K$63,'DE-PARA'!$L$2:$L$63,"Fazer De-Para")</f>
        <v>Fazer De-Para</v>
      </c>
      <c r="F2137" s="21">
        <f>Base[[#This Row],[Duração]]*24</f>
        <v>0</v>
      </c>
      <c r="G2137" s="22">
        <f>HOUR(Base[[#This Row],[Tempo de atendimento]]/24)</f>
        <v>0</v>
      </c>
      <c r="H2137">
        <f>_xlfn.XLOOKUP(Base[[#This Row],[Recurso]],'DE-PARA'!$A$1:$A$1000,'DE-PARA'!$E$1:$E$1000)</f>
        <v>0</v>
      </c>
      <c r="I2137">
        <f>_xlfn.XLOOKUP(Base[[#This Row],[Recurso]],'DE-PARA'!$A$1:$A$1000,'DE-PARA'!$F$1:$F$1000)</f>
        <v>0</v>
      </c>
      <c r="AD2137" s="64"/>
      <c r="AE2137" s="64"/>
      <c r="AF2137" s="64"/>
      <c r="AG2137" s="65"/>
      <c r="AH2137" s="65"/>
      <c r="BK2137" s="65"/>
      <c r="BL2137" s="65"/>
      <c r="BP2137" s="20"/>
    </row>
    <row r="2138" spans="1:68">
      <c r="A2138" s="19">
        <f>CONCATENATE(MONTH(Base[[#This Row],[Data_Padronizada]]),"/",YEAR(Base[[#This Row],[Data_Padronizada]]))*1</f>
        <v>1</v>
      </c>
      <c r="B2138" s="20" cm="1">
        <f t="array" ref="B2138">IF(ISTEXT(BP2138), IFERROR(VALOR.DATA(TRIM(BP2138)), VALUE(TRIM(BP2138))), BP2138)</f>
        <v>0</v>
      </c>
      <c r="C2138" t="str">
        <f>TEXT(Base[[#This Row],[Data_Padronizada]],"DDD")</f>
        <v>sáb</v>
      </c>
      <c r="D2138">
        <f>_xlfn.XLOOKUP(Base[[#This Row],[Recurso]],'DE-PARA'!$A$1:$A$1000,'DE-PARA'!$D$1:$D$1000)</f>
        <v>0</v>
      </c>
      <c r="E2138" t="str">
        <f>_xlfn.XLOOKUP(Base[[#This Row],[Tipo]],'DE-PARA'!$K$2:$K$63,'DE-PARA'!$L$2:$L$63,"Fazer De-Para")</f>
        <v>Fazer De-Para</v>
      </c>
      <c r="F2138" s="21">
        <f>Base[[#This Row],[Duração]]*24</f>
        <v>0</v>
      </c>
      <c r="G2138" s="22">
        <f>HOUR(Base[[#This Row],[Tempo de atendimento]]/24)</f>
        <v>0</v>
      </c>
      <c r="H2138">
        <f>_xlfn.XLOOKUP(Base[[#This Row],[Recurso]],'DE-PARA'!$A$1:$A$1000,'DE-PARA'!$E$1:$E$1000)</f>
        <v>0</v>
      </c>
      <c r="I2138">
        <f>_xlfn.XLOOKUP(Base[[#This Row],[Recurso]],'DE-PARA'!$A$1:$A$1000,'DE-PARA'!$F$1:$F$1000)</f>
        <v>0</v>
      </c>
      <c r="AD2138" s="64"/>
      <c r="AE2138" s="64"/>
      <c r="AF2138" s="64"/>
      <c r="AG2138" s="65"/>
      <c r="AH2138" s="65"/>
      <c r="BK2138" s="65"/>
      <c r="BL2138" s="65"/>
      <c r="BP2138" s="20"/>
    </row>
    <row r="2139" spans="1:68">
      <c r="A2139" s="19">
        <f>CONCATENATE(MONTH(Base[[#This Row],[Data_Padronizada]]),"/",YEAR(Base[[#This Row],[Data_Padronizada]]))*1</f>
        <v>1</v>
      </c>
      <c r="B2139" s="20" cm="1">
        <f t="array" ref="B2139">IF(ISTEXT(BP2139), IFERROR(VALOR.DATA(TRIM(BP2139)), VALUE(TRIM(BP2139))), BP2139)</f>
        <v>0</v>
      </c>
      <c r="C2139" t="str">
        <f>TEXT(Base[[#This Row],[Data_Padronizada]],"DDD")</f>
        <v>sáb</v>
      </c>
      <c r="D2139">
        <f>_xlfn.XLOOKUP(Base[[#This Row],[Recurso]],'DE-PARA'!$A$1:$A$1000,'DE-PARA'!$D$1:$D$1000)</f>
        <v>0</v>
      </c>
      <c r="E2139" t="str">
        <f>_xlfn.XLOOKUP(Base[[#This Row],[Tipo]],'DE-PARA'!$K$2:$K$63,'DE-PARA'!$L$2:$L$63,"Fazer De-Para")</f>
        <v>Fazer De-Para</v>
      </c>
      <c r="F2139" s="21">
        <f>Base[[#This Row],[Duração]]*24</f>
        <v>0</v>
      </c>
      <c r="G2139" s="22">
        <f>HOUR(Base[[#This Row],[Tempo de atendimento]]/24)</f>
        <v>0</v>
      </c>
      <c r="H2139">
        <f>_xlfn.XLOOKUP(Base[[#This Row],[Recurso]],'DE-PARA'!$A$1:$A$1000,'DE-PARA'!$E$1:$E$1000)</f>
        <v>0</v>
      </c>
      <c r="I2139">
        <f>_xlfn.XLOOKUP(Base[[#This Row],[Recurso]],'DE-PARA'!$A$1:$A$1000,'DE-PARA'!$F$1:$F$1000)</f>
        <v>0</v>
      </c>
      <c r="AD2139" s="64"/>
      <c r="AE2139" s="64"/>
      <c r="AF2139" s="64"/>
      <c r="AG2139" s="65"/>
      <c r="AH2139" s="65"/>
      <c r="BK2139" s="65"/>
      <c r="BL2139" s="65"/>
      <c r="BP2139" s="20"/>
    </row>
    <row r="2140" spans="1:68">
      <c r="A2140" s="19">
        <f>CONCATENATE(MONTH(Base[[#This Row],[Data_Padronizada]]),"/",YEAR(Base[[#This Row],[Data_Padronizada]]))*1</f>
        <v>1</v>
      </c>
      <c r="B2140" s="20" cm="1">
        <f t="array" ref="B2140">IF(ISTEXT(BP2140), IFERROR(VALOR.DATA(TRIM(BP2140)), VALUE(TRIM(BP2140))), BP2140)</f>
        <v>0</v>
      </c>
      <c r="C2140" t="str">
        <f>TEXT(Base[[#This Row],[Data_Padronizada]],"DDD")</f>
        <v>sáb</v>
      </c>
      <c r="D2140">
        <f>_xlfn.XLOOKUP(Base[[#This Row],[Recurso]],'DE-PARA'!$A$1:$A$1000,'DE-PARA'!$D$1:$D$1000)</f>
        <v>0</v>
      </c>
      <c r="E2140" t="str">
        <f>_xlfn.XLOOKUP(Base[[#This Row],[Tipo]],'DE-PARA'!$K$2:$K$63,'DE-PARA'!$L$2:$L$63,"Fazer De-Para")</f>
        <v>Fazer De-Para</v>
      </c>
      <c r="F2140" s="21">
        <f>Base[[#This Row],[Duração]]*24</f>
        <v>0</v>
      </c>
      <c r="G2140" s="22">
        <f>HOUR(Base[[#This Row],[Tempo de atendimento]]/24)</f>
        <v>0</v>
      </c>
      <c r="H2140">
        <f>_xlfn.XLOOKUP(Base[[#This Row],[Recurso]],'DE-PARA'!$A$1:$A$1000,'DE-PARA'!$E$1:$E$1000)</f>
        <v>0</v>
      </c>
      <c r="I2140">
        <f>_xlfn.XLOOKUP(Base[[#This Row],[Recurso]],'DE-PARA'!$A$1:$A$1000,'DE-PARA'!$F$1:$F$1000)</f>
        <v>0</v>
      </c>
      <c r="AD2140" s="64"/>
      <c r="AE2140" s="64"/>
      <c r="AF2140" s="64"/>
      <c r="AG2140" s="65"/>
      <c r="AH2140" s="65"/>
      <c r="BK2140" s="65"/>
      <c r="BL2140" s="65"/>
      <c r="BP2140" s="20"/>
    </row>
    <row r="2141" spans="1:68">
      <c r="A2141" s="19">
        <f>CONCATENATE(MONTH(Base[[#This Row],[Data_Padronizada]]),"/",YEAR(Base[[#This Row],[Data_Padronizada]]))*1</f>
        <v>1</v>
      </c>
      <c r="B2141" s="20" cm="1">
        <f t="array" ref="B2141">IF(ISTEXT(BP2141), IFERROR(VALOR.DATA(TRIM(BP2141)), VALUE(TRIM(BP2141))), BP2141)</f>
        <v>0</v>
      </c>
      <c r="C2141" t="str">
        <f>TEXT(Base[[#This Row],[Data_Padronizada]],"DDD")</f>
        <v>sáb</v>
      </c>
      <c r="D2141">
        <f>_xlfn.XLOOKUP(Base[[#This Row],[Recurso]],'DE-PARA'!$A$1:$A$1000,'DE-PARA'!$D$1:$D$1000)</f>
        <v>0</v>
      </c>
      <c r="E2141" t="str">
        <f>_xlfn.XLOOKUP(Base[[#This Row],[Tipo]],'DE-PARA'!$K$2:$K$63,'DE-PARA'!$L$2:$L$63,"Fazer De-Para")</f>
        <v>Fazer De-Para</v>
      </c>
      <c r="F2141" s="21">
        <f>Base[[#This Row],[Duração]]*24</f>
        <v>0</v>
      </c>
      <c r="G2141" s="22">
        <f>HOUR(Base[[#This Row],[Tempo de atendimento]]/24)</f>
        <v>0</v>
      </c>
      <c r="H2141">
        <f>_xlfn.XLOOKUP(Base[[#This Row],[Recurso]],'DE-PARA'!$A$1:$A$1000,'DE-PARA'!$E$1:$E$1000)</f>
        <v>0</v>
      </c>
      <c r="I2141">
        <f>_xlfn.XLOOKUP(Base[[#This Row],[Recurso]],'DE-PARA'!$A$1:$A$1000,'DE-PARA'!$F$1:$F$1000)</f>
        <v>0</v>
      </c>
      <c r="AD2141" s="64"/>
      <c r="AE2141" s="64"/>
      <c r="AF2141" s="64"/>
      <c r="AG2141" s="65"/>
      <c r="AH2141" s="65"/>
      <c r="BK2141" s="65"/>
      <c r="BL2141" s="65"/>
      <c r="BP2141" s="20"/>
    </row>
    <row r="2142" spans="1:68">
      <c r="A2142" s="19">
        <f>CONCATENATE(MONTH(Base[[#This Row],[Data_Padronizada]]),"/",YEAR(Base[[#This Row],[Data_Padronizada]]))*1</f>
        <v>1</v>
      </c>
      <c r="B2142" s="20" cm="1">
        <f t="array" ref="B2142">IF(ISTEXT(BP2142), IFERROR(VALOR.DATA(TRIM(BP2142)), VALUE(TRIM(BP2142))), BP2142)</f>
        <v>0</v>
      </c>
      <c r="C2142" t="str">
        <f>TEXT(Base[[#This Row],[Data_Padronizada]],"DDD")</f>
        <v>sáb</v>
      </c>
      <c r="D2142">
        <f>_xlfn.XLOOKUP(Base[[#This Row],[Recurso]],'DE-PARA'!$A$1:$A$1000,'DE-PARA'!$D$1:$D$1000)</f>
        <v>0</v>
      </c>
      <c r="E2142" t="str">
        <f>_xlfn.XLOOKUP(Base[[#This Row],[Tipo]],'DE-PARA'!$K$2:$K$63,'DE-PARA'!$L$2:$L$63,"Fazer De-Para")</f>
        <v>Fazer De-Para</v>
      </c>
      <c r="F2142" s="21">
        <f>Base[[#This Row],[Duração]]*24</f>
        <v>0</v>
      </c>
      <c r="G2142" s="22">
        <f>HOUR(Base[[#This Row],[Tempo de atendimento]]/24)</f>
        <v>0</v>
      </c>
      <c r="H2142">
        <f>_xlfn.XLOOKUP(Base[[#This Row],[Recurso]],'DE-PARA'!$A$1:$A$1000,'DE-PARA'!$E$1:$E$1000)</f>
        <v>0</v>
      </c>
      <c r="I2142">
        <f>_xlfn.XLOOKUP(Base[[#This Row],[Recurso]],'DE-PARA'!$A$1:$A$1000,'DE-PARA'!$F$1:$F$1000)</f>
        <v>0</v>
      </c>
      <c r="AD2142" s="64"/>
      <c r="AE2142" s="64"/>
      <c r="AF2142" s="64"/>
      <c r="AG2142" s="65"/>
      <c r="AH2142" s="65"/>
      <c r="BK2142" s="65"/>
      <c r="BL2142" s="65"/>
      <c r="BP2142" s="20"/>
    </row>
    <row r="2143" spans="1:68">
      <c r="A2143" s="19">
        <f>CONCATENATE(MONTH(Base[[#This Row],[Data_Padronizada]]),"/",YEAR(Base[[#This Row],[Data_Padronizada]]))*1</f>
        <v>1</v>
      </c>
      <c r="B2143" s="20" cm="1">
        <f t="array" ref="B2143">IF(ISTEXT(BP2143), IFERROR(VALOR.DATA(TRIM(BP2143)), VALUE(TRIM(BP2143))), BP2143)</f>
        <v>0</v>
      </c>
      <c r="C2143" t="str">
        <f>TEXT(Base[[#This Row],[Data_Padronizada]],"DDD")</f>
        <v>sáb</v>
      </c>
      <c r="D2143">
        <f>_xlfn.XLOOKUP(Base[[#This Row],[Recurso]],'DE-PARA'!$A$1:$A$1000,'DE-PARA'!$D$1:$D$1000)</f>
        <v>0</v>
      </c>
      <c r="E2143" t="str">
        <f>_xlfn.XLOOKUP(Base[[#This Row],[Tipo]],'DE-PARA'!$K$2:$K$63,'DE-PARA'!$L$2:$L$63,"Fazer De-Para")</f>
        <v>Fazer De-Para</v>
      </c>
      <c r="F2143" s="21">
        <f>Base[[#This Row],[Duração]]*24</f>
        <v>0</v>
      </c>
      <c r="G2143" s="22">
        <f>HOUR(Base[[#This Row],[Tempo de atendimento]]/24)</f>
        <v>0</v>
      </c>
      <c r="H2143">
        <f>_xlfn.XLOOKUP(Base[[#This Row],[Recurso]],'DE-PARA'!$A$1:$A$1000,'DE-PARA'!$E$1:$E$1000)</f>
        <v>0</v>
      </c>
      <c r="I2143">
        <f>_xlfn.XLOOKUP(Base[[#This Row],[Recurso]],'DE-PARA'!$A$1:$A$1000,'DE-PARA'!$F$1:$F$1000)</f>
        <v>0</v>
      </c>
      <c r="AD2143" s="64"/>
      <c r="AE2143" s="64"/>
      <c r="AF2143" s="64"/>
      <c r="AG2143" s="65"/>
      <c r="AH2143" s="65"/>
      <c r="BK2143" s="65"/>
      <c r="BL2143" s="65"/>
      <c r="BP2143" s="20"/>
    </row>
    <row r="2144" spans="1:68">
      <c r="A2144" s="19">
        <f>CONCATENATE(MONTH(Base[[#This Row],[Data_Padronizada]]),"/",YEAR(Base[[#This Row],[Data_Padronizada]]))*1</f>
        <v>1</v>
      </c>
      <c r="B2144" s="20" cm="1">
        <f t="array" ref="B2144">IF(ISTEXT(BP2144), IFERROR(VALOR.DATA(TRIM(BP2144)), VALUE(TRIM(BP2144))), BP2144)</f>
        <v>0</v>
      </c>
      <c r="C2144" t="str">
        <f>TEXT(Base[[#This Row],[Data_Padronizada]],"DDD")</f>
        <v>sáb</v>
      </c>
      <c r="D2144">
        <f>_xlfn.XLOOKUP(Base[[#This Row],[Recurso]],'DE-PARA'!$A$1:$A$1000,'DE-PARA'!$D$1:$D$1000)</f>
        <v>0</v>
      </c>
      <c r="E2144" t="str">
        <f>_xlfn.XLOOKUP(Base[[#This Row],[Tipo]],'DE-PARA'!$K$2:$K$63,'DE-PARA'!$L$2:$L$63,"Fazer De-Para")</f>
        <v>Fazer De-Para</v>
      </c>
      <c r="F2144" s="21">
        <f>Base[[#This Row],[Duração]]*24</f>
        <v>0</v>
      </c>
      <c r="G2144" s="22">
        <f>HOUR(Base[[#This Row],[Tempo de atendimento]]/24)</f>
        <v>0</v>
      </c>
      <c r="H2144">
        <f>_xlfn.XLOOKUP(Base[[#This Row],[Recurso]],'DE-PARA'!$A$1:$A$1000,'DE-PARA'!$E$1:$E$1000)</f>
        <v>0</v>
      </c>
      <c r="I2144">
        <f>_xlfn.XLOOKUP(Base[[#This Row],[Recurso]],'DE-PARA'!$A$1:$A$1000,'DE-PARA'!$F$1:$F$1000)</f>
        <v>0</v>
      </c>
      <c r="AD2144" s="64"/>
      <c r="AE2144" s="64"/>
      <c r="AF2144" s="64"/>
      <c r="AG2144" s="65"/>
      <c r="AH2144" s="65"/>
      <c r="BK2144" s="65"/>
      <c r="BL2144" s="65"/>
      <c r="BP2144" s="20"/>
    </row>
    <row r="2145" spans="1:68">
      <c r="A2145" s="19">
        <f>CONCATENATE(MONTH(Base[[#This Row],[Data_Padronizada]]),"/",YEAR(Base[[#This Row],[Data_Padronizada]]))*1</f>
        <v>1</v>
      </c>
      <c r="B2145" s="20" cm="1">
        <f t="array" ref="B2145">IF(ISTEXT(BP2145), IFERROR(VALOR.DATA(TRIM(BP2145)), VALUE(TRIM(BP2145))), BP2145)</f>
        <v>0</v>
      </c>
      <c r="C2145" t="str">
        <f>TEXT(Base[[#This Row],[Data_Padronizada]],"DDD")</f>
        <v>sáb</v>
      </c>
      <c r="D2145">
        <f>_xlfn.XLOOKUP(Base[[#This Row],[Recurso]],'DE-PARA'!$A$1:$A$1000,'DE-PARA'!$D$1:$D$1000)</f>
        <v>0</v>
      </c>
      <c r="E2145" t="str">
        <f>_xlfn.XLOOKUP(Base[[#This Row],[Tipo]],'DE-PARA'!$K$2:$K$63,'DE-PARA'!$L$2:$L$63,"Fazer De-Para")</f>
        <v>Fazer De-Para</v>
      </c>
      <c r="F2145" s="21">
        <f>Base[[#This Row],[Duração]]*24</f>
        <v>0</v>
      </c>
      <c r="G2145" s="22">
        <f>HOUR(Base[[#This Row],[Tempo de atendimento]]/24)</f>
        <v>0</v>
      </c>
      <c r="H2145">
        <f>_xlfn.XLOOKUP(Base[[#This Row],[Recurso]],'DE-PARA'!$A$1:$A$1000,'DE-PARA'!$E$1:$E$1000)</f>
        <v>0</v>
      </c>
      <c r="I2145">
        <f>_xlfn.XLOOKUP(Base[[#This Row],[Recurso]],'DE-PARA'!$A$1:$A$1000,'DE-PARA'!$F$1:$F$1000)</f>
        <v>0</v>
      </c>
      <c r="AD2145" s="64"/>
      <c r="AE2145" s="64"/>
      <c r="AF2145" s="64"/>
      <c r="AG2145" s="65"/>
      <c r="AH2145" s="65"/>
      <c r="BK2145" s="65"/>
      <c r="BL2145" s="65"/>
      <c r="BP2145" s="20"/>
    </row>
    <row r="2146" spans="1:68">
      <c r="A2146" s="19">
        <f>CONCATENATE(MONTH(Base[[#This Row],[Data_Padronizada]]),"/",YEAR(Base[[#This Row],[Data_Padronizada]]))*1</f>
        <v>1</v>
      </c>
      <c r="B2146" s="20" cm="1">
        <f t="array" ref="B2146">IF(ISTEXT(BP2146), IFERROR(VALOR.DATA(TRIM(BP2146)), VALUE(TRIM(BP2146))), BP2146)</f>
        <v>0</v>
      </c>
      <c r="C2146" t="str">
        <f>TEXT(Base[[#This Row],[Data_Padronizada]],"DDD")</f>
        <v>sáb</v>
      </c>
      <c r="D2146">
        <f>_xlfn.XLOOKUP(Base[[#This Row],[Recurso]],'DE-PARA'!$A$1:$A$1000,'DE-PARA'!$D$1:$D$1000)</f>
        <v>0</v>
      </c>
      <c r="E2146" t="str">
        <f>_xlfn.XLOOKUP(Base[[#This Row],[Tipo]],'DE-PARA'!$K$2:$K$63,'DE-PARA'!$L$2:$L$63,"Fazer De-Para")</f>
        <v>Fazer De-Para</v>
      </c>
      <c r="F2146" s="21">
        <f>Base[[#This Row],[Duração]]*24</f>
        <v>0</v>
      </c>
      <c r="G2146" s="22">
        <f>HOUR(Base[[#This Row],[Tempo de atendimento]]/24)</f>
        <v>0</v>
      </c>
      <c r="H2146">
        <f>_xlfn.XLOOKUP(Base[[#This Row],[Recurso]],'DE-PARA'!$A$1:$A$1000,'DE-PARA'!$E$1:$E$1000)</f>
        <v>0</v>
      </c>
      <c r="I2146">
        <f>_xlfn.XLOOKUP(Base[[#This Row],[Recurso]],'DE-PARA'!$A$1:$A$1000,'DE-PARA'!$F$1:$F$1000)</f>
        <v>0</v>
      </c>
      <c r="AD2146" s="64"/>
      <c r="AE2146" s="64"/>
      <c r="AF2146" s="64"/>
      <c r="AG2146" s="65"/>
      <c r="AH2146" s="65"/>
      <c r="BK2146" s="65"/>
      <c r="BL2146" s="65"/>
      <c r="BP2146" s="20"/>
    </row>
    <row r="2147" spans="1:68">
      <c r="A2147" s="19">
        <f>CONCATENATE(MONTH(Base[[#This Row],[Data_Padronizada]]),"/",YEAR(Base[[#This Row],[Data_Padronizada]]))*1</f>
        <v>1</v>
      </c>
      <c r="B2147" s="20" cm="1">
        <f t="array" ref="B2147">IF(ISTEXT(BP2147), IFERROR(VALOR.DATA(TRIM(BP2147)), VALUE(TRIM(BP2147))), BP2147)</f>
        <v>0</v>
      </c>
      <c r="C2147" t="str">
        <f>TEXT(Base[[#This Row],[Data_Padronizada]],"DDD")</f>
        <v>sáb</v>
      </c>
      <c r="D2147">
        <f>_xlfn.XLOOKUP(Base[[#This Row],[Recurso]],'DE-PARA'!$A$1:$A$1000,'DE-PARA'!$D$1:$D$1000)</f>
        <v>0</v>
      </c>
      <c r="E2147" t="str">
        <f>_xlfn.XLOOKUP(Base[[#This Row],[Tipo]],'DE-PARA'!$K$2:$K$63,'DE-PARA'!$L$2:$L$63,"Fazer De-Para")</f>
        <v>Fazer De-Para</v>
      </c>
      <c r="F2147" s="21">
        <f>Base[[#This Row],[Duração]]*24</f>
        <v>0</v>
      </c>
      <c r="G2147" s="22">
        <f>HOUR(Base[[#This Row],[Tempo de atendimento]]/24)</f>
        <v>0</v>
      </c>
      <c r="H2147">
        <f>_xlfn.XLOOKUP(Base[[#This Row],[Recurso]],'DE-PARA'!$A$1:$A$1000,'DE-PARA'!$E$1:$E$1000)</f>
        <v>0</v>
      </c>
      <c r="I2147">
        <f>_xlfn.XLOOKUP(Base[[#This Row],[Recurso]],'DE-PARA'!$A$1:$A$1000,'DE-PARA'!$F$1:$F$1000)</f>
        <v>0</v>
      </c>
      <c r="AD2147" s="64"/>
      <c r="AE2147" s="64"/>
      <c r="AF2147" s="64"/>
      <c r="AG2147" s="65"/>
      <c r="AH2147" s="65"/>
      <c r="BK2147" s="65"/>
      <c r="BL2147" s="65"/>
      <c r="BP2147" s="20"/>
    </row>
    <row r="2148" spans="1:68">
      <c r="A2148" s="19">
        <f>CONCATENATE(MONTH(Base[[#This Row],[Data_Padronizada]]),"/",YEAR(Base[[#This Row],[Data_Padronizada]]))*1</f>
        <v>1</v>
      </c>
      <c r="B2148" s="20" cm="1">
        <f t="array" ref="B2148">IF(ISTEXT(BP2148), IFERROR(VALOR.DATA(TRIM(BP2148)), VALUE(TRIM(BP2148))), BP2148)</f>
        <v>0</v>
      </c>
      <c r="C2148" t="str">
        <f>TEXT(Base[[#This Row],[Data_Padronizada]],"DDD")</f>
        <v>sáb</v>
      </c>
      <c r="D2148">
        <f>_xlfn.XLOOKUP(Base[[#This Row],[Recurso]],'DE-PARA'!$A$1:$A$1000,'DE-PARA'!$D$1:$D$1000)</f>
        <v>0</v>
      </c>
      <c r="E2148" t="str">
        <f>_xlfn.XLOOKUP(Base[[#This Row],[Tipo]],'DE-PARA'!$K$2:$K$63,'DE-PARA'!$L$2:$L$63,"Fazer De-Para")</f>
        <v>Fazer De-Para</v>
      </c>
      <c r="F2148" s="21">
        <f>Base[[#This Row],[Duração]]*24</f>
        <v>0</v>
      </c>
      <c r="G2148" s="22">
        <f>HOUR(Base[[#This Row],[Tempo de atendimento]]/24)</f>
        <v>0</v>
      </c>
      <c r="H2148">
        <f>_xlfn.XLOOKUP(Base[[#This Row],[Recurso]],'DE-PARA'!$A$1:$A$1000,'DE-PARA'!$E$1:$E$1000)</f>
        <v>0</v>
      </c>
      <c r="I2148">
        <f>_xlfn.XLOOKUP(Base[[#This Row],[Recurso]],'DE-PARA'!$A$1:$A$1000,'DE-PARA'!$F$1:$F$1000)</f>
        <v>0</v>
      </c>
      <c r="AD2148" s="64"/>
      <c r="AE2148" s="64"/>
      <c r="AF2148" s="64"/>
      <c r="AG2148" s="65"/>
      <c r="AH2148" s="65"/>
      <c r="BK2148" s="65"/>
      <c r="BL2148" s="65"/>
      <c r="BP2148" s="20"/>
    </row>
    <row r="2149" spans="1:68">
      <c r="A2149" s="19">
        <f>CONCATENATE(MONTH(Base[[#This Row],[Data_Padronizada]]),"/",YEAR(Base[[#This Row],[Data_Padronizada]]))*1</f>
        <v>1</v>
      </c>
      <c r="B2149" s="20" cm="1">
        <f t="array" ref="B2149">IF(ISTEXT(BP2149), IFERROR(VALOR.DATA(TRIM(BP2149)), VALUE(TRIM(BP2149))), BP2149)</f>
        <v>0</v>
      </c>
      <c r="C2149" t="str">
        <f>TEXT(Base[[#This Row],[Data_Padronizada]],"DDD")</f>
        <v>sáb</v>
      </c>
      <c r="D2149">
        <f>_xlfn.XLOOKUP(Base[[#This Row],[Recurso]],'DE-PARA'!$A$1:$A$1000,'DE-PARA'!$D$1:$D$1000)</f>
        <v>0</v>
      </c>
      <c r="E2149" t="str">
        <f>_xlfn.XLOOKUP(Base[[#This Row],[Tipo]],'DE-PARA'!$K$2:$K$63,'DE-PARA'!$L$2:$L$63,"Fazer De-Para")</f>
        <v>Fazer De-Para</v>
      </c>
      <c r="F2149" s="21">
        <f>Base[[#This Row],[Duração]]*24</f>
        <v>0</v>
      </c>
      <c r="G2149" s="22">
        <f>HOUR(Base[[#This Row],[Tempo de atendimento]]/24)</f>
        <v>0</v>
      </c>
      <c r="H2149">
        <f>_xlfn.XLOOKUP(Base[[#This Row],[Recurso]],'DE-PARA'!$A$1:$A$1000,'DE-PARA'!$E$1:$E$1000)</f>
        <v>0</v>
      </c>
      <c r="I2149">
        <f>_xlfn.XLOOKUP(Base[[#This Row],[Recurso]],'DE-PARA'!$A$1:$A$1000,'DE-PARA'!$F$1:$F$1000)</f>
        <v>0</v>
      </c>
      <c r="AD2149" s="64"/>
      <c r="AE2149" s="64"/>
      <c r="AF2149" s="64"/>
      <c r="AG2149" s="65"/>
      <c r="AH2149" s="65"/>
      <c r="BK2149" s="65"/>
      <c r="BL2149" s="65"/>
      <c r="BP2149" s="20"/>
    </row>
    <row r="2150" spans="1:68">
      <c r="A2150" s="19">
        <f>CONCATENATE(MONTH(Base[[#This Row],[Data_Padronizada]]),"/",YEAR(Base[[#This Row],[Data_Padronizada]]))*1</f>
        <v>1</v>
      </c>
      <c r="B2150" s="20" cm="1">
        <f t="array" ref="B2150">IF(ISTEXT(BP2150), IFERROR(VALOR.DATA(TRIM(BP2150)), VALUE(TRIM(BP2150))), BP2150)</f>
        <v>0</v>
      </c>
      <c r="C2150" t="str">
        <f>TEXT(Base[[#This Row],[Data_Padronizada]],"DDD")</f>
        <v>sáb</v>
      </c>
      <c r="D2150">
        <f>_xlfn.XLOOKUP(Base[[#This Row],[Recurso]],'DE-PARA'!$A$1:$A$1000,'DE-PARA'!$D$1:$D$1000)</f>
        <v>0</v>
      </c>
      <c r="E2150" t="str">
        <f>_xlfn.XLOOKUP(Base[[#This Row],[Tipo]],'DE-PARA'!$K$2:$K$63,'DE-PARA'!$L$2:$L$63,"Fazer De-Para")</f>
        <v>Fazer De-Para</v>
      </c>
      <c r="F2150" s="21">
        <f>Base[[#This Row],[Duração]]*24</f>
        <v>0</v>
      </c>
      <c r="G2150" s="22">
        <f>HOUR(Base[[#This Row],[Tempo de atendimento]]/24)</f>
        <v>0</v>
      </c>
      <c r="H2150">
        <f>_xlfn.XLOOKUP(Base[[#This Row],[Recurso]],'DE-PARA'!$A$1:$A$1000,'DE-PARA'!$E$1:$E$1000)</f>
        <v>0</v>
      </c>
      <c r="I2150">
        <f>_xlfn.XLOOKUP(Base[[#This Row],[Recurso]],'DE-PARA'!$A$1:$A$1000,'DE-PARA'!$F$1:$F$1000)</f>
        <v>0</v>
      </c>
      <c r="AD2150" s="64"/>
      <c r="AE2150" s="64"/>
      <c r="AF2150" s="64"/>
      <c r="AG2150" s="65"/>
      <c r="AH2150" s="65"/>
      <c r="BK2150" s="65"/>
      <c r="BL2150" s="65"/>
      <c r="BP2150" s="20"/>
    </row>
    <row r="2151" spans="1:68">
      <c r="A2151" s="19">
        <f>CONCATENATE(MONTH(Base[[#This Row],[Data_Padronizada]]),"/",YEAR(Base[[#This Row],[Data_Padronizada]]))*1</f>
        <v>1</v>
      </c>
      <c r="B2151" s="20" cm="1">
        <f t="array" ref="B2151">IF(ISTEXT(BP2151), IFERROR(VALOR.DATA(TRIM(BP2151)), VALUE(TRIM(BP2151))), BP2151)</f>
        <v>0</v>
      </c>
      <c r="C2151" t="str">
        <f>TEXT(Base[[#This Row],[Data_Padronizada]],"DDD")</f>
        <v>sáb</v>
      </c>
      <c r="D2151">
        <f>_xlfn.XLOOKUP(Base[[#This Row],[Recurso]],'DE-PARA'!$A$1:$A$1000,'DE-PARA'!$D$1:$D$1000)</f>
        <v>0</v>
      </c>
      <c r="E2151" t="str">
        <f>_xlfn.XLOOKUP(Base[[#This Row],[Tipo]],'DE-PARA'!$K$2:$K$63,'DE-PARA'!$L$2:$L$63,"Fazer De-Para")</f>
        <v>Fazer De-Para</v>
      </c>
      <c r="F2151" s="21">
        <f>Base[[#This Row],[Duração]]*24</f>
        <v>0</v>
      </c>
      <c r="G2151" s="22">
        <f>HOUR(Base[[#This Row],[Tempo de atendimento]]/24)</f>
        <v>0</v>
      </c>
      <c r="H2151">
        <f>_xlfn.XLOOKUP(Base[[#This Row],[Recurso]],'DE-PARA'!$A$1:$A$1000,'DE-PARA'!$E$1:$E$1000)</f>
        <v>0</v>
      </c>
      <c r="I2151">
        <f>_xlfn.XLOOKUP(Base[[#This Row],[Recurso]],'DE-PARA'!$A$1:$A$1000,'DE-PARA'!$F$1:$F$1000)</f>
        <v>0</v>
      </c>
      <c r="AD2151" s="64"/>
      <c r="AE2151" s="64"/>
      <c r="AF2151" s="64"/>
      <c r="AG2151" s="65"/>
      <c r="AH2151" s="65"/>
      <c r="BK2151" s="65"/>
      <c r="BL2151" s="65"/>
      <c r="BP2151" s="20"/>
    </row>
    <row r="2152" spans="1:68">
      <c r="A2152" s="19">
        <f>CONCATENATE(MONTH(Base[[#This Row],[Data_Padronizada]]),"/",YEAR(Base[[#This Row],[Data_Padronizada]]))*1</f>
        <v>1</v>
      </c>
      <c r="B2152" s="20" cm="1">
        <f t="array" ref="B2152">IF(ISTEXT(BP2152), IFERROR(VALOR.DATA(TRIM(BP2152)), VALUE(TRIM(BP2152))), BP2152)</f>
        <v>0</v>
      </c>
      <c r="C2152" t="str">
        <f>TEXT(Base[[#This Row],[Data_Padronizada]],"DDD")</f>
        <v>sáb</v>
      </c>
      <c r="D2152">
        <f>_xlfn.XLOOKUP(Base[[#This Row],[Recurso]],'DE-PARA'!$A$1:$A$1000,'DE-PARA'!$D$1:$D$1000)</f>
        <v>0</v>
      </c>
      <c r="E2152" t="str">
        <f>_xlfn.XLOOKUP(Base[[#This Row],[Tipo]],'DE-PARA'!$K$2:$K$63,'DE-PARA'!$L$2:$L$63,"Fazer De-Para")</f>
        <v>Fazer De-Para</v>
      </c>
      <c r="F2152" s="21">
        <f>Base[[#This Row],[Duração]]*24</f>
        <v>0</v>
      </c>
      <c r="G2152" s="22">
        <f>HOUR(Base[[#This Row],[Tempo de atendimento]]/24)</f>
        <v>0</v>
      </c>
      <c r="H2152">
        <f>_xlfn.XLOOKUP(Base[[#This Row],[Recurso]],'DE-PARA'!$A$1:$A$1000,'DE-PARA'!$E$1:$E$1000)</f>
        <v>0</v>
      </c>
      <c r="I2152">
        <f>_xlfn.XLOOKUP(Base[[#This Row],[Recurso]],'DE-PARA'!$A$1:$A$1000,'DE-PARA'!$F$1:$F$1000)</f>
        <v>0</v>
      </c>
      <c r="AD2152" s="64"/>
      <c r="AE2152" s="64"/>
      <c r="AF2152" s="64"/>
      <c r="AG2152" s="65"/>
      <c r="AH2152" s="65"/>
      <c r="BK2152" s="65"/>
      <c r="BL2152" s="65"/>
      <c r="BP2152" s="20"/>
    </row>
    <row r="2153" spans="1:68">
      <c r="A2153" s="19">
        <f>CONCATENATE(MONTH(Base[[#This Row],[Data_Padronizada]]),"/",YEAR(Base[[#This Row],[Data_Padronizada]]))*1</f>
        <v>1</v>
      </c>
      <c r="B2153" s="20" cm="1">
        <f t="array" ref="B2153">IF(ISTEXT(BP2153), IFERROR(VALOR.DATA(TRIM(BP2153)), VALUE(TRIM(BP2153))), BP2153)</f>
        <v>0</v>
      </c>
      <c r="C2153" t="str">
        <f>TEXT(Base[[#This Row],[Data_Padronizada]],"DDD")</f>
        <v>sáb</v>
      </c>
      <c r="D2153">
        <f>_xlfn.XLOOKUP(Base[[#This Row],[Recurso]],'DE-PARA'!$A$1:$A$1000,'DE-PARA'!$D$1:$D$1000)</f>
        <v>0</v>
      </c>
      <c r="E2153" t="str">
        <f>_xlfn.XLOOKUP(Base[[#This Row],[Tipo]],'DE-PARA'!$K$2:$K$63,'DE-PARA'!$L$2:$L$63,"Fazer De-Para")</f>
        <v>Fazer De-Para</v>
      </c>
      <c r="F2153" s="21">
        <f>Base[[#This Row],[Duração]]*24</f>
        <v>0</v>
      </c>
      <c r="G2153" s="22">
        <f>HOUR(Base[[#This Row],[Tempo de atendimento]]/24)</f>
        <v>0</v>
      </c>
      <c r="H2153">
        <f>_xlfn.XLOOKUP(Base[[#This Row],[Recurso]],'DE-PARA'!$A$1:$A$1000,'DE-PARA'!$E$1:$E$1000)</f>
        <v>0</v>
      </c>
      <c r="I2153">
        <f>_xlfn.XLOOKUP(Base[[#This Row],[Recurso]],'DE-PARA'!$A$1:$A$1000,'DE-PARA'!$F$1:$F$1000)</f>
        <v>0</v>
      </c>
      <c r="AD2153" s="64"/>
      <c r="AE2153" s="64"/>
      <c r="AF2153" s="64"/>
      <c r="AG2153" s="65"/>
      <c r="AH2153" s="65"/>
      <c r="BK2153" s="65"/>
      <c r="BL2153" s="65"/>
      <c r="BP2153" s="20"/>
    </row>
    <row r="2154" spans="1:68">
      <c r="A2154" s="19">
        <f>CONCATENATE(MONTH(Base[[#This Row],[Data_Padronizada]]),"/",YEAR(Base[[#This Row],[Data_Padronizada]]))*1</f>
        <v>1</v>
      </c>
      <c r="B2154" s="20" cm="1">
        <f t="array" ref="B2154">IF(ISTEXT(BP2154), IFERROR(VALOR.DATA(TRIM(BP2154)), VALUE(TRIM(BP2154))), BP2154)</f>
        <v>0</v>
      </c>
      <c r="C2154" t="str">
        <f>TEXT(Base[[#This Row],[Data_Padronizada]],"DDD")</f>
        <v>sáb</v>
      </c>
      <c r="D2154">
        <f>_xlfn.XLOOKUP(Base[[#This Row],[Recurso]],'DE-PARA'!$A$1:$A$1000,'DE-PARA'!$D$1:$D$1000)</f>
        <v>0</v>
      </c>
      <c r="E2154" t="str">
        <f>_xlfn.XLOOKUP(Base[[#This Row],[Tipo]],'DE-PARA'!$K$2:$K$63,'DE-PARA'!$L$2:$L$63,"Fazer De-Para")</f>
        <v>Fazer De-Para</v>
      </c>
      <c r="F2154" s="21">
        <f>Base[[#This Row],[Duração]]*24</f>
        <v>0</v>
      </c>
      <c r="G2154" s="22">
        <f>HOUR(Base[[#This Row],[Tempo de atendimento]]/24)</f>
        <v>0</v>
      </c>
      <c r="H2154">
        <f>_xlfn.XLOOKUP(Base[[#This Row],[Recurso]],'DE-PARA'!$A$1:$A$1000,'DE-PARA'!$E$1:$E$1000)</f>
        <v>0</v>
      </c>
      <c r="I2154">
        <f>_xlfn.XLOOKUP(Base[[#This Row],[Recurso]],'DE-PARA'!$A$1:$A$1000,'DE-PARA'!$F$1:$F$1000)</f>
        <v>0</v>
      </c>
      <c r="AD2154" s="64"/>
      <c r="AE2154" s="64"/>
      <c r="AF2154" s="64"/>
      <c r="AG2154" s="65"/>
      <c r="AH2154" s="65"/>
      <c r="BK2154" s="65"/>
      <c r="BL2154" s="65"/>
      <c r="BP2154" s="20"/>
    </row>
    <row r="2155" spans="1:68">
      <c r="A2155" s="19">
        <f>CONCATENATE(MONTH(Base[[#This Row],[Data_Padronizada]]),"/",YEAR(Base[[#This Row],[Data_Padronizada]]))*1</f>
        <v>1</v>
      </c>
      <c r="B2155" s="20" cm="1">
        <f t="array" ref="B2155">IF(ISTEXT(BP2155), IFERROR(VALOR.DATA(TRIM(BP2155)), VALUE(TRIM(BP2155))), BP2155)</f>
        <v>0</v>
      </c>
      <c r="C2155" t="str">
        <f>TEXT(Base[[#This Row],[Data_Padronizada]],"DDD")</f>
        <v>sáb</v>
      </c>
      <c r="D2155">
        <f>_xlfn.XLOOKUP(Base[[#This Row],[Recurso]],'DE-PARA'!$A$1:$A$1000,'DE-PARA'!$D$1:$D$1000)</f>
        <v>0</v>
      </c>
      <c r="E2155" t="str">
        <f>_xlfn.XLOOKUP(Base[[#This Row],[Tipo]],'DE-PARA'!$K$2:$K$63,'DE-PARA'!$L$2:$L$63,"Fazer De-Para")</f>
        <v>Fazer De-Para</v>
      </c>
      <c r="F2155" s="21">
        <f>Base[[#This Row],[Duração]]*24</f>
        <v>0</v>
      </c>
      <c r="G2155" s="22">
        <f>HOUR(Base[[#This Row],[Tempo de atendimento]]/24)</f>
        <v>0</v>
      </c>
      <c r="H2155">
        <f>_xlfn.XLOOKUP(Base[[#This Row],[Recurso]],'DE-PARA'!$A$1:$A$1000,'DE-PARA'!$E$1:$E$1000)</f>
        <v>0</v>
      </c>
      <c r="I2155">
        <f>_xlfn.XLOOKUP(Base[[#This Row],[Recurso]],'DE-PARA'!$A$1:$A$1000,'DE-PARA'!$F$1:$F$1000)</f>
        <v>0</v>
      </c>
      <c r="AD2155" s="64"/>
      <c r="AE2155" s="64"/>
      <c r="AF2155" s="64"/>
      <c r="AG2155" s="65"/>
      <c r="AH2155" s="65"/>
      <c r="BK2155" s="65"/>
      <c r="BL2155" s="65"/>
      <c r="BP2155" s="20"/>
    </row>
    <row r="2156" spans="1:68">
      <c r="A2156" s="19">
        <f>CONCATENATE(MONTH(Base[[#This Row],[Data_Padronizada]]),"/",YEAR(Base[[#This Row],[Data_Padronizada]]))*1</f>
        <v>1</v>
      </c>
      <c r="B2156" s="20" cm="1">
        <f t="array" ref="B2156">IF(ISTEXT(BP2156), IFERROR(VALOR.DATA(TRIM(BP2156)), VALUE(TRIM(BP2156))), BP2156)</f>
        <v>0</v>
      </c>
      <c r="C2156" t="str">
        <f>TEXT(Base[[#This Row],[Data_Padronizada]],"DDD")</f>
        <v>sáb</v>
      </c>
      <c r="D2156">
        <f>_xlfn.XLOOKUP(Base[[#This Row],[Recurso]],'DE-PARA'!$A$1:$A$1000,'DE-PARA'!$D$1:$D$1000)</f>
        <v>0</v>
      </c>
      <c r="E2156" t="str">
        <f>_xlfn.XLOOKUP(Base[[#This Row],[Tipo]],'DE-PARA'!$K$2:$K$63,'DE-PARA'!$L$2:$L$63,"Fazer De-Para")</f>
        <v>Fazer De-Para</v>
      </c>
      <c r="F2156" s="21">
        <f>Base[[#This Row],[Duração]]*24</f>
        <v>0</v>
      </c>
      <c r="G2156" s="22">
        <f>HOUR(Base[[#This Row],[Tempo de atendimento]]/24)</f>
        <v>0</v>
      </c>
      <c r="H2156">
        <f>_xlfn.XLOOKUP(Base[[#This Row],[Recurso]],'DE-PARA'!$A$1:$A$1000,'DE-PARA'!$E$1:$E$1000)</f>
        <v>0</v>
      </c>
      <c r="I2156">
        <f>_xlfn.XLOOKUP(Base[[#This Row],[Recurso]],'DE-PARA'!$A$1:$A$1000,'DE-PARA'!$F$1:$F$1000)</f>
        <v>0</v>
      </c>
      <c r="AD2156" s="64"/>
      <c r="AE2156" s="64"/>
      <c r="AF2156" s="64"/>
      <c r="AG2156" s="65"/>
      <c r="AH2156" s="65"/>
      <c r="BK2156" s="65"/>
      <c r="BL2156" s="65"/>
      <c r="BP2156" s="20"/>
    </row>
    <row r="2157" spans="1:68">
      <c r="A2157" s="19">
        <f>CONCATENATE(MONTH(Base[[#This Row],[Data_Padronizada]]),"/",YEAR(Base[[#This Row],[Data_Padronizada]]))*1</f>
        <v>1</v>
      </c>
      <c r="B2157" s="20" cm="1">
        <f t="array" ref="B2157">IF(ISTEXT(BP2157), IFERROR(VALOR.DATA(TRIM(BP2157)), VALUE(TRIM(BP2157))), BP2157)</f>
        <v>0</v>
      </c>
      <c r="C2157" t="str">
        <f>TEXT(Base[[#This Row],[Data_Padronizada]],"DDD")</f>
        <v>sáb</v>
      </c>
      <c r="D2157">
        <f>_xlfn.XLOOKUP(Base[[#This Row],[Recurso]],'DE-PARA'!$A$1:$A$1000,'DE-PARA'!$D$1:$D$1000)</f>
        <v>0</v>
      </c>
      <c r="E2157" t="str">
        <f>_xlfn.XLOOKUP(Base[[#This Row],[Tipo]],'DE-PARA'!$K$2:$K$63,'DE-PARA'!$L$2:$L$63,"Fazer De-Para")</f>
        <v>Fazer De-Para</v>
      </c>
      <c r="F2157" s="21">
        <f>Base[[#This Row],[Duração]]*24</f>
        <v>0</v>
      </c>
      <c r="G2157" s="22">
        <f>HOUR(Base[[#This Row],[Tempo de atendimento]]/24)</f>
        <v>0</v>
      </c>
      <c r="H2157">
        <f>_xlfn.XLOOKUP(Base[[#This Row],[Recurso]],'DE-PARA'!$A$1:$A$1000,'DE-PARA'!$E$1:$E$1000)</f>
        <v>0</v>
      </c>
      <c r="I2157">
        <f>_xlfn.XLOOKUP(Base[[#This Row],[Recurso]],'DE-PARA'!$A$1:$A$1000,'DE-PARA'!$F$1:$F$1000)</f>
        <v>0</v>
      </c>
      <c r="AD2157" s="64"/>
      <c r="AE2157" s="64"/>
      <c r="AF2157" s="64"/>
      <c r="AG2157" s="65"/>
      <c r="AH2157" s="65"/>
      <c r="BK2157" s="65"/>
      <c r="BL2157" s="65"/>
      <c r="BP2157" s="20"/>
    </row>
    <row r="2158" spans="1:68">
      <c r="A2158" s="19">
        <f>CONCATENATE(MONTH(Base[[#This Row],[Data_Padronizada]]),"/",YEAR(Base[[#This Row],[Data_Padronizada]]))*1</f>
        <v>1</v>
      </c>
      <c r="B2158" s="20" cm="1">
        <f t="array" ref="B2158">IF(ISTEXT(BP2158), IFERROR(VALOR.DATA(TRIM(BP2158)), VALUE(TRIM(BP2158))), BP2158)</f>
        <v>0</v>
      </c>
      <c r="C2158" t="str">
        <f>TEXT(Base[[#This Row],[Data_Padronizada]],"DDD")</f>
        <v>sáb</v>
      </c>
      <c r="D2158">
        <f>_xlfn.XLOOKUP(Base[[#This Row],[Recurso]],'DE-PARA'!$A$1:$A$1000,'DE-PARA'!$D$1:$D$1000)</f>
        <v>0</v>
      </c>
      <c r="E2158" t="str">
        <f>_xlfn.XLOOKUP(Base[[#This Row],[Tipo]],'DE-PARA'!$K$2:$K$63,'DE-PARA'!$L$2:$L$63,"Fazer De-Para")</f>
        <v>Fazer De-Para</v>
      </c>
      <c r="F2158" s="21">
        <f>Base[[#This Row],[Duração]]*24</f>
        <v>0</v>
      </c>
      <c r="G2158" s="22">
        <f>HOUR(Base[[#This Row],[Tempo de atendimento]]/24)</f>
        <v>0</v>
      </c>
      <c r="H2158">
        <f>_xlfn.XLOOKUP(Base[[#This Row],[Recurso]],'DE-PARA'!$A$1:$A$1000,'DE-PARA'!$E$1:$E$1000)</f>
        <v>0</v>
      </c>
      <c r="I2158">
        <f>_xlfn.XLOOKUP(Base[[#This Row],[Recurso]],'DE-PARA'!$A$1:$A$1000,'DE-PARA'!$F$1:$F$1000)</f>
        <v>0</v>
      </c>
      <c r="AD2158" s="64"/>
      <c r="AE2158" s="64"/>
      <c r="AF2158" s="64"/>
      <c r="AG2158" s="65"/>
      <c r="AH2158" s="65"/>
      <c r="BK2158" s="65"/>
      <c r="BL2158" s="65"/>
      <c r="BP2158" s="20"/>
    </row>
    <row r="2159" spans="1:68">
      <c r="A2159" s="19">
        <f>CONCATENATE(MONTH(Base[[#This Row],[Data_Padronizada]]),"/",YEAR(Base[[#This Row],[Data_Padronizada]]))*1</f>
        <v>1</v>
      </c>
      <c r="B2159" s="20" cm="1">
        <f t="array" ref="B2159">IF(ISTEXT(BP2159), IFERROR(VALOR.DATA(TRIM(BP2159)), VALUE(TRIM(BP2159))), BP2159)</f>
        <v>0</v>
      </c>
      <c r="C2159" t="str">
        <f>TEXT(Base[[#This Row],[Data_Padronizada]],"DDD")</f>
        <v>sáb</v>
      </c>
      <c r="D2159">
        <f>_xlfn.XLOOKUP(Base[[#This Row],[Recurso]],'DE-PARA'!$A$1:$A$1000,'DE-PARA'!$D$1:$D$1000)</f>
        <v>0</v>
      </c>
      <c r="E2159" t="str">
        <f>_xlfn.XLOOKUP(Base[[#This Row],[Tipo]],'DE-PARA'!$K$2:$K$63,'DE-PARA'!$L$2:$L$63,"Fazer De-Para")</f>
        <v>Fazer De-Para</v>
      </c>
      <c r="F2159" s="21">
        <f>Base[[#This Row],[Duração]]*24</f>
        <v>0</v>
      </c>
      <c r="G2159" s="22">
        <f>HOUR(Base[[#This Row],[Tempo de atendimento]]/24)</f>
        <v>0</v>
      </c>
      <c r="H2159">
        <f>_xlfn.XLOOKUP(Base[[#This Row],[Recurso]],'DE-PARA'!$A$1:$A$1000,'DE-PARA'!$E$1:$E$1000)</f>
        <v>0</v>
      </c>
      <c r="I2159">
        <f>_xlfn.XLOOKUP(Base[[#This Row],[Recurso]],'DE-PARA'!$A$1:$A$1000,'DE-PARA'!$F$1:$F$1000)</f>
        <v>0</v>
      </c>
      <c r="AD2159" s="64"/>
      <c r="AE2159" s="64"/>
      <c r="AF2159" s="64"/>
      <c r="AG2159" s="65"/>
      <c r="AH2159" s="65"/>
      <c r="BK2159" s="65"/>
      <c r="BL2159" s="65"/>
      <c r="BP2159" s="20"/>
    </row>
    <row r="2160" spans="1:68">
      <c r="A2160" s="19">
        <f>CONCATENATE(MONTH(Base[[#This Row],[Data_Padronizada]]),"/",YEAR(Base[[#This Row],[Data_Padronizada]]))*1</f>
        <v>1</v>
      </c>
      <c r="B2160" s="20" cm="1">
        <f t="array" ref="B2160">IF(ISTEXT(BP2160), IFERROR(VALOR.DATA(TRIM(BP2160)), VALUE(TRIM(BP2160))), BP2160)</f>
        <v>0</v>
      </c>
      <c r="C2160" t="str">
        <f>TEXT(Base[[#This Row],[Data_Padronizada]],"DDD")</f>
        <v>sáb</v>
      </c>
      <c r="D2160">
        <f>_xlfn.XLOOKUP(Base[[#This Row],[Recurso]],'DE-PARA'!$A$1:$A$1000,'DE-PARA'!$D$1:$D$1000)</f>
        <v>0</v>
      </c>
      <c r="E2160" t="str">
        <f>_xlfn.XLOOKUP(Base[[#This Row],[Tipo]],'DE-PARA'!$K$2:$K$63,'DE-PARA'!$L$2:$L$63,"Fazer De-Para")</f>
        <v>Fazer De-Para</v>
      </c>
      <c r="F2160" s="21">
        <f>Base[[#This Row],[Duração]]*24</f>
        <v>0</v>
      </c>
      <c r="G2160" s="22">
        <f>HOUR(Base[[#This Row],[Tempo de atendimento]]/24)</f>
        <v>0</v>
      </c>
      <c r="H2160">
        <f>_xlfn.XLOOKUP(Base[[#This Row],[Recurso]],'DE-PARA'!$A$1:$A$1000,'DE-PARA'!$E$1:$E$1000)</f>
        <v>0</v>
      </c>
      <c r="I2160">
        <f>_xlfn.XLOOKUP(Base[[#This Row],[Recurso]],'DE-PARA'!$A$1:$A$1000,'DE-PARA'!$F$1:$F$1000)</f>
        <v>0</v>
      </c>
      <c r="AD2160" s="64"/>
      <c r="AE2160" s="64"/>
      <c r="AF2160" s="64"/>
      <c r="AG2160" s="65"/>
      <c r="AH2160" s="65"/>
      <c r="BK2160" s="65"/>
      <c r="BL2160" s="65"/>
      <c r="BP2160" s="20"/>
    </row>
    <row r="2161" spans="1:68">
      <c r="A2161" s="19">
        <f>CONCATENATE(MONTH(Base[[#This Row],[Data_Padronizada]]),"/",YEAR(Base[[#This Row],[Data_Padronizada]]))*1</f>
        <v>1</v>
      </c>
      <c r="B2161" s="20" cm="1">
        <f t="array" ref="B2161">IF(ISTEXT(BP2161), IFERROR(VALOR.DATA(TRIM(BP2161)), VALUE(TRIM(BP2161))), BP2161)</f>
        <v>0</v>
      </c>
      <c r="C2161" t="str">
        <f>TEXT(Base[[#This Row],[Data_Padronizada]],"DDD")</f>
        <v>sáb</v>
      </c>
      <c r="D2161">
        <f>_xlfn.XLOOKUP(Base[[#This Row],[Recurso]],'DE-PARA'!$A$1:$A$1000,'DE-PARA'!$D$1:$D$1000)</f>
        <v>0</v>
      </c>
      <c r="E2161" t="str">
        <f>_xlfn.XLOOKUP(Base[[#This Row],[Tipo]],'DE-PARA'!$K$2:$K$63,'DE-PARA'!$L$2:$L$63,"Fazer De-Para")</f>
        <v>Fazer De-Para</v>
      </c>
      <c r="F2161" s="21">
        <f>Base[[#This Row],[Duração]]*24</f>
        <v>0</v>
      </c>
      <c r="G2161" s="22">
        <f>HOUR(Base[[#This Row],[Tempo de atendimento]]/24)</f>
        <v>0</v>
      </c>
      <c r="H2161">
        <f>_xlfn.XLOOKUP(Base[[#This Row],[Recurso]],'DE-PARA'!$A$1:$A$1000,'DE-PARA'!$E$1:$E$1000)</f>
        <v>0</v>
      </c>
      <c r="I2161">
        <f>_xlfn.XLOOKUP(Base[[#This Row],[Recurso]],'DE-PARA'!$A$1:$A$1000,'DE-PARA'!$F$1:$F$1000)</f>
        <v>0</v>
      </c>
      <c r="AD2161" s="64"/>
      <c r="AE2161" s="64"/>
      <c r="AF2161" s="64"/>
      <c r="AG2161" s="65"/>
      <c r="AH2161" s="65"/>
      <c r="BK2161" s="65"/>
      <c r="BL2161" s="65"/>
      <c r="BP2161" s="20"/>
    </row>
    <row r="2162" spans="1:68">
      <c r="A2162" s="19">
        <f>CONCATENATE(MONTH(Base[[#This Row],[Data_Padronizada]]),"/",YEAR(Base[[#This Row],[Data_Padronizada]]))*1</f>
        <v>1</v>
      </c>
      <c r="B2162" s="20" cm="1">
        <f t="array" ref="B2162">IF(ISTEXT(BP2162), IFERROR(VALOR.DATA(TRIM(BP2162)), VALUE(TRIM(BP2162))), BP2162)</f>
        <v>0</v>
      </c>
      <c r="C2162" t="str">
        <f>TEXT(Base[[#This Row],[Data_Padronizada]],"DDD")</f>
        <v>sáb</v>
      </c>
      <c r="D2162">
        <f>_xlfn.XLOOKUP(Base[[#This Row],[Recurso]],'DE-PARA'!$A$1:$A$1000,'DE-PARA'!$D$1:$D$1000)</f>
        <v>0</v>
      </c>
      <c r="E2162" t="str">
        <f>_xlfn.XLOOKUP(Base[[#This Row],[Tipo]],'DE-PARA'!$K$2:$K$63,'DE-PARA'!$L$2:$L$63,"Fazer De-Para")</f>
        <v>Fazer De-Para</v>
      </c>
      <c r="F2162" s="21">
        <f>Base[[#This Row],[Duração]]*24</f>
        <v>0</v>
      </c>
      <c r="G2162" s="22">
        <f>HOUR(Base[[#This Row],[Tempo de atendimento]]/24)</f>
        <v>0</v>
      </c>
      <c r="H2162">
        <f>_xlfn.XLOOKUP(Base[[#This Row],[Recurso]],'DE-PARA'!$A$1:$A$1000,'DE-PARA'!$E$1:$E$1000)</f>
        <v>0</v>
      </c>
      <c r="I2162">
        <f>_xlfn.XLOOKUP(Base[[#This Row],[Recurso]],'DE-PARA'!$A$1:$A$1000,'DE-PARA'!$F$1:$F$1000)</f>
        <v>0</v>
      </c>
      <c r="AD2162" s="64"/>
      <c r="AE2162" s="64"/>
      <c r="AF2162" s="64"/>
      <c r="AG2162" s="65"/>
      <c r="AH2162" s="65"/>
      <c r="BK2162" s="65"/>
      <c r="BL2162" s="65"/>
      <c r="BP2162" s="20"/>
    </row>
    <row r="2163" spans="1:68">
      <c r="A2163" s="19">
        <f>CONCATENATE(MONTH(Base[[#This Row],[Data_Padronizada]]),"/",YEAR(Base[[#This Row],[Data_Padronizada]]))*1</f>
        <v>1</v>
      </c>
      <c r="B2163" s="20" cm="1">
        <f t="array" ref="B2163">IF(ISTEXT(BP2163), IFERROR(VALOR.DATA(TRIM(BP2163)), VALUE(TRIM(BP2163))), BP2163)</f>
        <v>0</v>
      </c>
      <c r="C2163" t="str">
        <f>TEXT(Base[[#This Row],[Data_Padronizada]],"DDD")</f>
        <v>sáb</v>
      </c>
      <c r="D2163">
        <f>_xlfn.XLOOKUP(Base[[#This Row],[Recurso]],'DE-PARA'!$A$1:$A$1000,'DE-PARA'!$D$1:$D$1000)</f>
        <v>0</v>
      </c>
      <c r="E2163" t="str">
        <f>_xlfn.XLOOKUP(Base[[#This Row],[Tipo]],'DE-PARA'!$K$2:$K$63,'DE-PARA'!$L$2:$L$63,"Fazer De-Para")</f>
        <v>Fazer De-Para</v>
      </c>
      <c r="F2163" s="21">
        <f>Base[[#This Row],[Duração]]*24</f>
        <v>0</v>
      </c>
      <c r="G2163" s="22">
        <f>HOUR(Base[[#This Row],[Tempo de atendimento]]/24)</f>
        <v>0</v>
      </c>
      <c r="H2163">
        <f>_xlfn.XLOOKUP(Base[[#This Row],[Recurso]],'DE-PARA'!$A$1:$A$1000,'DE-PARA'!$E$1:$E$1000)</f>
        <v>0</v>
      </c>
      <c r="I2163">
        <f>_xlfn.XLOOKUP(Base[[#This Row],[Recurso]],'DE-PARA'!$A$1:$A$1000,'DE-PARA'!$F$1:$F$1000)</f>
        <v>0</v>
      </c>
      <c r="AD2163" s="64"/>
      <c r="AE2163" s="64"/>
      <c r="AF2163" s="64"/>
      <c r="AG2163" s="65"/>
      <c r="AH2163" s="65"/>
      <c r="BK2163" s="65"/>
      <c r="BL2163" s="65"/>
      <c r="BP2163" s="20"/>
    </row>
    <row r="2164" spans="1:68">
      <c r="A2164" s="19">
        <f>CONCATENATE(MONTH(Base[[#This Row],[Data_Padronizada]]),"/",YEAR(Base[[#This Row],[Data_Padronizada]]))*1</f>
        <v>1</v>
      </c>
      <c r="B2164" s="20" cm="1">
        <f t="array" ref="B2164">IF(ISTEXT(BP2164), IFERROR(VALOR.DATA(TRIM(BP2164)), VALUE(TRIM(BP2164))), BP2164)</f>
        <v>0</v>
      </c>
      <c r="C2164" t="str">
        <f>TEXT(Base[[#This Row],[Data_Padronizada]],"DDD")</f>
        <v>sáb</v>
      </c>
      <c r="D2164">
        <f>_xlfn.XLOOKUP(Base[[#This Row],[Recurso]],'DE-PARA'!$A$1:$A$1000,'DE-PARA'!$D$1:$D$1000)</f>
        <v>0</v>
      </c>
      <c r="E2164" t="str">
        <f>_xlfn.XLOOKUP(Base[[#This Row],[Tipo]],'DE-PARA'!$K$2:$K$63,'DE-PARA'!$L$2:$L$63,"Fazer De-Para")</f>
        <v>Fazer De-Para</v>
      </c>
      <c r="F2164" s="21">
        <f>Base[[#This Row],[Duração]]*24</f>
        <v>0</v>
      </c>
      <c r="G2164" s="22">
        <f>HOUR(Base[[#This Row],[Tempo de atendimento]]/24)</f>
        <v>0</v>
      </c>
      <c r="H2164">
        <f>_xlfn.XLOOKUP(Base[[#This Row],[Recurso]],'DE-PARA'!$A$1:$A$1000,'DE-PARA'!$E$1:$E$1000)</f>
        <v>0</v>
      </c>
      <c r="I2164">
        <f>_xlfn.XLOOKUP(Base[[#This Row],[Recurso]],'DE-PARA'!$A$1:$A$1000,'DE-PARA'!$F$1:$F$1000)</f>
        <v>0</v>
      </c>
      <c r="AD2164" s="64"/>
      <c r="AE2164" s="64"/>
      <c r="AF2164" s="64"/>
      <c r="AG2164" s="65"/>
      <c r="AH2164" s="65"/>
      <c r="BK2164" s="65"/>
      <c r="BL2164" s="65"/>
      <c r="BP2164" s="20"/>
    </row>
    <row r="2165" spans="1:68">
      <c r="A2165" s="19">
        <f>CONCATENATE(MONTH(Base[[#This Row],[Data_Padronizada]]),"/",YEAR(Base[[#This Row],[Data_Padronizada]]))*1</f>
        <v>1</v>
      </c>
      <c r="B2165" s="20" cm="1">
        <f t="array" ref="B2165">IF(ISTEXT(BP2165), IFERROR(VALOR.DATA(TRIM(BP2165)), VALUE(TRIM(BP2165))), BP2165)</f>
        <v>0</v>
      </c>
      <c r="C2165" t="str">
        <f>TEXT(Base[[#This Row],[Data_Padronizada]],"DDD")</f>
        <v>sáb</v>
      </c>
      <c r="D2165">
        <f>_xlfn.XLOOKUP(Base[[#This Row],[Recurso]],'DE-PARA'!$A$1:$A$1000,'DE-PARA'!$D$1:$D$1000)</f>
        <v>0</v>
      </c>
      <c r="E2165" t="str">
        <f>_xlfn.XLOOKUP(Base[[#This Row],[Tipo]],'DE-PARA'!$K$2:$K$63,'DE-PARA'!$L$2:$L$63,"Fazer De-Para")</f>
        <v>Fazer De-Para</v>
      </c>
      <c r="F2165" s="21">
        <f>Base[[#This Row],[Duração]]*24</f>
        <v>0</v>
      </c>
      <c r="G2165" s="22">
        <f>HOUR(Base[[#This Row],[Tempo de atendimento]]/24)</f>
        <v>0</v>
      </c>
      <c r="H2165">
        <f>_xlfn.XLOOKUP(Base[[#This Row],[Recurso]],'DE-PARA'!$A$1:$A$1000,'DE-PARA'!$E$1:$E$1000)</f>
        <v>0</v>
      </c>
      <c r="I2165">
        <f>_xlfn.XLOOKUP(Base[[#This Row],[Recurso]],'DE-PARA'!$A$1:$A$1000,'DE-PARA'!$F$1:$F$1000)</f>
        <v>0</v>
      </c>
      <c r="AD2165" s="64"/>
      <c r="AE2165" s="64"/>
      <c r="AF2165" s="64"/>
      <c r="AG2165" s="65"/>
      <c r="AH2165" s="65"/>
      <c r="BK2165" s="65"/>
      <c r="BL2165" s="65"/>
      <c r="BP2165" s="20"/>
    </row>
    <row r="2166" spans="1:68">
      <c r="A2166" s="19">
        <f>CONCATENATE(MONTH(Base[[#This Row],[Data_Padronizada]]),"/",YEAR(Base[[#This Row],[Data_Padronizada]]))*1</f>
        <v>1</v>
      </c>
      <c r="B2166" s="20" cm="1">
        <f t="array" ref="B2166">IF(ISTEXT(BP2166), IFERROR(VALOR.DATA(TRIM(BP2166)), VALUE(TRIM(BP2166))), BP2166)</f>
        <v>0</v>
      </c>
      <c r="C2166" t="str">
        <f>TEXT(Base[[#This Row],[Data_Padronizada]],"DDD")</f>
        <v>sáb</v>
      </c>
      <c r="D2166">
        <f>_xlfn.XLOOKUP(Base[[#This Row],[Recurso]],'DE-PARA'!$A$1:$A$1000,'DE-PARA'!$D$1:$D$1000)</f>
        <v>0</v>
      </c>
      <c r="E2166" t="str">
        <f>_xlfn.XLOOKUP(Base[[#This Row],[Tipo]],'DE-PARA'!$K$2:$K$63,'DE-PARA'!$L$2:$L$63,"Fazer De-Para")</f>
        <v>Fazer De-Para</v>
      </c>
      <c r="F2166" s="21">
        <f>Base[[#This Row],[Duração]]*24</f>
        <v>0</v>
      </c>
      <c r="G2166" s="22">
        <f>HOUR(Base[[#This Row],[Tempo de atendimento]]/24)</f>
        <v>0</v>
      </c>
      <c r="H2166">
        <f>_xlfn.XLOOKUP(Base[[#This Row],[Recurso]],'DE-PARA'!$A$1:$A$1000,'DE-PARA'!$E$1:$E$1000)</f>
        <v>0</v>
      </c>
      <c r="I2166">
        <f>_xlfn.XLOOKUP(Base[[#This Row],[Recurso]],'DE-PARA'!$A$1:$A$1000,'DE-PARA'!$F$1:$F$1000)</f>
        <v>0</v>
      </c>
      <c r="AD2166" s="64"/>
      <c r="AE2166" s="64"/>
      <c r="AF2166" s="64"/>
      <c r="AG2166" s="65"/>
      <c r="AH2166" s="65"/>
      <c r="BK2166" s="65"/>
      <c r="BL2166" s="65"/>
      <c r="BP2166" s="20"/>
    </row>
    <row r="2167" spans="1:68">
      <c r="A2167" s="19">
        <f>CONCATENATE(MONTH(Base[[#This Row],[Data_Padronizada]]),"/",YEAR(Base[[#This Row],[Data_Padronizada]]))*1</f>
        <v>1</v>
      </c>
      <c r="B2167" s="20" cm="1">
        <f t="array" ref="B2167">IF(ISTEXT(BP2167), IFERROR(VALOR.DATA(TRIM(BP2167)), VALUE(TRIM(BP2167))), BP2167)</f>
        <v>0</v>
      </c>
      <c r="C2167" t="str">
        <f>TEXT(Base[[#This Row],[Data_Padronizada]],"DDD")</f>
        <v>sáb</v>
      </c>
      <c r="D2167">
        <f>_xlfn.XLOOKUP(Base[[#This Row],[Recurso]],'DE-PARA'!$A$1:$A$1000,'DE-PARA'!$D$1:$D$1000)</f>
        <v>0</v>
      </c>
      <c r="E2167" t="str">
        <f>_xlfn.XLOOKUP(Base[[#This Row],[Tipo]],'DE-PARA'!$K$2:$K$63,'DE-PARA'!$L$2:$L$63,"Fazer De-Para")</f>
        <v>Fazer De-Para</v>
      </c>
      <c r="F2167" s="21">
        <f>Base[[#This Row],[Duração]]*24</f>
        <v>0</v>
      </c>
      <c r="G2167" s="22">
        <f>HOUR(Base[[#This Row],[Tempo de atendimento]]/24)</f>
        <v>0</v>
      </c>
      <c r="H2167">
        <f>_xlfn.XLOOKUP(Base[[#This Row],[Recurso]],'DE-PARA'!$A$1:$A$1000,'DE-PARA'!$E$1:$E$1000)</f>
        <v>0</v>
      </c>
      <c r="I2167">
        <f>_xlfn.XLOOKUP(Base[[#This Row],[Recurso]],'DE-PARA'!$A$1:$A$1000,'DE-PARA'!$F$1:$F$1000)</f>
        <v>0</v>
      </c>
      <c r="AD2167" s="64"/>
      <c r="AE2167" s="64"/>
      <c r="AF2167" s="64"/>
      <c r="AG2167" s="65"/>
      <c r="AH2167" s="65"/>
      <c r="BK2167" s="65"/>
      <c r="BL2167" s="65"/>
      <c r="BP2167" s="20"/>
    </row>
    <row r="2168" spans="1:68">
      <c r="A2168" s="19">
        <f>CONCATENATE(MONTH(Base[[#This Row],[Data_Padronizada]]),"/",YEAR(Base[[#This Row],[Data_Padronizada]]))*1</f>
        <v>1</v>
      </c>
      <c r="B2168" s="20" cm="1">
        <f t="array" ref="B2168">IF(ISTEXT(BP2168), IFERROR(VALOR.DATA(TRIM(BP2168)), VALUE(TRIM(BP2168))), BP2168)</f>
        <v>0</v>
      </c>
      <c r="C2168" t="str">
        <f>TEXT(Base[[#This Row],[Data_Padronizada]],"DDD")</f>
        <v>sáb</v>
      </c>
      <c r="D2168">
        <f>_xlfn.XLOOKUP(Base[[#This Row],[Recurso]],'DE-PARA'!$A$1:$A$1000,'DE-PARA'!$D$1:$D$1000)</f>
        <v>0</v>
      </c>
      <c r="E2168" t="str">
        <f>_xlfn.XLOOKUP(Base[[#This Row],[Tipo]],'DE-PARA'!$K$2:$K$63,'DE-PARA'!$L$2:$L$63,"Fazer De-Para")</f>
        <v>Fazer De-Para</v>
      </c>
      <c r="F2168" s="21">
        <f>Base[[#This Row],[Duração]]*24</f>
        <v>0</v>
      </c>
      <c r="G2168" s="22">
        <f>HOUR(Base[[#This Row],[Tempo de atendimento]]/24)</f>
        <v>0</v>
      </c>
      <c r="H2168">
        <f>_xlfn.XLOOKUP(Base[[#This Row],[Recurso]],'DE-PARA'!$A$1:$A$1000,'DE-PARA'!$E$1:$E$1000)</f>
        <v>0</v>
      </c>
      <c r="I2168">
        <f>_xlfn.XLOOKUP(Base[[#This Row],[Recurso]],'DE-PARA'!$A$1:$A$1000,'DE-PARA'!$F$1:$F$1000)</f>
        <v>0</v>
      </c>
      <c r="AD2168" s="64"/>
      <c r="AE2168" s="64"/>
      <c r="AF2168" s="64"/>
      <c r="AG2168" s="65"/>
      <c r="AH2168" s="65"/>
      <c r="BK2168" s="65"/>
      <c r="BL2168" s="65"/>
      <c r="BP2168" s="20"/>
    </row>
    <row r="2169" spans="1:68">
      <c r="A2169" s="19">
        <f>CONCATENATE(MONTH(Base[[#This Row],[Data_Padronizada]]),"/",YEAR(Base[[#This Row],[Data_Padronizada]]))*1</f>
        <v>1</v>
      </c>
      <c r="B2169" s="20" cm="1">
        <f t="array" ref="B2169">IF(ISTEXT(BP2169), IFERROR(VALOR.DATA(TRIM(BP2169)), VALUE(TRIM(BP2169))), BP2169)</f>
        <v>0</v>
      </c>
      <c r="C2169" t="str">
        <f>TEXT(Base[[#This Row],[Data_Padronizada]],"DDD")</f>
        <v>sáb</v>
      </c>
      <c r="D2169">
        <f>_xlfn.XLOOKUP(Base[[#This Row],[Recurso]],'DE-PARA'!$A$1:$A$1000,'DE-PARA'!$D$1:$D$1000)</f>
        <v>0</v>
      </c>
      <c r="E2169" t="str">
        <f>_xlfn.XLOOKUP(Base[[#This Row],[Tipo]],'DE-PARA'!$K$2:$K$63,'DE-PARA'!$L$2:$L$63,"Fazer De-Para")</f>
        <v>Fazer De-Para</v>
      </c>
      <c r="F2169" s="21">
        <f>Base[[#This Row],[Duração]]*24</f>
        <v>0</v>
      </c>
      <c r="G2169" s="22">
        <f>HOUR(Base[[#This Row],[Tempo de atendimento]]/24)</f>
        <v>0</v>
      </c>
      <c r="H2169">
        <f>_xlfn.XLOOKUP(Base[[#This Row],[Recurso]],'DE-PARA'!$A$1:$A$1000,'DE-PARA'!$E$1:$E$1000)</f>
        <v>0</v>
      </c>
      <c r="I2169">
        <f>_xlfn.XLOOKUP(Base[[#This Row],[Recurso]],'DE-PARA'!$A$1:$A$1000,'DE-PARA'!$F$1:$F$1000)</f>
        <v>0</v>
      </c>
      <c r="AD2169" s="64"/>
      <c r="AE2169" s="64"/>
      <c r="AF2169" s="64"/>
      <c r="AG2169" s="65"/>
      <c r="AH2169" s="65"/>
      <c r="BK2169" s="65"/>
      <c r="BL2169" s="65"/>
      <c r="BP2169" s="20"/>
    </row>
    <row r="2170" spans="1:68">
      <c r="A2170" s="19">
        <f>CONCATENATE(MONTH(Base[[#This Row],[Data_Padronizada]]),"/",YEAR(Base[[#This Row],[Data_Padronizada]]))*1</f>
        <v>1</v>
      </c>
      <c r="B2170" s="20" cm="1">
        <f t="array" ref="B2170">IF(ISTEXT(BP2170), IFERROR(VALOR.DATA(TRIM(BP2170)), VALUE(TRIM(BP2170))), BP2170)</f>
        <v>0</v>
      </c>
      <c r="C2170" t="str">
        <f>TEXT(Base[[#This Row],[Data_Padronizada]],"DDD")</f>
        <v>sáb</v>
      </c>
      <c r="D2170">
        <f>_xlfn.XLOOKUP(Base[[#This Row],[Recurso]],'DE-PARA'!$A$1:$A$1000,'DE-PARA'!$D$1:$D$1000)</f>
        <v>0</v>
      </c>
      <c r="E2170" t="str">
        <f>_xlfn.XLOOKUP(Base[[#This Row],[Tipo]],'DE-PARA'!$K$2:$K$63,'DE-PARA'!$L$2:$L$63,"Fazer De-Para")</f>
        <v>Fazer De-Para</v>
      </c>
      <c r="F2170" s="21">
        <f>Base[[#This Row],[Duração]]*24</f>
        <v>0</v>
      </c>
      <c r="G2170" s="22">
        <f>HOUR(Base[[#This Row],[Tempo de atendimento]]/24)</f>
        <v>0</v>
      </c>
      <c r="H2170">
        <f>_xlfn.XLOOKUP(Base[[#This Row],[Recurso]],'DE-PARA'!$A$1:$A$1000,'DE-PARA'!$E$1:$E$1000)</f>
        <v>0</v>
      </c>
      <c r="I2170">
        <f>_xlfn.XLOOKUP(Base[[#This Row],[Recurso]],'DE-PARA'!$A$1:$A$1000,'DE-PARA'!$F$1:$F$1000)</f>
        <v>0</v>
      </c>
      <c r="AD2170" s="64"/>
      <c r="AE2170" s="64"/>
      <c r="AF2170" s="64"/>
      <c r="AG2170" s="65"/>
      <c r="AH2170" s="65"/>
      <c r="BK2170" s="65"/>
      <c r="BL2170" s="65"/>
      <c r="BP2170" s="20"/>
    </row>
    <row r="2171" spans="1:68">
      <c r="A2171" s="19">
        <f>CONCATENATE(MONTH(Base[[#This Row],[Data_Padronizada]]),"/",YEAR(Base[[#This Row],[Data_Padronizada]]))*1</f>
        <v>1</v>
      </c>
      <c r="B2171" s="20" cm="1">
        <f t="array" ref="B2171">IF(ISTEXT(BP2171), IFERROR(VALOR.DATA(TRIM(BP2171)), VALUE(TRIM(BP2171))), BP2171)</f>
        <v>0</v>
      </c>
      <c r="C2171" t="str">
        <f>TEXT(Base[[#This Row],[Data_Padronizada]],"DDD")</f>
        <v>sáb</v>
      </c>
      <c r="D2171">
        <f>_xlfn.XLOOKUP(Base[[#This Row],[Recurso]],'DE-PARA'!$A$1:$A$1000,'DE-PARA'!$D$1:$D$1000)</f>
        <v>0</v>
      </c>
      <c r="E2171" t="str">
        <f>_xlfn.XLOOKUP(Base[[#This Row],[Tipo]],'DE-PARA'!$K$2:$K$63,'DE-PARA'!$L$2:$L$63,"Fazer De-Para")</f>
        <v>Fazer De-Para</v>
      </c>
      <c r="F2171" s="21">
        <f>Base[[#This Row],[Duração]]*24</f>
        <v>0</v>
      </c>
      <c r="G2171" s="22">
        <f>HOUR(Base[[#This Row],[Tempo de atendimento]]/24)</f>
        <v>0</v>
      </c>
      <c r="H2171">
        <f>_xlfn.XLOOKUP(Base[[#This Row],[Recurso]],'DE-PARA'!$A$1:$A$1000,'DE-PARA'!$E$1:$E$1000)</f>
        <v>0</v>
      </c>
      <c r="I2171">
        <f>_xlfn.XLOOKUP(Base[[#This Row],[Recurso]],'DE-PARA'!$A$1:$A$1000,'DE-PARA'!$F$1:$F$1000)</f>
        <v>0</v>
      </c>
      <c r="AD2171" s="64"/>
      <c r="AE2171" s="64"/>
      <c r="AF2171" s="64"/>
      <c r="AG2171" s="65"/>
      <c r="AH2171" s="65"/>
      <c r="BK2171" s="65"/>
      <c r="BL2171" s="65"/>
      <c r="BP2171" s="20"/>
    </row>
    <row r="2172" spans="1:68">
      <c r="A2172" s="19">
        <f>CONCATENATE(MONTH(Base[[#This Row],[Data_Padronizada]]),"/",YEAR(Base[[#This Row],[Data_Padronizada]]))*1</f>
        <v>1</v>
      </c>
      <c r="B2172" s="20" cm="1">
        <f t="array" ref="B2172">IF(ISTEXT(BP2172), IFERROR(VALOR.DATA(TRIM(BP2172)), VALUE(TRIM(BP2172))), BP2172)</f>
        <v>0</v>
      </c>
      <c r="C2172" t="str">
        <f>TEXT(Base[[#This Row],[Data_Padronizada]],"DDD")</f>
        <v>sáb</v>
      </c>
      <c r="D2172">
        <f>_xlfn.XLOOKUP(Base[[#This Row],[Recurso]],'DE-PARA'!$A$1:$A$1000,'DE-PARA'!$D$1:$D$1000)</f>
        <v>0</v>
      </c>
      <c r="E2172" t="str">
        <f>_xlfn.XLOOKUP(Base[[#This Row],[Tipo]],'DE-PARA'!$K$2:$K$63,'DE-PARA'!$L$2:$L$63,"Fazer De-Para")</f>
        <v>Fazer De-Para</v>
      </c>
      <c r="F2172" s="21">
        <f>Base[[#This Row],[Duração]]*24</f>
        <v>0</v>
      </c>
      <c r="G2172" s="22">
        <f>HOUR(Base[[#This Row],[Tempo de atendimento]]/24)</f>
        <v>0</v>
      </c>
      <c r="H2172">
        <f>_xlfn.XLOOKUP(Base[[#This Row],[Recurso]],'DE-PARA'!$A$1:$A$1000,'DE-PARA'!$E$1:$E$1000)</f>
        <v>0</v>
      </c>
      <c r="I2172">
        <f>_xlfn.XLOOKUP(Base[[#This Row],[Recurso]],'DE-PARA'!$A$1:$A$1000,'DE-PARA'!$F$1:$F$1000)</f>
        <v>0</v>
      </c>
      <c r="AD2172" s="64"/>
      <c r="AE2172" s="64"/>
      <c r="AF2172" s="64"/>
      <c r="AG2172" s="65"/>
      <c r="AH2172" s="65"/>
      <c r="BK2172" s="65"/>
      <c r="BL2172" s="65"/>
      <c r="BP2172" s="20"/>
    </row>
    <row r="2173" spans="1:68">
      <c r="A2173" s="19">
        <f>CONCATENATE(MONTH(Base[[#This Row],[Data_Padronizada]]),"/",YEAR(Base[[#This Row],[Data_Padronizada]]))*1</f>
        <v>1</v>
      </c>
      <c r="B2173" s="20" cm="1">
        <f t="array" ref="B2173">IF(ISTEXT(BP2173), IFERROR(VALOR.DATA(TRIM(BP2173)), VALUE(TRIM(BP2173))), BP2173)</f>
        <v>0</v>
      </c>
      <c r="C2173" t="str">
        <f>TEXT(Base[[#This Row],[Data_Padronizada]],"DDD")</f>
        <v>sáb</v>
      </c>
      <c r="D2173">
        <f>_xlfn.XLOOKUP(Base[[#This Row],[Recurso]],'DE-PARA'!$A$1:$A$1000,'DE-PARA'!$D$1:$D$1000)</f>
        <v>0</v>
      </c>
      <c r="E2173" t="str">
        <f>_xlfn.XLOOKUP(Base[[#This Row],[Tipo]],'DE-PARA'!$K$2:$K$63,'DE-PARA'!$L$2:$L$63,"Fazer De-Para")</f>
        <v>Fazer De-Para</v>
      </c>
      <c r="F2173" s="21">
        <f>Base[[#This Row],[Duração]]*24</f>
        <v>0</v>
      </c>
      <c r="G2173" s="22">
        <f>HOUR(Base[[#This Row],[Tempo de atendimento]]/24)</f>
        <v>0</v>
      </c>
      <c r="H2173">
        <f>_xlfn.XLOOKUP(Base[[#This Row],[Recurso]],'DE-PARA'!$A$1:$A$1000,'DE-PARA'!$E$1:$E$1000)</f>
        <v>0</v>
      </c>
      <c r="I2173">
        <f>_xlfn.XLOOKUP(Base[[#This Row],[Recurso]],'DE-PARA'!$A$1:$A$1000,'DE-PARA'!$F$1:$F$1000)</f>
        <v>0</v>
      </c>
      <c r="AD2173" s="64"/>
      <c r="AE2173" s="64"/>
      <c r="AF2173" s="64"/>
      <c r="AG2173" s="65"/>
      <c r="AH2173" s="65"/>
      <c r="BK2173" s="65"/>
      <c r="BL2173" s="65"/>
      <c r="BP2173" s="20"/>
    </row>
    <row r="2174" spans="1:68">
      <c r="A2174" s="19">
        <f>CONCATENATE(MONTH(Base[[#This Row],[Data_Padronizada]]),"/",YEAR(Base[[#This Row],[Data_Padronizada]]))*1</f>
        <v>1</v>
      </c>
      <c r="B2174" s="20" cm="1">
        <f t="array" ref="B2174">IF(ISTEXT(BP2174), IFERROR(VALOR.DATA(TRIM(BP2174)), VALUE(TRIM(BP2174))), BP2174)</f>
        <v>0</v>
      </c>
      <c r="C2174" t="str">
        <f>TEXT(Base[[#This Row],[Data_Padronizada]],"DDD")</f>
        <v>sáb</v>
      </c>
      <c r="D2174">
        <f>_xlfn.XLOOKUP(Base[[#This Row],[Recurso]],'DE-PARA'!$A$1:$A$1000,'DE-PARA'!$D$1:$D$1000)</f>
        <v>0</v>
      </c>
      <c r="E2174" t="str">
        <f>_xlfn.XLOOKUP(Base[[#This Row],[Tipo]],'DE-PARA'!$K$2:$K$63,'DE-PARA'!$L$2:$L$63,"Fazer De-Para")</f>
        <v>Fazer De-Para</v>
      </c>
      <c r="F2174" s="21">
        <f>Base[[#This Row],[Duração]]*24</f>
        <v>0</v>
      </c>
      <c r="G2174" s="22">
        <f>HOUR(Base[[#This Row],[Tempo de atendimento]]/24)</f>
        <v>0</v>
      </c>
      <c r="H2174">
        <f>_xlfn.XLOOKUP(Base[[#This Row],[Recurso]],'DE-PARA'!$A$1:$A$1000,'DE-PARA'!$E$1:$E$1000)</f>
        <v>0</v>
      </c>
      <c r="I2174">
        <f>_xlfn.XLOOKUP(Base[[#This Row],[Recurso]],'DE-PARA'!$A$1:$A$1000,'DE-PARA'!$F$1:$F$1000)</f>
        <v>0</v>
      </c>
      <c r="AD2174" s="64"/>
      <c r="AE2174" s="64"/>
      <c r="AF2174" s="64"/>
      <c r="AG2174" s="65"/>
      <c r="AH2174" s="65"/>
      <c r="BK2174" s="65"/>
      <c r="BL2174" s="65"/>
      <c r="BP2174" s="20"/>
    </row>
    <row r="2175" spans="1:68">
      <c r="A2175" s="19">
        <f>CONCATENATE(MONTH(Base[[#This Row],[Data_Padronizada]]),"/",YEAR(Base[[#This Row],[Data_Padronizada]]))*1</f>
        <v>1</v>
      </c>
      <c r="B2175" s="20" cm="1">
        <f t="array" ref="B2175">IF(ISTEXT(BP2175), IFERROR(VALOR.DATA(TRIM(BP2175)), VALUE(TRIM(BP2175))), BP2175)</f>
        <v>0</v>
      </c>
      <c r="C2175" t="str">
        <f>TEXT(Base[[#This Row],[Data_Padronizada]],"DDD")</f>
        <v>sáb</v>
      </c>
      <c r="D2175">
        <f>_xlfn.XLOOKUP(Base[[#This Row],[Recurso]],'DE-PARA'!$A$1:$A$1000,'DE-PARA'!$D$1:$D$1000)</f>
        <v>0</v>
      </c>
      <c r="E2175" t="str">
        <f>_xlfn.XLOOKUP(Base[[#This Row],[Tipo]],'DE-PARA'!$K$2:$K$63,'DE-PARA'!$L$2:$L$63,"Fazer De-Para")</f>
        <v>Fazer De-Para</v>
      </c>
      <c r="F2175" s="21">
        <f>Base[[#This Row],[Duração]]*24</f>
        <v>0</v>
      </c>
      <c r="G2175" s="22">
        <f>HOUR(Base[[#This Row],[Tempo de atendimento]]/24)</f>
        <v>0</v>
      </c>
      <c r="H2175">
        <f>_xlfn.XLOOKUP(Base[[#This Row],[Recurso]],'DE-PARA'!$A$1:$A$1000,'DE-PARA'!$E$1:$E$1000)</f>
        <v>0</v>
      </c>
      <c r="I2175">
        <f>_xlfn.XLOOKUP(Base[[#This Row],[Recurso]],'DE-PARA'!$A$1:$A$1000,'DE-PARA'!$F$1:$F$1000)</f>
        <v>0</v>
      </c>
      <c r="AD2175" s="64"/>
      <c r="AE2175" s="64"/>
      <c r="AF2175" s="64"/>
      <c r="AG2175" s="65"/>
      <c r="AH2175" s="65"/>
      <c r="BK2175" s="65"/>
      <c r="BL2175" s="65"/>
      <c r="BP2175" s="20"/>
    </row>
    <row r="2176" spans="1:68">
      <c r="A2176" s="19">
        <f>CONCATENATE(MONTH(Base[[#This Row],[Data_Padronizada]]),"/",YEAR(Base[[#This Row],[Data_Padronizada]]))*1</f>
        <v>1</v>
      </c>
      <c r="B2176" s="20" cm="1">
        <f t="array" ref="B2176">IF(ISTEXT(BP2176), IFERROR(VALOR.DATA(TRIM(BP2176)), VALUE(TRIM(BP2176))), BP2176)</f>
        <v>0</v>
      </c>
      <c r="C2176" t="str">
        <f>TEXT(Base[[#This Row],[Data_Padronizada]],"DDD")</f>
        <v>sáb</v>
      </c>
      <c r="D2176">
        <f>_xlfn.XLOOKUP(Base[[#This Row],[Recurso]],'DE-PARA'!$A$1:$A$1000,'DE-PARA'!$D$1:$D$1000)</f>
        <v>0</v>
      </c>
      <c r="E2176" t="str">
        <f>_xlfn.XLOOKUP(Base[[#This Row],[Tipo]],'DE-PARA'!$K$2:$K$63,'DE-PARA'!$L$2:$L$63,"Fazer De-Para")</f>
        <v>Fazer De-Para</v>
      </c>
      <c r="F2176" s="21">
        <f>Base[[#This Row],[Duração]]*24</f>
        <v>0</v>
      </c>
      <c r="G2176" s="22">
        <f>HOUR(Base[[#This Row],[Tempo de atendimento]]/24)</f>
        <v>0</v>
      </c>
      <c r="H2176">
        <f>_xlfn.XLOOKUP(Base[[#This Row],[Recurso]],'DE-PARA'!$A$1:$A$1000,'DE-PARA'!$E$1:$E$1000)</f>
        <v>0</v>
      </c>
      <c r="I2176">
        <f>_xlfn.XLOOKUP(Base[[#This Row],[Recurso]],'DE-PARA'!$A$1:$A$1000,'DE-PARA'!$F$1:$F$1000)</f>
        <v>0</v>
      </c>
      <c r="AD2176" s="64"/>
      <c r="AE2176" s="64"/>
      <c r="AF2176" s="64"/>
      <c r="AG2176" s="65"/>
      <c r="AH2176" s="65"/>
      <c r="BK2176" s="65"/>
      <c r="BL2176" s="65"/>
      <c r="BP2176" s="20"/>
    </row>
    <row r="2177" spans="1:68">
      <c r="A2177" s="19">
        <f>CONCATENATE(MONTH(Base[[#This Row],[Data_Padronizada]]),"/",YEAR(Base[[#This Row],[Data_Padronizada]]))*1</f>
        <v>1</v>
      </c>
      <c r="B2177" s="20" cm="1">
        <f t="array" ref="B2177">IF(ISTEXT(BP2177), IFERROR(VALOR.DATA(TRIM(BP2177)), VALUE(TRIM(BP2177))), BP2177)</f>
        <v>0</v>
      </c>
      <c r="C2177" t="str">
        <f>TEXT(Base[[#This Row],[Data_Padronizada]],"DDD")</f>
        <v>sáb</v>
      </c>
      <c r="D2177">
        <f>_xlfn.XLOOKUP(Base[[#This Row],[Recurso]],'DE-PARA'!$A$1:$A$1000,'DE-PARA'!$D$1:$D$1000)</f>
        <v>0</v>
      </c>
      <c r="E2177" t="str">
        <f>_xlfn.XLOOKUP(Base[[#This Row],[Tipo]],'DE-PARA'!$K$2:$K$63,'DE-PARA'!$L$2:$L$63,"Fazer De-Para")</f>
        <v>Fazer De-Para</v>
      </c>
      <c r="F2177" s="21">
        <f>Base[[#This Row],[Duração]]*24</f>
        <v>0</v>
      </c>
      <c r="G2177" s="22">
        <f>HOUR(Base[[#This Row],[Tempo de atendimento]]/24)</f>
        <v>0</v>
      </c>
      <c r="H2177">
        <f>_xlfn.XLOOKUP(Base[[#This Row],[Recurso]],'DE-PARA'!$A$1:$A$1000,'DE-PARA'!$E$1:$E$1000)</f>
        <v>0</v>
      </c>
      <c r="I2177">
        <f>_xlfn.XLOOKUP(Base[[#This Row],[Recurso]],'DE-PARA'!$A$1:$A$1000,'DE-PARA'!$F$1:$F$1000)</f>
        <v>0</v>
      </c>
      <c r="AD2177" s="64"/>
      <c r="AE2177" s="64"/>
      <c r="AF2177" s="64"/>
      <c r="AG2177" s="65"/>
      <c r="AH2177" s="65"/>
      <c r="BK2177" s="65"/>
      <c r="BL2177" s="65"/>
      <c r="BP2177" s="20"/>
    </row>
    <row r="2178" spans="1:68">
      <c r="A2178" s="19">
        <f>CONCATENATE(MONTH(Base[[#This Row],[Data_Padronizada]]),"/",YEAR(Base[[#This Row],[Data_Padronizada]]))*1</f>
        <v>1</v>
      </c>
      <c r="B2178" s="20" cm="1">
        <f t="array" ref="B2178">IF(ISTEXT(BP2178), IFERROR(VALOR.DATA(TRIM(BP2178)), VALUE(TRIM(BP2178))), BP2178)</f>
        <v>0</v>
      </c>
      <c r="C2178" t="str">
        <f>TEXT(Base[[#This Row],[Data_Padronizada]],"DDD")</f>
        <v>sáb</v>
      </c>
      <c r="D2178">
        <f>_xlfn.XLOOKUP(Base[[#This Row],[Recurso]],'DE-PARA'!$A$1:$A$1000,'DE-PARA'!$D$1:$D$1000)</f>
        <v>0</v>
      </c>
      <c r="E2178" t="str">
        <f>_xlfn.XLOOKUP(Base[[#This Row],[Tipo]],'DE-PARA'!$K$2:$K$63,'DE-PARA'!$L$2:$L$63,"Fazer De-Para")</f>
        <v>Fazer De-Para</v>
      </c>
      <c r="F2178" s="21">
        <f>Base[[#This Row],[Duração]]*24</f>
        <v>0</v>
      </c>
      <c r="G2178" s="22">
        <f>HOUR(Base[[#This Row],[Tempo de atendimento]]/24)</f>
        <v>0</v>
      </c>
      <c r="H2178">
        <f>_xlfn.XLOOKUP(Base[[#This Row],[Recurso]],'DE-PARA'!$A$1:$A$1000,'DE-PARA'!$E$1:$E$1000)</f>
        <v>0</v>
      </c>
      <c r="I2178">
        <f>_xlfn.XLOOKUP(Base[[#This Row],[Recurso]],'DE-PARA'!$A$1:$A$1000,'DE-PARA'!$F$1:$F$1000)</f>
        <v>0</v>
      </c>
      <c r="AD2178" s="64"/>
      <c r="AE2178" s="64"/>
      <c r="AF2178" s="64"/>
      <c r="AG2178" s="65"/>
      <c r="AH2178" s="65"/>
      <c r="BK2178" s="65"/>
      <c r="BL2178" s="65"/>
      <c r="BP2178" s="20"/>
    </row>
    <row r="2179" spans="1:68">
      <c r="A2179" s="19">
        <f>CONCATENATE(MONTH(Base[[#This Row],[Data_Padronizada]]),"/",YEAR(Base[[#This Row],[Data_Padronizada]]))*1</f>
        <v>1</v>
      </c>
      <c r="B2179" s="20" cm="1">
        <f t="array" ref="B2179">IF(ISTEXT(BP2179), IFERROR(VALOR.DATA(TRIM(BP2179)), VALUE(TRIM(BP2179))), BP2179)</f>
        <v>0</v>
      </c>
      <c r="C2179" t="str">
        <f>TEXT(Base[[#This Row],[Data_Padronizada]],"DDD")</f>
        <v>sáb</v>
      </c>
      <c r="D2179">
        <f>_xlfn.XLOOKUP(Base[[#This Row],[Recurso]],'DE-PARA'!$A$1:$A$1000,'DE-PARA'!$D$1:$D$1000)</f>
        <v>0</v>
      </c>
      <c r="E2179" t="str">
        <f>_xlfn.XLOOKUP(Base[[#This Row],[Tipo]],'DE-PARA'!$K$2:$K$63,'DE-PARA'!$L$2:$L$63,"Fazer De-Para")</f>
        <v>Fazer De-Para</v>
      </c>
      <c r="F2179" s="21">
        <f>Base[[#This Row],[Duração]]*24</f>
        <v>0</v>
      </c>
      <c r="G2179" s="22">
        <f>HOUR(Base[[#This Row],[Tempo de atendimento]]/24)</f>
        <v>0</v>
      </c>
      <c r="H2179">
        <f>_xlfn.XLOOKUP(Base[[#This Row],[Recurso]],'DE-PARA'!$A$1:$A$1000,'DE-PARA'!$E$1:$E$1000)</f>
        <v>0</v>
      </c>
      <c r="I2179">
        <f>_xlfn.XLOOKUP(Base[[#This Row],[Recurso]],'DE-PARA'!$A$1:$A$1000,'DE-PARA'!$F$1:$F$1000)</f>
        <v>0</v>
      </c>
      <c r="AD2179" s="64"/>
      <c r="AE2179" s="64"/>
      <c r="AF2179" s="64"/>
      <c r="AG2179" s="65"/>
      <c r="AH2179" s="65"/>
      <c r="BK2179" s="65"/>
      <c r="BL2179" s="65"/>
      <c r="BP2179" s="20"/>
    </row>
    <row r="2180" spans="1:68">
      <c r="A2180" s="19">
        <f>CONCATENATE(MONTH(Base[[#This Row],[Data_Padronizada]]),"/",YEAR(Base[[#This Row],[Data_Padronizada]]))*1</f>
        <v>1</v>
      </c>
      <c r="B2180" s="20" cm="1">
        <f t="array" ref="B2180">IF(ISTEXT(BP2180), IFERROR(VALOR.DATA(TRIM(BP2180)), VALUE(TRIM(BP2180))), BP2180)</f>
        <v>0</v>
      </c>
      <c r="C2180" t="str">
        <f>TEXT(Base[[#This Row],[Data_Padronizada]],"DDD")</f>
        <v>sáb</v>
      </c>
      <c r="D2180">
        <f>_xlfn.XLOOKUP(Base[[#This Row],[Recurso]],'DE-PARA'!$A$1:$A$1000,'DE-PARA'!$D$1:$D$1000)</f>
        <v>0</v>
      </c>
      <c r="E2180" t="str">
        <f>_xlfn.XLOOKUP(Base[[#This Row],[Tipo]],'DE-PARA'!$K$2:$K$63,'DE-PARA'!$L$2:$L$63,"Fazer De-Para")</f>
        <v>Fazer De-Para</v>
      </c>
      <c r="F2180" s="21">
        <f>Base[[#This Row],[Duração]]*24</f>
        <v>0</v>
      </c>
      <c r="G2180" s="22">
        <f>HOUR(Base[[#This Row],[Tempo de atendimento]]/24)</f>
        <v>0</v>
      </c>
      <c r="H2180">
        <f>_xlfn.XLOOKUP(Base[[#This Row],[Recurso]],'DE-PARA'!$A$1:$A$1000,'DE-PARA'!$E$1:$E$1000)</f>
        <v>0</v>
      </c>
      <c r="I2180">
        <f>_xlfn.XLOOKUP(Base[[#This Row],[Recurso]],'DE-PARA'!$A$1:$A$1000,'DE-PARA'!$F$1:$F$1000)</f>
        <v>0</v>
      </c>
      <c r="AD2180" s="64"/>
      <c r="AE2180" s="64"/>
      <c r="AF2180" s="64"/>
      <c r="AG2180" s="65"/>
      <c r="AH2180" s="65"/>
      <c r="BK2180" s="65"/>
      <c r="BL2180" s="65"/>
      <c r="BP2180" s="20"/>
    </row>
    <row r="2181" spans="1:68">
      <c r="A2181" s="19">
        <f>CONCATENATE(MONTH(Base[[#This Row],[Data_Padronizada]]),"/",YEAR(Base[[#This Row],[Data_Padronizada]]))*1</f>
        <v>1</v>
      </c>
      <c r="B2181" s="20" cm="1">
        <f t="array" ref="B2181">IF(ISTEXT(BP2181), IFERROR(VALOR.DATA(TRIM(BP2181)), VALUE(TRIM(BP2181))), BP2181)</f>
        <v>0</v>
      </c>
      <c r="C2181" t="str">
        <f>TEXT(Base[[#This Row],[Data_Padronizada]],"DDD")</f>
        <v>sáb</v>
      </c>
      <c r="D2181">
        <f>_xlfn.XLOOKUP(Base[[#This Row],[Recurso]],'DE-PARA'!$A$1:$A$1000,'DE-PARA'!$D$1:$D$1000)</f>
        <v>0</v>
      </c>
      <c r="E2181" t="str">
        <f>_xlfn.XLOOKUP(Base[[#This Row],[Tipo]],'DE-PARA'!$K$2:$K$63,'DE-PARA'!$L$2:$L$63,"Fazer De-Para")</f>
        <v>Fazer De-Para</v>
      </c>
      <c r="F2181" s="21">
        <f>Base[[#This Row],[Duração]]*24</f>
        <v>0</v>
      </c>
      <c r="G2181" s="22">
        <f>HOUR(Base[[#This Row],[Tempo de atendimento]]/24)</f>
        <v>0</v>
      </c>
      <c r="H2181">
        <f>_xlfn.XLOOKUP(Base[[#This Row],[Recurso]],'DE-PARA'!$A$1:$A$1000,'DE-PARA'!$E$1:$E$1000)</f>
        <v>0</v>
      </c>
      <c r="I2181">
        <f>_xlfn.XLOOKUP(Base[[#This Row],[Recurso]],'DE-PARA'!$A$1:$A$1000,'DE-PARA'!$F$1:$F$1000)</f>
        <v>0</v>
      </c>
      <c r="AD2181" s="64"/>
      <c r="AE2181" s="64"/>
      <c r="AF2181" s="64"/>
      <c r="AG2181" s="65"/>
      <c r="AH2181" s="65"/>
      <c r="BK2181" s="65"/>
      <c r="BL2181" s="65"/>
      <c r="BP2181" s="20"/>
    </row>
    <row r="2182" spans="1:68">
      <c r="A2182" s="19">
        <f>CONCATENATE(MONTH(Base[[#This Row],[Data_Padronizada]]),"/",YEAR(Base[[#This Row],[Data_Padronizada]]))*1</f>
        <v>1</v>
      </c>
      <c r="B2182" s="20" cm="1">
        <f t="array" ref="B2182">IF(ISTEXT(BP2182), IFERROR(VALOR.DATA(TRIM(BP2182)), VALUE(TRIM(BP2182))), BP2182)</f>
        <v>0</v>
      </c>
      <c r="C2182" t="str">
        <f>TEXT(Base[[#This Row],[Data_Padronizada]],"DDD")</f>
        <v>sáb</v>
      </c>
      <c r="D2182">
        <f>_xlfn.XLOOKUP(Base[[#This Row],[Recurso]],'DE-PARA'!$A$1:$A$1000,'DE-PARA'!$D$1:$D$1000)</f>
        <v>0</v>
      </c>
      <c r="E2182" t="str">
        <f>_xlfn.XLOOKUP(Base[[#This Row],[Tipo]],'DE-PARA'!$K$2:$K$63,'DE-PARA'!$L$2:$L$63,"Fazer De-Para")</f>
        <v>Fazer De-Para</v>
      </c>
      <c r="F2182" s="21">
        <f>Base[[#This Row],[Duração]]*24</f>
        <v>0</v>
      </c>
      <c r="G2182" s="22">
        <f>HOUR(Base[[#This Row],[Tempo de atendimento]]/24)</f>
        <v>0</v>
      </c>
      <c r="H2182">
        <f>_xlfn.XLOOKUP(Base[[#This Row],[Recurso]],'DE-PARA'!$A$1:$A$1000,'DE-PARA'!$E$1:$E$1000)</f>
        <v>0</v>
      </c>
      <c r="I2182">
        <f>_xlfn.XLOOKUP(Base[[#This Row],[Recurso]],'DE-PARA'!$A$1:$A$1000,'DE-PARA'!$F$1:$F$1000)</f>
        <v>0</v>
      </c>
      <c r="AD2182" s="64"/>
      <c r="AE2182" s="64"/>
      <c r="AF2182" s="64"/>
      <c r="AG2182" s="65"/>
      <c r="AH2182" s="65"/>
      <c r="BK2182" s="65"/>
      <c r="BL2182" s="65"/>
      <c r="BP2182" s="20"/>
    </row>
    <row r="2183" spans="1:68">
      <c r="A2183" s="19">
        <f>CONCATENATE(MONTH(Base[[#This Row],[Data_Padronizada]]),"/",YEAR(Base[[#This Row],[Data_Padronizada]]))*1</f>
        <v>1</v>
      </c>
      <c r="B2183" s="20" cm="1">
        <f t="array" ref="B2183">IF(ISTEXT(BP2183), IFERROR(VALOR.DATA(TRIM(BP2183)), VALUE(TRIM(BP2183))), BP2183)</f>
        <v>0</v>
      </c>
      <c r="C2183" t="str">
        <f>TEXT(Base[[#This Row],[Data_Padronizada]],"DDD")</f>
        <v>sáb</v>
      </c>
      <c r="D2183">
        <f>_xlfn.XLOOKUP(Base[[#This Row],[Recurso]],'DE-PARA'!$A$1:$A$1000,'DE-PARA'!$D$1:$D$1000)</f>
        <v>0</v>
      </c>
      <c r="E2183" t="str">
        <f>_xlfn.XLOOKUP(Base[[#This Row],[Tipo]],'DE-PARA'!$K$2:$K$63,'DE-PARA'!$L$2:$L$63,"Fazer De-Para")</f>
        <v>Fazer De-Para</v>
      </c>
      <c r="F2183" s="21">
        <f>Base[[#This Row],[Duração]]*24</f>
        <v>0</v>
      </c>
      <c r="G2183" s="22">
        <f>HOUR(Base[[#This Row],[Tempo de atendimento]]/24)</f>
        <v>0</v>
      </c>
      <c r="H2183">
        <f>_xlfn.XLOOKUP(Base[[#This Row],[Recurso]],'DE-PARA'!$A$1:$A$1000,'DE-PARA'!$E$1:$E$1000)</f>
        <v>0</v>
      </c>
      <c r="I2183">
        <f>_xlfn.XLOOKUP(Base[[#This Row],[Recurso]],'DE-PARA'!$A$1:$A$1000,'DE-PARA'!$F$1:$F$1000)</f>
        <v>0</v>
      </c>
      <c r="AD2183" s="64"/>
      <c r="AE2183" s="64"/>
      <c r="AF2183" s="64"/>
      <c r="AG2183" s="65"/>
      <c r="AH2183" s="65"/>
      <c r="BK2183" s="65"/>
      <c r="BL2183" s="65"/>
      <c r="BP2183" s="20"/>
    </row>
    <row r="2184" spans="1:68">
      <c r="A2184" s="19">
        <f>CONCATENATE(MONTH(Base[[#This Row],[Data_Padronizada]]),"/",YEAR(Base[[#This Row],[Data_Padronizada]]))*1</f>
        <v>1</v>
      </c>
      <c r="B2184" s="20" cm="1">
        <f t="array" ref="B2184">IF(ISTEXT(BP2184), IFERROR(VALOR.DATA(TRIM(BP2184)), VALUE(TRIM(BP2184))), BP2184)</f>
        <v>0</v>
      </c>
      <c r="C2184" t="str">
        <f>TEXT(Base[[#This Row],[Data_Padronizada]],"DDD")</f>
        <v>sáb</v>
      </c>
      <c r="D2184">
        <f>_xlfn.XLOOKUP(Base[[#This Row],[Recurso]],'DE-PARA'!$A$1:$A$1000,'DE-PARA'!$D$1:$D$1000)</f>
        <v>0</v>
      </c>
      <c r="E2184" t="str">
        <f>_xlfn.XLOOKUP(Base[[#This Row],[Tipo]],'DE-PARA'!$K$2:$K$63,'DE-PARA'!$L$2:$L$63,"Fazer De-Para")</f>
        <v>Fazer De-Para</v>
      </c>
      <c r="F2184" s="21">
        <f>Base[[#This Row],[Duração]]*24</f>
        <v>0</v>
      </c>
      <c r="G2184" s="22">
        <f>HOUR(Base[[#This Row],[Tempo de atendimento]]/24)</f>
        <v>0</v>
      </c>
      <c r="H2184">
        <f>_xlfn.XLOOKUP(Base[[#This Row],[Recurso]],'DE-PARA'!$A$1:$A$1000,'DE-PARA'!$E$1:$E$1000)</f>
        <v>0</v>
      </c>
      <c r="I2184">
        <f>_xlfn.XLOOKUP(Base[[#This Row],[Recurso]],'DE-PARA'!$A$1:$A$1000,'DE-PARA'!$F$1:$F$1000)</f>
        <v>0</v>
      </c>
      <c r="AD2184" s="64"/>
      <c r="AE2184" s="64"/>
      <c r="AF2184" s="64"/>
      <c r="AG2184" s="65"/>
      <c r="AH2184" s="65"/>
      <c r="BK2184" s="65"/>
      <c r="BL2184" s="65"/>
      <c r="BP2184" s="20"/>
    </row>
    <row r="2185" spans="1:68">
      <c r="A2185" s="19">
        <f>CONCATENATE(MONTH(Base[[#This Row],[Data_Padronizada]]),"/",YEAR(Base[[#This Row],[Data_Padronizada]]))*1</f>
        <v>1</v>
      </c>
      <c r="B2185" s="20" cm="1">
        <f t="array" ref="B2185">IF(ISTEXT(BP2185), IFERROR(VALOR.DATA(TRIM(BP2185)), VALUE(TRIM(BP2185))), BP2185)</f>
        <v>0</v>
      </c>
      <c r="C2185" t="str">
        <f>TEXT(Base[[#This Row],[Data_Padronizada]],"DDD")</f>
        <v>sáb</v>
      </c>
      <c r="D2185">
        <f>_xlfn.XLOOKUP(Base[[#This Row],[Recurso]],'DE-PARA'!$A$1:$A$1000,'DE-PARA'!$D$1:$D$1000)</f>
        <v>0</v>
      </c>
      <c r="E2185" t="str">
        <f>_xlfn.XLOOKUP(Base[[#This Row],[Tipo]],'DE-PARA'!$K$2:$K$63,'DE-PARA'!$L$2:$L$63,"Fazer De-Para")</f>
        <v>Fazer De-Para</v>
      </c>
      <c r="F2185" s="21">
        <f>Base[[#This Row],[Duração]]*24</f>
        <v>0</v>
      </c>
      <c r="G2185" s="22">
        <f>HOUR(Base[[#This Row],[Tempo de atendimento]]/24)</f>
        <v>0</v>
      </c>
      <c r="H2185">
        <f>_xlfn.XLOOKUP(Base[[#This Row],[Recurso]],'DE-PARA'!$A$1:$A$1000,'DE-PARA'!$E$1:$E$1000)</f>
        <v>0</v>
      </c>
      <c r="I2185">
        <f>_xlfn.XLOOKUP(Base[[#This Row],[Recurso]],'DE-PARA'!$A$1:$A$1000,'DE-PARA'!$F$1:$F$1000)</f>
        <v>0</v>
      </c>
      <c r="AD2185" s="64"/>
      <c r="AE2185" s="64"/>
      <c r="AF2185" s="64"/>
      <c r="AG2185" s="65"/>
      <c r="AH2185" s="65"/>
      <c r="BK2185" s="65"/>
      <c r="BL2185" s="65"/>
      <c r="BP2185" s="20"/>
    </row>
    <row r="2186" spans="1:68">
      <c r="A2186" s="19">
        <f>CONCATENATE(MONTH(Base[[#This Row],[Data_Padronizada]]),"/",YEAR(Base[[#This Row],[Data_Padronizada]]))*1</f>
        <v>1</v>
      </c>
      <c r="B2186" s="20" cm="1">
        <f t="array" ref="B2186">IF(ISTEXT(BP2186), IFERROR(VALOR.DATA(TRIM(BP2186)), VALUE(TRIM(BP2186))), BP2186)</f>
        <v>0</v>
      </c>
      <c r="C2186" t="str">
        <f>TEXT(Base[[#This Row],[Data_Padronizada]],"DDD")</f>
        <v>sáb</v>
      </c>
      <c r="D2186">
        <f>_xlfn.XLOOKUP(Base[[#This Row],[Recurso]],'DE-PARA'!$A$1:$A$1000,'DE-PARA'!$D$1:$D$1000)</f>
        <v>0</v>
      </c>
      <c r="E2186" t="str">
        <f>_xlfn.XLOOKUP(Base[[#This Row],[Tipo]],'DE-PARA'!$K$2:$K$63,'DE-PARA'!$L$2:$L$63,"Fazer De-Para")</f>
        <v>Fazer De-Para</v>
      </c>
      <c r="F2186" s="21">
        <f>Base[[#This Row],[Duração]]*24</f>
        <v>0</v>
      </c>
      <c r="G2186" s="22">
        <f>HOUR(Base[[#This Row],[Tempo de atendimento]]/24)</f>
        <v>0</v>
      </c>
      <c r="H2186">
        <f>_xlfn.XLOOKUP(Base[[#This Row],[Recurso]],'DE-PARA'!$A$1:$A$1000,'DE-PARA'!$E$1:$E$1000)</f>
        <v>0</v>
      </c>
      <c r="I2186">
        <f>_xlfn.XLOOKUP(Base[[#This Row],[Recurso]],'DE-PARA'!$A$1:$A$1000,'DE-PARA'!$F$1:$F$1000)</f>
        <v>0</v>
      </c>
      <c r="AD2186" s="64"/>
      <c r="AE2186" s="64"/>
      <c r="AF2186" s="64"/>
      <c r="AG2186" s="65"/>
      <c r="AH2186" s="65"/>
      <c r="BK2186" s="65"/>
      <c r="BL2186" s="65"/>
      <c r="BP2186" s="20"/>
    </row>
    <row r="2187" spans="1:68">
      <c r="A2187" s="19">
        <f>CONCATENATE(MONTH(Base[[#This Row],[Data_Padronizada]]),"/",YEAR(Base[[#This Row],[Data_Padronizada]]))*1</f>
        <v>1</v>
      </c>
      <c r="B2187" s="20" cm="1">
        <f t="array" ref="B2187">IF(ISTEXT(BP2187), IFERROR(VALOR.DATA(TRIM(BP2187)), VALUE(TRIM(BP2187))), BP2187)</f>
        <v>0</v>
      </c>
      <c r="C2187" t="str">
        <f>TEXT(Base[[#This Row],[Data_Padronizada]],"DDD")</f>
        <v>sáb</v>
      </c>
      <c r="D2187">
        <f>_xlfn.XLOOKUP(Base[[#This Row],[Recurso]],'DE-PARA'!$A$1:$A$1000,'DE-PARA'!$D$1:$D$1000)</f>
        <v>0</v>
      </c>
      <c r="E2187" t="str">
        <f>_xlfn.XLOOKUP(Base[[#This Row],[Tipo]],'DE-PARA'!$K$2:$K$63,'DE-PARA'!$L$2:$L$63,"Fazer De-Para")</f>
        <v>Fazer De-Para</v>
      </c>
      <c r="F2187" s="21">
        <f>Base[[#This Row],[Duração]]*24</f>
        <v>0</v>
      </c>
      <c r="G2187" s="22">
        <f>HOUR(Base[[#This Row],[Tempo de atendimento]]/24)</f>
        <v>0</v>
      </c>
      <c r="H2187">
        <f>_xlfn.XLOOKUP(Base[[#This Row],[Recurso]],'DE-PARA'!$A$1:$A$1000,'DE-PARA'!$E$1:$E$1000)</f>
        <v>0</v>
      </c>
      <c r="I2187">
        <f>_xlfn.XLOOKUP(Base[[#This Row],[Recurso]],'DE-PARA'!$A$1:$A$1000,'DE-PARA'!$F$1:$F$1000)</f>
        <v>0</v>
      </c>
      <c r="AD2187" s="64"/>
      <c r="AE2187" s="64"/>
      <c r="AF2187" s="64"/>
      <c r="AG2187" s="65"/>
      <c r="AH2187" s="65"/>
      <c r="BK2187" s="65"/>
      <c r="BL2187" s="65"/>
      <c r="BP2187" s="20"/>
    </row>
    <row r="2188" spans="1:68">
      <c r="A2188" s="19">
        <f>CONCATENATE(MONTH(Base[[#This Row],[Data_Padronizada]]),"/",YEAR(Base[[#This Row],[Data_Padronizada]]))*1</f>
        <v>1</v>
      </c>
      <c r="B2188" s="20" cm="1">
        <f t="array" ref="B2188">IF(ISTEXT(BP2188), IFERROR(VALOR.DATA(TRIM(BP2188)), VALUE(TRIM(BP2188))), BP2188)</f>
        <v>0</v>
      </c>
      <c r="C2188" t="str">
        <f>TEXT(Base[[#This Row],[Data_Padronizada]],"DDD")</f>
        <v>sáb</v>
      </c>
      <c r="D2188">
        <f>_xlfn.XLOOKUP(Base[[#This Row],[Recurso]],'DE-PARA'!$A$1:$A$1000,'DE-PARA'!$D$1:$D$1000)</f>
        <v>0</v>
      </c>
      <c r="E2188" t="str">
        <f>_xlfn.XLOOKUP(Base[[#This Row],[Tipo]],'DE-PARA'!$K$2:$K$63,'DE-PARA'!$L$2:$L$63,"Fazer De-Para")</f>
        <v>Fazer De-Para</v>
      </c>
      <c r="F2188" s="21">
        <f>Base[[#This Row],[Duração]]*24</f>
        <v>0</v>
      </c>
      <c r="G2188" s="22">
        <f>HOUR(Base[[#This Row],[Tempo de atendimento]]/24)</f>
        <v>0</v>
      </c>
      <c r="H2188">
        <f>_xlfn.XLOOKUP(Base[[#This Row],[Recurso]],'DE-PARA'!$A$1:$A$1000,'DE-PARA'!$E$1:$E$1000)</f>
        <v>0</v>
      </c>
      <c r="I2188">
        <f>_xlfn.XLOOKUP(Base[[#This Row],[Recurso]],'DE-PARA'!$A$1:$A$1000,'DE-PARA'!$F$1:$F$1000)</f>
        <v>0</v>
      </c>
      <c r="AD2188" s="64"/>
      <c r="AE2188" s="64"/>
      <c r="AF2188" s="64"/>
      <c r="AG2188" s="65"/>
      <c r="AH2188" s="65"/>
      <c r="BK2188" s="65"/>
      <c r="BL2188" s="65"/>
      <c r="BP2188" s="20"/>
    </row>
    <row r="2189" spans="1:68">
      <c r="A2189" s="19">
        <f>CONCATENATE(MONTH(Base[[#This Row],[Data_Padronizada]]),"/",YEAR(Base[[#This Row],[Data_Padronizada]]))*1</f>
        <v>1</v>
      </c>
      <c r="B2189" s="20" cm="1">
        <f t="array" ref="B2189">IF(ISTEXT(BP2189), IFERROR(VALOR.DATA(TRIM(BP2189)), VALUE(TRIM(BP2189))), BP2189)</f>
        <v>0</v>
      </c>
      <c r="C2189" t="str">
        <f>TEXT(Base[[#This Row],[Data_Padronizada]],"DDD")</f>
        <v>sáb</v>
      </c>
      <c r="D2189">
        <f>_xlfn.XLOOKUP(Base[[#This Row],[Recurso]],'DE-PARA'!$A$1:$A$1000,'DE-PARA'!$D$1:$D$1000)</f>
        <v>0</v>
      </c>
      <c r="E2189" t="str">
        <f>_xlfn.XLOOKUP(Base[[#This Row],[Tipo]],'DE-PARA'!$K$2:$K$63,'DE-PARA'!$L$2:$L$63,"Fazer De-Para")</f>
        <v>Fazer De-Para</v>
      </c>
      <c r="F2189" s="21">
        <f>Base[[#This Row],[Duração]]*24</f>
        <v>0</v>
      </c>
      <c r="G2189" s="22">
        <f>HOUR(Base[[#This Row],[Tempo de atendimento]]/24)</f>
        <v>0</v>
      </c>
      <c r="H2189">
        <f>_xlfn.XLOOKUP(Base[[#This Row],[Recurso]],'DE-PARA'!$A$1:$A$1000,'DE-PARA'!$E$1:$E$1000)</f>
        <v>0</v>
      </c>
      <c r="I2189">
        <f>_xlfn.XLOOKUP(Base[[#This Row],[Recurso]],'DE-PARA'!$A$1:$A$1000,'DE-PARA'!$F$1:$F$1000)</f>
        <v>0</v>
      </c>
      <c r="AD2189" s="64"/>
      <c r="AE2189" s="64"/>
      <c r="AF2189" s="64"/>
      <c r="AG2189" s="65"/>
      <c r="AH2189" s="65"/>
      <c r="BK2189" s="65"/>
      <c r="BL2189" s="65"/>
      <c r="BP2189" s="20"/>
    </row>
    <row r="2190" spans="1:68">
      <c r="A2190" s="19">
        <f>CONCATENATE(MONTH(Base[[#This Row],[Data_Padronizada]]),"/",YEAR(Base[[#This Row],[Data_Padronizada]]))*1</f>
        <v>1</v>
      </c>
      <c r="B2190" s="20" cm="1">
        <f t="array" ref="B2190">IF(ISTEXT(BP2190), IFERROR(VALOR.DATA(TRIM(BP2190)), VALUE(TRIM(BP2190))), BP2190)</f>
        <v>0</v>
      </c>
      <c r="C2190" t="str">
        <f>TEXT(Base[[#This Row],[Data_Padronizada]],"DDD")</f>
        <v>sáb</v>
      </c>
      <c r="D2190">
        <f>_xlfn.XLOOKUP(Base[[#This Row],[Recurso]],'DE-PARA'!$A$1:$A$1000,'DE-PARA'!$D$1:$D$1000)</f>
        <v>0</v>
      </c>
      <c r="E2190" t="str">
        <f>_xlfn.XLOOKUP(Base[[#This Row],[Tipo]],'DE-PARA'!$K$2:$K$63,'DE-PARA'!$L$2:$L$63,"Fazer De-Para")</f>
        <v>Fazer De-Para</v>
      </c>
      <c r="F2190" s="21">
        <f>Base[[#This Row],[Duração]]*24</f>
        <v>0</v>
      </c>
      <c r="G2190" s="22">
        <f>HOUR(Base[[#This Row],[Tempo de atendimento]]/24)</f>
        <v>0</v>
      </c>
      <c r="H2190">
        <f>_xlfn.XLOOKUP(Base[[#This Row],[Recurso]],'DE-PARA'!$A$1:$A$1000,'DE-PARA'!$E$1:$E$1000)</f>
        <v>0</v>
      </c>
      <c r="I2190">
        <f>_xlfn.XLOOKUP(Base[[#This Row],[Recurso]],'DE-PARA'!$A$1:$A$1000,'DE-PARA'!$F$1:$F$1000)</f>
        <v>0</v>
      </c>
      <c r="AD2190" s="64"/>
      <c r="AE2190" s="64"/>
      <c r="AF2190" s="64"/>
      <c r="AG2190" s="65"/>
      <c r="AH2190" s="65"/>
      <c r="BK2190" s="65"/>
      <c r="BL2190" s="65"/>
      <c r="BP2190" s="20"/>
    </row>
    <row r="2191" spans="1:68">
      <c r="A2191" s="19">
        <f>CONCATENATE(MONTH(Base[[#This Row],[Data_Padronizada]]),"/",YEAR(Base[[#This Row],[Data_Padronizada]]))*1</f>
        <v>1</v>
      </c>
      <c r="B2191" s="20" cm="1">
        <f t="array" ref="B2191">IF(ISTEXT(BP2191), IFERROR(VALOR.DATA(TRIM(BP2191)), VALUE(TRIM(BP2191))), BP2191)</f>
        <v>0</v>
      </c>
      <c r="C2191" t="str">
        <f>TEXT(Base[[#This Row],[Data_Padronizada]],"DDD")</f>
        <v>sáb</v>
      </c>
      <c r="D2191">
        <f>_xlfn.XLOOKUP(Base[[#This Row],[Recurso]],'DE-PARA'!$A$1:$A$1000,'DE-PARA'!$D$1:$D$1000)</f>
        <v>0</v>
      </c>
      <c r="E2191" t="str">
        <f>_xlfn.XLOOKUP(Base[[#This Row],[Tipo]],'DE-PARA'!$K$2:$K$63,'DE-PARA'!$L$2:$L$63,"Fazer De-Para")</f>
        <v>Fazer De-Para</v>
      </c>
      <c r="F2191" s="21">
        <f>Base[[#This Row],[Duração]]*24</f>
        <v>0</v>
      </c>
      <c r="G2191" s="22">
        <f>HOUR(Base[[#This Row],[Tempo de atendimento]]/24)</f>
        <v>0</v>
      </c>
      <c r="H2191">
        <f>_xlfn.XLOOKUP(Base[[#This Row],[Recurso]],'DE-PARA'!$A$1:$A$1000,'DE-PARA'!$E$1:$E$1000)</f>
        <v>0</v>
      </c>
      <c r="I2191">
        <f>_xlfn.XLOOKUP(Base[[#This Row],[Recurso]],'DE-PARA'!$A$1:$A$1000,'DE-PARA'!$F$1:$F$1000)</f>
        <v>0</v>
      </c>
      <c r="AD2191" s="64"/>
      <c r="AE2191" s="64"/>
      <c r="AF2191" s="64"/>
      <c r="AG2191" s="65"/>
      <c r="AH2191" s="65"/>
      <c r="BK2191" s="65"/>
      <c r="BL2191" s="65"/>
      <c r="BP2191" s="20"/>
    </row>
    <row r="2192" spans="1:68">
      <c r="A2192" s="19">
        <f>CONCATENATE(MONTH(Base[[#This Row],[Data_Padronizada]]),"/",YEAR(Base[[#This Row],[Data_Padronizada]]))*1</f>
        <v>1</v>
      </c>
      <c r="B2192" s="20" cm="1">
        <f t="array" ref="B2192">IF(ISTEXT(BP2192), IFERROR(VALOR.DATA(TRIM(BP2192)), VALUE(TRIM(BP2192))), BP2192)</f>
        <v>0</v>
      </c>
      <c r="C2192" t="str">
        <f>TEXT(Base[[#This Row],[Data_Padronizada]],"DDD")</f>
        <v>sáb</v>
      </c>
      <c r="D2192">
        <f>_xlfn.XLOOKUP(Base[[#This Row],[Recurso]],'DE-PARA'!$A$1:$A$1000,'DE-PARA'!$D$1:$D$1000)</f>
        <v>0</v>
      </c>
      <c r="E2192" t="str">
        <f>_xlfn.XLOOKUP(Base[[#This Row],[Tipo]],'DE-PARA'!$K$2:$K$63,'DE-PARA'!$L$2:$L$63,"Fazer De-Para")</f>
        <v>Fazer De-Para</v>
      </c>
      <c r="F2192" s="21">
        <f>Base[[#This Row],[Duração]]*24</f>
        <v>0</v>
      </c>
      <c r="G2192" s="22">
        <f>HOUR(Base[[#This Row],[Tempo de atendimento]]/24)</f>
        <v>0</v>
      </c>
      <c r="H2192">
        <f>_xlfn.XLOOKUP(Base[[#This Row],[Recurso]],'DE-PARA'!$A$1:$A$1000,'DE-PARA'!$E$1:$E$1000)</f>
        <v>0</v>
      </c>
      <c r="I2192">
        <f>_xlfn.XLOOKUP(Base[[#This Row],[Recurso]],'DE-PARA'!$A$1:$A$1000,'DE-PARA'!$F$1:$F$1000)</f>
        <v>0</v>
      </c>
      <c r="AD2192" s="64"/>
      <c r="AE2192" s="64"/>
      <c r="AF2192" s="64"/>
      <c r="AG2192" s="65"/>
      <c r="AH2192" s="65"/>
      <c r="BK2192" s="65"/>
      <c r="BL2192" s="65"/>
      <c r="BP2192" s="20"/>
    </row>
    <row r="2193" spans="1:68">
      <c r="A2193" s="19">
        <f>CONCATENATE(MONTH(Base[[#This Row],[Data_Padronizada]]),"/",YEAR(Base[[#This Row],[Data_Padronizada]]))*1</f>
        <v>1</v>
      </c>
      <c r="B2193" s="20" cm="1">
        <f t="array" ref="B2193">IF(ISTEXT(BP2193), IFERROR(VALOR.DATA(TRIM(BP2193)), VALUE(TRIM(BP2193))), BP2193)</f>
        <v>0</v>
      </c>
      <c r="C2193" t="str">
        <f>TEXT(Base[[#This Row],[Data_Padronizada]],"DDD")</f>
        <v>sáb</v>
      </c>
      <c r="D2193">
        <f>_xlfn.XLOOKUP(Base[[#This Row],[Recurso]],'DE-PARA'!$A$1:$A$1000,'DE-PARA'!$D$1:$D$1000)</f>
        <v>0</v>
      </c>
      <c r="E2193" t="str">
        <f>_xlfn.XLOOKUP(Base[[#This Row],[Tipo]],'DE-PARA'!$K$2:$K$63,'DE-PARA'!$L$2:$L$63,"Fazer De-Para")</f>
        <v>Fazer De-Para</v>
      </c>
      <c r="F2193" s="21">
        <f>Base[[#This Row],[Duração]]*24</f>
        <v>0</v>
      </c>
      <c r="G2193" s="22">
        <f>HOUR(Base[[#This Row],[Tempo de atendimento]]/24)</f>
        <v>0</v>
      </c>
      <c r="H2193">
        <f>_xlfn.XLOOKUP(Base[[#This Row],[Recurso]],'DE-PARA'!$A$1:$A$1000,'DE-PARA'!$E$1:$E$1000)</f>
        <v>0</v>
      </c>
      <c r="I2193">
        <f>_xlfn.XLOOKUP(Base[[#This Row],[Recurso]],'DE-PARA'!$A$1:$A$1000,'DE-PARA'!$F$1:$F$1000)</f>
        <v>0</v>
      </c>
      <c r="AD2193" s="64"/>
      <c r="AE2193" s="64"/>
      <c r="AF2193" s="64"/>
      <c r="AG2193" s="65"/>
      <c r="AH2193" s="65"/>
      <c r="BK2193" s="65"/>
      <c r="BL2193" s="65"/>
      <c r="BP2193" s="20"/>
    </row>
    <row r="2194" spans="1:68">
      <c r="A2194" s="19">
        <f>CONCATENATE(MONTH(Base[[#This Row],[Data_Padronizada]]),"/",YEAR(Base[[#This Row],[Data_Padronizada]]))*1</f>
        <v>1</v>
      </c>
      <c r="B2194" s="20" cm="1">
        <f t="array" ref="B2194">IF(ISTEXT(BP2194), IFERROR(VALOR.DATA(TRIM(BP2194)), VALUE(TRIM(BP2194))), BP2194)</f>
        <v>0</v>
      </c>
      <c r="C2194" t="str">
        <f>TEXT(Base[[#This Row],[Data_Padronizada]],"DDD")</f>
        <v>sáb</v>
      </c>
      <c r="D2194">
        <f>_xlfn.XLOOKUP(Base[[#This Row],[Recurso]],'DE-PARA'!$A$1:$A$1000,'DE-PARA'!$D$1:$D$1000)</f>
        <v>0</v>
      </c>
      <c r="E2194" t="str">
        <f>_xlfn.XLOOKUP(Base[[#This Row],[Tipo]],'DE-PARA'!$K$2:$K$63,'DE-PARA'!$L$2:$L$63,"Fazer De-Para")</f>
        <v>Fazer De-Para</v>
      </c>
      <c r="F2194" s="21">
        <f>Base[[#This Row],[Duração]]*24</f>
        <v>0</v>
      </c>
      <c r="G2194" s="22">
        <f>HOUR(Base[[#This Row],[Tempo de atendimento]]/24)</f>
        <v>0</v>
      </c>
      <c r="H2194">
        <f>_xlfn.XLOOKUP(Base[[#This Row],[Recurso]],'DE-PARA'!$A$1:$A$1000,'DE-PARA'!$E$1:$E$1000)</f>
        <v>0</v>
      </c>
      <c r="I2194">
        <f>_xlfn.XLOOKUP(Base[[#This Row],[Recurso]],'DE-PARA'!$A$1:$A$1000,'DE-PARA'!$F$1:$F$1000)</f>
        <v>0</v>
      </c>
      <c r="AD2194" s="64"/>
      <c r="AE2194" s="64"/>
      <c r="AF2194" s="64"/>
      <c r="AG2194" s="65"/>
      <c r="AH2194" s="65"/>
      <c r="BK2194" s="65"/>
      <c r="BL2194" s="65"/>
      <c r="BP2194" s="20"/>
    </row>
    <row r="2195" spans="1:68">
      <c r="A2195" s="19">
        <f>CONCATENATE(MONTH(Base[[#This Row],[Data_Padronizada]]),"/",YEAR(Base[[#This Row],[Data_Padronizada]]))*1</f>
        <v>1</v>
      </c>
      <c r="B2195" s="20" cm="1">
        <f t="array" ref="B2195">IF(ISTEXT(BP2195), IFERROR(VALOR.DATA(TRIM(BP2195)), VALUE(TRIM(BP2195))), BP2195)</f>
        <v>0</v>
      </c>
      <c r="C2195" t="str">
        <f>TEXT(Base[[#This Row],[Data_Padronizada]],"DDD")</f>
        <v>sáb</v>
      </c>
      <c r="D2195">
        <f>_xlfn.XLOOKUP(Base[[#This Row],[Recurso]],'DE-PARA'!$A$1:$A$1000,'DE-PARA'!$D$1:$D$1000)</f>
        <v>0</v>
      </c>
      <c r="E2195" t="str">
        <f>_xlfn.XLOOKUP(Base[[#This Row],[Tipo]],'DE-PARA'!$K$2:$K$63,'DE-PARA'!$L$2:$L$63,"Fazer De-Para")</f>
        <v>Fazer De-Para</v>
      </c>
      <c r="F2195" s="21">
        <f>Base[[#This Row],[Duração]]*24</f>
        <v>0</v>
      </c>
      <c r="G2195" s="22">
        <f>HOUR(Base[[#This Row],[Tempo de atendimento]]/24)</f>
        <v>0</v>
      </c>
      <c r="H2195">
        <f>_xlfn.XLOOKUP(Base[[#This Row],[Recurso]],'DE-PARA'!$A$1:$A$1000,'DE-PARA'!$E$1:$E$1000)</f>
        <v>0</v>
      </c>
      <c r="I2195">
        <f>_xlfn.XLOOKUP(Base[[#This Row],[Recurso]],'DE-PARA'!$A$1:$A$1000,'DE-PARA'!$F$1:$F$1000)</f>
        <v>0</v>
      </c>
      <c r="AD2195" s="64"/>
      <c r="AE2195" s="64"/>
      <c r="AF2195" s="64"/>
      <c r="AG2195" s="65"/>
      <c r="AH2195" s="65"/>
      <c r="BK2195" s="65"/>
      <c r="BL2195" s="65"/>
      <c r="BP2195" s="20"/>
    </row>
    <row r="2196" spans="1:68">
      <c r="A2196" s="19">
        <f>CONCATENATE(MONTH(Base[[#This Row],[Data_Padronizada]]),"/",YEAR(Base[[#This Row],[Data_Padronizada]]))*1</f>
        <v>1</v>
      </c>
      <c r="B2196" s="20" cm="1">
        <f t="array" ref="B2196">IF(ISTEXT(BP2196), IFERROR(VALOR.DATA(TRIM(BP2196)), VALUE(TRIM(BP2196))), BP2196)</f>
        <v>0</v>
      </c>
      <c r="C2196" t="str">
        <f>TEXT(Base[[#This Row],[Data_Padronizada]],"DDD")</f>
        <v>sáb</v>
      </c>
      <c r="D2196">
        <f>_xlfn.XLOOKUP(Base[[#This Row],[Recurso]],'DE-PARA'!$A$1:$A$1000,'DE-PARA'!$D$1:$D$1000)</f>
        <v>0</v>
      </c>
      <c r="E2196" t="str">
        <f>_xlfn.XLOOKUP(Base[[#This Row],[Tipo]],'DE-PARA'!$K$2:$K$63,'DE-PARA'!$L$2:$L$63,"Fazer De-Para")</f>
        <v>Fazer De-Para</v>
      </c>
      <c r="F2196" s="21">
        <f>Base[[#This Row],[Duração]]*24</f>
        <v>0</v>
      </c>
      <c r="G2196" s="22">
        <f>HOUR(Base[[#This Row],[Tempo de atendimento]]/24)</f>
        <v>0</v>
      </c>
      <c r="H2196">
        <f>_xlfn.XLOOKUP(Base[[#This Row],[Recurso]],'DE-PARA'!$A$1:$A$1000,'DE-PARA'!$E$1:$E$1000)</f>
        <v>0</v>
      </c>
      <c r="I2196">
        <f>_xlfn.XLOOKUP(Base[[#This Row],[Recurso]],'DE-PARA'!$A$1:$A$1000,'DE-PARA'!$F$1:$F$1000)</f>
        <v>0</v>
      </c>
      <c r="AD2196" s="64"/>
      <c r="AE2196" s="64"/>
      <c r="AF2196" s="64"/>
      <c r="AG2196" s="65"/>
      <c r="AH2196" s="65"/>
      <c r="BK2196" s="65"/>
      <c r="BL2196" s="65"/>
      <c r="BP2196" s="20"/>
    </row>
    <row r="2197" spans="1:68">
      <c r="A2197" s="19">
        <f>CONCATENATE(MONTH(Base[[#This Row],[Data_Padronizada]]),"/",YEAR(Base[[#This Row],[Data_Padronizada]]))*1</f>
        <v>1</v>
      </c>
      <c r="B2197" s="20" cm="1">
        <f t="array" ref="B2197">IF(ISTEXT(BP2197), IFERROR(VALOR.DATA(TRIM(BP2197)), VALUE(TRIM(BP2197))), BP2197)</f>
        <v>0</v>
      </c>
      <c r="C2197" t="str">
        <f>TEXT(Base[[#This Row],[Data_Padronizada]],"DDD")</f>
        <v>sáb</v>
      </c>
      <c r="D2197">
        <f>_xlfn.XLOOKUP(Base[[#This Row],[Recurso]],'DE-PARA'!$A$1:$A$1000,'DE-PARA'!$D$1:$D$1000)</f>
        <v>0</v>
      </c>
      <c r="E2197" t="str">
        <f>_xlfn.XLOOKUP(Base[[#This Row],[Tipo]],'DE-PARA'!$K$2:$K$63,'DE-PARA'!$L$2:$L$63,"Fazer De-Para")</f>
        <v>Fazer De-Para</v>
      </c>
      <c r="F2197" s="21">
        <f>Base[[#This Row],[Duração]]*24</f>
        <v>0</v>
      </c>
      <c r="G2197" s="22">
        <f>HOUR(Base[[#This Row],[Tempo de atendimento]]/24)</f>
        <v>0</v>
      </c>
      <c r="H2197">
        <f>_xlfn.XLOOKUP(Base[[#This Row],[Recurso]],'DE-PARA'!$A$1:$A$1000,'DE-PARA'!$E$1:$E$1000)</f>
        <v>0</v>
      </c>
      <c r="I2197">
        <f>_xlfn.XLOOKUP(Base[[#This Row],[Recurso]],'DE-PARA'!$A$1:$A$1000,'DE-PARA'!$F$1:$F$1000)</f>
        <v>0</v>
      </c>
      <c r="AD2197" s="64"/>
      <c r="AE2197" s="64"/>
      <c r="AF2197" s="64"/>
      <c r="AG2197" s="65"/>
      <c r="AH2197" s="65"/>
      <c r="BK2197" s="65"/>
      <c r="BL2197" s="65"/>
      <c r="BP2197" s="20"/>
    </row>
    <row r="2198" spans="1:68">
      <c r="A2198" s="19">
        <f>CONCATENATE(MONTH(Base[[#This Row],[Data_Padronizada]]),"/",YEAR(Base[[#This Row],[Data_Padronizada]]))*1</f>
        <v>1</v>
      </c>
      <c r="B2198" s="20" cm="1">
        <f t="array" ref="B2198">IF(ISTEXT(BP2198), IFERROR(VALOR.DATA(TRIM(BP2198)), VALUE(TRIM(BP2198))), BP2198)</f>
        <v>0</v>
      </c>
      <c r="C2198" t="str">
        <f>TEXT(Base[[#This Row],[Data_Padronizada]],"DDD")</f>
        <v>sáb</v>
      </c>
      <c r="D2198">
        <f>_xlfn.XLOOKUP(Base[[#This Row],[Recurso]],'DE-PARA'!$A$1:$A$1000,'DE-PARA'!$D$1:$D$1000)</f>
        <v>0</v>
      </c>
      <c r="E2198" t="str">
        <f>_xlfn.XLOOKUP(Base[[#This Row],[Tipo]],'DE-PARA'!$K$2:$K$63,'DE-PARA'!$L$2:$L$63,"Fazer De-Para")</f>
        <v>Fazer De-Para</v>
      </c>
      <c r="F2198" s="21">
        <f>Base[[#This Row],[Duração]]*24</f>
        <v>0</v>
      </c>
      <c r="G2198" s="22">
        <f>HOUR(Base[[#This Row],[Tempo de atendimento]]/24)</f>
        <v>0</v>
      </c>
      <c r="H2198">
        <f>_xlfn.XLOOKUP(Base[[#This Row],[Recurso]],'DE-PARA'!$A$1:$A$1000,'DE-PARA'!$E$1:$E$1000)</f>
        <v>0</v>
      </c>
      <c r="I2198">
        <f>_xlfn.XLOOKUP(Base[[#This Row],[Recurso]],'DE-PARA'!$A$1:$A$1000,'DE-PARA'!$F$1:$F$1000)</f>
        <v>0</v>
      </c>
      <c r="AD2198" s="64"/>
      <c r="AE2198" s="64"/>
      <c r="AF2198" s="64"/>
      <c r="AG2198" s="65"/>
      <c r="AH2198" s="65"/>
      <c r="BK2198" s="65"/>
      <c r="BL2198" s="65"/>
      <c r="BP2198" s="20"/>
    </row>
    <row r="2199" spans="1:68">
      <c r="A2199" s="19">
        <f>CONCATENATE(MONTH(Base[[#This Row],[Data_Padronizada]]),"/",YEAR(Base[[#This Row],[Data_Padronizada]]))*1</f>
        <v>1</v>
      </c>
      <c r="B2199" s="20" cm="1">
        <f t="array" ref="B2199">IF(ISTEXT(BP2199), IFERROR(VALOR.DATA(TRIM(BP2199)), VALUE(TRIM(BP2199))), BP2199)</f>
        <v>0</v>
      </c>
      <c r="C2199" t="str">
        <f>TEXT(Base[[#This Row],[Data_Padronizada]],"DDD")</f>
        <v>sáb</v>
      </c>
      <c r="D2199">
        <f>_xlfn.XLOOKUP(Base[[#This Row],[Recurso]],'DE-PARA'!$A$1:$A$1000,'DE-PARA'!$D$1:$D$1000)</f>
        <v>0</v>
      </c>
      <c r="E2199" t="str">
        <f>_xlfn.XLOOKUP(Base[[#This Row],[Tipo]],'DE-PARA'!$K$2:$K$63,'DE-PARA'!$L$2:$L$63,"Fazer De-Para")</f>
        <v>Fazer De-Para</v>
      </c>
      <c r="F2199" s="21">
        <f>Base[[#This Row],[Duração]]*24</f>
        <v>0</v>
      </c>
      <c r="G2199" s="22">
        <f>HOUR(Base[[#This Row],[Tempo de atendimento]]/24)</f>
        <v>0</v>
      </c>
      <c r="H2199">
        <f>_xlfn.XLOOKUP(Base[[#This Row],[Recurso]],'DE-PARA'!$A$1:$A$1000,'DE-PARA'!$E$1:$E$1000)</f>
        <v>0</v>
      </c>
      <c r="I2199">
        <f>_xlfn.XLOOKUP(Base[[#This Row],[Recurso]],'DE-PARA'!$A$1:$A$1000,'DE-PARA'!$F$1:$F$1000)</f>
        <v>0</v>
      </c>
      <c r="AD2199" s="64"/>
      <c r="AE2199" s="64"/>
      <c r="AF2199" s="64"/>
      <c r="AG2199" s="65"/>
      <c r="AH2199" s="65"/>
      <c r="BK2199" s="65"/>
      <c r="BL2199" s="65"/>
      <c r="BP2199" s="20"/>
    </row>
    <row r="2200" spans="1:68">
      <c r="A2200" s="19">
        <f>CONCATENATE(MONTH(Base[[#This Row],[Data_Padronizada]]),"/",YEAR(Base[[#This Row],[Data_Padronizada]]))*1</f>
        <v>1</v>
      </c>
      <c r="B2200" s="20" cm="1">
        <f t="array" ref="B2200">IF(ISTEXT(BP2200), IFERROR(VALOR.DATA(TRIM(BP2200)), VALUE(TRIM(BP2200))), BP2200)</f>
        <v>0</v>
      </c>
      <c r="C2200" t="str">
        <f>TEXT(Base[[#This Row],[Data_Padronizada]],"DDD")</f>
        <v>sáb</v>
      </c>
      <c r="D2200">
        <f>_xlfn.XLOOKUP(Base[[#This Row],[Recurso]],'DE-PARA'!$A$1:$A$1000,'DE-PARA'!$D$1:$D$1000)</f>
        <v>0</v>
      </c>
      <c r="E2200" t="str">
        <f>_xlfn.XLOOKUP(Base[[#This Row],[Tipo]],'DE-PARA'!$K$2:$K$63,'DE-PARA'!$L$2:$L$63,"Fazer De-Para")</f>
        <v>Fazer De-Para</v>
      </c>
      <c r="F2200" s="21">
        <f>Base[[#This Row],[Duração]]*24</f>
        <v>0</v>
      </c>
      <c r="G2200" s="22">
        <f>HOUR(Base[[#This Row],[Tempo de atendimento]]/24)</f>
        <v>0</v>
      </c>
      <c r="H2200">
        <f>_xlfn.XLOOKUP(Base[[#This Row],[Recurso]],'DE-PARA'!$A$1:$A$1000,'DE-PARA'!$E$1:$E$1000)</f>
        <v>0</v>
      </c>
      <c r="I2200">
        <f>_xlfn.XLOOKUP(Base[[#This Row],[Recurso]],'DE-PARA'!$A$1:$A$1000,'DE-PARA'!$F$1:$F$1000)</f>
        <v>0</v>
      </c>
      <c r="AD2200" s="64"/>
      <c r="AE2200" s="64"/>
      <c r="AF2200" s="64"/>
      <c r="AG2200" s="65"/>
      <c r="AH2200" s="65"/>
      <c r="BK2200" s="65"/>
      <c r="BL2200" s="65"/>
      <c r="BP2200" s="20"/>
    </row>
    <row r="2201" spans="1:68">
      <c r="A2201" s="19">
        <f>CONCATENATE(MONTH(Base[[#This Row],[Data_Padronizada]]),"/",YEAR(Base[[#This Row],[Data_Padronizada]]))*1</f>
        <v>1</v>
      </c>
      <c r="B2201" s="20" cm="1">
        <f t="array" ref="B2201">IF(ISTEXT(BP2201), IFERROR(VALOR.DATA(TRIM(BP2201)), VALUE(TRIM(BP2201))), BP2201)</f>
        <v>0</v>
      </c>
      <c r="C2201" t="str">
        <f>TEXT(Base[[#This Row],[Data_Padronizada]],"DDD")</f>
        <v>sáb</v>
      </c>
      <c r="D2201">
        <f>_xlfn.XLOOKUP(Base[[#This Row],[Recurso]],'DE-PARA'!$A$1:$A$1000,'DE-PARA'!$D$1:$D$1000)</f>
        <v>0</v>
      </c>
      <c r="E2201" t="str">
        <f>_xlfn.XLOOKUP(Base[[#This Row],[Tipo]],'DE-PARA'!$K$2:$K$63,'DE-PARA'!$L$2:$L$63,"Fazer De-Para")</f>
        <v>Fazer De-Para</v>
      </c>
      <c r="F2201" s="21">
        <f>Base[[#This Row],[Duração]]*24</f>
        <v>0</v>
      </c>
      <c r="G2201" s="22">
        <f>HOUR(Base[[#This Row],[Tempo de atendimento]]/24)</f>
        <v>0</v>
      </c>
      <c r="H2201">
        <f>_xlfn.XLOOKUP(Base[[#This Row],[Recurso]],'DE-PARA'!$A$1:$A$1000,'DE-PARA'!$E$1:$E$1000)</f>
        <v>0</v>
      </c>
      <c r="I2201">
        <f>_xlfn.XLOOKUP(Base[[#This Row],[Recurso]],'DE-PARA'!$A$1:$A$1000,'DE-PARA'!$F$1:$F$1000)</f>
        <v>0</v>
      </c>
      <c r="AD2201" s="64"/>
      <c r="AE2201" s="64"/>
      <c r="AF2201" s="64"/>
      <c r="AG2201" s="65"/>
      <c r="AH2201" s="65"/>
      <c r="BK2201" s="65"/>
      <c r="BL2201" s="65"/>
      <c r="BP2201" s="20"/>
    </row>
    <row r="2202" spans="1:68">
      <c r="A2202" s="19">
        <f>CONCATENATE(MONTH(Base[[#This Row],[Data_Padronizada]]),"/",YEAR(Base[[#This Row],[Data_Padronizada]]))*1</f>
        <v>1</v>
      </c>
      <c r="B2202" s="20" cm="1">
        <f t="array" ref="B2202">IF(ISTEXT(BP2202), IFERROR(VALOR.DATA(TRIM(BP2202)), VALUE(TRIM(BP2202))), BP2202)</f>
        <v>0</v>
      </c>
      <c r="C2202" t="str">
        <f>TEXT(Base[[#This Row],[Data_Padronizada]],"DDD")</f>
        <v>sáb</v>
      </c>
      <c r="D2202">
        <f>_xlfn.XLOOKUP(Base[[#This Row],[Recurso]],'DE-PARA'!$A$1:$A$1000,'DE-PARA'!$D$1:$D$1000)</f>
        <v>0</v>
      </c>
      <c r="E2202" t="str">
        <f>_xlfn.XLOOKUP(Base[[#This Row],[Tipo]],'DE-PARA'!$K$2:$K$63,'DE-PARA'!$L$2:$L$63,"Fazer De-Para")</f>
        <v>Fazer De-Para</v>
      </c>
      <c r="F2202" s="21">
        <f>Base[[#This Row],[Duração]]*24</f>
        <v>0</v>
      </c>
      <c r="G2202" s="22">
        <f>HOUR(Base[[#This Row],[Tempo de atendimento]]/24)</f>
        <v>0</v>
      </c>
      <c r="H2202">
        <f>_xlfn.XLOOKUP(Base[[#This Row],[Recurso]],'DE-PARA'!$A$1:$A$1000,'DE-PARA'!$E$1:$E$1000)</f>
        <v>0</v>
      </c>
      <c r="I2202">
        <f>_xlfn.XLOOKUP(Base[[#This Row],[Recurso]],'DE-PARA'!$A$1:$A$1000,'DE-PARA'!$F$1:$F$1000)</f>
        <v>0</v>
      </c>
      <c r="AD2202" s="64"/>
      <c r="AE2202" s="64"/>
      <c r="AF2202" s="64"/>
      <c r="AG2202" s="65"/>
      <c r="AH2202" s="65"/>
      <c r="BK2202" s="65"/>
      <c r="BL2202" s="65"/>
      <c r="BP2202" s="20"/>
    </row>
    <row r="2203" spans="1:68">
      <c r="A2203" s="19">
        <f>CONCATENATE(MONTH(Base[[#This Row],[Data_Padronizada]]),"/",YEAR(Base[[#This Row],[Data_Padronizada]]))*1</f>
        <v>1</v>
      </c>
      <c r="B2203" s="20" cm="1">
        <f t="array" ref="B2203">IF(ISTEXT(BP2203), IFERROR(VALOR.DATA(TRIM(BP2203)), VALUE(TRIM(BP2203))), BP2203)</f>
        <v>0</v>
      </c>
      <c r="C2203" t="str">
        <f>TEXT(Base[[#This Row],[Data_Padronizada]],"DDD")</f>
        <v>sáb</v>
      </c>
      <c r="D2203">
        <f>_xlfn.XLOOKUP(Base[[#This Row],[Recurso]],'DE-PARA'!$A$1:$A$1000,'DE-PARA'!$D$1:$D$1000)</f>
        <v>0</v>
      </c>
      <c r="E2203" t="str">
        <f>_xlfn.XLOOKUP(Base[[#This Row],[Tipo]],'DE-PARA'!$K$2:$K$63,'DE-PARA'!$L$2:$L$63,"Fazer De-Para")</f>
        <v>Fazer De-Para</v>
      </c>
      <c r="F2203" s="21">
        <f>Base[[#This Row],[Duração]]*24</f>
        <v>0</v>
      </c>
      <c r="G2203" s="22">
        <f>HOUR(Base[[#This Row],[Tempo de atendimento]]/24)</f>
        <v>0</v>
      </c>
      <c r="H2203">
        <f>_xlfn.XLOOKUP(Base[[#This Row],[Recurso]],'DE-PARA'!$A$1:$A$1000,'DE-PARA'!$E$1:$E$1000)</f>
        <v>0</v>
      </c>
      <c r="I2203">
        <f>_xlfn.XLOOKUP(Base[[#This Row],[Recurso]],'DE-PARA'!$A$1:$A$1000,'DE-PARA'!$F$1:$F$1000)</f>
        <v>0</v>
      </c>
      <c r="AD2203" s="64"/>
      <c r="AE2203" s="64"/>
      <c r="AF2203" s="64"/>
      <c r="AG2203" s="65"/>
      <c r="AH2203" s="65"/>
      <c r="BK2203" s="65"/>
      <c r="BL2203" s="65"/>
      <c r="BP2203" s="20"/>
    </row>
    <row r="2204" spans="1:68">
      <c r="A2204" s="19">
        <f>CONCATENATE(MONTH(Base[[#This Row],[Data_Padronizada]]),"/",YEAR(Base[[#This Row],[Data_Padronizada]]))*1</f>
        <v>1</v>
      </c>
      <c r="B2204" s="20" cm="1">
        <f t="array" ref="B2204">IF(ISTEXT(BP2204), IFERROR(VALOR.DATA(TRIM(BP2204)), VALUE(TRIM(BP2204))), BP2204)</f>
        <v>0</v>
      </c>
      <c r="C2204" t="str">
        <f>TEXT(Base[[#This Row],[Data_Padronizada]],"DDD")</f>
        <v>sáb</v>
      </c>
      <c r="D2204">
        <f>_xlfn.XLOOKUP(Base[[#This Row],[Recurso]],'DE-PARA'!$A$1:$A$1000,'DE-PARA'!$D$1:$D$1000)</f>
        <v>0</v>
      </c>
      <c r="E2204" t="str">
        <f>_xlfn.XLOOKUP(Base[[#This Row],[Tipo]],'DE-PARA'!$K$2:$K$63,'DE-PARA'!$L$2:$L$63,"Fazer De-Para")</f>
        <v>Fazer De-Para</v>
      </c>
      <c r="F2204" s="21">
        <f>Base[[#This Row],[Duração]]*24</f>
        <v>0</v>
      </c>
      <c r="G2204" s="22">
        <f>HOUR(Base[[#This Row],[Tempo de atendimento]]/24)</f>
        <v>0</v>
      </c>
      <c r="H2204">
        <f>_xlfn.XLOOKUP(Base[[#This Row],[Recurso]],'DE-PARA'!$A$1:$A$1000,'DE-PARA'!$E$1:$E$1000)</f>
        <v>0</v>
      </c>
      <c r="I2204">
        <f>_xlfn.XLOOKUP(Base[[#This Row],[Recurso]],'DE-PARA'!$A$1:$A$1000,'DE-PARA'!$F$1:$F$1000)</f>
        <v>0</v>
      </c>
      <c r="AD2204" s="64"/>
      <c r="AE2204" s="64"/>
      <c r="AF2204" s="64"/>
      <c r="AG2204" s="65"/>
      <c r="AH2204" s="65"/>
      <c r="BK2204" s="65"/>
      <c r="BL2204" s="65"/>
      <c r="BP2204" s="20"/>
    </row>
    <row r="2205" spans="1:68">
      <c r="A2205" s="19">
        <f>CONCATENATE(MONTH(Base[[#This Row],[Data_Padronizada]]),"/",YEAR(Base[[#This Row],[Data_Padronizada]]))*1</f>
        <v>1</v>
      </c>
      <c r="B2205" s="20" cm="1">
        <f t="array" ref="B2205">IF(ISTEXT(BP2205), IFERROR(VALOR.DATA(TRIM(BP2205)), VALUE(TRIM(BP2205))), BP2205)</f>
        <v>0</v>
      </c>
      <c r="C2205" t="str">
        <f>TEXT(Base[[#This Row],[Data_Padronizada]],"DDD")</f>
        <v>sáb</v>
      </c>
      <c r="D2205">
        <f>_xlfn.XLOOKUP(Base[[#This Row],[Recurso]],'DE-PARA'!$A$1:$A$1000,'DE-PARA'!$D$1:$D$1000)</f>
        <v>0</v>
      </c>
      <c r="E2205" t="str">
        <f>_xlfn.XLOOKUP(Base[[#This Row],[Tipo]],'DE-PARA'!$K$2:$K$63,'DE-PARA'!$L$2:$L$63,"Fazer De-Para")</f>
        <v>Fazer De-Para</v>
      </c>
      <c r="F2205" s="21">
        <f>Base[[#This Row],[Duração]]*24</f>
        <v>0</v>
      </c>
      <c r="G2205" s="22">
        <f>HOUR(Base[[#This Row],[Tempo de atendimento]]/24)</f>
        <v>0</v>
      </c>
      <c r="H2205">
        <f>_xlfn.XLOOKUP(Base[[#This Row],[Recurso]],'DE-PARA'!$A$1:$A$1000,'DE-PARA'!$E$1:$E$1000)</f>
        <v>0</v>
      </c>
      <c r="I2205">
        <f>_xlfn.XLOOKUP(Base[[#This Row],[Recurso]],'DE-PARA'!$A$1:$A$1000,'DE-PARA'!$F$1:$F$1000)</f>
        <v>0</v>
      </c>
      <c r="AD2205" s="64"/>
      <c r="AE2205" s="64"/>
      <c r="AF2205" s="64"/>
      <c r="AG2205" s="65"/>
      <c r="AH2205" s="65"/>
      <c r="BK2205" s="65"/>
      <c r="BL2205" s="65"/>
      <c r="BP2205" s="20"/>
    </row>
    <row r="2206" spans="1:68">
      <c r="A2206" s="19">
        <f>CONCATENATE(MONTH(Base[[#This Row],[Data_Padronizada]]),"/",YEAR(Base[[#This Row],[Data_Padronizada]]))*1</f>
        <v>1</v>
      </c>
      <c r="B2206" s="20" cm="1">
        <f t="array" ref="B2206">IF(ISTEXT(BP2206), IFERROR(VALOR.DATA(TRIM(BP2206)), VALUE(TRIM(BP2206))), BP2206)</f>
        <v>0</v>
      </c>
      <c r="C2206" t="str">
        <f>TEXT(Base[[#This Row],[Data_Padronizada]],"DDD")</f>
        <v>sáb</v>
      </c>
      <c r="D2206">
        <f>_xlfn.XLOOKUP(Base[[#This Row],[Recurso]],'DE-PARA'!$A$1:$A$1000,'DE-PARA'!$D$1:$D$1000)</f>
        <v>0</v>
      </c>
      <c r="E2206" t="str">
        <f>_xlfn.XLOOKUP(Base[[#This Row],[Tipo]],'DE-PARA'!$K$2:$K$63,'DE-PARA'!$L$2:$L$63,"Fazer De-Para")</f>
        <v>Fazer De-Para</v>
      </c>
      <c r="F2206" s="21">
        <f>Base[[#This Row],[Duração]]*24</f>
        <v>0</v>
      </c>
      <c r="G2206" s="22">
        <f>HOUR(Base[[#This Row],[Tempo de atendimento]]/24)</f>
        <v>0</v>
      </c>
      <c r="H2206">
        <f>_xlfn.XLOOKUP(Base[[#This Row],[Recurso]],'DE-PARA'!$A$1:$A$1000,'DE-PARA'!$E$1:$E$1000)</f>
        <v>0</v>
      </c>
      <c r="I2206">
        <f>_xlfn.XLOOKUP(Base[[#This Row],[Recurso]],'DE-PARA'!$A$1:$A$1000,'DE-PARA'!$F$1:$F$1000)</f>
        <v>0</v>
      </c>
      <c r="AD2206" s="64"/>
      <c r="AE2206" s="64"/>
      <c r="AF2206" s="64"/>
      <c r="AG2206" s="65"/>
      <c r="AH2206" s="65"/>
      <c r="BK2206" s="65"/>
      <c r="BL2206" s="65"/>
      <c r="BP2206" s="20"/>
    </row>
    <row r="2207" spans="1:68">
      <c r="A2207" s="19">
        <f>CONCATENATE(MONTH(Base[[#This Row],[Data_Padronizada]]),"/",YEAR(Base[[#This Row],[Data_Padronizada]]))*1</f>
        <v>1</v>
      </c>
      <c r="B2207" s="20" cm="1">
        <f t="array" ref="B2207">IF(ISTEXT(BP2207), IFERROR(VALOR.DATA(TRIM(BP2207)), VALUE(TRIM(BP2207))), BP2207)</f>
        <v>0</v>
      </c>
      <c r="C2207" t="str">
        <f>TEXT(Base[[#This Row],[Data_Padronizada]],"DDD")</f>
        <v>sáb</v>
      </c>
      <c r="D2207">
        <f>_xlfn.XLOOKUP(Base[[#This Row],[Recurso]],'DE-PARA'!$A$1:$A$1000,'DE-PARA'!$D$1:$D$1000)</f>
        <v>0</v>
      </c>
      <c r="E2207" t="str">
        <f>_xlfn.XLOOKUP(Base[[#This Row],[Tipo]],'DE-PARA'!$K$2:$K$63,'DE-PARA'!$L$2:$L$63,"Fazer De-Para")</f>
        <v>Fazer De-Para</v>
      </c>
      <c r="F2207" s="21">
        <f>Base[[#This Row],[Duração]]*24</f>
        <v>0</v>
      </c>
      <c r="G2207" s="22">
        <f>HOUR(Base[[#This Row],[Tempo de atendimento]]/24)</f>
        <v>0</v>
      </c>
      <c r="H2207">
        <f>_xlfn.XLOOKUP(Base[[#This Row],[Recurso]],'DE-PARA'!$A$1:$A$1000,'DE-PARA'!$E$1:$E$1000)</f>
        <v>0</v>
      </c>
      <c r="I2207">
        <f>_xlfn.XLOOKUP(Base[[#This Row],[Recurso]],'DE-PARA'!$A$1:$A$1000,'DE-PARA'!$F$1:$F$1000)</f>
        <v>0</v>
      </c>
      <c r="AD2207" s="64"/>
      <c r="AE2207" s="64"/>
      <c r="AF2207" s="64"/>
      <c r="AG2207" s="65"/>
      <c r="AH2207" s="65"/>
      <c r="BK2207" s="65"/>
      <c r="BL2207" s="65"/>
      <c r="BP2207" s="20"/>
    </row>
    <row r="2208" spans="1:68">
      <c r="A2208" s="19">
        <f>CONCATENATE(MONTH(Base[[#This Row],[Data_Padronizada]]),"/",YEAR(Base[[#This Row],[Data_Padronizada]]))*1</f>
        <v>1</v>
      </c>
      <c r="B2208" s="20" cm="1">
        <f t="array" ref="B2208">IF(ISTEXT(BP2208), IFERROR(VALOR.DATA(TRIM(BP2208)), VALUE(TRIM(BP2208))), BP2208)</f>
        <v>0</v>
      </c>
      <c r="C2208" t="str">
        <f>TEXT(Base[[#This Row],[Data_Padronizada]],"DDD")</f>
        <v>sáb</v>
      </c>
      <c r="D2208">
        <f>_xlfn.XLOOKUP(Base[[#This Row],[Recurso]],'DE-PARA'!$A$1:$A$1000,'DE-PARA'!$D$1:$D$1000)</f>
        <v>0</v>
      </c>
      <c r="E2208" t="str">
        <f>_xlfn.XLOOKUP(Base[[#This Row],[Tipo]],'DE-PARA'!$K$2:$K$63,'DE-PARA'!$L$2:$L$63,"Fazer De-Para")</f>
        <v>Fazer De-Para</v>
      </c>
      <c r="F2208" s="21">
        <f>Base[[#This Row],[Duração]]*24</f>
        <v>0</v>
      </c>
      <c r="G2208" s="22">
        <f>HOUR(Base[[#This Row],[Tempo de atendimento]]/24)</f>
        <v>0</v>
      </c>
      <c r="H2208">
        <f>_xlfn.XLOOKUP(Base[[#This Row],[Recurso]],'DE-PARA'!$A$1:$A$1000,'DE-PARA'!$E$1:$E$1000)</f>
        <v>0</v>
      </c>
      <c r="I2208">
        <f>_xlfn.XLOOKUP(Base[[#This Row],[Recurso]],'DE-PARA'!$A$1:$A$1000,'DE-PARA'!$F$1:$F$1000)</f>
        <v>0</v>
      </c>
      <c r="AD2208" s="64"/>
      <c r="AE2208" s="64"/>
      <c r="AF2208" s="64"/>
      <c r="AG2208" s="65"/>
      <c r="AH2208" s="65"/>
      <c r="BK2208" s="65"/>
      <c r="BL2208" s="65"/>
      <c r="BP2208" s="20"/>
    </row>
    <row r="2209" spans="1:68">
      <c r="A2209" s="19">
        <f>CONCATENATE(MONTH(Base[[#This Row],[Data_Padronizada]]),"/",YEAR(Base[[#This Row],[Data_Padronizada]]))*1</f>
        <v>1</v>
      </c>
      <c r="B2209" s="20" cm="1">
        <f t="array" ref="B2209">IF(ISTEXT(BP2209), IFERROR(VALOR.DATA(TRIM(BP2209)), VALUE(TRIM(BP2209))), BP2209)</f>
        <v>0</v>
      </c>
      <c r="C2209" t="str">
        <f>TEXT(Base[[#This Row],[Data_Padronizada]],"DDD")</f>
        <v>sáb</v>
      </c>
      <c r="D2209">
        <f>_xlfn.XLOOKUP(Base[[#This Row],[Recurso]],'DE-PARA'!$A$1:$A$1000,'DE-PARA'!$D$1:$D$1000)</f>
        <v>0</v>
      </c>
      <c r="E2209" t="str">
        <f>_xlfn.XLOOKUP(Base[[#This Row],[Tipo]],'DE-PARA'!$K$2:$K$63,'DE-PARA'!$L$2:$L$63,"Fazer De-Para")</f>
        <v>Fazer De-Para</v>
      </c>
      <c r="F2209" s="21">
        <f>Base[[#This Row],[Duração]]*24</f>
        <v>0</v>
      </c>
      <c r="G2209" s="22">
        <f>HOUR(Base[[#This Row],[Tempo de atendimento]]/24)</f>
        <v>0</v>
      </c>
      <c r="H2209">
        <f>_xlfn.XLOOKUP(Base[[#This Row],[Recurso]],'DE-PARA'!$A$1:$A$1000,'DE-PARA'!$E$1:$E$1000)</f>
        <v>0</v>
      </c>
      <c r="I2209">
        <f>_xlfn.XLOOKUP(Base[[#This Row],[Recurso]],'DE-PARA'!$A$1:$A$1000,'DE-PARA'!$F$1:$F$1000)</f>
        <v>0</v>
      </c>
      <c r="AD2209" s="64"/>
      <c r="AE2209" s="64"/>
      <c r="AF2209" s="64"/>
      <c r="AG2209" s="65"/>
      <c r="AH2209" s="65"/>
      <c r="BK2209" s="65"/>
      <c r="BL2209" s="65"/>
      <c r="BP2209" s="20"/>
    </row>
    <row r="2210" spans="1:68">
      <c r="A2210" s="19">
        <f>CONCATENATE(MONTH(Base[[#This Row],[Data_Padronizada]]),"/",YEAR(Base[[#This Row],[Data_Padronizada]]))*1</f>
        <v>1</v>
      </c>
      <c r="B2210" s="20" cm="1">
        <f t="array" ref="B2210">IF(ISTEXT(BP2210), IFERROR(VALOR.DATA(TRIM(BP2210)), VALUE(TRIM(BP2210))), BP2210)</f>
        <v>0</v>
      </c>
      <c r="C2210" t="str">
        <f>TEXT(Base[[#This Row],[Data_Padronizada]],"DDD")</f>
        <v>sáb</v>
      </c>
      <c r="D2210">
        <f>_xlfn.XLOOKUP(Base[[#This Row],[Recurso]],'DE-PARA'!$A$1:$A$1000,'DE-PARA'!$D$1:$D$1000)</f>
        <v>0</v>
      </c>
      <c r="E2210" t="str">
        <f>_xlfn.XLOOKUP(Base[[#This Row],[Tipo]],'DE-PARA'!$K$2:$K$63,'DE-PARA'!$L$2:$L$63,"Fazer De-Para")</f>
        <v>Fazer De-Para</v>
      </c>
      <c r="F2210" s="21">
        <f>Base[[#This Row],[Duração]]*24</f>
        <v>0</v>
      </c>
      <c r="G2210" s="22">
        <f>HOUR(Base[[#This Row],[Tempo de atendimento]]/24)</f>
        <v>0</v>
      </c>
      <c r="H2210">
        <f>_xlfn.XLOOKUP(Base[[#This Row],[Recurso]],'DE-PARA'!$A$1:$A$1000,'DE-PARA'!$E$1:$E$1000)</f>
        <v>0</v>
      </c>
      <c r="I2210">
        <f>_xlfn.XLOOKUP(Base[[#This Row],[Recurso]],'DE-PARA'!$A$1:$A$1000,'DE-PARA'!$F$1:$F$1000)</f>
        <v>0</v>
      </c>
      <c r="AD2210" s="64"/>
      <c r="AE2210" s="64"/>
      <c r="AF2210" s="64"/>
      <c r="AG2210" s="65"/>
      <c r="AH2210" s="65"/>
      <c r="BK2210" s="65"/>
      <c r="BL2210" s="65"/>
      <c r="BP2210" s="20"/>
    </row>
    <row r="2211" spans="1:68">
      <c r="A2211" s="19">
        <f>CONCATENATE(MONTH(Base[[#This Row],[Data_Padronizada]]),"/",YEAR(Base[[#This Row],[Data_Padronizada]]))*1</f>
        <v>1</v>
      </c>
      <c r="B2211" s="20" cm="1">
        <f t="array" ref="B2211">IF(ISTEXT(BP2211), IFERROR(VALOR.DATA(TRIM(BP2211)), VALUE(TRIM(BP2211))), BP2211)</f>
        <v>0</v>
      </c>
      <c r="C2211" t="str">
        <f>TEXT(Base[[#This Row],[Data_Padronizada]],"DDD")</f>
        <v>sáb</v>
      </c>
      <c r="D2211">
        <f>_xlfn.XLOOKUP(Base[[#This Row],[Recurso]],'DE-PARA'!$A$1:$A$1000,'DE-PARA'!$D$1:$D$1000)</f>
        <v>0</v>
      </c>
      <c r="E2211" t="str">
        <f>_xlfn.XLOOKUP(Base[[#This Row],[Tipo]],'DE-PARA'!$K$2:$K$63,'DE-PARA'!$L$2:$L$63,"Fazer De-Para")</f>
        <v>Fazer De-Para</v>
      </c>
      <c r="F2211" s="21">
        <f>Base[[#This Row],[Duração]]*24</f>
        <v>0</v>
      </c>
      <c r="G2211" s="22">
        <f>HOUR(Base[[#This Row],[Tempo de atendimento]]/24)</f>
        <v>0</v>
      </c>
      <c r="H2211">
        <f>_xlfn.XLOOKUP(Base[[#This Row],[Recurso]],'DE-PARA'!$A$1:$A$1000,'DE-PARA'!$E$1:$E$1000)</f>
        <v>0</v>
      </c>
      <c r="I2211">
        <f>_xlfn.XLOOKUP(Base[[#This Row],[Recurso]],'DE-PARA'!$A$1:$A$1000,'DE-PARA'!$F$1:$F$1000)</f>
        <v>0</v>
      </c>
      <c r="AD2211" s="64"/>
      <c r="AE2211" s="64"/>
      <c r="AF2211" s="64"/>
      <c r="AG2211" s="65"/>
      <c r="AH2211" s="65"/>
      <c r="BK2211" s="65"/>
      <c r="BL2211" s="65"/>
      <c r="BP2211" s="20"/>
    </row>
    <row r="2212" spans="1:68">
      <c r="A2212" s="19">
        <f>CONCATENATE(MONTH(Base[[#This Row],[Data_Padronizada]]),"/",YEAR(Base[[#This Row],[Data_Padronizada]]))*1</f>
        <v>1</v>
      </c>
      <c r="B2212" s="20" cm="1">
        <f t="array" ref="B2212">IF(ISTEXT(BP2212), IFERROR(VALOR.DATA(TRIM(BP2212)), VALUE(TRIM(BP2212))), BP2212)</f>
        <v>0</v>
      </c>
      <c r="C2212" t="str">
        <f>TEXT(Base[[#This Row],[Data_Padronizada]],"DDD")</f>
        <v>sáb</v>
      </c>
      <c r="D2212">
        <f>_xlfn.XLOOKUP(Base[[#This Row],[Recurso]],'DE-PARA'!$A$1:$A$1000,'DE-PARA'!$D$1:$D$1000)</f>
        <v>0</v>
      </c>
      <c r="E2212" t="str">
        <f>_xlfn.XLOOKUP(Base[[#This Row],[Tipo]],'DE-PARA'!$K$2:$K$63,'DE-PARA'!$L$2:$L$63,"Fazer De-Para")</f>
        <v>Fazer De-Para</v>
      </c>
      <c r="F2212" s="21">
        <f>Base[[#This Row],[Duração]]*24</f>
        <v>0</v>
      </c>
      <c r="G2212" s="22">
        <f>HOUR(Base[[#This Row],[Tempo de atendimento]]/24)</f>
        <v>0</v>
      </c>
      <c r="H2212">
        <f>_xlfn.XLOOKUP(Base[[#This Row],[Recurso]],'DE-PARA'!$A$1:$A$1000,'DE-PARA'!$E$1:$E$1000)</f>
        <v>0</v>
      </c>
      <c r="I2212">
        <f>_xlfn.XLOOKUP(Base[[#This Row],[Recurso]],'DE-PARA'!$A$1:$A$1000,'DE-PARA'!$F$1:$F$1000)</f>
        <v>0</v>
      </c>
      <c r="AD2212" s="64"/>
      <c r="AE2212" s="64"/>
      <c r="AF2212" s="64"/>
      <c r="AG2212" s="65"/>
      <c r="AH2212" s="65"/>
      <c r="BK2212" s="65"/>
      <c r="BL2212" s="65"/>
      <c r="BP2212" s="20"/>
    </row>
    <row r="2213" spans="1:68">
      <c r="A2213" s="19">
        <f>CONCATENATE(MONTH(Base[[#This Row],[Data_Padronizada]]),"/",YEAR(Base[[#This Row],[Data_Padronizada]]))*1</f>
        <v>1</v>
      </c>
      <c r="B2213" s="20" cm="1">
        <f t="array" ref="B2213">IF(ISTEXT(BP2213), IFERROR(VALOR.DATA(TRIM(BP2213)), VALUE(TRIM(BP2213))), BP2213)</f>
        <v>0</v>
      </c>
      <c r="C2213" t="str">
        <f>TEXT(Base[[#This Row],[Data_Padronizada]],"DDD")</f>
        <v>sáb</v>
      </c>
      <c r="D2213">
        <f>_xlfn.XLOOKUP(Base[[#This Row],[Recurso]],'DE-PARA'!$A$1:$A$1000,'DE-PARA'!$D$1:$D$1000)</f>
        <v>0</v>
      </c>
      <c r="E2213" t="str">
        <f>_xlfn.XLOOKUP(Base[[#This Row],[Tipo]],'DE-PARA'!$K$2:$K$63,'DE-PARA'!$L$2:$L$63,"Fazer De-Para")</f>
        <v>Fazer De-Para</v>
      </c>
      <c r="F2213" s="21">
        <f>Base[[#This Row],[Duração]]*24</f>
        <v>0</v>
      </c>
      <c r="G2213" s="22">
        <f>HOUR(Base[[#This Row],[Tempo de atendimento]]/24)</f>
        <v>0</v>
      </c>
      <c r="H2213">
        <f>_xlfn.XLOOKUP(Base[[#This Row],[Recurso]],'DE-PARA'!$A$1:$A$1000,'DE-PARA'!$E$1:$E$1000)</f>
        <v>0</v>
      </c>
      <c r="I2213">
        <f>_xlfn.XLOOKUP(Base[[#This Row],[Recurso]],'DE-PARA'!$A$1:$A$1000,'DE-PARA'!$F$1:$F$1000)</f>
        <v>0</v>
      </c>
      <c r="AD2213" s="64"/>
      <c r="AE2213" s="64"/>
      <c r="AF2213" s="64"/>
      <c r="AG2213" s="65"/>
      <c r="AH2213" s="65"/>
      <c r="BK2213" s="65"/>
      <c r="BL2213" s="65"/>
      <c r="BP2213" s="20"/>
    </row>
    <row r="2214" spans="1:68">
      <c r="A2214" s="19">
        <f>CONCATENATE(MONTH(Base[[#This Row],[Data_Padronizada]]),"/",YEAR(Base[[#This Row],[Data_Padronizada]]))*1</f>
        <v>1</v>
      </c>
      <c r="B2214" s="20" cm="1">
        <f t="array" ref="B2214">IF(ISTEXT(BP2214), IFERROR(VALOR.DATA(TRIM(BP2214)), VALUE(TRIM(BP2214))), BP2214)</f>
        <v>0</v>
      </c>
      <c r="C2214" t="str">
        <f>TEXT(Base[[#This Row],[Data_Padronizada]],"DDD")</f>
        <v>sáb</v>
      </c>
      <c r="D2214">
        <f>_xlfn.XLOOKUP(Base[[#This Row],[Recurso]],'DE-PARA'!$A$1:$A$1000,'DE-PARA'!$D$1:$D$1000)</f>
        <v>0</v>
      </c>
      <c r="E2214" t="str">
        <f>_xlfn.XLOOKUP(Base[[#This Row],[Tipo]],'DE-PARA'!$K$2:$K$63,'DE-PARA'!$L$2:$L$63,"Fazer De-Para")</f>
        <v>Fazer De-Para</v>
      </c>
      <c r="F2214" s="21">
        <f>Base[[#This Row],[Duração]]*24</f>
        <v>0</v>
      </c>
      <c r="G2214" s="22">
        <f>HOUR(Base[[#This Row],[Tempo de atendimento]]/24)</f>
        <v>0</v>
      </c>
      <c r="H2214">
        <f>_xlfn.XLOOKUP(Base[[#This Row],[Recurso]],'DE-PARA'!$A$1:$A$1000,'DE-PARA'!$E$1:$E$1000)</f>
        <v>0</v>
      </c>
      <c r="I2214">
        <f>_xlfn.XLOOKUP(Base[[#This Row],[Recurso]],'DE-PARA'!$A$1:$A$1000,'DE-PARA'!$F$1:$F$1000)</f>
        <v>0</v>
      </c>
      <c r="AD2214" s="64"/>
      <c r="AE2214" s="64"/>
      <c r="AF2214" s="64"/>
      <c r="AG2214" s="65"/>
      <c r="AH2214" s="65"/>
      <c r="BK2214" s="65"/>
      <c r="BL2214" s="65"/>
      <c r="BP2214" s="20"/>
    </row>
    <row r="2215" spans="1:68">
      <c r="A2215" s="19">
        <f>CONCATENATE(MONTH(Base[[#This Row],[Data_Padronizada]]),"/",YEAR(Base[[#This Row],[Data_Padronizada]]))*1</f>
        <v>1</v>
      </c>
      <c r="B2215" s="20" cm="1">
        <f t="array" ref="B2215">IF(ISTEXT(BP2215), IFERROR(VALOR.DATA(TRIM(BP2215)), VALUE(TRIM(BP2215))), BP2215)</f>
        <v>0</v>
      </c>
      <c r="C2215" t="str">
        <f>TEXT(Base[[#This Row],[Data_Padronizada]],"DDD")</f>
        <v>sáb</v>
      </c>
      <c r="D2215">
        <f>_xlfn.XLOOKUP(Base[[#This Row],[Recurso]],'DE-PARA'!$A$1:$A$1000,'DE-PARA'!$D$1:$D$1000)</f>
        <v>0</v>
      </c>
      <c r="E2215" t="str">
        <f>_xlfn.XLOOKUP(Base[[#This Row],[Tipo]],'DE-PARA'!$K$2:$K$63,'DE-PARA'!$L$2:$L$63,"Fazer De-Para")</f>
        <v>Fazer De-Para</v>
      </c>
      <c r="F2215" s="21">
        <f>Base[[#This Row],[Duração]]*24</f>
        <v>0</v>
      </c>
      <c r="G2215" s="22">
        <f>HOUR(Base[[#This Row],[Tempo de atendimento]]/24)</f>
        <v>0</v>
      </c>
      <c r="H2215">
        <f>_xlfn.XLOOKUP(Base[[#This Row],[Recurso]],'DE-PARA'!$A$1:$A$1000,'DE-PARA'!$E$1:$E$1000)</f>
        <v>0</v>
      </c>
      <c r="I2215">
        <f>_xlfn.XLOOKUP(Base[[#This Row],[Recurso]],'DE-PARA'!$A$1:$A$1000,'DE-PARA'!$F$1:$F$1000)</f>
        <v>0</v>
      </c>
      <c r="AD2215" s="64"/>
      <c r="AE2215" s="64"/>
      <c r="AF2215" s="64"/>
      <c r="AG2215" s="65"/>
      <c r="AH2215" s="65"/>
      <c r="BK2215" s="65"/>
      <c r="BL2215" s="65"/>
      <c r="BP2215" s="20"/>
    </row>
    <row r="2216" spans="1:68">
      <c r="A2216" s="19">
        <f>CONCATENATE(MONTH(Base[[#This Row],[Data_Padronizada]]),"/",YEAR(Base[[#This Row],[Data_Padronizada]]))*1</f>
        <v>1</v>
      </c>
      <c r="B2216" s="20" cm="1">
        <f t="array" ref="B2216">IF(ISTEXT(BP2216), IFERROR(VALOR.DATA(TRIM(BP2216)), VALUE(TRIM(BP2216))), BP2216)</f>
        <v>0</v>
      </c>
      <c r="C2216" t="str">
        <f>TEXT(Base[[#This Row],[Data_Padronizada]],"DDD")</f>
        <v>sáb</v>
      </c>
      <c r="D2216">
        <f>_xlfn.XLOOKUP(Base[[#This Row],[Recurso]],'DE-PARA'!$A$1:$A$1000,'DE-PARA'!$D$1:$D$1000)</f>
        <v>0</v>
      </c>
      <c r="E2216" t="str">
        <f>_xlfn.XLOOKUP(Base[[#This Row],[Tipo]],'DE-PARA'!$K$2:$K$63,'DE-PARA'!$L$2:$L$63,"Fazer De-Para")</f>
        <v>Fazer De-Para</v>
      </c>
      <c r="F2216" s="21">
        <f>Base[[#This Row],[Duração]]*24</f>
        <v>0</v>
      </c>
      <c r="G2216" s="22">
        <f>HOUR(Base[[#This Row],[Tempo de atendimento]]/24)</f>
        <v>0</v>
      </c>
      <c r="H2216">
        <f>_xlfn.XLOOKUP(Base[[#This Row],[Recurso]],'DE-PARA'!$A$1:$A$1000,'DE-PARA'!$E$1:$E$1000)</f>
        <v>0</v>
      </c>
      <c r="I2216">
        <f>_xlfn.XLOOKUP(Base[[#This Row],[Recurso]],'DE-PARA'!$A$1:$A$1000,'DE-PARA'!$F$1:$F$1000)</f>
        <v>0</v>
      </c>
      <c r="AD2216" s="64"/>
      <c r="AE2216" s="64"/>
      <c r="AF2216" s="64"/>
      <c r="AG2216" s="65"/>
      <c r="AH2216" s="65"/>
      <c r="BK2216" s="65"/>
      <c r="BL2216" s="65"/>
      <c r="BP2216" s="20"/>
    </row>
    <row r="2217" spans="1:68">
      <c r="A2217" s="19">
        <f>CONCATENATE(MONTH(Base[[#This Row],[Data_Padronizada]]),"/",YEAR(Base[[#This Row],[Data_Padronizada]]))*1</f>
        <v>1</v>
      </c>
      <c r="B2217" s="20" cm="1">
        <f t="array" ref="B2217">IF(ISTEXT(BP2217), IFERROR(VALOR.DATA(TRIM(BP2217)), VALUE(TRIM(BP2217))), BP2217)</f>
        <v>0</v>
      </c>
      <c r="C2217" t="str">
        <f>TEXT(Base[[#This Row],[Data_Padronizada]],"DDD")</f>
        <v>sáb</v>
      </c>
      <c r="D2217">
        <f>_xlfn.XLOOKUP(Base[[#This Row],[Recurso]],'DE-PARA'!$A$1:$A$1000,'DE-PARA'!$D$1:$D$1000)</f>
        <v>0</v>
      </c>
      <c r="E2217" t="str">
        <f>_xlfn.XLOOKUP(Base[[#This Row],[Tipo]],'DE-PARA'!$K$2:$K$63,'DE-PARA'!$L$2:$L$63,"Fazer De-Para")</f>
        <v>Fazer De-Para</v>
      </c>
      <c r="F2217" s="21">
        <f>Base[[#This Row],[Duração]]*24</f>
        <v>0</v>
      </c>
      <c r="G2217" s="22">
        <f>HOUR(Base[[#This Row],[Tempo de atendimento]]/24)</f>
        <v>0</v>
      </c>
      <c r="H2217">
        <f>_xlfn.XLOOKUP(Base[[#This Row],[Recurso]],'DE-PARA'!$A$1:$A$1000,'DE-PARA'!$E$1:$E$1000)</f>
        <v>0</v>
      </c>
      <c r="I2217">
        <f>_xlfn.XLOOKUP(Base[[#This Row],[Recurso]],'DE-PARA'!$A$1:$A$1000,'DE-PARA'!$F$1:$F$1000)</f>
        <v>0</v>
      </c>
      <c r="AD2217" s="64"/>
      <c r="AE2217" s="64"/>
      <c r="AF2217" s="64"/>
      <c r="AG2217" s="65"/>
      <c r="AH2217" s="65"/>
      <c r="BK2217" s="65"/>
      <c r="BL2217" s="65"/>
      <c r="BP2217" s="20"/>
    </row>
    <row r="2218" spans="1:68">
      <c r="A2218" s="19">
        <f>CONCATENATE(MONTH(Base[[#This Row],[Data_Padronizada]]),"/",YEAR(Base[[#This Row],[Data_Padronizada]]))*1</f>
        <v>1</v>
      </c>
      <c r="B2218" s="20" cm="1">
        <f t="array" ref="B2218">IF(ISTEXT(BP2218), IFERROR(VALOR.DATA(TRIM(BP2218)), VALUE(TRIM(BP2218))), BP2218)</f>
        <v>0</v>
      </c>
      <c r="C2218" t="str">
        <f>TEXT(Base[[#This Row],[Data_Padronizada]],"DDD")</f>
        <v>sáb</v>
      </c>
      <c r="D2218">
        <f>_xlfn.XLOOKUP(Base[[#This Row],[Recurso]],'DE-PARA'!$A$1:$A$1000,'DE-PARA'!$D$1:$D$1000)</f>
        <v>0</v>
      </c>
      <c r="E2218" t="str">
        <f>_xlfn.XLOOKUP(Base[[#This Row],[Tipo]],'DE-PARA'!$K$2:$K$63,'DE-PARA'!$L$2:$L$63,"Fazer De-Para")</f>
        <v>Fazer De-Para</v>
      </c>
      <c r="F2218" s="21">
        <f>Base[[#This Row],[Duração]]*24</f>
        <v>0</v>
      </c>
      <c r="G2218" s="22">
        <f>HOUR(Base[[#This Row],[Tempo de atendimento]]/24)</f>
        <v>0</v>
      </c>
      <c r="H2218">
        <f>_xlfn.XLOOKUP(Base[[#This Row],[Recurso]],'DE-PARA'!$A$1:$A$1000,'DE-PARA'!$E$1:$E$1000)</f>
        <v>0</v>
      </c>
      <c r="I2218">
        <f>_xlfn.XLOOKUP(Base[[#This Row],[Recurso]],'DE-PARA'!$A$1:$A$1000,'DE-PARA'!$F$1:$F$1000)</f>
        <v>0</v>
      </c>
      <c r="AD2218" s="64"/>
      <c r="AE2218" s="64"/>
      <c r="AF2218" s="64"/>
      <c r="AG2218" s="65"/>
      <c r="AH2218" s="65"/>
      <c r="BK2218" s="65"/>
      <c r="BL2218" s="65"/>
      <c r="BP2218" s="20"/>
    </row>
    <row r="2219" spans="1:68">
      <c r="A2219" s="19">
        <f>CONCATENATE(MONTH(Base[[#This Row],[Data_Padronizada]]),"/",YEAR(Base[[#This Row],[Data_Padronizada]]))*1</f>
        <v>1</v>
      </c>
      <c r="B2219" s="20" cm="1">
        <f t="array" ref="B2219">IF(ISTEXT(BP2219), IFERROR(VALOR.DATA(TRIM(BP2219)), VALUE(TRIM(BP2219))), BP2219)</f>
        <v>0</v>
      </c>
      <c r="C2219" t="str">
        <f>TEXT(Base[[#This Row],[Data_Padronizada]],"DDD")</f>
        <v>sáb</v>
      </c>
      <c r="D2219">
        <f>_xlfn.XLOOKUP(Base[[#This Row],[Recurso]],'DE-PARA'!$A$1:$A$1000,'DE-PARA'!$D$1:$D$1000)</f>
        <v>0</v>
      </c>
      <c r="E2219" t="str">
        <f>_xlfn.XLOOKUP(Base[[#This Row],[Tipo]],'DE-PARA'!$K$2:$K$63,'DE-PARA'!$L$2:$L$63,"Fazer De-Para")</f>
        <v>Fazer De-Para</v>
      </c>
      <c r="F2219" s="21">
        <f>Base[[#This Row],[Duração]]*24</f>
        <v>0</v>
      </c>
      <c r="G2219" s="22">
        <f>HOUR(Base[[#This Row],[Tempo de atendimento]]/24)</f>
        <v>0</v>
      </c>
      <c r="H2219">
        <f>_xlfn.XLOOKUP(Base[[#This Row],[Recurso]],'DE-PARA'!$A$1:$A$1000,'DE-PARA'!$E$1:$E$1000)</f>
        <v>0</v>
      </c>
      <c r="I2219">
        <f>_xlfn.XLOOKUP(Base[[#This Row],[Recurso]],'DE-PARA'!$A$1:$A$1000,'DE-PARA'!$F$1:$F$1000)</f>
        <v>0</v>
      </c>
      <c r="AD2219" s="64"/>
      <c r="AE2219" s="64"/>
      <c r="AF2219" s="64"/>
      <c r="AG2219" s="65"/>
      <c r="AH2219" s="65"/>
      <c r="BK2219" s="65"/>
      <c r="BL2219" s="65"/>
      <c r="BP2219" s="20"/>
    </row>
    <row r="2220" spans="1:68">
      <c r="A2220" s="19">
        <f>CONCATENATE(MONTH(Base[[#This Row],[Data_Padronizada]]),"/",YEAR(Base[[#This Row],[Data_Padronizada]]))*1</f>
        <v>1</v>
      </c>
      <c r="B2220" s="20" cm="1">
        <f t="array" ref="B2220">IF(ISTEXT(BP2220), IFERROR(VALOR.DATA(TRIM(BP2220)), VALUE(TRIM(BP2220))), BP2220)</f>
        <v>0</v>
      </c>
      <c r="C2220" t="str">
        <f>TEXT(Base[[#This Row],[Data_Padronizada]],"DDD")</f>
        <v>sáb</v>
      </c>
      <c r="D2220">
        <f>_xlfn.XLOOKUP(Base[[#This Row],[Recurso]],'DE-PARA'!$A$1:$A$1000,'DE-PARA'!$D$1:$D$1000)</f>
        <v>0</v>
      </c>
      <c r="E2220" t="str">
        <f>_xlfn.XLOOKUP(Base[[#This Row],[Tipo]],'DE-PARA'!$K$2:$K$63,'DE-PARA'!$L$2:$L$63,"Fazer De-Para")</f>
        <v>Fazer De-Para</v>
      </c>
      <c r="F2220" s="21">
        <f>Base[[#This Row],[Duração]]*24</f>
        <v>0</v>
      </c>
      <c r="G2220" s="22">
        <f>HOUR(Base[[#This Row],[Tempo de atendimento]]/24)</f>
        <v>0</v>
      </c>
      <c r="H2220">
        <f>_xlfn.XLOOKUP(Base[[#This Row],[Recurso]],'DE-PARA'!$A$1:$A$1000,'DE-PARA'!$E$1:$E$1000)</f>
        <v>0</v>
      </c>
      <c r="I2220">
        <f>_xlfn.XLOOKUP(Base[[#This Row],[Recurso]],'DE-PARA'!$A$1:$A$1000,'DE-PARA'!$F$1:$F$1000)</f>
        <v>0</v>
      </c>
      <c r="AD2220" s="64"/>
      <c r="AE2220" s="64"/>
      <c r="AF2220" s="64"/>
      <c r="AG2220" s="65"/>
      <c r="AH2220" s="65"/>
      <c r="BK2220" s="65"/>
      <c r="BL2220" s="65"/>
      <c r="BP2220" s="20"/>
    </row>
    <row r="2221" spans="1:68">
      <c r="A2221" s="19">
        <f>CONCATENATE(MONTH(Base[[#This Row],[Data_Padronizada]]),"/",YEAR(Base[[#This Row],[Data_Padronizada]]))*1</f>
        <v>1</v>
      </c>
      <c r="B2221" s="20" cm="1">
        <f t="array" ref="B2221">IF(ISTEXT(BP2221), IFERROR(VALOR.DATA(TRIM(BP2221)), VALUE(TRIM(BP2221))), BP2221)</f>
        <v>0</v>
      </c>
      <c r="C2221" t="str">
        <f>TEXT(Base[[#This Row],[Data_Padronizada]],"DDD")</f>
        <v>sáb</v>
      </c>
      <c r="D2221">
        <f>_xlfn.XLOOKUP(Base[[#This Row],[Recurso]],'DE-PARA'!$A$1:$A$1000,'DE-PARA'!$D$1:$D$1000)</f>
        <v>0</v>
      </c>
      <c r="E2221" t="str">
        <f>_xlfn.XLOOKUP(Base[[#This Row],[Tipo]],'DE-PARA'!$K$2:$K$63,'DE-PARA'!$L$2:$L$63,"Fazer De-Para")</f>
        <v>Fazer De-Para</v>
      </c>
      <c r="F2221" s="21">
        <f>Base[[#This Row],[Duração]]*24</f>
        <v>0</v>
      </c>
      <c r="G2221" s="22">
        <f>HOUR(Base[[#This Row],[Tempo de atendimento]]/24)</f>
        <v>0</v>
      </c>
      <c r="H2221">
        <f>_xlfn.XLOOKUP(Base[[#This Row],[Recurso]],'DE-PARA'!$A$1:$A$1000,'DE-PARA'!$E$1:$E$1000)</f>
        <v>0</v>
      </c>
      <c r="I2221">
        <f>_xlfn.XLOOKUP(Base[[#This Row],[Recurso]],'DE-PARA'!$A$1:$A$1000,'DE-PARA'!$F$1:$F$1000)</f>
        <v>0</v>
      </c>
      <c r="AD2221" s="64"/>
      <c r="AE2221" s="64"/>
      <c r="AF2221" s="64"/>
      <c r="AG2221" s="65"/>
      <c r="AH2221" s="65"/>
      <c r="BK2221" s="65"/>
      <c r="BL2221" s="65"/>
      <c r="BP2221" s="20"/>
    </row>
    <row r="2222" spans="1:68">
      <c r="A2222" s="19">
        <f>CONCATENATE(MONTH(Base[[#This Row],[Data_Padronizada]]),"/",YEAR(Base[[#This Row],[Data_Padronizada]]))*1</f>
        <v>1</v>
      </c>
      <c r="B2222" s="20" cm="1">
        <f t="array" ref="B2222">IF(ISTEXT(BP2222), IFERROR(VALOR.DATA(TRIM(BP2222)), VALUE(TRIM(BP2222))), BP2222)</f>
        <v>0</v>
      </c>
      <c r="C2222" t="str">
        <f>TEXT(Base[[#This Row],[Data_Padronizada]],"DDD")</f>
        <v>sáb</v>
      </c>
      <c r="D2222">
        <f>_xlfn.XLOOKUP(Base[[#This Row],[Recurso]],'DE-PARA'!$A$1:$A$1000,'DE-PARA'!$D$1:$D$1000)</f>
        <v>0</v>
      </c>
      <c r="E2222" t="str">
        <f>_xlfn.XLOOKUP(Base[[#This Row],[Tipo]],'DE-PARA'!$K$2:$K$63,'DE-PARA'!$L$2:$L$63,"Fazer De-Para")</f>
        <v>Fazer De-Para</v>
      </c>
      <c r="F2222" s="21">
        <f>Base[[#This Row],[Duração]]*24</f>
        <v>0</v>
      </c>
      <c r="G2222" s="22">
        <f>HOUR(Base[[#This Row],[Tempo de atendimento]]/24)</f>
        <v>0</v>
      </c>
      <c r="H2222">
        <f>_xlfn.XLOOKUP(Base[[#This Row],[Recurso]],'DE-PARA'!$A$1:$A$1000,'DE-PARA'!$E$1:$E$1000)</f>
        <v>0</v>
      </c>
      <c r="I2222">
        <f>_xlfn.XLOOKUP(Base[[#This Row],[Recurso]],'DE-PARA'!$A$1:$A$1000,'DE-PARA'!$F$1:$F$1000)</f>
        <v>0</v>
      </c>
      <c r="AD2222" s="64"/>
      <c r="AE2222" s="64"/>
      <c r="AF2222" s="64"/>
      <c r="AG2222" s="65"/>
      <c r="AH2222" s="65"/>
      <c r="BK2222" s="65"/>
      <c r="BL2222" s="65"/>
      <c r="BP2222" s="20"/>
    </row>
    <row r="2223" spans="1:68">
      <c r="A2223" s="19">
        <f>CONCATENATE(MONTH(Base[[#This Row],[Data_Padronizada]]),"/",YEAR(Base[[#This Row],[Data_Padronizada]]))*1</f>
        <v>1</v>
      </c>
      <c r="B2223" s="20" cm="1">
        <f t="array" ref="B2223">IF(ISTEXT(BP2223), IFERROR(VALOR.DATA(TRIM(BP2223)), VALUE(TRIM(BP2223))), BP2223)</f>
        <v>0</v>
      </c>
      <c r="C2223" t="str">
        <f>TEXT(Base[[#This Row],[Data_Padronizada]],"DDD")</f>
        <v>sáb</v>
      </c>
      <c r="D2223">
        <f>_xlfn.XLOOKUP(Base[[#This Row],[Recurso]],'DE-PARA'!$A$1:$A$1000,'DE-PARA'!$D$1:$D$1000)</f>
        <v>0</v>
      </c>
      <c r="E2223" t="str">
        <f>_xlfn.XLOOKUP(Base[[#This Row],[Tipo]],'DE-PARA'!$K$2:$K$63,'DE-PARA'!$L$2:$L$63,"Fazer De-Para")</f>
        <v>Fazer De-Para</v>
      </c>
      <c r="F2223" s="21">
        <f>Base[[#This Row],[Duração]]*24</f>
        <v>0</v>
      </c>
      <c r="G2223" s="22">
        <f>HOUR(Base[[#This Row],[Tempo de atendimento]]/24)</f>
        <v>0</v>
      </c>
      <c r="H2223">
        <f>_xlfn.XLOOKUP(Base[[#This Row],[Recurso]],'DE-PARA'!$A$1:$A$1000,'DE-PARA'!$E$1:$E$1000)</f>
        <v>0</v>
      </c>
      <c r="I2223">
        <f>_xlfn.XLOOKUP(Base[[#This Row],[Recurso]],'DE-PARA'!$A$1:$A$1000,'DE-PARA'!$F$1:$F$1000)</f>
        <v>0</v>
      </c>
      <c r="AD2223" s="64"/>
      <c r="AE2223" s="64"/>
      <c r="AF2223" s="64"/>
      <c r="AG2223" s="65"/>
      <c r="AH2223" s="65"/>
      <c r="BK2223" s="65"/>
      <c r="BL2223" s="65"/>
      <c r="BP2223" s="20"/>
    </row>
    <row r="2224" spans="1:68">
      <c r="A2224" s="19">
        <f>CONCATENATE(MONTH(Base[[#This Row],[Data_Padronizada]]),"/",YEAR(Base[[#This Row],[Data_Padronizada]]))*1</f>
        <v>1</v>
      </c>
      <c r="B2224" s="20" cm="1">
        <f t="array" ref="B2224">IF(ISTEXT(BP2224), IFERROR(VALOR.DATA(TRIM(BP2224)), VALUE(TRIM(BP2224))), BP2224)</f>
        <v>0</v>
      </c>
      <c r="C2224" t="str">
        <f>TEXT(Base[[#This Row],[Data_Padronizada]],"DDD")</f>
        <v>sáb</v>
      </c>
      <c r="D2224">
        <f>_xlfn.XLOOKUP(Base[[#This Row],[Recurso]],'DE-PARA'!$A$1:$A$1000,'DE-PARA'!$D$1:$D$1000)</f>
        <v>0</v>
      </c>
      <c r="E2224" t="str">
        <f>_xlfn.XLOOKUP(Base[[#This Row],[Tipo]],'DE-PARA'!$K$2:$K$63,'DE-PARA'!$L$2:$L$63,"Fazer De-Para")</f>
        <v>Fazer De-Para</v>
      </c>
      <c r="F2224" s="21">
        <f>Base[[#This Row],[Duração]]*24</f>
        <v>0</v>
      </c>
      <c r="G2224" s="22">
        <f>HOUR(Base[[#This Row],[Tempo de atendimento]]/24)</f>
        <v>0</v>
      </c>
      <c r="H2224">
        <f>_xlfn.XLOOKUP(Base[[#This Row],[Recurso]],'DE-PARA'!$A$1:$A$1000,'DE-PARA'!$E$1:$E$1000)</f>
        <v>0</v>
      </c>
      <c r="I2224">
        <f>_xlfn.XLOOKUP(Base[[#This Row],[Recurso]],'DE-PARA'!$A$1:$A$1000,'DE-PARA'!$F$1:$F$1000)</f>
        <v>0</v>
      </c>
      <c r="AD2224" s="64"/>
      <c r="AE2224" s="64"/>
      <c r="AF2224" s="64"/>
      <c r="AG2224" s="65"/>
      <c r="AH2224" s="65"/>
      <c r="BK2224" s="65"/>
      <c r="BL2224" s="65"/>
      <c r="BP2224" s="20"/>
    </row>
    <row r="2225" spans="1:68">
      <c r="A2225" s="19">
        <f>CONCATENATE(MONTH(Base[[#This Row],[Data_Padronizada]]),"/",YEAR(Base[[#This Row],[Data_Padronizada]]))*1</f>
        <v>1</v>
      </c>
      <c r="B2225" s="20" cm="1">
        <f t="array" ref="B2225">IF(ISTEXT(BP2225), IFERROR(VALOR.DATA(TRIM(BP2225)), VALUE(TRIM(BP2225))), BP2225)</f>
        <v>0</v>
      </c>
      <c r="C2225" t="str">
        <f>TEXT(Base[[#This Row],[Data_Padronizada]],"DDD")</f>
        <v>sáb</v>
      </c>
      <c r="D2225">
        <f>_xlfn.XLOOKUP(Base[[#This Row],[Recurso]],'DE-PARA'!$A$1:$A$1000,'DE-PARA'!$D$1:$D$1000)</f>
        <v>0</v>
      </c>
      <c r="E2225" t="str">
        <f>_xlfn.XLOOKUP(Base[[#This Row],[Tipo]],'DE-PARA'!$K$2:$K$63,'DE-PARA'!$L$2:$L$63,"Fazer De-Para")</f>
        <v>Fazer De-Para</v>
      </c>
      <c r="F2225" s="21">
        <f>Base[[#This Row],[Duração]]*24</f>
        <v>0</v>
      </c>
      <c r="G2225" s="22">
        <f>HOUR(Base[[#This Row],[Tempo de atendimento]]/24)</f>
        <v>0</v>
      </c>
      <c r="H2225">
        <f>_xlfn.XLOOKUP(Base[[#This Row],[Recurso]],'DE-PARA'!$A$1:$A$1000,'DE-PARA'!$E$1:$E$1000)</f>
        <v>0</v>
      </c>
      <c r="I2225">
        <f>_xlfn.XLOOKUP(Base[[#This Row],[Recurso]],'DE-PARA'!$A$1:$A$1000,'DE-PARA'!$F$1:$F$1000)</f>
        <v>0</v>
      </c>
      <c r="AD2225" s="64"/>
      <c r="AE2225" s="64"/>
      <c r="AF2225" s="64"/>
      <c r="AG2225" s="65"/>
      <c r="AH2225" s="65"/>
      <c r="BK2225" s="65"/>
      <c r="BL2225" s="65"/>
      <c r="BP2225" s="20"/>
    </row>
    <row r="2226" spans="1:68">
      <c r="A2226" s="19">
        <f>CONCATENATE(MONTH(Base[[#This Row],[Data_Padronizada]]),"/",YEAR(Base[[#This Row],[Data_Padronizada]]))*1</f>
        <v>1</v>
      </c>
      <c r="B2226" s="20" cm="1">
        <f t="array" ref="B2226">IF(ISTEXT(BP2226), IFERROR(VALOR.DATA(TRIM(BP2226)), VALUE(TRIM(BP2226))), BP2226)</f>
        <v>0</v>
      </c>
      <c r="C2226" t="str">
        <f>TEXT(Base[[#This Row],[Data_Padronizada]],"DDD")</f>
        <v>sáb</v>
      </c>
      <c r="D2226">
        <f>_xlfn.XLOOKUP(Base[[#This Row],[Recurso]],'DE-PARA'!$A$1:$A$1000,'DE-PARA'!$D$1:$D$1000)</f>
        <v>0</v>
      </c>
      <c r="E2226" t="str">
        <f>_xlfn.XLOOKUP(Base[[#This Row],[Tipo]],'DE-PARA'!$K$2:$K$63,'DE-PARA'!$L$2:$L$63,"Fazer De-Para")</f>
        <v>Fazer De-Para</v>
      </c>
      <c r="F2226" s="21">
        <f>Base[[#This Row],[Duração]]*24</f>
        <v>0</v>
      </c>
      <c r="G2226" s="22">
        <f>HOUR(Base[[#This Row],[Tempo de atendimento]]/24)</f>
        <v>0</v>
      </c>
      <c r="H2226">
        <f>_xlfn.XLOOKUP(Base[[#This Row],[Recurso]],'DE-PARA'!$A$1:$A$1000,'DE-PARA'!$E$1:$E$1000)</f>
        <v>0</v>
      </c>
      <c r="I2226">
        <f>_xlfn.XLOOKUP(Base[[#This Row],[Recurso]],'DE-PARA'!$A$1:$A$1000,'DE-PARA'!$F$1:$F$1000)</f>
        <v>0</v>
      </c>
      <c r="AD2226" s="64"/>
      <c r="AE2226" s="64"/>
      <c r="AF2226" s="64"/>
      <c r="AG2226" s="65"/>
      <c r="AH2226" s="65"/>
      <c r="BK2226" s="65"/>
      <c r="BL2226" s="65"/>
      <c r="BP2226" s="20"/>
    </row>
    <row r="2227" spans="1:68">
      <c r="A2227" s="19">
        <f>CONCATENATE(MONTH(Base[[#This Row],[Data_Padronizada]]),"/",YEAR(Base[[#This Row],[Data_Padronizada]]))*1</f>
        <v>1</v>
      </c>
      <c r="B2227" s="20" cm="1">
        <f t="array" ref="B2227">IF(ISTEXT(BP2227), IFERROR(VALOR.DATA(TRIM(BP2227)), VALUE(TRIM(BP2227))), BP2227)</f>
        <v>0</v>
      </c>
      <c r="C2227" t="str">
        <f>TEXT(Base[[#This Row],[Data_Padronizada]],"DDD")</f>
        <v>sáb</v>
      </c>
      <c r="D2227">
        <f>_xlfn.XLOOKUP(Base[[#This Row],[Recurso]],'DE-PARA'!$A$1:$A$1000,'DE-PARA'!$D$1:$D$1000)</f>
        <v>0</v>
      </c>
      <c r="E2227" t="str">
        <f>_xlfn.XLOOKUP(Base[[#This Row],[Tipo]],'DE-PARA'!$K$2:$K$63,'DE-PARA'!$L$2:$L$63,"Fazer De-Para")</f>
        <v>Fazer De-Para</v>
      </c>
      <c r="F2227" s="21">
        <f>Base[[#This Row],[Duração]]*24</f>
        <v>0</v>
      </c>
      <c r="G2227" s="22">
        <f>HOUR(Base[[#This Row],[Tempo de atendimento]]/24)</f>
        <v>0</v>
      </c>
      <c r="H2227">
        <f>_xlfn.XLOOKUP(Base[[#This Row],[Recurso]],'DE-PARA'!$A$1:$A$1000,'DE-PARA'!$E$1:$E$1000)</f>
        <v>0</v>
      </c>
      <c r="I2227">
        <f>_xlfn.XLOOKUP(Base[[#This Row],[Recurso]],'DE-PARA'!$A$1:$A$1000,'DE-PARA'!$F$1:$F$1000)</f>
        <v>0</v>
      </c>
      <c r="AD2227" s="64"/>
      <c r="AE2227" s="64"/>
      <c r="AF2227" s="64"/>
      <c r="AG2227" s="65"/>
      <c r="AH2227" s="65"/>
      <c r="BK2227" s="65"/>
      <c r="BL2227" s="65"/>
      <c r="BP2227" s="20"/>
    </row>
    <row r="2228" spans="1:68">
      <c r="A2228" s="19">
        <f>CONCATENATE(MONTH(Base[[#This Row],[Data_Padronizada]]),"/",YEAR(Base[[#This Row],[Data_Padronizada]]))*1</f>
        <v>1</v>
      </c>
      <c r="B2228" s="20" cm="1">
        <f t="array" ref="B2228">IF(ISTEXT(BP2228), IFERROR(VALOR.DATA(TRIM(BP2228)), VALUE(TRIM(BP2228))), BP2228)</f>
        <v>0</v>
      </c>
      <c r="C2228" t="str">
        <f>TEXT(Base[[#This Row],[Data_Padronizada]],"DDD")</f>
        <v>sáb</v>
      </c>
      <c r="D2228">
        <f>_xlfn.XLOOKUP(Base[[#This Row],[Recurso]],'DE-PARA'!$A$1:$A$1000,'DE-PARA'!$D$1:$D$1000)</f>
        <v>0</v>
      </c>
      <c r="E2228" t="str">
        <f>_xlfn.XLOOKUP(Base[[#This Row],[Tipo]],'DE-PARA'!$K$2:$K$63,'DE-PARA'!$L$2:$L$63,"Fazer De-Para")</f>
        <v>Fazer De-Para</v>
      </c>
      <c r="F2228" s="21">
        <f>Base[[#This Row],[Duração]]*24</f>
        <v>0</v>
      </c>
      <c r="G2228" s="22">
        <f>HOUR(Base[[#This Row],[Tempo de atendimento]]/24)</f>
        <v>0</v>
      </c>
      <c r="H2228">
        <f>_xlfn.XLOOKUP(Base[[#This Row],[Recurso]],'DE-PARA'!$A$1:$A$1000,'DE-PARA'!$E$1:$E$1000)</f>
        <v>0</v>
      </c>
      <c r="I2228">
        <f>_xlfn.XLOOKUP(Base[[#This Row],[Recurso]],'DE-PARA'!$A$1:$A$1000,'DE-PARA'!$F$1:$F$1000)</f>
        <v>0</v>
      </c>
      <c r="AD2228" s="64"/>
      <c r="AE2228" s="64"/>
      <c r="AF2228" s="64"/>
      <c r="AG2228" s="65"/>
      <c r="AH2228" s="65"/>
      <c r="BK2228" s="65"/>
      <c r="BL2228" s="65"/>
      <c r="BP2228" s="20"/>
    </row>
    <row r="2229" spans="1:68">
      <c r="A2229" s="19">
        <f>CONCATENATE(MONTH(Base[[#This Row],[Data_Padronizada]]),"/",YEAR(Base[[#This Row],[Data_Padronizada]]))*1</f>
        <v>1</v>
      </c>
      <c r="B2229" s="20" cm="1">
        <f t="array" ref="B2229">IF(ISTEXT(BP2229), IFERROR(VALOR.DATA(TRIM(BP2229)), VALUE(TRIM(BP2229))), BP2229)</f>
        <v>0</v>
      </c>
      <c r="C2229" t="str">
        <f>TEXT(Base[[#This Row],[Data_Padronizada]],"DDD")</f>
        <v>sáb</v>
      </c>
      <c r="D2229">
        <f>_xlfn.XLOOKUP(Base[[#This Row],[Recurso]],'DE-PARA'!$A$1:$A$1000,'DE-PARA'!$D$1:$D$1000)</f>
        <v>0</v>
      </c>
      <c r="E2229" t="str">
        <f>_xlfn.XLOOKUP(Base[[#This Row],[Tipo]],'DE-PARA'!$K$2:$K$63,'DE-PARA'!$L$2:$L$63,"Fazer De-Para")</f>
        <v>Fazer De-Para</v>
      </c>
      <c r="F2229" s="21">
        <f>Base[[#This Row],[Duração]]*24</f>
        <v>0</v>
      </c>
      <c r="G2229" s="22">
        <f>HOUR(Base[[#This Row],[Tempo de atendimento]]/24)</f>
        <v>0</v>
      </c>
      <c r="H2229">
        <f>_xlfn.XLOOKUP(Base[[#This Row],[Recurso]],'DE-PARA'!$A$1:$A$1000,'DE-PARA'!$E$1:$E$1000)</f>
        <v>0</v>
      </c>
      <c r="I2229">
        <f>_xlfn.XLOOKUP(Base[[#This Row],[Recurso]],'DE-PARA'!$A$1:$A$1000,'DE-PARA'!$F$1:$F$1000)</f>
        <v>0</v>
      </c>
      <c r="AD2229" s="64"/>
      <c r="AE2229" s="64"/>
      <c r="AF2229" s="64"/>
      <c r="AG2229" s="65"/>
      <c r="AH2229" s="65"/>
      <c r="BK2229" s="65"/>
      <c r="BL2229" s="65"/>
      <c r="BP2229" s="20"/>
    </row>
    <row r="2230" spans="1:68">
      <c r="A2230" s="19">
        <f>CONCATENATE(MONTH(Base[[#This Row],[Data_Padronizada]]),"/",YEAR(Base[[#This Row],[Data_Padronizada]]))*1</f>
        <v>1</v>
      </c>
      <c r="B2230" s="20" cm="1">
        <f t="array" ref="B2230">IF(ISTEXT(BP2230), IFERROR(VALOR.DATA(TRIM(BP2230)), VALUE(TRIM(BP2230))), BP2230)</f>
        <v>0</v>
      </c>
      <c r="C2230" t="str">
        <f>TEXT(Base[[#This Row],[Data_Padronizada]],"DDD")</f>
        <v>sáb</v>
      </c>
      <c r="D2230">
        <f>_xlfn.XLOOKUP(Base[[#This Row],[Recurso]],'DE-PARA'!$A$1:$A$1000,'DE-PARA'!$D$1:$D$1000)</f>
        <v>0</v>
      </c>
      <c r="E2230" t="str">
        <f>_xlfn.XLOOKUP(Base[[#This Row],[Tipo]],'DE-PARA'!$K$2:$K$63,'DE-PARA'!$L$2:$L$63,"Fazer De-Para")</f>
        <v>Fazer De-Para</v>
      </c>
      <c r="F2230" s="21">
        <f>Base[[#This Row],[Duração]]*24</f>
        <v>0</v>
      </c>
      <c r="G2230" s="22">
        <f>HOUR(Base[[#This Row],[Tempo de atendimento]]/24)</f>
        <v>0</v>
      </c>
      <c r="H2230">
        <f>_xlfn.XLOOKUP(Base[[#This Row],[Recurso]],'DE-PARA'!$A$1:$A$1000,'DE-PARA'!$E$1:$E$1000)</f>
        <v>0</v>
      </c>
      <c r="I2230">
        <f>_xlfn.XLOOKUP(Base[[#This Row],[Recurso]],'DE-PARA'!$A$1:$A$1000,'DE-PARA'!$F$1:$F$1000)</f>
        <v>0</v>
      </c>
      <c r="AD2230" s="64"/>
      <c r="AE2230" s="64"/>
      <c r="AF2230" s="64"/>
      <c r="AG2230" s="65"/>
      <c r="AH2230" s="65"/>
      <c r="BK2230" s="65"/>
      <c r="BL2230" s="65"/>
      <c r="BP2230" s="20"/>
    </row>
    <row r="2231" spans="1:68">
      <c r="A2231" s="19">
        <f>CONCATENATE(MONTH(Base[[#This Row],[Data_Padronizada]]),"/",YEAR(Base[[#This Row],[Data_Padronizada]]))*1</f>
        <v>1</v>
      </c>
      <c r="B2231" s="20" cm="1">
        <f t="array" ref="B2231">IF(ISTEXT(BP2231), IFERROR(VALOR.DATA(TRIM(BP2231)), VALUE(TRIM(BP2231))), BP2231)</f>
        <v>0</v>
      </c>
      <c r="C2231" t="str">
        <f>TEXT(Base[[#This Row],[Data_Padronizada]],"DDD")</f>
        <v>sáb</v>
      </c>
      <c r="D2231">
        <f>_xlfn.XLOOKUP(Base[[#This Row],[Recurso]],'DE-PARA'!$A$1:$A$1000,'DE-PARA'!$D$1:$D$1000)</f>
        <v>0</v>
      </c>
      <c r="E2231" t="str">
        <f>_xlfn.XLOOKUP(Base[[#This Row],[Tipo]],'DE-PARA'!$K$2:$K$63,'DE-PARA'!$L$2:$L$63,"Fazer De-Para")</f>
        <v>Fazer De-Para</v>
      </c>
      <c r="F2231" s="21">
        <f>Base[[#This Row],[Duração]]*24</f>
        <v>0</v>
      </c>
      <c r="G2231" s="22">
        <f>HOUR(Base[[#This Row],[Tempo de atendimento]]/24)</f>
        <v>0</v>
      </c>
      <c r="H2231">
        <f>_xlfn.XLOOKUP(Base[[#This Row],[Recurso]],'DE-PARA'!$A$1:$A$1000,'DE-PARA'!$E$1:$E$1000)</f>
        <v>0</v>
      </c>
      <c r="I2231">
        <f>_xlfn.XLOOKUP(Base[[#This Row],[Recurso]],'DE-PARA'!$A$1:$A$1000,'DE-PARA'!$F$1:$F$1000)</f>
        <v>0</v>
      </c>
      <c r="AD2231" s="64"/>
      <c r="AE2231" s="64"/>
      <c r="AF2231" s="64"/>
      <c r="AG2231" s="65"/>
      <c r="AH2231" s="65"/>
      <c r="BK2231" s="65"/>
      <c r="BL2231" s="65"/>
      <c r="BP2231" s="20"/>
    </row>
    <row r="2232" spans="1:68">
      <c r="A2232" s="19">
        <f>CONCATENATE(MONTH(Base[[#This Row],[Data_Padronizada]]),"/",YEAR(Base[[#This Row],[Data_Padronizada]]))*1</f>
        <v>1</v>
      </c>
      <c r="B2232" s="20" cm="1">
        <f t="array" ref="B2232">IF(ISTEXT(BP2232), IFERROR(VALOR.DATA(TRIM(BP2232)), VALUE(TRIM(BP2232))), BP2232)</f>
        <v>0</v>
      </c>
      <c r="C2232" t="str">
        <f>TEXT(Base[[#This Row],[Data_Padronizada]],"DDD")</f>
        <v>sáb</v>
      </c>
      <c r="D2232">
        <f>_xlfn.XLOOKUP(Base[[#This Row],[Recurso]],'DE-PARA'!$A$1:$A$1000,'DE-PARA'!$D$1:$D$1000)</f>
        <v>0</v>
      </c>
      <c r="E2232" t="str">
        <f>_xlfn.XLOOKUP(Base[[#This Row],[Tipo]],'DE-PARA'!$K$2:$K$63,'DE-PARA'!$L$2:$L$63,"Fazer De-Para")</f>
        <v>Fazer De-Para</v>
      </c>
      <c r="F2232" s="21">
        <f>Base[[#This Row],[Duração]]*24</f>
        <v>0</v>
      </c>
      <c r="G2232" s="22">
        <f>HOUR(Base[[#This Row],[Tempo de atendimento]]/24)</f>
        <v>0</v>
      </c>
      <c r="H2232">
        <f>_xlfn.XLOOKUP(Base[[#This Row],[Recurso]],'DE-PARA'!$A$1:$A$1000,'DE-PARA'!$E$1:$E$1000)</f>
        <v>0</v>
      </c>
      <c r="I2232">
        <f>_xlfn.XLOOKUP(Base[[#This Row],[Recurso]],'DE-PARA'!$A$1:$A$1000,'DE-PARA'!$F$1:$F$1000)</f>
        <v>0</v>
      </c>
      <c r="AD2232" s="64"/>
      <c r="AE2232" s="64"/>
      <c r="AF2232" s="64"/>
      <c r="AG2232" s="65"/>
      <c r="AH2232" s="65"/>
      <c r="BK2232" s="65"/>
      <c r="BL2232" s="65"/>
      <c r="BP2232" s="20"/>
    </row>
    <row r="2233" spans="1:68">
      <c r="A2233" s="19">
        <f>CONCATENATE(MONTH(Base[[#This Row],[Data_Padronizada]]),"/",YEAR(Base[[#This Row],[Data_Padronizada]]))*1</f>
        <v>1</v>
      </c>
      <c r="B2233" s="20" cm="1">
        <f t="array" ref="B2233">IF(ISTEXT(BP2233), IFERROR(VALOR.DATA(TRIM(BP2233)), VALUE(TRIM(BP2233))), BP2233)</f>
        <v>0</v>
      </c>
      <c r="C2233" t="str">
        <f>TEXT(Base[[#This Row],[Data_Padronizada]],"DDD")</f>
        <v>sáb</v>
      </c>
      <c r="D2233">
        <f>_xlfn.XLOOKUP(Base[[#This Row],[Recurso]],'DE-PARA'!$A$1:$A$1000,'DE-PARA'!$D$1:$D$1000)</f>
        <v>0</v>
      </c>
      <c r="E2233" t="str">
        <f>_xlfn.XLOOKUP(Base[[#This Row],[Tipo]],'DE-PARA'!$K$2:$K$63,'DE-PARA'!$L$2:$L$63,"Fazer De-Para")</f>
        <v>Fazer De-Para</v>
      </c>
      <c r="F2233" s="21">
        <f>Base[[#This Row],[Duração]]*24</f>
        <v>0</v>
      </c>
      <c r="G2233" s="22">
        <f>HOUR(Base[[#This Row],[Tempo de atendimento]]/24)</f>
        <v>0</v>
      </c>
      <c r="H2233">
        <f>_xlfn.XLOOKUP(Base[[#This Row],[Recurso]],'DE-PARA'!$A$1:$A$1000,'DE-PARA'!$E$1:$E$1000)</f>
        <v>0</v>
      </c>
      <c r="I2233">
        <f>_xlfn.XLOOKUP(Base[[#This Row],[Recurso]],'DE-PARA'!$A$1:$A$1000,'DE-PARA'!$F$1:$F$1000)</f>
        <v>0</v>
      </c>
      <c r="AD2233" s="64"/>
      <c r="AE2233" s="64"/>
      <c r="AF2233" s="64"/>
      <c r="AG2233" s="65"/>
      <c r="AH2233" s="65"/>
      <c r="BK2233" s="65"/>
      <c r="BL2233" s="65"/>
      <c r="BP2233" s="20"/>
    </row>
    <row r="2234" spans="1:68">
      <c r="A2234" s="19">
        <f>CONCATENATE(MONTH(Base[[#This Row],[Data_Padronizada]]),"/",YEAR(Base[[#This Row],[Data_Padronizada]]))*1</f>
        <v>1</v>
      </c>
      <c r="B2234" s="20" cm="1">
        <f t="array" ref="B2234">IF(ISTEXT(BP2234), IFERROR(VALOR.DATA(TRIM(BP2234)), VALUE(TRIM(BP2234))), BP2234)</f>
        <v>0</v>
      </c>
      <c r="C2234" t="str">
        <f>TEXT(Base[[#This Row],[Data_Padronizada]],"DDD")</f>
        <v>sáb</v>
      </c>
      <c r="D2234">
        <f>_xlfn.XLOOKUP(Base[[#This Row],[Recurso]],'DE-PARA'!$A$1:$A$1000,'DE-PARA'!$D$1:$D$1000)</f>
        <v>0</v>
      </c>
      <c r="E2234" t="str">
        <f>_xlfn.XLOOKUP(Base[[#This Row],[Tipo]],'DE-PARA'!$K$2:$K$63,'DE-PARA'!$L$2:$L$63,"Fazer De-Para")</f>
        <v>Fazer De-Para</v>
      </c>
      <c r="F2234" s="21">
        <f>Base[[#This Row],[Duração]]*24</f>
        <v>0</v>
      </c>
      <c r="G2234" s="22">
        <f>HOUR(Base[[#This Row],[Tempo de atendimento]]/24)</f>
        <v>0</v>
      </c>
      <c r="H2234">
        <f>_xlfn.XLOOKUP(Base[[#This Row],[Recurso]],'DE-PARA'!$A$1:$A$1000,'DE-PARA'!$E$1:$E$1000)</f>
        <v>0</v>
      </c>
      <c r="I2234">
        <f>_xlfn.XLOOKUP(Base[[#This Row],[Recurso]],'DE-PARA'!$A$1:$A$1000,'DE-PARA'!$F$1:$F$1000)</f>
        <v>0</v>
      </c>
      <c r="AD2234" s="64"/>
      <c r="AE2234" s="64"/>
      <c r="AF2234" s="64"/>
      <c r="AG2234" s="65"/>
      <c r="AH2234" s="65"/>
      <c r="BK2234" s="65"/>
      <c r="BL2234" s="65"/>
      <c r="BP2234" s="20"/>
    </row>
    <row r="2235" spans="1:68">
      <c r="A2235" s="19">
        <f>CONCATENATE(MONTH(Base[[#This Row],[Data_Padronizada]]),"/",YEAR(Base[[#This Row],[Data_Padronizada]]))*1</f>
        <v>1</v>
      </c>
      <c r="B2235" s="20" cm="1">
        <f t="array" ref="B2235">IF(ISTEXT(BP2235), IFERROR(VALOR.DATA(TRIM(BP2235)), VALUE(TRIM(BP2235))), BP2235)</f>
        <v>0</v>
      </c>
      <c r="C2235" t="str">
        <f>TEXT(Base[[#This Row],[Data_Padronizada]],"DDD")</f>
        <v>sáb</v>
      </c>
      <c r="D2235">
        <f>_xlfn.XLOOKUP(Base[[#This Row],[Recurso]],'DE-PARA'!$A$1:$A$1000,'DE-PARA'!$D$1:$D$1000)</f>
        <v>0</v>
      </c>
      <c r="E2235" t="str">
        <f>_xlfn.XLOOKUP(Base[[#This Row],[Tipo]],'DE-PARA'!$K$2:$K$63,'DE-PARA'!$L$2:$L$63,"Fazer De-Para")</f>
        <v>Fazer De-Para</v>
      </c>
      <c r="F2235" s="21">
        <f>Base[[#This Row],[Duração]]*24</f>
        <v>0</v>
      </c>
      <c r="G2235" s="22">
        <f>HOUR(Base[[#This Row],[Tempo de atendimento]]/24)</f>
        <v>0</v>
      </c>
      <c r="H2235">
        <f>_xlfn.XLOOKUP(Base[[#This Row],[Recurso]],'DE-PARA'!$A$1:$A$1000,'DE-PARA'!$E$1:$E$1000)</f>
        <v>0</v>
      </c>
      <c r="I2235">
        <f>_xlfn.XLOOKUP(Base[[#This Row],[Recurso]],'DE-PARA'!$A$1:$A$1000,'DE-PARA'!$F$1:$F$1000)</f>
        <v>0</v>
      </c>
      <c r="AD2235" s="64"/>
      <c r="AE2235" s="64"/>
      <c r="AF2235" s="64"/>
      <c r="AG2235" s="65"/>
      <c r="AH2235" s="65"/>
      <c r="BK2235" s="65"/>
      <c r="BL2235" s="65"/>
      <c r="BP2235" s="20"/>
    </row>
    <row r="2236" spans="1:68">
      <c r="A2236" s="19">
        <f>CONCATENATE(MONTH(Base[[#This Row],[Data_Padronizada]]),"/",YEAR(Base[[#This Row],[Data_Padronizada]]))*1</f>
        <v>1</v>
      </c>
      <c r="B2236" s="20" cm="1">
        <f t="array" ref="B2236">IF(ISTEXT(BP2236), IFERROR(VALOR.DATA(TRIM(BP2236)), VALUE(TRIM(BP2236))), BP2236)</f>
        <v>0</v>
      </c>
      <c r="C2236" t="str">
        <f>TEXT(Base[[#This Row],[Data_Padronizada]],"DDD")</f>
        <v>sáb</v>
      </c>
      <c r="D2236">
        <f>_xlfn.XLOOKUP(Base[[#This Row],[Recurso]],'DE-PARA'!$A$1:$A$1000,'DE-PARA'!$D$1:$D$1000)</f>
        <v>0</v>
      </c>
      <c r="E2236" t="str">
        <f>_xlfn.XLOOKUP(Base[[#This Row],[Tipo]],'DE-PARA'!$K$2:$K$63,'DE-PARA'!$L$2:$L$63,"Fazer De-Para")</f>
        <v>Fazer De-Para</v>
      </c>
      <c r="F2236" s="21">
        <f>Base[[#This Row],[Duração]]*24</f>
        <v>0</v>
      </c>
      <c r="G2236" s="22">
        <f>HOUR(Base[[#This Row],[Tempo de atendimento]]/24)</f>
        <v>0</v>
      </c>
      <c r="H2236">
        <f>_xlfn.XLOOKUP(Base[[#This Row],[Recurso]],'DE-PARA'!$A$1:$A$1000,'DE-PARA'!$E$1:$E$1000)</f>
        <v>0</v>
      </c>
      <c r="I2236">
        <f>_xlfn.XLOOKUP(Base[[#This Row],[Recurso]],'DE-PARA'!$A$1:$A$1000,'DE-PARA'!$F$1:$F$1000)</f>
        <v>0</v>
      </c>
      <c r="AD2236" s="64"/>
      <c r="AE2236" s="64"/>
      <c r="AF2236" s="64"/>
      <c r="AG2236" s="65"/>
      <c r="AH2236" s="65"/>
      <c r="BK2236" s="65"/>
      <c r="BL2236" s="65"/>
      <c r="BP2236" s="20"/>
    </row>
    <row r="2237" spans="1:68">
      <c r="A2237" s="19">
        <f>CONCATENATE(MONTH(Base[[#This Row],[Data_Padronizada]]),"/",YEAR(Base[[#This Row],[Data_Padronizada]]))*1</f>
        <v>1</v>
      </c>
      <c r="B2237" s="20" cm="1">
        <f t="array" ref="B2237">IF(ISTEXT(BP2237), IFERROR(VALOR.DATA(TRIM(BP2237)), VALUE(TRIM(BP2237))), BP2237)</f>
        <v>0</v>
      </c>
      <c r="C2237" t="str">
        <f>TEXT(Base[[#This Row],[Data_Padronizada]],"DDD")</f>
        <v>sáb</v>
      </c>
      <c r="D2237">
        <f>_xlfn.XLOOKUP(Base[[#This Row],[Recurso]],'DE-PARA'!$A$1:$A$1000,'DE-PARA'!$D$1:$D$1000)</f>
        <v>0</v>
      </c>
      <c r="E2237" t="str">
        <f>_xlfn.XLOOKUP(Base[[#This Row],[Tipo]],'DE-PARA'!$K$2:$K$63,'DE-PARA'!$L$2:$L$63,"Fazer De-Para")</f>
        <v>Fazer De-Para</v>
      </c>
      <c r="F2237" s="21">
        <f>Base[[#This Row],[Duração]]*24</f>
        <v>0</v>
      </c>
      <c r="G2237" s="22">
        <f>HOUR(Base[[#This Row],[Tempo de atendimento]]/24)</f>
        <v>0</v>
      </c>
      <c r="H2237">
        <f>_xlfn.XLOOKUP(Base[[#This Row],[Recurso]],'DE-PARA'!$A$1:$A$1000,'DE-PARA'!$E$1:$E$1000)</f>
        <v>0</v>
      </c>
      <c r="I2237">
        <f>_xlfn.XLOOKUP(Base[[#This Row],[Recurso]],'DE-PARA'!$A$1:$A$1000,'DE-PARA'!$F$1:$F$1000)</f>
        <v>0</v>
      </c>
      <c r="AD2237" s="64"/>
      <c r="AE2237" s="64"/>
      <c r="AF2237" s="64"/>
      <c r="AG2237" s="65"/>
      <c r="AH2237" s="65"/>
      <c r="BK2237" s="65"/>
      <c r="BL2237" s="65"/>
      <c r="BP2237" s="20"/>
    </row>
    <row r="2238" spans="1:68">
      <c r="A2238" s="19">
        <f>CONCATENATE(MONTH(Base[[#This Row],[Data_Padronizada]]),"/",YEAR(Base[[#This Row],[Data_Padronizada]]))*1</f>
        <v>1</v>
      </c>
      <c r="B2238" s="20" cm="1">
        <f t="array" ref="B2238">IF(ISTEXT(BP2238), IFERROR(VALOR.DATA(TRIM(BP2238)), VALUE(TRIM(BP2238))), BP2238)</f>
        <v>0</v>
      </c>
      <c r="C2238" t="str">
        <f>TEXT(Base[[#This Row],[Data_Padronizada]],"DDD")</f>
        <v>sáb</v>
      </c>
      <c r="D2238">
        <f>_xlfn.XLOOKUP(Base[[#This Row],[Recurso]],'DE-PARA'!$A$1:$A$1000,'DE-PARA'!$D$1:$D$1000)</f>
        <v>0</v>
      </c>
      <c r="E2238" t="str">
        <f>_xlfn.XLOOKUP(Base[[#This Row],[Tipo]],'DE-PARA'!$K$2:$K$63,'DE-PARA'!$L$2:$L$63,"Fazer De-Para")</f>
        <v>Fazer De-Para</v>
      </c>
      <c r="F2238" s="21">
        <f>Base[[#This Row],[Duração]]*24</f>
        <v>0</v>
      </c>
      <c r="G2238" s="22">
        <f>HOUR(Base[[#This Row],[Tempo de atendimento]]/24)</f>
        <v>0</v>
      </c>
      <c r="H2238">
        <f>_xlfn.XLOOKUP(Base[[#This Row],[Recurso]],'DE-PARA'!$A$1:$A$1000,'DE-PARA'!$E$1:$E$1000)</f>
        <v>0</v>
      </c>
      <c r="I2238">
        <f>_xlfn.XLOOKUP(Base[[#This Row],[Recurso]],'DE-PARA'!$A$1:$A$1000,'DE-PARA'!$F$1:$F$1000)</f>
        <v>0</v>
      </c>
      <c r="AD2238" s="64"/>
      <c r="AE2238" s="64"/>
      <c r="AF2238" s="64"/>
      <c r="AG2238" s="65"/>
      <c r="AH2238" s="65"/>
      <c r="BK2238" s="65"/>
      <c r="BL2238" s="65"/>
      <c r="BP2238" s="20"/>
    </row>
    <row r="2239" spans="1:68">
      <c r="A2239" s="19">
        <f>CONCATENATE(MONTH(Base[[#This Row],[Data_Padronizada]]),"/",YEAR(Base[[#This Row],[Data_Padronizada]]))*1</f>
        <v>1</v>
      </c>
      <c r="B2239" s="20" cm="1">
        <f t="array" ref="B2239">IF(ISTEXT(BP2239), IFERROR(VALOR.DATA(TRIM(BP2239)), VALUE(TRIM(BP2239))), BP2239)</f>
        <v>0</v>
      </c>
      <c r="C2239" t="str">
        <f>TEXT(Base[[#This Row],[Data_Padronizada]],"DDD")</f>
        <v>sáb</v>
      </c>
      <c r="D2239">
        <f>_xlfn.XLOOKUP(Base[[#This Row],[Recurso]],'DE-PARA'!$A$1:$A$1000,'DE-PARA'!$D$1:$D$1000)</f>
        <v>0</v>
      </c>
      <c r="E2239" t="str">
        <f>_xlfn.XLOOKUP(Base[[#This Row],[Tipo]],'DE-PARA'!$K$2:$K$63,'DE-PARA'!$L$2:$L$63,"Fazer De-Para")</f>
        <v>Fazer De-Para</v>
      </c>
      <c r="F2239" s="21">
        <f>Base[[#This Row],[Duração]]*24</f>
        <v>0</v>
      </c>
      <c r="G2239" s="22">
        <f>HOUR(Base[[#This Row],[Tempo de atendimento]]/24)</f>
        <v>0</v>
      </c>
      <c r="H2239">
        <f>_xlfn.XLOOKUP(Base[[#This Row],[Recurso]],'DE-PARA'!$A$1:$A$1000,'DE-PARA'!$E$1:$E$1000)</f>
        <v>0</v>
      </c>
      <c r="I2239">
        <f>_xlfn.XLOOKUP(Base[[#This Row],[Recurso]],'DE-PARA'!$A$1:$A$1000,'DE-PARA'!$F$1:$F$1000)</f>
        <v>0</v>
      </c>
      <c r="AD2239" s="64"/>
      <c r="AE2239" s="64"/>
      <c r="AF2239" s="64"/>
      <c r="AG2239" s="65"/>
      <c r="AH2239" s="65"/>
      <c r="BK2239" s="65"/>
      <c r="BL2239" s="65"/>
      <c r="BP2239" s="20"/>
    </row>
    <row r="2240" spans="1:68">
      <c r="A2240" s="19">
        <f>CONCATENATE(MONTH(Base[[#This Row],[Data_Padronizada]]),"/",YEAR(Base[[#This Row],[Data_Padronizada]]))*1</f>
        <v>1</v>
      </c>
      <c r="B2240" s="20" cm="1">
        <f t="array" ref="B2240">IF(ISTEXT(BP2240), IFERROR(VALOR.DATA(TRIM(BP2240)), VALUE(TRIM(BP2240))), BP2240)</f>
        <v>0</v>
      </c>
      <c r="C2240" t="str">
        <f>TEXT(Base[[#This Row],[Data_Padronizada]],"DDD")</f>
        <v>sáb</v>
      </c>
      <c r="D2240">
        <f>_xlfn.XLOOKUP(Base[[#This Row],[Recurso]],'DE-PARA'!$A$1:$A$1000,'DE-PARA'!$D$1:$D$1000)</f>
        <v>0</v>
      </c>
      <c r="E2240" t="str">
        <f>_xlfn.XLOOKUP(Base[[#This Row],[Tipo]],'DE-PARA'!$K$2:$K$63,'DE-PARA'!$L$2:$L$63,"Fazer De-Para")</f>
        <v>Fazer De-Para</v>
      </c>
      <c r="F2240" s="21">
        <f>Base[[#This Row],[Duração]]*24</f>
        <v>0</v>
      </c>
      <c r="G2240" s="22">
        <f>HOUR(Base[[#This Row],[Tempo de atendimento]]/24)</f>
        <v>0</v>
      </c>
      <c r="H2240">
        <f>_xlfn.XLOOKUP(Base[[#This Row],[Recurso]],'DE-PARA'!$A$1:$A$1000,'DE-PARA'!$E$1:$E$1000)</f>
        <v>0</v>
      </c>
      <c r="I2240">
        <f>_xlfn.XLOOKUP(Base[[#This Row],[Recurso]],'DE-PARA'!$A$1:$A$1000,'DE-PARA'!$F$1:$F$1000)</f>
        <v>0</v>
      </c>
      <c r="AD2240" s="64"/>
      <c r="AE2240" s="64"/>
      <c r="AF2240" s="64"/>
      <c r="AG2240" s="65"/>
      <c r="AH2240" s="65"/>
      <c r="BK2240" s="65"/>
      <c r="BL2240" s="65"/>
      <c r="BP2240" s="20"/>
    </row>
    <row r="2241" spans="1:68">
      <c r="A2241" s="19">
        <f>CONCATENATE(MONTH(Base[[#This Row],[Data_Padronizada]]),"/",YEAR(Base[[#This Row],[Data_Padronizada]]))*1</f>
        <v>1</v>
      </c>
      <c r="B2241" s="20" cm="1">
        <f t="array" ref="B2241">IF(ISTEXT(BP2241), IFERROR(VALOR.DATA(TRIM(BP2241)), VALUE(TRIM(BP2241))), BP2241)</f>
        <v>0</v>
      </c>
      <c r="C2241" t="str">
        <f>TEXT(Base[[#This Row],[Data_Padronizada]],"DDD")</f>
        <v>sáb</v>
      </c>
      <c r="D2241">
        <f>_xlfn.XLOOKUP(Base[[#This Row],[Recurso]],'DE-PARA'!$A$1:$A$1000,'DE-PARA'!$D$1:$D$1000)</f>
        <v>0</v>
      </c>
      <c r="E2241" t="str">
        <f>_xlfn.XLOOKUP(Base[[#This Row],[Tipo]],'DE-PARA'!$K$2:$K$63,'DE-PARA'!$L$2:$L$63,"Fazer De-Para")</f>
        <v>Fazer De-Para</v>
      </c>
      <c r="F2241" s="21">
        <f>Base[[#This Row],[Duração]]*24</f>
        <v>0</v>
      </c>
      <c r="G2241" s="22">
        <f>HOUR(Base[[#This Row],[Tempo de atendimento]]/24)</f>
        <v>0</v>
      </c>
      <c r="H2241">
        <f>_xlfn.XLOOKUP(Base[[#This Row],[Recurso]],'DE-PARA'!$A$1:$A$1000,'DE-PARA'!$E$1:$E$1000)</f>
        <v>0</v>
      </c>
      <c r="I2241">
        <f>_xlfn.XLOOKUP(Base[[#This Row],[Recurso]],'DE-PARA'!$A$1:$A$1000,'DE-PARA'!$F$1:$F$1000)</f>
        <v>0</v>
      </c>
      <c r="AD2241" s="64"/>
      <c r="AE2241" s="64"/>
      <c r="AF2241" s="64"/>
      <c r="AG2241" s="65"/>
      <c r="AH2241" s="65"/>
      <c r="BK2241" s="65"/>
      <c r="BL2241" s="65"/>
      <c r="BP2241" s="20"/>
    </row>
    <row r="2242" spans="1:68">
      <c r="A2242" s="19">
        <f>CONCATENATE(MONTH(Base[[#This Row],[Data_Padronizada]]),"/",YEAR(Base[[#This Row],[Data_Padronizada]]))*1</f>
        <v>1</v>
      </c>
      <c r="B2242" s="20" cm="1">
        <f t="array" ref="B2242">IF(ISTEXT(BP2242), IFERROR(VALOR.DATA(TRIM(BP2242)), VALUE(TRIM(BP2242))), BP2242)</f>
        <v>0</v>
      </c>
      <c r="C2242" t="str">
        <f>TEXT(Base[[#This Row],[Data_Padronizada]],"DDD")</f>
        <v>sáb</v>
      </c>
      <c r="D2242">
        <f>_xlfn.XLOOKUP(Base[[#This Row],[Recurso]],'DE-PARA'!$A$1:$A$1000,'DE-PARA'!$D$1:$D$1000)</f>
        <v>0</v>
      </c>
      <c r="E2242" t="str">
        <f>_xlfn.XLOOKUP(Base[[#This Row],[Tipo]],'DE-PARA'!$K$2:$K$63,'DE-PARA'!$L$2:$L$63,"Fazer De-Para")</f>
        <v>Fazer De-Para</v>
      </c>
      <c r="F2242" s="21">
        <f>Base[[#This Row],[Duração]]*24</f>
        <v>0</v>
      </c>
      <c r="G2242" s="22">
        <f>HOUR(Base[[#This Row],[Tempo de atendimento]]/24)</f>
        <v>0</v>
      </c>
      <c r="H2242">
        <f>_xlfn.XLOOKUP(Base[[#This Row],[Recurso]],'DE-PARA'!$A$1:$A$1000,'DE-PARA'!$E$1:$E$1000)</f>
        <v>0</v>
      </c>
      <c r="I2242">
        <f>_xlfn.XLOOKUP(Base[[#This Row],[Recurso]],'DE-PARA'!$A$1:$A$1000,'DE-PARA'!$F$1:$F$1000)</f>
        <v>0</v>
      </c>
      <c r="AD2242" s="64"/>
      <c r="AE2242" s="64"/>
      <c r="AF2242" s="64"/>
      <c r="AG2242" s="65"/>
      <c r="AH2242" s="65"/>
      <c r="BK2242" s="65"/>
      <c r="BL2242" s="65"/>
      <c r="BP2242" s="20"/>
    </row>
    <row r="2243" spans="1:68">
      <c r="A2243" s="19">
        <f>CONCATENATE(MONTH(Base[[#This Row],[Data_Padronizada]]),"/",YEAR(Base[[#This Row],[Data_Padronizada]]))*1</f>
        <v>1</v>
      </c>
      <c r="B2243" s="20" cm="1">
        <f t="array" ref="B2243">IF(ISTEXT(BP2243), IFERROR(VALOR.DATA(TRIM(BP2243)), VALUE(TRIM(BP2243))), BP2243)</f>
        <v>0</v>
      </c>
      <c r="C2243" t="str">
        <f>TEXT(Base[[#This Row],[Data_Padronizada]],"DDD")</f>
        <v>sáb</v>
      </c>
      <c r="D2243">
        <f>_xlfn.XLOOKUP(Base[[#This Row],[Recurso]],'DE-PARA'!$A$1:$A$1000,'DE-PARA'!$D$1:$D$1000)</f>
        <v>0</v>
      </c>
      <c r="E2243" t="str">
        <f>_xlfn.XLOOKUP(Base[[#This Row],[Tipo]],'DE-PARA'!$K$2:$K$63,'DE-PARA'!$L$2:$L$63,"Fazer De-Para")</f>
        <v>Fazer De-Para</v>
      </c>
      <c r="F2243" s="21">
        <f>Base[[#This Row],[Duração]]*24</f>
        <v>0</v>
      </c>
      <c r="G2243" s="22">
        <f>HOUR(Base[[#This Row],[Tempo de atendimento]]/24)</f>
        <v>0</v>
      </c>
      <c r="H2243">
        <f>_xlfn.XLOOKUP(Base[[#This Row],[Recurso]],'DE-PARA'!$A$1:$A$1000,'DE-PARA'!$E$1:$E$1000)</f>
        <v>0</v>
      </c>
      <c r="I2243">
        <f>_xlfn.XLOOKUP(Base[[#This Row],[Recurso]],'DE-PARA'!$A$1:$A$1000,'DE-PARA'!$F$1:$F$1000)</f>
        <v>0</v>
      </c>
      <c r="AD2243" s="64"/>
      <c r="AE2243" s="64"/>
      <c r="AF2243" s="64"/>
      <c r="AG2243" s="65"/>
      <c r="AH2243" s="65"/>
      <c r="BK2243" s="65"/>
      <c r="BL2243" s="65"/>
      <c r="BP2243" s="20"/>
    </row>
    <row r="2244" spans="1:68">
      <c r="A2244" s="19">
        <f>CONCATENATE(MONTH(Base[[#This Row],[Data_Padronizada]]),"/",YEAR(Base[[#This Row],[Data_Padronizada]]))*1</f>
        <v>1</v>
      </c>
      <c r="B2244" s="20" cm="1">
        <f t="array" ref="B2244">IF(ISTEXT(BP2244), IFERROR(VALOR.DATA(TRIM(BP2244)), VALUE(TRIM(BP2244))), BP2244)</f>
        <v>0</v>
      </c>
      <c r="C2244" t="str">
        <f>TEXT(Base[[#This Row],[Data_Padronizada]],"DDD")</f>
        <v>sáb</v>
      </c>
      <c r="D2244">
        <f>_xlfn.XLOOKUP(Base[[#This Row],[Recurso]],'DE-PARA'!$A$1:$A$1000,'DE-PARA'!$D$1:$D$1000)</f>
        <v>0</v>
      </c>
      <c r="E2244" t="str">
        <f>_xlfn.XLOOKUP(Base[[#This Row],[Tipo]],'DE-PARA'!$K$2:$K$63,'DE-PARA'!$L$2:$L$63,"Fazer De-Para")</f>
        <v>Fazer De-Para</v>
      </c>
      <c r="F2244" s="21">
        <f>Base[[#This Row],[Duração]]*24</f>
        <v>0</v>
      </c>
      <c r="G2244" s="22">
        <f>HOUR(Base[[#This Row],[Tempo de atendimento]]/24)</f>
        <v>0</v>
      </c>
      <c r="H2244">
        <f>_xlfn.XLOOKUP(Base[[#This Row],[Recurso]],'DE-PARA'!$A$1:$A$1000,'DE-PARA'!$E$1:$E$1000)</f>
        <v>0</v>
      </c>
      <c r="I2244">
        <f>_xlfn.XLOOKUP(Base[[#This Row],[Recurso]],'DE-PARA'!$A$1:$A$1000,'DE-PARA'!$F$1:$F$1000)</f>
        <v>0</v>
      </c>
      <c r="AD2244" s="64"/>
      <c r="AE2244" s="64"/>
      <c r="AF2244" s="64"/>
      <c r="AG2244" s="65"/>
      <c r="AH2244" s="65"/>
      <c r="BK2244" s="65"/>
      <c r="BL2244" s="65"/>
      <c r="BP2244" s="20"/>
    </row>
    <row r="2245" spans="1:68">
      <c r="A2245" s="19">
        <f>CONCATENATE(MONTH(Base[[#This Row],[Data_Padronizada]]),"/",YEAR(Base[[#This Row],[Data_Padronizada]]))*1</f>
        <v>1</v>
      </c>
      <c r="B2245" s="20" cm="1">
        <f t="array" ref="B2245">IF(ISTEXT(BP2245), IFERROR(VALOR.DATA(TRIM(BP2245)), VALUE(TRIM(BP2245))), BP2245)</f>
        <v>0</v>
      </c>
      <c r="C2245" t="str">
        <f>TEXT(Base[[#This Row],[Data_Padronizada]],"DDD")</f>
        <v>sáb</v>
      </c>
      <c r="D2245">
        <f>_xlfn.XLOOKUP(Base[[#This Row],[Recurso]],'DE-PARA'!$A$1:$A$1000,'DE-PARA'!$D$1:$D$1000)</f>
        <v>0</v>
      </c>
      <c r="E2245" t="str">
        <f>_xlfn.XLOOKUP(Base[[#This Row],[Tipo]],'DE-PARA'!$K$2:$K$63,'DE-PARA'!$L$2:$L$63,"Fazer De-Para")</f>
        <v>Fazer De-Para</v>
      </c>
      <c r="F2245" s="21">
        <f>Base[[#This Row],[Duração]]*24</f>
        <v>0</v>
      </c>
      <c r="G2245" s="22">
        <f>HOUR(Base[[#This Row],[Tempo de atendimento]]/24)</f>
        <v>0</v>
      </c>
      <c r="H2245">
        <f>_xlfn.XLOOKUP(Base[[#This Row],[Recurso]],'DE-PARA'!$A$1:$A$1000,'DE-PARA'!$E$1:$E$1000)</f>
        <v>0</v>
      </c>
      <c r="I2245">
        <f>_xlfn.XLOOKUP(Base[[#This Row],[Recurso]],'DE-PARA'!$A$1:$A$1000,'DE-PARA'!$F$1:$F$1000)</f>
        <v>0</v>
      </c>
      <c r="AD2245" s="64"/>
      <c r="AE2245" s="64"/>
      <c r="AF2245" s="64"/>
      <c r="AG2245" s="65"/>
      <c r="AH2245" s="65"/>
      <c r="BK2245" s="65"/>
      <c r="BL2245" s="65"/>
      <c r="BP2245" s="20"/>
    </row>
    <row r="2246" spans="1:68">
      <c r="A2246" s="19">
        <f>CONCATENATE(MONTH(Base[[#This Row],[Data_Padronizada]]),"/",YEAR(Base[[#This Row],[Data_Padronizada]]))*1</f>
        <v>1</v>
      </c>
      <c r="B2246" s="20" cm="1">
        <f t="array" ref="B2246">IF(ISTEXT(BP2246), IFERROR(VALOR.DATA(TRIM(BP2246)), VALUE(TRIM(BP2246))), BP2246)</f>
        <v>0</v>
      </c>
      <c r="C2246" t="str">
        <f>TEXT(Base[[#This Row],[Data_Padronizada]],"DDD")</f>
        <v>sáb</v>
      </c>
      <c r="D2246">
        <f>_xlfn.XLOOKUP(Base[[#This Row],[Recurso]],'DE-PARA'!$A$1:$A$1000,'DE-PARA'!$D$1:$D$1000)</f>
        <v>0</v>
      </c>
      <c r="E2246" t="str">
        <f>_xlfn.XLOOKUP(Base[[#This Row],[Tipo]],'DE-PARA'!$K$2:$K$63,'DE-PARA'!$L$2:$L$63,"Fazer De-Para")</f>
        <v>Fazer De-Para</v>
      </c>
      <c r="F2246" s="21">
        <f>Base[[#This Row],[Duração]]*24</f>
        <v>0</v>
      </c>
      <c r="G2246" s="22">
        <f>HOUR(Base[[#This Row],[Tempo de atendimento]]/24)</f>
        <v>0</v>
      </c>
      <c r="H2246">
        <f>_xlfn.XLOOKUP(Base[[#This Row],[Recurso]],'DE-PARA'!$A$1:$A$1000,'DE-PARA'!$E$1:$E$1000)</f>
        <v>0</v>
      </c>
      <c r="I2246">
        <f>_xlfn.XLOOKUP(Base[[#This Row],[Recurso]],'DE-PARA'!$A$1:$A$1000,'DE-PARA'!$F$1:$F$1000)</f>
        <v>0</v>
      </c>
      <c r="AD2246" s="64"/>
      <c r="AE2246" s="64"/>
      <c r="AF2246" s="64"/>
      <c r="AG2246" s="65"/>
      <c r="AH2246" s="65"/>
      <c r="BK2246" s="65"/>
      <c r="BL2246" s="65"/>
      <c r="BP2246" s="20"/>
    </row>
    <row r="2247" spans="1:68">
      <c r="A2247" s="19">
        <f>CONCATENATE(MONTH(Base[[#This Row],[Data_Padronizada]]),"/",YEAR(Base[[#This Row],[Data_Padronizada]]))*1</f>
        <v>1</v>
      </c>
      <c r="B2247" s="20" cm="1">
        <f t="array" ref="B2247">IF(ISTEXT(BP2247), IFERROR(VALOR.DATA(TRIM(BP2247)), VALUE(TRIM(BP2247))), BP2247)</f>
        <v>0</v>
      </c>
      <c r="C2247" t="str">
        <f>TEXT(Base[[#This Row],[Data_Padronizada]],"DDD")</f>
        <v>sáb</v>
      </c>
      <c r="D2247">
        <f>_xlfn.XLOOKUP(Base[[#This Row],[Recurso]],'DE-PARA'!$A$1:$A$1000,'DE-PARA'!$D$1:$D$1000)</f>
        <v>0</v>
      </c>
      <c r="E2247" t="str">
        <f>_xlfn.XLOOKUP(Base[[#This Row],[Tipo]],'DE-PARA'!$K$2:$K$63,'DE-PARA'!$L$2:$L$63,"Fazer De-Para")</f>
        <v>Fazer De-Para</v>
      </c>
      <c r="F2247" s="21">
        <f>Base[[#This Row],[Duração]]*24</f>
        <v>0</v>
      </c>
      <c r="G2247" s="22">
        <f>HOUR(Base[[#This Row],[Tempo de atendimento]]/24)</f>
        <v>0</v>
      </c>
      <c r="H2247">
        <f>_xlfn.XLOOKUP(Base[[#This Row],[Recurso]],'DE-PARA'!$A$1:$A$1000,'DE-PARA'!$E$1:$E$1000)</f>
        <v>0</v>
      </c>
      <c r="I2247">
        <f>_xlfn.XLOOKUP(Base[[#This Row],[Recurso]],'DE-PARA'!$A$1:$A$1000,'DE-PARA'!$F$1:$F$1000)</f>
        <v>0</v>
      </c>
      <c r="AD2247" s="64"/>
      <c r="AE2247" s="64"/>
      <c r="AF2247" s="64"/>
      <c r="AG2247" s="65"/>
      <c r="AH2247" s="65"/>
      <c r="BK2247" s="65"/>
      <c r="BL2247" s="65"/>
      <c r="BP2247" s="20"/>
    </row>
    <row r="2248" spans="1:68">
      <c r="A2248" s="19">
        <f>CONCATENATE(MONTH(Base[[#This Row],[Data_Padronizada]]),"/",YEAR(Base[[#This Row],[Data_Padronizada]]))*1</f>
        <v>1</v>
      </c>
      <c r="B2248" s="20" cm="1">
        <f t="array" ref="B2248">IF(ISTEXT(BP2248), IFERROR(VALOR.DATA(TRIM(BP2248)), VALUE(TRIM(BP2248))), BP2248)</f>
        <v>0</v>
      </c>
      <c r="C2248" t="str">
        <f>TEXT(Base[[#This Row],[Data_Padronizada]],"DDD")</f>
        <v>sáb</v>
      </c>
      <c r="D2248">
        <f>_xlfn.XLOOKUP(Base[[#This Row],[Recurso]],'DE-PARA'!$A$1:$A$1000,'DE-PARA'!$D$1:$D$1000)</f>
        <v>0</v>
      </c>
      <c r="E2248" t="str">
        <f>_xlfn.XLOOKUP(Base[[#This Row],[Tipo]],'DE-PARA'!$K$2:$K$63,'DE-PARA'!$L$2:$L$63,"Fazer De-Para")</f>
        <v>Fazer De-Para</v>
      </c>
      <c r="F2248" s="21">
        <f>Base[[#This Row],[Duração]]*24</f>
        <v>0</v>
      </c>
      <c r="G2248" s="22">
        <f>HOUR(Base[[#This Row],[Tempo de atendimento]]/24)</f>
        <v>0</v>
      </c>
      <c r="H2248">
        <f>_xlfn.XLOOKUP(Base[[#This Row],[Recurso]],'DE-PARA'!$A$1:$A$1000,'DE-PARA'!$E$1:$E$1000)</f>
        <v>0</v>
      </c>
      <c r="I2248">
        <f>_xlfn.XLOOKUP(Base[[#This Row],[Recurso]],'DE-PARA'!$A$1:$A$1000,'DE-PARA'!$F$1:$F$1000)</f>
        <v>0</v>
      </c>
      <c r="AD2248" s="64"/>
      <c r="AE2248" s="64"/>
      <c r="AF2248" s="64"/>
      <c r="AG2248" s="65"/>
      <c r="AH2248" s="65"/>
      <c r="BK2248" s="65"/>
      <c r="BL2248" s="65"/>
      <c r="BP2248" s="20"/>
    </row>
    <row r="2249" spans="1:68">
      <c r="A2249" s="19">
        <f>CONCATENATE(MONTH(Base[[#This Row],[Data_Padronizada]]),"/",YEAR(Base[[#This Row],[Data_Padronizada]]))*1</f>
        <v>1</v>
      </c>
      <c r="B2249" s="20" cm="1">
        <f t="array" ref="B2249">IF(ISTEXT(BP2249), IFERROR(VALOR.DATA(TRIM(BP2249)), VALUE(TRIM(BP2249))), BP2249)</f>
        <v>0</v>
      </c>
      <c r="C2249" t="str">
        <f>TEXT(Base[[#This Row],[Data_Padronizada]],"DDD")</f>
        <v>sáb</v>
      </c>
      <c r="D2249">
        <f>_xlfn.XLOOKUP(Base[[#This Row],[Recurso]],'DE-PARA'!$A$1:$A$1000,'DE-PARA'!$D$1:$D$1000)</f>
        <v>0</v>
      </c>
      <c r="E2249" t="str">
        <f>_xlfn.XLOOKUP(Base[[#This Row],[Tipo]],'DE-PARA'!$K$2:$K$63,'DE-PARA'!$L$2:$L$63,"Fazer De-Para")</f>
        <v>Fazer De-Para</v>
      </c>
      <c r="F2249" s="21">
        <f>Base[[#This Row],[Duração]]*24</f>
        <v>0</v>
      </c>
      <c r="G2249" s="22">
        <f>HOUR(Base[[#This Row],[Tempo de atendimento]]/24)</f>
        <v>0</v>
      </c>
      <c r="H2249">
        <f>_xlfn.XLOOKUP(Base[[#This Row],[Recurso]],'DE-PARA'!$A$1:$A$1000,'DE-PARA'!$E$1:$E$1000)</f>
        <v>0</v>
      </c>
      <c r="I2249">
        <f>_xlfn.XLOOKUP(Base[[#This Row],[Recurso]],'DE-PARA'!$A$1:$A$1000,'DE-PARA'!$F$1:$F$1000)</f>
        <v>0</v>
      </c>
      <c r="AD2249" s="64"/>
      <c r="AE2249" s="64"/>
      <c r="AF2249" s="64"/>
      <c r="AG2249" s="65"/>
      <c r="AH2249" s="65"/>
      <c r="BK2249" s="65"/>
      <c r="BL2249" s="65"/>
      <c r="BP2249" s="20"/>
    </row>
    <row r="2250" spans="1:68">
      <c r="A2250" s="19">
        <f>CONCATENATE(MONTH(Base[[#This Row],[Data_Padronizada]]),"/",YEAR(Base[[#This Row],[Data_Padronizada]]))*1</f>
        <v>1</v>
      </c>
      <c r="B2250" s="20" cm="1">
        <f t="array" ref="B2250">IF(ISTEXT(BP2250), IFERROR(VALOR.DATA(TRIM(BP2250)), VALUE(TRIM(BP2250))), BP2250)</f>
        <v>0</v>
      </c>
      <c r="C2250" t="str">
        <f>TEXT(Base[[#This Row],[Data_Padronizada]],"DDD")</f>
        <v>sáb</v>
      </c>
      <c r="D2250">
        <f>_xlfn.XLOOKUP(Base[[#This Row],[Recurso]],'DE-PARA'!$A$1:$A$1000,'DE-PARA'!$D$1:$D$1000)</f>
        <v>0</v>
      </c>
      <c r="E2250" t="str">
        <f>_xlfn.XLOOKUP(Base[[#This Row],[Tipo]],'DE-PARA'!$K$2:$K$63,'DE-PARA'!$L$2:$L$63,"Fazer De-Para")</f>
        <v>Fazer De-Para</v>
      </c>
      <c r="F2250" s="21">
        <f>Base[[#This Row],[Duração]]*24</f>
        <v>0</v>
      </c>
      <c r="G2250" s="22">
        <f>HOUR(Base[[#This Row],[Tempo de atendimento]]/24)</f>
        <v>0</v>
      </c>
      <c r="H2250">
        <f>_xlfn.XLOOKUP(Base[[#This Row],[Recurso]],'DE-PARA'!$A$1:$A$1000,'DE-PARA'!$E$1:$E$1000)</f>
        <v>0</v>
      </c>
      <c r="I2250">
        <f>_xlfn.XLOOKUP(Base[[#This Row],[Recurso]],'DE-PARA'!$A$1:$A$1000,'DE-PARA'!$F$1:$F$1000)</f>
        <v>0</v>
      </c>
      <c r="AD2250" s="64"/>
      <c r="AE2250" s="64"/>
      <c r="AF2250" s="64"/>
      <c r="AG2250" s="65"/>
      <c r="AH2250" s="65"/>
      <c r="BK2250" s="65"/>
      <c r="BL2250" s="65"/>
      <c r="BP2250" s="20"/>
    </row>
    <row r="2251" spans="1:68">
      <c r="A2251" s="19">
        <f>CONCATENATE(MONTH(Base[[#This Row],[Data_Padronizada]]),"/",YEAR(Base[[#This Row],[Data_Padronizada]]))*1</f>
        <v>1</v>
      </c>
      <c r="B2251" s="20" cm="1">
        <f t="array" ref="B2251">IF(ISTEXT(BP2251), IFERROR(VALOR.DATA(TRIM(BP2251)), VALUE(TRIM(BP2251))), BP2251)</f>
        <v>0</v>
      </c>
      <c r="C2251" t="str">
        <f>TEXT(Base[[#This Row],[Data_Padronizada]],"DDD")</f>
        <v>sáb</v>
      </c>
      <c r="D2251">
        <f>_xlfn.XLOOKUP(Base[[#This Row],[Recurso]],'DE-PARA'!$A$1:$A$1000,'DE-PARA'!$D$1:$D$1000)</f>
        <v>0</v>
      </c>
      <c r="E2251" t="str">
        <f>_xlfn.XLOOKUP(Base[[#This Row],[Tipo]],'DE-PARA'!$K$2:$K$63,'DE-PARA'!$L$2:$L$63,"Fazer De-Para")</f>
        <v>Fazer De-Para</v>
      </c>
      <c r="F2251" s="21">
        <f>Base[[#This Row],[Duração]]*24</f>
        <v>0</v>
      </c>
      <c r="G2251" s="22">
        <f>HOUR(Base[[#This Row],[Tempo de atendimento]]/24)</f>
        <v>0</v>
      </c>
      <c r="H2251">
        <f>_xlfn.XLOOKUP(Base[[#This Row],[Recurso]],'DE-PARA'!$A$1:$A$1000,'DE-PARA'!$E$1:$E$1000)</f>
        <v>0</v>
      </c>
      <c r="I2251">
        <f>_xlfn.XLOOKUP(Base[[#This Row],[Recurso]],'DE-PARA'!$A$1:$A$1000,'DE-PARA'!$F$1:$F$1000)</f>
        <v>0</v>
      </c>
      <c r="AD2251" s="64"/>
      <c r="AE2251" s="64"/>
      <c r="AF2251" s="64"/>
      <c r="AG2251" s="65"/>
      <c r="AH2251" s="65"/>
      <c r="BK2251" s="65"/>
      <c r="BL2251" s="65"/>
      <c r="BP2251" s="20"/>
    </row>
    <row r="2252" spans="1:68">
      <c r="A2252" s="19">
        <f>CONCATENATE(MONTH(Base[[#This Row],[Data_Padronizada]]),"/",YEAR(Base[[#This Row],[Data_Padronizada]]))*1</f>
        <v>1</v>
      </c>
      <c r="B2252" s="20" cm="1">
        <f t="array" ref="B2252">IF(ISTEXT(BP2252), IFERROR(VALOR.DATA(TRIM(BP2252)), VALUE(TRIM(BP2252))), BP2252)</f>
        <v>0</v>
      </c>
      <c r="C2252" t="str">
        <f>TEXT(Base[[#This Row],[Data_Padronizada]],"DDD")</f>
        <v>sáb</v>
      </c>
      <c r="D2252">
        <f>_xlfn.XLOOKUP(Base[[#This Row],[Recurso]],'DE-PARA'!$A$1:$A$1000,'DE-PARA'!$D$1:$D$1000)</f>
        <v>0</v>
      </c>
      <c r="E2252" t="str">
        <f>_xlfn.XLOOKUP(Base[[#This Row],[Tipo]],'DE-PARA'!$K$2:$K$63,'DE-PARA'!$L$2:$L$63,"Fazer De-Para")</f>
        <v>Fazer De-Para</v>
      </c>
      <c r="F2252" s="21">
        <f>Base[[#This Row],[Duração]]*24</f>
        <v>0</v>
      </c>
      <c r="G2252" s="22">
        <f>HOUR(Base[[#This Row],[Tempo de atendimento]]/24)</f>
        <v>0</v>
      </c>
      <c r="H2252">
        <f>_xlfn.XLOOKUP(Base[[#This Row],[Recurso]],'DE-PARA'!$A$1:$A$1000,'DE-PARA'!$E$1:$E$1000)</f>
        <v>0</v>
      </c>
      <c r="I2252">
        <f>_xlfn.XLOOKUP(Base[[#This Row],[Recurso]],'DE-PARA'!$A$1:$A$1000,'DE-PARA'!$F$1:$F$1000)</f>
        <v>0</v>
      </c>
      <c r="AD2252" s="64"/>
      <c r="AE2252" s="64"/>
      <c r="AF2252" s="64"/>
      <c r="AG2252" s="65"/>
      <c r="AH2252" s="65"/>
      <c r="BK2252" s="65"/>
      <c r="BL2252" s="65"/>
      <c r="BP2252" s="20"/>
    </row>
    <row r="2253" spans="1:68">
      <c r="A2253" s="19">
        <f>CONCATENATE(MONTH(Base[[#This Row],[Data_Padronizada]]),"/",YEAR(Base[[#This Row],[Data_Padronizada]]))*1</f>
        <v>1</v>
      </c>
      <c r="B2253" s="20" cm="1">
        <f t="array" ref="B2253">IF(ISTEXT(BP2253), IFERROR(VALOR.DATA(TRIM(BP2253)), VALUE(TRIM(BP2253))), BP2253)</f>
        <v>0</v>
      </c>
      <c r="C2253" t="str">
        <f>TEXT(Base[[#This Row],[Data_Padronizada]],"DDD")</f>
        <v>sáb</v>
      </c>
      <c r="D2253">
        <f>_xlfn.XLOOKUP(Base[[#This Row],[Recurso]],'DE-PARA'!$A$1:$A$1000,'DE-PARA'!$D$1:$D$1000)</f>
        <v>0</v>
      </c>
      <c r="E2253" t="str">
        <f>_xlfn.XLOOKUP(Base[[#This Row],[Tipo]],'DE-PARA'!$K$2:$K$63,'DE-PARA'!$L$2:$L$63,"Fazer De-Para")</f>
        <v>Fazer De-Para</v>
      </c>
      <c r="F2253" s="21">
        <f>Base[[#This Row],[Duração]]*24</f>
        <v>0</v>
      </c>
      <c r="G2253" s="22">
        <f>HOUR(Base[[#This Row],[Tempo de atendimento]]/24)</f>
        <v>0</v>
      </c>
      <c r="H2253">
        <f>_xlfn.XLOOKUP(Base[[#This Row],[Recurso]],'DE-PARA'!$A$1:$A$1000,'DE-PARA'!$E$1:$E$1000)</f>
        <v>0</v>
      </c>
      <c r="I2253">
        <f>_xlfn.XLOOKUP(Base[[#This Row],[Recurso]],'DE-PARA'!$A$1:$A$1000,'DE-PARA'!$F$1:$F$1000)</f>
        <v>0</v>
      </c>
      <c r="AD2253" s="64"/>
      <c r="AE2253" s="64"/>
      <c r="AF2253" s="64"/>
      <c r="AG2253" s="65"/>
      <c r="AH2253" s="65"/>
      <c r="BK2253" s="65"/>
      <c r="BL2253" s="65"/>
      <c r="BP2253" s="20"/>
    </row>
    <row r="2254" spans="1:68">
      <c r="A2254" s="19">
        <f>CONCATENATE(MONTH(Base[[#This Row],[Data_Padronizada]]),"/",YEAR(Base[[#This Row],[Data_Padronizada]]))*1</f>
        <v>1</v>
      </c>
      <c r="B2254" s="20" cm="1">
        <f t="array" ref="B2254">IF(ISTEXT(BP2254), IFERROR(VALOR.DATA(TRIM(BP2254)), VALUE(TRIM(BP2254))), BP2254)</f>
        <v>0</v>
      </c>
      <c r="C2254" t="str">
        <f>TEXT(Base[[#This Row],[Data_Padronizada]],"DDD")</f>
        <v>sáb</v>
      </c>
      <c r="D2254">
        <f>_xlfn.XLOOKUP(Base[[#This Row],[Recurso]],'DE-PARA'!$A$1:$A$1000,'DE-PARA'!$D$1:$D$1000)</f>
        <v>0</v>
      </c>
      <c r="E2254" t="str">
        <f>_xlfn.XLOOKUP(Base[[#This Row],[Tipo]],'DE-PARA'!$K$2:$K$63,'DE-PARA'!$L$2:$L$63,"Fazer De-Para")</f>
        <v>Fazer De-Para</v>
      </c>
      <c r="F2254" s="21">
        <f>Base[[#This Row],[Duração]]*24</f>
        <v>0</v>
      </c>
      <c r="G2254" s="22">
        <f>HOUR(Base[[#This Row],[Tempo de atendimento]]/24)</f>
        <v>0</v>
      </c>
      <c r="H2254">
        <f>_xlfn.XLOOKUP(Base[[#This Row],[Recurso]],'DE-PARA'!$A$1:$A$1000,'DE-PARA'!$E$1:$E$1000)</f>
        <v>0</v>
      </c>
      <c r="I2254">
        <f>_xlfn.XLOOKUP(Base[[#This Row],[Recurso]],'DE-PARA'!$A$1:$A$1000,'DE-PARA'!$F$1:$F$1000)</f>
        <v>0</v>
      </c>
      <c r="AD2254" s="64"/>
      <c r="AE2254" s="64"/>
      <c r="AF2254" s="64"/>
      <c r="AG2254" s="65"/>
      <c r="AH2254" s="65"/>
      <c r="BK2254" s="65"/>
      <c r="BL2254" s="65"/>
      <c r="BP2254" s="20"/>
    </row>
    <row r="2255" spans="1:68">
      <c r="A2255" s="19">
        <f>CONCATENATE(MONTH(Base[[#This Row],[Data_Padronizada]]),"/",YEAR(Base[[#This Row],[Data_Padronizada]]))*1</f>
        <v>1</v>
      </c>
      <c r="B2255" s="20" cm="1">
        <f t="array" ref="B2255">IF(ISTEXT(BP2255), IFERROR(VALOR.DATA(TRIM(BP2255)), VALUE(TRIM(BP2255))), BP2255)</f>
        <v>0</v>
      </c>
      <c r="C2255" t="str">
        <f>TEXT(Base[[#This Row],[Data_Padronizada]],"DDD")</f>
        <v>sáb</v>
      </c>
      <c r="D2255">
        <f>_xlfn.XLOOKUP(Base[[#This Row],[Recurso]],'DE-PARA'!$A$1:$A$1000,'DE-PARA'!$D$1:$D$1000)</f>
        <v>0</v>
      </c>
      <c r="E2255" t="str">
        <f>_xlfn.XLOOKUP(Base[[#This Row],[Tipo]],'DE-PARA'!$K$2:$K$63,'DE-PARA'!$L$2:$L$63,"Fazer De-Para")</f>
        <v>Fazer De-Para</v>
      </c>
      <c r="F2255" s="21">
        <f>Base[[#This Row],[Duração]]*24</f>
        <v>0</v>
      </c>
      <c r="G2255" s="22">
        <f>HOUR(Base[[#This Row],[Tempo de atendimento]]/24)</f>
        <v>0</v>
      </c>
      <c r="H2255">
        <f>_xlfn.XLOOKUP(Base[[#This Row],[Recurso]],'DE-PARA'!$A$1:$A$1000,'DE-PARA'!$E$1:$E$1000)</f>
        <v>0</v>
      </c>
      <c r="I2255">
        <f>_xlfn.XLOOKUP(Base[[#This Row],[Recurso]],'DE-PARA'!$A$1:$A$1000,'DE-PARA'!$F$1:$F$1000)</f>
        <v>0</v>
      </c>
      <c r="AD2255" s="64"/>
      <c r="AE2255" s="64"/>
      <c r="AF2255" s="64"/>
      <c r="AG2255" s="65"/>
      <c r="AH2255" s="65"/>
      <c r="BK2255" s="65"/>
      <c r="BL2255" s="65"/>
      <c r="BP2255" s="20"/>
    </row>
    <row r="2256" spans="1:68">
      <c r="A2256" s="19">
        <f>CONCATENATE(MONTH(Base[[#This Row],[Data_Padronizada]]),"/",YEAR(Base[[#This Row],[Data_Padronizada]]))*1</f>
        <v>1</v>
      </c>
      <c r="B2256" s="20" cm="1">
        <f t="array" ref="B2256">IF(ISTEXT(BP2256), IFERROR(VALOR.DATA(TRIM(BP2256)), VALUE(TRIM(BP2256))), BP2256)</f>
        <v>0</v>
      </c>
      <c r="C2256" t="str">
        <f>TEXT(Base[[#This Row],[Data_Padronizada]],"DDD")</f>
        <v>sáb</v>
      </c>
      <c r="D2256">
        <f>_xlfn.XLOOKUP(Base[[#This Row],[Recurso]],'DE-PARA'!$A$1:$A$1000,'DE-PARA'!$D$1:$D$1000)</f>
        <v>0</v>
      </c>
      <c r="E2256" t="str">
        <f>_xlfn.XLOOKUP(Base[[#This Row],[Tipo]],'DE-PARA'!$K$2:$K$63,'DE-PARA'!$L$2:$L$63,"Fazer De-Para")</f>
        <v>Fazer De-Para</v>
      </c>
      <c r="F2256" s="21">
        <f>Base[[#This Row],[Duração]]*24</f>
        <v>0</v>
      </c>
      <c r="G2256" s="22">
        <f>HOUR(Base[[#This Row],[Tempo de atendimento]]/24)</f>
        <v>0</v>
      </c>
      <c r="H2256">
        <f>_xlfn.XLOOKUP(Base[[#This Row],[Recurso]],'DE-PARA'!$A$1:$A$1000,'DE-PARA'!$E$1:$E$1000)</f>
        <v>0</v>
      </c>
      <c r="I2256">
        <f>_xlfn.XLOOKUP(Base[[#This Row],[Recurso]],'DE-PARA'!$A$1:$A$1000,'DE-PARA'!$F$1:$F$1000)</f>
        <v>0</v>
      </c>
      <c r="AD2256" s="64"/>
      <c r="AE2256" s="64"/>
      <c r="AF2256" s="64"/>
      <c r="AG2256" s="65"/>
      <c r="AH2256" s="65"/>
      <c r="BK2256" s="65"/>
      <c r="BL2256" s="65"/>
      <c r="BP2256" s="20"/>
    </row>
    <row r="2257" spans="1:68">
      <c r="A2257" s="19">
        <f>CONCATENATE(MONTH(Base[[#This Row],[Data_Padronizada]]),"/",YEAR(Base[[#This Row],[Data_Padronizada]]))*1</f>
        <v>1</v>
      </c>
      <c r="B2257" s="20" cm="1">
        <f t="array" ref="B2257">IF(ISTEXT(BP2257), IFERROR(VALOR.DATA(TRIM(BP2257)), VALUE(TRIM(BP2257))), BP2257)</f>
        <v>0</v>
      </c>
      <c r="C2257" t="str">
        <f>TEXT(Base[[#This Row],[Data_Padronizada]],"DDD")</f>
        <v>sáb</v>
      </c>
      <c r="D2257">
        <f>_xlfn.XLOOKUP(Base[[#This Row],[Recurso]],'DE-PARA'!$A$1:$A$1000,'DE-PARA'!$D$1:$D$1000)</f>
        <v>0</v>
      </c>
      <c r="E2257" t="str">
        <f>_xlfn.XLOOKUP(Base[[#This Row],[Tipo]],'DE-PARA'!$K$2:$K$63,'DE-PARA'!$L$2:$L$63,"Fazer De-Para")</f>
        <v>Fazer De-Para</v>
      </c>
      <c r="F2257" s="21">
        <f>Base[[#This Row],[Duração]]*24</f>
        <v>0</v>
      </c>
      <c r="G2257" s="22">
        <f>HOUR(Base[[#This Row],[Tempo de atendimento]]/24)</f>
        <v>0</v>
      </c>
      <c r="H2257">
        <f>_xlfn.XLOOKUP(Base[[#This Row],[Recurso]],'DE-PARA'!$A$1:$A$1000,'DE-PARA'!$E$1:$E$1000)</f>
        <v>0</v>
      </c>
      <c r="I2257">
        <f>_xlfn.XLOOKUP(Base[[#This Row],[Recurso]],'DE-PARA'!$A$1:$A$1000,'DE-PARA'!$F$1:$F$1000)</f>
        <v>0</v>
      </c>
      <c r="AD2257" s="64"/>
      <c r="AE2257" s="64"/>
      <c r="AF2257" s="64"/>
      <c r="AG2257" s="65"/>
      <c r="AH2257" s="65"/>
      <c r="BK2257" s="65"/>
      <c r="BL2257" s="65"/>
      <c r="BP2257" s="20"/>
    </row>
    <row r="2258" spans="1:68">
      <c r="A2258" s="19">
        <f>CONCATENATE(MONTH(Base[[#This Row],[Data_Padronizada]]),"/",YEAR(Base[[#This Row],[Data_Padronizada]]))*1</f>
        <v>1</v>
      </c>
      <c r="B2258" s="20" cm="1">
        <f t="array" ref="B2258">IF(ISTEXT(BP2258), IFERROR(VALOR.DATA(TRIM(BP2258)), VALUE(TRIM(BP2258))), BP2258)</f>
        <v>0</v>
      </c>
      <c r="C2258" t="str">
        <f>TEXT(Base[[#This Row],[Data_Padronizada]],"DDD")</f>
        <v>sáb</v>
      </c>
      <c r="D2258">
        <f>_xlfn.XLOOKUP(Base[[#This Row],[Recurso]],'DE-PARA'!$A$1:$A$1000,'DE-PARA'!$D$1:$D$1000)</f>
        <v>0</v>
      </c>
      <c r="E2258" t="str">
        <f>_xlfn.XLOOKUP(Base[[#This Row],[Tipo]],'DE-PARA'!$K$2:$K$63,'DE-PARA'!$L$2:$L$63,"Fazer De-Para")</f>
        <v>Fazer De-Para</v>
      </c>
      <c r="F2258" s="21">
        <f>Base[[#This Row],[Duração]]*24</f>
        <v>0</v>
      </c>
      <c r="G2258" s="22">
        <f>HOUR(Base[[#This Row],[Tempo de atendimento]]/24)</f>
        <v>0</v>
      </c>
      <c r="H2258">
        <f>_xlfn.XLOOKUP(Base[[#This Row],[Recurso]],'DE-PARA'!$A$1:$A$1000,'DE-PARA'!$E$1:$E$1000)</f>
        <v>0</v>
      </c>
      <c r="I2258">
        <f>_xlfn.XLOOKUP(Base[[#This Row],[Recurso]],'DE-PARA'!$A$1:$A$1000,'DE-PARA'!$F$1:$F$1000)</f>
        <v>0</v>
      </c>
      <c r="AD2258" s="64"/>
      <c r="AE2258" s="64"/>
      <c r="AF2258" s="64"/>
      <c r="AG2258" s="65"/>
      <c r="AH2258" s="65"/>
      <c r="BK2258" s="65"/>
      <c r="BL2258" s="65"/>
      <c r="BP2258" s="20"/>
    </row>
    <row r="2259" spans="1:68">
      <c r="A2259" s="19">
        <f>CONCATENATE(MONTH(Base[[#This Row],[Data_Padronizada]]),"/",YEAR(Base[[#This Row],[Data_Padronizada]]))*1</f>
        <v>1</v>
      </c>
      <c r="B2259" s="20" cm="1">
        <f t="array" ref="B2259">IF(ISTEXT(BP2259), IFERROR(VALOR.DATA(TRIM(BP2259)), VALUE(TRIM(BP2259))), BP2259)</f>
        <v>0</v>
      </c>
      <c r="C2259" t="str">
        <f>TEXT(Base[[#This Row],[Data_Padronizada]],"DDD")</f>
        <v>sáb</v>
      </c>
      <c r="D2259">
        <f>_xlfn.XLOOKUP(Base[[#This Row],[Recurso]],'DE-PARA'!$A$1:$A$1000,'DE-PARA'!$D$1:$D$1000)</f>
        <v>0</v>
      </c>
      <c r="E2259" t="str">
        <f>_xlfn.XLOOKUP(Base[[#This Row],[Tipo]],'DE-PARA'!$K$2:$K$63,'DE-PARA'!$L$2:$L$63,"Fazer De-Para")</f>
        <v>Fazer De-Para</v>
      </c>
      <c r="F2259" s="21">
        <f>Base[[#This Row],[Duração]]*24</f>
        <v>0</v>
      </c>
      <c r="G2259" s="22">
        <f>HOUR(Base[[#This Row],[Tempo de atendimento]]/24)</f>
        <v>0</v>
      </c>
      <c r="H2259">
        <f>_xlfn.XLOOKUP(Base[[#This Row],[Recurso]],'DE-PARA'!$A$1:$A$1000,'DE-PARA'!$E$1:$E$1000)</f>
        <v>0</v>
      </c>
      <c r="I2259">
        <f>_xlfn.XLOOKUP(Base[[#This Row],[Recurso]],'DE-PARA'!$A$1:$A$1000,'DE-PARA'!$F$1:$F$1000)</f>
        <v>0</v>
      </c>
      <c r="AD2259" s="64"/>
      <c r="AE2259" s="64"/>
      <c r="AF2259" s="64"/>
      <c r="AG2259" s="65"/>
      <c r="AH2259" s="65"/>
      <c r="BK2259" s="65"/>
      <c r="BL2259" s="65"/>
      <c r="BP2259" s="20"/>
    </row>
    <row r="2260" spans="1:68">
      <c r="A2260" s="19">
        <f>CONCATENATE(MONTH(Base[[#This Row],[Data_Padronizada]]),"/",YEAR(Base[[#This Row],[Data_Padronizada]]))*1</f>
        <v>1</v>
      </c>
      <c r="B2260" s="20" cm="1">
        <f t="array" ref="B2260">IF(ISTEXT(BP2260), IFERROR(VALOR.DATA(TRIM(BP2260)), VALUE(TRIM(BP2260))), BP2260)</f>
        <v>0</v>
      </c>
      <c r="C2260" t="str">
        <f>TEXT(Base[[#This Row],[Data_Padronizada]],"DDD")</f>
        <v>sáb</v>
      </c>
      <c r="D2260">
        <f>_xlfn.XLOOKUP(Base[[#This Row],[Recurso]],'DE-PARA'!$A$1:$A$1000,'DE-PARA'!$D$1:$D$1000)</f>
        <v>0</v>
      </c>
      <c r="E2260" t="str">
        <f>_xlfn.XLOOKUP(Base[[#This Row],[Tipo]],'DE-PARA'!$K$2:$K$63,'DE-PARA'!$L$2:$L$63,"Fazer De-Para")</f>
        <v>Fazer De-Para</v>
      </c>
      <c r="F2260" s="21">
        <f>Base[[#This Row],[Duração]]*24</f>
        <v>0</v>
      </c>
      <c r="G2260" s="22">
        <f>HOUR(Base[[#This Row],[Tempo de atendimento]]/24)</f>
        <v>0</v>
      </c>
      <c r="H2260">
        <f>_xlfn.XLOOKUP(Base[[#This Row],[Recurso]],'DE-PARA'!$A$1:$A$1000,'DE-PARA'!$E$1:$E$1000)</f>
        <v>0</v>
      </c>
      <c r="I2260">
        <f>_xlfn.XLOOKUP(Base[[#This Row],[Recurso]],'DE-PARA'!$A$1:$A$1000,'DE-PARA'!$F$1:$F$1000)</f>
        <v>0</v>
      </c>
      <c r="AD2260" s="64"/>
      <c r="AE2260" s="64"/>
      <c r="AF2260" s="64"/>
      <c r="AG2260" s="65"/>
      <c r="AH2260" s="65"/>
      <c r="BK2260" s="65"/>
      <c r="BL2260" s="65"/>
      <c r="BP2260" s="20"/>
    </row>
    <row r="2261" spans="1:68">
      <c r="A2261" s="19">
        <f>CONCATENATE(MONTH(Base[[#This Row],[Data_Padronizada]]),"/",YEAR(Base[[#This Row],[Data_Padronizada]]))*1</f>
        <v>1</v>
      </c>
      <c r="B2261" s="20" cm="1">
        <f t="array" ref="B2261">IF(ISTEXT(BP2261), IFERROR(VALOR.DATA(TRIM(BP2261)), VALUE(TRIM(BP2261))), BP2261)</f>
        <v>0</v>
      </c>
      <c r="C2261" t="str">
        <f>TEXT(Base[[#This Row],[Data_Padronizada]],"DDD")</f>
        <v>sáb</v>
      </c>
      <c r="D2261">
        <f>_xlfn.XLOOKUP(Base[[#This Row],[Recurso]],'DE-PARA'!$A$1:$A$1000,'DE-PARA'!$D$1:$D$1000)</f>
        <v>0</v>
      </c>
      <c r="E2261" t="str">
        <f>_xlfn.XLOOKUP(Base[[#This Row],[Tipo]],'DE-PARA'!$K$2:$K$63,'DE-PARA'!$L$2:$L$63,"Fazer De-Para")</f>
        <v>Fazer De-Para</v>
      </c>
      <c r="F2261" s="21">
        <f>Base[[#This Row],[Duração]]*24</f>
        <v>0</v>
      </c>
      <c r="G2261" s="22">
        <f>HOUR(Base[[#This Row],[Tempo de atendimento]]/24)</f>
        <v>0</v>
      </c>
      <c r="H2261">
        <f>_xlfn.XLOOKUP(Base[[#This Row],[Recurso]],'DE-PARA'!$A$1:$A$1000,'DE-PARA'!$E$1:$E$1000)</f>
        <v>0</v>
      </c>
      <c r="I2261">
        <f>_xlfn.XLOOKUP(Base[[#This Row],[Recurso]],'DE-PARA'!$A$1:$A$1000,'DE-PARA'!$F$1:$F$1000)</f>
        <v>0</v>
      </c>
      <c r="AD2261" s="64"/>
      <c r="AE2261" s="64"/>
      <c r="AF2261" s="64"/>
      <c r="AG2261" s="65"/>
      <c r="AH2261" s="65"/>
      <c r="BK2261" s="65"/>
      <c r="BL2261" s="65"/>
      <c r="BP2261" s="20"/>
    </row>
    <row r="2262" spans="1:68">
      <c r="A2262" s="19">
        <f>CONCATENATE(MONTH(Base[[#This Row],[Data_Padronizada]]),"/",YEAR(Base[[#This Row],[Data_Padronizada]]))*1</f>
        <v>1</v>
      </c>
      <c r="B2262" s="20" cm="1">
        <f t="array" ref="B2262">IF(ISTEXT(BP2262), IFERROR(VALOR.DATA(TRIM(BP2262)), VALUE(TRIM(BP2262))), BP2262)</f>
        <v>0</v>
      </c>
      <c r="C2262" t="str">
        <f>TEXT(Base[[#This Row],[Data_Padronizada]],"DDD")</f>
        <v>sáb</v>
      </c>
      <c r="D2262">
        <f>_xlfn.XLOOKUP(Base[[#This Row],[Recurso]],'DE-PARA'!$A$1:$A$1000,'DE-PARA'!$D$1:$D$1000)</f>
        <v>0</v>
      </c>
      <c r="E2262" t="str">
        <f>_xlfn.XLOOKUP(Base[[#This Row],[Tipo]],'DE-PARA'!$K$2:$K$63,'DE-PARA'!$L$2:$L$63,"Fazer De-Para")</f>
        <v>Fazer De-Para</v>
      </c>
      <c r="F2262" s="21">
        <f>Base[[#This Row],[Duração]]*24</f>
        <v>0</v>
      </c>
      <c r="G2262" s="22">
        <f>HOUR(Base[[#This Row],[Tempo de atendimento]]/24)</f>
        <v>0</v>
      </c>
      <c r="H2262">
        <f>_xlfn.XLOOKUP(Base[[#This Row],[Recurso]],'DE-PARA'!$A$1:$A$1000,'DE-PARA'!$E$1:$E$1000)</f>
        <v>0</v>
      </c>
      <c r="I2262">
        <f>_xlfn.XLOOKUP(Base[[#This Row],[Recurso]],'DE-PARA'!$A$1:$A$1000,'DE-PARA'!$F$1:$F$1000)</f>
        <v>0</v>
      </c>
      <c r="AD2262" s="64"/>
      <c r="AE2262" s="64"/>
      <c r="AF2262" s="64"/>
      <c r="AG2262" s="65"/>
      <c r="AH2262" s="65"/>
      <c r="BK2262" s="65"/>
      <c r="BL2262" s="65"/>
      <c r="BP2262" s="20"/>
    </row>
    <row r="2263" spans="1:68">
      <c r="A2263" s="19">
        <f>CONCATENATE(MONTH(Base[[#This Row],[Data_Padronizada]]),"/",YEAR(Base[[#This Row],[Data_Padronizada]]))*1</f>
        <v>1</v>
      </c>
      <c r="B2263" s="20" cm="1">
        <f t="array" ref="B2263">IF(ISTEXT(BP2263), IFERROR(VALOR.DATA(TRIM(BP2263)), VALUE(TRIM(BP2263))), BP2263)</f>
        <v>0</v>
      </c>
      <c r="C2263" t="str">
        <f>TEXT(Base[[#This Row],[Data_Padronizada]],"DDD")</f>
        <v>sáb</v>
      </c>
      <c r="D2263">
        <f>_xlfn.XLOOKUP(Base[[#This Row],[Recurso]],'DE-PARA'!$A$1:$A$1000,'DE-PARA'!$D$1:$D$1000)</f>
        <v>0</v>
      </c>
      <c r="E2263" t="str">
        <f>_xlfn.XLOOKUP(Base[[#This Row],[Tipo]],'DE-PARA'!$K$2:$K$63,'DE-PARA'!$L$2:$L$63,"Fazer De-Para")</f>
        <v>Fazer De-Para</v>
      </c>
      <c r="F2263" s="21">
        <f>Base[[#This Row],[Duração]]*24</f>
        <v>0</v>
      </c>
      <c r="G2263" s="22">
        <f>HOUR(Base[[#This Row],[Tempo de atendimento]]/24)</f>
        <v>0</v>
      </c>
      <c r="H2263">
        <f>_xlfn.XLOOKUP(Base[[#This Row],[Recurso]],'DE-PARA'!$A$1:$A$1000,'DE-PARA'!$E$1:$E$1000)</f>
        <v>0</v>
      </c>
      <c r="I2263">
        <f>_xlfn.XLOOKUP(Base[[#This Row],[Recurso]],'DE-PARA'!$A$1:$A$1000,'DE-PARA'!$F$1:$F$1000)</f>
        <v>0</v>
      </c>
      <c r="AD2263" s="64"/>
      <c r="AE2263" s="64"/>
      <c r="AF2263" s="64"/>
      <c r="AG2263" s="65"/>
      <c r="AH2263" s="65"/>
      <c r="BK2263" s="65"/>
      <c r="BL2263" s="65"/>
      <c r="BP2263" s="20"/>
    </row>
    <row r="2264" spans="1:68">
      <c r="A2264" s="19">
        <f>CONCATENATE(MONTH(Base[[#This Row],[Data_Padronizada]]),"/",YEAR(Base[[#This Row],[Data_Padronizada]]))*1</f>
        <v>1</v>
      </c>
      <c r="B2264" s="20" cm="1">
        <f t="array" ref="B2264">IF(ISTEXT(BP2264), IFERROR(VALOR.DATA(TRIM(BP2264)), VALUE(TRIM(BP2264))), BP2264)</f>
        <v>0</v>
      </c>
      <c r="C2264" t="str">
        <f>TEXT(Base[[#This Row],[Data_Padronizada]],"DDD")</f>
        <v>sáb</v>
      </c>
      <c r="D2264">
        <f>_xlfn.XLOOKUP(Base[[#This Row],[Recurso]],'DE-PARA'!$A$1:$A$1000,'DE-PARA'!$D$1:$D$1000)</f>
        <v>0</v>
      </c>
      <c r="E2264" t="str">
        <f>_xlfn.XLOOKUP(Base[[#This Row],[Tipo]],'DE-PARA'!$K$2:$K$63,'DE-PARA'!$L$2:$L$63,"Fazer De-Para")</f>
        <v>Fazer De-Para</v>
      </c>
      <c r="F2264" s="21">
        <f>Base[[#This Row],[Duração]]*24</f>
        <v>0</v>
      </c>
      <c r="G2264" s="22">
        <f>HOUR(Base[[#This Row],[Tempo de atendimento]]/24)</f>
        <v>0</v>
      </c>
      <c r="H2264">
        <f>_xlfn.XLOOKUP(Base[[#This Row],[Recurso]],'DE-PARA'!$A$1:$A$1000,'DE-PARA'!$E$1:$E$1000)</f>
        <v>0</v>
      </c>
      <c r="I2264">
        <f>_xlfn.XLOOKUP(Base[[#This Row],[Recurso]],'DE-PARA'!$A$1:$A$1000,'DE-PARA'!$F$1:$F$1000)</f>
        <v>0</v>
      </c>
      <c r="AD2264" s="64"/>
      <c r="AE2264" s="64"/>
      <c r="AF2264" s="64"/>
      <c r="AG2264" s="65"/>
      <c r="AH2264" s="65"/>
      <c r="BK2264" s="65"/>
      <c r="BL2264" s="65"/>
      <c r="BP2264" s="20"/>
    </row>
    <row r="2265" spans="1:68">
      <c r="A2265" s="19">
        <f>CONCATENATE(MONTH(Base[[#This Row],[Data_Padronizada]]),"/",YEAR(Base[[#This Row],[Data_Padronizada]]))*1</f>
        <v>1</v>
      </c>
      <c r="B2265" s="20" cm="1">
        <f t="array" ref="B2265">IF(ISTEXT(BP2265), IFERROR(VALOR.DATA(TRIM(BP2265)), VALUE(TRIM(BP2265))), BP2265)</f>
        <v>0</v>
      </c>
      <c r="C2265" t="str">
        <f>TEXT(Base[[#This Row],[Data_Padronizada]],"DDD")</f>
        <v>sáb</v>
      </c>
      <c r="D2265">
        <f>_xlfn.XLOOKUP(Base[[#This Row],[Recurso]],'DE-PARA'!$A$1:$A$1000,'DE-PARA'!$D$1:$D$1000)</f>
        <v>0</v>
      </c>
      <c r="E2265" t="str">
        <f>_xlfn.XLOOKUP(Base[[#This Row],[Tipo]],'DE-PARA'!$K$2:$K$63,'DE-PARA'!$L$2:$L$63,"Fazer De-Para")</f>
        <v>Fazer De-Para</v>
      </c>
      <c r="F2265" s="21">
        <f>Base[[#This Row],[Duração]]*24</f>
        <v>0</v>
      </c>
      <c r="G2265" s="22">
        <f>HOUR(Base[[#This Row],[Tempo de atendimento]]/24)</f>
        <v>0</v>
      </c>
      <c r="H2265">
        <f>_xlfn.XLOOKUP(Base[[#This Row],[Recurso]],'DE-PARA'!$A$1:$A$1000,'DE-PARA'!$E$1:$E$1000)</f>
        <v>0</v>
      </c>
      <c r="I2265">
        <f>_xlfn.XLOOKUP(Base[[#This Row],[Recurso]],'DE-PARA'!$A$1:$A$1000,'DE-PARA'!$F$1:$F$1000)</f>
        <v>0</v>
      </c>
      <c r="AD2265" s="64"/>
      <c r="AE2265" s="64"/>
      <c r="AF2265" s="64"/>
      <c r="AG2265" s="65"/>
      <c r="AH2265" s="65"/>
      <c r="BK2265" s="65"/>
      <c r="BL2265" s="65"/>
      <c r="BP2265" s="20"/>
    </row>
    <row r="2266" spans="1:68">
      <c r="A2266" s="19">
        <f>CONCATENATE(MONTH(Base[[#This Row],[Data_Padronizada]]),"/",YEAR(Base[[#This Row],[Data_Padronizada]]))*1</f>
        <v>1</v>
      </c>
      <c r="B2266" s="20" cm="1">
        <f t="array" ref="B2266">IF(ISTEXT(BP2266), IFERROR(VALOR.DATA(TRIM(BP2266)), VALUE(TRIM(BP2266))), BP2266)</f>
        <v>0</v>
      </c>
      <c r="C2266" t="str">
        <f>TEXT(Base[[#This Row],[Data_Padronizada]],"DDD")</f>
        <v>sáb</v>
      </c>
      <c r="D2266">
        <f>_xlfn.XLOOKUP(Base[[#This Row],[Recurso]],'DE-PARA'!$A$1:$A$1000,'DE-PARA'!$D$1:$D$1000)</f>
        <v>0</v>
      </c>
      <c r="E2266" t="str">
        <f>_xlfn.XLOOKUP(Base[[#This Row],[Tipo]],'DE-PARA'!$K$2:$K$63,'DE-PARA'!$L$2:$L$63,"Fazer De-Para")</f>
        <v>Fazer De-Para</v>
      </c>
      <c r="F2266" s="21">
        <f>Base[[#This Row],[Duração]]*24</f>
        <v>0</v>
      </c>
      <c r="G2266" s="22">
        <f>HOUR(Base[[#This Row],[Tempo de atendimento]]/24)</f>
        <v>0</v>
      </c>
      <c r="H2266">
        <f>_xlfn.XLOOKUP(Base[[#This Row],[Recurso]],'DE-PARA'!$A$1:$A$1000,'DE-PARA'!$E$1:$E$1000)</f>
        <v>0</v>
      </c>
      <c r="I2266">
        <f>_xlfn.XLOOKUP(Base[[#This Row],[Recurso]],'DE-PARA'!$A$1:$A$1000,'DE-PARA'!$F$1:$F$1000)</f>
        <v>0</v>
      </c>
      <c r="AD2266" s="64"/>
      <c r="AE2266" s="64"/>
      <c r="AF2266" s="64"/>
      <c r="AG2266" s="65"/>
      <c r="AH2266" s="65"/>
      <c r="BK2266" s="65"/>
      <c r="BL2266" s="65"/>
      <c r="BP2266" s="20"/>
    </row>
    <row r="2267" spans="1:68">
      <c r="A2267" s="19">
        <f>CONCATENATE(MONTH(Base[[#This Row],[Data_Padronizada]]),"/",YEAR(Base[[#This Row],[Data_Padronizada]]))*1</f>
        <v>1</v>
      </c>
      <c r="B2267" s="20" cm="1">
        <f t="array" ref="B2267">IF(ISTEXT(BP2267), IFERROR(VALOR.DATA(TRIM(BP2267)), VALUE(TRIM(BP2267))), BP2267)</f>
        <v>0</v>
      </c>
      <c r="C2267" t="str">
        <f>TEXT(Base[[#This Row],[Data_Padronizada]],"DDD")</f>
        <v>sáb</v>
      </c>
      <c r="D2267">
        <f>_xlfn.XLOOKUP(Base[[#This Row],[Recurso]],'DE-PARA'!$A$1:$A$1000,'DE-PARA'!$D$1:$D$1000)</f>
        <v>0</v>
      </c>
      <c r="E2267" t="str">
        <f>_xlfn.XLOOKUP(Base[[#This Row],[Tipo]],'DE-PARA'!$K$2:$K$63,'DE-PARA'!$L$2:$L$63,"Fazer De-Para")</f>
        <v>Fazer De-Para</v>
      </c>
      <c r="F2267" s="21">
        <f>Base[[#This Row],[Duração]]*24</f>
        <v>0</v>
      </c>
      <c r="G2267" s="22">
        <f>HOUR(Base[[#This Row],[Tempo de atendimento]]/24)</f>
        <v>0</v>
      </c>
      <c r="H2267">
        <f>_xlfn.XLOOKUP(Base[[#This Row],[Recurso]],'DE-PARA'!$A$1:$A$1000,'DE-PARA'!$E$1:$E$1000)</f>
        <v>0</v>
      </c>
      <c r="I2267">
        <f>_xlfn.XLOOKUP(Base[[#This Row],[Recurso]],'DE-PARA'!$A$1:$A$1000,'DE-PARA'!$F$1:$F$1000)</f>
        <v>0</v>
      </c>
      <c r="AD2267" s="64"/>
      <c r="AE2267" s="64"/>
      <c r="AF2267" s="64"/>
      <c r="AG2267" s="65"/>
      <c r="AH2267" s="65"/>
      <c r="BK2267" s="65"/>
      <c r="BL2267" s="65"/>
      <c r="BP2267" s="20"/>
    </row>
    <row r="2268" spans="1:68">
      <c r="A2268" s="19">
        <f>CONCATENATE(MONTH(Base[[#This Row],[Data_Padronizada]]),"/",YEAR(Base[[#This Row],[Data_Padronizada]]))*1</f>
        <v>1</v>
      </c>
      <c r="B2268" s="20" cm="1">
        <f t="array" ref="B2268">IF(ISTEXT(BP2268), IFERROR(VALOR.DATA(TRIM(BP2268)), VALUE(TRIM(BP2268))), BP2268)</f>
        <v>0</v>
      </c>
      <c r="C2268" t="str">
        <f>TEXT(Base[[#This Row],[Data_Padronizada]],"DDD")</f>
        <v>sáb</v>
      </c>
      <c r="D2268">
        <f>_xlfn.XLOOKUP(Base[[#This Row],[Recurso]],'DE-PARA'!$A$1:$A$1000,'DE-PARA'!$D$1:$D$1000)</f>
        <v>0</v>
      </c>
      <c r="E2268" t="str">
        <f>_xlfn.XLOOKUP(Base[[#This Row],[Tipo]],'DE-PARA'!$K$2:$K$63,'DE-PARA'!$L$2:$L$63,"Fazer De-Para")</f>
        <v>Fazer De-Para</v>
      </c>
      <c r="F2268" s="21">
        <f>Base[[#This Row],[Duração]]*24</f>
        <v>0</v>
      </c>
      <c r="G2268" s="22">
        <f>HOUR(Base[[#This Row],[Tempo de atendimento]]/24)</f>
        <v>0</v>
      </c>
      <c r="H2268">
        <f>_xlfn.XLOOKUP(Base[[#This Row],[Recurso]],'DE-PARA'!$A$1:$A$1000,'DE-PARA'!$E$1:$E$1000)</f>
        <v>0</v>
      </c>
      <c r="I2268">
        <f>_xlfn.XLOOKUP(Base[[#This Row],[Recurso]],'DE-PARA'!$A$1:$A$1000,'DE-PARA'!$F$1:$F$1000)</f>
        <v>0</v>
      </c>
      <c r="AD2268" s="64"/>
      <c r="AE2268" s="64"/>
      <c r="AF2268" s="64"/>
      <c r="AG2268" s="65"/>
      <c r="AH2268" s="65"/>
      <c r="BK2268" s="65"/>
      <c r="BL2268" s="65"/>
      <c r="BP2268" s="20"/>
    </row>
    <row r="2269" spans="1:68">
      <c r="A2269" s="19">
        <f>CONCATENATE(MONTH(Base[[#This Row],[Data_Padronizada]]),"/",YEAR(Base[[#This Row],[Data_Padronizada]]))*1</f>
        <v>1</v>
      </c>
      <c r="B2269" s="20" cm="1">
        <f t="array" ref="B2269">IF(ISTEXT(BP2269), IFERROR(VALOR.DATA(TRIM(BP2269)), VALUE(TRIM(BP2269))), BP2269)</f>
        <v>0</v>
      </c>
      <c r="C2269" t="str">
        <f>TEXT(Base[[#This Row],[Data_Padronizada]],"DDD")</f>
        <v>sáb</v>
      </c>
      <c r="D2269">
        <f>_xlfn.XLOOKUP(Base[[#This Row],[Recurso]],'DE-PARA'!$A$1:$A$1000,'DE-PARA'!$D$1:$D$1000)</f>
        <v>0</v>
      </c>
      <c r="E2269" t="str">
        <f>_xlfn.XLOOKUP(Base[[#This Row],[Tipo]],'DE-PARA'!$K$2:$K$63,'DE-PARA'!$L$2:$L$63,"Fazer De-Para")</f>
        <v>Fazer De-Para</v>
      </c>
      <c r="F2269" s="21">
        <f>Base[[#This Row],[Duração]]*24</f>
        <v>0</v>
      </c>
      <c r="G2269" s="22">
        <f>HOUR(Base[[#This Row],[Tempo de atendimento]]/24)</f>
        <v>0</v>
      </c>
      <c r="H2269">
        <f>_xlfn.XLOOKUP(Base[[#This Row],[Recurso]],'DE-PARA'!$A$1:$A$1000,'DE-PARA'!$E$1:$E$1000)</f>
        <v>0</v>
      </c>
      <c r="I2269">
        <f>_xlfn.XLOOKUP(Base[[#This Row],[Recurso]],'DE-PARA'!$A$1:$A$1000,'DE-PARA'!$F$1:$F$1000)</f>
        <v>0</v>
      </c>
      <c r="AD2269" s="64"/>
      <c r="AE2269" s="64"/>
      <c r="AF2269" s="64"/>
      <c r="AG2269" s="65"/>
      <c r="AH2269" s="65"/>
      <c r="BK2269" s="65"/>
      <c r="BL2269" s="65"/>
      <c r="BP2269" s="20"/>
    </row>
    <row r="2270" spans="1:68">
      <c r="A2270" s="19">
        <f>CONCATENATE(MONTH(Base[[#This Row],[Data_Padronizada]]),"/",YEAR(Base[[#This Row],[Data_Padronizada]]))*1</f>
        <v>1</v>
      </c>
      <c r="B2270" s="20" cm="1">
        <f t="array" ref="B2270">IF(ISTEXT(BP2270), IFERROR(VALOR.DATA(TRIM(BP2270)), VALUE(TRIM(BP2270))), BP2270)</f>
        <v>0</v>
      </c>
      <c r="C2270" t="str">
        <f>TEXT(Base[[#This Row],[Data_Padronizada]],"DDD")</f>
        <v>sáb</v>
      </c>
      <c r="D2270">
        <f>_xlfn.XLOOKUP(Base[[#This Row],[Recurso]],'DE-PARA'!$A$1:$A$1000,'DE-PARA'!$D$1:$D$1000)</f>
        <v>0</v>
      </c>
      <c r="E2270" t="str">
        <f>_xlfn.XLOOKUP(Base[[#This Row],[Tipo]],'DE-PARA'!$K$2:$K$63,'DE-PARA'!$L$2:$L$63,"Fazer De-Para")</f>
        <v>Fazer De-Para</v>
      </c>
      <c r="F2270" s="21">
        <f>Base[[#This Row],[Duração]]*24</f>
        <v>0</v>
      </c>
      <c r="G2270" s="22">
        <f>HOUR(Base[[#This Row],[Tempo de atendimento]]/24)</f>
        <v>0</v>
      </c>
      <c r="H2270">
        <f>_xlfn.XLOOKUP(Base[[#This Row],[Recurso]],'DE-PARA'!$A$1:$A$1000,'DE-PARA'!$E$1:$E$1000)</f>
        <v>0</v>
      </c>
      <c r="I2270">
        <f>_xlfn.XLOOKUP(Base[[#This Row],[Recurso]],'DE-PARA'!$A$1:$A$1000,'DE-PARA'!$F$1:$F$1000)</f>
        <v>0</v>
      </c>
      <c r="AD2270" s="64"/>
      <c r="AE2270" s="64"/>
      <c r="AF2270" s="64"/>
      <c r="AG2270" s="65"/>
      <c r="AH2270" s="65"/>
      <c r="BK2270" s="65"/>
      <c r="BL2270" s="65"/>
      <c r="BP2270" s="20"/>
    </row>
    <row r="2271" spans="1:68">
      <c r="A2271" s="19">
        <f>CONCATENATE(MONTH(Base[[#This Row],[Data_Padronizada]]),"/",YEAR(Base[[#This Row],[Data_Padronizada]]))*1</f>
        <v>1</v>
      </c>
      <c r="B2271" s="20" cm="1">
        <f t="array" ref="B2271">IF(ISTEXT(BP2271), IFERROR(VALOR.DATA(TRIM(BP2271)), VALUE(TRIM(BP2271))), BP2271)</f>
        <v>0</v>
      </c>
      <c r="C2271" t="str">
        <f>TEXT(Base[[#This Row],[Data_Padronizada]],"DDD")</f>
        <v>sáb</v>
      </c>
      <c r="D2271">
        <f>_xlfn.XLOOKUP(Base[[#This Row],[Recurso]],'DE-PARA'!$A$1:$A$1000,'DE-PARA'!$D$1:$D$1000)</f>
        <v>0</v>
      </c>
      <c r="E2271" t="str">
        <f>_xlfn.XLOOKUP(Base[[#This Row],[Tipo]],'DE-PARA'!$K$2:$K$63,'DE-PARA'!$L$2:$L$63,"Fazer De-Para")</f>
        <v>Fazer De-Para</v>
      </c>
      <c r="F2271" s="21">
        <f>Base[[#This Row],[Duração]]*24</f>
        <v>0</v>
      </c>
      <c r="G2271" s="22">
        <f>HOUR(Base[[#This Row],[Tempo de atendimento]]/24)</f>
        <v>0</v>
      </c>
      <c r="H2271">
        <f>_xlfn.XLOOKUP(Base[[#This Row],[Recurso]],'DE-PARA'!$A$1:$A$1000,'DE-PARA'!$E$1:$E$1000)</f>
        <v>0</v>
      </c>
      <c r="I2271">
        <f>_xlfn.XLOOKUP(Base[[#This Row],[Recurso]],'DE-PARA'!$A$1:$A$1000,'DE-PARA'!$F$1:$F$1000)</f>
        <v>0</v>
      </c>
      <c r="AD2271" s="64"/>
      <c r="AE2271" s="64"/>
      <c r="AF2271" s="64"/>
      <c r="AG2271" s="65"/>
      <c r="AH2271" s="65"/>
      <c r="BK2271" s="65"/>
      <c r="BL2271" s="65"/>
      <c r="BP2271" s="20"/>
    </row>
    <row r="2272" spans="1:68">
      <c r="A2272" s="19">
        <f>CONCATENATE(MONTH(Base[[#This Row],[Data_Padronizada]]),"/",YEAR(Base[[#This Row],[Data_Padronizada]]))*1</f>
        <v>1</v>
      </c>
      <c r="B2272" s="20" cm="1">
        <f t="array" ref="B2272">IF(ISTEXT(BP2272), IFERROR(VALOR.DATA(TRIM(BP2272)), VALUE(TRIM(BP2272))), BP2272)</f>
        <v>0</v>
      </c>
      <c r="C2272" t="str">
        <f>TEXT(Base[[#This Row],[Data_Padronizada]],"DDD")</f>
        <v>sáb</v>
      </c>
      <c r="D2272">
        <f>_xlfn.XLOOKUP(Base[[#This Row],[Recurso]],'DE-PARA'!$A$1:$A$1000,'DE-PARA'!$D$1:$D$1000)</f>
        <v>0</v>
      </c>
      <c r="E2272" t="str">
        <f>_xlfn.XLOOKUP(Base[[#This Row],[Tipo]],'DE-PARA'!$K$2:$K$63,'DE-PARA'!$L$2:$L$63,"Fazer De-Para")</f>
        <v>Fazer De-Para</v>
      </c>
      <c r="F2272" s="21">
        <f>Base[[#This Row],[Duração]]*24</f>
        <v>0</v>
      </c>
      <c r="G2272" s="22">
        <f>HOUR(Base[[#This Row],[Tempo de atendimento]]/24)</f>
        <v>0</v>
      </c>
      <c r="H2272">
        <f>_xlfn.XLOOKUP(Base[[#This Row],[Recurso]],'DE-PARA'!$A$1:$A$1000,'DE-PARA'!$E$1:$E$1000)</f>
        <v>0</v>
      </c>
      <c r="I2272">
        <f>_xlfn.XLOOKUP(Base[[#This Row],[Recurso]],'DE-PARA'!$A$1:$A$1000,'DE-PARA'!$F$1:$F$1000)</f>
        <v>0</v>
      </c>
      <c r="AD2272" s="64"/>
      <c r="AE2272" s="64"/>
      <c r="AF2272" s="64"/>
      <c r="AG2272" s="65"/>
      <c r="AH2272" s="65"/>
      <c r="BK2272" s="65"/>
      <c r="BL2272" s="65"/>
      <c r="BP2272" s="20"/>
    </row>
    <row r="2273" spans="1:68">
      <c r="A2273" s="19">
        <f>CONCATENATE(MONTH(Base[[#This Row],[Data_Padronizada]]),"/",YEAR(Base[[#This Row],[Data_Padronizada]]))*1</f>
        <v>1</v>
      </c>
      <c r="B2273" s="20" cm="1">
        <f t="array" ref="B2273">IF(ISTEXT(BP2273), IFERROR(VALOR.DATA(TRIM(BP2273)), VALUE(TRIM(BP2273))), BP2273)</f>
        <v>0</v>
      </c>
      <c r="C2273" t="str">
        <f>TEXT(Base[[#This Row],[Data_Padronizada]],"DDD")</f>
        <v>sáb</v>
      </c>
      <c r="D2273">
        <f>_xlfn.XLOOKUP(Base[[#This Row],[Recurso]],'DE-PARA'!$A$1:$A$1000,'DE-PARA'!$D$1:$D$1000)</f>
        <v>0</v>
      </c>
      <c r="E2273" t="str">
        <f>_xlfn.XLOOKUP(Base[[#This Row],[Tipo]],'DE-PARA'!$K$2:$K$63,'DE-PARA'!$L$2:$L$63,"Fazer De-Para")</f>
        <v>Fazer De-Para</v>
      </c>
      <c r="F2273" s="21">
        <f>Base[[#This Row],[Duração]]*24</f>
        <v>0</v>
      </c>
      <c r="G2273" s="22">
        <f>HOUR(Base[[#This Row],[Tempo de atendimento]]/24)</f>
        <v>0</v>
      </c>
      <c r="H2273">
        <f>_xlfn.XLOOKUP(Base[[#This Row],[Recurso]],'DE-PARA'!$A$1:$A$1000,'DE-PARA'!$E$1:$E$1000)</f>
        <v>0</v>
      </c>
      <c r="I2273">
        <f>_xlfn.XLOOKUP(Base[[#This Row],[Recurso]],'DE-PARA'!$A$1:$A$1000,'DE-PARA'!$F$1:$F$1000)</f>
        <v>0</v>
      </c>
      <c r="AD2273" s="64"/>
      <c r="AE2273" s="64"/>
      <c r="AF2273" s="64"/>
      <c r="AG2273" s="65"/>
      <c r="AH2273" s="65"/>
      <c r="BK2273" s="65"/>
      <c r="BL2273" s="65"/>
      <c r="BP2273" s="20"/>
    </row>
    <row r="2274" spans="1:68">
      <c r="A2274" s="19">
        <f>CONCATENATE(MONTH(Base[[#This Row],[Data_Padronizada]]),"/",YEAR(Base[[#This Row],[Data_Padronizada]]))*1</f>
        <v>1</v>
      </c>
      <c r="B2274" s="20" cm="1">
        <f t="array" ref="B2274">IF(ISTEXT(BP2274), IFERROR(VALOR.DATA(TRIM(BP2274)), VALUE(TRIM(BP2274))), BP2274)</f>
        <v>0</v>
      </c>
      <c r="C2274" t="str">
        <f>TEXT(Base[[#This Row],[Data_Padronizada]],"DDD")</f>
        <v>sáb</v>
      </c>
      <c r="D2274">
        <f>_xlfn.XLOOKUP(Base[[#This Row],[Recurso]],'DE-PARA'!$A$1:$A$1000,'DE-PARA'!$D$1:$D$1000)</f>
        <v>0</v>
      </c>
      <c r="E2274" t="str">
        <f>_xlfn.XLOOKUP(Base[[#This Row],[Tipo]],'DE-PARA'!$K$2:$K$63,'DE-PARA'!$L$2:$L$63,"Fazer De-Para")</f>
        <v>Fazer De-Para</v>
      </c>
      <c r="F2274" s="21">
        <f>Base[[#This Row],[Duração]]*24</f>
        <v>0</v>
      </c>
      <c r="G2274" s="22">
        <f>HOUR(Base[[#This Row],[Tempo de atendimento]]/24)</f>
        <v>0</v>
      </c>
      <c r="H2274">
        <f>_xlfn.XLOOKUP(Base[[#This Row],[Recurso]],'DE-PARA'!$A$1:$A$1000,'DE-PARA'!$E$1:$E$1000)</f>
        <v>0</v>
      </c>
      <c r="I2274">
        <f>_xlfn.XLOOKUP(Base[[#This Row],[Recurso]],'DE-PARA'!$A$1:$A$1000,'DE-PARA'!$F$1:$F$1000)</f>
        <v>0</v>
      </c>
      <c r="AD2274" s="64"/>
      <c r="AE2274" s="64"/>
      <c r="AF2274" s="64"/>
      <c r="AG2274" s="65"/>
      <c r="AH2274" s="65"/>
      <c r="BK2274" s="65"/>
      <c r="BL2274" s="65"/>
      <c r="BP2274" s="20"/>
    </row>
    <row r="2275" spans="1:68">
      <c r="A2275" s="19">
        <f>CONCATENATE(MONTH(Base[[#This Row],[Data_Padronizada]]),"/",YEAR(Base[[#This Row],[Data_Padronizada]]))*1</f>
        <v>1</v>
      </c>
      <c r="B2275" s="20" cm="1">
        <f t="array" ref="B2275">IF(ISTEXT(BP2275), IFERROR(VALOR.DATA(TRIM(BP2275)), VALUE(TRIM(BP2275))), BP2275)</f>
        <v>0</v>
      </c>
      <c r="C2275" t="str">
        <f>TEXT(Base[[#This Row],[Data_Padronizada]],"DDD")</f>
        <v>sáb</v>
      </c>
      <c r="D2275">
        <f>_xlfn.XLOOKUP(Base[[#This Row],[Recurso]],'DE-PARA'!$A$1:$A$1000,'DE-PARA'!$D$1:$D$1000)</f>
        <v>0</v>
      </c>
      <c r="E2275" t="str">
        <f>_xlfn.XLOOKUP(Base[[#This Row],[Tipo]],'DE-PARA'!$K$2:$K$63,'DE-PARA'!$L$2:$L$63,"Fazer De-Para")</f>
        <v>Fazer De-Para</v>
      </c>
      <c r="F2275" s="21">
        <f>Base[[#This Row],[Duração]]*24</f>
        <v>0</v>
      </c>
      <c r="G2275" s="22">
        <f>HOUR(Base[[#This Row],[Tempo de atendimento]]/24)</f>
        <v>0</v>
      </c>
      <c r="H2275">
        <f>_xlfn.XLOOKUP(Base[[#This Row],[Recurso]],'DE-PARA'!$A$1:$A$1000,'DE-PARA'!$E$1:$E$1000)</f>
        <v>0</v>
      </c>
      <c r="I2275">
        <f>_xlfn.XLOOKUP(Base[[#This Row],[Recurso]],'DE-PARA'!$A$1:$A$1000,'DE-PARA'!$F$1:$F$1000)</f>
        <v>0</v>
      </c>
      <c r="AD2275" s="64"/>
      <c r="AE2275" s="64"/>
      <c r="AF2275" s="64"/>
      <c r="AG2275" s="65"/>
      <c r="AH2275" s="65"/>
      <c r="BK2275" s="65"/>
      <c r="BL2275" s="65"/>
      <c r="BP2275" s="20"/>
    </row>
    <row r="2276" spans="1:68">
      <c r="A2276" s="19">
        <f>CONCATENATE(MONTH(Base[[#This Row],[Data_Padronizada]]),"/",YEAR(Base[[#This Row],[Data_Padronizada]]))*1</f>
        <v>1</v>
      </c>
      <c r="B2276" s="20" cm="1">
        <f t="array" ref="B2276">IF(ISTEXT(BP2276), IFERROR(VALOR.DATA(TRIM(BP2276)), VALUE(TRIM(BP2276))), BP2276)</f>
        <v>0</v>
      </c>
      <c r="C2276" t="str">
        <f>TEXT(Base[[#This Row],[Data_Padronizada]],"DDD")</f>
        <v>sáb</v>
      </c>
      <c r="D2276">
        <f>_xlfn.XLOOKUP(Base[[#This Row],[Recurso]],'DE-PARA'!$A$1:$A$1000,'DE-PARA'!$D$1:$D$1000)</f>
        <v>0</v>
      </c>
      <c r="E2276" t="str">
        <f>_xlfn.XLOOKUP(Base[[#This Row],[Tipo]],'DE-PARA'!$K$2:$K$63,'DE-PARA'!$L$2:$L$63,"Fazer De-Para")</f>
        <v>Fazer De-Para</v>
      </c>
      <c r="F2276" s="21">
        <f>Base[[#This Row],[Duração]]*24</f>
        <v>0</v>
      </c>
      <c r="G2276" s="22">
        <f>HOUR(Base[[#This Row],[Tempo de atendimento]]/24)</f>
        <v>0</v>
      </c>
      <c r="H2276">
        <f>_xlfn.XLOOKUP(Base[[#This Row],[Recurso]],'DE-PARA'!$A$1:$A$1000,'DE-PARA'!$E$1:$E$1000)</f>
        <v>0</v>
      </c>
      <c r="I2276">
        <f>_xlfn.XLOOKUP(Base[[#This Row],[Recurso]],'DE-PARA'!$A$1:$A$1000,'DE-PARA'!$F$1:$F$1000)</f>
        <v>0</v>
      </c>
      <c r="AD2276" s="64"/>
      <c r="AE2276" s="64"/>
      <c r="AF2276" s="64"/>
      <c r="AG2276" s="65"/>
      <c r="AH2276" s="65"/>
      <c r="BK2276" s="65"/>
      <c r="BL2276" s="65"/>
      <c r="BP2276" s="20"/>
    </row>
    <row r="2277" spans="1:68">
      <c r="A2277" s="19">
        <f>CONCATENATE(MONTH(Base[[#This Row],[Data_Padronizada]]),"/",YEAR(Base[[#This Row],[Data_Padronizada]]))*1</f>
        <v>1</v>
      </c>
      <c r="B2277" s="20" cm="1">
        <f t="array" ref="B2277">IF(ISTEXT(BP2277), IFERROR(VALOR.DATA(TRIM(BP2277)), VALUE(TRIM(BP2277))), BP2277)</f>
        <v>0</v>
      </c>
      <c r="C2277" t="str">
        <f>TEXT(Base[[#This Row],[Data_Padronizada]],"DDD")</f>
        <v>sáb</v>
      </c>
      <c r="D2277">
        <f>_xlfn.XLOOKUP(Base[[#This Row],[Recurso]],'DE-PARA'!$A$1:$A$1000,'DE-PARA'!$D$1:$D$1000)</f>
        <v>0</v>
      </c>
      <c r="E2277" t="str">
        <f>_xlfn.XLOOKUP(Base[[#This Row],[Tipo]],'DE-PARA'!$K$2:$K$63,'DE-PARA'!$L$2:$L$63,"Fazer De-Para")</f>
        <v>Fazer De-Para</v>
      </c>
      <c r="F2277" s="21">
        <f>Base[[#This Row],[Duração]]*24</f>
        <v>0</v>
      </c>
      <c r="G2277" s="22">
        <f>HOUR(Base[[#This Row],[Tempo de atendimento]]/24)</f>
        <v>0</v>
      </c>
      <c r="H2277">
        <f>_xlfn.XLOOKUP(Base[[#This Row],[Recurso]],'DE-PARA'!$A$1:$A$1000,'DE-PARA'!$E$1:$E$1000)</f>
        <v>0</v>
      </c>
      <c r="I2277">
        <f>_xlfn.XLOOKUP(Base[[#This Row],[Recurso]],'DE-PARA'!$A$1:$A$1000,'DE-PARA'!$F$1:$F$1000)</f>
        <v>0</v>
      </c>
      <c r="AD2277" s="64"/>
      <c r="AE2277" s="64"/>
      <c r="AF2277" s="64"/>
      <c r="AG2277" s="65"/>
      <c r="AH2277" s="65"/>
      <c r="BK2277" s="65"/>
      <c r="BL2277" s="65"/>
      <c r="BP2277" s="20"/>
    </row>
    <row r="2278" spans="1:68">
      <c r="A2278" s="19">
        <f>CONCATENATE(MONTH(Base[[#This Row],[Data_Padronizada]]),"/",YEAR(Base[[#This Row],[Data_Padronizada]]))*1</f>
        <v>1</v>
      </c>
      <c r="B2278" s="20" cm="1">
        <f t="array" ref="B2278">IF(ISTEXT(BP2278), IFERROR(VALOR.DATA(TRIM(BP2278)), VALUE(TRIM(BP2278))), BP2278)</f>
        <v>0</v>
      </c>
      <c r="C2278" t="str">
        <f>TEXT(Base[[#This Row],[Data_Padronizada]],"DDD")</f>
        <v>sáb</v>
      </c>
      <c r="D2278">
        <f>_xlfn.XLOOKUP(Base[[#This Row],[Recurso]],'DE-PARA'!$A$1:$A$1000,'DE-PARA'!$D$1:$D$1000)</f>
        <v>0</v>
      </c>
      <c r="E2278" t="str">
        <f>_xlfn.XLOOKUP(Base[[#This Row],[Tipo]],'DE-PARA'!$K$2:$K$63,'DE-PARA'!$L$2:$L$63,"Fazer De-Para")</f>
        <v>Fazer De-Para</v>
      </c>
      <c r="F2278" s="21">
        <f>Base[[#This Row],[Duração]]*24</f>
        <v>0</v>
      </c>
      <c r="G2278" s="22">
        <f>HOUR(Base[[#This Row],[Tempo de atendimento]]/24)</f>
        <v>0</v>
      </c>
      <c r="H2278">
        <f>_xlfn.XLOOKUP(Base[[#This Row],[Recurso]],'DE-PARA'!$A$1:$A$1000,'DE-PARA'!$E$1:$E$1000)</f>
        <v>0</v>
      </c>
      <c r="I2278">
        <f>_xlfn.XLOOKUP(Base[[#This Row],[Recurso]],'DE-PARA'!$A$1:$A$1000,'DE-PARA'!$F$1:$F$1000)</f>
        <v>0</v>
      </c>
      <c r="AD2278" s="64"/>
      <c r="AE2278" s="64"/>
      <c r="AF2278" s="64"/>
      <c r="AG2278" s="65"/>
      <c r="AH2278" s="65"/>
      <c r="BK2278" s="65"/>
      <c r="BL2278" s="65"/>
      <c r="BP2278" s="20"/>
    </row>
    <row r="2279" spans="1:68">
      <c r="A2279" s="19">
        <f>CONCATENATE(MONTH(Base[[#This Row],[Data_Padronizada]]),"/",YEAR(Base[[#This Row],[Data_Padronizada]]))*1</f>
        <v>1</v>
      </c>
      <c r="B2279" s="20" cm="1">
        <f t="array" ref="B2279">IF(ISTEXT(BP2279), IFERROR(VALOR.DATA(TRIM(BP2279)), VALUE(TRIM(BP2279))), BP2279)</f>
        <v>0</v>
      </c>
      <c r="C2279" t="str">
        <f>TEXT(Base[[#This Row],[Data_Padronizada]],"DDD")</f>
        <v>sáb</v>
      </c>
      <c r="D2279">
        <f>_xlfn.XLOOKUP(Base[[#This Row],[Recurso]],'DE-PARA'!$A$1:$A$1000,'DE-PARA'!$D$1:$D$1000)</f>
        <v>0</v>
      </c>
      <c r="E2279" t="str">
        <f>_xlfn.XLOOKUP(Base[[#This Row],[Tipo]],'DE-PARA'!$K$2:$K$63,'DE-PARA'!$L$2:$L$63,"Fazer De-Para")</f>
        <v>Fazer De-Para</v>
      </c>
      <c r="F2279" s="21">
        <f>Base[[#This Row],[Duração]]*24</f>
        <v>0</v>
      </c>
      <c r="G2279" s="22">
        <f>HOUR(Base[[#This Row],[Tempo de atendimento]]/24)</f>
        <v>0</v>
      </c>
      <c r="H2279">
        <f>_xlfn.XLOOKUP(Base[[#This Row],[Recurso]],'DE-PARA'!$A$1:$A$1000,'DE-PARA'!$E$1:$E$1000)</f>
        <v>0</v>
      </c>
      <c r="I2279">
        <f>_xlfn.XLOOKUP(Base[[#This Row],[Recurso]],'DE-PARA'!$A$1:$A$1000,'DE-PARA'!$F$1:$F$1000)</f>
        <v>0</v>
      </c>
      <c r="AD2279" s="64"/>
      <c r="AE2279" s="64"/>
      <c r="AF2279" s="64"/>
      <c r="AG2279" s="65"/>
      <c r="AH2279" s="65"/>
      <c r="BK2279" s="65"/>
      <c r="BL2279" s="65"/>
      <c r="BP2279" s="20"/>
    </row>
    <row r="2280" spans="1:68">
      <c r="A2280" s="19">
        <f>CONCATENATE(MONTH(Base[[#This Row],[Data_Padronizada]]),"/",YEAR(Base[[#This Row],[Data_Padronizada]]))*1</f>
        <v>1</v>
      </c>
      <c r="B2280" s="20" cm="1">
        <f t="array" ref="B2280">IF(ISTEXT(BP2280), IFERROR(VALOR.DATA(TRIM(BP2280)), VALUE(TRIM(BP2280))), BP2280)</f>
        <v>0</v>
      </c>
      <c r="C2280" t="str">
        <f>TEXT(Base[[#This Row],[Data_Padronizada]],"DDD")</f>
        <v>sáb</v>
      </c>
      <c r="D2280">
        <f>_xlfn.XLOOKUP(Base[[#This Row],[Recurso]],'DE-PARA'!$A$1:$A$1000,'DE-PARA'!$D$1:$D$1000)</f>
        <v>0</v>
      </c>
      <c r="E2280" t="str">
        <f>_xlfn.XLOOKUP(Base[[#This Row],[Tipo]],'DE-PARA'!$K$2:$K$63,'DE-PARA'!$L$2:$L$63,"Fazer De-Para")</f>
        <v>Fazer De-Para</v>
      </c>
      <c r="F2280" s="21">
        <f>Base[[#This Row],[Duração]]*24</f>
        <v>0</v>
      </c>
      <c r="G2280" s="22">
        <f>HOUR(Base[[#This Row],[Tempo de atendimento]]/24)</f>
        <v>0</v>
      </c>
      <c r="H2280">
        <f>_xlfn.XLOOKUP(Base[[#This Row],[Recurso]],'DE-PARA'!$A$1:$A$1000,'DE-PARA'!$E$1:$E$1000)</f>
        <v>0</v>
      </c>
      <c r="I2280">
        <f>_xlfn.XLOOKUP(Base[[#This Row],[Recurso]],'DE-PARA'!$A$1:$A$1000,'DE-PARA'!$F$1:$F$1000)</f>
        <v>0</v>
      </c>
      <c r="AD2280" s="64"/>
      <c r="AE2280" s="64"/>
      <c r="AF2280" s="64"/>
      <c r="AG2280" s="65"/>
      <c r="AH2280" s="65"/>
      <c r="BK2280" s="65"/>
      <c r="BL2280" s="65"/>
      <c r="BP2280" s="20"/>
    </row>
    <row r="2281" spans="1:68">
      <c r="A2281" s="19">
        <f>CONCATENATE(MONTH(Base[[#This Row],[Data_Padronizada]]),"/",YEAR(Base[[#This Row],[Data_Padronizada]]))*1</f>
        <v>1</v>
      </c>
      <c r="B2281" s="20" cm="1">
        <f t="array" ref="B2281">IF(ISTEXT(BP2281), IFERROR(VALOR.DATA(TRIM(BP2281)), VALUE(TRIM(BP2281))), BP2281)</f>
        <v>0</v>
      </c>
      <c r="C2281" t="str">
        <f>TEXT(Base[[#This Row],[Data_Padronizada]],"DDD")</f>
        <v>sáb</v>
      </c>
      <c r="D2281">
        <f>_xlfn.XLOOKUP(Base[[#This Row],[Recurso]],'DE-PARA'!$A$1:$A$1000,'DE-PARA'!$D$1:$D$1000)</f>
        <v>0</v>
      </c>
      <c r="E2281" t="str">
        <f>_xlfn.XLOOKUP(Base[[#This Row],[Tipo]],'DE-PARA'!$K$2:$K$63,'DE-PARA'!$L$2:$L$63,"Fazer De-Para")</f>
        <v>Fazer De-Para</v>
      </c>
      <c r="F2281" s="21">
        <f>Base[[#This Row],[Duração]]*24</f>
        <v>0</v>
      </c>
      <c r="G2281" s="22">
        <f>HOUR(Base[[#This Row],[Tempo de atendimento]]/24)</f>
        <v>0</v>
      </c>
      <c r="H2281">
        <f>_xlfn.XLOOKUP(Base[[#This Row],[Recurso]],'DE-PARA'!$A$1:$A$1000,'DE-PARA'!$E$1:$E$1000)</f>
        <v>0</v>
      </c>
      <c r="I2281">
        <f>_xlfn.XLOOKUP(Base[[#This Row],[Recurso]],'DE-PARA'!$A$1:$A$1000,'DE-PARA'!$F$1:$F$1000)</f>
        <v>0</v>
      </c>
      <c r="AD2281" s="64"/>
      <c r="AE2281" s="64"/>
      <c r="AF2281" s="64"/>
      <c r="AG2281" s="65"/>
      <c r="AH2281" s="65"/>
      <c r="BK2281" s="65"/>
      <c r="BL2281" s="65"/>
      <c r="BP2281" s="20"/>
    </row>
    <row r="2282" spans="1:68">
      <c r="A2282" s="19">
        <f>CONCATENATE(MONTH(Base[[#This Row],[Data_Padronizada]]),"/",YEAR(Base[[#This Row],[Data_Padronizada]]))*1</f>
        <v>1</v>
      </c>
      <c r="B2282" s="20" cm="1">
        <f t="array" ref="B2282">IF(ISTEXT(BP2282), IFERROR(VALOR.DATA(TRIM(BP2282)), VALUE(TRIM(BP2282))), BP2282)</f>
        <v>0</v>
      </c>
      <c r="C2282" t="str">
        <f>TEXT(Base[[#This Row],[Data_Padronizada]],"DDD")</f>
        <v>sáb</v>
      </c>
      <c r="D2282">
        <f>_xlfn.XLOOKUP(Base[[#This Row],[Recurso]],'DE-PARA'!$A$1:$A$1000,'DE-PARA'!$D$1:$D$1000)</f>
        <v>0</v>
      </c>
      <c r="E2282" t="str">
        <f>_xlfn.XLOOKUP(Base[[#This Row],[Tipo]],'DE-PARA'!$K$2:$K$63,'DE-PARA'!$L$2:$L$63,"Fazer De-Para")</f>
        <v>Fazer De-Para</v>
      </c>
      <c r="F2282" s="21">
        <f>Base[[#This Row],[Duração]]*24</f>
        <v>0</v>
      </c>
      <c r="G2282" s="22">
        <f>HOUR(Base[[#This Row],[Tempo de atendimento]]/24)</f>
        <v>0</v>
      </c>
      <c r="H2282">
        <f>_xlfn.XLOOKUP(Base[[#This Row],[Recurso]],'DE-PARA'!$A$1:$A$1000,'DE-PARA'!$E$1:$E$1000)</f>
        <v>0</v>
      </c>
      <c r="I2282">
        <f>_xlfn.XLOOKUP(Base[[#This Row],[Recurso]],'DE-PARA'!$A$1:$A$1000,'DE-PARA'!$F$1:$F$1000)</f>
        <v>0</v>
      </c>
      <c r="AD2282" s="64"/>
      <c r="AE2282" s="64"/>
      <c r="AF2282" s="64"/>
      <c r="AG2282" s="65"/>
      <c r="AH2282" s="65"/>
      <c r="BK2282" s="65"/>
      <c r="BL2282" s="65"/>
      <c r="BP2282" s="20"/>
    </row>
    <row r="2283" spans="1:68">
      <c r="A2283" s="19">
        <f>CONCATENATE(MONTH(Base[[#This Row],[Data_Padronizada]]),"/",YEAR(Base[[#This Row],[Data_Padronizada]]))*1</f>
        <v>1</v>
      </c>
      <c r="B2283" s="20" cm="1">
        <f t="array" ref="B2283">IF(ISTEXT(BP2283), IFERROR(VALOR.DATA(TRIM(BP2283)), VALUE(TRIM(BP2283))), BP2283)</f>
        <v>0</v>
      </c>
      <c r="C2283" t="str">
        <f>TEXT(Base[[#This Row],[Data_Padronizada]],"DDD")</f>
        <v>sáb</v>
      </c>
      <c r="D2283">
        <f>_xlfn.XLOOKUP(Base[[#This Row],[Recurso]],'DE-PARA'!$A$1:$A$1000,'DE-PARA'!$D$1:$D$1000)</f>
        <v>0</v>
      </c>
      <c r="E2283" t="str">
        <f>_xlfn.XLOOKUP(Base[[#This Row],[Tipo]],'DE-PARA'!$K$2:$K$63,'DE-PARA'!$L$2:$L$63,"Fazer De-Para")</f>
        <v>Fazer De-Para</v>
      </c>
      <c r="F2283" s="21">
        <f>Base[[#This Row],[Duração]]*24</f>
        <v>0</v>
      </c>
      <c r="G2283" s="22">
        <f>HOUR(Base[[#This Row],[Tempo de atendimento]]/24)</f>
        <v>0</v>
      </c>
      <c r="H2283">
        <f>_xlfn.XLOOKUP(Base[[#This Row],[Recurso]],'DE-PARA'!$A$1:$A$1000,'DE-PARA'!$E$1:$E$1000)</f>
        <v>0</v>
      </c>
      <c r="I2283">
        <f>_xlfn.XLOOKUP(Base[[#This Row],[Recurso]],'DE-PARA'!$A$1:$A$1000,'DE-PARA'!$F$1:$F$1000)</f>
        <v>0</v>
      </c>
      <c r="AD2283" s="64"/>
      <c r="AE2283" s="64"/>
      <c r="AF2283" s="64"/>
      <c r="AG2283" s="65"/>
      <c r="AH2283" s="65"/>
      <c r="BK2283" s="65"/>
      <c r="BL2283" s="65"/>
      <c r="BP2283" s="20"/>
    </row>
    <row r="2284" spans="1:68">
      <c r="A2284" s="19">
        <f>CONCATENATE(MONTH(Base[[#This Row],[Data_Padronizada]]),"/",YEAR(Base[[#This Row],[Data_Padronizada]]))*1</f>
        <v>1</v>
      </c>
      <c r="B2284" s="20" cm="1">
        <f t="array" ref="B2284">IF(ISTEXT(BP2284), IFERROR(VALOR.DATA(TRIM(BP2284)), VALUE(TRIM(BP2284))), BP2284)</f>
        <v>0</v>
      </c>
      <c r="C2284" t="str">
        <f>TEXT(Base[[#This Row],[Data_Padronizada]],"DDD")</f>
        <v>sáb</v>
      </c>
      <c r="D2284">
        <f>_xlfn.XLOOKUP(Base[[#This Row],[Recurso]],'DE-PARA'!$A$1:$A$1000,'DE-PARA'!$D$1:$D$1000)</f>
        <v>0</v>
      </c>
      <c r="E2284" t="str">
        <f>_xlfn.XLOOKUP(Base[[#This Row],[Tipo]],'DE-PARA'!$K$2:$K$63,'DE-PARA'!$L$2:$L$63,"Fazer De-Para")</f>
        <v>Fazer De-Para</v>
      </c>
      <c r="F2284" s="21">
        <f>Base[[#This Row],[Duração]]*24</f>
        <v>0</v>
      </c>
      <c r="G2284" s="22">
        <f>HOUR(Base[[#This Row],[Tempo de atendimento]]/24)</f>
        <v>0</v>
      </c>
      <c r="H2284">
        <f>_xlfn.XLOOKUP(Base[[#This Row],[Recurso]],'DE-PARA'!$A$1:$A$1000,'DE-PARA'!$E$1:$E$1000)</f>
        <v>0</v>
      </c>
      <c r="I2284">
        <f>_xlfn.XLOOKUP(Base[[#This Row],[Recurso]],'DE-PARA'!$A$1:$A$1000,'DE-PARA'!$F$1:$F$1000)</f>
        <v>0</v>
      </c>
      <c r="AD2284" s="64"/>
      <c r="AE2284" s="64"/>
      <c r="AF2284" s="64"/>
      <c r="AG2284" s="65"/>
      <c r="AH2284" s="65"/>
      <c r="BK2284" s="65"/>
      <c r="BL2284" s="65"/>
      <c r="BP2284" s="20"/>
    </row>
    <row r="2285" spans="1:68">
      <c r="A2285" s="19">
        <f>CONCATENATE(MONTH(Base[[#This Row],[Data_Padronizada]]),"/",YEAR(Base[[#This Row],[Data_Padronizada]]))*1</f>
        <v>1</v>
      </c>
      <c r="B2285" s="20" cm="1">
        <f t="array" ref="B2285">IF(ISTEXT(BP2285), IFERROR(VALOR.DATA(TRIM(BP2285)), VALUE(TRIM(BP2285))), BP2285)</f>
        <v>0</v>
      </c>
      <c r="C2285" t="str">
        <f>TEXT(Base[[#This Row],[Data_Padronizada]],"DDD")</f>
        <v>sáb</v>
      </c>
      <c r="D2285">
        <f>_xlfn.XLOOKUP(Base[[#This Row],[Recurso]],'DE-PARA'!$A$1:$A$1000,'DE-PARA'!$D$1:$D$1000)</f>
        <v>0</v>
      </c>
      <c r="E2285" t="str">
        <f>_xlfn.XLOOKUP(Base[[#This Row],[Tipo]],'DE-PARA'!$K$2:$K$63,'DE-PARA'!$L$2:$L$63,"Fazer De-Para")</f>
        <v>Fazer De-Para</v>
      </c>
      <c r="F2285" s="21">
        <f>Base[[#This Row],[Duração]]*24</f>
        <v>0</v>
      </c>
      <c r="G2285" s="22">
        <f>HOUR(Base[[#This Row],[Tempo de atendimento]]/24)</f>
        <v>0</v>
      </c>
      <c r="H2285">
        <f>_xlfn.XLOOKUP(Base[[#This Row],[Recurso]],'DE-PARA'!$A$1:$A$1000,'DE-PARA'!$E$1:$E$1000)</f>
        <v>0</v>
      </c>
      <c r="I2285">
        <f>_xlfn.XLOOKUP(Base[[#This Row],[Recurso]],'DE-PARA'!$A$1:$A$1000,'DE-PARA'!$F$1:$F$1000)</f>
        <v>0</v>
      </c>
      <c r="AD2285" s="64"/>
      <c r="AE2285" s="64"/>
      <c r="AF2285" s="64"/>
      <c r="AG2285" s="65"/>
      <c r="AH2285" s="65"/>
      <c r="BK2285" s="65"/>
      <c r="BL2285" s="65"/>
      <c r="BP2285" s="20"/>
    </row>
    <row r="2286" spans="1:68">
      <c r="A2286" s="19">
        <f>CONCATENATE(MONTH(Base[[#This Row],[Data_Padronizada]]),"/",YEAR(Base[[#This Row],[Data_Padronizada]]))*1</f>
        <v>1</v>
      </c>
      <c r="B2286" s="20" cm="1">
        <f t="array" ref="B2286">IF(ISTEXT(BP2286), IFERROR(VALOR.DATA(TRIM(BP2286)), VALUE(TRIM(BP2286))), BP2286)</f>
        <v>0</v>
      </c>
      <c r="C2286" t="str">
        <f>TEXT(Base[[#This Row],[Data_Padronizada]],"DDD")</f>
        <v>sáb</v>
      </c>
      <c r="D2286">
        <f>_xlfn.XLOOKUP(Base[[#This Row],[Recurso]],'DE-PARA'!$A$1:$A$1000,'DE-PARA'!$D$1:$D$1000)</f>
        <v>0</v>
      </c>
      <c r="E2286" t="str">
        <f>_xlfn.XLOOKUP(Base[[#This Row],[Tipo]],'DE-PARA'!$K$2:$K$63,'DE-PARA'!$L$2:$L$63,"Fazer De-Para")</f>
        <v>Fazer De-Para</v>
      </c>
      <c r="F2286" s="21">
        <f>Base[[#This Row],[Duração]]*24</f>
        <v>0</v>
      </c>
      <c r="G2286" s="22">
        <f>HOUR(Base[[#This Row],[Tempo de atendimento]]/24)</f>
        <v>0</v>
      </c>
      <c r="H2286">
        <f>_xlfn.XLOOKUP(Base[[#This Row],[Recurso]],'DE-PARA'!$A$1:$A$1000,'DE-PARA'!$E$1:$E$1000)</f>
        <v>0</v>
      </c>
      <c r="I2286">
        <f>_xlfn.XLOOKUP(Base[[#This Row],[Recurso]],'DE-PARA'!$A$1:$A$1000,'DE-PARA'!$F$1:$F$1000)</f>
        <v>0</v>
      </c>
      <c r="AD2286" s="64"/>
      <c r="AE2286" s="64"/>
      <c r="AF2286" s="64"/>
      <c r="AG2286" s="65"/>
      <c r="AH2286" s="65"/>
      <c r="BK2286" s="65"/>
      <c r="BL2286" s="65"/>
      <c r="BP2286" s="20"/>
    </row>
    <row r="2287" spans="1:68">
      <c r="A2287" s="19">
        <f>CONCATENATE(MONTH(Base[[#This Row],[Data_Padronizada]]),"/",YEAR(Base[[#This Row],[Data_Padronizada]]))*1</f>
        <v>1</v>
      </c>
      <c r="B2287" s="20" cm="1">
        <f t="array" ref="B2287">IF(ISTEXT(BP2287), IFERROR(VALOR.DATA(TRIM(BP2287)), VALUE(TRIM(BP2287))), BP2287)</f>
        <v>0</v>
      </c>
      <c r="C2287" t="str">
        <f>TEXT(Base[[#This Row],[Data_Padronizada]],"DDD")</f>
        <v>sáb</v>
      </c>
      <c r="D2287">
        <f>_xlfn.XLOOKUP(Base[[#This Row],[Recurso]],'DE-PARA'!$A$1:$A$1000,'DE-PARA'!$D$1:$D$1000)</f>
        <v>0</v>
      </c>
      <c r="E2287" t="str">
        <f>_xlfn.XLOOKUP(Base[[#This Row],[Tipo]],'DE-PARA'!$K$2:$K$63,'DE-PARA'!$L$2:$L$63,"Fazer De-Para")</f>
        <v>Fazer De-Para</v>
      </c>
      <c r="F2287" s="21">
        <f>Base[[#This Row],[Duração]]*24</f>
        <v>0</v>
      </c>
      <c r="G2287" s="22">
        <f>HOUR(Base[[#This Row],[Tempo de atendimento]]/24)</f>
        <v>0</v>
      </c>
      <c r="H2287">
        <f>_xlfn.XLOOKUP(Base[[#This Row],[Recurso]],'DE-PARA'!$A$1:$A$1000,'DE-PARA'!$E$1:$E$1000)</f>
        <v>0</v>
      </c>
      <c r="I2287">
        <f>_xlfn.XLOOKUP(Base[[#This Row],[Recurso]],'DE-PARA'!$A$1:$A$1000,'DE-PARA'!$F$1:$F$1000)</f>
        <v>0</v>
      </c>
      <c r="AD2287" s="64"/>
      <c r="AE2287" s="64"/>
      <c r="AF2287" s="64"/>
      <c r="AG2287" s="65"/>
      <c r="AH2287" s="65"/>
      <c r="BK2287" s="65"/>
      <c r="BL2287" s="65"/>
      <c r="BP2287" s="20"/>
    </row>
    <row r="2288" spans="1:68">
      <c r="A2288" s="19">
        <f>CONCATENATE(MONTH(Base[[#This Row],[Data_Padronizada]]),"/",YEAR(Base[[#This Row],[Data_Padronizada]]))*1</f>
        <v>1</v>
      </c>
      <c r="B2288" s="20" cm="1">
        <f t="array" ref="B2288">IF(ISTEXT(BP2288), IFERROR(VALOR.DATA(TRIM(BP2288)), VALUE(TRIM(BP2288))), BP2288)</f>
        <v>0</v>
      </c>
      <c r="C2288" t="str">
        <f>TEXT(Base[[#This Row],[Data_Padronizada]],"DDD")</f>
        <v>sáb</v>
      </c>
      <c r="D2288">
        <f>_xlfn.XLOOKUP(Base[[#This Row],[Recurso]],'DE-PARA'!$A$1:$A$1000,'DE-PARA'!$D$1:$D$1000)</f>
        <v>0</v>
      </c>
      <c r="E2288" t="str">
        <f>_xlfn.XLOOKUP(Base[[#This Row],[Tipo]],'DE-PARA'!$K$2:$K$63,'DE-PARA'!$L$2:$L$63,"Fazer De-Para")</f>
        <v>Fazer De-Para</v>
      </c>
      <c r="F2288" s="21">
        <f>Base[[#This Row],[Duração]]*24</f>
        <v>0</v>
      </c>
      <c r="G2288" s="22">
        <f>HOUR(Base[[#This Row],[Tempo de atendimento]]/24)</f>
        <v>0</v>
      </c>
      <c r="H2288">
        <f>_xlfn.XLOOKUP(Base[[#This Row],[Recurso]],'DE-PARA'!$A$1:$A$1000,'DE-PARA'!$E$1:$E$1000)</f>
        <v>0</v>
      </c>
      <c r="I2288">
        <f>_xlfn.XLOOKUP(Base[[#This Row],[Recurso]],'DE-PARA'!$A$1:$A$1000,'DE-PARA'!$F$1:$F$1000)</f>
        <v>0</v>
      </c>
      <c r="AD2288" s="64"/>
      <c r="AE2288" s="64"/>
      <c r="AF2288" s="64"/>
      <c r="AG2288" s="65"/>
      <c r="AH2288" s="65"/>
      <c r="BK2288" s="65"/>
      <c r="BL2288" s="65"/>
      <c r="BP2288" s="20"/>
    </row>
    <row r="2289" spans="1:68">
      <c r="A2289" s="19">
        <f>CONCATENATE(MONTH(Base[[#This Row],[Data_Padronizada]]),"/",YEAR(Base[[#This Row],[Data_Padronizada]]))*1</f>
        <v>1</v>
      </c>
      <c r="B2289" s="20" cm="1">
        <f t="array" ref="B2289">IF(ISTEXT(BP2289), IFERROR(VALOR.DATA(TRIM(BP2289)), VALUE(TRIM(BP2289))), BP2289)</f>
        <v>0</v>
      </c>
      <c r="C2289" t="str">
        <f>TEXT(Base[[#This Row],[Data_Padronizada]],"DDD")</f>
        <v>sáb</v>
      </c>
      <c r="D2289">
        <f>_xlfn.XLOOKUP(Base[[#This Row],[Recurso]],'DE-PARA'!$A$1:$A$1000,'DE-PARA'!$D$1:$D$1000)</f>
        <v>0</v>
      </c>
      <c r="E2289" t="str">
        <f>_xlfn.XLOOKUP(Base[[#This Row],[Tipo]],'DE-PARA'!$K$2:$K$63,'DE-PARA'!$L$2:$L$63,"Fazer De-Para")</f>
        <v>Fazer De-Para</v>
      </c>
      <c r="F2289" s="21">
        <f>Base[[#This Row],[Duração]]*24</f>
        <v>0</v>
      </c>
      <c r="G2289" s="22">
        <f>HOUR(Base[[#This Row],[Tempo de atendimento]]/24)</f>
        <v>0</v>
      </c>
      <c r="H2289">
        <f>_xlfn.XLOOKUP(Base[[#This Row],[Recurso]],'DE-PARA'!$A$1:$A$1000,'DE-PARA'!$E$1:$E$1000)</f>
        <v>0</v>
      </c>
      <c r="I2289">
        <f>_xlfn.XLOOKUP(Base[[#This Row],[Recurso]],'DE-PARA'!$A$1:$A$1000,'DE-PARA'!$F$1:$F$1000)</f>
        <v>0</v>
      </c>
      <c r="AD2289" s="64"/>
      <c r="AE2289" s="64"/>
      <c r="AF2289" s="64"/>
      <c r="AG2289" s="65"/>
      <c r="AH2289" s="65"/>
      <c r="BK2289" s="65"/>
      <c r="BL2289" s="65"/>
      <c r="BP2289" s="20"/>
    </row>
    <row r="2290" spans="1:68">
      <c r="A2290" s="19">
        <f>CONCATENATE(MONTH(Base[[#This Row],[Data_Padronizada]]),"/",YEAR(Base[[#This Row],[Data_Padronizada]]))*1</f>
        <v>1</v>
      </c>
      <c r="B2290" s="20" cm="1">
        <f t="array" ref="B2290">IF(ISTEXT(BP2290), IFERROR(VALOR.DATA(TRIM(BP2290)), VALUE(TRIM(BP2290))), BP2290)</f>
        <v>0</v>
      </c>
      <c r="C2290" t="str">
        <f>TEXT(Base[[#This Row],[Data_Padronizada]],"DDD")</f>
        <v>sáb</v>
      </c>
      <c r="D2290">
        <f>_xlfn.XLOOKUP(Base[[#This Row],[Recurso]],'DE-PARA'!$A$1:$A$1000,'DE-PARA'!$D$1:$D$1000)</f>
        <v>0</v>
      </c>
      <c r="E2290" t="str">
        <f>_xlfn.XLOOKUP(Base[[#This Row],[Tipo]],'DE-PARA'!$K$2:$K$63,'DE-PARA'!$L$2:$L$63,"Fazer De-Para")</f>
        <v>Fazer De-Para</v>
      </c>
      <c r="F2290" s="21">
        <f>Base[[#This Row],[Duração]]*24</f>
        <v>0</v>
      </c>
      <c r="G2290" s="22">
        <f>HOUR(Base[[#This Row],[Tempo de atendimento]]/24)</f>
        <v>0</v>
      </c>
      <c r="H2290">
        <f>_xlfn.XLOOKUP(Base[[#This Row],[Recurso]],'DE-PARA'!$A$1:$A$1000,'DE-PARA'!$E$1:$E$1000)</f>
        <v>0</v>
      </c>
      <c r="I2290">
        <f>_xlfn.XLOOKUP(Base[[#This Row],[Recurso]],'DE-PARA'!$A$1:$A$1000,'DE-PARA'!$F$1:$F$1000)</f>
        <v>0</v>
      </c>
      <c r="AD2290" s="64"/>
      <c r="AE2290" s="64"/>
      <c r="AF2290" s="64"/>
      <c r="AG2290" s="65"/>
      <c r="AH2290" s="65"/>
      <c r="BK2290" s="65"/>
      <c r="BL2290" s="65"/>
      <c r="BP2290" s="20"/>
    </row>
    <row r="2291" spans="1:68">
      <c r="A2291" s="19">
        <f>CONCATENATE(MONTH(Base[[#This Row],[Data_Padronizada]]),"/",YEAR(Base[[#This Row],[Data_Padronizada]]))*1</f>
        <v>1</v>
      </c>
      <c r="B2291" s="20" cm="1">
        <f t="array" ref="B2291">IF(ISTEXT(BP2291), IFERROR(VALOR.DATA(TRIM(BP2291)), VALUE(TRIM(BP2291))), BP2291)</f>
        <v>0</v>
      </c>
      <c r="C2291" t="str">
        <f>TEXT(Base[[#This Row],[Data_Padronizada]],"DDD")</f>
        <v>sáb</v>
      </c>
      <c r="D2291">
        <f>_xlfn.XLOOKUP(Base[[#This Row],[Recurso]],'DE-PARA'!$A$1:$A$1000,'DE-PARA'!$D$1:$D$1000)</f>
        <v>0</v>
      </c>
      <c r="E2291" t="str">
        <f>_xlfn.XLOOKUP(Base[[#This Row],[Tipo]],'DE-PARA'!$K$2:$K$63,'DE-PARA'!$L$2:$L$63,"Fazer De-Para")</f>
        <v>Fazer De-Para</v>
      </c>
      <c r="F2291" s="21">
        <f>Base[[#This Row],[Duração]]*24</f>
        <v>0</v>
      </c>
      <c r="G2291" s="22">
        <f>HOUR(Base[[#This Row],[Tempo de atendimento]]/24)</f>
        <v>0</v>
      </c>
      <c r="H2291">
        <f>_xlfn.XLOOKUP(Base[[#This Row],[Recurso]],'DE-PARA'!$A$1:$A$1000,'DE-PARA'!$E$1:$E$1000)</f>
        <v>0</v>
      </c>
      <c r="I2291">
        <f>_xlfn.XLOOKUP(Base[[#This Row],[Recurso]],'DE-PARA'!$A$1:$A$1000,'DE-PARA'!$F$1:$F$1000)</f>
        <v>0</v>
      </c>
      <c r="AD2291" s="64"/>
      <c r="AE2291" s="64"/>
      <c r="AF2291" s="64"/>
      <c r="AG2291" s="65"/>
      <c r="AH2291" s="65"/>
      <c r="BK2291" s="65"/>
      <c r="BL2291" s="65"/>
      <c r="BP2291" s="20"/>
    </row>
    <row r="2292" spans="1:68">
      <c r="A2292" s="19">
        <f>CONCATENATE(MONTH(Base[[#This Row],[Data_Padronizada]]),"/",YEAR(Base[[#This Row],[Data_Padronizada]]))*1</f>
        <v>1</v>
      </c>
      <c r="B2292" s="20" cm="1">
        <f t="array" ref="B2292">IF(ISTEXT(BP2292), IFERROR(VALOR.DATA(TRIM(BP2292)), VALUE(TRIM(BP2292))), BP2292)</f>
        <v>0</v>
      </c>
      <c r="C2292" t="str">
        <f>TEXT(Base[[#This Row],[Data_Padronizada]],"DDD")</f>
        <v>sáb</v>
      </c>
      <c r="D2292">
        <f>_xlfn.XLOOKUP(Base[[#This Row],[Recurso]],'DE-PARA'!$A$1:$A$1000,'DE-PARA'!$D$1:$D$1000)</f>
        <v>0</v>
      </c>
      <c r="E2292" t="str">
        <f>_xlfn.XLOOKUP(Base[[#This Row],[Tipo]],'DE-PARA'!$K$2:$K$63,'DE-PARA'!$L$2:$L$63,"Fazer De-Para")</f>
        <v>Fazer De-Para</v>
      </c>
      <c r="F2292" s="21">
        <f>Base[[#This Row],[Duração]]*24</f>
        <v>0</v>
      </c>
      <c r="G2292" s="22">
        <f>HOUR(Base[[#This Row],[Tempo de atendimento]]/24)</f>
        <v>0</v>
      </c>
      <c r="H2292">
        <f>_xlfn.XLOOKUP(Base[[#This Row],[Recurso]],'DE-PARA'!$A$1:$A$1000,'DE-PARA'!$E$1:$E$1000)</f>
        <v>0</v>
      </c>
      <c r="I2292">
        <f>_xlfn.XLOOKUP(Base[[#This Row],[Recurso]],'DE-PARA'!$A$1:$A$1000,'DE-PARA'!$F$1:$F$1000)</f>
        <v>0</v>
      </c>
      <c r="AD2292" s="64"/>
      <c r="AE2292" s="64"/>
      <c r="AF2292" s="64"/>
      <c r="AG2292" s="65"/>
      <c r="AH2292" s="65"/>
      <c r="BK2292" s="65"/>
      <c r="BL2292" s="65"/>
      <c r="BP2292" s="20"/>
    </row>
    <row r="2293" spans="1:68">
      <c r="A2293" s="19">
        <f>CONCATENATE(MONTH(Base[[#This Row],[Data_Padronizada]]),"/",YEAR(Base[[#This Row],[Data_Padronizada]]))*1</f>
        <v>1</v>
      </c>
      <c r="B2293" s="20" cm="1">
        <f t="array" ref="B2293">IF(ISTEXT(BP2293), IFERROR(VALOR.DATA(TRIM(BP2293)), VALUE(TRIM(BP2293))), BP2293)</f>
        <v>0</v>
      </c>
      <c r="C2293" t="str">
        <f>TEXT(Base[[#This Row],[Data_Padronizada]],"DDD")</f>
        <v>sáb</v>
      </c>
      <c r="D2293">
        <f>_xlfn.XLOOKUP(Base[[#This Row],[Recurso]],'DE-PARA'!$A$1:$A$1000,'DE-PARA'!$D$1:$D$1000)</f>
        <v>0</v>
      </c>
      <c r="E2293" t="str">
        <f>_xlfn.XLOOKUP(Base[[#This Row],[Tipo]],'DE-PARA'!$K$2:$K$63,'DE-PARA'!$L$2:$L$63,"Fazer De-Para")</f>
        <v>Fazer De-Para</v>
      </c>
      <c r="F2293" s="21">
        <f>Base[[#This Row],[Duração]]*24</f>
        <v>0</v>
      </c>
      <c r="G2293" s="22">
        <f>HOUR(Base[[#This Row],[Tempo de atendimento]]/24)</f>
        <v>0</v>
      </c>
      <c r="H2293">
        <f>_xlfn.XLOOKUP(Base[[#This Row],[Recurso]],'DE-PARA'!$A$1:$A$1000,'DE-PARA'!$E$1:$E$1000)</f>
        <v>0</v>
      </c>
      <c r="I2293">
        <f>_xlfn.XLOOKUP(Base[[#This Row],[Recurso]],'DE-PARA'!$A$1:$A$1000,'DE-PARA'!$F$1:$F$1000)</f>
        <v>0</v>
      </c>
      <c r="AD2293" s="64"/>
      <c r="AE2293" s="64"/>
      <c r="AF2293" s="64"/>
      <c r="AG2293" s="65"/>
      <c r="AH2293" s="65"/>
      <c r="BK2293" s="65"/>
      <c r="BL2293" s="65"/>
      <c r="BP2293" s="20"/>
    </row>
    <row r="2294" spans="1:68">
      <c r="A2294" s="19">
        <f>CONCATENATE(MONTH(Base[[#This Row],[Data_Padronizada]]),"/",YEAR(Base[[#This Row],[Data_Padronizada]]))*1</f>
        <v>1</v>
      </c>
      <c r="B2294" s="20" cm="1">
        <f t="array" ref="B2294">IF(ISTEXT(BP2294), IFERROR(VALOR.DATA(TRIM(BP2294)), VALUE(TRIM(BP2294))), BP2294)</f>
        <v>0</v>
      </c>
      <c r="C2294" t="str">
        <f>TEXT(Base[[#This Row],[Data_Padronizada]],"DDD")</f>
        <v>sáb</v>
      </c>
      <c r="D2294">
        <f>_xlfn.XLOOKUP(Base[[#This Row],[Recurso]],'DE-PARA'!$A$1:$A$1000,'DE-PARA'!$D$1:$D$1000)</f>
        <v>0</v>
      </c>
      <c r="E2294" t="str">
        <f>_xlfn.XLOOKUP(Base[[#This Row],[Tipo]],'DE-PARA'!$K$2:$K$63,'DE-PARA'!$L$2:$L$63,"Fazer De-Para")</f>
        <v>Fazer De-Para</v>
      </c>
      <c r="F2294" s="21">
        <f>Base[[#This Row],[Duração]]*24</f>
        <v>0</v>
      </c>
      <c r="G2294" s="22">
        <f>HOUR(Base[[#This Row],[Tempo de atendimento]]/24)</f>
        <v>0</v>
      </c>
      <c r="H2294">
        <f>_xlfn.XLOOKUP(Base[[#This Row],[Recurso]],'DE-PARA'!$A$1:$A$1000,'DE-PARA'!$E$1:$E$1000)</f>
        <v>0</v>
      </c>
      <c r="I2294">
        <f>_xlfn.XLOOKUP(Base[[#This Row],[Recurso]],'DE-PARA'!$A$1:$A$1000,'DE-PARA'!$F$1:$F$1000)</f>
        <v>0</v>
      </c>
      <c r="AD2294" s="64"/>
      <c r="AE2294" s="64"/>
      <c r="AF2294" s="64"/>
      <c r="AG2294" s="65"/>
      <c r="AH2294" s="65"/>
      <c r="BK2294" s="65"/>
      <c r="BL2294" s="65"/>
      <c r="BP2294" s="20"/>
    </row>
    <row r="2295" spans="1:68">
      <c r="A2295" s="19">
        <f>CONCATENATE(MONTH(Base[[#This Row],[Data_Padronizada]]),"/",YEAR(Base[[#This Row],[Data_Padronizada]]))*1</f>
        <v>1</v>
      </c>
      <c r="B2295" s="20" cm="1">
        <f t="array" ref="B2295">IF(ISTEXT(BP2295), IFERROR(VALOR.DATA(TRIM(BP2295)), VALUE(TRIM(BP2295))), BP2295)</f>
        <v>0</v>
      </c>
      <c r="C2295" t="str">
        <f>TEXT(Base[[#This Row],[Data_Padronizada]],"DDD")</f>
        <v>sáb</v>
      </c>
      <c r="D2295">
        <f>_xlfn.XLOOKUP(Base[[#This Row],[Recurso]],'DE-PARA'!$A$1:$A$1000,'DE-PARA'!$D$1:$D$1000)</f>
        <v>0</v>
      </c>
      <c r="E2295" t="str">
        <f>_xlfn.XLOOKUP(Base[[#This Row],[Tipo]],'DE-PARA'!$K$2:$K$63,'DE-PARA'!$L$2:$L$63,"Fazer De-Para")</f>
        <v>Fazer De-Para</v>
      </c>
      <c r="F2295" s="21">
        <f>Base[[#This Row],[Duração]]*24</f>
        <v>0</v>
      </c>
      <c r="G2295" s="22">
        <f>HOUR(Base[[#This Row],[Tempo de atendimento]]/24)</f>
        <v>0</v>
      </c>
      <c r="H2295">
        <f>_xlfn.XLOOKUP(Base[[#This Row],[Recurso]],'DE-PARA'!$A$1:$A$1000,'DE-PARA'!$E$1:$E$1000)</f>
        <v>0</v>
      </c>
      <c r="I2295">
        <f>_xlfn.XLOOKUP(Base[[#This Row],[Recurso]],'DE-PARA'!$A$1:$A$1000,'DE-PARA'!$F$1:$F$1000)</f>
        <v>0</v>
      </c>
      <c r="AD2295" s="64"/>
      <c r="AE2295" s="64"/>
      <c r="AF2295" s="64"/>
      <c r="AG2295" s="65"/>
      <c r="AH2295" s="65"/>
      <c r="BK2295" s="65"/>
      <c r="BL2295" s="65"/>
      <c r="BP2295" s="20"/>
    </row>
    <row r="2296" spans="1:68">
      <c r="A2296" s="19">
        <f>CONCATENATE(MONTH(Base[[#This Row],[Data_Padronizada]]),"/",YEAR(Base[[#This Row],[Data_Padronizada]]))*1</f>
        <v>1</v>
      </c>
      <c r="B2296" s="20" cm="1">
        <f t="array" ref="B2296">IF(ISTEXT(BP2296), IFERROR(VALOR.DATA(TRIM(BP2296)), VALUE(TRIM(BP2296))), BP2296)</f>
        <v>0</v>
      </c>
      <c r="C2296" t="str">
        <f>TEXT(Base[[#This Row],[Data_Padronizada]],"DDD")</f>
        <v>sáb</v>
      </c>
      <c r="D2296">
        <f>_xlfn.XLOOKUP(Base[[#This Row],[Recurso]],'DE-PARA'!$A$1:$A$1000,'DE-PARA'!$D$1:$D$1000)</f>
        <v>0</v>
      </c>
      <c r="E2296" t="str">
        <f>_xlfn.XLOOKUP(Base[[#This Row],[Tipo]],'DE-PARA'!$K$2:$K$63,'DE-PARA'!$L$2:$L$63,"Fazer De-Para")</f>
        <v>Fazer De-Para</v>
      </c>
      <c r="F2296" s="21">
        <f>Base[[#This Row],[Duração]]*24</f>
        <v>0</v>
      </c>
      <c r="G2296" s="22">
        <f>HOUR(Base[[#This Row],[Tempo de atendimento]]/24)</f>
        <v>0</v>
      </c>
      <c r="H2296">
        <f>_xlfn.XLOOKUP(Base[[#This Row],[Recurso]],'DE-PARA'!$A$1:$A$1000,'DE-PARA'!$E$1:$E$1000)</f>
        <v>0</v>
      </c>
      <c r="I2296">
        <f>_xlfn.XLOOKUP(Base[[#This Row],[Recurso]],'DE-PARA'!$A$1:$A$1000,'DE-PARA'!$F$1:$F$1000)</f>
        <v>0</v>
      </c>
      <c r="AD2296" s="64"/>
      <c r="AE2296" s="64"/>
      <c r="AF2296" s="64"/>
      <c r="AG2296" s="65"/>
      <c r="AH2296" s="65"/>
      <c r="BK2296" s="65"/>
      <c r="BL2296" s="65"/>
      <c r="BP2296" s="20"/>
    </row>
    <row r="2297" spans="1:68">
      <c r="A2297" s="19">
        <f>CONCATENATE(MONTH(Base[[#This Row],[Data_Padronizada]]),"/",YEAR(Base[[#This Row],[Data_Padronizada]]))*1</f>
        <v>1</v>
      </c>
      <c r="B2297" s="20" cm="1">
        <f t="array" ref="B2297">IF(ISTEXT(BP2297), IFERROR(VALOR.DATA(TRIM(BP2297)), VALUE(TRIM(BP2297))), BP2297)</f>
        <v>0</v>
      </c>
      <c r="C2297" t="str">
        <f>TEXT(Base[[#This Row],[Data_Padronizada]],"DDD")</f>
        <v>sáb</v>
      </c>
      <c r="D2297">
        <f>_xlfn.XLOOKUP(Base[[#This Row],[Recurso]],'DE-PARA'!$A$1:$A$1000,'DE-PARA'!$D$1:$D$1000)</f>
        <v>0</v>
      </c>
      <c r="E2297" t="str">
        <f>_xlfn.XLOOKUP(Base[[#This Row],[Tipo]],'DE-PARA'!$K$2:$K$63,'DE-PARA'!$L$2:$L$63,"Fazer De-Para")</f>
        <v>Fazer De-Para</v>
      </c>
      <c r="F2297" s="21">
        <f>Base[[#This Row],[Duração]]*24</f>
        <v>0</v>
      </c>
      <c r="G2297" s="22">
        <f>HOUR(Base[[#This Row],[Tempo de atendimento]]/24)</f>
        <v>0</v>
      </c>
      <c r="H2297">
        <f>_xlfn.XLOOKUP(Base[[#This Row],[Recurso]],'DE-PARA'!$A$1:$A$1000,'DE-PARA'!$E$1:$E$1000)</f>
        <v>0</v>
      </c>
      <c r="I2297">
        <f>_xlfn.XLOOKUP(Base[[#This Row],[Recurso]],'DE-PARA'!$A$1:$A$1000,'DE-PARA'!$F$1:$F$1000)</f>
        <v>0</v>
      </c>
      <c r="AD2297" s="64"/>
      <c r="AE2297" s="64"/>
      <c r="AF2297" s="64"/>
      <c r="AG2297" s="65"/>
      <c r="AH2297" s="65"/>
      <c r="BK2297" s="65"/>
      <c r="BL2297" s="65"/>
      <c r="BP2297" s="20"/>
    </row>
    <row r="2298" spans="1:68">
      <c r="A2298" s="19">
        <f>CONCATENATE(MONTH(Base[[#This Row],[Data_Padronizada]]),"/",YEAR(Base[[#This Row],[Data_Padronizada]]))*1</f>
        <v>1</v>
      </c>
      <c r="B2298" s="20" cm="1">
        <f t="array" ref="B2298">IF(ISTEXT(BP2298), IFERROR(VALOR.DATA(TRIM(BP2298)), VALUE(TRIM(BP2298))), BP2298)</f>
        <v>0</v>
      </c>
      <c r="C2298" t="str">
        <f>TEXT(Base[[#This Row],[Data_Padronizada]],"DDD")</f>
        <v>sáb</v>
      </c>
      <c r="D2298">
        <f>_xlfn.XLOOKUP(Base[[#This Row],[Recurso]],'DE-PARA'!$A$1:$A$1000,'DE-PARA'!$D$1:$D$1000)</f>
        <v>0</v>
      </c>
      <c r="E2298" t="str">
        <f>_xlfn.XLOOKUP(Base[[#This Row],[Tipo]],'DE-PARA'!$K$2:$K$63,'DE-PARA'!$L$2:$L$63,"Fazer De-Para")</f>
        <v>Fazer De-Para</v>
      </c>
      <c r="F2298" s="21">
        <f>Base[[#This Row],[Duração]]*24</f>
        <v>0</v>
      </c>
      <c r="G2298" s="22">
        <f>HOUR(Base[[#This Row],[Tempo de atendimento]]/24)</f>
        <v>0</v>
      </c>
      <c r="H2298">
        <f>_xlfn.XLOOKUP(Base[[#This Row],[Recurso]],'DE-PARA'!$A$1:$A$1000,'DE-PARA'!$E$1:$E$1000)</f>
        <v>0</v>
      </c>
      <c r="I2298">
        <f>_xlfn.XLOOKUP(Base[[#This Row],[Recurso]],'DE-PARA'!$A$1:$A$1000,'DE-PARA'!$F$1:$F$1000)</f>
        <v>0</v>
      </c>
      <c r="AD2298" s="64"/>
      <c r="AE2298" s="64"/>
      <c r="AF2298" s="64"/>
      <c r="AG2298" s="65"/>
      <c r="AH2298" s="65"/>
      <c r="BK2298" s="65"/>
      <c r="BL2298" s="65"/>
      <c r="BP2298" s="20"/>
    </row>
    <row r="2299" spans="1:68">
      <c r="A2299" s="19">
        <f>CONCATENATE(MONTH(Base[[#This Row],[Data_Padronizada]]),"/",YEAR(Base[[#This Row],[Data_Padronizada]]))*1</f>
        <v>1</v>
      </c>
      <c r="B2299" s="20" cm="1">
        <f t="array" ref="B2299">IF(ISTEXT(BP2299), IFERROR(VALOR.DATA(TRIM(BP2299)), VALUE(TRIM(BP2299))), BP2299)</f>
        <v>0</v>
      </c>
      <c r="C2299" t="str">
        <f>TEXT(Base[[#This Row],[Data_Padronizada]],"DDD")</f>
        <v>sáb</v>
      </c>
      <c r="D2299">
        <f>_xlfn.XLOOKUP(Base[[#This Row],[Recurso]],'DE-PARA'!$A$1:$A$1000,'DE-PARA'!$D$1:$D$1000)</f>
        <v>0</v>
      </c>
      <c r="E2299" t="str">
        <f>_xlfn.XLOOKUP(Base[[#This Row],[Tipo]],'DE-PARA'!$K$2:$K$63,'DE-PARA'!$L$2:$L$63,"Fazer De-Para")</f>
        <v>Fazer De-Para</v>
      </c>
      <c r="F2299" s="21">
        <f>Base[[#This Row],[Duração]]*24</f>
        <v>0</v>
      </c>
      <c r="G2299" s="22">
        <f>HOUR(Base[[#This Row],[Tempo de atendimento]]/24)</f>
        <v>0</v>
      </c>
      <c r="H2299">
        <f>_xlfn.XLOOKUP(Base[[#This Row],[Recurso]],'DE-PARA'!$A$1:$A$1000,'DE-PARA'!$E$1:$E$1000)</f>
        <v>0</v>
      </c>
      <c r="I2299">
        <f>_xlfn.XLOOKUP(Base[[#This Row],[Recurso]],'DE-PARA'!$A$1:$A$1000,'DE-PARA'!$F$1:$F$1000)</f>
        <v>0</v>
      </c>
      <c r="AD2299" s="64"/>
      <c r="AE2299" s="64"/>
      <c r="AF2299" s="64"/>
      <c r="AG2299" s="65"/>
      <c r="AH2299" s="65"/>
      <c r="BK2299" s="65"/>
      <c r="BL2299" s="65"/>
      <c r="BP2299" s="20"/>
    </row>
    <row r="2300" spans="1:68">
      <c r="A2300" s="19">
        <f>CONCATENATE(MONTH(Base[[#This Row],[Data_Padronizada]]),"/",YEAR(Base[[#This Row],[Data_Padronizada]]))*1</f>
        <v>1</v>
      </c>
      <c r="B2300" s="20" cm="1">
        <f t="array" ref="B2300">IF(ISTEXT(BP2300), IFERROR(VALOR.DATA(TRIM(BP2300)), VALUE(TRIM(BP2300))), BP2300)</f>
        <v>0</v>
      </c>
      <c r="C2300" t="str">
        <f>TEXT(Base[[#This Row],[Data_Padronizada]],"DDD")</f>
        <v>sáb</v>
      </c>
      <c r="D2300">
        <f>_xlfn.XLOOKUP(Base[[#This Row],[Recurso]],'DE-PARA'!$A$1:$A$1000,'DE-PARA'!$D$1:$D$1000)</f>
        <v>0</v>
      </c>
      <c r="E2300" t="str">
        <f>_xlfn.XLOOKUP(Base[[#This Row],[Tipo]],'DE-PARA'!$K$2:$K$63,'DE-PARA'!$L$2:$L$63,"Fazer De-Para")</f>
        <v>Fazer De-Para</v>
      </c>
      <c r="F2300" s="21">
        <f>Base[[#This Row],[Duração]]*24</f>
        <v>0</v>
      </c>
      <c r="G2300" s="22">
        <f>HOUR(Base[[#This Row],[Tempo de atendimento]]/24)</f>
        <v>0</v>
      </c>
      <c r="H2300">
        <f>_xlfn.XLOOKUP(Base[[#This Row],[Recurso]],'DE-PARA'!$A$1:$A$1000,'DE-PARA'!$E$1:$E$1000)</f>
        <v>0</v>
      </c>
      <c r="I2300">
        <f>_xlfn.XLOOKUP(Base[[#This Row],[Recurso]],'DE-PARA'!$A$1:$A$1000,'DE-PARA'!$F$1:$F$1000)</f>
        <v>0</v>
      </c>
      <c r="AD2300" s="64"/>
      <c r="AE2300" s="64"/>
      <c r="AF2300" s="64"/>
      <c r="AG2300" s="65"/>
      <c r="AH2300" s="65"/>
      <c r="BK2300" s="65"/>
      <c r="BL2300" s="65"/>
      <c r="BP2300" s="20"/>
    </row>
    <row r="2301" spans="1:68">
      <c r="A2301" s="19">
        <f>CONCATENATE(MONTH(Base[[#This Row],[Data_Padronizada]]),"/",YEAR(Base[[#This Row],[Data_Padronizada]]))*1</f>
        <v>1</v>
      </c>
      <c r="B2301" s="20" cm="1">
        <f t="array" ref="B2301">IF(ISTEXT(BP2301), IFERROR(VALOR.DATA(TRIM(BP2301)), VALUE(TRIM(BP2301))), BP2301)</f>
        <v>0</v>
      </c>
      <c r="C2301" t="str">
        <f>TEXT(Base[[#This Row],[Data_Padronizada]],"DDD")</f>
        <v>sáb</v>
      </c>
      <c r="D2301">
        <f>_xlfn.XLOOKUP(Base[[#This Row],[Recurso]],'DE-PARA'!$A$1:$A$1000,'DE-PARA'!$D$1:$D$1000)</f>
        <v>0</v>
      </c>
      <c r="E2301" t="str">
        <f>_xlfn.XLOOKUP(Base[[#This Row],[Tipo]],'DE-PARA'!$K$2:$K$63,'DE-PARA'!$L$2:$L$63,"Fazer De-Para")</f>
        <v>Fazer De-Para</v>
      </c>
      <c r="F2301" s="21">
        <f>Base[[#This Row],[Duração]]*24</f>
        <v>0</v>
      </c>
      <c r="G2301" s="22">
        <f>HOUR(Base[[#This Row],[Tempo de atendimento]]/24)</f>
        <v>0</v>
      </c>
      <c r="H2301">
        <f>_xlfn.XLOOKUP(Base[[#This Row],[Recurso]],'DE-PARA'!$A$1:$A$1000,'DE-PARA'!$E$1:$E$1000)</f>
        <v>0</v>
      </c>
      <c r="I2301">
        <f>_xlfn.XLOOKUP(Base[[#This Row],[Recurso]],'DE-PARA'!$A$1:$A$1000,'DE-PARA'!$F$1:$F$1000)</f>
        <v>0</v>
      </c>
      <c r="AD2301" s="64"/>
      <c r="AE2301" s="64"/>
      <c r="AF2301" s="64"/>
      <c r="AG2301" s="65"/>
      <c r="AH2301" s="65"/>
      <c r="BK2301" s="65"/>
      <c r="BL2301" s="65"/>
      <c r="BP2301" s="20"/>
    </row>
    <row r="2302" spans="1:68">
      <c r="A2302" s="19">
        <f>CONCATENATE(MONTH(Base[[#This Row],[Data_Padronizada]]),"/",YEAR(Base[[#This Row],[Data_Padronizada]]))*1</f>
        <v>1</v>
      </c>
      <c r="B2302" s="20" cm="1">
        <f t="array" ref="B2302">IF(ISTEXT(BP2302), IFERROR(VALOR.DATA(TRIM(BP2302)), VALUE(TRIM(BP2302))), BP2302)</f>
        <v>0</v>
      </c>
      <c r="C2302" t="str">
        <f>TEXT(Base[[#This Row],[Data_Padronizada]],"DDD")</f>
        <v>sáb</v>
      </c>
      <c r="D2302">
        <f>_xlfn.XLOOKUP(Base[[#This Row],[Recurso]],'DE-PARA'!$A$1:$A$1000,'DE-PARA'!$D$1:$D$1000)</f>
        <v>0</v>
      </c>
      <c r="E2302" t="str">
        <f>_xlfn.XLOOKUP(Base[[#This Row],[Tipo]],'DE-PARA'!$K$2:$K$63,'DE-PARA'!$L$2:$L$63,"Fazer De-Para")</f>
        <v>Fazer De-Para</v>
      </c>
      <c r="F2302" s="21">
        <f>Base[[#This Row],[Duração]]*24</f>
        <v>0</v>
      </c>
      <c r="G2302" s="22">
        <f>HOUR(Base[[#This Row],[Tempo de atendimento]]/24)</f>
        <v>0</v>
      </c>
      <c r="H2302">
        <f>_xlfn.XLOOKUP(Base[[#This Row],[Recurso]],'DE-PARA'!$A$1:$A$1000,'DE-PARA'!$E$1:$E$1000)</f>
        <v>0</v>
      </c>
      <c r="I2302">
        <f>_xlfn.XLOOKUP(Base[[#This Row],[Recurso]],'DE-PARA'!$A$1:$A$1000,'DE-PARA'!$F$1:$F$1000)</f>
        <v>0</v>
      </c>
      <c r="AD2302" s="64"/>
      <c r="AE2302" s="64"/>
      <c r="AF2302" s="64"/>
      <c r="AG2302" s="65"/>
      <c r="AH2302" s="65"/>
      <c r="BK2302" s="65"/>
      <c r="BL2302" s="65"/>
      <c r="BP2302" s="20"/>
    </row>
    <row r="2303" spans="1:68">
      <c r="A2303" s="19">
        <f>CONCATENATE(MONTH(Base[[#This Row],[Data_Padronizada]]),"/",YEAR(Base[[#This Row],[Data_Padronizada]]))*1</f>
        <v>1</v>
      </c>
      <c r="B2303" s="20" cm="1">
        <f t="array" ref="B2303">IF(ISTEXT(BP2303), IFERROR(VALOR.DATA(TRIM(BP2303)), VALUE(TRIM(BP2303))), BP2303)</f>
        <v>0</v>
      </c>
      <c r="C2303" t="str">
        <f>TEXT(Base[[#This Row],[Data_Padronizada]],"DDD")</f>
        <v>sáb</v>
      </c>
      <c r="D2303">
        <f>_xlfn.XLOOKUP(Base[[#This Row],[Recurso]],'DE-PARA'!$A$1:$A$1000,'DE-PARA'!$D$1:$D$1000)</f>
        <v>0</v>
      </c>
      <c r="E2303" t="str">
        <f>_xlfn.XLOOKUP(Base[[#This Row],[Tipo]],'DE-PARA'!$K$2:$K$63,'DE-PARA'!$L$2:$L$63,"Fazer De-Para")</f>
        <v>Fazer De-Para</v>
      </c>
      <c r="F2303" s="21">
        <f>Base[[#This Row],[Duração]]*24</f>
        <v>0</v>
      </c>
      <c r="G2303" s="22">
        <f>HOUR(Base[[#This Row],[Tempo de atendimento]]/24)</f>
        <v>0</v>
      </c>
      <c r="H2303">
        <f>_xlfn.XLOOKUP(Base[[#This Row],[Recurso]],'DE-PARA'!$A$1:$A$1000,'DE-PARA'!$E$1:$E$1000)</f>
        <v>0</v>
      </c>
      <c r="I2303">
        <f>_xlfn.XLOOKUP(Base[[#This Row],[Recurso]],'DE-PARA'!$A$1:$A$1000,'DE-PARA'!$F$1:$F$1000)</f>
        <v>0</v>
      </c>
      <c r="AD2303" s="64"/>
      <c r="AE2303" s="64"/>
      <c r="AF2303" s="64"/>
      <c r="AG2303" s="65"/>
      <c r="AH2303" s="65"/>
      <c r="BK2303" s="65"/>
      <c r="BL2303" s="65"/>
      <c r="BP2303" s="20"/>
    </row>
    <row r="2304" spans="1:68">
      <c r="A2304" s="19">
        <f>CONCATENATE(MONTH(Base[[#This Row],[Data_Padronizada]]),"/",YEAR(Base[[#This Row],[Data_Padronizada]]))*1</f>
        <v>1</v>
      </c>
      <c r="B2304" s="20" cm="1">
        <f t="array" ref="B2304">IF(ISTEXT(BP2304), IFERROR(VALOR.DATA(TRIM(BP2304)), VALUE(TRIM(BP2304))), BP2304)</f>
        <v>0</v>
      </c>
      <c r="C2304" t="str">
        <f>TEXT(Base[[#This Row],[Data_Padronizada]],"DDD")</f>
        <v>sáb</v>
      </c>
      <c r="D2304">
        <f>_xlfn.XLOOKUP(Base[[#This Row],[Recurso]],'DE-PARA'!$A$1:$A$1000,'DE-PARA'!$D$1:$D$1000)</f>
        <v>0</v>
      </c>
      <c r="E2304" t="str">
        <f>_xlfn.XLOOKUP(Base[[#This Row],[Tipo]],'DE-PARA'!$K$2:$K$63,'DE-PARA'!$L$2:$L$63,"Fazer De-Para")</f>
        <v>Fazer De-Para</v>
      </c>
      <c r="F2304" s="21">
        <f>Base[[#This Row],[Duração]]*24</f>
        <v>0</v>
      </c>
      <c r="G2304" s="22">
        <f>HOUR(Base[[#This Row],[Tempo de atendimento]]/24)</f>
        <v>0</v>
      </c>
      <c r="H2304">
        <f>_xlfn.XLOOKUP(Base[[#This Row],[Recurso]],'DE-PARA'!$A$1:$A$1000,'DE-PARA'!$E$1:$E$1000)</f>
        <v>0</v>
      </c>
      <c r="I2304">
        <f>_xlfn.XLOOKUP(Base[[#This Row],[Recurso]],'DE-PARA'!$A$1:$A$1000,'DE-PARA'!$F$1:$F$1000)</f>
        <v>0</v>
      </c>
      <c r="AD2304" s="64"/>
      <c r="AE2304" s="64"/>
      <c r="AF2304" s="64"/>
      <c r="AG2304" s="65"/>
      <c r="AH2304" s="65"/>
      <c r="BK2304" s="65"/>
      <c r="BL2304" s="65"/>
      <c r="BP2304" s="20"/>
    </row>
    <row r="2305" spans="1:68">
      <c r="A2305" s="19">
        <f>CONCATENATE(MONTH(Base[[#This Row],[Data_Padronizada]]),"/",YEAR(Base[[#This Row],[Data_Padronizada]]))*1</f>
        <v>1</v>
      </c>
      <c r="B2305" s="20" cm="1">
        <f t="array" ref="B2305">IF(ISTEXT(BP2305), IFERROR(VALOR.DATA(TRIM(BP2305)), VALUE(TRIM(BP2305))), BP2305)</f>
        <v>0</v>
      </c>
      <c r="C2305" t="str">
        <f>TEXT(Base[[#This Row],[Data_Padronizada]],"DDD")</f>
        <v>sáb</v>
      </c>
      <c r="D2305">
        <f>_xlfn.XLOOKUP(Base[[#This Row],[Recurso]],'DE-PARA'!$A$1:$A$1000,'DE-PARA'!$D$1:$D$1000)</f>
        <v>0</v>
      </c>
      <c r="E2305" t="str">
        <f>_xlfn.XLOOKUP(Base[[#This Row],[Tipo]],'DE-PARA'!$K$2:$K$63,'DE-PARA'!$L$2:$L$63,"Fazer De-Para")</f>
        <v>Fazer De-Para</v>
      </c>
      <c r="F2305" s="21">
        <f>Base[[#This Row],[Duração]]*24</f>
        <v>0</v>
      </c>
      <c r="G2305" s="22">
        <f>HOUR(Base[[#This Row],[Tempo de atendimento]]/24)</f>
        <v>0</v>
      </c>
      <c r="H2305">
        <f>_xlfn.XLOOKUP(Base[[#This Row],[Recurso]],'DE-PARA'!$A$1:$A$1000,'DE-PARA'!$E$1:$E$1000)</f>
        <v>0</v>
      </c>
      <c r="I2305">
        <f>_xlfn.XLOOKUP(Base[[#This Row],[Recurso]],'DE-PARA'!$A$1:$A$1000,'DE-PARA'!$F$1:$F$1000)</f>
        <v>0</v>
      </c>
      <c r="AD2305" s="64"/>
      <c r="AE2305" s="64"/>
      <c r="AF2305" s="64"/>
      <c r="AG2305" s="65"/>
      <c r="AH2305" s="65"/>
      <c r="BK2305" s="65"/>
      <c r="BL2305" s="65"/>
      <c r="BP2305" s="20"/>
    </row>
    <row r="2306" spans="1:68">
      <c r="A2306" s="19">
        <f>CONCATENATE(MONTH(Base[[#This Row],[Data_Padronizada]]),"/",YEAR(Base[[#This Row],[Data_Padronizada]]))*1</f>
        <v>1</v>
      </c>
      <c r="B2306" s="20" cm="1">
        <f t="array" ref="B2306">IF(ISTEXT(BP2306), IFERROR(VALOR.DATA(TRIM(BP2306)), VALUE(TRIM(BP2306))), BP2306)</f>
        <v>0</v>
      </c>
      <c r="C2306" t="str">
        <f>TEXT(Base[[#This Row],[Data_Padronizada]],"DDD")</f>
        <v>sáb</v>
      </c>
      <c r="D2306">
        <f>_xlfn.XLOOKUP(Base[[#This Row],[Recurso]],'DE-PARA'!$A$1:$A$1000,'DE-PARA'!$D$1:$D$1000)</f>
        <v>0</v>
      </c>
      <c r="E2306" t="str">
        <f>_xlfn.XLOOKUP(Base[[#This Row],[Tipo]],'DE-PARA'!$K$2:$K$63,'DE-PARA'!$L$2:$L$63,"Fazer De-Para")</f>
        <v>Fazer De-Para</v>
      </c>
      <c r="F2306" s="21">
        <f>Base[[#This Row],[Duração]]*24</f>
        <v>0</v>
      </c>
      <c r="G2306" s="22">
        <f>HOUR(Base[[#This Row],[Tempo de atendimento]]/24)</f>
        <v>0</v>
      </c>
      <c r="H2306">
        <f>_xlfn.XLOOKUP(Base[[#This Row],[Recurso]],'DE-PARA'!$A$1:$A$1000,'DE-PARA'!$E$1:$E$1000)</f>
        <v>0</v>
      </c>
      <c r="I2306">
        <f>_xlfn.XLOOKUP(Base[[#This Row],[Recurso]],'DE-PARA'!$A$1:$A$1000,'DE-PARA'!$F$1:$F$1000)</f>
        <v>0</v>
      </c>
      <c r="AD2306" s="64"/>
      <c r="AE2306" s="64"/>
      <c r="AF2306" s="64"/>
      <c r="AG2306" s="65"/>
      <c r="AH2306" s="65"/>
      <c r="BK2306" s="65"/>
      <c r="BL2306" s="65"/>
      <c r="BP2306" s="20"/>
    </row>
    <row r="2307" spans="1:68">
      <c r="A2307" s="19">
        <f>CONCATENATE(MONTH(Base[[#This Row],[Data_Padronizada]]),"/",YEAR(Base[[#This Row],[Data_Padronizada]]))*1</f>
        <v>1</v>
      </c>
      <c r="B2307" s="20" cm="1">
        <f t="array" ref="B2307">IF(ISTEXT(BP2307), IFERROR(VALOR.DATA(TRIM(BP2307)), VALUE(TRIM(BP2307))), BP2307)</f>
        <v>0</v>
      </c>
      <c r="C2307" t="str">
        <f>TEXT(Base[[#This Row],[Data_Padronizada]],"DDD")</f>
        <v>sáb</v>
      </c>
      <c r="D2307">
        <f>_xlfn.XLOOKUP(Base[[#This Row],[Recurso]],'DE-PARA'!$A$1:$A$1000,'DE-PARA'!$D$1:$D$1000)</f>
        <v>0</v>
      </c>
      <c r="E2307" t="str">
        <f>_xlfn.XLOOKUP(Base[[#This Row],[Tipo]],'DE-PARA'!$K$2:$K$63,'DE-PARA'!$L$2:$L$63,"Fazer De-Para")</f>
        <v>Fazer De-Para</v>
      </c>
      <c r="F2307" s="21">
        <f>Base[[#This Row],[Duração]]*24</f>
        <v>0</v>
      </c>
      <c r="G2307" s="22">
        <f>HOUR(Base[[#This Row],[Tempo de atendimento]]/24)</f>
        <v>0</v>
      </c>
      <c r="H2307">
        <f>_xlfn.XLOOKUP(Base[[#This Row],[Recurso]],'DE-PARA'!$A$1:$A$1000,'DE-PARA'!$E$1:$E$1000)</f>
        <v>0</v>
      </c>
      <c r="I2307">
        <f>_xlfn.XLOOKUP(Base[[#This Row],[Recurso]],'DE-PARA'!$A$1:$A$1000,'DE-PARA'!$F$1:$F$1000)</f>
        <v>0</v>
      </c>
      <c r="AD2307" s="64"/>
      <c r="AE2307" s="64"/>
      <c r="AF2307" s="64"/>
      <c r="AG2307" s="65"/>
      <c r="AH2307" s="65"/>
      <c r="BK2307" s="65"/>
      <c r="BL2307" s="65"/>
      <c r="BP2307" s="20"/>
    </row>
    <row r="2308" spans="1:68">
      <c r="A2308" s="19">
        <f>CONCATENATE(MONTH(Base[[#This Row],[Data_Padronizada]]),"/",YEAR(Base[[#This Row],[Data_Padronizada]]))*1</f>
        <v>1</v>
      </c>
      <c r="B2308" s="20" cm="1">
        <f t="array" ref="B2308">IF(ISTEXT(BP2308), IFERROR(VALOR.DATA(TRIM(BP2308)), VALUE(TRIM(BP2308))), BP2308)</f>
        <v>0</v>
      </c>
      <c r="C2308" t="str">
        <f>TEXT(Base[[#This Row],[Data_Padronizada]],"DDD")</f>
        <v>sáb</v>
      </c>
      <c r="D2308">
        <f>_xlfn.XLOOKUP(Base[[#This Row],[Recurso]],'DE-PARA'!$A$1:$A$1000,'DE-PARA'!$D$1:$D$1000)</f>
        <v>0</v>
      </c>
      <c r="E2308" t="str">
        <f>_xlfn.XLOOKUP(Base[[#This Row],[Tipo]],'DE-PARA'!$K$2:$K$63,'DE-PARA'!$L$2:$L$63,"Fazer De-Para")</f>
        <v>Fazer De-Para</v>
      </c>
      <c r="F2308" s="21">
        <f>Base[[#This Row],[Duração]]*24</f>
        <v>0</v>
      </c>
      <c r="G2308" s="22">
        <f>HOUR(Base[[#This Row],[Tempo de atendimento]]/24)</f>
        <v>0</v>
      </c>
      <c r="H2308">
        <f>_xlfn.XLOOKUP(Base[[#This Row],[Recurso]],'DE-PARA'!$A$1:$A$1000,'DE-PARA'!$E$1:$E$1000)</f>
        <v>0</v>
      </c>
      <c r="I2308">
        <f>_xlfn.XLOOKUP(Base[[#This Row],[Recurso]],'DE-PARA'!$A$1:$A$1000,'DE-PARA'!$F$1:$F$1000)</f>
        <v>0</v>
      </c>
      <c r="AD2308" s="64"/>
      <c r="AE2308" s="64"/>
      <c r="AF2308" s="64"/>
      <c r="AG2308" s="65"/>
      <c r="AH2308" s="65"/>
      <c r="BK2308" s="65"/>
      <c r="BL2308" s="65"/>
      <c r="BP2308" s="20"/>
    </row>
    <row r="2309" spans="1:68">
      <c r="A2309" s="19">
        <f>CONCATENATE(MONTH(Base[[#This Row],[Data_Padronizada]]),"/",YEAR(Base[[#This Row],[Data_Padronizada]]))*1</f>
        <v>1</v>
      </c>
      <c r="B2309" s="20" cm="1">
        <f t="array" ref="B2309">IF(ISTEXT(BP2309), IFERROR(VALOR.DATA(TRIM(BP2309)), VALUE(TRIM(BP2309))), BP2309)</f>
        <v>0</v>
      </c>
      <c r="C2309" t="str">
        <f>TEXT(Base[[#This Row],[Data_Padronizada]],"DDD")</f>
        <v>sáb</v>
      </c>
      <c r="D2309">
        <f>_xlfn.XLOOKUP(Base[[#This Row],[Recurso]],'DE-PARA'!$A$1:$A$1000,'DE-PARA'!$D$1:$D$1000)</f>
        <v>0</v>
      </c>
      <c r="E2309" t="str">
        <f>_xlfn.XLOOKUP(Base[[#This Row],[Tipo]],'DE-PARA'!$K$2:$K$63,'DE-PARA'!$L$2:$L$63,"Fazer De-Para")</f>
        <v>Fazer De-Para</v>
      </c>
      <c r="F2309" s="21">
        <f>Base[[#This Row],[Duração]]*24</f>
        <v>0</v>
      </c>
      <c r="G2309" s="22">
        <f>HOUR(Base[[#This Row],[Tempo de atendimento]]/24)</f>
        <v>0</v>
      </c>
      <c r="H2309">
        <f>_xlfn.XLOOKUP(Base[[#This Row],[Recurso]],'DE-PARA'!$A$1:$A$1000,'DE-PARA'!$E$1:$E$1000)</f>
        <v>0</v>
      </c>
      <c r="I2309">
        <f>_xlfn.XLOOKUP(Base[[#This Row],[Recurso]],'DE-PARA'!$A$1:$A$1000,'DE-PARA'!$F$1:$F$1000)</f>
        <v>0</v>
      </c>
      <c r="AD2309" s="64"/>
      <c r="AE2309" s="64"/>
      <c r="AF2309" s="64"/>
      <c r="AG2309" s="65"/>
      <c r="AH2309" s="65"/>
      <c r="BK2309" s="65"/>
      <c r="BL2309" s="65"/>
      <c r="BP2309" s="20"/>
    </row>
    <row r="2310" spans="1:68">
      <c r="A2310" s="19">
        <f>CONCATENATE(MONTH(Base[[#This Row],[Data_Padronizada]]),"/",YEAR(Base[[#This Row],[Data_Padronizada]]))*1</f>
        <v>1</v>
      </c>
      <c r="B2310" s="20" cm="1">
        <f t="array" ref="B2310">IF(ISTEXT(BP2310), IFERROR(VALOR.DATA(TRIM(BP2310)), VALUE(TRIM(BP2310))), BP2310)</f>
        <v>0</v>
      </c>
      <c r="C2310" t="str">
        <f>TEXT(Base[[#This Row],[Data_Padronizada]],"DDD")</f>
        <v>sáb</v>
      </c>
      <c r="D2310">
        <f>_xlfn.XLOOKUP(Base[[#This Row],[Recurso]],'DE-PARA'!$A$1:$A$1000,'DE-PARA'!$D$1:$D$1000)</f>
        <v>0</v>
      </c>
      <c r="E2310" t="str">
        <f>_xlfn.XLOOKUP(Base[[#This Row],[Tipo]],'DE-PARA'!$K$2:$K$63,'DE-PARA'!$L$2:$L$63,"Fazer De-Para")</f>
        <v>Fazer De-Para</v>
      </c>
      <c r="F2310" s="21">
        <f>Base[[#This Row],[Duração]]*24</f>
        <v>0</v>
      </c>
      <c r="G2310" s="22">
        <f>HOUR(Base[[#This Row],[Tempo de atendimento]]/24)</f>
        <v>0</v>
      </c>
      <c r="H2310">
        <f>_xlfn.XLOOKUP(Base[[#This Row],[Recurso]],'DE-PARA'!$A$1:$A$1000,'DE-PARA'!$E$1:$E$1000)</f>
        <v>0</v>
      </c>
      <c r="I2310">
        <f>_xlfn.XLOOKUP(Base[[#This Row],[Recurso]],'DE-PARA'!$A$1:$A$1000,'DE-PARA'!$F$1:$F$1000)</f>
        <v>0</v>
      </c>
      <c r="AD2310" s="64"/>
      <c r="AE2310" s="64"/>
      <c r="AF2310" s="64"/>
      <c r="AG2310" s="65"/>
      <c r="AH2310" s="65"/>
      <c r="BK2310" s="65"/>
      <c r="BL2310" s="65"/>
      <c r="BP2310" s="20"/>
    </row>
    <row r="2311" spans="1:68">
      <c r="A2311" s="19">
        <f>CONCATENATE(MONTH(Base[[#This Row],[Data_Padronizada]]),"/",YEAR(Base[[#This Row],[Data_Padronizada]]))*1</f>
        <v>1</v>
      </c>
      <c r="B2311" s="20" cm="1">
        <f t="array" ref="B2311">IF(ISTEXT(BP2311), IFERROR(VALOR.DATA(TRIM(BP2311)), VALUE(TRIM(BP2311))), BP2311)</f>
        <v>0</v>
      </c>
      <c r="C2311" t="str">
        <f>TEXT(Base[[#This Row],[Data_Padronizada]],"DDD")</f>
        <v>sáb</v>
      </c>
      <c r="D2311">
        <f>_xlfn.XLOOKUP(Base[[#This Row],[Recurso]],'DE-PARA'!$A$1:$A$1000,'DE-PARA'!$D$1:$D$1000)</f>
        <v>0</v>
      </c>
      <c r="E2311" t="str">
        <f>_xlfn.XLOOKUP(Base[[#This Row],[Tipo]],'DE-PARA'!$K$2:$K$63,'DE-PARA'!$L$2:$L$63,"Fazer De-Para")</f>
        <v>Fazer De-Para</v>
      </c>
      <c r="F2311" s="21">
        <f>Base[[#This Row],[Duração]]*24</f>
        <v>0</v>
      </c>
      <c r="G2311" s="22">
        <f>HOUR(Base[[#This Row],[Tempo de atendimento]]/24)</f>
        <v>0</v>
      </c>
      <c r="H2311">
        <f>_xlfn.XLOOKUP(Base[[#This Row],[Recurso]],'DE-PARA'!$A$1:$A$1000,'DE-PARA'!$E$1:$E$1000)</f>
        <v>0</v>
      </c>
      <c r="I2311">
        <f>_xlfn.XLOOKUP(Base[[#This Row],[Recurso]],'DE-PARA'!$A$1:$A$1000,'DE-PARA'!$F$1:$F$1000)</f>
        <v>0</v>
      </c>
      <c r="AD2311" s="64"/>
      <c r="AE2311" s="64"/>
      <c r="AF2311" s="64"/>
      <c r="AG2311" s="65"/>
      <c r="AH2311" s="65"/>
      <c r="BK2311" s="65"/>
      <c r="BL2311" s="65"/>
      <c r="BP2311" s="20"/>
    </row>
    <row r="2312" spans="1:68">
      <c r="A2312" s="19">
        <f>CONCATENATE(MONTH(Base[[#This Row],[Data_Padronizada]]),"/",YEAR(Base[[#This Row],[Data_Padronizada]]))*1</f>
        <v>1</v>
      </c>
      <c r="B2312" s="20" cm="1">
        <f t="array" ref="B2312">IF(ISTEXT(BP2312), IFERROR(VALOR.DATA(TRIM(BP2312)), VALUE(TRIM(BP2312))), BP2312)</f>
        <v>0</v>
      </c>
      <c r="C2312" t="str">
        <f>TEXT(Base[[#This Row],[Data_Padronizada]],"DDD")</f>
        <v>sáb</v>
      </c>
      <c r="D2312">
        <f>_xlfn.XLOOKUP(Base[[#This Row],[Recurso]],'DE-PARA'!$A$1:$A$1000,'DE-PARA'!$D$1:$D$1000)</f>
        <v>0</v>
      </c>
      <c r="E2312" t="str">
        <f>_xlfn.XLOOKUP(Base[[#This Row],[Tipo]],'DE-PARA'!$K$2:$K$63,'DE-PARA'!$L$2:$L$63,"Fazer De-Para")</f>
        <v>Fazer De-Para</v>
      </c>
      <c r="F2312" s="21">
        <f>Base[[#This Row],[Duração]]*24</f>
        <v>0</v>
      </c>
      <c r="G2312" s="22">
        <f>HOUR(Base[[#This Row],[Tempo de atendimento]]/24)</f>
        <v>0</v>
      </c>
      <c r="H2312">
        <f>_xlfn.XLOOKUP(Base[[#This Row],[Recurso]],'DE-PARA'!$A$1:$A$1000,'DE-PARA'!$E$1:$E$1000)</f>
        <v>0</v>
      </c>
      <c r="I2312">
        <f>_xlfn.XLOOKUP(Base[[#This Row],[Recurso]],'DE-PARA'!$A$1:$A$1000,'DE-PARA'!$F$1:$F$1000)</f>
        <v>0</v>
      </c>
      <c r="AD2312" s="64"/>
      <c r="AE2312" s="64"/>
      <c r="AF2312" s="64"/>
      <c r="AG2312" s="65"/>
      <c r="AH2312" s="65"/>
      <c r="BK2312" s="65"/>
      <c r="BL2312" s="65"/>
      <c r="BP2312" s="20"/>
    </row>
    <row r="2313" spans="1:68">
      <c r="A2313" s="19">
        <f>CONCATENATE(MONTH(Base[[#This Row],[Data_Padronizada]]),"/",YEAR(Base[[#This Row],[Data_Padronizada]]))*1</f>
        <v>1</v>
      </c>
      <c r="B2313" s="20" cm="1">
        <f t="array" ref="B2313">IF(ISTEXT(BP2313), IFERROR(VALOR.DATA(TRIM(BP2313)), VALUE(TRIM(BP2313))), BP2313)</f>
        <v>0</v>
      </c>
      <c r="C2313" t="str">
        <f>TEXT(Base[[#This Row],[Data_Padronizada]],"DDD")</f>
        <v>sáb</v>
      </c>
      <c r="D2313">
        <f>_xlfn.XLOOKUP(Base[[#This Row],[Recurso]],'DE-PARA'!$A$1:$A$1000,'DE-PARA'!$D$1:$D$1000)</f>
        <v>0</v>
      </c>
      <c r="E2313" t="str">
        <f>_xlfn.XLOOKUP(Base[[#This Row],[Tipo]],'DE-PARA'!$K$2:$K$63,'DE-PARA'!$L$2:$L$63,"Fazer De-Para")</f>
        <v>Fazer De-Para</v>
      </c>
      <c r="F2313" s="21">
        <f>Base[[#This Row],[Duração]]*24</f>
        <v>0</v>
      </c>
      <c r="G2313" s="22">
        <f>HOUR(Base[[#This Row],[Tempo de atendimento]]/24)</f>
        <v>0</v>
      </c>
      <c r="H2313">
        <f>_xlfn.XLOOKUP(Base[[#This Row],[Recurso]],'DE-PARA'!$A$1:$A$1000,'DE-PARA'!$E$1:$E$1000)</f>
        <v>0</v>
      </c>
      <c r="I2313">
        <f>_xlfn.XLOOKUP(Base[[#This Row],[Recurso]],'DE-PARA'!$A$1:$A$1000,'DE-PARA'!$F$1:$F$1000)</f>
        <v>0</v>
      </c>
      <c r="AD2313" s="64"/>
      <c r="AE2313" s="64"/>
      <c r="AF2313" s="64"/>
      <c r="AG2313" s="65"/>
      <c r="AH2313" s="65"/>
      <c r="BK2313" s="65"/>
      <c r="BL2313" s="65"/>
      <c r="BP2313" s="20"/>
    </row>
    <row r="2314" spans="1:68">
      <c r="A2314" s="19">
        <f>CONCATENATE(MONTH(Base[[#This Row],[Data_Padronizada]]),"/",YEAR(Base[[#This Row],[Data_Padronizada]]))*1</f>
        <v>1</v>
      </c>
      <c r="B2314" s="20" cm="1">
        <f t="array" ref="B2314">IF(ISTEXT(BP2314), IFERROR(VALOR.DATA(TRIM(BP2314)), VALUE(TRIM(BP2314))), BP2314)</f>
        <v>0</v>
      </c>
      <c r="C2314" t="str">
        <f>TEXT(Base[[#This Row],[Data_Padronizada]],"DDD")</f>
        <v>sáb</v>
      </c>
      <c r="D2314">
        <f>_xlfn.XLOOKUP(Base[[#This Row],[Recurso]],'DE-PARA'!$A$1:$A$1000,'DE-PARA'!$D$1:$D$1000)</f>
        <v>0</v>
      </c>
      <c r="E2314" t="str">
        <f>_xlfn.XLOOKUP(Base[[#This Row],[Tipo]],'DE-PARA'!$K$2:$K$63,'DE-PARA'!$L$2:$L$63,"Fazer De-Para")</f>
        <v>Fazer De-Para</v>
      </c>
      <c r="F2314" s="21">
        <f>Base[[#This Row],[Duração]]*24</f>
        <v>0</v>
      </c>
      <c r="G2314" s="22">
        <f>HOUR(Base[[#This Row],[Tempo de atendimento]]/24)</f>
        <v>0</v>
      </c>
      <c r="H2314">
        <f>_xlfn.XLOOKUP(Base[[#This Row],[Recurso]],'DE-PARA'!$A$1:$A$1000,'DE-PARA'!$E$1:$E$1000)</f>
        <v>0</v>
      </c>
      <c r="I2314">
        <f>_xlfn.XLOOKUP(Base[[#This Row],[Recurso]],'DE-PARA'!$A$1:$A$1000,'DE-PARA'!$F$1:$F$1000)</f>
        <v>0</v>
      </c>
      <c r="AD2314" s="64"/>
      <c r="AE2314" s="64"/>
      <c r="AF2314" s="64"/>
      <c r="AG2314" s="65"/>
      <c r="AH2314" s="65"/>
      <c r="BK2314" s="65"/>
      <c r="BL2314" s="65"/>
      <c r="BP2314" s="20"/>
    </row>
    <row r="2315" spans="1:68">
      <c r="A2315" s="19">
        <f>CONCATENATE(MONTH(Base[[#This Row],[Data_Padronizada]]),"/",YEAR(Base[[#This Row],[Data_Padronizada]]))*1</f>
        <v>1</v>
      </c>
      <c r="B2315" s="20" cm="1">
        <f t="array" ref="B2315">IF(ISTEXT(BP2315), IFERROR(VALOR.DATA(TRIM(BP2315)), VALUE(TRIM(BP2315))), BP2315)</f>
        <v>0</v>
      </c>
      <c r="C2315" t="str">
        <f>TEXT(Base[[#This Row],[Data_Padronizada]],"DDD")</f>
        <v>sáb</v>
      </c>
      <c r="D2315">
        <f>_xlfn.XLOOKUP(Base[[#This Row],[Recurso]],'DE-PARA'!$A$1:$A$1000,'DE-PARA'!$D$1:$D$1000)</f>
        <v>0</v>
      </c>
      <c r="E2315" t="str">
        <f>_xlfn.XLOOKUP(Base[[#This Row],[Tipo]],'DE-PARA'!$K$2:$K$63,'DE-PARA'!$L$2:$L$63,"Fazer De-Para")</f>
        <v>Fazer De-Para</v>
      </c>
      <c r="F2315" s="21">
        <f>Base[[#This Row],[Duração]]*24</f>
        <v>0</v>
      </c>
      <c r="G2315" s="22">
        <f>HOUR(Base[[#This Row],[Tempo de atendimento]]/24)</f>
        <v>0</v>
      </c>
      <c r="H2315">
        <f>_xlfn.XLOOKUP(Base[[#This Row],[Recurso]],'DE-PARA'!$A$1:$A$1000,'DE-PARA'!$E$1:$E$1000)</f>
        <v>0</v>
      </c>
      <c r="I2315">
        <f>_xlfn.XLOOKUP(Base[[#This Row],[Recurso]],'DE-PARA'!$A$1:$A$1000,'DE-PARA'!$F$1:$F$1000)</f>
        <v>0</v>
      </c>
      <c r="AD2315" s="64"/>
      <c r="AE2315" s="64"/>
      <c r="AF2315" s="64"/>
      <c r="AG2315" s="65"/>
      <c r="AH2315" s="65"/>
      <c r="BK2315" s="65"/>
      <c r="BL2315" s="65"/>
      <c r="BP2315" s="20"/>
    </row>
    <row r="2316" spans="1:68">
      <c r="A2316" s="19">
        <f>CONCATENATE(MONTH(Base[[#This Row],[Data_Padronizada]]),"/",YEAR(Base[[#This Row],[Data_Padronizada]]))*1</f>
        <v>1</v>
      </c>
      <c r="B2316" s="20" cm="1">
        <f t="array" ref="B2316">IF(ISTEXT(BP2316), IFERROR(VALOR.DATA(TRIM(BP2316)), VALUE(TRIM(BP2316))), BP2316)</f>
        <v>0</v>
      </c>
      <c r="C2316" t="str">
        <f>TEXT(Base[[#This Row],[Data_Padronizada]],"DDD")</f>
        <v>sáb</v>
      </c>
      <c r="D2316">
        <f>_xlfn.XLOOKUP(Base[[#This Row],[Recurso]],'DE-PARA'!$A$1:$A$1000,'DE-PARA'!$D$1:$D$1000)</f>
        <v>0</v>
      </c>
      <c r="E2316" t="str">
        <f>_xlfn.XLOOKUP(Base[[#This Row],[Tipo]],'DE-PARA'!$K$2:$K$63,'DE-PARA'!$L$2:$L$63,"Fazer De-Para")</f>
        <v>Fazer De-Para</v>
      </c>
      <c r="F2316" s="21">
        <f>Base[[#This Row],[Duração]]*24</f>
        <v>0</v>
      </c>
      <c r="G2316" s="22">
        <f>HOUR(Base[[#This Row],[Tempo de atendimento]]/24)</f>
        <v>0</v>
      </c>
      <c r="H2316">
        <f>_xlfn.XLOOKUP(Base[[#This Row],[Recurso]],'DE-PARA'!$A$1:$A$1000,'DE-PARA'!$E$1:$E$1000)</f>
        <v>0</v>
      </c>
      <c r="I2316">
        <f>_xlfn.XLOOKUP(Base[[#This Row],[Recurso]],'DE-PARA'!$A$1:$A$1000,'DE-PARA'!$F$1:$F$1000)</f>
        <v>0</v>
      </c>
      <c r="AD2316" s="64"/>
      <c r="AE2316" s="64"/>
      <c r="AF2316" s="64"/>
      <c r="AG2316" s="65"/>
      <c r="AH2316" s="65"/>
      <c r="BK2316" s="65"/>
      <c r="BL2316" s="65"/>
      <c r="BP2316" s="20"/>
    </row>
    <row r="2317" spans="1:68">
      <c r="A2317" s="19">
        <f>CONCATENATE(MONTH(Base[[#This Row],[Data_Padronizada]]),"/",YEAR(Base[[#This Row],[Data_Padronizada]]))*1</f>
        <v>1</v>
      </c>
      <c r="B2317" s="20" cm="1">
        <f t="array" ref="B2317">IF(ISTEXT(BP2317), IFERROR(VALOR.DATA(TRIM(BP2317)), VALUE(TRIM(BP2317))), BP2317)</f>
        <v>0</v>
      </c>
      <c r="C2317" t="str">
        <f>TEXT(Base[[#This Row],[Data_Padronizada]],"DDD")</f>
        <v>sáb</v>
      </c>
      <c r="D2317">
        <f>_xlfn.XLOOKUP(Base[[#This Row],[Recurso]],'DE-PARA'!$A$1:$A$1000,'DE-PARA'!$D$1:$D$1000)</f>
        <v>0</v>
      </c>
      <c r="E2317" t="str">
        <f>_xlfn.XLOOKUP(Base[[#This Row],[Tipo]],'DE-PARA'!$K$2:$K$63,'DE-PARA'!$L$2:$L$63,"Fazer De-Para")</f>
        <v>Fazer De-Para</v>
      </c>
      <c r="F2317" s="21">
        <f>Base[[#This Row],[Duração]]*24</f>
        <v>0</v>
      </c>
      <c r="G2317" s="22">
        <f>HOUR(Base[[#This Row],[Tempo de atendimento]]/24)</f>
        <v>0</v>
      </c>
      <c r="H2317">
        <f>_xlfn.XLOOKUP(Base[[#This Row],[Recurso]],'DE-PARA'!$A$1:$A$1000,'DE-PARA'!$E$1:$E$1000)</f>
        <v>0</v>
      </c>
      <c r="I2317">
        <f>_xlfn.XLOOKUP(Base[[#This Row],[Recurso]],'DE-PARA'!$A$1:$A$1000,'DE-PARA'!$F$1:$F$1000)</f>
        <v>0</v>
      </c>
      <c r="AD2317" s="64"/>
      <c r="AE2317" s="64"/>
      <c r="AF2317" s="64"/>
      <c r="AG2317" s="65"/>
      <c r="AH2317" s="65"/>
      <c r="BK2317" s="65"/>
      <c r="BL2317" s="65"/>
      <c r="BP2317" s="20"/>
    </row>
    <row r="2318" spans="1:68">
      <c r="A2318" s="19">
        <f>CONCATENATE(MONTH(Base[[#This Row],[Data_Padronizada]]),"/",YEAR(Base[[#This Row],[Data_Padronizada]]))*1</f>
        <v>1</v>
      </c>
      <c r="B2318" s="20" cm="1">
        <f t="array" ref="B2318">IF(ISTEXT(BP2318), IFERROR(VALOR.DATA(TRIM(BP2318)), VALUE(TRIM(BP2318))), BP2318)</f>
        <v>0</v>
      </c>
      <c r="C2318" t="str">
        <f>TEXT(Base[[#This Row],[Data_Padronizada]],"DDD")</f>
        <v>sáb</v>
      </c>
      <c r="D2318">
        <f>_xlfn.XLOOKUP(Base[[#This Row],[Recurso]],'DE-PARA'!$A$1:$A$1000,'DE-PARA'!$D$1:$D$1000)</f>
        <v>0</v>
      </c>
      <c r="E2318" t="str">
        <f>_xlfn.XLOOKUP(Base[[#This Row],[Tipo]],'DE-PARA'!$K$2:$K$63,'DE-PARA'!$L$2:$L$63,"Fazer De-Para")</f>
        <v>Fazer De-Para</v>
      </c>
      <c r="F2318" s="21">
        <f>Base[[#This Row],[Duração]]*24</f>
        <v>0</v>
      </c>
      <c r="G2318" s="22">
        <f>HOUR(Base[[#This Row],[Tempo de atendimento]]/24)</f>
        <v>0</v>
      </c>
      <c r="H2318">
        <f>_xlfn.XLOOKUP(Base[[#This Row],[Recurso]],'DE-PARA'!$A$1:$A$1000,'DE-PARA'!$E$1:$E$1000)</f>
        <v>0</v>
      </c>
      <c r="I2318">
        <f>_xlfn.XLOOKUP(Base[[#This Row],[Recurso]],'DE-PARA'!$A$1:$A$1000,'DE-PARA'!$F$1:$F$1000)</f>
        <v>0</v>
      </c>
      <c r="AD2318" s="64"/>
      <c r="AE2318" s="64"/>
      <c r="AF2318" s="64"/>
      <c r="AG2318" s="65"/>
      <c r="AH2318" s="65"/>
      <c r="BK2318" s="65"/>
      <c r="BL2318" s="65"/>
      <c r="BP2318" s="20"/>
    </row>
    <row r="2319" spans="1:68">
      <c r="A2319" s="19">
        <f>CONCATENATE(MONTH(Base[[#This Row],[Data_Padronizada]]),"/",YEAR(Base[[#This Row],[Data_Padronizada]]))*1</f>
        <v>1</v>
      </c>
      <c r="B2319" s="20" cm="1">
        <f t="array" ref="B2319">IF(ISTEXT(BP2319), IFERROR(VALOR.DATA(TRIM(BP2319)), VALUE(TRIM(BP2319))), BP2319)</f>
        <v>0</v>
      </c>
      <c r="C2319" t="str">
        <f>TEXT(Base[[#This Row],[Data_Padronizada]],"DDD")</f>
        <v>sáb</v>
      </c>
      <c r="D2319">
        <f>_xlfn.XLOOKUP(Base[[#This Row],[Recurso]],'DE-PARA'!$A$1:$A$1000,'DE-PARA'!$D$1:$D$1000)</f>
        <v>0</v>
      </c>
      <c r="E2319" t="str">
        <f>_xlfn.XLOOKUP(Base[[#This Row],[Tipo]],'DE-PARA'!$K$2:$K$63,'DE-PARA'!$L$2:$L$63,"Fazer De-Para")</f>
        <v>Fazer De-Para</v>
      </c>
      <c r="F2319" s="21">
        <f>Base[[#This Row],[Duração]]*24</f>
        <v>0</v>
      </c>
      <c r="G2319" s="22">
        <f>HOUR(Base[[#This Row],[Tempo de atendimento]]/24)</f>
        <v>0</v>
      </c>
      <c r="H2319">
        <f>_xlfn.XLOOKUP(Base[[#This Row],[Recurso]],'DE-PARA'!$A$1:$A$1000,'DE-PARA'!$E$1:$E$1000)</f>
        <v>0</v>
      </c>
      <c r="I2319">
        <f>_xlfn.XLOOKUP(Base[[#This Row],[Recurso]],'DE-PARA'!$A$1:$A$1000,'DE-PARA'!$F$1:$F$1000)</f>
        <v>0</v>
      </c>
      <c r="AD2319" s="64"/>
      <c r="AE2319" s="64"/>
      <c r="AF2319" s="64"/>
      <c r="AG2319" s="65"/>
      <c r="AH2319" s="65"/>
      <c r="BK2319" s="65"/>
      <c r="BL2319" s="65"/>
      <c r="BP2319" s="20"/>
    </row>
    <row r="2320" spans="1:68">
      <c r="A2320" s="19">
        <f>CONCATENATE(MONTH(Base[[#This Row],[Data_Padronizada]]),"/",YEAR(Base[[#This Row],[Data_Padronizada]]))*1</f>
        <v>1</v>
      </c>
      <c r="B2320" s="20" cm="1">
        <f t="array" ref="B2320">IF(ISTEXT(BP2320), IFERROR(VALOR.DATA(TRIM(BP2320)), VALUE(TRIM(BP2320))), BP2320)</f>
        <v>0</v>
      </c>
      <c r="C2320" t="str">
        <f>TEXT(Base[[#This Row],[Data_Padronizada]],"DDD")</f>
        <v>sáb</v>
      </c>
      <c r="D2320">
        <f>_xlfn.XLOOKUP(Base[[#This Row],[Recurso]],'DE-PARA'!$A$1:$A$1000,'DE-PARA'!$D$1:$D$1000)</f>
        <v>0</v>
      </c>
      <c r="E2320" t="str">
        <f>_xlfn.XLOOKUP(Base[[#This Row],[Tipo]],'DE-PARA'!$K$2:$K$63,'DE-PARA'!$L$2:$L$63,"Fazer De-Para")</f>
        <v>Fazer De-Para</v>
      </c>
      <c r="F2320" s="21">
        <f>Base[[#This Row],[Duração]]*24</f>
        <v>0</v>
      </c>
      <c r="G2320" s="22">
        <f>HOUR(Base[[#This Row],[Tempo de atendimento]]/24)</f>
        <v>0</v>
      </c>
      <c r="H2320">
        <f>_xlfn.XLOOKUP(Base[[#This Row],[Recurso]],'DE-PARA'!$A$1:$A$1000,'DE-PARA'!$E$1:$E$1000)</f>
        <v>0</v>
      </c>
      <c r="I2320">
        <f>_xlfn.XLOOKUP(Base[[#This Row],[Recurso]],'DE-PARA'!$A$1:$A$1000,'DE-PARA'!$F$1:$F$1000)</f>
        <v>0</v>
      </c>
      <c r="AD2320" s="64"/>
      <c r="AE2320" s="64"/>
      <c r="AF2320" s="64"/>
      <c r="AG2320" s="65"/>
      <c r="AH2320" s="65"/>
      <c r="BK2320" s="65"/>
      <c r="BL2320" s="65"/>
      <c r="BP2320" s="20"/>
    </row>
    <row r="2321" spans="1:68">
      <c r="A2321" s="19">
        <f>CONCATENATE(MONTH(Base[[#This Row],[Data_Padronizada]]),"/",YEAR(Base[[#This Row],[Data_Padronizada]]))*1</f>
        <v>1</v>
      </c>
      <c r="B2321" s="20" cm="1">
        <f t="array" ref="B2321">IF(ISTEXT(BP2321), IFERROR(VALOR.DATA(TRIM(BP2321)), VALUE(TRIM(BP2321))), BP2321)</f>
        <v>0</v>
      </c>
      <c r="C2321" t="str">
        <f>TEXT(Base[[#This Row],[Data_Padronizada]],"DDD")</f>
        <v>sáb</v>
      </c>
      <c r="D2321">
        <f>_xlfn.XLOOKUP(Base[[#This Row],[Recurso]],'DE-PARA'!$A$1:$A$1000,'DE-PARA'!$D$1:$D$1000)</f>
        <v>0</v>
      </c>
      <c r="E2321" t="str">
        <f>_xlfn.XLOOKUP(Base[[#This Row],[Tipo]],'DE-PARA'!$K$2:$K$63,'DE-PARA'!$L$2:$L$63,"Fazer De-Para")</f>
        <v>Fazer De-Para</v>
      </c>
      <c r="F2321" s="21">
        <f>Base[[#This Row],[Duração]]*24</f>
        <v>0</v>
      </c>
      <c r="G2321" s="22">
        <f>HOUR(Base[[#This Row],[Tempo de atendimento]]/24)</f>
        <v>0</v>
      </c>
      <c r="H2321">
        <f>_xlfn.XLOOKUP(Base[[#This Row],[Recurso]],'DE-PARA'!$A$1:$A$1000,'DE-PARA'!$E$1:$E$1000)</f>
        <v>0</v>
      </c>
      <c r="I2321">
        <f>_xlfn.XLOOKUP(Base[[#This Row],[Recurso]],'DE-PARA'!$A$1:$A$1000,'DE-PARA'!$F$1:$F$1000)</f>
        <v>0</v>
      </c>
      <c r="AD2321" s="64"/>
      <c r="AE2321" s="64"/>
      <c r="AF2321" s="64"/>
      <c r="AG2321" s="65"/>
      <c r="AH2321" s="65"/>
      <c r="BK2321" s="65"/>
      <c r="BL2321" s="65"/>
      <c r="BP2321" s="20"/>
    </row>
    <row r="2322" spans="1:68">
      <c r="A2322" s="19">
        <f>CONCATENATE(MONTH(Base[[#This Row],[Data_Padronizada]]),"/",YEAR(Base[[#This Row],[Data_Padronizada]]))*1</f>
        <v>1</v>
      </c>
      <c r="B2322" s="20" cm="1">
        <f t="array" ref="B2322">IF(ISTEXT(BP2322), IFERROR(VALOR.DATA(TRIM(BP2322)), VALUE(TRIM(BP2322))), BP2322)</f>
        <v>0</v>
      </c>
      <c r="C2322" t="str">
        <f>TEXT(Base[[#This Row],[Data_Padronizada]],"DDD")</f>
        <v>sáb</v>
      </c>
      <c r="D2322">
        <f>_xlfn.XLOOKUP(Base[[#This Row],[Recurso]],'DE-PARA'!$A$1:$A$1000,'DE-PARA'!$D$1:$D$1000)</f>
        <v>0</v>
      </c>
      <c r="E2322" t="str">
        <f>_xlfn.XLOOKUP(Base[[#This Row],[Tipo]],'DE-PARA'!$K$2:$K$63,'DE-PARA'!$L$2:$L$63,"Fazer De-Para")</f>
        <v>Fazer De-Para</v>
      </c>
      <c r="F2322" s="21">
        <f>Base[[#This Row],[Duração]]*24</f>
        <v>0</v>
      </c>
      <c r="G2322" s="22">
        <f>HOUR(Base[[#This Row],[Tempo de atendimento]]/24)</f>
        <v>0</v>
      </c>
      <c r="H2322">
        <f>_xlfn.XLOOKUP(Base[[#This Row],[Recurso]],'DE-PARA'!$A$1:$A$1000,'DE-PARA'!$E$1:$E$1000)</f>
        <v>0</v>
      </c>
      <c r="I2322">
        <f>_xlfn.XLOOKUP(Base[[#This Row],[Recurso]],'DE-PARA'!$A$1:$A$1000,'DE-PARA'!$F$1:$F$1000)</f>
        <v>0</v>
      </c>
      <c r="AD2322" s="64"/>
      <c r="AE2322" s="64"/>
      <c r="AF2322" s="64"/>
      <c r="AG2322" s="65"/>
      <c r="AH2322" s="65"/>
      <c r="BK2322" s="65"/>
      <c r="BL2322" s="65"/>
      <c r="BP2322" s="20"/>
    </row>
    <row r="2323" spans="1:68">
      <c r="A2323" s="19">
        <f>CONCATENATE(MONTH(Base[[#This Row],[Data_Padronizada]]),"/",YEAR(Base[[#This Row],[Data_Padronizada]]))*1</f>
        <v>1</v>
      </c>
      <c r="B2323" s="20" cm="1">
        <f t="array" ref="B2323">IF(ISTEXT(BP2323), IFERROR(VALOR.DATA(TRIM(BP2323)), VALUE(TRIM(BP2323))), BP2323)</f>
        <v>0</v>
      </c>
      <c r="C2323" t="str">
        <f>TEXT(Base[[#This Row],[Data_Padronizada]],"DDD")</f>
        <v>sáb</v>
      </c>
      <c r="D2323">
        <f>_xlfn.XLOOKUP(Base[[#This Row],[Recurso]],'DE-PARA'!$A$1:$A$1000,'DE-PARA'!$D$1:$D$1000)</f>
        <v>0</v>
      </c>
      <c r="E2323" t="str">
        <f>_xlfn.XLOOKUP(Base[[#This Row],[Tipo]],'DE-PARA'!$K$2:$K$63,'DE-PARA'!$L$2:$L$63,"Fazer De-Para")</f>
        <v>Fazer De-Para</v>
      </c>
      <c r="F2323" s="21">
        <f>Base[[#This Row],[Duração]]*24</f>
        <v>0</v>
      </c>
      <c r="G2323" s="22">
        <f>HOUR(Base[[#This Row],[Tempo de atendimento]]/24)</f>
        <v>0</v>
      </c>
      <c r="H2323">
        <f>_xlfn.XLOOKUP(Base[[#This Row],[Recurso]],'DE-PARA'!$A$1:$A$1000,'DE-PARA'!$E$1:$E$1000)</f>
        <v>0</v>
      </c>
      <c r="I2323">
        <f>_xlfn.XLOOKUP(Base[[#This Row],[Recurso]],'DE-PARA'!$A$1:$A$1000,'DE-PARA'!$F$1:$F$1000)</f>
        <v>0</v>
      </c>
      <c r="AD2323" s="64"/>
      <c r="AE2323" s="64"/>
      <c r="AF2323" s="64"/>
      <c r="AG2323" s="65"/>
      <c r="AH2323" s="65"/>
      <c r="BK2323" s="65"/>
      <c r="BL2323" s="65"/>
      <c r="BP2323" s="20"/>
    </row>
    <row r="2324" spans="1:68">
      <c r="A2324" s="19">
        <f>CONCATENATE(MONTH(Base[[#This Row],[Data_Padronizada]]),"/",YEAR(Base[[#This Row],[Data_Padronizada]]))*1</f>
        <v>1</v>
      </c>
      <c r="B2324" s="20" cm="1">
        <f t="array" ref="B2324">IF(ISTEXT(BP2324), IFERROR(VALOR.DATA(TRIM(BP2324)), VALUE(TRIM(BP2324))), BP2324)</f>
        <v>0</v>
      </c>
      <c r="C2324" t="str">
        <f>TEXT(Base[[#This Row],[Data_Padronizada]],"DDD")</f>
        <v>sáb</v>
      </c>
      <c r="D2324">
        <f>_xlfn.XLOOKUP(Base[[#This Row],[Recurso]],'DE-PARA'!$A$1:$A$1000,'DE-PARA'!$D$1:$D$1000)</f>
        <v>0</v>
      </c>
      <c r="E2324" t="str">
        <f>_xlfn.XLOOKUP(Base[[#This Row],[Tipo]],'DE-PARA'!$K$2:$K$63,'DE-PARA'!$L$2:$L$63,"Fazer De-Para")</f>
        <v>Fazer De-Para</v>
      </c>
      <c r="F2324" s="21">
        <f>Base[[#This Row],[Duração]]*24</f>
        <v>0</v>
      </c>
      <c r="G2324" s="22">
        <f>HOUR(Base[[#This Row],[Tempo de atendimento]]/24)</f>
        <v>0</v>
      </c>
      <c r="H2324">
        <f>_xlfn.XLOOKUP(Base[[#This Row],[Recurso]],'DE-PARA'!$A$1:$A$1000,'DE-PARA'!$E$1:$E$1000)</f>
        <v>0</v>
      </c>
      <c r="I2324">
        <f>_xlfn.XLOOKUP(Base[[#This Row],[Recurso]],'DE-PARA'!$A$1:$A$1000,'DE-PARA'!$F$1:$F$1000)</f>
        <v>0</v>
      </c>
      <c r="AD2324" s="64"/>
      <c r="AE2324" s="64"/>
      <c r="AF2324" s="64"/>
      <c r="AG2324" s="65"/>
      <c r="AH2324" s="65"/>
      <c r="BK2324" s="65"/>
      <c r="BL2324" s="65"/>
      <c r="BP2324" s="20"/>
    </row>
    <row r="2325" spans="1:68">
      <c r="A2325" s="19">
        <f>CONCATENATE(MONTH(Base[[#This Row],[Data_Padronizada]]),"/",YEAR(Base[[#This Row],[Data_Padronizada]]))*1</f>
        <v>1</v>
      </c>
      <c r="B2325" s="20" cm="1">
        <f t="array" ref="B2325">IF(ISTEXT(BP2325), IFERROR(VALOR.DATA(TRIM(BP2325)), VALUE(TRIM(BP2325))), BP2325)</f>
        <v>0</v>
      </c>
      <c r="C2325" t="str">
        <f>TEXT(Base[[#This Row],[Data_Padronizada]],"DDD")</f>
        <v>sáb</v>
      </c>
      <c r="D2325">
        <f>_xlfn.XLOOKUP(Base[[#This Row],[Recurso]],'DE-PARA'!$A$1:$A$1000,'DE-PARA'!$D$1:$D$1000)</f>
        <v>0</v>
      </c>
      <c r="E2325" t="str">
        <f>_xlfn.XLOOKUP(Base[[#This Row],[Tipo]],'DE-PARA'!$K$2:$K$63,'DE-PARA'!$L$2:$L$63,"Fazer De-Para")</f>
        <v>Fazer De-Para</v>
      </c>
      <c r="F2325" s="21">
        <f>Base[[#This Row],[Duração]]*24</f>
        <v>0</v>
      </c>
      <c r="G2325" s="22">
        <f>HOUR(Base[[#This Row],[Tempo de atendimento]]/24)</f>
        <v>0</v>
      </c>
      <c r="H2325">
        <f>_xlfn.XLOOKUP(Base[[#This Row],[Recurso]],'DE-PARA'!$A$1:$A$1000,'DE-PARA'!$E$1:$E$1000)</f>
        <v>0</v>
      </c>
      <c r="I2325">
        <f>_xlfn.XLOOKUP(Base[[#This Row],[Recurso]],'DE-PARA'!$A$1:$A$1000,'DE-PARA'!$F$1:$F$1000)</f>
        <v>0</v>
      </c>
      <c r="AD2325" s="64"/>
      <c r="AE2325" s="64"/>
      <c r="AF2325" s="64"/>
      <c r="AG2325" s="65"/>
      <c r="AH2325" s="65"/>
      <c r="BK2325" s="65"/>
      <c r="BL2325" s="65"/>
      <c r="BP2325" s="20"/>
    </row>
    <row r="2326" spans="1:68">
      <c r="A2326" s="19">
        <f>CONCATENATE(MONTH(Base[[#This Row],[Data_Padronizada]]),"/",YEAR(Base[[#This Row],[Data_Padronizada]]))*1</f>
        <v>1</v>
      </c>
      <c r="B2326" s="20" cm="1">
        <f t="array" ref="B2326">IF(ISTEXT(BP2326), IFERROR(VALOR.DATA(TRIM(BP2326)), VALUE(TRIM(BP2326))), BP2326)</f>
        <v>0</v>
      </c>
      <c r="C2326" t="str">
        <f>TEXT(Base[[#This Row],[Data_Padronizada]],"DDD")</f>
        <v>sáb</v>
      </c>
      <c r="D2326">
        <f>_xlfn.XLOOKUP(Base[[#This Row],[Recurso]],'DE-PARA'!$A$1:$A$1000,'DE-PARA'!$D$1:$D$1000)</f>
        <v>0</v>
      </c>
      <c r="E2326" t="str">
        <f>_xlfn.XLOOKUP(Base[[#This Row],[Tipo]],'DE-PARA'!$K$2:$K$63,'DE-PARA'!$L$2:$L$63,"Fazer De-Para")</f>
        <v>Fazer De-Para</v>
      </c>
      <c r="F2326" s="21">
        <f>Base[[#This Row],[Duração]]*24</f>
        <v>0</v>
      </c>
      <c r="G2326" s="22">
        <f>HOUR(Base[[#This Row],[Tempo de atendimento]]/24)</f>
        <v>0</v>
      </c>
      <c r="H2326">
        <f>_xlfn.XLOOKUP(Base[[#This Row],[Recurso]],'DE-PARA'!$A$1:$A$1000,'DE-PARA'!$E$1:$E$1000)</f>
        <v>0</v>
      </c>
      <c r="I2326">
        <f>_xlfn.XLOOKUP(Base[[#This Row],[Recurso]],'DE-PARA'!$A$1:$A$1000,'DE-PARA'!$F$1:$F$1000)</f>
        <v>0</v>
      </c>
      <c r="AD2326" s="64"/>
      <c r="AE2326" s="64"/>
      <c r="AF2326" s="64"/>
      <c r="AG2326" s="65"/>
      <c r="AH2326" s="65"/>
      <c r="BK2326" s="65"/>
      <c r="BL2326" s="65"/>
      <c r="BP2326" s="20"/>
    </row>
    <row r="2327" spans="1:68">
      <c r="A2327" s="19">
        <f>CONCATENATE(MONTH(Base[[#This Row],[Data_Padronizada]]),"/",YEAR(Base[[#This Row],[Data_Padronizada]]))*1</f>
        <v>1</v>
      </c>
      <c r="B2327" s="20" cm="1">
        <f t="array" ref="B2327">IF(ISTEXT(BP2327), IFERROR(VALOR.DATA(TRIM(BP2327)), VALUE(TRIM(BP2327))), BP2327)</f>
        <v>0</v>
      </c>
      <c r="C2327" t="str">
        <f>TEXT(Base[[#This Row],[Data_Padronizada]],"DDD")</f>
        <v>sáb</v>
      </c>
      <c r="D2327">
        <f>_xlfn.XLOOKUP(Base[[#This Row],[Recurso]],'DE-PARA'!$A$1:$A$1000,'DE-PARA'!$D$1:$D$1000)</f>
        <v>0</v>
      </c>
      <c r="E2327" t="str">
        <f>_xlfn.XLOOKUP(Base[[#This Row],[Tipo]],'DE-PARA'!$K$2:$K$63,'DE-PARA'!$L$2:$L$63,"Fazer De-Para")</f>
        <v>Fazer De-Para</v>
      </c>
      <c r="F2327" s="21">
        <f>Base[[#This Row],[Duração]]*24</f>
        <v>0</v>
      </c>
      <c r="G2327" s="22">
        <f>HOUR(Base[[#This Row],[Tempo de atendimento]]/24)</f>
        <v>0</v>
      </c>
      <c r="H2327">
        <f>_xlfn.XLOOKUP(Base[[#This Row],[Recurso]],'DE-PARA'!$A$1:$A$1000,'DE-PARA'!$E$1:$E$1000)</f>
        <v>0</v>
      </c>
      <c r="I2327">
        <f>_xlfn.XLOOKUP(Base[[#This Row],[Recurso]],'DE-PARA'!$A$1:$A$1000,'DE-PARA'!$F$1:$F$1000)</f>
        <v>0</v>
      </c>
      <c r="AD2327" s="64"/>
      <c r="AE2327" s="64"/>
      <c r="AF2327" s="64"/>
      <c r="AG2327" s="65"/>
      <c r="AH2327" s="65"/>
      <c r="BK2327" s="65"/>
      <c r="BL2327" s="65"/>
      <c r="BP2327" s="20"/>
    </row>
    <row r="2328" spans="1:68">
      <c r="A2328" s="19">
        <f>CONCATENATE(MONTH(Base[[#This Row],[Data_Padronizada]]),"/",YEAR(Base[[#This Row],[Data_Padronizada]]))*1</f>
        <v>1</v>
      </c>
      <c r="B2328" s="20" cm="1">
        <f t="array" ref="B2328">IF(ISTEXT(BP2328), IFERROR(VALOR.DATA(TRIM(BP2328)), VALUE(TRIM(BP2328))), BP2328)</f>
        <v>0</v>
      </c>
      <c r="C2328" t="str">
        <f>TEXT(Base[[#This Row],[Data_Padronizada]],"DDD")</f>
        <v>sáb</v>
      </c>
      <c r="D2328">
        <f>_xlfn.XLOOKUP(Base[[#This Row],[Recurso]],'DE-PARA'!$A$1:$A$1000,'DE-PARA'!$D$1:$D$1000)</f>
        <v>0</v>
      </c>
      <c r="E2328" t="str">
        <f>_xlfn.XLOOKUP(Base[[#This Row],[Tipo]],'DE-PARA'!$K$2:$K$63,'DE-PARA'!$L$2:$L$63,"Fazer De-Para")</f>
        <v>Fazer De-Para</v>
      </c>
      <c r="F2328" s="21">
        <f>Base[[#This Row],[Duração]]*24</f>
        <v>0</v>
      </c>
      <c r="G2328" s="22">
        <f>HOUR(Base[[#This Row],[Tempo de atendimento]]/24)</f>
        <v>0</v>
      </c>
      <c r="H2328">
        <f>_xlfn.XLOOKUP(Base[[#This Row],[Recurso]],'DE-PARA'!$A$1:$A$1000,'DE-PARA'!$E$1:$E$1000)</f>
        <v>0</v>
      </c>
      <c r="I2328">
        <f>_xlfn.XLOOKUP(Base[[#This Row],[Recurso]],'DE-PARA'!$A$1:$A$1000,'DE-PARA'!$F$1:$F$1000)</f>
        <v>0</v>
      </c>
      <c r="AD2328" s="64"/>
      <c r="AE2328" s="64"/>
      <c r="AF2328" s="64"/>
      <c r="AG2328" s="65"/>
      <c r="AH2328" s="65"/>
      <c r="BK2328" s="65"/>
      <c r="BL2328" s="65"/>
      <c r="BP2328" s="20"/>
    </row>
    <row r="2329" spans="1:68">
      <c r="A2329" s="19">
        <f>CONCATENATE(MONTH(Base[[#This Row],[Data_Padronizada]]),"/",YEAR(Base[[#This Row],[Data_Padronizada]]))*1</f>
        <v>1</v>
      </c>
      <c r="B2329" s="20" cm="1">
        <f t="array" ref="B2329">IF(ISTEXT(BP2329), IFERROR(VALOR.DATA(TRIM(BP2329)), VALUE(TRIM(BP2329))), BP2329)</f>
        <v>0</v>
      </c>
      <c r="C2329" t="str">
        <f>TEXT(Base[[#This Row],[Data_Padronizada]],"DDD")</f>
        <v>sáb</v>
      </c>
      <c r="D2329">
        <f>_xlfn.XLOOKUP(Base[[#This Row],[Recurso]],'DE-PARA'!$A$1:$A$1000,'DE-PARA'!$D$1:$D$1000)</f>
        <v>0</v>
      </c>
      <c r="E2329" t="str">
        <f>_xlfn.XLOOKUP(Base[[#This Row],[Tipo]],'DE-PARA'!$K$2:$K$63,'DE-PARA'!$L$2:$L$63,"Fazer De-Para")</f>
        <v>Fazer De-Para</v>
      </c>
      <c r="F2329" s="21">
        <f>Base[[#This Row],[Duração]]*24</f>
        <v>0</v>
      </c>
      <c r="G2329" s="22">
        <f>HOUR(Base[[#This Row],[Tempo de atendimento]]/24)</f>
        <v>0</v>
      </c>
      <c r="H2329">
        <f>_xlfn.XLOOKUP(Base[[#This Row],[Recurso]],'DE-PARA'!$A$1:$A$1000,'DE-PARA'!$E$1:$E$1000)</f>
        <v>0</v>
      </c>
      <c r="I2329">
        <f>_xlfn.XLOOKUP(Base[[#This Row],[Recurso]],'DE-PARA'!$A$1:$A$1000,'DE-PARA'!$F$1:$F$1000)</f>
        <v>0</v>
      </c>
      <c r="AD2329" s="64"/>
      <c r="AE2329" s="64"/>
      <c r="AF2329" s="64"/>
      <c r="AG2329" s="65"/>
      <c r="AH2329" s="65"/>
      <c r="BK2329" s="65"/>
      <c r="BL2329" s="65"/>
      <c r="BP2329" s="20"/>
    </row>
    <row r="2330" spans="1:68">
      <c r="A2330" s="19">
        <f>CONCATENATE(MONTH(Base[[#This Row],[Data_Padronizada]]),"/",YEAR(Base[[#This Row],[Data_Padronizada]]))*1</f>
        <v>1</v>
      </c>
      <c r="B2330" s="20" cm="1">
        <f t="array" ref="B2330">IF(ISTEXT(BP2330), IFERROR(VALOR.DATA(TRIM(BP2330)), VALUE(TRIM(BP2330))), BP2330)</f>
        <v>0</v>
      </c>
      <c r="C2330" t="str">
        <f>TEXT(Base[[#This Row],[Data_Padronizada]],"DDD")</f>
        <v>sáb</v>
      </c>
      <c r="D2330">
        <f>_xlfn.XLOOKUP(Base[[#This Row],[Recurso]],'DE-PARA'!$A$1:$A$1000,'DE-PARA'!$D$1:$D$1000)</f>
        <v>0</v>
      </c>
      <c r="E2330" t="str">
        <f>_xlfn.XLOOKUP(Base[[#This Row],[Tipo]],'DE-PARA'!$K$2:$K$63,'DE-PARA'!$L$2:$L$63,"Fazer De-Para")</f>
        <v>Fazer De-Para</v>
      </c>
      <c r="F2330" s="21">
        <f>Base[[#This Row],[Duração]]*24</f>
        <v>0</v>
      </c>
      <c r="G2330" s="22">
        <f>HOUR(Base[[#This Row],[Tempo de atendimento]]/24)</f>
        <v>0</v>
      </c>
      <c r="H2330">
        <f>_xlfn.XLOOKUP(Base[[#This Row],[Recurso]],'DE-PARA'!$A$1:$A$1000,'DE-PARA'!$E$1:$E$1000)</f>
        <v>0</v>
      </c>
      <c r="I2330">
        <f>_xlfn.XLOOKUP(Base[[#This Row],[Recurso]],'DE-PARA'!$A$1:$A$1000,'DE-PARA'!$F$1:$F$1000)</f>
        <v>0</v>
      </c>
      <c r="AD2330" s="64"/>
      <c r="AE2330" s="64"/>
      <c r="AF2330" s="64"/>
      <c r="AG2330" s="65"/>
      <c r="AH2330" s="65"/>
      <c r="BK2330" s="65"/>
      <c r="BL2330" s="65"/>
      <c r="BP2330" s="20"/>
    </row>
    <row r="2331" spans="1:68">
      <c r="A2331" s="19">
        <f>CONCATENATE(MONTH(Base[[#This Row],[Data_Padronizada]]),"/",YEAR(Base[[#This Row],[Data_Padronizada]]))*1</f>
        <v>1</v>
      </c>
      <c r="B2331" s="20" cm="1">
        <f t="array" ref="B2331">IF(ISTEXT(BP2331), IFERROR(VALOR.DATA(TRIM(BP2331)), VALUE(TRIM(BP2331))), BP2331)</f>
        <v>0</v>
      </c>
      <c r="C2331" t="str">
        <f>TEXT(Base[[#This Row],[Data_Padronizada]],"DDD")</f>
        <v>sáb</v>
      </c>
      <c r="D2331">
        <f>_xlfn.XLOOKUP(Base[[#This Row],[Recurso]],'DE-PARA'!$A$1:$A$1000,'DE-PARA'!$D$1:$D$1000)</f>
        <v>0</v>
      </c>
      <c r="E2331" t="str">
        <f>_xlfn.XLOOKUP(Base[[#This Row],[Tipo]],'DE-PARA'!$K$2:$K$63,'DE-PARA'!$L$2:$L$63,"Fazer De-Para")</f>
        <v>Fazer De-Para</v>
      </c>
      <c r="F2331" s="21">
        <f>Base[[#This Row],[Duração]]*24</f>
        <v>0</v>
      </c>
      <c r="G2331" s="22">
        <f>HOUR(Base[[#This Row],[Tempo de atendimento]]/24)</f>
        <v>0</v>
      </c>
      <c r="H2331">
        <f>_xlfn.XLOOKUP(Base[[#This Row],[Recurso]],'DE-PARA'!$A$1:$A$1000,'DE-PARA'!$E$1:$E$1000)</f>
        <v>0</v>
      </c>
      <c r="I2331">
        <f>_xlfn.XLOOKUP(Base[[#This Row],[Recurso]],'DE-PARA'!$A$1:$A$1000,'DE-PARA'!$F$1:$F$1000)</f>
        <v>0</v>
      </c>
      <c r="AD2331" s="64"/>
      <c r="AE2331" s="64"/>
      <c r="AF2331" s="64"/>
      <c r="AG2331" s="65"/>
      <c r="AH2331" s="65"/>
      <c r="BK2331" s="65"/>
      <c r="BL2331" s="65"/>
      <c r="BP2331" s="20"/>
    </row>
    <row r="2332" spans="1:68">
      <c r="A2332" s="19">
        <f>CONCATENATE(MONTH(Base[[#This Row],[Data_Padronizada]]),"/",YEAR(Base[[#This Row],[Data_Padronizada]]))*1</f>
        <v>1</v>
      </c>
      <c r="B2332" s="20" cm="1">
        <f t="array" ref="B2332">IF(ISTEXT(BP2332), IFERROR(VALOR.DATA(TRIM(BP2332)), VALUE(TRIM(BP2332))), BP2332)</f>
        <v>0</v>
      </c>
      <c r="C2332" t="str">
        <f>TEXT(Base[[#This Row],[Data_Padronizada]],"DDD")</f>
        <v>sáb</v>
      </c>
      <c r="D2332">
        <f>_xlfn.XLOOKUP(Base[[#This Row],[Recurso]],'DE-PARA'!$A$1:$A$1000,'DE-PARA'!$D$1:$D$1000)</f>
        <v>0</v>
      </c>
      <c r="E2332" t="str">
        <f>_xlfn.XLOOKUP(Base[[#This Row],[Tipo]],'DE-PARA'!$K$2:$K$63,'DE-PARA'!$L$2:$L$63,"Fazer De-Para")</f>
        <v>Fazer De-Para</v>
      </c>
      <c r="F2332" s="21">
        <f>Base[[#This Row],[Duração]]*24</f>
        <v>0</v>
      </c>
      <c r="G2332" s="22">
        <f>HOUR(Base[[#This Row],[Tempo de atendimento]]/24)</f>
        <v>0</v>
      </c>
      <c r="H2332">
        <f>_xlfn.XLOOKUP(Base[[#This Row],[Recurso]],'DE-PARA'!$A$1:$A$1000,'DE-PARA'!$E$1:$E$1000)</f>
        <v>0</v>
      </c>
      <c r="I2332">
        <f>_xlfn.XLOOKUP(Base[[#This Row],[Recurso]],'DE-PARA'!$A$1:$A$1000,'DE-PARA'!$F$1:$F$1000)</f>
        <v>0</v>
      </c>
      <c r="AD2332" s="64"/>
      <c r="AE2332" s="64"/>
      <c r="AF2332" s="64"/>
      <c r="AG2332" s="65"/>
      <c r="AH2332" s="65"/>
      <c r="BK2332" s="65"/>
      <c r="BL2332" s="65"/>
      <c r="BP2332" s="20"/>
    </row>
    <row r="2333" spans="1:68">
      <c r="A2333" s="19">
        <f>CONCATENATE(MONTH(Base[[#This Row],[Data_Padronizada]]),"/",YEAR(Base[[#This Row],[Data_Padronizada]]))*1</f>
        <v>1</v>
      </c>
      <c r="B2333" s="20" cm="1">
        <f t="array" ref="B2333">IF(ISTEXT(BP2333), IFERROR(VALOR.DATA(TRIM(BP2333)), VALUE(TRIM(BP2333))), BP2333)</f>
        <v>0</v>
      </c>
      <c r="C2333" t="str">
        <f>TEXT(Base[[#This Row],[Data_Padronizada]],"DDD")</f>
        <v>sáb</v>
      </c>
      <c r="D2333">
        <f>_xlfn.XLOOKUP(Base[[#This Row],[Recurso]],'DE-PARA'!$A$1:$A$1000,'DE-PARA'!$D$1:$D$1000)</f>
        <v>0</v>
      </c>
      <c r="E2333" t="str">
        <f>_xlfn.XLOOKUP(Base[[#This Row],[Tipo]],'DE-PARA'!$K$2:$K$63,'DE-PARA'!$L$2:$L$63,"Fazer De-Para")</f>
        <v>Fazer De-Para</v>
      </c>
      <c r="F2333" s="21">
        <f>Base[[#This Row],[Duração]]*24</f>
        <v>0</v>
      </c>
      <c r="G2333" s="22">
        <f>HOUR(Base[[#This Row],[Tempo de atendimento]]/24)</f>
        <v>0</v>
      </c>
      <c r="H2333">
        <f>_xlfn.XLOOKUP(Base[[#This Row],[Recurso]],'DE-PARA'!$A$1:$A$1000,'DE-PARA'!$E$1:$E$1000)</f>
        <v>0</v>
      </c>
      <c r="I2333">
        <f>_xlfn.XLOOKUP(Base[[#This Row],[Recurso]],'DE-PARA'!$A$1:$A$1000,'DE-PARA'!$F$1:$F$1000)</f>
        <v>0</v>
      </c>
      <c r="AD2333" s="64"/>
      <c r="AE2333" s="64"/>
      <c r="AF2333" s="64"/>
      <c r="AG2333" s="65"/>
      <c r="AH2333" s="65"/>
      <c r="BK2333" s="65"/>
      <c r="BL2333" s="65"/>
      <c r="BP2333" s="20"/>
    </row>
    <row r="2334" spans="1:68">
      <c r="A2334" s="19">
        <f>CONCATENATE(MONTH(Base[[#This Row],[Data_Padronizada]]),"/",YEAR(Base[[#This Row],[Data_Padronizada]]))*1</f>
        <v>1</v>
      </c>
      <c r="B2334" s="20" cm="1">
        <f t="array" ref="B2334">IF(ISTEXT(BP2334), IFERROR(VALOR.DATA(TRIM(BP2334)), VALUE(TRIM(BP2334))), BP2334)</f>
        <v>0</v>
      </c>
      <c r="C2334" t="str">
        <f>TEXT(Base[[#This Row],[Data_Padronizada]],"DDD")</f>
        <v>sáb</v>
      </c>
      <c r="D2334">
        <f>_xlfn.XLOOKUP(Base[[#This Row],[Recurso]],'DE-PARA'!$A$1:$A$1000,'DE-PARA'!$D$1:$D$1000)</f>
        <v>0</v>
      </c>
      <c r="E2334" t="str">
        <f>_xlfn.XLOOKUP(Base[[#This Row],[Tipo]],'DE-PARA'!$K$2:$K$63,'DE-PARA'!$L$2:$L$63,"Fazer De-Para")</f>
        <v>Fazer De-Para</v>
      </c>
      <c r="F2334" s="21">
        <f>Base[[#This Row],[Duração]]*24</f>
        <v>0</v>
      </c>
      <c r="G2334" s="22">
        <f>HOUR(Base[[#This Row],[Tempo de atendimento]]/24)</f>
        <v>0</v>
      </c>
      <c r="H2334">
        <f>_xlfn.XLOOKUP(Base[[#This Row],[Recurso]],'DE-PARA'!$A$1:$A$1000,'DE-PARA'!$E$1:$E$1000)</f>
        <v>0</v>
      </c>
      <c r="I2334">
        <f>_xlfn.XLOOKUP(Base[[#This Row],[Recurso]],'DE-PARA'!$A$1:$A$1000,'DE-PARA'!$F$1:$F$1000)</f>
        <v>0</v>
      </c>
      <c r="AD2334" s="64"/>
      <c r="AE2334" s="64"/>
      <c r="AF2334" s="64"/>
      <c r="AG2334" s="65"/>
      <c r="AH2334" s="65"/>
      <c r="BK2334" s="65"/>
      <c r="BL2334" s="65"/>
      <c r="BP2334" s="20"/>
    </row>
    <row r="2335" spans="1:68">
      <c r="A2335" s="19">
        <f>CONCATENATE(MONTH(Base[[#This Row],[Data_Padronizada]]),"/",YEAR(Base[[#This Row],[Data_Padronizada]]))*1</f>
        <v>1</v>
      </c>
      <c r="B2335" s="20" cm="1">
        <f t="array" ref="B2335">IF(ISTEXT(BP2335), IFERROR(VALOR.DATA(TRIM(BP2335)), VALUE(TRIM(BP2335))), BP2335)</f>
        <v>0</v>
      </c>
      <c r="C2335" t="str">
        <f>TEXT(Base[[#This Row],[Data_Padronizada]],"DDD")</f>
        <v>sáb</v>
      </c>
      <c r="D2335">
        <f>_xlfn.XLOOKUP(Base[[#This Row],[Recurso]],'DE-PARA'!$A$1:$A$1000,'DE-PARA'!$D$1:$D$1000)</f>
        <v>0</v>
      </c>
      <c r="E2335" t="str">
        <f>_xlfn.XLOOKUP(Base[[#This Row],[Tipo]],'DE-PARA'!$K$2:$K$63,'DE-PARA'!$L$2:$L$63,"Fazer De-Para")</f>
        <v>Fazer De-Para</v>
      </c>
      <c r="F2335" s="21">
        <f>Base[[#This Row],[Duração]]*24</f>
        <v>0</v>
      </c>
      <c r="G2335" s="22">
        <f>HOUR(Base[[#This Row],[Tempo de atendimento]]/24)</f>
        <v>0</v>
      </c>
      <c r="H2335">
        <f>_xlfn.XLOOKUP(Base[[#This Row],[Recurso]],'DE-PARA'!$A$1:$A$1000,'DE-PARA'!$E$1:$E$1000)</f>
        <v>0</v>
      </c>
      <c r="I2335">
        <f>_xlfn.XLOOKUP(Base[[#This Row],[Recurso]],'DE-PARA'!$A$1:$A$1000,'DE-PARA'!$F$1:$F$1000)</f>
        <v>0</v>
      </c>
      <c r="AD2335" s="64"/>
      <c r="AE2335" s="64"/>
      <c r="AF2335" s="64"/>
      <c r="AG2335" s="65"/>
      <c r="AH2335" s="65"/>
      <c r="BK2335" s="65"/>
      <c r="BL2335" s="65"/>
      <c r="BP2335" s="20"/>
    </row>
    <row r="2336" spans="1:68">
      <c r="A2336" s="19">
        <f>CONCATENATE(MONTH(Base[[#This Row],[Data_Padronizada]]),"/",YEAR(Base[[#This Row],[Data_Padronizada]]))*1</f>
        <v>1</v>
      </c>
      <c r="B2336" s="20" cm="1">
        <f t="array" ref="B2336">IF(ISTEXT(BP2336), IFERROR(VALOR.DATA(TRIM(BP2336)), VALUE(TRIM(BP2336))), BP2336)</f>
        <v>0</v>
      </c>
      <c r="C2336" t="str">
        <f>TEXT(Base[[#This Row],[Data_Padronizada]],"DDD")</f>
        <v>sáb</v>
      </c>
      <c r="D2336">
        <f>_xlfn.XLOOKUP(Base[[#This Row],[Recurso]],'DE-PARA'!$A$1:$A$1000,'DE-PARA'!$D$1:$D$1000)</f>
        <v>0</v>
      </c>
      <c r="E2336" t="str">
        <f>_xlfn.XLOOKUP(Base[[#This Row],[Tipo]],'DE-PARA'!$K$2:$K$63,'DE-PARA'!$L$2:$L$63,"Fazer De-Para")</f>
        <v>Fazer De-Para</v>
      </c>
      <c r="F2336" s="21">
        <f>Base[[#This Row],[Duração]]*24</f>
        <v>0</v>
      </c>
      <c r="G2336" s="22">
        <f>HOUR(Base[[#This Row],[Tempo de atendimento]]/24)</f>
        <v>0</v>
      </c>
      <c r="H2336">
        <f>_xlfn.XLOOKUP(Base[[#This Row],[Recurso]],'DE-PARA'!$A$1:$A$1000,'DE-PARA'!$E$1:$E$1000)</f>
        <v>0</v>
      </c>
      <c r="I2336">
        <f>_xlfn.XLOOKUP(Base[[#This Row],[Recurso]],'DE-PARA'!$A$1:$A$1000,'DE-PARA'!$F$1:$F$1000)</f>
        <v>0</v>
      </c>
      <c r="AD2336" s="64"/>
      <c r="AE2336" s="64"/>
      <c r="AF2336" s="64"/>
      <c r="AG2336" s="65"/>
      <c r="AH2336" s="65"/>
      <c r="BK2336" s="65"/>
      <c r="BL2336" s="65"/>
      <c r="BP2336" s="20"/>
    </row>
    <row r="2337" spans="1:68">
      <c r="A2337" s="19">
        <f>CONCATENATE(MONTH(Base[[#This Row],[Data_Padronizada]]),"/",YEAR(Base[[#This Row],[Data_Padronizada]]))*1</f>
        <v>1</v>
      </c>
      <c r="B2337" s="20" cm="1">
        <f t="array" ref="B2337">IF(ISTEXT(BP2337), IFERROR(VALOR.DATA(TRIM(BP2337)), VALUE(TRIM(BP2337))), BP2337)</f>
        <v>0</v>
      </c>
      <c r="C2337" t="str">
        <f>TEXT(Base[[#This Row],[Data_Padronizada]],"DDD")</f>
        <v>sáb</v>
      </c>
      <c r="D2337">
        <f>_xlfn.XLOOKUP(Base[[#This Row],[Recurso]],'DE-PARA'!$A$1:$A$1000,'DE-PARA'!$D$1:$D$1000)</f>
        <v>0</v>
      </c>
      <c r="E2337" t="str">
        <f>_xlfn.XLOOKUP(Base[[#This Row],[Tipo]],'DE-PARA'!$K$2:$K$63,'DE-PARA'!$L$2:$L$63,"Fazer De-Para")</f>
        <v>Fazer De-Para</v>
      </c>
      <c r="F2337" s="21">
        <f>Base[[#This Row],[Duração]]*24</f>
        <v>0</v>
      </c>
      <c r="G2337" s="22">
        <f>HOUR(Base[[#This Row],[Tempo de atendimento]]/24)</f>
        <v>0</v>
      </c>
      <c r="H2337">
        <f>_xlfn.XLOOKUP(Base[[#This Row],[Recurso]],'DE-PARA'!$A$1:$A$1000,'DE-PARA'!$E$1:$E$1000)</f>
        <v>0</v>
      </c>
      <c r="I2337">
        <f>_xlfn.XLOOKUP(Base[[#This Row],[Recurso]],'DE-PARA'!$A$1:$A$1000,'DE-PARA'!$F$1:$F$1000)</f>
        <v>0</v>
      </c>
      <c r="AD2337" s="64"/>
      <c r="AE2337" s="64"/>
      <c r="AF2337" s="64"/>
      <c r="AG2337" s="65"/>
      <c r="AH2337" s="65"/>
      <c r="BK2337" s="65"/>
      <c r="BL2337" s="65"/>
      <c r="BP2337" s="20"/>
    </row>
    <row r="2338" spans="1:68">
      <c r="A2338" s="19">
        <f>CONCATENATE(MONTH(Base[[#This Row],[Data_Padronizada]]),"/",YEAR(Base[[#This Row],[Data_Padronizada]]))*1</f>
        <v>1</v>
      </c>
      <c r="B2338" s="20" cm="1">
        <f t="array" ref="B2338">IF(ISTEXT(BP2338), IFERROR(VALOR.DATA(TRIM(BP2338)), VALUE(TRIM(BP2338))), BP2338)</f>
        <v>0</v>
      </c>
      <c r="C2338" t="str">
        <f>TEXT(Base[[#This Row],[Data_Padronizada]],"DDD")</f>
        <v>sáb</v>
      </c>
      <c r="D2338">
        <f>_xlfn.XLOOKUP(Base[[#This Row],[Recurso]],'DE-PARA'!$A$1:$A$1000,'DE-PARA'!$D$1:$D$1000)</f>
        <v>0</v>
      </c>
      <c r="E2338" t="str">
        <f>_xlfn.XLOOKUP(Base[[#This Row],[Tipo]],'DE-PARA'!$K$2:$K$63,'DE-PARA'!$L$2:$L$63,"Fazer De-Para")</f>
        <v>Fazer De-Para</v>
      </c>
      <c r="F2338" s="21">
        <f>Base[[#This Row],[Duração]]*24</f>
        <v>0</v>
      </c>
      <c r="G2338" s="22">
        <f>HOUR(Base[[#This Row],[Tempo de atendimento]]/24)</f>
        <v>0</v>
      </c>
      <c r="H2338">
        <f>_xlfn.XLOOKUP(Base[[#This Row],[Recurso]],'DE-PARA'!$A$1:$A$1000,'DE-PARA'!$E$1:$E$1000)</f>
        <v>0</v>
      </c>
      <c r="I2338">
        <f>_xlfn.XLOOKUP(Base[[#This Row],[Recurso]],'DE-PARA'!$A$1:$A$1000,'DE-PARA'!$F$1:$F$1000)</f>
        <v>0</v>
      </c>
      <c r="AD2338" s="64"/>
      <c r="AE2338" s="64"/>
      <c r="AF2338" s="64"/>
      <c r="AG2338" s="65"/>
      <c r="AH2338" s="65"/>
      <c r="BK2338" s="65"/>
      <c r="BL2338" s="65"/>
      <c r="BP2338" s="20"/>
    </row>
    <row r="2339" spans="1:68">
      <c r="A2339" s="19">
        <f>CONCATENATE(MONTH(Base[[#This Row],[Data_Padronizada]]),"/",YEAR(Base[[#This Row],[Data_Padronizada]]))*1</f>
        <v>1</v>
      </c>
      <c r="B2339" s="20" cm="1">
        <f t="array" ref="B2339">IF(ISTEXT(BP2339), IFERROR(VALOR.DATA(TRIM(BP2339)), VALUE(TRIM(BP2339))), BP2339)</f>
        <v>0</v>
      </c>
      <c r="C2339" t="str">
        <f>TEXT(Base[[#This Row],[Data_Padronizada]],"DDD")</f>
        <v>sáb</v>
      </c>
      <c r="D2339">
        <f>_xlfn.XLOOKUP(Base[[#This Row],[Recurso]],'DE-PARA'!$A$1:$A$1000,'DE-PARA'!$D$1:$D$1000)</f>
        <v>0</v>
      </c>
      <c r="E2339" t="str">
        <f>_xlfn.XLOOKUP(Base[[#This Row],[Tipo]],'DE-PARA'!$K$2:$K$63,'DE-PARA'!$L$2:$L$63,"Fazer De-Para")</f>
        <v>Fazer De-Para</v>
      </c>
      <c r="F2339" s="21">
        <f>Base[[#This Row],[Duração]]*24</f>
        <v>0</v>
      </c>
      <c r="G2339" s="22">
        <f>HOUR(Base[[#This Row],[Tempo de atendimento]]/24)</f>
        <v>0</v>
      </c>
      <c r="H2339">
        <f>_xlfn.XLOOKUP(Base[[#This Row],[Recurso]],'DE-PARA'!$A$1:$A$1000,'DE-PARA'!$E$1:$E$1000)</f>
        <v>0</v>
      </c>
      <c r="I2339">
        <f>_xlfn.XLOOKUP(Base[[#This Row],[Recurso]],'DE-PARA'!$A$1:$A$1000,'DE-PARA'!$F$1:$F$1000)</f>
        <v>0</v>
      </c>
      <c r="AD2339" s="64"/>
      <c r="AE2339" s="64"/>
      <c r="AF2339" s="64"/>
      <c r="AG2339" s="65"/>
      <c r="AH2339" s="65"/>
      <c r="BK2339" s="65"/>
      <c r="BL2339" s="65"/>
      <c r="BP2339" s="20"/>
    </row>
    <row r="2340" spans="1:68">
      <c r="A2340" s="19">
        <f>CONCATENATE(MONTH(Base[[#This Row],[Data_Padronizada]]),"/",YEAR(Base[[#This Row],[Data_Padronizada]]))*1</f>
        <v>1</v>
      </c>
      <c r="B2340" s="20" cm="1">
        <f t="array" ref="B2340">IF(ISTEXT(BP2340), IFERROR(VALOR.DATA(TRIM(BP2340)), VALUE(TRIM(BP2340))), BP2340)</f>
        <v>0</v>
      </c>
      <c r="C2340" t="str">
        <f>TEXT(Base[[#This Row],[Data_Padronizada]],"DDD")</f>
        <v>sáb</v>
      </c>
      <c r="D2340">
        <f>_xlfn.XLOOKUP(Base[[#This Row],[Recurso]],'DE-PARA'!$A$1:$A$1000,'DE-PARA'!$D$1:$D$1000)</f>
        <v>0</v>
      </c>
      <c r="E2340" t="str">
        <f>_xlfn.XLOOKUP(Base[[#This Row],[Tipo]],'DE-PARA'!$K$2:$K$63,'DE-PARA'!$L$2:$L$63,"Fazer De-Para")</f>
        <v>Fazer De-Para</v>
      </c>
      <c r="F2340" s="21">
        <f>Base[[#This Row],[Duração]]*24</f>
        <v>0</v>
      </c>
      <c r="G2340" s="22">
        <f>HOUR(Base[[#This Row],[Tempo de atendimento]]/24)</f>
        <v>0</v>
      </c>
      <c r="H2340">
        <f>_xlfn.XLOOKUP(Base[[#This Row],[Recurso]],'DE-PARA'!$A$1:$A$1000,'DE-PARA'!$E$1:$E$1000)</f>
        <v>0</v>
      </c>
      <c r="I2340">
        <f>_xlfn.XLOOKUP(Base[[#This Row],[Recurso]],'DE-PARA'!$A$1:$A$1000,'DE-PARA'!$F$1:$F$1000)</f>
        <v>0</v>
      </c>
      <c r="AD2340" s="64"/>
      <c r="AE2340" s="64"/>
      <c r="AF2340" s="64"/>
      <c r="AG2340" s="65"/>
      <c r="AH2340" s="65"/>
      <c r="BK2340" s="65"/>
      <c r="BL2340" s="65"/>
      <c r="BP2340" s="20"/>
    </row>
    <row r="2341" spans="1:68">
      <c r="A2341" s="19">
        <f>CONCATENATE(MONTH(Base[[#This Row],[Data_Padronizada]]),"/",YEAR(Base[[#This Row],[Data_Padronizada]]))*1</f>
        <v>1</v>
      </c>
      <c r="B2341" s="20" cm="1">
        <f t="array" ref="B2341">IF(ISTEXT(BP2341), IFERROR(VALOR.DATA(TRIM(BP2341)), VALUE(TRIM(BP2341))), BP2341)</f>
        <v>0</v>
      </c>
      <c r="C2341" t="str">
        <f>TEXT(Base[[#This Row],[Data_Padronizada]],"DDD")</f>
        <v>sáb</v>
      </c>
      <c r="D2341">
        <f>_xlfn.XLOOKUP(Base[[#This Row],[Recurso]],'DE-PARA'!$A$1:$A$1000,'DE-PARA'!$D$1:$D$1000)</f>
        <v>0</v>
      </c>
      <c r="E2341" t="str">
        <f>_xlfn.XLOOKUP(Base[[#This Row],[Tipo]],'DE-PARA'!$K$2:$K$63,'DE-PARA'!$L$2:$L$63,"Fazer De-Para")</f>
        <v>Fazer De-Para</v>
      </c>
      <c r="F2341" s="21">
        <f>Base[[#This Row],[Duração]]*24</f>
        <v>0</v>
      </c>
      <c r="G2341" s="22">
        <f>HOUR(Base[[#This Row],[Tempo de atendimento]]/24)</f>
        <v>0</v>
      </c>
      <c r="H2341">
        <f>_xlfn.XLOOKUP(Base[[#This Row],[Recurso]],'DE-PARA'!$A$1:$A$1000,'DE-PARA'!$E$1:$E$1000)</f>
        <v>0</v>
      </c>
      <c r="I2341">
        <f>_xlfn.XLOOKUP(Base[[#This Row],[Recurso]],'DE-PARA'!$A$1:$A$1000,'DE-PARA'!$F$1:$F$1000)</f>
        <v>0</v>
      </c>
      <c r="AD2341" s="64"/>
      <c r="AE2341" s="64"/>
      <c r="AF2341" s="64"/>
      <c r="AG2341" s="65"/>
      <c r="AH2341" s="65"/>
      <c r="BK2341" s="65"/>
      <c r="BL2341" s="65"/>
      <c r="BP2341" s="20"/>
    </row>
    <row r="2342" spans="1:68">
      <c r="A2342" s="19">
        <f>CONCATENATE(MONTH(Base[[#This Row],[Data_Padronizada]]),"/",YEAR(Base[[#This Row],[Data_Padronizada]]))*1</f>
        <v>1</v>
      </c>
      <c r="B2342" s="20" cm="1">
        <f t="array" ref="B2342">IF(ISTEXT(BP2342), IFERROR(VALOR.DATA(TRIM(BP2342)), VALUE(TRIM(BP2342))), BP2342)</f>
        <v>0</v>
      </c>
      <c r="C2342" t="str">
        <f>TEXT(Base[[#This Row],[Data_Padronizada]],"DDD")</f>
        <v>sáb</v>
      </c>
      <c r="D2342">
        <f>_xlfn.XLOOKUP(Base[[#This Row],[Recurso]],'DE-PARA'!$A$1:$A$1000,'DE-PARA'!$D$1:$D$1000)</f>
        <v>0</v>
      </c>
      <c r="E2342" t="str">
        <f>_xlfn.XLOOKUP(Base[[#This Row],[Tipo]],'DE-PARA'!$K$2:$K$63,'DE-PARA'!$L$2:$L$63,"Fazer De-Para")</f>
        <v>Fazer De-Para</v>
      </c>
      <c r="F2342" s="21">
        <f>Base[[#This Row],[Duração]]*24</f>
        <v>0</v>
      </c>
      <c r="G2342" s="22">
        <f>HOUR(Base[[#This Row],[Tempo de atendimento]]/24)</f>
        <v>0</v>
      </c>
      <c r="H2342">
        <f>_xlfn.XLOOKUP(Base[[#This Row],[Recurso]],'DE-PARA'!$A$1:$A$1000,'DE-PARA'!$E$1:$E$1000)</f>
        <v>0</v>
      </c>
      <c r="I2342">
        <f>_xlfn.XLOOKUP(Base[[#This Row],[Recurso]],'DE-PARA'!$A$1:$A$1000,'DE-PARA'!$F$1:$F$1000)</f>
        <v>0</v>
      </c>
      <c r="AD2342" s="64"/>
      <c r="AE2342" s="64"/>
      <c r="AF2342" s="64"/>
      <c r="AG2342" s="65"/>
      <c r="AH2342" s="65"/>
      <c r="BK2342" s="65"/>
      <c r="BL2342" s="65"/>
      <c r="BP2342" s="20"/>
    </row>
    <row r="2343" spans="1:68">
      <c r="A2343" s="19">
        <f>CONCATENATE(MONTH(Base[[#This Row],[Data_Padronizada]]),"/",YEAR(Base[[#This Row],[Data_Padronizada]]))*1</f>
        <v>1</v>
      </c>
      <c r="B2343" s="20" cm="1">
        <f t="array" ref="B2343">IF(ISTEXT(BP2343), IFERROR(VALOR.DATA(TRIM(BP2343)), VALUE(TRIM(BP2343))), BP2343)</f>
        <v>0</v>
      </c>
      <c r="C2343" t="str">
        <f>TEXT(Base[[#This Row],[Data_Padronizada]],"DDD")</f>
        <v>sáb</v>
      </c>
      <c r="D2343">
        <f>_xlfn.XLOOKUP(Base[[#This Row],[Recurso]],'DE-PARA'!$A$1:$A$1000,'DE-PARA'!$D$1:$D$1000)</f>
        <v>0</v>
      </c>
      <c r="E2343" t="str">
        <f>_xlfn.XLOOKUP(Base[[#This Row],[Tipo]],'DE-PARA'!$K$2:$K$63,'DE-PARA'!$L$2:$L$63,"Fazer De-Para")</f>
        <v>Fazer De-Para</v>
      </c>
      <c r="F2343" s="21">
        <f>Base[[#This Row],[Duração]]*24</f>
        <v>0</v>
      </c>
      <c r="G2343" s="22">
        <f>HOUR(Base[[#This Row],[Tempo de atendimento]]/24)</f>
        <v>0</v>
      </c>
      <c r="H2343">
        <f>_xlfn.XLOOKUP(Base[[#This Row],[Recurso]],'DE-PARA'!$A$1:$A$1000,'DE-PARA'!$E$1:$E$1000)</f>
        <v>0</v>
      </c>
      <c r="I2343">
        <f>_xlfn.XLOOKUP(Base[[#This Row],[Recurso]],'DE-PARA'!$A$1:$A$1000,'DE-PARA'!$F$1:$F$1000)</f>
        <v>0</v>
      </c>
      <c r="AD2343" s="64"/>
      <c r="AE2343" s="64"/>
      <c r="AF2343" s="64"/>
      <c r="AG2343" s="65"/>
      <c r="AH2343" s="65"/>
      <c r="BK2343" s="65"/>
      <c r="BL2343" s="65"/>
      <c r="BP2343" s="20"/>
    </row>
    <row r="2344" spans="1:68">
      <c r="A2344" s="19">
        <f>CONCATENATE(MONTH(Base[[#This Row],[Data_Padronizada]]),"/",YEAR(Base[[#This Row],[Data_Padronizada]]))*1</f>
        <v>1</v>
      </c>
      <c r="B2344" s="20" cm="1">
        <f t="array" ref="B2344">IF(ISTEXT(BP2344), IFERROR(VALOR.DATA(TRIM(BP2344)), VALUE(TRIM(BP2344))), BP2344)</f>
        <v>0</v>
      </c>
      <c r="C2344" t="str">
        <f>TEXT(Base[[#This Row],[Data_Padronizada]],"DDD")</f>
        <v>sáb</v>
      </c>
      <c r="D2344">
        <f>_xlfn.XLOOKUP(Base[[#This Row],[Recurso]],'DE-PARA'!$A$1:$A$1000,'DE-PARA'!$D$1:$D$1000)</f>
        <v>0</v>
      </c>
      <c r="E2344" t="str">
        <f>_xlfn.XLOOKUP(Base[[#This Row],[Tipo]],'DE-PARA'!$K$2:$K$63,'DE-PARA'!$L$2:$L$63,"Fazer De-Para")</f>
        <v>Fazer De-Para</v>
      </c>
      <c r="F2344" s="21">
        <f>Base[[#This Row],[Duração]]*24</f>
        <v>0</v>
      </c>
      <c r="G2344" s="22">
        <f>HOUR(Base[[#This Row],[Tempo de atendimento]]/24)</f>
        <v>0</v>
      </c>
      <c r="H2344">
        <f>_xlfn.XLOOKUP(Base[[#This Row],[Recurso]],'DE-PARA'!$A$1:$A$1000,'DE-PARA'!$E$1:$E$1000)</f>
        <v>0</v>
      </c>
      <c r="I2344">
        <f>_xlfn.XLOOKUP(Base[[#This Row],[Recurso]],'DE-PARA'!$A$1:$A$1000,'DE-PARA'!$F$1:$F$1000)</f>
        <v>0</v>
      </c>
      <c r="AD2344" s="64"/>
      <c r="AE2344" s="64"/>
      <c r="AF2344" s="64"/>
      <c r="AG2344" s="65"/>
      <c r="AH2344" s="65"/>
      <c r="BK2344" s="65"/>
      <c r="BL2344" s="65"/>
      <c r="BP2344" s="20"/>
    </row>
    <row r="2345" spans="1:68">
      <c r="A2345" s="19">
        <f>CONCATENATE(MONTH(Base[[#This Row],[Data_Padronizada]]),"/",YEAR(Base[[#This Row],[Data_Padronizada]]))*1</f>
        <v>1</v>
      </c>
      <c r="B2345" s="20" cm="1">
        <f t="array" ref="B2345">IF(ISTEXT(BP2345), IFERROR(VALOR.DATA(TRIM(BP2345)), VALUE(TRIM(BP2345))), BP2345)</f>
        <v>0</v>
      </c>
      <c r="C2345" t="str">
        <f>TEXT(Base[[#This Row],[Data_Padronizada]],"DDD")</f>
        <v>sáb</v>
      </c>
      <c r="D2345">
        <f>_xlfn.XLOOKUP(Base[[#This Row],[Recurso]],'DE-PARA'!$A$1:$A$1000,'DE-PARA'!$D$1:$D$1000)</f>
        <v>0</v>
      </c>
      <c r="E2345" t="str">
        <f>_xlfn.XLOOKUP(Base[[#This Row],[Tipo]],'DE-PARA'!$K$2:$K$63,'DE-PARA'!$L$2:$L$63,"Fazer De-Para")</f>
        <v>Fazer De-Para</v>
      </c>
      <c r="F2345" s="21">
        <f>Base[[#This Row],[Duração]]*24</f>
        <v>0</v>
      </c>
      <c r="G2345" s="22">
        <f>HOUR(Base[[#This Row],[Tempo de atendimento]]/24)</f>
        <v>0</v>
      </c>
      <c r="H2345">
        <f>_xlfn.XLOOKUP(Base[[#This Row],[Recurso]],'DE-PARA'!$A$1:$A$1000,'DE-PARA'!$E$1:$E$1000)</f>
        <v>0</v>
      </c>
      <c r="I2345">
        <f>_xlfn.XLOOKUP(Base[[#This Row],[Recurso]],'DE-PARA'!$A$1:$A$1000,'DE-PARA'!$F$1:$F$1000)</f>
        <v>0</v>
      </c>
      <c r="AD2345" s="64"/>
      <c r="AE2345" s="64"/>
      <c r="AF2345" s="64"/>
      <c r="AG2345" s="65"/>
      <c r="AH2345" s="65"/>
      <c r="BK2345" s="65"/>
      <c r="BL2345" s="65"/>
      <c r="BP2345" s="20"/>
    </row>
    <row r="2346" spans="1:68">
      <c r="A2346" s="19">
        <f>CONCATENATE(MONTH(Base[[#This Row],[Data_Padronizada]]),"/",YEAR(Base[[#This Row],[Data_Padronizada]]))*1</f>
        <v>1</v>
      </c>
      <c r="B2346" s="20" cm="1">
        <f t="array" ref="B2346">IF(ISTEXT(BP2346), IFERROR(VALOR.DATA(TRIM(BP2346)), VALUE(TRIM(BP2346))), BP2346)</f>
        <v>0</v>
      </c>
      <c r="C2346" t="str">
        <f>TEXT(Base[[#This Row],[Data_Padronizada]],"DDD")</f>
        <v>sáb</v>
      </c>
      <c r="D2346">
        <f>_xlfn.XLOOKUP(Base[[#This Row],[Recurso]],'DE-PARA'!$A$1:$A$1000,'DE-PARA'!$D$1:$D$1000)</f>
        <v>0</v>
      </c>
      <c r="E2346" t="str">
        <f>_xlfn.XLOOKUP(Base[[#This Row],[Tipo]],'DE-PARA'!$K$2:$K$63,'DE-PARA'!$L$2:$L$63,"Fazer De-Para")</f>
        <v>Fazer De-Para</v>
      </c>
      <c r="F2346" s="21">
        <f>Base[[#This Row],[Duração]]*24</f>
        <v>0</v>
      </c>
      <c r="G2346" s="22">
        <f>HOUR(Base[[#This Row],[Tempo de atendimento]]/24)</f>
        <v>0</v>
      </c>
      <c r="H2346">
        <f>_xlfn.XLOOKUP(Base[[#This Row],[Recurso]],'DE-PARA'!$A$1:$A$1000,'DE-PARA'!$E$1:$E$1000)</f>
        <v>0</v>
      </c>
      <c r="I2346">
        <f>_xlfn.XLOOKUP(Base[[#This Row],[Recurso]],'DE-PARA'!$A$1:$A$1000,'DE-PARA'!$F$1:$F$1000)</f>
        <v>0</v>
      </c>
      <c r="AD2346" s="64"/>
      <c r="AE2346" s="64"/>
      <c r="AF2346" s="64"/>
      <c r="AG2346" s="65"/>
      <c r="AH2346" s="65"/>
      <c r="BK2346" s="65"/>
      <c r="BL2346" s="65"/>
      <c r="BP2346" s="20"/>
    </row>
    <row r="2347" spans="1:68">
      <c r="A2347" s="19">
        <f>CONCATENATE(MONTH(Base[[#This Row],[Data_Padronizada]]),"/",YEAR(Base[[#This Row],[Data_Padronizada]]))*1</f>
        <v>1</v>
      </c>
      <c r="B2347" s="20" cm="1">
        <f t="array" ref="B2347">IF(ISTEXT(BP2347), IFERROR(VALOR.DATA(TRIM(BP2347)), VALUE(TRIM(BP2347))), BP2347)</f>
        <v>0</v>
      </c>
      <c r="C2347" t="str">
        <f>TEXT(Base[[#This Row],[Data_Padronizada]],"DDD")</f>
        <v>sáb</v>
      </c>
      <c r="D2347">
        <f>_xlfn.XLOOKUP(Base[[#This Row],[Recurso]],'DE-PARA'!$A$1:$A$1000,'DE-PARA'!$D$1:$D$1000)</f>
        <v>0</v>
      </c>
      <c r="E2347" t="str">
        <f>_xlfn.XLOOKUP(Base[[#This Row],[Tipo]],'DE-PARA'!$K$2:$K$63,'DE-PARA'!$L$2:$L$63,"Fazer De-Para")</f>
        <v>Fazer De-Para</v>
      </c>
      <c r="F2347" s="21">
        <f>Base[[#This Row],[Duração]]*24</f>
        <v>0</v>
      </c>
      <c r="G2347" s="22">
        <f>HOUR(Base[[#This Row],[Tempo de atendimento]]/24)</f>
        <v>0</v>
      </c>
      <c r="H2347">
        <f>_xlfn.XLOOKUP(Base[[#This Row],[Recurso]],'DE-PARA'!$A$1:$A$1000,'DE-PARA'!$E$1:$E$1000)</f>
        <v>0</v>
      </c>
      <c r="I2347">
        <f>_xlfn.XLOOKUP(Base[[#This Row],[Recurso]],'DE-PARA'!$A$1:$A$1000,'DE-PARA'!$F$1:$F$1000)</f>
        <v>0</v>
      </c>
      <c r="AD2347" s="64"/>
      <c r="AE2347" s="64"/>
      <c r="AF2347" s="64"/>
      <c r="AG2347" s="65"/>
      <c r="AH2347" s="65"/>
      <c r="BK2347" s="65"/>
      <c r="BL2347" s="65"/>
      <c r="BP2347" s="20"/>
    </row>
    <row r="2348" spans="1:68">
      <c r="A2348" s="19">
        <f>CONCATENATE(MONTH(Base[[#This Row],[Data_Padronizada]]),"/",YEAR(Base[[#This Row],[Data_Padronizada]]))*1</f>
        <v>1</v>
      </c>
      <c r="B2348" s="20" cm="1">
        <f t="array" ref="B2348">IF(ISTEXT(BP2348), IFERROR(VALOR.DATA(TRIM(BP2348)), VALUE(TRIM(BP2348))), BP2348)</f>
        <v>0</v>
      </c>
      <c r="C2348" t="str">
        <f>TEXT(Base[[#This Row],[Data_Padronizada]],"DDD")</f>
        <v>sáb</v>
      </c>
      <c r="D2348">
        <f>_xlfn.XLOOKUP(Base[[#This Row],[Recurso]],'DE-PARA'!$A$1:$A$1000,'DE-PARA'!$D$1:$D$1000)</f>
        <v>0</v>
      </c>
      <c r="E2348" t="str">
        <f>_xlfn.XLOOKUP(Base[[#This Row],[Tipo]],'DE-PARA'!$K$2:$K$63,'DE-PARA'!$L$2:$L$63,"Fazer De-Para")</f>
        <v>Fazer De-Para</v>
      </c>
      <c r="F2348" s="21">
        <f>Base[[#This Row],[Duração]]*24</f>
        <v>0</v>
      </c>
      <c r="G2348" s="22">
        <f>HOUR(Base[[#This Row],[Tempo de atendimento]]/24)</f>
        <v>0</v>
      </c>
      <c r="H2348">
        <f>_xlfn.XLOOKUP(Base[[#This Row],[Recurso]],'DE-PARA'!$A$1:$A$1000,'DE-PARA'!$E$1:$E$1000)</f>
        <v>0</v>
      </c>
      <c r="I2348">
        <f>_xlfn.XLOOKUP(Base[[#This Row],[Recurso]],'DE-PARA'!$A$1:$A$1000,'DE-PARA'!$F$1:$F$1000)</f>
        <v>0</v>
      </c>
      <c r="AD2348" s="64"/>
      <c r="AE2348" s="64"/>
      <c r="AF2348" s="64"/>
      <c r="AG2348" s="65"/>
      <c r="AH2348" s="65"/>
      <c r="BK2348" s="65"/>
      <c r="BL2348" s="65"/>
      <c r="BP2348" s="20"/>
    </row>
    <row r="2349" spans="1:68">
      <c r="A2349" s="19">
        <f>CONCATENATE(MONTH(Base[[#This Row],[Data_Padronizada]]),"/",YEAR(Base[[#This Row],[Data_Padronizada]]))*1</f>
        <v>1</v>
      </c>
      <c r="B2349" s="20" cm="1">
        <f t="array" ref="B2349">IF(ISTEXT(BP2349), IFERROR(VALOR.DATA(TRIM(BP2349)), VALUE(TRIM(BP2349))), BP2349)</f>
        <v>0</v>
      </c>
      <c r="C2349" t="str">
        <f>TEXT(Base[[#This Row],[Data_Padronizada]],"DDD")</f>
        <v>sáb</v>
      </c>
      <c r="D2349">
        <f>_xlfn.XLOOKUP(Base[[#This Row],[Recurso]],'DE-PARA'!$A$1:$A$1000,'DE-PARA'!$D$1:$D$1000)</f>
        <v>0</v>
      </c>
      <c r="E2349" t="str">
        <f>_xlfn.XLOOKUP(Base[[#This Row],[Tipo]],'DE-PARA'!$K$2:$K$63,'DE-PARA'!$L$2:$L$63,"Fazer De-Para")</f>
        <v>Fazer De-Para</v>
      </c>
      <c r="F2349" s="21">
        <f>Base[[#This Row],[Duração]]*24</f>
        <v>0</v>
      </c>
      <c r="G2349" s="22">
        <f>HOUR(Base[[#This Row],[Tempo de atendimento]]/24)</f>
        <v>0</v>
      </c>
      <c r="H2349">
        <f>_xlfn.XLOOKUP(Base[[#This Row],[Recurso]],'DE-PARA'!$A$1:$A$1000,'DE-PARA'!$E$1:$E$1000)</f>
        <v>0</v>
      </c>
      <c r="I2349">
        <f>_xlfn.XLOOKUP(Base[[#This Row],[Recurso]],'DE-PARA'!$A$1:$A$1000,'DE-PARA'!$F$1:$F$1000)</f>
        <v>0</v>
      </c>
      <c r="AD2349" s="64"/>
      <c r="AE2349" s="64"/>
      <c r="AF2349" s="64"/>
      <c r="AG2349" s="65"/>
      <c r="AH2349" s="65"/>
      <c r="BK2349" s="65"/>
      <c r="BL2349" s="65"/>
      <c r="BP2349" s="20"/>
    </row>
    <row r="2350" spans="1:68">
      <c r="A2350" s="19">
        <f>CONCATENATE(MONTH(Base[[#This Row],[Data_Padronizada]]),"/",YEAR(Base[[#This Row],[Data_Padronizada]]))*1</f>
        <v>1</v>
      </c>
      <c r="B2350" s="20" cm="1">
        <f t="array" ref="B2350">IF(ISTEXT(BP2350), IFERROR(VALOR.DATA(TRIM(BP2350)), VALUE(TRIM(BP2350))), BP2350)</f>
        <v>0</v>
      </c>
      <c r="C2350" t="str">
        <f>TEXT(Base[[#This Row],[Data_Padronizada]],"DDD")</f>
        <v>sáb</v>
      </c>
      <c r="D2350">
        <f>_xlfn.XLOOKUP(Base[[#This Row],[Recurso]],'DE-PARA'!$A$1:$A$1000,'DE-PARA'!$D$1:$D$1000)</f>
        <v>0</v>
      </c>
      <c r="E2350" t="str">
        <f>_xlfn.XLOOKUP(Base[[#This Row],[Tipo]],'DE-PARA'!$K$2:$K$63,'DE-PARA'!$L$2:$L$63,"Fazer De-Para")</f>
        <v>Fazer De-Para</v>
      </c>
      <c r="F2350" s="21">
        <f>Base[[#This Row],[Duração]]*24</f>
        <v>0</v>
      </c>
      <c r="G2350" s="22">
        <f>HOUR(Base[[#This Row],[Tempo de atendimento]]/24)</f>
        <v>0</v>
      </c>
      <c r="H2350">
        <f>_xlfn.XLOOKUP(Base[[#This Row],[Recurso]],'DE-PARA'!$A$1:$A$1000,'DE-PARA'!$E$1:$E$1000)</f>
        <v>0</v>
      </c>
      <c r="I2350">
        <f>_xlfn.XLOOKUP(Base[[#This Row],[Recurso]],'DE-PARA'!$A$1:$A$1000,'DE-PARA'!$F$1:$F$1000)</f>
        <v>0</v>
      </c>
      <c r="AD2350" s="64"/>
      <c r="AE2350" s="64"/>
      <c r="AF2350" s="64"/>
      <c r="AG2350" s="65"/>
      <c r="AH2350" s="65"/>
      <c r="BK2350" s="65"/>
      <c r="BL2350" s="65"/>
      <c r="BP2350" s="20"/>
    </row>
    <row r="2351" spans="1:68">
      <c r="A2351" s="19">
        <f>CONCATENATE(MONTH(Base[[#This Row],[Data_Padronizada]]),"/",YEAR(Base[[#This Row],[Data_Padronizada]]))*1</f>
        <v>1</v>
      </c>
      <c r="B2351" s="20" cm="1">
        <f t="array" ref="B2351">IF(ISTEXT(BP2351), IFERROR(VALOR.DATA(TRIM(BP2351)), VALUE(TRIM(BP2351))), BP2351)</f>
        <v>0</v>
      </c>
      <c r="C2351" t="str">
        <f>TEXT(Base[[#This Row],[Data_Padronizada]],"DDD")</f>
        <v>sáb</v>
      </c>
      <c r="D2351">
        <f>_xlfn.XLOOKUP(Base[[#This Row],[Recurso]],'DE-PARA'!$A$1:$A$1000,'DE-PARA'!$D$1:$D$1000)</f>
        <v>0</v>
      </c>
      <c r="E2351" t="str">
        <f>_xlfn.XLOOKUP(Base[[#This Row],[Tipo]],'DE-PARA'!$K$2:$K$63,'DE-PARA'!$L$2:$L$63,"Fazer De-Para")</f>
        <v>Fazer De-Para</v>
      </c>
      <c r="F2351" s="21">
        <f>Base[[#This Row],[Duração]]*24</f>
        <v>0</v>
      </c>
      <c r="G2351" s="22">
        <f>HOUR(Base[[#This Row],[Tempo de atendimento]]/24)</f>
        <v>0</v>
      </c>
      <c r="H2351">
        <f>_xlfn.XLOOKUP(Base[[#This Row],[Recurso]],'DE-PARA'!$A$1:$A$1000,'DE-PARA'!$E$1:$E$1000)</f>
        <v>0</v>
      </c>
      <c r="I2351">
        <f>_xlfn.XLOOKUP(Base[[#This Row],[Recurso]],'DE-PARA'!$A$1:$A$1000,'DE-PARA'!$F$1:$F$1000)</f>
        <v>0</v>
      </c>
      <c r="AD2351" s="64"/>
      <c r="AE2351" s="64"/>
      <c r="AF2351" s="64"/>
      <c r="AG2351" s="65"/>
      <c r="AH2351" s="65"/>
      <c r="BK2351" s="65"/>
      <c r="BL2351" s="65"/>
      <c r="BP2351" s="20"/>
    </row>
    <row r="2352" spans="1:68">
      <c r="A2352" s="19">
        <f>CONCATENATE(MONTH(Base[[#This Row],[Data_Padronizada]]),"/",YEAR(Base[[#This Row],[Data_Padronizada]]))*1</f>
        <v>1</v>
      </c>
      <c r="B2352" s="20" cm="1">
        <f t="array" ref="B2352">IF(ISTEXT(BP2352), IFERROR(VALOR.DATA(TRIM(BP2352)), VALUE(TRIM(BP2352))), BP2352)</f>
        <v>0</v>
      </c>
      <c r="C2352" t="str">
        <f>TEXT(Base[[#This Row],[Data_Padronizada]],"DDD")</f>
        <v>sáb</v>
      </c>
      <c r="D2352">
        <f>_xlfn.XLOOKUP(Base[[#This Row],[Recurso]],'DE-PARA'!$A$1:$A$1000,'DE-PARA'!$D$1:$D$1000)</f>
        <v>0</v>
      </c>
      <c r="E2352" t="str">
        <f>_xlfn.XLOOKUP(Base[[#This Row],[Tipo]],'DE-PARA'!$K$2:$K$63,'DE-PARA'!$L$2:$L$63,"Fazer De-Para")</f>
        <v>Fazer De-Para</v>
      </c>
      <c r="F2352" s="21">
        <f>Base[[#This Row],[Duração]]*24</f>
        <v>0</v>
      </c>
      <c r="G2352" s="22">
        <f>HOUR(Base[[#This Row],[Tempo de atendimento]]/24)</f>
        <v>0</v>
      </c>
      <c r="H2352">
        <f>_xlfn.XLOOKUP(Base[[#This Row],[Recurso]],'DE-PARA'!$A$1:$A$1000,'DE-PARA'!$E$1:$E$1000)</f>
        <v>0</v>
      </c>
      <c r="I2352">
        <f>_xlfn.XLOOKUP(Base[[#This Row],[Recurso]],'DE-PARA'!$A$1:$A$1000,'DE-PARA'!$F$1:$F$1000)</f>
        <v>0</v>
      </c>
      <c r="AD2352" s="64"/>
      <c r="AE2352" s="64"/>
      <c r="AF2352" s="64"/>
      <c r="AG2352" s="65"/>
      <c r="AH2352" s="65"/>
      <c r="BK2352" s="65"/>
      <c r="BL2352" s="65"/>
      <c r="BP2352" s="20"/>
    </row>
    <row r="2353" spans="1:68">
      <c r="A2353" s="19">
        <f>CONCATENATE(MONTH(Base[[#This Row],[Data_Padronizada]]),"/",YEAR(Base[[#This Row],[Data_Padronizada]]))*1</f>
        <v>1</v>
      </c>
      <c r="B2353" s="20" cm="1">
        <f t="array" ref="B2353">IF(ISTEXT(BP2353), IFERROR(VALOR.DATA(TRIM(BP2353)), VALUE(TRIM(BP2353))), BP2353)</f>
        <v>0</v>
      </c>
      <c r="C2353" t="str">
        <f>TEXT(Base[[#This Row],[Data_Padronizada]],"DDD")</f>
        <v>sáb</v>
      </c>
      <c r="D2353">
        <f>_xlfn.XLOOKUP(Base[[#This Row],[Recurso]],'DE-PARA'!$A$1:$A$1000,'DE-PARA'!$D$1:$D$1000)</f>
        <v>0</v>
      </c>
      <c r="E2353" t="str">
        <f>_xlfn.XLOOKUP(Base[[#This Row],[Tipo]],'DE-PARA'!$K$2:$K$63,'DE-PARA'!$L$2:$L$63,"Fazer De-Para")</f>
        <v>Fazer De-Para</v>
      </c>
      <c r="F2353" s="21">
        <f>Base[[#This Row],[Duração]]*24</f>
        <v>0</v>
      </c>
      <c r="G2353" s="22">
        <f>HOUR(Base[[#This Row],[Tempo de atendimento]]/24)</f>
        <v>0</v>
      </c>
      <c r="H2353">
        <f>_xlfn.XLOOKUP(Base[[#This Row],[Recurso]],'DE-PARA'!$A$1:$A$1000,'DE-PARA'!$E$1:$E$1000)</f>
        <v>0</v>
      </c>
      <c r="I2353">
        <f>_xlfn.XLOOKUP(Base[[#This Row],[Recurso]],'DE-PARA'!$A$1:$A$1000,'DE-PARA'!$F$1:$F$1000)</f>
        <v>0</v>
      </c>
      <c r="AD2353" s="64"/>
      <c r="AE2353" s="64"/>
      <c r="AF2353" s="64"/>
      <c r="AG2353" s="65"/>
      <c r="AH2353" s="65"/>
      <c r="BK2353" s="65"/>
      <c r="BL2353" s="65"/>
      <c r="BP2353" s="20"/>
    </row>
    <row r="2354" spans="1:68">
      <c r="A2354" s="19">
        <f>CONCATENATE(MONTH(Base[[#This Row],[Data_Padronizada]]),"/",YEAR(Base[[#This Row],[Data_Padronizada]]))*1</f>
        <v>1</v>
      </c>
      <c r="B2354" s="20" cm="1">
        <f t="array" ref="B2354">IF(ISTEXT(BP2354), IFERROR(VALOR.DATA(TRIM(BP2354)), VALUE(TRIM(BP2354))), BP2354)</f>
        <v>0</v>
      </c>
      <c r="C2354" t="str">
        <f>TEXT(Base[[#This Row],[Data_Padronizada]],"DDD")</f>
        <v>sáb</v>
      </c>
      <c r="D2354">
        <f>_xlfn.XLOOKUP(Base[[#This Row],[Recurso]],'DE-PARA'!$A$1:$A$1000,'DE-PARA'!$D$1:$D$1000)</f>
        <v>0</v>
      </c>
      <c r="E2354" t="str">
        <f>_xlfn.XLOOKUP(Base[[#This Row],[Tipo]],'DE-PARA'!$K$2:$K$63,'DE-PARA'!$L$2:$L$63,"Fazer De-Para")</f>
        <v>Fazer De-Para</v>
      </c>
      <c r="F2354" s="21">
        <f>Base[[#This Row],[Duração]]*24</f>
        <v>0</v>
      </c>
      <c r="G2354" s="22">
        <f>HOUR(Base[[#This Row],[Tempo de atendimento]]/24)</f>
        <v>0</v>
      </c>
      <c r="H2354">
        <f>_xlfn.XLOOKUP(Base[[#This Row],[Recurso]],'DE-PARA'!$A$1:$A$1000,'DE-PARA'!$E$1:$E$1000)</f>
        <v>0</v>
      </c>
      <c r="I2354">
        <f>_xlfn.XLOOKUP(Base[[#This Row],[Recurso]],'DE-PARA'!$A$1:$A$1000,'DE-PARA'!$F$1:$F$1000)</f>
        <v>0</v>
      </c>
      <c r="AD2354" s="64"/>
      <c r="AE2354" s="64"/>
      <c r="AF2354" s="64"/>
      <c r="AG2354" s="65"/>
      <c r="AH2354" s="65"/>
      <c r="BK2354" s="65"/>
      <c r="BL2354" s="65"/>
      <c r="BP2354" s="20"/>
    </row>
    <row r="2355" spans="1:68">
      <c r="A2355" s="19">
        <f>CONCATENATE(MONTH(Base[[#This Row],[Data_Padronizada]]),"/",YEAR(Base[[#This Row],[Data_Padronizada]]))*1</f>
        <v>1</v>
      </c>
      <c r="B2355" s="20" cm="1">
        <f t="array" ref="B2355">IF(ISTEXT(BP2355), IFERROR(VALOR.DATA(TRIM(BP2355)), VALUE(TRIM(BP2355))), BP2355)</f>
        <v>0</v>
      </c>
      <c r="C2355" t="str">
        <f>TEXT(Base[[#This Row],[Data_Padronizada]],"DDD")</f>
        <v>sáb</v>
      </c>
      <c r="D2355">
        <f>_xlfn.XLOOKUP(Base[[#This Row],[Recurso]],'DE-PARA'!$A$1:$A$1000,'DE-PARA'!$D$1:$D$1000)</f>
        <v>0</v>
      </c>
      <c r="E2355" t="str">
        <f>_xlfn.XLOOKUP(Base[[#This Row],[Tipo]],'DE-PARA'!$K$2:$K$63,'DE-PARA'!$L$2:$L$63,"Fazer De-Para")</f>
        <v>Fazer De-Para</v>
      </c>
      <c r="F2355" s="21">
        <f>Base[[#This Row],[Duração]]*24</f>
        <v>0</v>
      </c>
      <c r="G2355" s="22">
        <f>HOUR(Base[[#This Row],[Tempo de atendimento]]/24)</f>
        <v>0</v>
      </c>
      <c r="H2355">
        <f>_xlfn.XLOOKUP(Base[[#This Row],[Recurso]],'DE-PARA'!$A$1:$A$1000,'DE-PARA'!$E$1:$E$1000)</f>
        <v>0</v>
      </c>
      <c r="I2355">
        <f>_xlfn.XLOOKUP(Base[[#This Row],[Recurso]],'DE-PARA'!$A$1:$A$1000,'DE-PARA'!$F$1:$F$1000)</f>
        <v>0</v>
      </c>
      <c r="AD2355" s="64"/>
      <c r="AE2355" s="64"/>
      <c r="AF2355" s="64"/>
      <c r="AG2355" s="65"/>
      <c r="AH2355" s="65"/>
      <c r="BK2355" s="65"/>
      <c r="BL2355" s="65"/>
      <c r="BP2355" s="20"/>
    </row>
    <row r="2356" spans="1:68">
      <c r="A2356" s="19">
        <f>CONCATENATE(MONTH(Base[[#This Row],[Data_Padronizada]]),"/",YEAR(Base[[#This Row],[Data_Padronizada]]))*1</f>
        <v>1</v>
      </c>
      <c r="B2356" s="20" cm="1">
        <f t="array" ref="B2356">IF(ISTEXT(BP2356), IFERROR(VALOR.DATA(TRIM(BP2356)), VALUE(TRIM(BP2356))), BP2356)</f>
        <v>0</v>
      </c>
      <c r="C2356" t="str">
        <f>TEXT(Base[[#This Row],[Data_Padronizada]],"DDD")</f>
        <v>sáb</v>
      </c>
      <c r="D2356">
        <f>_xlfn.XLOOKUP(Base[[#This Row],[Recurso]],'DE-PARA'!$A$1:$A$1000,'DE-PARA'!$D$1:$D$1000)</f>
        <v>0</v>
      </c>
      <c r="E2356" t="str">
        <f>_xlfn.XLOOKUP(Base[[#This Row],[Tipo]],'DE-PARA'!$K$2:$K$63,'DE-PARA'!$L$2:$L$63,"Fazer De-Para")</f>
        <v>Fazer De-Para</v>
      </c>
      <c r="F2356" s="21">
        <f>Base[[#This Row],[Duração]]*24</f>
        <v>0</v>
      </c>
      <c r="G2356" s="22">
        <f>HOUR(Base[[#This Row],[Tempo de atendimento]]/24)</f>
        <v>0</v>
      </c>
      <c r="H2356">
        <f>_xlfn.XLOOKUP(Base[[#This Row],[Recurso]],'DE-PARA'!$A$1:$A$1000,'DE-PARA'!$E$1:$E$1000)</f>
        <v>0</v>
      </c>
      <c r="I2356">
        <f>_xlfn.XLOOKUP(Base[[#This Row],[Recurso]],'DE-PARA'!$A$1:$A$1000,'DE-PARA'!$F$1:$F$1000)</f>
        <v>0</v>
      </c>
      <c r="AD2356" s="64"/>
      <c r="AE2356" s="64"/>
      <c r="AF2356" s="64"/>
      <c r="AG2356" s="65"/>
      <c r="AH2356" s="65"/>
      <c r="BK2356" s="65"/>
      <c r="BL2356" s="65"/>
      <c r="BP2356" s="20"/>
    </row>
    <row r="2357" spans="1:68">
      <c r="A2357" s="19">
        <f>CONCATENATE(MONTH(Base[[#This Row],[Data_Padronizada]]),"/",YEAR(Base[[#This Row],[Data_Padronizada]]))*1</f>
        <v>1</v>
      </c>
      <c r="B2357" s="20" cm="1">
        <f t="array" ref="B2357">IF(ISTEXT(BP2357), IFERROR(VALOR.DATA(TRIM(BP2357)), VALUE(TRIM(BP2357))), BP2357)</f>
        <v>0</v>
      </c>
      <c r="C2357" t="str">
        <f>TEXT(Base[[#This Row],[Data_Padronizada]],"DDD")</f>
        <v>sáb</v>
      </c>
      <c r="D2357">
        <f>_xlfn.XLOOKUP(Base[[#This Row],[Recurso]],'DE-PARA'!$A$1:$A$1000,'DE-PARA'!$D$1:$D$1000)</f>
        <v>0</v>
      </c>
      <c r="E2357" t="str">
        <f>_xlfn.XLOOKUP(Base[[#This Row],[Tipo]],'DE-PARA'!$K$2:$K$63,'DE-PARA'!$L$2:$L$63,"Fazer De-Para")</f>
        <v>Fazer De-Para</v>
      </c>
      <c r="F2357" s="21">
        <f>Base[[#This Row],[Duração]]*24</f>
        <v>0</v>
      </c>
      <c r="G2357" s="22">
        <f>HOUR(Base[[#This Row],[Tempo de atendimento]]/24)</f>
        <v>0</v>
      </c>
      <c r="H2357">
        <f>_xlfn.XLOOKUP(Base[[#This Row],[Recurso]],'DE-PARA'!$A$1:$A$1000,'DE-PARA'!$E$1:$E$1000)</f>
        <v>0</v>
      </c>
      <c r="I2357">
        <f>_xlfn.XLOOKUP(Base[[#This Row],[Recurso]],'DE-PARA'!$A$1:$A$1000,'DE-PARA'!$F$1:$F$1000)</f>
        <v>0</v>
      </c>
      <c r="AD2357" s="64"/>
      <c r="AE2357" s="64"/>
      <c r="AF2357" s="64"/>
      <c r="AG2357" s="65"/>
      <c r="AH2357" s="65"/>
      <c r="BK2357" s="65"/>
      <c r="BL2357" s="65"/>
      <c r="BP2357" s="20"/>
    </row>
    <row r="2358" spans="1:68">
      <c r="A2358" s="19">
        <f>CONCATENATE(MONTH(Base[[#This Row],[Data_Padronizada]]),"/",YEAR(Base[[#This Row],[Data_Padronizada]]))*1</f>
        <v>1</v>
      </c>
      <c r="B2358" s="20" cm="1">
        <f t="array" ref="B2358">IF(ISTEXT(BP2358), IFERROR(VALOR.DATA(TRIM(BP2358)), VALUE(TRIM(BP2358))), BP2358)</f>
        <v>0</v>
      </c>
      <c r="C2358" t="str">
        <f>TEXT(Base[[#This Row],[Data_Padronizada]],"DDD")</f>
        <v>sáb</v>
      </c>
      <c r="D2358">
        <f>_xlfn.XLOOKUP(Base[[#This Row],[Recurso]],'DE-PARA'!$A$1:$A$1000,'DE-PARA'!$D$1:$D$1000)</f>
        <v>0</v>
      </c>
      <c r="E2358" t="str">
        <f>_xlfn.XLOOKUP(Base[[#This Row],[Tipo]],'DE-PARA'!$K$2:$K$63,'DE-PARA'!$L$2:$L$63,"Fazer De-Para")</f>
        <v>Fazer De-Para</v>
      </c>
      <c r="F2358" s="21">
        <f>Base[[#This Row],[Duração]]*24</f>
        <v>0</v>
      </c>
      <c r="G2358" s="22">
        <f>HOUR(Base[[#This Row],[Tempo de atendimento]]/24)</f>
        <v>0</v>
      </c>
      <c r="H2358">
        <f>_xlfn.XLOOKUP(Base[[#This Row],[Recurso]],'DE-PARA'!$A$1:$A$1000,'DE-PARA'!$E$1:$E$1000)</f>
        <v>0</v>
      </c>
      <c r="I2358">
        <f>_xlfn.XLOOKUP(Base[[#This Row],[Recurso]],'DE-PARA'!$A$1:$A$1000,'DE-PARA'!$F$1:$F$1000)</f>
        <v>0</v>
      </c>
      <c r="AD2358" s="64"/>
      <c r="AE2358" s="64"/>
      <c r="AF2358" s="64"/>
      <c r="AG2358" s="65"/>
      <c r="AH2358" s="65"/>
      <c r="BK2358" s="65"/>
      <c r="BL2358" s="65"/>
      <c r="BP2358" s="20"/>
    </row>
    <row r="2359" spans="1:68">
      <c r="A2359" s="19">
        <f>CONCATENATE(MONTH(Base[[#This Row],[Data_Padronizada]]),"/",YEAR(Base[[#This Row],[Data_Padronizada]]))*1</f>
        <v>1</v>
      </c>
      <c r="B2359" s="20" cm="1">
        <f t="array" ref="B2359">IF(ISTEXT(BP2359), IFERROR(VALOR.DATA(TRIM(BP2359)), VALUE(TRIM(BP2359))), BP2359)</f>
        <v>0</v>
      </c>
      <c r="C2359" t="str">
        <f>TEXT(Base[[#This Row],[Data_Padronizada]],"DDD")</f>
        <v>sáb</v>
      </c>
      <c r="D2359">
        <f>_xlfn.XLOOKUP(Base[[#This Row],[Recurso]],'DE-PARA'!$A$1:$A$1000,'DE-PARA'!$D$1:$D$1000)</f>
        <v>0</v>
      </c>
      <c r="E2359" t="str">
        <f>_xlfn.XLOOKUP(Base[[#This Row],[Tipo]],'DE-PARA'!$K$2:$K$63,'DE-PARA'!$L$2:$L$63,"Fazer De-Para")</f>
        <v>Fazer De-Para</v>
      </c>
      <c r="F2359" s="21">
        <f>Base[[#This Row],[Duração]]*24</f>
        <v>0</v>
      </c>
      <c r="G2359" s="22">
        <f>HOUR(Base[[#This Row],[Tempo de atendimento]]/24)</f>
        <v>0</v>
      </c>
      <c r="H2359">
        <f>_xlfn.XLOOKUP(Base[[#This Row],[Recurso]],'DE-PARA'!$A$1:$A$1000,'DE-PARA'!$E$1:$E$1000)</f>
        <v>0</v>
      </c>
      <c r="I2359">
        <f>_xlfn.XLOOKUP(Base[[#This Row],[Recurso]],'DE-PARA'!$A$1:$A$1000,'DE-PARA'!$F$1:$F$1000)</f>
        <v>0</v>
      </c>
      <c r="AD2359" s="64"/>
      <c r="AE2359" s="64"/>
      <c r="AF2359" s="64"/>
      <c r="AG2359" s="65"/>
      <c r="AH2359" s="65"/>
      <c r="BK2359" s="65"/>
      <c r="BL2359" s="65"/>
      <c r="BP2359" s="20"/>
    </row>
    <row r="2360" spans="1:68">
      <c r="A2360" s="19">
        <f>CONCATENATE(MONTH(Base[[#This Row],[Data_Padronizada]]),"/",YEAR(Base[[#This Row],[Data_Padronizada]]))*1</f>
        <v>1</v>
      </c>
      <c r="B2360" s="20" cm="1">
        <f t="array" ref="B2360">IF(ISTEXT(BP2360), IFERROR(VALOR.DATA(TRIM(BP2360)), VALUE(TRIM(BP2360))), BP2360)</f>
        <v>0</v>
      </c>
      <c r="C2360" t="str">
        <f>TEXT(Base[[#This Row],[Data_Padronizada]],"DDD")</f>
        <v>sáb</v>
      </c>
      <c r="D2360">
        <f>_xlfn.XLOOKUP(Base[[#This Row],[Recurso]],'DE-PARA'!$A$1:$A$1000,'DE-PARA'!$D$1:$D$1000)</f>
        <v>0</v>
      </c>
      <c r="E2360" t="str">
        <f>_xlfn.XLOOKUP(Base[[#This Row],[Tipo]],'DE-PARA'!$K$2:$K$63,'DE-PARA'!$L$2:$L$63,"Fazer De-Para")</f>
        <v>Fazer De-Para</v>
      </c>
      <c r="F2360" s="21">
        <f>Base[[#This Row],[Duração]]*24</f>
        <v>0</v>
      </c>
      <c r="G2360" s="22">
        <f>HOUR(Base[[#This Row],[Tempo de atendimento]]/24)</f>
        <v>0</v>
      </c>
      <c r="H2360">
        <f>_xlfn.XLOOKUP(Base[[#This Row],[Recurso]],'DE-PARA'!$A$1:$A$1000,'DE-PARA'!$E$1:$E$1000)</f>
        <v>0</v>
      </c>
      <c r="I2360">
        <f>_xlfn.XLOOKUP(Base[[#This Row],[Recurso]],'DE-PARA'!$A$1:$A$1000,'DE-PARA'!$F$1:$F$1000)</f>
        <v>0</v>
      </c>
      <c r="AD2360" s="64"/>
      <c r="AE2360" s="64"/>
      <c r="AF2360" s="64"/>
      <c r="AG2360" s="65"/>
      <c r="AH2360" s="65"/>
      <c r="BK2360" s="65"/>
      <c r="BL2360" s="65"/>
      <c r="BP2360" s="20"/>
    </row>
    <row r="2361" spans="1:68">
      <c r="A2361" s="19">
        <f>CONCATENATE(MONTH(Base[[#This Row],[Data_Padronizada]]),"/",YEAR(Base[[#This Row],[Data_Padronizada]]))*1</f>
        <v>1</v>
      </c>
      <c r="B2361" s="20" cm="1">
        <f t="array" ref="B2361">IF(ISTEXT(BP2361), IFERROR(VALOR.DATA(TRIM(BP2361)), VALUE(TRIM(BP2361))), BP2361)</f>
        <v>0</v>
      </c>
      <c r="C2361" t="str">
        <f>TEXT(Base[[#This Row],[Data_Padronizada]],"DDD")</f>
        <v>sáb</v>
      </c>
      <c r="D2361">
        <f>_xlfn.XLOOKUP(Base[[#This Row],[Recurso]],'DE-PARA'!$A$1:$A$1000,'DE-PARA'!$D$1:$D$1000)</f>
        <v>0</v>
      </c>
      <c r="E2361" t="str">
        <f>_xlfn.XLOOKUP(Base[[#This Row],[Tipo]],'DE-PARA'!$K$2:$K$63,'DE-PARA'!$L$2:$L$63,"Fazer De-Para")</f>
        <v>Fazer De-Para</v>
      </c>
      <c r="F2361" s="21">
        <f>Base[[#This Row],[Duração]]*24</f>
        <v>0</v>
      </c>
      <c r="G2361" s="22">
        <f>HOUR(Base[[#This Row],[Tempo de atendimento]]/24)</f>
        <v>0</v>
      </c>
      <c r="H2361">
        <f>_xlfn.XLOOKUP(Base[[#This Row],[Recurso]],'DE-PARA'!$A$1:$A$1000,'DE-PARA'!$E$1:$E$1000)</f>
        <v>0</v>
      </c>
      <c r="I2361">
        <f>_xlfn.XLOOKUP(Base[[#This Row],[Recurso]],'DE-PARA'!$A$1:$A$1000,'DE-PARA'!$F$1:$F$1000)</f>
        <v>0</v>
      </c>
      <c r="AD2361" s="64"/>
      <c r="AE2361" s="64"/>
      <c r="AF2361" s="64"/>
      <c r="AG2361" s="65"/>
      <c r="AH2361" s="65"/>
      <c r="BK2361" s="65"/>
      <c r="BL2361" s="65"/>
      <c r="BP2361" s="20"/>
    </row>
    <row r="2362" spans="1:68">
      <c r="A2362" s="19">
        <f>CONCATENATE(MONTH(Base[[#This Row],[Data_Padronizada]]),"/",YEAR(Base[[#This Row],[Data_Padronizada]]))*1</f>
        <v>1</v>
      </c>
      <c r="B2362" s="20" cm="1">
        <f t="array" ref="B2362">IF(ISTEXT(BP2362), IFERROR(VALOR.DATA(TRIM(BP2362)), VALUE(TRIM(BP2362))), BP2362)</f>
        <v>0</v>
      </c>
      <c r="C2362" t="str">
        <f>TEXT(Base[[#This Row],[Data_Padronizada]],"DDD")</f>
        <v>sáb</v>
      </c>
      <c r="D2362">
        <f>_xlfn.XLOOKUP(Base[[#This Row],[Recurso]],'DE-PARA'!$A$1:$A$1000,'DE-PARA'!$D$1:$D$1000)</f>
        <v>0</v>
      </c>
      <c r="E2362" t="str">
        <f>_xlfn.XLOOKUP(Base[[#This Row],[Tipo]],'DE-PARA'!$K$2:$K$63,'DE-PARA'!$L$2:$L$63,"Fazer De-Para")</f>
        <v>Fazer De-Para</v>
      </c>
      <c r="F2362" s="21">
        <f>Base[[#This Row],[Duração]]*24</f>
        <v>0</v>
      </c>
      <c r="G2362" s="22">
        <f>HOUR(Base[[#This Row],[Tempo de atendimento]]/24)</f>
        <v>0</v>
      </c>
      <c r="H2362">
        <f>_xlfn.XLOOKUP(Base[[#This Row],[Recurso]],'DE-PARA'!$A$1:$A$1000,'DE-PARA'!$E$1:$E$1000)</f>
        <v>0</v>
      </c>
      <c r="I2362">
        <f>_xlfn.XLOOKUP(Base[[#This Row],[Recurso]],'DE-PARA'!$A$1:$A$1000,'DE-PARA'!$F$1:$F$1000)</f>
        <v>0</v>
      </c>
      <c r="AD2362" s="64"/>
      <c r="AE2362" s="64"/>
      <c r="AF2362" s="64"/>
      <c r="AG2362" s="65"/>
      <c r="AH2362" s="65"/>
      <c r="BK2362" s="65"/>
      <c r="BL2362" s="65"/>
      <c r="BP2362" s="20"/>
    </row>
    <row r="2363" spans="1:68">
      <c r="A2363" s="19">
        <f>CONCATENATE(MONTH(Base[[#This Row],[Data_Padronizada]]),"/",YEAR(Base[[#This Row],[Data_Padronizada]]))*1</f>
        <v>1</v>
      </c>
      <c r="B2363" s="20" cm="1">
        <f t="array" ref="B2363">IF(ISTEXT(BP2363), IFERROR(VALOR.DATA(TRIM(BP2363)), VALUE(TRIM(BP2363))), BP2363)</f>
        <v>0</v>
      </c>
      <c r="C2363" t="str">
        <f>TEXT(Base[[#This Row],[Data_Padronizada]],"DDD")</f>
        <v>sáb</v>
      </c>
      <c r="D2363">
        <f>_xlfn.XLOOKUP(Base[[#This Row],[Recurso]],'DE-PARA'!$A$1:$A$1000,'DE-PARA'!$D$1:$D$1000)</f>
        <v>0</v>
      </c>
      <c r="E2363" t="str">
        <f>_xlfn.XLOOKUP(Base[[#This Row],[Tipo]],'DE-PARA'!$K$2:$K$63,'DE-PARA'!$L$2:$L$63,"Fazer De-Para")</f>
        <v>Fazer De-Para</v>
      </c>
      <c r="F2363" s="21">
        <f>Base[[#This Row],[Duração]]*24</f>
        <v>0</v>
      </c>
      <c r="G2363" s="22">
        <f>HOUR(Base[[#This Row],[Tempo de atendimento]]/24)</f>
        <v>0</v>
      </c>
      <c r="H2363">
        <f>_xlfn.XLOOKUP(Base[[#This Row],[Recurso]],'DE-PARA'!$A$1:$A$1000,'DE-PARA'!$E$1:$E$1000)</f>
        <v>0</v>
      </c>
      <c r="I2363">
        <f>_xlfn.XLOOKUP(Base[[#This Row],[Recurso]],'DE-PARA'!$A$1:$A$1000,'DE-PARA'!$F$1:$F$1000)</f>
        <v>0</v>
      </c>
      <c r="AD2363" s="64"/>
      <c r="AE2363" s="64"/>
      <c r="AF2363" s="64"/>
      <c r="AG2363" s="65"/>
      <c r="AH2363" s="65"/>
      <c r="BK2363" s="65"/>
      <c r="BL2363" s="65"/>
      <c r="BP2363" s="20"/>
    </row>
    <row r="2364" spans="1:68">
      <c r="A2364" s="19">
        <f>CONCATENATE(MONTH(Base[[#This Row],[Data_Padronizada]]),"/",YEAR(Base[[#This Row],[Data_Padronizada]]))*1</f>
        <v>1</v>
      </c>
      <c r="B2364" s="20" cm="1">
        <f t="array" ref="B2364">IF(ISTEXT(BP2364), IFERROR(VALOR.DATA(TRIM(BP2364)), VALUE(TRIM(BP2364))), BP2364)</f>
        <v>0</v>
      </c>
      <c r="C2364" t="str">
        <f>TEXT(Base[[#This Row],[Data_Padronizada]],"DDD")</f>
        <v>sáb</v>
      </c>
      <c r="D2364">
        <f>_xlfn.XLOOKUP(Base[[#This Row],[Recurso]],'DE-PARA'!$A$1:$A$1000,'DE-PARA'!$D$1:$D$1000)</f>
        <v>0</v>
      </c>
      <c r="E2364" t="str">
        <f>_xlfn.XLOOKUP(Base[[#This Row],[Tipo]],'DE-PARA'!$K$2:$K$63,'DE-PARA'!$L$2:$L$63,"Fazer De-Para")</f>
        <v>Fazer De-Para</v>
      </c>
      <c r="F2364" s="21">
        <f>Base[[#This Row],[Duração]]*24</f>
        <v>0</v>
      </c>
      <c r="G2364" s="22">
        <f>HOUR(Base[[#This Row],[Tempo de atendimento]]/24)</f>
        <v>0</v>
      </c>
      <c r="H2364">
        <f>_xlfn.XLOOKUP(Base[[#This Row],[Recurso]],'DE-PARA'!$A$1:$A$1000,'DE-PARA'!$E$1:$E$1000)</f>
        <v>0</v>
      </c>
      <c r="I2364">
        <f>_xlfn.XLOOKUP(Base[[#This Row],[Recurso]],'DE-PARA'!$A$1:$A$1000,'DE-PARA'!$F$1:$F$1000)</f>
        <v>0</v>
      </c>
      <c r="AD2364" s="64"/>
      <c r="AE2364" s="64"/>
      <c r="AF2364" s="64"/>
      <c r="AG2364" s="65"/>
      <c r="AH2364" s="65"/>
      <c r="BK2364" s="65"/>
      <c r="BL2364" s="65"/>
      <c r="BP2364" s="20"/>
    </row>
    <row r="2365" spans="1:68">
      <c r="A2365" s="19">
        <f>CONCATENATE(MONTH(Base[[#This Row],[Data_Padronizada]]),"/",YEAR(Base[[#This Row],[Data_Padronizada]]))*1</f>
        <v>1</v>
      </c>
      <c r="B2365" s="20" cm="1">
        <f t="array" ref="B2365">IF(ISTEXT(BP2365), IFERROR(VALOR.DATA(TRIM(BP2365)), VALUE(TRIM(BP2365))), BP2365)</f>
        <v>0</v>
      </c>
      <c r="C2365" t="str">
        <f>TEXT(Base[[#This Row],[Data_Padronizada]],"DDD")</f>
        <v>sáb</v>
      </c>
      <c r="D2365">
        <f>_xlfn.XLOOKUP(Base[[#This Row],[Recurso]],'DE-PARA'!$A$1:$A$1000,'DE-PARA'!$D$1:$D$1000)</f>
        <v>0</v>
      </c>
      <c r="E2365" t="str">
        <f>_xlfn.XLOOKUP(Base[[#This Row],[Tipo]],'DE-PARA'!$K$2:$K$63,'DE-PARA'!$L$2:$L$63,"Fazer De-Para")</f>
        <v>Fazer De-Para</v>
      </c>
      <c r="F2365" s="21">
        <f>Base[[#This Row],[Duração]]*24</f>
        <v>0</v>
      </c>
      <c r="G2365" s="22">
        <f>HOUR(Base[[#This Row],[Tempo de atendimento]]/24)</f>
        <v>0</v>
      </c>
      <c r="H2365">
        <f>_xlfn.XLOOKUP(Base[[#This Row],[Recurso]],'DE-PARA'!$A$1:$A$1000,'DE-PARA'!$E$1:$E$1000)</f>
        <v>0</v>
      </c>
      <c r="I2365">
        <f>_xlfn.XLOOKUP(Base[[#This Row],[Recurso]],'DE-PARA'!$A$1:$A$1000,'DE-PARA'!$F$1:$F$1000)</f>
        <v>0</v>
      </c>
      <c r="AD2365" s="64"/>
      <c r="AE2365" s="64"/>
      <c r="AF2365" s="64"/>
      <c r="AG2365" s="65"/>
      <c r="AH2365" s="65"/>
      <c r="BK2365" s="65"/>
      <c r="BL2365" s="65"/>
      <c r="BP2365" s="20"/>
    </row>
    <row r="2366" spans="1:68">
      <c r="A2366" s="19">
        <f>CONCATENATE(MONTH(Base[[#This Row],[Data_Padronizada]]),"/",YEAR(Base[[#This Row],[Data_Padronizada]]))*1</f>
        <v>1</v>
      </c>
      <c r="B2366" s="20" cm="1">
        <f t="array" ref="B2366">IF(ISTEXT(BP2366), IFERROR(VALOR.DATA(TRIM(BP2366)), VALUE(TRIM(BP2366))), BP2366)</f>
        <v>0</v>
      </c>
      <c r="C2366" t="str">
        <f>TEXT(Base[[#This Row],[Data_Padronizada]],"DDD")</f>
        <v>sáb</v>
      </c>
      <c r="D2366">
        <f>_xlfn.XLOOKUP(Base[[#This Row],[Recurso]],'DE-PARA'!$A$1:$A$1000,'DE-PARA'!$D$1:$D$1000)</f>
        <v>0</v>
      </c>
      <c r="E2366" t="str">
        <f>_xlfn.XLOOKUP(Base[[#This Row],[Tipo]],'DE-PARA'!$K$2:$K$63,'DE-PARA'!$L$2:$L$63,"Fazer De-Para")</f>
        <v>Fazer De-Para</v>
      </c>
      <c r="F2366" s="21">
        <f>Base[[#This Row],[Duração]]*24</f>
        <v>0</v>
      </c>
      <c r="G2366" s="22">
        <f>HOUR(Base[[#This Row],[Tempo de atendimento]]/24)</f>
        <v>0</v>
      </c>
      <c r="H2366">
        <f>_xlfn.XLOOKUP(Base[[#This Row],[Recurso]],'DE-PARA'!$A$1:$A$1000,'DE-PARA'!$E$1:$E$1000)</f>
        <v>0</v>
      </c>
      <c r="I2366">
        <f>_xlfn.XLOOKUP(Base[[#This Row],[Recurso]],'DE-PARA'!$A$1:$A$1000,'DE-PARA'!$F$1:$F$1000)</f>
        <v>0</v>
      </c>
      <c r="AD2366" s="64"/>
      <c r="AE2366" s="64"/>
      <c r="AF2366" s="64"/>
      <c r="AG2366" s="65"/>
      <c r="AH2366" s="65"/>
      <c r="BK2366" s="65"/>
      <c r="BL2366" s="65"/>
      <c r="BP2366" s="20"/>
    </row>
    <row r="2367" spans="1:68">
      <c r="A2367" s="19">
        <f>CONCATENATE(MONTH(Base[[#This Row],[Data_Padronizada]]),"/",YEAR(Base[[#This Row],[Data_Padronizada]]))*1</f>
        <v>1</v>
      </c>
      <c r="B2367" s="20" cm="1">
        <f t="array" ref="B2367">IF(ISTEXT(BP2367), IFERROR(VALOR.DATA(TRIM(BP2367)), VALUE(TRIM(BP2367))), BP2367)</f>
        <v>0</v>
      </c>
      <c r="C2367" t="str">
        <f>TEXT(Base[[#This Row],[Data_Padronizada]],"DDD")</f>
        <v>sáb</v>
      </c>
      <c r="D2367">
        <f>_xlfn.XLOOKUP(Base[[#This Row],[Recurso]],'DE-PARA'!$A$1:$A$1000,'DE-PARA'!$D$1:$D$1000)</f>
        <v>0</v>
      </c>
      <c r="E2367" t="str">
        <f>_xlfn.XLOOKUP(Base[[#This Row],[Tipo]],'DE-PARA'!$K$2:$K$63,'DE-PARA'!$L$2:$L$63,"Fazer De-Para")</f>
        <v>Fazer De-Para</v>
      </c>
      <c r="F2367" s="21">
        <f>Base[[#This Row],[Duração]]*24</f>
        <v>0</v>
      </c>
      <c r="G2367" s="22">
        <f>HOUR(Base[[#This Row],[Tempo de atendimento]]/24)</f>
        <v>0</v>
      </c>
      <c r="H2367">
        <f>_xlfn.XLOOKUP(Base[[#This Row],[Recurso]],'DE-PARA'!$A$1:$A$1000,'DE-PARA'!$E$1:$E$1000)</f>
        <v>0</v>
      </c>
      <c r="I2367">
        <f>_xlfn.XLOOKUP(Base[[#This Row],[Recurso]],'DE-PARA'!$A$1:$A$1000,'DE-PARA'!$F$1:$F$1000)</f>
        <v>0</v>
      </c>
      <c r="AD2367" s="64"/>
      <c r="AE2367" s="64"/>
      <c r="AF2367" s="64"/>
      <c r="AG2367" s="65"/>
      <c r="AH2367" s="65"/>
      <c r="BK2367" s="65"/>
      <c r="BL2367" s="65"/>
      <c r="BP2367" s="20"/>
    </row>
    <row r="2368" spans="1:68">
      <c r="A2368" s="19">
        <f>CONCATENATE(MONTH(Base[[#This Row],[Data_Padronizada]]),"/",YEAR(Base[[#This Row],[Data_Padronizada]]))*1</f>
        <v>1</v>
      </c>
      <c r="B2368" s="20" cm="1">
        <f t="array" ref="B2368">IF(ISTEXT(BP2368), IFERROR(VALOR.DATA(TRIM(BP2368)), VALUE(TRIM(BP2368))), BP2368)</f>
        <v>0</v>
      </c>
      <c r="C2368" t="str">
        <f>TEXT(Base[[#This Row],[Data_Padronizada]],"DDD")</f>
        <v>sáb</v>
      </c>
      <c r="D2368">
        <f>_xlfn.XLOOKUP(Base[[#This Row],[Recurso]],'DE-PARA'!$A$1:$A$1000,'DE-PARA'!$D$1:$D$1000)</f>
        <v>0</v>
      </c>
      <c r="E2368" t="str">
        <f>_xlfn.XLOOKUP(Base[[#This Row],[Tipo]],'DE-PARA'!$K$2:$K$63,'DE-PARA'!$L$2:$L$63,"Fazer De-Para")</f>
        <v>Fazer De-Para</v>
      </c>
      <c r="F2368" s="21">
        <f>Base[[#This Row],[Duração]]*24</f>
        <v>0</v>
      </c>
      <c r="G2368" s="22">
        <f>HOUR(Base[[#This Row],[Tempo de atendimento]]/24)</f>
        <v>0</v>
      </c>
      <c r="H2368">
        <f>_xlfn.XLOOKUP(Base[[#This Row],[Recurso]],'DE-PARA'!$A$1:$A$1000,'DE-PARA'!$E$1:$E$1000)</f>
        <v>0</v>
      </c>
      <c r="I2368">
        <f>_xlfn.XLOOKUP(Base[[#This Row],[Recurso]],'DE-PARA'!$A$1:$A$1000,'DE-PARA'!$F$1:$F$1000)</f>
        <v>0</v>
      </c>
      <c r="AD2368" s="64"/>
      <c r="AE2368" s="64"/>
      <c r="AF2368" s="64"/>
      <c r="AG2368" s="65"/>
      <c r="AH2368" s="65"/>
      <c r="BK2368" s="65"/>
      <c r="BL2368" s="65"/>
      <c r="BP2368" s="20"/>
    </row>
    <row r="2369" spans="1:68">
      <c r="A2369" s="19">
        <f>CONCATENATE(MONTH(Base[[#This Row],[Data_Padronizada]]),"/",YEAR(Base[[#This Row],[Data_Padronizada]]))*1</f>
        <v>1</v>
      </c>
      <c r="B2369" s="20" cm="1">
        <f t="array" ref="B2369">IF(ISTEXT(BP2369), IFERROR(VALOR.DATA(TRIM(BP2369)), VALUE(TRIM(BP2369))), BP2369)</f>
        <v>0</v>
      </c>
      <c r="C2369" t="str">
        <f>TEXT(Base[[#This Row],[Data_Padronizada]],"DDD")</f>
        <v>sáb</v>
      </c>
      <c r="D2369">
        <f>_xlfn.XLOOKUP(Base[[#This Row],[Recurso]],'DE-PARA'!$A$1:$A$1000,'DE-PARA'!$D$1:$D$1000)</f>
        <v>0</v>
      </c>
      <c r="E2369" t="str">
        <f>_xlfn.XLOOKUP(Base[[#This Row],[Tipo]],'DE-PARA'!$K$2:$K$63,'DE-PARA'!$L$2:$L$63,"Fazer De-Para")</f>
        <v>Fazer De-Para</v>
      </c>
      <c r="F2369" s="21">
        <f>Base[[#This Row],[Duração]]*24</f>
        <v>0</v>
      </c>
      <c r="G2369" s="22">
        <f>HOUR(Base[[#This Row],[Tempo de atendimento]]/24)</f>
        <v>0</v>
      </c>
      <c r="H2369">
        <f>_xlfn.XLOOKUP(Base[[#This Row],[Recurso]],'DE-PARA'!$A$1:$A$1000,'DE-PARA'!$E$1:$E$1000)</f>
        <v>0</v>
      </c>
      <c r="I2369">
        <f>_xlfn.XLOOKUP(Base[[#This Row],[Recurso]],'DE-PARA'!$A$1:$A$1000,'DE-PARA'!$F$1:$F$1000)</f>
        <v>0</v>
      </c>
      <c r="AD2369" s="64"/>
      <c r="AE2369" s="64"/>
      <c r="AF2369" s="64"/>
      <c r="AG2369" s="65"/>
      <c r="AH2369" s="65"/>
      <c r="BK2369" s="65"/>
      <c r="BL2369" s="65"/>
      <c r="BP2369" s="20"/>
    </row>
    <row r="2370" spans="1:68">
      <c r="A2370" s="19">
        <f>CONCATENATE(MONTH(Base[[#This Row],[Data_Padronizada]]),"/",YEAR(Base[[#This Row],[Data_Padronizada]]))*1</f>
        <v>1</v>
      </c>
      <c r="B2370" s="20" cm="1">
        <f t="array" ref="B2370">IF(ISTEXT(BP2370), IFERROR(VALOR.DATA(TRIM(BP2370)), VALUE(TRIM(BP2370))), BP2370)</f>
        <v>0</v>
      </c>
      <c r="C2370" t="str">
        <f>TEXT(Base[[#This Row],[Data_Padronizada]],"DDD")</f>
        <v>sáb</v>
      </c>
      <c r="D2370">
        <f>_xlfn.XLOOKUP(Base[[#This Row],[Recurso]],'DE-PARA'!$A$1:$A$1000,'DE-PARA'!$D$1:$D$1000)</f>
        <v>0</v>
      </c>
      <c r="E2370" t="str">
        <f>_xlfn.XLOOKUP(Base[[#This Row],[Tipo]],'DE-PARA'!$K$2:$K$63,'DE-PARA'!$L$2:$L$63,"Fazer De-Para")</f>
        <v>Fazer De-Para</v>
      </c>
      <c r="F2370" s="21">
        <f>Base[[#This Row],[Duração]]*24</f>
        <v>0</v>
      </c>
      <c r="G2370" s="22">
        <f>HOUR(Base[[#This Row],[Tempo de atendimento]]/24)</f>
        <v>0</v>
      </c>
      <c r="H2370">
        <f>_xlfn.XLOOKUP(Base[[#This Row],[Recurso]],'DE-PARA'!$A$1:$A$1000,'DE-PARA'!$E$1:$E$1000)</f>
        <v>0</v>
      </c>
      <c r="I2370">
        <f>_xlfn.XLOOKUP(Base[[#This Row],[Recurso]],'DE-PARA'!$A$1:$A$1000,'DE-PARA'!$F$1:$F$1000)</f>
        <v>0</v>
      </c>
      <c r="AD2370" s="64"/>
      <c r="AE2370" s="64"/>
      <c r="AF2370" s="64"/>
      <c r="AG2370" s="65"/>
      <c r="AH2370" s="65"/>
      <c r="BK2370" s="65"/>
      <c r="BL2370" s="65"/>
      <c r="BP2370" s="20"/>
    </row>
    <row r="2371" spans="1:68">
      <c r="A2371" s="19">
        <f>CONCATENATE(MONTH(Base[[#This Row],[Data_Padronizada]]),"/",YEAR(Base[[#This Row],[Data_Padronizada]]))*1</f>
        <v>1</v>
      </c>
      <c r="B2371" s="20" cm="1">
        <f t="array" ref="B2371">IF(ISTEXT(BP2371), IFERROR(VALOR.DATA(TRIM(BP2371)), VALUE(TRIM(BP2371))), BP2371)</f>
        <v>0</v>
      </c>
      <c r="C2371" t="str">
        <f>TEXT(Base[[#This Row],[Data_Padronizada]],"DDD")</f>
        <v>sáb</v>
      </c>
      <c r="D2371">
        <f>_xlfn.XLOOKUP(Base[[#This Row],[Recurso]],'DE-PARA'!$A$1:$A$1000,'DE-PARA'!$D$1:$D$1000)</f>
        <v>0</v>
      </c>
      <c r="E2371" t="str">
        <f>_xlfn.XLOOKUP(Base[[#This Row],[Tipo]],'DE-PARA'!$K$2:$K$63,'DE-PARA'!$L$2:$L$63,"Fazer De-Para")</f>
        <v>Fazer De-Para</v>
      </c>
      <c r="F2371" s="21">
        <f>Base[[#This Row],[Duração]]*24</f>
        <v>0</v>
      </c>
      <c r="G2371" s="22">
        <f>HOUR(Base[[#This Row],[Tempo de atendimento]]/24)</f>
        <v>0</v>
      </c>
      <c r="H2371">
        <f>_xlfn.XLOOKUP(Base[[#This Row],[Recurso]],'DE-PARA'!$A$1:$A$1000,'DE-PARA'!$E$1:$E$1000)</f>
        <v>0</v>
      </c>
      <c r="I2371">
        <f>_xlfn.XLOOKUP(Base[[#This Row],[Recurso]],'DE-PARA'!$A$1:$A$1000,'DE-PARA'!$F$1:$F$1000)</f>
        <v>0</v>
      </c>
      <c r="AD2371" s="64"/>
      <c r="AE2371" s="64"/>
      <c r="AF2371" s="64"/>
      <c r="AG2371" s="65"/>
      <c r="AH2371" s="65"/>
      <c r="BK2371" s="65"/>
      <c r="BL2371" s="65"/>
      <c r="BP2371" s="20"/>
    </row>
    <row r="2372" spans="1:68">
      <c r="A2372" s="19">
        <f>CONCATENATE(MONTH(Base[[#This Row],[Data_Padronizada]]),"/",YEAR(Base[[#This Row],[Data_Padronizada]]))*1</f>
        <v>1</v>
      </c>
      <c r="B2372" s="20" cm="1">
        <f t="array" ref="B2372">IF(ISTEXT(BP2372), IFERROR(VALOR.DATA(TRIM(BP2372)), VALUE(TRIM(BP2372))), BP2372)</f>
        <v>0</v>
      </c>
      <c r="C2372" t="str">
        <f>TEXT(Base[[#This Row],[Data_Padronizada]],"DDD")</f>
        <v>sáb</v>
      </c>
      <c r="D2372">
        <f>_xlfn.XLOOKUP(Base[[#This Row],[Recurso]],'DE-PARA'!$A$1:$A$1000,'DE-PARA'!$D$1:$D$1000)</f>
        <v>0</v>
      </c>
      <c r="E2372" t="str">
        <f>_xlfn.XLOOKUP(Base[[#This Row],[Tipo]],'DE-PARA'!$K$2:$K$63,'DE-PARA'!$L$2:$L$63,"Fazer De-Para")</f>
        <v>Fazer De-Para</v>
      </c>
      <c r="F2372" s="21">
        <f>Base[[#This Row],[Duração]]*24</f>
        <v>0</v>
      </c>
      <c r="G2372" s="22">
        <f>HOUR(Base[[#This Row],[Tempo de atendimento]]/24)</f>
        <v>0</v>
      </c>
      <c r="H2372">
        <f>_xlfn.XLOOKUP(Base[[#This Row],[Recurso]],'DE-PARA'!$A$1:$A$1000,'DE-PARA'!$E$1:$E$1000)</f>
        <v>0</v>
      </c>
      <c r="I2372">
        <f>_xlfn.XLOOKUP(Base[[#This Row],[Recurso]],'DE-PARA'!$A$1:$A$1000,'DE-PARA'!$F$1:$F$1000)</f>
        <v>0</v>
      </c>
      <c r="AD2372" s="64"/>
      <c r="AE2372" s="64"/>
      <c r="AF2372" s="64"/>
      <c r="AG2372" s="65"/>
      <c r="AH2372" s="65"/>
      <c r="BK2372" s="65"/>
      <c r="BL2372" s="65"/>
      <c r="BP2372" s="20"/>
    </row>
    <row r="2373" spans="1:68">
      <c r="A2373" s="19">
        <f>CONCATENATE(MONTH(Base[[#This Row],[Data_Padronizada]]),"/",YEAR(Base[[#This Row],[Data_Padronizada]]))*1</f>
        <v>1</v>
      </c>
      <c r="B2373" s="20" cm="1">
        <f t="array" ref="B2373">IF(ISTEXT(BP2373), IFERROR(VALOR.DATA(TRIM(BP2373)), VALUE(TRIM(BP2373))), BP2373)</f>
        <v>0</v>
      </c>
      <c r="C2373" t="str">
        <f>TEXT(Base[[#This Row],[Data_Padronizada]],"DDD")</f>
        <v>sáb</v>
      </c>
      <c r="D2373">
        <f>_xlfn.XLOOKUP(Base[[#This Row],[Recurso]],'DE-PARA'!$A$1:$A$1000,'DE-PARA'!$D$1:$D$1000)</f>
        <v>0</v>
      </c>
      <c r="E2373" t="str">
        <f>_xlfn.XLOOKUP(Base[[#This Row],[Tipo]],'DE-PARA'!$K$2:$K$63,'DE-PARA'!$L$2:$L$63,"Fazer De-Para")</f>
        <v>Fazer De-Para</v>
      </c>
      <c r="F2373" s="21">
        <f>Base[[#This Row],[Duração]]*24</f>
        <v>0</v>
      </c>
      <c r="G2373" s="22">
        <f>HOUR(Base[[#This Row],[Tempo de atendimento]]/24)</f>
        <v>0</v>
      </c>
      <c r="H2373">
        <f>_xlfn.XLOOKUP(Base[[#This Row],[Recurso]],'DE-PARA'!$A$1:$A$1000,'DE-PARA'!$E$1:$E$1000)</f>
        <v>0</v>
      </c>
      <c r="I2373">
        <f>_xlfn.XLOOKUP(Base[[#This Row],[Recurso]],'DE-PARA'!$A$1:$A$1000,'DE-PARA'!$F$1:$F$1000)</f>
        <v>0</v>
      </c>
      <c r="AD2373" s="64"/>
      <c r="AE2373" s="64"/>
      <c r="AF2373" s="64"/>
      <c r="AG2373" s="65"/>
      <c r="AH2373" s="65"/>
      <c r="BK2373" s="65"/>
      <c r="BL2373" s="65"/>
      <c r="BP2373" s="20"/>
    </row>
    <row r="2374" spans="1:68">
      <c r="A2374" s="19">
        <f>CONCATENATE(MONTH(Base[[#This Row],[Data_Padronizada]]),"/",YEAR(Base[[#This Row],[Data_Padronizada]]))*1</f>
        <v>1</v>
      </c>
      <c r="B2374" s="20" cm="1">
        <f t="array" ref="B2374">IF(ISTEXT(BP2374), IFERROR(VALOR.DATA(TRIM(BP2374)), VALUE(TRIM(BP2374))), BP2374)</f>
        <v>0</v>
      </c>
      <c r="C2374" t="str">
        <f>TEXT(Base[[#This Row],[Data_Padronizada]],"DDD")</f>
        <v>sáb</v>
      </c>
      <c r="D2374">
        <f>_xlfn.XLOOKUP(Base[[#This Row],[Recurso]],'DE-PARA'!$A$1:$A$1000,'DE-PARA'!$D$1:$D$1000)</f>
        <v>0</v>
      </c>
      <c r="E2374" t="str">
        <f>_xlfn.XLOOKUP(Base[[#This Row],[Tipo]],'DE-PARA'!$K$2:$K$63,'DE-PARA'!$L$2:$L$63,"Fazer De-Para")</f>
        <v>Fazer De-Para</v>
      </c>
      <c r="F2374" s="21">
        <f>Base[[#This Row],[Duração]]*24</f>
        <v>0</v>
      </c>
      <c r="G2374" s="22">
        <f>HOUR(Base[[#This Row],[Tempo de atendimento]]/24)</f>
        <v>0</v>
      </c>
      <c r="H2374">
        <f>_xlfn.XLOOKUP(Base[[#This Row],[Recurso]],'DE-PARA'!$A$1:$A$1000,'DE-PARA'!$E$1:$E$1000)</f>
        <v>0</v>
      </c>
      <c r="I2374">
        <f>_xlfn.XLOOKUP(Base[[#This Row],[Recurso]],'DE-PARA'!$A$1:$A$1000,'DE-PARA'!$F$1:$F$1000)</f>
        <v>0</v>
      </c>
      <c r="AD2374" s="64"/>
      <c r="AE2374" s="64"/>
      <c r="AF2374" s="64"/>
      <c r="AG2374" s="65"/>
      <c r="AH2374" s="65"/>
      <c r="BK2374" s="65"/>
      <c r="BL2374" s="65"/>
      <c r="BP2374" s="20"/>
    </row>
    <row r="2375" spans="1:68">
      <c r="A2375" s="19">
        <f>CONCATENATE(MONTH(Base[[#This Row],[Data_Padronizada]]),"/",YEAR(Base[[#This Row],[Data_Padronizada]]))*1</f>
        <v>1</v>
      </c>
      <c r="B2375" s="20" cm="1">
        <f t="array" ref="B2375">IF(ISTEXT(BP2375), IFERROR(VALOR.DATA(TRIM(BP2375)), VALUE(TRIM(BP2375))), BP2375)</f>
        <v>0</v>
      </c>
      <c r="C2375" t="str">
        <f>TEXT(Base[[#This Row],[Data_Padronizada]],"DDD")</f>
        <v>sáb</v>
      </c>
      <c r="D2375">
        <f>_xlfn.XLOOKUP(Base[[#This Row],[Recurso]],'DE-PARA'!$A$1:$A$1000,'DE-PARA'!$D$1:$D$1000)</f>
        <v>0</v>
      </c>
      <c r="E2375" t="str">
        <f>_xlfn.XLOOKUP(Base[[#This Row],[Tipo]],'DE-PARA'!$K$2:$K$63,'DE-PARA'!$L$2:$L$63,"Fazer De-Para")</f>
        <v>Fazer De-Para</v>
      </c>
      <c r="F2375" s="21">
        <f>Base[[#This Row],[Duração]]*24</f>
        <v>0</v>
      </c>
      <c r="G2375" s="22">
        <f>HOUR(Base[[#This Row],[Tempo de atendimento]]/24)</f>
        <v>0</v>
      </c>
      <c r="H2375">
        <f>_xlfn.XLOOKUP(Base[[#This Row],[Recurso]],'DE-PARA'!$A$1:$A$1000,'DE-PARA'!$E$1:$E$1000)</f>
        <v>0</v>
      </c>
      <c r="I2375">
        <f>_xlfn.XLOOKUP(Base[[#This Row],[Recurso]],'DE-PARA'!$A$1:$A$1000,'DE-PARA'!$F$1:$F$1000)</f>
        <v>0</v>
      </c>
      <c r="AD2375" s="64"/>
      <c r="AE2375" s="64"/>
      <c r="AF2375" s="64"/>
      <c r="AG2375" s="65"/>
      <c r="AH2375" s="65"/>
      <c r="BK2375" s="65"/>
      <c r="BL2375" s="65"/>
      <c r="BP2375" s="20"/>
    </row>
    <row r="2376" spans="1:68">
      <c r="A2376" s="19">
        <f>CONCATENATE(MONTH(Base[[#This Row],[Data_Padronizada]]),"/",YEAR(Base[[#This Row],[Data_Padronizada]]))*1</f>
        <v>1</v>
      </c>
      <c r="B2376" s="20" cm="1">
        <f t="array" ref="B2376">IF(ISTEXT(BP2376), IFERROR(VALOR.DATA(TRIM(BP2376)), VALUE(TRIM(BP2376))), BP2376)</f>
        <v>0</v>
      </c>
      <c r="C2376" t="str">
        <f>TEXT(Base[[#This Row],[Data_Padronizada]],"DDD")</f>
        <v>sáb</v>
      </c>
      <c r="D2376">
        <f>_xlfn.XLOOKUP(Base[[#This Row],[Recurso]],'DE-PARA'!$A$1:$A$1000,'DE-PARA'!$D$1:$D$1000)</f>
        <v>0</v>
      </c>
      <c r="E2376" t="str">
        <f>_xlfn.XLOOKUP(Base[[#This Row],[Tipo]],'DE-PARA'!$K$2:$K$63,'DE-PARA'!$L$2:$L$63,"Fazer De-Para")</f>
        <v>Fazer De-Para</v>
      </c>
      <c r="F2376" s="21">
        <f>Base[[#This Row],[Duração]]*24</f>
        <v>0</v>
      </c>
      <c r="G2376" s="22">
        <f>HOUR(Base[[#This Row],[Tempo de atendimento]]/24)</f>
        <v>0</v>
      </c>
      <c r="H2376">
        <f>_xlfn.XLOOKUP(Base[[#This Row],[Recurso]],'DE-PARA'!$A$1:$A$1000,'DE-PARA'!$E$1:$E$1000)</f>
        <v>0</v>
      </c>
      <c r="I2376">
        <f>_xlfn.XLOOKUP(Base[[#This Row],[Recurso]],'DE-PARA'!$A$1:$A$1000,'DE-PARA'!$F$1:$F$1000)</f>
        <v>0</v>
      </c>
      <c r="AD2376" s="64"/>
      <c r="AE2376" s="64"/>
      <c r="AF2376" s="64"/>
      <c r="AG2376" s="65"/>
      <c r="AH2376" s="65"/>
      <c r="BK2376" s="65"/>
      <c r="BL2376" s="65"/>
      <c r="BP2376" s="20"/>
    </row>
    <row r="2377" spans="1:68">
      <c r="A2377" s="19">
        <f>CONCATENATE(MONTH(Base[[#This Row],[Data_Padronizada]]),"/",YEAR(Base[[#This Row],[Data_Padronizada]]))*1</f>
        <v>1</v>
      </c>
      <c r="B2377" s="20" cm="1">
        <f t="array" ref="B2377">IF(ISTEXT(BP2377), IFERROR(VALOR.DATA(TRIM(BP2377)), VALUE(TRIM(BP2377))), BP2377)</f>
        <v>0</v>
      </c>
      <c r="C2377" t="str">
        <f>TEXT(Base[[#This Row],[Data_Padronizada]],"DDD")</f>
        <v>sáb</v>
      </c>
      <c r="D2377">
        <f>_xlfn.XLOOKUP(Base[[#This Row],[Recurso]],'DE-PARA'!$A$1:$A$1000,'DE-PARA'!$D$1:$D$1000)</f>
        <v>0</v>
      </c>
      <c r="E2377" t="str">
        <f>_xlfn.XLOOKUP(Base[[#This Row],[Tipo]],'DE-PARA'!$K$2:$K$63,'DE-PARA'!$L$2:$L$63,"Fazer De-Para")</f>
        <v>Fazer De-Para</v>
      </c>
      <c r="F2377" s="21">
        <f>Base[[#This Row],[Duração]]*24</f>
        <v>0</v>
      </c>
      <c r="G2377" s="22">
        <f>HOUR(Base[[#This Row],[Tempo de atendimento]]/24)</f>
        <v>0</v>
      </c>
      <c r="H2377">
        <f>_xlfn.XLOOKUP(Base[[#This Row],[Recurso]],'DE-PARA'!$A$1:$A$1000,'DE-PARA'!$E$1:$E$1000)</f>
        <v>0</v>
      </c>
      <c r="I2377">
        <f>_xlfn.XLOOKUP(Base[[#This Row],[Recurso]],'DE-PARA'!$A$1:$A$1000,'DE-PARA'!$F$1:$F$1000)</f>
        <v>0</v>
      </c>
      <c r="AD2377" s="64"/>
      <c r="AE2377" s="64"/>
      <c r="AF2377" s="64"/>
      <c r="AG2377" s="65"/>
      <c r="AH2377" s="65"/>
      <c r="BK2377" s="65"/>
      <c r="BL2377" s="65"/>
      <c r="BP2377" s="20"/>
    </row>
    <row r="2378" spans="1:68">
      <c r="A2378" s="19">
        <f>CONCATENATE(MONTH(Base[[#This Row],[Data_Padronizada]]),"/",YEAR(Base[[#This Row],[Data_Padronizada]]))*1</f>
        <v>1</v>
      </c>
      <c r="B2378" s="20" cm="1">
        <f t="array" ref="B2378">IF(ISTEXT(BP2378), IFERROR(VALOR.DATA(TRIM(BP2378)), VALUE(TRIM(BP2378))), BP2378)</f>
        <v>0</v>
      </c>
      <c r="C2378" t="str">
        <f>TEXT(Base[[#This Row],[Data_Padronizada]],"DDD")</f>
        <v>sáb</v>
      </c>
      <c r="D2378">
        <f>_xlfn.XLOOKUP(Base[[#This Row],[Recurso]],'DE-PARA'!$A$1:$A$1000,'DE-PARA'!$D$1:$D$1000)</f>
        <v>0</v>
      </c>
      <c r="E2378" t="str">
        <f>_xlfn.XLOOKUP(Base[[#This Row],[Tipo]],'DE-PARA'!$K$2:$K$63,'DE-PARA'!$L$2:$L$63,"Fazer De-Para")</f>
        <v>Fazer De-Para</v>
      </c>
      <c r="F2378" s="21">
        <f>Base[[#This Row],[Duração]]*24</f>
        <v>0</v>
      </c>
      <c r="G2378" s="22">
        <f>HOUR(Base[[#This Row],[Tempo de atendimento]]/24)</f>
        <v>0</v>
      </c>
      <c r="H2378">
        <f>_xlfn.XLOOKUP(Base[[#This Row],[Recurso]],'DE-PARA'!$A$1:$A$1000,'DE-PARA'!$E$1:$E$1000)</f>
        <v>0</v>
      </c>
      <c r="I2378">
        <f>_xlfn.XLOOKUP(Base[[#This Row],[Recurso]],'DE-PARA'!$A$1:$A$1000,'DE-PARA'!$F$1:$F$1000)</f>
        <v>0</v>
      </c>
      <c r="AD2378" s="64"/>
      <c r="AE2378" s="64"/>
      <c r="AF2378" s="64"/>
      <c r="AG2378" s="65"/>
      <c r="AH2378" s="65"/>
      <c r="BK2378" s="65"/>
      <c r="BL2378" s="65"/>
      <c r="BP2378" s="20"/>
    </row>
    <row r="2379" spans="1:68">
      <c r="A2379" s="19">
        <f>CONCATENATE(MONTH(Base[[#This Row],[Data_Padronizada]]),"/",YEAR(Base[[#This Row],[Data_Padronizada]]))*1</f>
        <v>1</v>
      </c>
      <c r="B2379" s="20" cm="1">
        <f t="array" ref="B2379">IF(ISTEXT(BP2379), IFERROR(VALOR.DATA(TRIM(BP2379)), VALUE(TRIM(BP2379))), BP2379)</f>
        <v>0</v>
      </c>
      <c r="C2379" t="str">
        <f>TEXT(Base[[#This Row],[Data_Padronizada]],"DDD")</f>
        <v>sáb</v>
      </c>
      <c r="D2379">
        <f>_xlfn.XLOOKUP(Base[[#This Row],[Recurso]],'DE-PARA'!$A$1:$A$1000,'DE-PARA'!$D$1:$D$1000)</f>
        <v>0</v>
      </c>
      <c r="E2379" t="str">
        <f>_xlfn.XLOOKUP(Base[[#This Row],[Tipo]],'DE-PARA'!$K$2:$K$63,'DE-PARA'!$L$2:$L$63,"Fazer De-Para")</f>
        <v>Fazer De-Para</v>
      </c>
      <c r="F2379" s="21">
        <f>Base[[#This Row],[Duração]]*24</f>
        <v>0</v>
      </c>
      <c r="G2379" s="22">
        <f>HOUR(Base[[#This Row],[Tempo de atendimento]]/24)</f>
        <v>0</v>
      </c>
      <c r="H2379">
        <f>_xlfn.XLOOKUP(Base[[#This Row],[Recurso]],'DE-PARA'!$A$1:$A$1000,'DE-PARA'!$E$1:$E$1000)</f>
        <v>0</v>
      </c>
      <c r="I2379">
        <f>_xlfn.XLOOKUP(Base[[#This Row],[Recurso]],'DE-PARA'!$A$1:$A$1000,'DE-PARA'!$F$1:$F$1000)</f>
        <v>0</v>
      </c>
      <c r="AD2379" s="64"/>
      <c r="AE2379" s="64"/>
      <c r="AF2379" s="64"/>
      <c r="AG2379" s="65"/>
      <c r="AH2379" s="65"/>
      <c r="BK2379" s="65"/>
      <c r="BL2379" s="65"/>
      <c r="BP2379" s="20"/>
    </row>
    <row r="2380" spans="1:68">
      <c r="A2380" s="19">
        <f>CONCATENATE(MONTH(Base[[#This Row],[Data_Padronizada]]),"/",YEAR(Base[[#This Row],[Data_Padronizada]]))*1</f>
        <v>1</v>
      </c>
      <c r="B2380" s="20" cm="1">
        <f t="array" ref="B2380">IF(ISTEXT(BP2380), IFERROR(VALOR.DATA(TRIM(BP2380)), VALUE(TRIM(BP2380))), BP2380)</f>
        <v>0</v>
      </c>
      <c r="C2380" t="str">
        <f>TEXT(Base[[#This Row],[Data_Padronizada]],"DDD")</f>
        <v>sáb</v>
      </c>
      <c r="D2380">
        <f>_xlfn.XLOOKUP(Base[[#This Row],[Recurso]],'DE-PARA'!$A$1:$A$1000,'DE-PARA'!$D$1:$D$1000)</f>
        <v>0</v>
      </c>
      <c r="E2380" t="str">
        <f>_xlfn.XLOOKUP(Base[[#This Row],[Tipo]],'DE-PARA'!$K$2:$K$63,'DE-PARA'!$L$2:$L$63,"Fazer De-Para")</f>
        <v>Fazer De-Para</v>
      </c>
      <c r="F2380" s="21">
        <f>Base[[#This Row],[Duração]]*24</f>
        <v>0</v>
      </c>
      <c r="G2380" s="22">
        <f>HOUR(Base[[#This Row],[Tempo de atendimento]]/24)</f>
        <v>0</v>
      </c>
      <c r="H2380">
        <f>_xlfn.XLOOKUP(Base[[#This Row],[Recurso]],'DE-PARA'!$A$1:$A$1000,'DE-PARA'!$E$1:$E$1000)</f>
        <v>0</v>
      </c>
      <c r="I2380">
        <f>_xlfn.XLOOKUP(Base[[#This Row],[Recurso]],'DE-PARA'!$A$1:$A$1000,'DE-PARA'!$F$1:$F$1000)</f>
        <v>0</v>
      </c>
      <c r="AD2380" s="64"/>
      <c r="AE2380" s="64"/>
      <c r="AF2380" s="64"/>
      <c r="AG2380" s="65"/>
      <c r="AH2380" s="65"/>
      <c r="BK2380" s="65"/>
      <c r="BL2380" s="65"/>
      <c r="BP2380" s="20"/>
    </row>
    <row r="2381" spans="1:68">
      <c r="A2381" s="19">
        <f>CONCATENATE(MONTH(Base[[#This Row],[Data_Padronizada]]),"/",YEAR(Base[[#This Row],[Data_Padronizada]]))*1</f>
        <v>1</v>
      </c>
      <c r="B2381" s="20" cm="1">
        <f t="array" ref="B2381">IF(ISTEXT(BP2381), IFERROR(VALOR.DATA(TRIM(BP2381)), VALUE(TRIM(BP2381))), BP2381)</f>
        <v>0</v>
      </c>
      <c r="C2381" t="str">
        <f>TEXT(Base[[#This Row],[Data_Padronizada]],"DDD")</f>
        <v>sáb</v>
      </c>
      <c r="D2381">
        <f>_xlfn.XLOOKUP(Base[[#This Row],[Recurso]],'DE-PARA'!$A$1:$A$1000,'DE-PARA'!$D$1:$D$1000)</f>
        <v>0</v>
      </c>
      <c r="E2381" t="str">
        <f>_xlfn.XLOOKUP(Base[[#This Row],[Tipo]],'DE-PARA'!$K$2:$K$63,'DE-PARA'!$L$2:$L$63,"Fazer De-Para")</f>
        <v>Fazer De-Para</v>
      </c>
      <c r="F2381" s="21">
        <f>Base[[#This Row],[Duração]]*24</f>
        <v>0</v>
      </c>
      <c r="G2381" s="22">
        <f>HOUR(Base[[#This Row],[Tempo de atendimento]]/24)</f>
        <v>0</v>
      </c>
      <c r="H2381">
        <f>_xlfn.XLOOKUP(Base[[#This Row],[Recurso]],'DE-PARA'!$A$1:$A$1000,'DE-PARA'!$E$1:$E$1000)</f>
        <v>0</v>
      </c>
      <c r="I2381">
        <f>_xlfn.XLOOKUP(Base[[#This Row],[Recurso]],'DE-PARA'!$A$1:$A$1000,'DE-PARA'!$F$1:$F$1000)</f>
        <v>0</v>
      </c>
      <c r="AD2381" s="64"/>
      <c r="AE2381" s="64"/>
      <c r="AF2381" s="64"/>
      <c r="AG2381" s="65"/>
      <c r="AH2381" s="65"/>
      <c r="BK2381" s="65"/>
      <c r="BL2381" s="65"/>
      <c r="BP2381" s="20"/>
    </row>
    <row r="2382" spans="1:68">
      <c r="A2382" s="19">
        <f>CONCATENATE(MONTH(Base[[#This Row],[Data_Padronizada]]),"/",YEAR(Base[[#This Row],[Data_Padronizada]]))*1</f>
        <v>1</v>
      </c>
      <c r="B2382" s="20" cm="1">
        <f t="array" ref="B2382">IF(ISTEXT(BP2382), IFERROR(VALOR.DATA(TRIM(BP2382)), VALUE(TRIM(BP2382))), BP2382)</f>
        <v>0</v>
      </c>
      <c r="C2382" t="str">
        <f>TEXT(Base[[#This Row],[Data_Padronizada]],"DDD")</f>
        <v>sáb</v>
      </c>
      <c r="D2382">
        <f>_xlfn.XLOOKUP(Base[[#This Row],[Recurso]],'DE-PARA'!$A$1:$A$1000,'DE-PARA'!$D$1:$D$1000)</f>
        <v>0</v>
      </c>
      <c r="E2382" t="str">
        <f>_xlfn.XLOOKUP(Base[[#This Row],[Tipo]],'DE-PARA'!$K$2:$K$63,'DE-PARA'!$L$2:$L$63,"Fazer De-Para")</f>
        <v>Fazer De-Para</v>
      </c>
      <c r="F2382" s="21">
        <f>Base[[#This Row],[Duração]]*24</f>
        <v>0</v>
      </c>
      <c r="G2382" s="22">
        <f>HOUR(Base[[#This Row],[Tempo de atendimento]]/24)</f>
        <v>0</v>
      </c>
      <c r="H2382">
        <f>_xlfn.XLOOKUP(Base[[#This Row],[Recurso]],'DE-PARA'!$A$1:$A$1000,'DE-PARA'!$E$1:$E$1000)</f>
        <v>0</v>
      </c>
      <c r="I2382">
        <f>_xlfn.XLOOKUP(Base[[#This Row],[Recurso]],'DE-PARA'!$A$1:$A$1000,'DE-PARA'!$F$1:$F$1000)</f>
        <v>0</v>
      </c>
      <c r="AD2382" s="64"/>
      <c r="AE2382" s="64"/>
      <c r="AF2382" s="64"/>
      <c r="AG2382" s="65"/>
      <c r="AH2382" s="65"/>
      <c r="BK2382" s="65"/>
      <c r="BL2382" s="65"/>
      <c r="BP2382" s="20"/>
    </row>
    <row r="2383" spans="1:68">
      <c r="A2383" s="19">
        <f>CONCATENATE(MONTH(Base[[#This Row],[Data_Padronizada]]),"/",YEAR(Base[[#This Row],[Data_Padronizada]]))*1</f>
        <v>1</v>
      </c>
      <c r="B2383" s="20" cm="1">
        <f t="array" ref="B2383">IF(ISTEXT(BP2383), IFERROR(VALOR.DATA(TRIM(BP2383)), VALUE(TRIM(BP2383))), BP2383)</f>
        <v>0</v>
      </c>
      <c r="C2383" t="str">
        <f>TEXT(Base[[#This Row],[Data_Padronizada]],"DDD")</f>
        <v>sáb</v>
      </c>
      <c r="D2383">
        <f>_xlfn.XLOOKUP(Base[[#This Row],[Recurso]],'DE-PARA'!$A$1:$A$1000,'DE-PARA'!$D$1:$D$1000)</f>
        <v>0</v>
      </c>
      <c r="E2383" t="str">
        <f>_xlfn.XLOOKUP(Base[[#This Row],[Tipo]],'DE-PARA'!$K$2:$K$63,'DE-PARA'!$L$2:$L$63,"Fazer De-Para")</f>
        <v>Fazer De-Para</v>
      </c>
      <c r="F2383" s="21">
        <f>Base[[#This Row],[Duração]]*24</f>
        <v>0</v>
      </c>
      <c r="G2383" s="22">
        <f>HOUR(Base[[#This Row],[Tempo de atendimento]]/24)</f>
        <v>0</v>
      </c>
      <c r="H2383">
        <f>_xlfn.XLOOKUP(Base[[#This Row],[Recurso]],'DE-PARA'!$A$1:$A$1000,'DE-PARA'!$E$1:$E$1000)</f>
        <v>0</v>
      </c>
      <c r="I2383">
        <f>_xlfn.XLOOKUP(Base[[#This Row],[Recurso]],'DE-PARA'!$A$1:$A$1000,'DE-PARA'!$F$1:$F$1000)</f>
        <v>0</v>
      </c>
      <c r="AD2383" s="64"/>
      <c r="AE2383" s="64"/>
      <c r="AF2383" s="64"/>
      <c r="AG2383" s="65"/>
      <c r="AH2383" s="65"/>
      <c r="BK2383" s="65"/>
      <c r="BL2383" s="65"/>
      <c r="BP2383" s="20"/>
    </row>
    <row r="2384" spans="1:68">
      <c r="A2384" s="19">
        <f>CONCATENATE(MONTH(Base[[#This Row],[Data_Padronizada]]),"/",YEAR(Base[[#This Row],[Data_Padronizada]]))*1</f>
        <v>1</v>
      </c>
      <c r="B2384" s="20" cm="1">
        <f t="array" ref="B2384">IF(ISTEXT(BP2384), IFERROR(VALOR.DATA(TRIM(BP2384)), VALUE(TRIM(BP2384))), BP2384)</f>
        <v>0</v>
      </c>
      <c r="C2384" t="str">
        <f>TEXT(Base[[#This Row],[Data_Padronizada]],"DDD")</f>
        <v>sáb</v>
      </c>
      <c r="D2384">
        <f>_xlfn.XLOOKUP(Base[[#This Row],[Recurso]],'DE-PARA'!$A$1:$A$1000,'DE-PARA'!$D$1:$D$1000)</f>
        <v>0</v>
      </c>
      <c r="E2384" t="str">
        <f>_xlfn.XLOOKUP(Base[[#This Row],[Tipo]],'DE-PARA'!$K$2:$K$63,'DE-PARA'!$L$2:$L$63,"Fazer De-Para")</f>
        <v>Fazer De-Para</v>
      </c>
      <c r="F2384" s="21">
        <f>Base[[#This Row],[Duração]]*24</f>
        <v>0</v>
      </c>
      <c r="G2384" s="22">
        <f>HOUR(Base[[#This Row],[Tempo de atendimento]]/24)</f>
        <v>0</v>
      </c>
      <c r="H2384">
        <f>_xlfn.XLOOKUP(Base[[#This Row],[Recurso]],'DE-PARA'!$A$1:$A$1000,'DE-PARA'!$E$1:$E$1000)</f>
        <v>0</v>
      </c>
      <c r="I2384">
        <f>_xlfn.XLOOKUP(Base[[#This Row],[Recurso]],'DE-PARA'!$A$1:$A$1000,'DE-PARA'!$F$1:$F$1000)</f>
        <v>0</v>
      </c>
      <c r="AD2384" s="64"/>
      <c r="AE2384" s="64"/>
      <c r="AF2384" s="64"/>
      <c r="AG2384" s="65"/>
      <c r="AH2384" s="65"/>
      <c r="BK2384" s="65"/>
      <c r="BL2384" s="65"/>
      <c r="BP2384" s="20"/>
    </row>
    <row r="2385" spans="1:68">
      <c r="A2385" s="19">
        <f>CONCATENATE(MONTH(Base[[#This Row],[Data_Padronizada]]),"/",YEAR(Base[[#This Row],[Data_Padronizada]]))*1</f>
        <v>1</v>
      </c>
      <c r="B2385" s="20" cm="1">
        <f t="array" ref="B2385">IF(ISTEXT(BP2385), IFERROR(VALOR.DATA(TRIM(BP2385)), VALUE(TRIM(BP2385))), BP2385)</f>
        <v>0</v>
      </c>
      <c r="C2385" t="str">
        <f>TEXT(Base[[#This Row],[Data_Padronizada]],"DDD")</f>
        <v>sáb</v>
      </c>
      <c r="D2385">
        <f>_xlfn.XLOOKUP(Base[[#This Row],[Recurso]],'DE-PARA'!$A$1:$A$1000,'DE-PARA'!$D$1:$D$1000)</f>
        <v>0</v>
      </c>
      <c r="E2385" t="str">
        <f>_xlfn.XLOOKUP(Base[[#This Row],[Tipo]],'DE-PARA'!$K$2:$K$63,'DE-PARA'!$L$2:$L$63,"Fazer De-Para")</f>
        <v>Fazer De-Para</v>
      </c>
      <c r="F2385" s="21">
        <f>Base[[#This Row],[Duração]]*24</f>
        <v>0</v>
      </c>
      <c r="G2385" s="22">
        <f>HOUR(Base[[#This Row],[Tempo de atendimento]]/24)</f>
        <v>0</v>
      </c>
      <c r="H2385">
        <f>_xlfn.XLOOKUP(Base[[#This Row],[Recurso]],'DE-PARA'!$A$1:$A$1000,'DE-PARA'!$E$1:$E$1000)</f>
        <v>0</v>
      </c>
      <c r="I2385">
        <f>_xlfn.XLOOKUP(Base[[#This Row],[Recurso]],'DE-PARA'!$A$1:$A$1000,'DE-PARA'!$F$1:$F$1000)</f>
        <v>0</v>
      </c>
      <c r="AD2385" s="64"/>
      <c r="AE2385" s="64"/>
      <c r="AF2385" s="64"/>
      <c r="AG2385" s="65"/>
      <c r="AH2385" s="65"/>
      <c r="BK2385" s="65"/>
      <c r="BL2385" s="65"/>
      <c r="BP2385" s="20"/>
    </row>
    <row r="2386" spans="1:68">
      <c r="A2386" s="19">
        <f>CONCATENATE(MONTH(Base[[#This Row],[Data_Padronizada]]),"/",YEAR(Base[[#This Row],[Data_Padronizada]]))*1</f>
        <v>1</v>
      </c>
      <c r="B2386" s="20" cm="1">
        <f t="array" ref="B2386">IF(ISTEXT(BP2386), IFERROR(VALOR.DATA(TRIM(BP2386)), VALUE(TRIM(BP2386))), BP2386)</f>
        <v>0</v>
      </c>
      <c r="C2386" t="str">
        <f>TEXT(Base[[#This Row],[Data_Padronizada]],"DDD")</f>
        <v>sáb</v>
      </c>
      <c r="D2386">
        <f>_xlfn.XLOOKUP(Base[[#This Row],[Recurso]],'DE-PARA'!$A$1:$A$1000,'DE-PARA'!$D$1:$D$1000)</f>
        <v>0</v>
      </c>
      <c r="E2386" t="str">
        <f>_xlfn.XLOOKUP(Base[[#This Row],[Tipo]],'DE-PARA'!$K$2:$K$63,'DE-PARA'!$L$2:$L$63,"Fazer De-Para")</f>
        <v>Fazer De-Para</v>
      </c>
      <c r="F2386" s="21">
        <f>Base[[#This Row],[Duração]]*24</f>
        <v>0</v>
      </c>
      <c r="G2386" s="22">
        <f>HOUR(Base[[#This Row],[Tempo de atendimento]]/24)</f>
        <v>0</v>
      </c>
      <c r="H2386">
        <f>_xlfn.XLOOKUP(Base[[#This Row],[Recurso]],'DE-PARA'!$A$1:$A$1000,'DE-PARA'!$E$1:$E$1000)</f>
        <v>0</v>
      </c>
      <c r="I2386">
        <f>_xlfn.XLOOKUP(Base[[#This Row],[Recurso]],'DE-PARA'!$A$1:$A$1000,'DE-PARA'!$F$1:$F$1000)</f>
        <v>0</v>
      </c>
      <c r="AD2386" s="64"/>
      <c r="AE2386" s="64"/>
      <c r="AF2386" s="64"/>
      <c r="AG2386" s="65"/>
      <c r="AH2386" s="65"/>
      <c r="BK2386" s="65"/>
      <c r="BL2386" s="65"/>
      <c r="BP2386" s="20"/>
    </row>
    <row r="2387" spans="1:68">
      <c r="A2387" s="19">
        <f>CONCATENATE(MONTH(Base[[#This Row],[Data_Padronizada]]),"/",YEAR(Base[[#This Row],[Data_Padronizada]]))*1</f>
        <v>1</v>
      </c>
      <c r="B2387" s="20" cm="1">
        <f t="array" ref="B2387">IF(ISTEXT(BP2387), IFERROR(VALOR.DATA(TRIM(BP2387)), VALUE(TRIM(BP2387))), BP2387)</f>
        <v>0</v>
      </c>
      <c r="C2387" t="str">
        <f>TEXT(Base[[#This Row],[Data_Padronizada]],"DDD")</f>
        <v>sáb</v>
      </c>
      <c r="D2387">
        <f>_xlfn.XLOOKUP(Base[[#This Row],[Recurso]],'DE-PARA'!$A$1:$A$1000,'DE-PARA'!$D$1:$D$1000)</f>
        <v>0</v>
      </c>
      <c r="E2387" t="str">
        <f>_xlfn.XLOOKUP(Base[[#This Row],[Tipo]],'DE-PARA'!$K$2:$K$63,'DE-PARA'!$L$2:$L$63,"Fazer De-Para")</f>
        <v>Fazer De-Para</v>
      </c>
      <c r="F2387" s="21">
        <f>Base[[#This Row],[Duração]]*24</f>
        <v>0</v>
      </c>
      <c r="G2387" s="22">
        <f>HOUR(Base[[#This Row],[Tempo de atendimento]]/24)</f>
        <v>0</v>
      </c>
      <c r="H2387">
        <f>_xlfn.XLOOKUP(Base[[#This Row],[Recurso]],'DE-PARA'!$A$1:$A$1000,'DE-PARA'!$E$1:$E$1000)</f>
        <v>0</v>
      </c>
      <c r="I2387">
        <f>_xlfn.XLOOKUP(Base[[#This Row],[Recurso]],'DE-PARA'!$A$1:$A$1000,'DE-PARA'!$F$1:$F$1000)</f>
        <v>0</v>
      </c>
      <c r="AD2387" s="64"/>
      <c r="AE2387" s="64"/>
      <c r="AF2387" s="64"/>
      <c r="AG2387" s="65"/>
      <c r="AH2387" s="65"/>
      <c r="BK2387" s="65"/>
      <c r="BL2387" s="65"/>
      <c r="BP2387" s="20"/>
    </row>
    <row r="2388" spans="1:68">
      <c r="A2388" s="19">
        <f>CONCATENATE(MONTH(Base[[#This Row],[Data_Padronizada]]),"/",YEAR(Base[[#This Row],[Data_Padronizada]]))*1</f>
        <v>1</v>
      </c>
      <c r="B2388" s="20" cm="1">
        <f t="array" ref="B2388">IF(ISTEXT(BP2388), IFERROR(VALOR.DATA(TRIM(BP2388)), VALUE(TRIM(BP2388))), BP2388)</f>
        <v>0</v>
      </c>
      <c r="C2388" t="str">
        <f>TEXT(Base[[#This Row],[Data_Padronizada]],"DDD")</f>
        <v>sáb</v>
      </c>
      <c r="D2388">
        <f>_xlfn.XLOOKUP(Base[[#This Row],[Recurso]],'DE-PARA'!$A$1:$A$1000,'DE-PARA'!$D$1:$D$1000)</f>
        <v>0</v>
      </c>
      <c r="E2388" t="str">
        <f>_xlfn.XLOOKUP(Base[[#This Row],[Tipo]],'DE-PARA'!$K$2:$K$63,'DE-PARA'!$L$2:$L$63,"Fazer De-Para")</f>
        <v>Fazer De-Para</v>
      </c>
      <c r="F2388" s="21">
        <f>Base[[#This Row],[Duração]]*24</f>
        <v>0</v>
      </c>
      <c r="G2388" s="22">
        <f>HOUR(Base[[#This Row],[Tempo de atendimento]]/24)</f>
        <v>0</v>
      </c>
      <c r="H2388">
        <f>_xlfn.XLOOKUP(Base[[#This Row],[Recurso]],'DE-PARA'!$A$1:$A$1000,'DE-PARA'!$E$1:$E$1000)</f>
        <v>0</v>
      </c>
      <c r="I2388">
        <f>_xlfn.XLOOKUP(Base[[#This Row],[Recurso]],'DE-PARA'!$A$1:$A$1000,'DE-PARA'!$F$1:$F$1000)</f>
        <v>0</v>
      </c>
      <c r="AD2388" s="64"/>
      <c r="AE2388" s="64"/>
      <c r="AF2388" s="64"/>
      <c r="AG2388" s="65"/>
      <c r="AH2388" s="65"/>
      <c r="BK2388" s="65"/>
      <c r="BL2388" s="65"/>
      <c r="BP2388" s="20"/>
    </row>
    <row r="2389" spans="1:68">
      <c r="A2389" s="19">
        <f>CONCATENATE(MONTH(Base[[#This Row],[Data_Padronizada]]),"/",YEAR(Base[[#This Row],[Data_Padronizada]]))*1</f>
        <v>1</v>
      </c>
      <c r="B2389" s="20" cm="1">
        <f t="array" ref="B2389">IF(ISTEXT(BP2389), IFERROR(VALOR.DATA(TRIM(BP2389)), VALUE(TRIM(BP2389))), BP2389)</f>
        <v>0</v>
      </c>
      <c r="C2389" t="str">
        <f>TEXT(Base[[#This Row],[Data_Padronizada]],"DDD")</f>
        <v>sáb</v>
      </c>
      <c r="D2389">
        <f>_xlfn.XLOOKUP(Base[[#This Row],[Recurso]],'DE-PARA'!$A$1:$A$1000,'DE-PARA'!$D$1:$D$1000)</f>
        <v>0</v>
      </c>
      <c r="E2389" t="str">
        <f>_xlfn.XLOOKUP(Base[[#This Row],[Tipo]],'DE-PARA'!$K$2:$K$63,'DE-PARA'!$L$2:$L$63,"Fazer De-Para")</f>
        <v>Fazer De-Para</v>
      </c>
      <c r="F2389" s="21">
        <f>Base[[#This Row],[Duração]]*24</f>
        <v>0</v>
      </c>
      <c r="G2389" s="22">
        <f>HOUR(Base[[#This Row],[Tempo de atendimento]]/24)</f>
        <v>0</v>
      </c>
      <c r="H2389">
        <f>_xlfn.XLOOKUP(Base[[#This Row],[Recurso]],'DE-PARA'!$A$1:$A$1000,'DE-PARA'!$E$1:$E$1000)</f>
        <v>0</v>
      </c>
      <c r="I2389">
        <f>_xlfn.XLOOKUP(Base[[#This Row],[Recurso]],'DE-PARA'!$A$1:$A$1000,'DE-PARA'!$F$1:$F$1000)</f>
        <v>0</v>
      </c>
      <c r="AD2389" s="64"/>
      <c r="AE2389" s="64"/>
      <c r="AF2389" s="64"/>
      <c r="AG2389" s="65"/>
      <c r="AH2389" s="65"/>
      <c r="BK2389" s="65"/>
      <c r="BL2389" s="65"/>
      <c r="BP2389" s="20"/>
    </row>
    <row r="2390" spans="1:68">
      <c r="A2390" s="19">
        <f>CONCATENATE(MONTH(Base[[#This Row],[Data_Padronizada]]),"/",YEAR(Base[[#This Row],[Data_Padronizada]]))*1</f>
        <v>1</v>
      </c>
      <c r="B2390" s="20" cm="1">
        <f t="array" ref="B2390">IF(ISTEXT(BP2390), IFERROR(VALOR.DATA(TRIM(BP2390)), VALUE(TRIM(BP2390))), BP2390)</f>
        <v>0</v>
      </c>
      <c r="C2390" t="str">
        <f>TEXT(Base[[#This Row],[Data_Padronizada]],"DDD")</f>
        <v>sáb</v>
      </c>
      <c r="D2390">
        <f>_xlfn.XLOOKUP(Base[[#This Row],[Recurso]],'DE-PARA'!$A$1:$A$1000,'DE-PARA'!$D$1:$D$1000)</f>
        <v>0</v>
      </c>
      <c r="E2390" t="str">
        <f>_xlfn.XLOOKUP(Base[[#This Row],[Tipo]],'DE-PARA'!$K$2:$K$63,'DE-PARA'!$L$2:$L$63,"Fazer De-Para")</f>
        <v>Fazer De-Para</v>
      </c>
      <c r="F2390" s="21">
        <f>Base[[#This Row],[Duração]]*24</f>
        <v>0</v>
      </c>
      <c r="G2390" s="22">
        <f>HOUR(Base[[#This Row],[Tempo de atendimento]]/24)</f>
        <v>0</v>
      </c>
      <c r="H2390">
        <f>_xlfn.XLOOKUP(Base[[#This Row],[Recurso]],'DE-PARA'!$A$1:$A$1000,'DE-PARA'!$E$1:$E$1000)</f>
        <v>0</v>
      </c>
      <c r="I2390">
        <f>_xlfn.XLOOKUP(Base[[#This Row],[Recurso]],'DE-PARA'!$A$1:$A$1000,'DE-PARA'!$F$1:$F$1000)</f>
        <v>0</v>
      </c>
      <c r="AD2390" s="64"/>
      <c r="AE2390" s="64"/>
      <c r="AF2390" s="64"/>
      <c r="AG2390" s="65"/>
      <c r="AH2390" s="65"/>
      <c r="BK2390" s="65"/>
      <c r="BL2390" s="65"/>
      <c r="BP2390" s="20"/>
    </row>
    <row r="2391" spans="1:68">
      <c r="A2391" s="19">
        <f>CONCATENATE(MONTH(Base[[#This Row],[Data_Padronizada]]),"/",YEAR(Base[[#This Row],[Data_Padronizada]]))*1</f>
        <v>1</v>
      </c>
      <c r="B2391" s="20" cm="1">
        <f t="array" ref="B2391">IF(ISTEXT(BP2391), IFERROR(VALOR.DATA(TRIM(BP2391)), VALUE(TRIM(BP2391))), BP2391)</f>
        <v>0</v>
      </c>
      <c r="C2391" t="str">
        <f>TEXT(Base[[#This Row],[Data_Padronizada]],"DDD")</f>
        <v>sáb</v>
      </c>
      <c r="D2391">
        <f>_xlfn.XLOOKUP(Base[[#This Row],[Recurso]],'DE-PARA'!$A$1:$A$1000,'DE-PARA'!$D$1:$D$1000)</f>
        <v>0</v>
      </c>
      <c r="E2391" t="str">
        <f>_xlfn.XLOOKUP(Base[[#This Row],[Tipo]],'DE-PARA'!$K$2:$K$63,'DE-PARA'!$L$2:$L$63,"Fazer De-Para")</f>
        <v>Fazer De-Para</v>
      </c>
      <c r="F2391" s="21">
        <f>Base[[#This Row],[Duração]]*24</f>
        <v>0</v>
      </c>
      <c r="G2391" s="22">
        <f>HOUR(Base[[#This Row],[Tempo de atendimento]]/24)</f>
        <v>0</v>
      </c>
      <c r="H2391">
        <f>_xlfn.XLOOKUP(Base[[#This Row],[Recurso]],'DE-PARA'!$A$1:$A$1000,'DE-PARA'!$E$1:$E$1000)</f>
        <v>0</v>
      </c>
      <c r="I2391">
        <f>_xlfn.XLOOKUP(Base[[#This Row],[Recurso]],'DE-PARA'!$A$1:$A$1000,'DE-PARA'!$F$1:$F$1000)</f>
        <v>0</v>
      </c>
      <c r="AD2391" s="64"/>
      <c r="AE2391" s="64"/>
      <c r="AF2391" s="64"/>
      <c r="AG2391" s="65"/>
      <c r="AH2391" s="65"/>
      <c r="BK2391" s="65"/>
      <c r="BL2391" s="65"/>
      <c r="BP2391" s="20"/>
    </row>
    <row r="2392" spans="1:68">
      <c r="A2392" s="19">
        <f>CONCATENATE(MONTH(Base[[#This Row],[Data_Padronizada]]),"/",YEAR(Base[[#This Row],[Data_Padronizada]]))*1</f>
        <v>1</v>
      </c>
      <c r="B2392" s="20" cm="1">
        <f t="array" ref="B2392">IF(ISTEXT(BP2392), IFERROR(VALOR.DATA(TRIM(BP2392)), VALUE(TRIM(BP2392))), BP2392)</f>
        <v>0</v>
      </c>
      <c r="C2392" t="str">
        <f>TEXT(Base[[#This Row],[Data_Padronizada]],"DDD")</f>
        <v>sáb</v>
      </c>
      <c r="D2392">
        <f>_xlfn.XLOOKUP(Base[[#This Row],[Recurso]],'DE-PARA'!$A$1:$A$1000,'DE-PARA'!$D$1:$D$1000)</f>
        <v>0</v>
      </c>
      <c r="E2392" t="str">
        <f>_xlfn.XLOOKUP(Base[[#This Row],[Tipo]],'DE-PARA'!$K$2:$K$63,'DE-PARA'!$L$2:$L$63,"Fazer De-Para")</f>
        <v>Fazer De-Para</v>
      </c>
      <c r="F2392" s="21">
        <f>Base[[#This Row],[Duração]]*24</f>
        <v>0</v>
      </c>
      <c r="G2392" s="22">
        <f>HOUR(Base[[#This Row],[Tempo de atendimento]]/24)</f>
        <v>0</v>
      </c>
      <c r="H2392">
        <f>_xlfn.XLOOKUP(Base[[#This Row],[Recurso]],'DE-PARA'!$A$1:$A$1000,'DE-PARA'!$E$1:$E$1000)</f>
        <v>0</v>
      </c>
      <c r="I2392">
        <f>_xlfn.XLOOKUP(Base[[#This Row],[Recurso]],'DE-PARA'!$A$1:$A$1000,'DE-PARA'!$F$1:$F$1000)</f>
        <v>0</v>
      </c>
      <c r="AD2392" s="64"/>
      <c r="AE2392" s="64"/>
      <c r="AF2392" s="64"/>
      <c r="AG2392" s="65"/>
      <c r="AH2392" s="65"/>
      <c r="BK2392" s="65"/>
      <c r="BL2392" s="65"/>
      <c r="BP2392" s="20"/>
    </row>
    <row r="2393" spans="1:68">
      <c r="A2393" s="19">
        <f>CONCATENATE(MONTH(Base[[#This Row],[Data_Padronizada]]),"/",YEAR(Base[[#This Row],[Data_Padronizada]]))*1</f>
        <v>1</v>
      </c>
      <c r="B2393" s="20" cm="1">
        <f t="array" ref="B2393">IF(ISTEXT(BP2393), IFERROR(VALOR.DATA(TRIM(BP2393)), VALUE(TRIM(BP2393))), BP2393)</f>
        <v>0</v>
      </c>
      <c r="C2393" t="str">
        <f>TEXT(Base[[#This Row],[Data_Padronizada]],"DDD")</f>
        <v>sáb</v>
      </c>
      <c r="D2393">
        <f>_xlfn.XLOOKUP(Base[[#This Row],[Recurso]],'DE-PARA'!$A$1:$A$1000,'DE-PARA'!$D$1:$D$1000)</f>
        <v>0</v>
      </c>
      <c r="E2393" t="str">
        <f>_xlfn.XLOOKUP(Base[[#This Row],[Tipo]],'DE-PARA'!$K$2:$K$63,'DE-PARA'!$L$2:$L$63,"Fazer De-Para")</f>
        <v>Fazer De-Para</v>
      </c>
      <c r="F2393" s="21">
        <f>Base[[#This Row],[Duração]]*24</f>
        <v>0</v>
      </c>
      <c r="G2393" s="22">
        <f>HOUR(Base[[#This Row],[Tempo de atendimento]]/24)</f>
        <v>0</v>
      </c>
      <c r="H2393">
        <f>_xlfn.XLOOKUP(Base[[#This Row],[Recurso]],'DE-PARA'!$A$1:$A$1000,'DE-PARA'!$E$1:$E$1000)</f>
        <v>0</v>
      </c>
      <c r="I2393">
        <f>_xlfn.XLOOKUP(Base[[#This Row],[Recurso]],'DE-PARA'!$A$1:$A$1000,'DE-PARA'!$F$1:$F$1000)</f>
        <v>0</v>
      </c>
      <c r="AD2393" s="64"/>
      <c r="AE2393" s="64"/>
      <c r="AF2393" s="64"/>
      <c r="AG2393" s="65"/>
      <c r="AH2393" s="65"/>
      <c r="BK2393" s="65"/>
      <c r="BL2393" s="65"/>
      <c r="BP2393" s="20"/>
    </row>
    <row r="2394" spans="1:68">
      <c r="A2394" s="19">
        <f>CONCATENATE(MONTH(Base[[#This Row],[Data_Padronizada]]),"/",YEAR(Base[[#This Row],[Data_Padronizada]]))*1</f>
        <v>1</v>
      </c>
      <c r="B2394" s="20" cm="1">
        <f t="array" ref="B2394">IF(ISTEXT(BP2394), IFERROR(VALOR.DATA(TRIM(BP2394)), VALUE(TRIM(BP2394))), BP2394)</f>
        <v>0</v>
      </c>
      <c r="C2394" t="str">
        <f>TEXT(Base[[#This Row],[Data_Padronizada]],"DDD")</f>
        <v>sáb</v>
      </c>
      <c r="D2394">
        <f>_xlfn.XLOOKUP(Base[[#This Row],[Recurso]],'DE-PARA'!$A$1:$A$1000,'DE-PARA'!$D$1:$D$1000)</f>
        <v>0</v>
      </c>
      <c r="E2394" t="str">
        <f>_xlfn.XLOOKUP(Base[[#This Row],[Tipo]],'DE-PARA'!$K$2:$K$63,'DE-PARA'!$L$2:$L$63,"Fazer De-Para")</f>
        <v>Fazer De-Para</v>
      </c>
      <c r="F2394" s="21">
        <f>Base[[#This Row],[Duração]]*24</f>
        <v>0</v>
      </c>
      <c r="G2394" s="22">
        <f>HOUR(Base[[#This Row],[Tempo de atendimento]]/24)</f>
        <v>0</v>
      </c>
      <c r="H2394">
        <f>_xlfn.XLOOKUP(Base[[#This Row],[Recurso]],'DE-PARA'!$A$1:$A$1000,'DE-PARA'!$E$1:$E$1000)</f>
        <v>0</v>
      </c>
      <c r="I2394">
        <f>_xlfn.XLOOKUP(Base[[#This Row],[Recurso]],'DE-PARA'!$A$1:$A$1000,'DE-PARA'!$F$1:$F$1000)</f>
        <v>0</v>
      </c>
      <c r="AD2394" s="64"/>
      <c r="AE2394" s="64"/>
      <c r="AF2394" s="64"/>
      <c r="AG2394" s="65"/>
      <c r="AH2394" s="65"/>
      <c r="BK2394" s="65"/>
      <c r="BL2394" s="65"/>
      <c r="BP2394" s="20"/>
    </row>
    <row r="2395" spans="1:68">
      <c r="A2395" s="19">
        <f>CONCATENATE(MONTH(Base[[#This Row],[Data_Padronizada]]),"/",YEAR(Base[[#This Row],[Data_Padronizada]]))*1</f>
        <v>1</v>
      </c>
      <c r="B2395" s="20" cm="1">
        <f t="array" ref="B2395">IF(ISTEXT(BP2395), IFERROR(VALOR.DATA(TRIM(BP2395)), VALUE(TRIM(BP2395))), BP2395)</f>
        <v>0</v>
      </c>
      <c r="C2395" t="str">
        <f>TEXT(Base[[#This Row],[Data_Padronizada]],"DDD")</f>
        <v>sáb</v>
      </c>
      <c r="D2395">
        <f>_xlfn.XLOOKUP(Base[[#This Row],[Recurso]],'DE-PARA'!$A$1:$A$1000,'DE-PARA'!$D$1:$D$1000)</f>
        <v>0</v>
      </c>
      <c r="E2395" t="str">
        <f>_xlfn.XLOOKUP(Base[[#This Row],[Tipo]],'DE-PARA'!$K$2:$K$63,'DE-PARA'!$L$2:$L$63,"Fazer De-Para")</f>
        <v>Fazer De-Para</v>
      </c>
      <c r="F2395" s="21">
        <f>Base[[#This Row],[Duração]]*24</f>
        <v>0</v>
      </c>
      <c r="G2395" s="22">
        <f>HOUR(Base[[#This Row],[Tempo de atendimento]]/24)</f>
        <v>0</v>
      </c>
      <c r="H2395">
        <f>_xlfn.XLOOKUP(Base[[#This Row],[Recurso]],'DE-PARA'!$A$1:$A$1000,'DE-PARA'!$E$1:$E$1000)</f>
        <v>0</v>
      </c>
      <c r="I2395">
        <f>_xlfn.XLOOKUP(Base[[#This Row],[Recurso]],'DE-PARA'!$A$1:$A$1000,'DE-PARA'!$F$1:$F$1000)</f>
        <v>0</v>
      </c>
      <c r="AD2395" s="64"/>
      <c r="AE2395" s="64"/>
      <c r="AF2395" s="64"/>
      <c r="AG2395" s="65"/>
      <c r="AH2395" s="65"/>
      <c r="BK2395" s="65"/>
      <c r="BL2395" s="65"/>
      <c r="BP2395" s="20"/>
    </row>
    <row r="2396" spans="1:68">
      <c r="A2396" s="19">
        <f>CONCATENATE(MONTH(Base[[#This Row],[Data_Padronizada]]),"/",YEAR(Base[[#This Row],[Data_Padronizada]]))*1</f>
        <v>1</v>
      </c>
      <c r="B2396" s="20" cm="1">
        <f t="array" ref="B2396">IF(ISTEXT(BP2396), IFERROR(VALOR.DATA(TRIM(BP2396)), VALUE(TRIM(BP2396))), BP2396)</f>
        <v>0</v>
      </c>
      <c r="C2396" t="str">
        <f>TEXT(Base[[#This Row],[Data_Padronizada]],"DDD")</f>
        <v>sáb</v>
      </c>
      <c r="D2396">
        <f>_xlfn.XLOOKUP(Base[[#This Row],[Recurso]],'DE-PARA'!$A$1:$A$1000,'DE-PARA'!$D$1:$D$1000)</f>
        <v>0</v>
      </c>
      <c r="E2396" t="str">
        <f>_xlfn.XLOOKUP(Base[[#This Row],[Tipo]],'DE-PARA'!$K$2:$K$63,'DE-PARA'!$L$2:$L$63,"Fazer De-Para")</f>
        <v>Fazer De-Para</v>
      </c>
      <c r="F2396" s="21">
        <f>Base[[#This Row],[Duração]]*24</f>
        <v>0</v>
      </c>
      <c r="G2396" s="22">
        <f>HOUR(Base[[#This Row],[Tempo de atendimento]]/24)</f>
        <v>0</v>
      </c>
      <c r="H2396">
        <f>_xlfn.XLOOKUP(Base[[#This Row],[Recurso]],'DE-PARA'!$A$1:$A$1000,'DE-PARA'!$E$1:$E$1000)</f>
        <v>0</v>
      </c>
      <c r="I2396">
        <f>_xlfn.XLOOKUP(Base[[#This Row],[Recurso]],'DE-PARA'!$A$1:$A$1000,'DE-PARA'!$F$1:$F$1000)</f>
        <v>0</v>
      </c>
      <c r="AD2396" s="64"/>
      <c r="AE2396" s="64"/>
      <c r="AF2396" s="64"/>
      <c r="AG2396" s="65"/>
      <c r="AH2396" s="65"/>
      <c r="BK2396" s="65"/>
      <c r="BL2396" s="65"/>
      <c r="BP2396" s="20"/>
    </row>
    <row r="2397" spans="1:68">
      <c r="A2397" s="19">
        <f>CONCATENATE(MONTH(Base[[#This Row],[Data_Padronizada]]),"/",YEAR(Base[[#This Row],[Data_Padronizada]]))*1</f>
        <v>1</v>
      </c>
      <c r="B2397" s="20" cm="1">
        <f t="array" ref="B2397">IF(ISTEXT(BP2397), IFERROR(VALOR.DATA(TRIM(BP2397)), VALUE(TRIM(BP2397))), BP2397)</f>
        <v>0</v>
      </c>
      <c r="C2397" t="str">
        <f>TEXT(Base[[#This Row],[Data_Padronizada]],"DDD")</f>
        <v>sáb</v>
      </c>
      <c r="D2397">
        <f>_xlfn.XLOOKUP(Base[[#This Row],[Recurso]],'DE-PARA'!$A$1:$A$1000,'DE-PARA'!$D$1:$D$1000)</f>
        <v>0</v>
      </c>
      <c r="E2397" t="str">
        <f>_xlfn.XLOOKUP(Base[[#This Row],[Tipo]],'DE-PARA'!$K$2:$K$63,'DE-PARA'!$L$2:$L$63,"Fazer De-Para")</f>
        <v>Fazer De-Para</v>
      </c>
      <c r="F2397" s="21">
        <f>Base[[#This Row],[Duração]]*24</f>
        <v>0</v>
      </c>
      <c r="G2397" s="22">
        <f>HOUR(Base[[#This Row],[Tempo de atendimento]]/24)</f>
        <v>0</v>
      </c>
      <c r="H2397">
        <f>_xlfn.XLOOKUP(Base[[#This Row],[Recurso]],'DE-PARA'!$A$1:$A$1000,'DE-PARA'!$E$1:$E$1000)</f>
        <v>0</v>
      </c>
      <c r="I2397">
        <f>_xlfn.XLOOKUP(Base[[#This Row],[Recurso]],'DE-PARA'!$A$1:$A$1000,'DE-PARA'!$F$1:$F$1000)</f>
        <v>0</v>
      </c>
      <c r="AD2397" s="64"/>
      <c r="AE2397" s="64"/>
      <c r="AF2397" s="64"/>
      <c r="AG2397" s="65"/>
      <c r="AH2397" s="65"/>
      <c r="BK2397" s="65"/>
      <c r="BL2397" s="65"/>
      <c r="BP2397" s="20"/>
    </row>
    <row r="2398" spans="1:68">
      <c r="A2398" s="19">
        <f>CONCATENATE(MONTH(Base[[#This Row],[Data_Padronizada]]),"/",YEAR(Base[[#This Row],[Data_Padronizada]]))*1</f>
        <v>1</v>
      </c>
      <c r="B2398" s="20" cm="1">
        <f t="array" ref="B2398">IF(ISTEXT(BP2398), IFERROR(VALOR.DATA(TRIM(BP2398)), VALUE(TRIM(BP2398))), BP2398)</f>
        <v>0</v>
      </c>
      <c r="C2398" t="str">
        <f>TEXT(Base[[#This Row],[Data_Padronizada]],"DDD")</f>
        <v>sáb</v>
      </c>
      <c r="D2398">
        <f>_xlfn.XLOOKUP(Base[[#This Row],[Recurso]],'DE-PARA'!$A$1:$A$1000,'DE-PARA'!$D$1:$D$1000)</f>
        <v>0</v>
      </c>
      <c r="E2398" t="str">
        <f>_xlfn.XLOOKUP(Base[[#This Row],[Tipo]],'DE-PARA'!$K$2:$K$63,'DE-PARA'!$L$2:$L$63,"Fazer De-Para")</f>
        <v>Fazer De-Para</v>
      </c>
      <c r="F2398" s="21">
        <f>Base[[#This Row],[Duração]]*24</f>
        <v>0</v>
      </c>
      <c r="G2398" s="22">
        <f>HOUR(Base[[#This Row],[Tempo de atendimento]]/24)</f>
        <v>0</v>
      </c>
      <c r="H2398">
        <f>_xlfn.XLOOKUP(Base[[#This Row],[Recurso]],'DE-PARA'!$A$1:$A$1000,'DE-PARA'!$E$1:$E$1000)</f>
        <v>0</v>
      </c>
      <c r="I2398">
        <f>_xlfn.XLOOKUP(Base[[#This Row],[Recurso]],'DE-PARA'!$A$1:$A$1000,'DE-PARA'!$F$1:$F$1000)</f>
        <v>0</v>
      </c>
      <c r="AD2398" s="64"/>
      <c r="AE2398" s="64"/>
      <c r="AF2398" s="64"/>
      <c r="AG2398" s="65"/>
      <c r="AH2398" s="65"/>
      <c r="BK2398" s="65"/>
      <c r="BL2398" s="65"/>
      <c r="BP2398" s="20"/>
    </row>
    <row r="2399" spans="1:68">
      <c r="A2399" s="19">
        <f>CONCATENATE(MONTH(Base[[#This Row],[Data_Padronizada]]),"/",YEAR(Base[[#This Row],[Data_Padronizada]]))*1</f>
        <v>1</v>
      </c>
      <c r="B2399" s="20" cm="1">
        <f t="array" ref="B2399">IF(ISTEXT(BP2399), IFERROR(VALOR.DATA(TRIM(BP2399)), VALUE(TRIM(BP2399))), BP2399)</f>
        <v>0</v>
      </c>
      <c r="C2399" t="str">
        <f>TEXT(Base[[#This Row],[Data_Padronizada]],"DDD")</f>
        <v>sáb</v>
      </c>
      <c r="D2399">
        <f>_xlfn.XLOOKUP(Base[[#This Row],[Recurso]],'DE-PARA'!$A$1:$A$1000,'DE-PARA'!$D$1:$D$1000)</f>
        <v>0</v>
      </c>
      <c r="E2399" t="str">
        <f>_xlfn.XLOOKUP(Base[[#This Row],[Tipo]],'DE-PARA'!$K$2:$K$63,'DE-PARA'!$L$2:$L$63,"Fazer De-Para")</f>
        <v>Fazer De-Para</v>
      </c>
      <c r="F2399" s="21">
        <f>Base[[#This Row],[Duração]]*24</f>
        <v>0</v>
      </c>
      <c r="G2399" s="22">
        <f>HOUR(Base[[#This Row],[Tempo de atendimento]]/24)</f>
        <v>0</v>
      </c>
      <c r="H2399">
        <f>_xlfn.XLOOKUP(Base[[#This Row],[Recurso]],'DE-PARA'!$A$1:$A$1000,'DE-PARA'!$E$1:$E$1000)</f>
        <v>0</v>
      </c>
      <c r="I2399">
        <f>_xlfn.XLOOKUP(Base[[#This Row],[Recurso]],'DE-PARA'!$A$1:$A$1000,'DE-PARA'!$F$1:$F$1000)</f>
        <v>0</v>
      </c>
      <c r="AD2399" s="64"/>
      <c r="AE2399" s="64"/>
      <c r="AF2399" s="64"/>
      <c r="AG2399" s="65"/>
      <c r="AH2399" s="65"/>
      <c r="BK2399" s="65"/>
      <c r="BL2399" s="65"/>
      <c r="BP2399" s="20"/>
    </row>
    <row r="2400" spans="1:68">
      <c r="A2400" s="19">
        <f>CONCATENATE(MONTH(Base[[#This Row],[Data_Padronizada]]),"/",YEAR(Base[[#This Row],[Data_Padronizada]]))*1</f>
        <v>1</v>
      </c>
      <c r="B2400" s="20" cm="1">
        <f t="array" ref="B2400">IF(ISTEXT(BP2400), IFERROR(VALOR.DATA(TRIM(BP2400)), VALUE(TRIM(BP2400))), BP2400)</f>
        <v>0</v>
      </c>
      <c r="C2400" t="str">
        <f>TEXT(Base[[#This Row],[Data_Padronizada]],"DDD")</f>
        <v>sáb</v>
      </c>
      <c r="D2400">
        <f>_xlfn.XLOOKUP(Base[[#This Row],[Recurso]],'DE-PARA'!$A$1:$A$1000,'DE-PARA'!$D$1:$D$1000)</f>
        <v>0</v>
      </c>
      <c r="E2400" t="str">
        <f>_xlfn.XLOOKUP(Base[[#This Row],[Tipo]],'DE-PARA'!$K$2:$K$63,'DE-PARA'!$L$2:$L$63,"Fazer De-Para")</f>
        <v>Fazer De-Para</v>
      </c>
      <c r="F2400" s="21">
        <f>Base[[#This Row],[Duração]]*24</f>
        <v>0</v>
      </c>
      <c r="G2400" s="22">
        <f>HOUR(Base[[#This Row],[Tempo de atendimento]]/24)</f>
        <v>0</v>
      </c>
      <c r="H2400">
        <f>_xlfn.XLOOKUP(Base[[#This Row],[Recurso]],'DE-PARA'!$A$1:$A$1000,'DE-PARA'!$E$1:$E$1000)</f>
        <v>0</v>
      </c>
      <c r="I2400">
        <f>_xlfn.XLOOKUP(Base[[#This Row],[Recurso]],'DE-PARA'!$A$1:$A$1000,'DE-PARA'!$F$1:$F$1000)</f>
        <v>0</v>
      </c>
      <c r="AD2400" s="64"/>
      <c r="AE2400" s="64"/>
      <c r="AF2400" s="64"/>
      <c r="AG2400" s="65"/>
      <c r="AH2400" s="65"/>
      <c r="BK2400" s="65"/>
      <c r="BL2400" s="65"/>
      <c r="BP2400" s="20"/>
    </row>
    <row r="2401" spans="1:68">
      <c r="A2401" s="19">
        <f>CONCATENATE(MONTH(Base[[#This Row],[Data_Padronizada]]),"/",YEAR(Base[[#This Row],[Data_Padronizada]]))*1</f>
        <v>1</v>
      </c>
      <c r="B2401" s="20" cm="1">
        <f t="array" ref="B2401">IF(ISTEXT(BP2401), IFERROR(VALOR.DATA(TRIM(BP2401)), VALUE(TRIM(BP2401))), BP2401)</f>
        <v>0</v>
      </c>
      <c r="C2401" t="str">
        <f>TEXT(Base[[#This Row],[Data_Padronizada]],"DDD")</f>
        <v>sáb</v>
      </c>
      <c r="D2401">
        <f>_xlfn.XLOOKUP(Base[[#This Row],[Recurso]],'DE-PARA'!$A$1:$A$1000,'DE-PARA'!$D$1:$D$1000)</f>
        <v>0</v>
      </c>
      <c r="E2401" t="str">
        <f>_xlfn.XLOOKUP(Base[[#This Row],[Tipo]],'DE-PARA'!$K$2:$K$63,'DE-PARA'!$L$2:$L$63,"Fazer De-Para")</f>
        <v>Fazer De-Para</v>
      </c>
      <c r="F2401" s="21">
        <f>Base[[#This Row],[Duração]]*24</f>
        <v>0</v>
      </c>
      <c r="G2401" s="22">
        <f>HOUR(Base[[#This Row],[Tempo de atendimento]]/24)</f>
        <v>0</v>
      </c>
      <c r="H2401">
        <f>_xlfn.XLOOKUP(Base[[#This Row],[Recurso]],'DE-PARA'!$A$1:$A$1000,'DE-PARA'!$E$1:$E$1000)</f>
        <v>0</v>
      </c>
      <c r="I2401">
        <f>_xlfn.XLOOKUP(Base[[#This Row],[Recurso]],'DE-PARA'!$A$1:$A$1000,'DE-PARA'!$F$1:$F$1000)</f>
        <v>0</v>
      </c>
      <c r="AD2401" s="64"/>
      <c r="AE2401" s="64"/>
      <c r="AF2401" s="64"/>
      <c r="AG2401" s="65"/>
      <c r="AH2401" s="65"/>
      <c r="BK2401" s="65"/>
      <c r="BL2401" s="65"/>
      <c r="BP2401" s="20"/>
    </row>
    <row r="2402" spans="1:68">
      <c r="A2402" s="19">
        <f>CONCATENATE(MONTH(Base[[#This Row],[Data_Padronizada]]),"/",YEAR(Base[[#This Row],[Data_Padronizada]]))*1</f>
        <v>1</v>
      </c>
      <c r="B2402" s="20" cm="1">
        <f t="array" ref="B2402">IF(ISTEXT(BP2402), IFERROR(VALOR.DATA(TRIM(BP2402)), VALUE(TRIM(BP2402))), BP2402)</f>
        <v>0</v>
      </c>
      <c r="C2402" t="str">
        <f>TEXT(Base[[#This Row],[Data_Padronizada]],"DDD")</f>
        <v>sáb</v>
      </c>
      <c r="D2402">
        <f>_xlfn.XLOOKUP(Base[[#This Row],[Recurso]],'DE-PARA'!$A$1:$A$1000,'DE-PARA'!$D$1:$D$1000)</f>
        <v>0</v>
      </c>
      <c r="E2402" t="str">
        <f>_xlfn.XLOOKUP(Base[[#This Row],[Tipo]],'DE-PARA'!$K$2:$K$63,'DE-PARA'!$L$2:$L$63,"Fazer De-Para")</f>
        <v>Fazer De-Para</v>
      </c>
      <c r="F2402" s="21">
        <f>Base[[#This Row],[Duração]]*24</f>
        <v>0</v>
      </c>
      <c r="G2402" s="22">
        <f>HOUR(Base[[#This Row],[Tempo de atendimento]]/24)</f>
        <v>0</v>
      </c>
      <c r="H2402">
        <f>_xlfn.XLOOKUP(Base[[#This Row],[Recurso]],'DE-PARA'!$A$1:$A$1000,'DE-PARA'!$E$1:$E$1000)</f>
        <v>0</v>
      </c>
      <c r="I2402">
        <f>_xlfn.XLOOKUP(Base[[#This Row],[Recurso]],'DE-PARA'!$A$1:$A$1000,'DE-PARA'!$F$1:$F$1000)</f>
        <v>0</v>
      </c>
      <c r="AD2402" s="64"/>
      <c r="AE2402" s="64"/>
      <c r="AF2402" s="64"/>
      <c r="AG2402" s="65"/>
      <c r="AH2402" s="65"/>
      <c r="BK2402" s="65"/>
      <c r="BL2402" s="65"/>
      <c r="BP2402" s="20"/>
    </row>
    <row r="2403" spans="1:68">
      <c r="A2403" s="19">
        <f>CONCATENATE(MONTH(Base[[#This Row],[Data_Padronizada]]),"/",YEAR(Base[[#This Row],[Data_Padronizada]]))*1</f>
        <v>1</v>
      </c>
      <c r="B2403" s="20" cm="1">
        <f t="array" ref="B2403">IF(ISTEXT(BP2403), IFERROR(VALOR.DATA(TRIM(BP2403)), VALUE(TRIM(BP2403))), BP2403)</f>
        <v>0</v>
      </c>
      <c r="C2403" t="str">
        <f>TEXT(Base[[#This Row],[Data_Padronizada]],"DDD")</f>
        <v>sáb</v>
      </c>
      <c r="D2403">
        <f>_xlfn.XLOOKUP(Base[[#This Row],[Recurso]],'DE-PARA'!$A$1:$A$1000,'DE-PARA'!$D$1:$D$1000)</f>
        <v>0</v>
      </c>
      <c r="E2403" t="str">
        <f>_xlfn.XLOOKUP(Base[[#This Row],[Tipo]],'DE-PARA'!$K$2:$K$63,'DE-PARA'!$L$2:$L$63,"Fazer De-Para")</f>
        <v>Fazer De-Para</v>
      </c>
      <c r="F2403" s="21">
        <f>Base[[#This Row],[Duração]]*24</f>
        <v>0</v>
      </c>
      <c r="G2403" s="22">
        <f>HOUR(Base[[#This Row],[Tempo de atendimento]]/24)</f>
        <v>0</v>
      </c>
      <c r="H2403">
        <f>_xlfn.XLOOKUP(Base[[#This Row],[Recurso]],'DE-PARA'!$A$1:$A$1000,'DE-PARA'!$E$1:$E$1000)</f>
        <v>0</v>
      </c>
      <c r="I2403">
        <f>_xlfn.XLOOKUP(Base[[#This Row],[Recurso]],'DE-PARA'!$A$1:$A$1000,'DE-PARA'!$F$1:$F$1000)</f>
        <v>0</v>
      </c>
      <c r="AD2403" s="64"/>
      <c r="AE2403" s="64"/>
      <c r="AF2403" s="64"/>
      <c r="AG2403" s="65"/>
      <c r="AH2403" s="65"/>
      <c r="BK2403" s="65"/>
      <c r="BL2403" s="65"/>
      <c r="BP2403" s="20"/>
    </row>
    <row r="2404" spans="1:68">
      <c r="A2404" s="19">
        <f>CONCATENATE(MONTH(Base[[#This Row],[Data_Padronizada]]),"/",YEAR(Base[[#This Row],[Data_Padronizada]]))*1</f>
        <v>1</v>
      </c>
      <c r="B2404" s="20" cm="1">
        <f t="array" ref="B2404">IF(ISTEXT(BP2404), IFERROR(VALOR.DATA(TRIM(BP2404)), VALUE(TRIM(BP2404))), BP2404)</f>
        <v>0</v>
      </c>
      <c r="C2404" t="str">
        <f>TEXT(Base[[#This Row],[Data_Padronizada]],"DDD")</f>
        <v>sáb</v>
      </c>
      <c r="D2404">
        <f>_xlfn.XLOOKUP(Base[[#This Row],[Recurso]],'DE-PARA'!$A$1:$A$1000,'DE-PARA'!$D$1:$D$1000)</f>
        <v>0</v>
      </c>
      <c r="E2404" t="str">
        <f>_xlfn.XLOOKUP(Base[[#This Row],[Tipo]],'DE-PARA'!$K$2:$K$63,'DE-PARA'!$L$2:$L$63,"Fazer De-Para")</f>
        <v>Fazer De-Para</v>
      </c>
      <c r="F2404" s="21">
        <f>Base[[#This Row],[Duração]]*24</f>
        <v>0</v>
      </c>
      <c r="G2404" s="22">
        <f>HOUR(Base[[#This Row],[Tempo de atendimento]]/24)</f>
        <v>0</v>
      </c>
      <c r="H2404">
        <f>_xlfn.XLOOKUP(Base[[#This Row],[Recurso]],'DE-PARA'!$A$1:$A$1000,'DE-PARA'!$E$1:$E$1000)</f>
        <v>0</v>
      </c>
      <c r="I2404">
        <f>_xlfn.XLOOKUP(Base[[#This Row],[Recurso]],'DE-PARA'!$A$1:$A$1000,'DE-PARA'!$F$1:$F$1000)</f>
        <v>0</v>
      </c>
      <c r="AD2404" s="64"/>
      <c r="AE2404" s="64"/>
      <c r="AF2404" s="64"/>
      <c r="AG2404" s="65"/>
      <c r="AH2404" s="65"/>
      <c r="BK2404" s="65"/>
      <c r="BL2404" s="65"/>
      <c r="BP2404" s="20"/>
    </row>
    <row r="2405" spans="1:68">
      <c r="A2405" s="19">
        <f>CONCATENATE(MONTH(Base[[#This Row],[Data_Padronizada]]),"/",YEAR(Base[[#This Row],[Data_Padronizada]]))*1</f>
        <v>1</v>
      </c>
      <c r="B2405" s="20" cm="1">
        <f t="array" ref="B2405">IF(ISTEXT(BP2405), IFERROR(VALOR.DATA(TRIM(BP2405)), VALUE(TRIM(BP2405))), BP2405)</f>
        <v>0</v>
      </c>
      <c r="C2405" t="str">
        <f>TEXT(Base[[#This Row],[Data_Padronizada]],"DDD")</f>
        <v>sáb</v>
      </c>
      <c r="D2405">
        <f>_xlfn.XLOOKUP(Base[[#This Row],[Recurso]],'DE-PARA'!$A$1:$A$1000,'DE-PARA'!$D$1:$D$1000)</f>
        <v>0</v>
      </c>
      <c r="E2405" t="str">
        <f>_xlfn.XLOOKUP(Base[[#This Row],[Tipo]],'DE-PARA'!$K$2:$K$63,'DE-PARA'!$L$2:$L$63,"Fazer De-Para")</f>
        <v>Fazer De-Para</v>
      </c>
      <c r="F2405" s="21">
        <f>Base[[#This Row],[Duração]]*24</f>
        <v>0</v>
      </c>
      <c r="G2405" s="22">
        <f>HOUR(Base[[#This Row],[Tempo de atendimento]]/24)</f>
        <v>0</v>
      </c>
      <c r="H2405">
        <f>_xlfn.XLOOKUP(Base[[#This Row],[Recurso]],'DE-PARA'!$A$1:$A$1000,'DE-PARA'!$E$1:$E$1000)</f>
        <v>0</v>
      </c>
      <c r="I2405">
        <f>_xlfn.XLOOKUP(Base[[#This Row],[Recurso]],'DE-PARA'!$A$1:$A$1000,'DE-PARA'!$F$1:$F$1000)</f>
        <v>0</v>
      </c>
      <c r="AD2405" s="64"/>
      <c r="AE2405" s="64"/>
      <c r="AF2405" s="64"/>
      <c r="AG2405" s="65"/>
      <c r="AH2405" s="65"/>
      <c r="BK2405" s="65"/>
      <c r="BL2405" s="65"/>
      <c r="BP2405" s="20"/>
    </row>
    <row r="2406" spans="1:68">
      <c r="A2406" s="19">
        <f>CONCATENATE(MONTH(Base[[#This Row],[Data_Padronizada]]),"/",YEAR(Base[[#This Row],[Data_Padronizada]]))*1</f>
        <v>1</v>
      </c>
      <c r="B2406" s="20" cm="1">
        <f t="array" ref="B2406">IF(ISTEXT(BP2406), IFERROR(VALOR.DATA(TRIM(BP2406)), VALUE(TRIM(BP2406))), BP2406)</f>
        <v>0</v>
      </c>
      <c r="C2406" t="str">
        <f>TEXT(Base[[#This Row],[Data_Padronizada]],"DDD")</f>
        <v>sáb</v>
      </c>
      <c r="D2406">
        <f>_xlfn.XLOOKUP(Base[[#This Row],[Recurso]],'DE-PARA'!$A$1:$A$1000,'DE-PARA'!$D$1:$D$1000)</f>
        <v>0</v>
      </c>
      <c r="E2406" t="str">
        <f>_xlfn.XLOOKUP(Base[[#This Row],[Tipo]],'DE-PARA'!$K$2:$K$63,'DE-PARA'!$L$2:$L$63,"Fazer De-Para")</f>
        <v>Fazer De-Para</v>
      </c>
      <c r="F2406" s="21">
        <f>Base[[#This Row],[Duração]]*24</f>
        <v>0</v>
      </c>
      <c r="G2406" s="22">
        <f>HOUR(Base[[#This Row],[Tempo de atendimento]]/24)</f>
        <v>0</v>
      </c>
      <c r="H2406">
        <f>_xlfn.XLOOKUP(Base[[#This Row],[Recurso]],'DE-PARA'!$A$1:$A$1000,'DE-PARA'!$E$1:$E$1000)</f>
        <v>0</v>
      </c>
      <c r="I2406">
        <f>_xlfn.XLOOKUP(Base[[#This Row],[Recurso]],'DE-PARA'!$A$1:$A$1000,'DE-PARA'!$F$1:$F$1000)</f>
        <v>0</v>
      </c>
      <c r="AD2406" s="64"/>
      <c r="AE2406" s="64"/>
      <c r="AF2406" s="64"/>
      <c r="AG2406" s="65"/>
      <c r="AH2406" s="65"/>
      <c r="BK2406" s="65"/>
      <c r="BL2406" s="65"/>
      <c r="BP2406" s="20"/>
    </row>
    <row r="2407" spans="1:68">
      <c r="A2407" s="19">
        <f>CONCATENATE(MONTH(Base[[#This Row],[Data_Padronizada]]),"/",YEAR(Base[[#This Row],[Data_Padronizada]]))*1</f>
        <v>1</v>
      </c>
      <c r="B2407" s="20" cm="1">
        <f t="array" ref="B2407">IF(ISTEXT(BP2407), IFERROR(VALOR.DATA(TRIM(BP2407)), VALUE(TRIM(BP2407))), BP2407)</f>
        <v>0</v>
      </c>
      <c r="C2407" t="str">
        <f>TEXT(Base[[#This Row],[Data_Padronizada]],"DDD")</f>
        <v>sáb</v>
      </c>
      <c r="D2407">
        <f>_xlfn.XLOOKUP(Base[[#This Row],[Recurso]],'DE-PARA'!$A$1:$A$1000,'DE-PARA'!$D$1:$D$1000)</f>
        <v>0</v>
      </c>
      <c r="E2407" t="str">
        <f>_xlfn.XLOOKUP(Base[[#This Row],[Tipo]],'DE-PARA'!$K$2:$K$63,'DE-PARA'!$L$2:$L$63,"Fazer De-Para")</f>
        <v>Fazer De-Para</v>
      </c>
      <c r="F2407" s="21">
        <f>Base[[#This Row],[Duração]]*24</f>
        <v>0</v>
      </c>
      <c r="G2407" s="22">
        <f>HOUR(Base[[#This Row],[Tempo de atendimento]]/24)</f>
        <v>0</v>
      </c>
      <c r="H2407">
        <f>_xlfn.XLOOKUP(Base[[#This Row],[Recurso]],'DE-PARA'!$A$1:$A$1000,'DE-PARA'!$E$1:$E$1000)</f>
        <v>0</v>
      </c>
      <c r="I2407">
        <f>_xlfn.XLOOKUP(Base[[#This Row],[Recurso]],'DE-PARA'!$A$1:$A$1000,'DE-PARA'!$F$1:$F$1000)</f>
        <v>0</v>
      </c>
      <c r="AD2407" s="64"/>
      <c r="AE2407" s="64"/>
      <c r="AF2407" s="64"/>
      <c r="AG2407" s="65"/>
      <c r="AH2407" s="65"/>
      <c r="BK2407" s="65"/>
      <c r="BL2407" s="65"/>
      <c r="BP2407" s="20"/>
    </row>
    <row r="2408" spans="1:68">
      <c r="A2408" s="19">
        <f>CONCATENATE(MONTH(Base[[#This Row],[Data_Padronizada]]),"/",YEAR(Base[[#This Row],[Data_Padronizada]]))*1</f>
        <v>1</v>
      </c>
      <c r="B2408" s="20" cm="1">
        <f t="array" ref="B2408">IF(ISTEXT(BP2408), IFERROR(VALOR.DATA(TRIM(BP2408)), VALUE(TRIM(BP2408))), BP2408)</f>
        <v>0</v>
      </c>
      <c r="C2408" t="str">
        <f>TEXT(Base[[#This Row],[Data_Padronizada]],"DDD")</f>
        <v>sáb</v>
      </c>
      <c r="D2408">
        <f>_xlfn.XLOOKUP(Base[[#This Row],[Recurso]],'DE-PARA'!$A$1:$A$1000,'DE-PARA'!$D$1:$D$1000)</f>
        <v>0</v>
      </c>
      <c r="E2408" t="str">
        <f>_xlfn.XLOOKUP(Base[[#This Row],[Tipo]],'DE-PARA'!$K$2:$K$63,'DE-PARA'!$L$2:$L$63,"Fazer De-Para")</f>
        <v>Fazer De-Para</v>
      </c>
      <c r="F2408" s="21">
        <f>Base[[#This Row],[Duração]]*24</f>
        <v>0</v>
      </c>
      <c r="G2408" s="22">
        <f>HOUR(Base[[#This Row],[Tempo de atendimento]]/24)</f>
        <v>0</v>
      </c>
      <c r="H2408">
        <f>_xlfn.XLOOKUP(Base[[#This Row],[Recurso]],'DE-PARA'!$A$1:$A$1000,'DE-PARA'!$E$1:$E$1000)</f>
        <v>0</v>
      </c>
      <c r="I2408">
        <f>_xlfn.XLOOKUP(Base[[#This Row],[Recurso]],'DE-PARA'!$A$1:$A$1000,'DE-PARA'!$F$1:$F$1000)</f>
        <v>0</v>
      </c>
      <c r="AD2408" s="64"/>
      <c r="AE2408" s="64"/>
      <c r="AF2408" s="64"/>
      <c r="AG2408" s="65"/>
      <c r="AH2408" s="65"/>
      <c r="BK2408" s="65"/>
      <c r="BL2408" s="65"/>
      <c r="BP2408" s="20"/>
    </row>
    <row r="2409" spans="1:68">
      <c r="A2409" s="19">
        <f>CONCATENATE(MONTH(Base[[#This Row],[Data_Padronizada]]),"/",YEAR(Base[[#This Row],[Data_Padronizada]]))*1</f>
        <v>1</v>
      </c>
      <c r="B2409" s="20" cm="1">
        <f t="array" ref="B2409">IF(ISTEXT(BP2409), IFERROR(VALOR.DATA(TRIM(BP2409)), VALUE(TRIM(BP2409))), BP2409)</f>
        <v>0</v>
      </c>
      <c r="C2409" t="str">
        <f>TEXT(Base[[#This Row],[Data_Padronizada]],"DDD")</f>
        <v>sáb</v>
      </c>
      <c r="D2409">
        <f>_xlfn.XLOOKUP(Base[[#This Row],[Recurso]],'DE-PARA'!$A$1:$A$1000,'DE-PARA'!$D$1:$D$1000)</f>
        <v>0</v>
      </c>
      <c r="E2409" t="str">
        <f>_xlfn.XLOOKUP(Base[[#This Row],[Tipo]],'DE-PARA'!$K$2:$K$63,'DE-PARA'!$L$2:$L$63,"Fazer De-Para")</f>
        <v>Fazer De-Para</v>
      </c>
      <c r="F2409" s="21">
        <f>Base[[#This Row],[Duração]]*24</f>
        <v>0</v>
      </c>
      <c r="G2409" s="22">
        <f>HOUR(Base[[#This Row],[Tempo de atendimento]]/24)</f>
        <v>0</v>
      </c>
      <c r="H2409">
        <f>_xlfn.XLOOKUP(Base[[#This Row],[Recurso]],'DE-PARA'!$A$1:$A$1000,'DE-PARA'!$E$1:$E$1000)</f>
        <v>0</v>
      </c>
      <c r="I2409">
        <f>_xlfn.XLOOKUP(Base[[#This Row],[Recurso]],'DE-PARA'!$A$1:$A$1000,'DE-PARA'!$F$1:$F$1000)</f>
        <v>0</v>
      </c>
      <c r="AD2409" s="64"/>
      <c r="AE2409" s="64"/>
      <c r="AF2409" s="64"/>
      <c r="AG2409" s="65"/>
      <c r="AH2409" s="65"/>
      <c r="BK2409" s="65"/>
      <c r="BL2409" s="65"/>
      <c r="BP2409" s="20"/>
    </row>
    <row r="2410" spans="1:68">
      <c r="A2410" s="19">
        <f>CONCATENATE(MONTH(Base[[#This Row],[Data_Padronizada]]),"/",YEAR(Base[[#This Row],[Data_Padronizada]]))*1</f>
        <v>1</v>
      </c>
      <c r="B2410" s="20" cm="1">
        <f t="array" ref="B2410">IF(ISTEXT(BP2410), IFERROR(VALOR.DATA(TRIM(BP2410)), VALUE(TRIM(BP2410))), BP2410)</f>
        <v>0</v>
      </c>
      <c r="C2410" t="str">
        <f>TEXT(Base[[#This Row],[Data_Padronizada]],"DDD")</f>
        <v>sáb</v>
      </c>
      <c r="D2410">
        <f>_xlfn.XLOOKUP(Base[[#This Row],[Recurso]],'DE-PARA'!$A$1:$A$1000,'DE-PARA'!$D$1:$D$1000)</f>
        <v>0</v>
      </c>
      <c r="E2410" t="str">
        <f>_xlfn.XLOOKUP(Base[[#This Row],[Tipo]],'DE-PARA'!$K$2:$K$63,'DE-PARA'!$L$2:$L$63,"Fazer De-Para")</f>
        <v>Fazer De-Para</v>
      </c>
      <c r="F2410" s="21">
        <f>Base[[#This Row],[Duração]]*24</f>
        <v>0</v>
      </c>
      <c r="G2410" s="22">
        <f>HOUR(Base[[#This Row],[Tempo de atendimento]]/24)</f>
        <v>0</v>
      </c>
      <c r="H2410">
        <f>_xlfn.XLOOKUP(Base[[#This Row],[Recurso]],'DE-PARA'!$A$1:$A$1000,'DE-PARA'!$E$1:$E$1000)</f>
        <v>0</v>
      </c>
      <c r="I2410">
        <f>_xlfn.XLOOKUP(Base[[#This Row],[Recurso]],'DE-PARA'!$A$1:$A$1000,'DE-PARA'!$F$1:$F$1000)</f>
        <v>0</v>
      </c>
      <c r="AD2410" s="64"/>
      <c r="AE2410" s="64"/>
      <c r="AF2410" s="64"/>
      <c r="AG2410" s="65"/>
      <c r="AH2410" s="65"/>
      <c r="BK2410" s="65"/>
      <c r="BL2410" s="65"/>
      <c r="BP2410" s="20"/>
    </row>
    <row r="2411" spans="1:68">
      <c r="A2411" s="19">
        <f>CONCATENATE(MONTH(Base[[#This Row],[Data_Padronizada]]),"/",YEAR(Base[[#This Row],[Data_Padronizada]]))*1</f>
        <v>1</v>
      </c>
      <c r="B2411" s="20" cm="1">
        <f t="array" ref="B2411">IF(ISTEXT(BP2411), IFERROR(VALOR.DATA(TRIM(BP2411)), VALUE(TRIM(BP2411))), BP2411)</f>
        <v>0</v>
      </c>
      <c r="C2411" t="str">
        <f>TEXT(Base[[#This Row],[Data_Padronizada]],"DDD")</f>
        <v>sáb</v>
      </c>
      <c r="D2411">
        <f>_xlfn.XLOOKUP(Base[[#This Row],[Recurso]],'DE-PARA'!$A$1:$A$1000,'DE-PARA'!$D$1:$D$1000)</f>
        <v>0</v>
      </c>
      <c r="E2411" t="str">
        <f>_xlfn.XLOOKUP(Base[[#This Row],[Tipo]],'DE-PARA'!$K$2:$K$63,'DE-PARA'!$L$2:$L$63,"Fazer De-Para")</f>
        <v>Fazer De-Para</v>
      </c>
      <c r="F2411" s="21">
        <f>Base[[#This Row],[Duração]]*24</f>
        <v>0</v>
      </c>
      <c r="G2411" s="22">
        <f>HOUR(Base[[#This Row],[Tempo de atendimento]]/24)</f>
        <v>0</v>
      </c>
      <c r="H2411">
        <f>_xlfn.XLOOKUP(Base[[#This Row],[Recurso]],'DE-PARA'!$A$1:$A$1000,'DE-PARA'!$E$1:$E$1000)</f>
        <v>0</v>
      </c>
      <c r="I2411">
        <f>_xlfn.XLOOKUP(Base[[#This Row],[Recurso]],'DE-PARA'!$A$1:$A$1000,'DE-PARA'!$F$1:$F$1000)</f>
        <v>0</v>
      </c>
      <c r="AD2411" s="64"/>
      <c r="AE2411" s="64"/>
      <c r="AF2411" s="64"/>
      <c r="AG2411" s="65"/>
      <c r="AH2411" s="65"/>
      <c r="BK2411" s="65"/>
      <c r="BL2411" s="65"/>
      <c r="BP2411" s="20"/>
    </row>
    <row r="2412" spans="1:68">
      <c r="A2412" s="19">
        <f>CONCATENATE(MONTH(Base[[#This Row],[Data_Padronizada]]),"/",YEAR(Base[[#This Row],[Data_Padronizada]]))*1</f>
        <v>1</v>
      </c>
      <c r="B2412" s="20" cm="1">
        <f t="array" ref="B2412">IF(ISTEXT(BP2412), IFERROR(VALOR.DATA(TRIM(BP2412)), VALUE(TRIM(BP2412))), BP2412)</f>
        <v>0</v>
      </c>
      <c r="C2412" t="str">
        <f>TEXT(Base[[#This Row],[Data_Padronizada]],"DDD")</f>
        <v>sáb</v>
      </c>
      <c r="D2412">
        <f>_xlfn.XLOOKUP(Base[[#This Row],[Recurso]],'DE-PARA'!$A$1:$A$1000,'DE-PARA'!$D$1:$D$1000)</f>
        <v>0</v>
      </c>
      <c r="E2412" t="str">
        <f>_xlfn.XLOOKUP(Base[[#This Row],[Tipo]],'DE-PARA'!$K$2:$K$63,'DE-PARA'!$L$2:$L$63,"Fazer De-Para")</f>
        <v>Fazer De-Para</v>
      </c>
      <c r="F2412" s="21">
        <f>Base[[#This Row],[Duração]]*24</f>
        <v>0</v>
      </c>
      <c r="G2412" s="22">
        <f>HOUR(Base[[#This Row],[Tempo de atendimento]]/24)</f>
        <v>0</v>
      </c>
      <c r="H2412">
        <f>_xlfn.XLOOKUP(Base[[#This Row],[Recurso]],'DE-PARA'!$A$1:$A$1000,'DE-PARA'!$E$1:$E$1000)</f>
        <v>0</v>
      </c>
      <c r="I2412">
        <f>_xlfn.XLOOKUP(Base[[#This Row],[Recurso]],'DE-PARA'!$A$1:$A$1000,'DE-PARA'!$F$1:$F$1000)</f>
        <v>0</v>
      </c>
      <c r="AD2412" s="64"/>
      <c r="AE2412" s="64"/>
      <c r="AF2412" s="64"/>
      <c r="AG2412" s="65"/>
      <c r="AH2412" s="65"/>
      <c r="BK2412" s="65"/>
      <c r="BL2412" s="65"/>
      <c r="BP2412" s="20"/>
    </row>
    <row r="2413" spans="1:68">
      <c r="A2413" s="19">
        <f>CONCATENATE(MONTH(Base[[#This Row],[Data_Padronizada]]),"/",YEAR(Base[[#This Row],[Data_Padronizada]]))*1</f>
        <v>1</v>
      </c>
      <c r="B2413" s="20" cm="1">
        <f t="array" ref="B2413">IF(ISTEXT(BP2413), IFERROR(VALOR.DATA(TRIM(BP2413)), VALUE(TRIM(BP2413))), BP2413)</f>
        <v>0</v>
      </c>
      <c r="C2413" t="str">
        <f>TEXT(Base[[#This Row],[Data_Padronizada]],"DDD")</f>
        <v>sáb</v>
      </c>
      <c r="D2413">
        <f>_xlfn.XLOOKUP(Base[[#This Row],[Recurso]],'DE-PARA'!$A$1:$A$1000,'DE-PARA'!$D$1:$D$1000)</f>
        <v>0</v>
      </c>
      <c r="E2413" t="str">
        <f>_xlfn.XLOOKUP(Base[[#This Row],[Tipo]],'DE-PARA'!$K$2:$K$63,'DE-PARA'!$L$2:$L$63,"Fazer De-Para")</f>
        <v>Fazer De-Para</v>
      </c>
      <c r="F2413" s="21">
        <f>Base[[#This Row],[Duração]]*24</f>
        <v>0</v>
      </c>
      <c r="G2413" s="22">
        <f>HOUR(Base[[#This Row],[Tempo de atendimento]]/24)</f>
        <v>0</v>
      </c>
      <c r="H2413">
        <f>_xlfn.XLOOKUP(Base[[#This Row],[Recurso]],'DE-PARA'!$A$1:$A$1000,'DE-PARA'!$E$1:$E$1000)</f>
        <v>0</v>
      </c>
      <c r="I2413">
        <f>_xlfn.XLOOKUP(Base[[#This Row],[Recurso]],'DE-PARA'!$A$1:$A$1000,'DE-PARA'!$F$1:$F$1000)</f>
        <v>0</v>
      </c>
      <c r="AD2413" s="64"/>
      <c r="AE2413" s="64"/>
      <c r="AF2413" s="64"/>
      <c r="AG2413" s="65"/>
      <c r="AH2413" s="65"/>
      <c r="BK2413" s="65"/>
      <c r="BL2413" s="65"/>
      <c r="BP2413" s="20"/>
    </row>
    <row r="2414" spans="1:68">
      <c r="A2414" s="19">
        <f>CONCATENATE(MONTH(Base[[#This Row],[Data_Padronizada]]),"/",YEAR(Base[[#This Row],[Data_Padronizada]]))*1</f>
        <v>1</v>
      </c>
      <c r="B2414" s="20" cm="1">
        <f t="array" ref="B2414">IF(ISTEXT(BP2414), IFERROR(VALOR.DATA(TRIM(BP2414)), VALUE(TRIM(BP2414))), BP2414)</f>
        <v>0</v>
      </c>
      <c r="C2414" t="str">
        <f>TEXT(Base[[#This Row],[Data_Padronizada]],"DDD")</f>
        <v>sáb</v>
      </c>
      <c r="D2414">
        <f>_xlfn.XLOOKUP(Base[[#This Row],[Recurso]],'DE-PARA'!$A$1:$A$1000,'DE-PARA'!$D$1:$D$1000)</f>
        <v>0</v>
      </c>
      <c r="E2414" t="str">
        <f>_xlfn.XLOOKUP(Base[[#This Row],[Tipo]],'DE-PARA'!$K$2:$K$63,'DE-PARA'!$L$2:$L$63,"Fazer De-Para")</f>
        <v>Fazer De-Para</v>
      </c>
      <c r="F2414" s="21">
        <f>Base[[#This Row],[Duração]]*24</f>
        <v>0</v>
      </c>
      <c r="G2414" s="22">
        <f>HOUR(Base[[#This Row],[Tempo de atendimento]]/24)</f>
        <v>0</v>
      </c>
      <c r="H2414">
        <f>_xlfn.XLOOKUP(Base[[#This Row],[Recurso]],'DE-PARA'!$A$1:$A$1000,'DE-PARA'!$E$1:$E$1000)</f>
        <v>0</v>
      </c>
      <c r="I2414">
        <f>_xlfn.XLOOKUP(Base[[#This Row],[Recurso]],'DE-PARA'!$A$1:$A$1000,'DE-PARA'!$F$1:$F$1000)</f>
        <v>0</v>
      </c>
      <c r="AD2414" s="64"/>
      <c r="AE2414" s="64"/>
      <c r="AF2414" s="64"/>
      <c r="AG2414" s="65"/>
      <c r="AH2414" s="65"/>
      <c r="BK2414" s="65"/>
      <c r="BL2414" s="65"/>
      <c r="BP2414" s="20"/>
    </row>
    <row r="2415" spans="1:68">
      <c r="A2415" s="19">
        <f>CONCATENATE(MONTH(Base[[#This Row],[Data_Padronizada]]),"/",YEAR(Base[[#This Row],[Data_Padronizada]]))*1</f>
        <v>1</v>
      </c>
      <c r="B2415" s="20" cm="1">
        <f t="array" ref="B2415">IF(ISTEXT(BP2415), IFERROR(VALOR.DATA(TRIM(BP2415)), VALUE(TRIM(BP2415))), BP2415)</f>
        <v>0</v>
      </c>
      <c r="C2415" t="str">
        <f>TEXT(Base[[#This Row],[Data_Padronizada]],"DDD")</f>
        <v>sáb</v>
      </c>
      <c r="D2415">
        <f>_xlfn.XLOOKUP(Base[[#This Row],[Recurso]],'DE-PARA'!$A$1:$A$1000,'DE-PARA'!$D$1:$D$1000)</f>
        <v>0</v>
      </c>
      <c r="E2415" t="str">
        <f>_xlfn.XLOOKUP(Base[[#This Row],[Tipo]],'DE-PARA'!$K$2:$K$63,'DE-PARA'!$L$2:$L$63,"Fazer De-Para")</f>
        <v>Fazer De-Para</v>
      </c>
      <c r="F2415" s="21">
        <f>Base[[#This Row],[Duração]]*24</f>
        <v>0</v>
      </c>
      <c r="G2415" s="22">
        <f>HOUR(Base[[#This Row],[Tempo de atendimento]]/24)</f>
        <v>0</v>
      </c>
      <c r="H2415">
        <f>_xlfn.XLOOKUP(Base[[#This Row],[Recurso]],'DE-PARA'!$A$1:$A$1000,'DE-PARA'!$E$1:$E$1000)</f>
        <v>0</v>
      </c>
      <c r="I2415">
        <f>_xlfn.XLOOKUP(Base[[#This Row],[Recurso]],'DE-PARA'!$A$1:$A$1000,'DE-PARA'!$F$1:$F$1000)</f>
        <v>0</v>
      </c>
      <c r="AD2415" s="64"/>
      <c r="AE2415" s="64"/>
      <c r="AF2415" s="64"/>
      <c r="AG2415" s="65"/>
      <c r="AH2415" s="65"/>
      <c r="BK2415" s="65"/>
      <c r="BL2415" s="65"/>
      <c r="BP2415" s="20"/>
    </row>
    <row r="2416" spans="1:68">
      <c r="A2416" s="19">
        <f>CONCATENATE(MONTH(Base[[#This Row],[Data_Padronizada]]),"/",YEAR(Base[[#This Row],[Data_Padronizada]]))*1</f>
        <v>1</v>
      </c>
      <c r="B2416" s="20" cm="1">
        <f t="array" ref="B2416">IF(ISTEXT(BP2416), IFERROR(VALOR.DATA(TRIM(BP2416)), VALUE(TRIM(BP2416))), BP2416)</f>
        <v>0</v>
      </c>
      <c r="C2416" t="str">
        <f>TEXT(Base[[#This Row],[Data_Padronizada]],"DDD")</f>
        <v>sáb</v>
      </c>
      <c r="D2416">
        <f>_xlfn.XLOOKUP(Base[[#This Row],[Recurso]],'DE-PARA'!$A$1:$A$1000,'DE-PARA'!$D$1:$D$1000)</f>
        <v>0</v>
      </c>
      <c r="E2416" t="str">
        <f>_xlfn.XLOOKUP(Base[[#This Row],[Tipo]],'DE-PARA'!$K$2:$K$63,'DE-PARA'!$L$2:$L$63,"Fazer De-Para")</f>
        <v>Fazer De-Para</v>
      </c>
      <c r="F2416" s="21">
        <f>Base[[#This Row],[Duração]]*24</f>
        <v>0</v>
      </c>
      <c r="G2416" s="22">
        <f>HOUR(Base[[#This Row],[Tempo de atendimento]]/24)</f>
        <v>0</v>
      </c>
      <c r="H2416">
        <f>_xlfn.XLOOKUP(Base[[#This Row],[Recurso]],'DE-PARA'!$A$1:$A$1000,'DE-PARA'!$E$1:$E$1000)</f>
        <v>0</v>
      </c>
      <c r="I2416">
        <f>_xlfn.XLOOKUP(Base[[#This Row],[Recurso]],'DE-PARA'!$A$1:$A$1000,'DE-PARA'!$F$1:$F$1000)</f>
        <v>0</v>
      </c>
      <c r="AD2416" s="64"/>
      <c r="AE2416" s="64"/>
      <c r="AF2416" s="64"/>
      <c r="AG2416" s="65"/>
      <c r="AH2416" s="65"/>
      <c r="BK2416" s="65"/>
      <c r="BL2416" s="65"/>
      <c r="BP2416" s="20"/>
    </row>
    <row r="2417" spans="1:68">
      <c r="A2417" s="19">
        <f>CONCATENATE(MONTH(Base[[#This Row],[Data_Padronizada]]),"/",YEAR(Base[[#This Row],[Data_Padronizada]]))*1</f>
        <v>1</v>
      </c>
      <c r="B2417" s="20" cm="1">
        <f t="array" ref="B2417">IF(ISTEXT(BP2417), IFERROR(VALOR.DATA(TRIM(BP2417)), VALUE(TRIM(BP2417))), BP2417)</f>
        <v>0</v>
      </c>
      <c r="C2417" t="str">
        <f>TEXT(Base[[#This Row],[Data_Padronizada]],"DDD")</f>
        <v>sáb</v>
      </c>
      <c r="D2417">
        <f>_xlfn.XLOOKUP(Base[[#This Row],[Recurso]],'DE-PARA'!$A$1:$A$1000,'DE-PARA'!$D$1:$D$1000)</f>
        <v>0</v>
      </c>
      <c r="E2417" t="str">
        <f>_xlfn.XLOOKUP(Base[[#This Row],[Tipo]],'DE-PARA'!$K$2:$K$63,'DE-PARA'!$L$2:$L$63,"Fazer De-Para")</f>
        <v>Fazer De-Para</v>
      </c>
      <c r="F2417" s="21">
        <f>Base[[#This Row],[Duração]]*24</f>
        <v>0</v>
      </c>
      <c r="G2417" s="22">
        <f>HOUR(Base[[#This Row],[Tempo de atendimento]]/24)</f>
        <v>0</v>
      </c>
      <c r="H2417">
        <f>_xlfn.XLOOKUP(Base[[#This Row],[Recurso]],'DE-PARA'!$A$1:$A$1000,'DE-PARA'!$E$1:$E$1000)</f>
        <v>0</v>
      </c>
      <c r="I2417">
        <f>_xlfn.XLOOKUP(Base[[#This Row],[Recurso]],'DE-PARA'!$A$1:$A$1000,'DE-PARA'!$F$1:$F$1000)</f>
        <v>0</v>
      </c>
      <c r="AD2417" s="64"/>
      <c r="AE2417" s="64"/>
      <c r="AF2417" s="64"/>
      <c r="AG2417" s="65"/>
      <c r="AH2417" s="65"/>
      <c r="BK2417" s="65"/>
      <c r="BL2417" s="65"/>
      <c r="BP2417" s="20"/>
    </row>
    <row r="2418" spans="1:68">
      <c r="A2418" s="19">
        <f>CONCATENATE(MONTH(Base[[#This Row],[Data_Padronizada]]),"/",YEAR(Base[[#This Row],[Data_Padronizada]]))*1</f>
        <v>1</v>
      </c>
      <c r="B2418" s="20" cm="1">
        <f t="array" ref="B2418">IF(ISTEXT(BP2418), IFERROR(VALOR.DATA(TRIM(BP2418)), VALUE(TRIM(BP2418))), BP2418)</f>
        <v>0</v>
      </c>
      <c r="C2418" t="str">
        <f>TEXT(Base[[#This Row],[Data_Padronizada]],"DDD")</f>
        <v>sáb</v>
      </c>
      <c r="D2418">
        <f>_xlfn.XLOOKUP(Base[[#This Row],[Recurso]],'DE-PARA'!$A$1:$A$1000,'DE-PARA'!$D$1:$D$1000)</f>
        <v>0</v>
      </c>
      <c r="E2418" t="str">
        <f>_xlfn.XLOOKUP(Base[[#This Row],[Tipo]],'DE-PARA'!$K$2:$K$63,'DE-PARA'!$L$2:$L$63,"Fazer De-Para")</f>
        <v>Fazer De-Para</v>
      </c>
      <c r="F2418" s="21">
        <f>Base[[#This Row],[Duração]]*24</f>
        <v>0</v>
      </c>
      <c r="G2418" s="22">
        <f>HOUR(Base[[#This Row],[Tempo de atendimento]]/24)</f>
        <v>0</v>
      </c>
      <c r="H2418">
        <f>_xlfn.XLOOKUP(Base[[#This Row],[Recurso]],'DE-PARA'!$A$1:$A$1000,'DE-PARA'!$E$1:$E$1000)</f>
        <v>0</v>
      </c>
      <c r="I2418">
        <f>_xlfn.XLOOKUP(Base[[#This Row],[Recurso]],'DE-PARA'!$A$1:$A$1000,'DE-PARA'!$F$1:$F$1000)</f>
        <v>0</v>
      </c>
      <c r="AD2418" s="64"/>
      <c r="AE2418" s="64"/>
      <c r="AF2418" s="64"/>
      <c r="AG2418" s="65"/>
      <c r="AH2418" s="65"/>
      <c r="BK2418" s="65"/>
      <c r="BL2418" s="65"/>
      <c r="BP2418" s="20"/>
    </row>
    <row r="2419" spans="1:68">
      <c r="A2419" s="19">
        <f>CONCATENATE(MONTH(Base[[#This Row],[Data_Padronizada]]),"/",YEAR(Base[[#This Row],[Data_Padronizada]]))*1</f>
        <v>1</v>
      </c>
      <c r="B2419" s="20" cm="1">
        <f t="array" ref="B2419">IF(ISTEXT(BP2419), IFERROR(VALOR.DATA(TRIM(BP2419)), VALUE(TRIM(BP2419))), BP2419)</f>
        <v>0</v>
      </c>
      <c r="C2419" t="str">
        <f>TEXT(Base[[#This Row],[Data_Padronizada]],"DDD")</f>
        <v>sáb</v>
      </c>
      <c r="D2419">
        <f>_xlfn.XLOOKUP(Base[[#This Row],[Recurso]],'DE-PARA'!$A$1:$A$1000,'DE-PARA'!$D$1:$D$1000)</f>
        <v>0</v>
      </c>
      <c r="E2419" t="str">
        <f>_xlfn.XLOOKUP(Base[[#This Row],[Tipo]],'DE-PARA'!$K$2:$K$63,'DE-PARA'!$L$2:$L$63,"Fazer De-Para")</f>
        <v>Fazer De-Para</v>
      </c>
      <c r="F2419" s="21">
        <f>Base[[#This Row],[Duração]]*24</f>
        <v>0</v>
      </c>
      <c r="G2419" s="22">
        <f>HOUR(Base[[#This Row],[Tempo de atendimento]]/24)</f>
        <v>0</v>
      </c>
      <c r="H2419">
        <f>_xlfn.XLOOKUP(Base[[#This Row],[Recurso]],'DE-PARA'!$A$1:$A$1000,'DE-PARA'!$E$1:$E$1000)</f>
        <v>0</v>
      </c>
      <c r="I2419">
        <f>_xlfn.XLOOKUP(Base[[#This Row],[Recurso]],'DE-PARA'!$A$1:$A$1000,'DE-PARA'!$F$1:$F$1000)</f>
        <v>0</v>
      </c>
      <c r="AD2419" s="64"/>
      <c r="AE2419" s="64"/>
      <c r="AF2419" s="64"/>
      <c r="AG2419" s="65"/>
      <c r="AH2419" s="65"/>
      <c r="BK2419" s="65"/>
      <c r="BL2419" s="65"/>
      <c r="BP2419" s="20"/>
    </row>
    <row r="2420" spans="1:68">
      <c r="A2420" s="19">
        <f>CONCATENATE(MONTH(Base[[#This Row],[Data_Padronizada]]),"/",YEAR(Base[[#This Row],[Data_Padronizada]]))*1</f>
        <v>1</v>
      </c>
      <c r="B2420" s="20" cm="1">
        <f t="array" ref="B2420">IF(ISTEXT(BP2420), IFERROR(VALOR.DATA(TRIM(BP2420)), VALUE(TRIM(BP2420))), BP2420)</f>
        <v>0</v>
      </c>
      <c r="C2420" t="str">
        <f>TEXT(Base[[#This Row],[Data_Padronizada]],"DDD")</f>
        <v>sáb</v>
      </c>
      <c r="D2420">
        <f>_xlfn.XLOOKUP(Base[[#This Row],[Recurso]],'DE-PARA'!$A$1:$A$1000,'DE-PARA'!$D$1:$D$1000)</f>
        <v>0</v>
      </c>
      <c r="E2420" t="str">
        <f>_xlfn.XLOOKUP(Base[[#This Row],[Tipo]],'DE-PARA'!$K$2:$K$63,'DE-PARA'!$L$2:$L$63,"Fazer De-Para")</f>
        <v>Fazer De-Para</v>
      </c>
      <c r="F2420" s="21">
        <f>Base[[#This Row],[Duração]]*24</f>
        <v>0</v>
      </c>
      <c r="G2420" s="22">
        <f>HOUR(Base[[#This Row],[Tempo de atendimento]]/24)</f>
        <v>0</v>
      </c>
      <c r="H2420">
        <f>_xlfn.XLOOKUP(Base[[#This Row],[Recurso]],'DE-PARA'!$A$1:$A$1000,'DE-PARA'!$E$1:$E$1000)</f>
        <v>0</v>
      </c>
      <c r="I2420">
        <f>_xlfn.XLOOKUP(Base[[#This Row],[Recurso]],'DE-PARA'!$A$1:$A$1000,'DE-PARA'!$F$1:$F$1000)</f>
        <v>0</v>
      </c>
      <c r="AD2420" s="64"/>
      <c r="AE2420" s="64"/>
      <c r="AF2420" s="64"/>
      <c r="AG2420" s="65"/>
      <c r="AH2420" s="65"/>
      <c r="BK2420" s="65"/>
      <c r="BL2420" s="65"/>
      <c r="BP2420" s="20"/>
    </row>
    <row r="2421" spans="1:68">
      <c r="A2421" s="19">
        <f>CONCATENATE(MONTH(Base[[#This Row],[Data_Padronizada]]),"/",YEAR(Base[[#This Row],[Data_Padronizada]]))*1</f>
        <v>1</v>
      </c>
      <c r="B2421" s="20" cm="1">
        <f t="array" ref="B2421">IF(ISTEXT(BP2421), IFERROR(VALOR.DATA(TRIM(BP2421)), VALUE(TRIM(BP2421))), BP2421)</f>
        <v>0</v>
      </c>
      <c r="C2421" t="str">
        <f>TEXT(Base[[#This Row],[Data_Padronizada]],"DDD")</f>
        <v>sáb</v>
      </c>
      <c r="D2421">
        <f>_xlfn.XLOOKUP(Base[[#This Row],[Recurso]],'DE-PARA'!$A$1:$A$1000,'DE-PARA'!$D$1:$D$1000)</f>
        <v>0</v>
      </c>
      <c r="E2421" t="str">
        <f>_xlfn.XLOOKUP(Base[[#This Row],[Tipo]],'DE-PARA'!$K$2:$K$63,'DE-PARA'!$L$2:$L$63,"Fazer De-Para")</f>
        <v>Fazer De-Para</v>
      </c>
      <c r="F2421" s="21">
        <f>Base[[#This Row],[Duração]]*24</f>
        <v>0</v>
      </c>
      <c r="G2421" s="22">
        <f>HOUR(Base[[#This Row],[Tempo de atendimento]]/24)</f>
        <v>0</v>
      </c>
      <c r="H2421">
        <f>_xlfn.XLOOKUP(Base[[#This Row],[Recurso]],'DE-PARA'!$A$1:$A$1000,'DE-PARA'!$E$1:$E$1000)</f>
        <v>0</v>
      </c>
      <c r="I2421">
        <f>_xlfn.XLOOKUP(Base[[#This Row],[Recurso]],'DE-PARA'!$A$1:$A$1000,'DE-PARA'!$F$1:$F$1000)</f>
        <v>0</v>
      </c>
      <c r="AD2421" s="64"/>
      <c r="AE2421" s="64"/>
      <c r="AF2421" s="64"/>
      <c r="AG2421" s="65"/>
      <c r="AH2421" s="65"/>
      <c r="BK2421" s="65"/>
      <c r="BL2421" s="65"/>
      <c r="BP2421" s="20"/>
    </row>
    <row r="2422" spans="1:68">
      <c r="A2422" s="19">
        <f>CONCATENATE(MONTH(Base[[#This Row],[Data_Padronizada]]),"/",YEAR(Base[[#This Row],[Data_Padronizada]]))*1</f>
        <v>1</v>
      </c>
      <c r="B2422" s="20" cm="1">
        <f t="array" ref="B2422">IF(ISTEXT(BP2422), IFERROR(VALOR.DATA(TRIM(BP2422)), VALUE(TRIM(BP2422))), BP2422)</f>
        <v>0</v>
      </c>
      <c r="C2422" t="str">
        <f>TEXT(Base[[#This Row],[Data_Padronizada]],"DDD")</f>
        <v>sáb</v>
      </c>
      <c r="D2422">
        <f>_xlfn.XLOOKUP(Base[[#This Row],[Recurso]],'DE-PARA'!$A$1:$A$1000,'DE-PARA'!$D$1:$D$1000)</f>
        <v>0</v>
      </c>
      <c r="E2422" t="str">
        <f>_xlfn.XLOOKUP(Base[[#This Row],[Tipo]],'DE-PARA'!$K$2:$K$63,'DE-PARA'!$L$2:$L$63,"Fazer De-Para")</f>
        <v>Fazer De-Para</v>
      </c>
      <c r="F2422" s="21">
        <f>Base[[#This Row],[Duração]]*24</f>
        <v>0</v>
      </c>
      <c r="G2422" s="22">
        <f>HOUR(Base[[#This Row],[Tempo de atendimento]]/24)</f>
        <v>0</v>
      </c>
      <c r="H2422">
        <f>_xlfn.XLOOKUP(Base[[#This Row],[Recurso]],'DE-PARA'!$A$1:$A$1000,'DE-PARA'!$E$1:$E$1000)</f>
        <v>0</v>
      </c>
      <c r="I2422">
        <f>_xlfn.XLOOKUP(Base[[#This Row],[Recurso]],'DE-PARA'!$A$1:$A$1000,'DE-PARA'!$F$1:$F$1000)</f>
        <v>0</v>
      </c>
      <c r="AD2422" s="64"/>
      <c r="AE2422" s="64"/>
      <c r="AF2422" s="64"/>
      <c r="AG2422" s="65"/>
      <c r="AH2422" s="65"/>
      <c r="BK2422" s="65"/>
      <c r="BL2422" s="65"/>
      <c r="BP2422" s="20"/>
    </row>
    <row r="2423" spans="1:68">
      <c r="A2423" s="19">
        <f>CONCATENATE(MONTH(Base[[#This Row],[Data_Padronizada]]),"/",YEAR(Base[[#This Row],[Data_Padronizada]]))*1</f>
        <v>1</v>
      </c>
      <c r="B2423" s="20" cm="1">
        <f t="array" ref="B2423">IF(ISTEXT(BP2423), IFERROR(VALOR.DATA(TRIM(BP2423)), VALUE(TRIM(BP2423))), BP2423)</f>
        <v>0</v>
      </c>
      <c r="C2423" t="str">
        <f>TEXT(Base[[#This Row],[Data_Padronizada]],"DDD")</f>
        <v>sáb</v>
      </c>
      <c r="D2423">
        <f>_xlfn.XLOOKUP(Base[[#This Row],[Recurso]],'DE-PARA'!$A$1:$A$1000,'DE-PARA'!$D$1:$D$1000)</f>
        <v>0</v>
      </c>
      <c r="E2423" t="str">
        <f>_xlfn.XLOOKUP(Base[[#This Row],[Tipo]],'DE-PARA'!$K$2:$K$63,'DE-PARA'!$L$2:$L$63,"Fazer De-Para")</f>
        <v>Fazer De-Para</v>
      </c>
      <c r="F2423" s="21">
        <f>Base[[#This Row],[Duração]]*24</f>
        <v>0</v>
      </c>
      <c r="G2423" s="22">
        <f>HOUR(Base[[#This Row],[Tempo de atendimento]]/24)</f>
        <v>0</v>
      </c>
      <c r="H2423">
        <f>_xlfn.XLOOKUP(Base[[#This Row],[Recurso]],'DE-PARA'!$A$1:$A$1000,'DE-PARA'!$E$1:$E$1000)</f>
        <v>0</v>
      </c>
      <c r="I2423">
        <f>_xlfn.XLOOKUP(Base[[#This Row],[Recurso]],'DE-PARA'!$A$1:$A$1000,'DE-PARA'!$F$1:$F$1000)</f>
        <v>0</v>
      </c>
      <c r="AD2423" s="64"/>
      <c r="AE2423" s="64"/>
      <c r="AF2423" s="64"/>
      <c r="AG2423" s="65"/>
      <c r="AH2423" s="65"/>
      <c r="BK2423" s="65"/>
      <c r="BL2423" s="65"/>
      <c r="BP2423" s="20"/>
    </row>
    <row r="2424" spans="1:68">
      <c r="A2424" s="19">
        <f>CONCATENATE(MONTH(Base[[#This Row],[Data_Padronizada]]),"/",YEAR(Base[[#This Row],[Data_Padronizada]]))*1</f>
        <v>1</v>
      </c>
      <c r="B2424" s="20" cm="1">
        <f t="array" ref="B2424">IF(ISTEXT(BP2424), IFERROR(VALOR.DATA(TRIM(BP2424)), VALUE(TRIM(BP2424))), BP2424)</f>
        <v>0</v>
      </c>
      <c r="C2424" t="str">
        <f>TEXT(Base[[#This Row],[Data_Padronizada]],"DDD")</f>
        <v>sáb</v>
      </c>
      <c r="D2424">
        <f>_xlfn.XLOOKUP(Base[[#This Row],[Recurso]],'DE-PARA'!$A$1:$A$1000,'DE-PARA'!$D$1:$D$1000)</f>
        <v>0</v>
      </c>
      <c r="E2424" t="str">
        <f>_xlfn.XLOOKUP(Base[[#This Row],[Tipo]],'DE-PARA'!$K$2:$K$63,'DE-PARA'!$L$2:$L$63,"Fazer De-Para")</f>
        <v>Fazer De-Para</v>
      </c>
      <c r="F2424" s="21">
        <f>Base[[#This Row],[Duração]]*24</f>
        <v>0</v>
      </c>
      <c r="G2424" s="22">
        <f>HOUR(Base[[#This Row],[Tempo de atendimento]]/24)</f>
        <v>0</v>
      </c>
      <c r="H2424">
        <f>_xlfn.XLOOKUP(Base[[#This Row],[Recurso]],'DE-PARA'!$A$1:$A$1000,'DE-PARA'!$E$1:$E$1000)</f>
        <v>0</v>
      </c>
      <c r="I2424">
        <f>_xlfn.XLOOKUP(Base[[#This Row],[Recurso]],'DE-PARA'!$A$1:$A$1000,'DE-PARA'!$F$1:$F$1000)</f>
        <v>0</v>
      </c>
      <c r="AD2424" s="64"/>
      <c r="AE2424" s="64"/>
      <c r="AF2424" s="64"/>
      <c r="AG2424" s="65"/>
      <c r="AH2424" s="65"/>
      <c r="BK2424" s="65"/>
      <c r="BL2424" s="65"/>
      <c r="BP2424" s="20"/>
    </row>
    <row r="2425" spans="1:68">
      <c r="A2425" s="19">
        <f>CONCATENATE(MONTH(Base[[#This Row],[Data_Padronizada]]),"/",YEAR(Base[[#This Row],[Data_Padronizada]]))*1</f>
        <v>1</v>
      </c>
      <c r="B2425" s="20" cm="1">
        <f t="array" ref="B2425">IF(ISTEXT(BP2425), IFERROR(VALOR.DATA(TRIM(BP2425)), VALUE(TRIM(BP2425))), BP2425)</f>
        <v>0</v>
      </c>
      <c r="C2425" t="str">
        <f>TEXT(Base[[#This Row],[Data_Padronizada]],"DDD")</f>
        <v>sáb</v>
      </c>
      <c r="D2425">
        <f>_xlfn.XLOOKUP(Base[[#This Row],[Recurso]],'DE-PARA'!$A$1:$A$1000,'DE-PARA'!$D$1:$D$1000)</f>
        <v>0</v>
      </c>
      <c r="E2425" t="str">
        <f>_xlfn.XLOOKUP(Base[[#This Row],[Tipo]],'DE-PARA'!$K$2:$K$63,'DE-PARA'!$L$2:$L$63,"Fazer De-Para")</f>
        <v>Fazer De-Para</v>
      </c>
      <c r="F2425" s="21">
        <f>Base[[#This Row],[Duração]]*24</f>
        <v>0</v>
      </c>
      <c r="G2425" s="22">
        <f>HOUR(Base[[#This Row],[Tempo de atendimento]]/24)</f>
        <v>0</v>
      </c>
      <c r="H2425">
        <f>_xlfn.XLOOKUP(Base[[#This Row],[Recurso]],'DE-PARA'!$A$1:$A$1000,'DE-PARA'!$E$1:$E$1000)</f>
        <v>0</v>
      </c>
      <c r="I2425">
        <f>_xlfn.XLOOKUP(Base[[#This Row],[Recurso]],'DE-PARA'!$A$1:$A$1000,'DE-PARA'!$F$1:$F$1000)</f>
        <v>0</v>
      </c>
      <c r="AD2425" s="64"/>
      <c r="AE2425" s="64"/>
      <c r="AF2425" s="64"/>
      <c r="AG2425" s="65"/>
      <c r="AH2425" s="65"/>
      <c r="BK2425" s="65"/>
      <c r="BL2425" s="65"/>
      <c r="BP2425" s="20"/>
    </row>
    <row r="2426" spans="1:68">
      <c r="A2426" s="19">
        <f>CONCATENATE(MONTH(Base[[#This Row],[Data_Padronizada]]),"/",YEAR(Base[[#This Row],[Data_Padronizada]]))*1</f>
        <v>1</v>
      </c>
      <c r="B2426" s="20" cm="1">
        <f t="array" ref="B2426">IF(ISTEXT(BP2426), IFERROR(VALOR.DATA(TRIM(BP2426)), VALUE(TRIM(BP2426))), BP2426)</f>
        <v>0</v>
      </c>
      <c r="C2426" t="str">
        <f>TEXT(Base[[#This Row],[Data_Padronizada]],"DDD")</f>
        <v>sáb</v>
      </c>
      <c r="D2426">
        <f>_xlfn.XLOOKUP(Base[[#This Row],[Recurso]],'DE-PARA'!$A$1:$A$1000,'DE-PARA'!$D$1:$D$1000)</f>
        <v>0</v>
      </c>
      <c r="E2426" t="str">
        <f>_xlfn.XLOOKUP(Base[[#This Row],[Tipo]],'DE-PARA'!$K$2:$K$63,'DE-PARA'!$L$2:$L$63,"Fazer De-Para")</f>
        <v>Fazer De-Para</v>
      </c>
      <c r="F2426" s="21">
        <f>Base[[#This Row],[Duração]]*24</f>
        <v>0</v>
      </c>
      <c r="G2426" s="22">
        <f>HOUR(Base[[#This Row],[Tempo de atendimento]]/24)</f>
        <v>0</v>
      </c>
      <c r="H2426">
        <f>_xlfn.XLOOKUP(Base[[#This Row],[Recurso]],'DE-PARA'!$A$1:$A$1000,'DE-PARA'!$E$1:$E$1000)</f>
        <v>0</v>
      </c>
      <c r="I2426">
        <f>_xlfn.XLOOKUP(Base[[#This Row],[Recurso]],'DE-PARA'!$A$1:$A$1000,'DE-PARA'!$F$1:$F$1000)</f>
        <v>0</v>
      </c>
      <c r="AD2426" s="64"/>
      <c r="AE2426" s="64"/>
      <c r="AF2426" s="64"/>
      <c r="AG2426" s="65"/>
      <c r="AH2426" s="65"/>
      <c r="BK2426" s="65"/>
      <c r="BL2426" s="65"/>
      <c r="BP2426" s="20"/>
    </row>
    <row r="2427" spans="1:68">
      <c r="A2427" s="19">
        <f>CONCATENATE(MONTH(Base[[#This Row],[Data_Padronizada]]),"/",YEAR(Base[[#This Row],[Data_Padronizada]]))*1</f>
        <v>1</v>
      </c>
      <c r="B2427" s="20" cm="1">
        <f t="array" ref="B2427">IF(ISTEXT(BP2427), IFERROR(VALOR.DATA(TRIM(BP2427)), VALUE(TRIM(BP2427))), BP2427)</f>
        <v>0</v>
      </c>
      <c r="C2427" t="str">
        <f>TEXT(Base[[#This Row],[Data_Padronizada]],"DDD")</f>
        <v>sáb</v>
      </c>
      <c r="D2427">
        <f>_xlfn.XLOOKUP(Base[[#This Row],[Recurso]],'DE-PARA'!$A$1:$A$1000,'DE-PARA'!$D$1:$D$1000)</f>
        <v>0</v>
      </c>
      <c r="E2427" t="str">
        <f>_xlfn.XLOOKUP(Base[[#This Row],[Tipo]],'DE-PARA'!$K$2:$K$63,'DE-PARA'!$L$2:$L$63,"Fazer De-Para")</f>
        <v>Fazer De-Para</v>
      </c>
      <c r="F2427" s="21">
        <f>Base[[#This Row],[Duração]]*24</f>
        <v>0</v>
      </c>
      <c r="G2427" s="22">
        <f>HOUR(Base[[#This Row],[Tempo de atendimento]]/24)</f>
        <v>0</v>
      </c>
      <c r="H2427">
        <f>_xlfn.XLOOKUP(Base[[#This Row],[Recurso]],'DE-PARA'!$A$1:$A$1000,'DE-PARA'!$E$1:$E$1000)</f>
        <v>0</v>
      </c>
      <c r="I2427">
        <f>_xlfn.XLOOKUP(Base[[#This Row],[Recurso]],'DE-PARA'!$A$1:$A$1000,'DE-PARA'!$F$1:$F$1000)</f>
        <v>0</v>
      </c>
      <c r="AD2427" s="64"/>
      <c r="AE2427" s="64"/>
      <c r="AF2427" s="64"/>
      <c r="AG2427" s="65"/>
      <c r="AH2427" s="65"/>
      <c r="BK2427" s="65"/>
      <c r="BL2427" s="65"/>
      <c r="BP2427" s="20"/>
    </row>
    <row r="2428" spans="1:68">
      <c r="A2428" s="19">
        <f>CONCATENATE(MONTH(Base[[#This Row],[Data_Padronizada]]),"/",YEAR(Base[[#This Row],[Data_Padronizada]]))*1</f>
        <v>1</v>
      </c>
      <c r="B2428" s="20" cm="1">
        <f t="array" ref="B2428">IF(ISTEXT(BP2428), IFERROR(VALOR.DATA(TRIM(BP2428)), VALUE(TRIM(BP2428))), BP2428)</f>
        <v>0</v>
      </c>
      <c r="C2428" t="str">
        <f>TEXT(Base[[#This Row],[Data_Padronizada]],"DDD")</f>
        <v>sáb</v>
      </c>
      <c r="D2428">
        <f>_xlfn.XLOOKUP(Base[[#This Row],[Recurso]],'DE-PARA'!$A$1:$A$1000,'DE-PARA'!$D$1:$D$1000)</f>
        <v>0</v>
      </c>
      <c r="E2428" t="str">
        <f>_xlfn.XLOOKUP(Base[[#This Row],[Tipo]],'DE-PARA'!$K$2:$K$63,'DE-PARA'!$L$2:$L$63,"Fazer De-Para")</f>
        <v>Fazer De-Para</v>
      </c>
      <c r="F2428" s="21">
        <f>Base[[#This Row],[Duração]]*24</f>
        <v>0</v>
      </c>
      <c r="G2428" s="22">
        <f>HOUR(Base[[#This Row],[Tempo de atendimento]]/24)</f>
        <v>0</v>
      </c>
      <c r="H2428">
        <f>_xlfn.XLOOKUP(Base[[#This Row],[Recurso]],'DE-PARA'!$A$1:$A$1000,'DE-PARA'!$E$1:$E$1000)</f>
        <v>0</v>
      </c>
      <c r="I2428">
        <f>_xlfn.XLOOKUP(Base[[#This Row],[Recurso]],'DE-PARA'!$A$1:$A$1000,'DE-PARA'!$F$1:$F$1000)</f>
        <v>0</v>
      </c>
      <c r="AD2428" s="64"/>
      <c r="AE2428" s="64"/>
      <c r="AF2428" s="64"/>
      <c r="AG2428" s="65"/>
      <c r="AH2428" s="65"/>
      <c r="BK2428" s="65"/>
      <c r="BL2428" s="65"/>
      <c r="BP2428" s="20"/>
    </row>
    <row r="2429" spans="1:68">
      <c r="A2429" s="19">
        <f>CONCATENATE(MONTH(Base[[#This Row],[Data_Padronizada]]),"/",YEAR(Base[[#This Row],[Data_Padronizada]]))*1</f>
        <v>1</v>
      </c>
      <c r="B2429" s="20" cm="1">
        <f t="array" ref="B2429">IF(ISTEXT(BP2429), IFERROR(VALOR.DATA(TRIM(BP2429)), VALUE(TRIM(BP2429))), BP2429)</f>
        <v>0</v>
      </c>
      <c r="C2429" t="str">
        <f>TEXT(Base[[#This Row],[Data_Padronizada]],"DDD")</f>
        <v>sáb</v>
      </c>
      <c r="D2429">
        <f>_xlfn.XLOOKUP(Base[[#This Row],[Recurso]],'DE-PARA'!$A$1:$A$1000,'DE-PARA'!$D$1:$D$1000)</f>
        <v>0</v>
      </c>
      <c r="E2429" t="str">
        <f>_xlfn.XLOOKUP(Base[[#This Row],[Tipo]],'DE-PARA'!$K$2:$K$63,'DE-PARA'!$L$2:$L$63,"Fazer De-Para")</f>
        <v>Fazer De-Para</v>
      </c>
      <c r="F2429" s="21">
        <f>Base[[#This Row],[Duração]]*24</f>
        <v>0</v>
      </c>
      <c r="G2429" s="22">
        <f>HOUR(Base[[#This Row],[Tempo de atendimento]]/24)</f>
        <v>0</v>
      </c>
      <c r="H2429">
        <f>_xlfn.XLOOKUP(Base[[#This Row],[Recurso]],'DE-PARA'!$A$1:$A$1000,'DE-PARA'!$E$1:$E$1000)</f>
        <v>0</v>
      </c>
      <c r="I2429">
        <f>_xlfn.XLOOKUP(Base[[#This Row],[Recurso]],'DE-PARA'!$A$1:$A$1000,'DE-PARA'!$F$1:$F$1000)</f>
        <v>0</v>
      </c>
      <c r="AD2429" s="64"/>
      <c r="AE2429" s="64"/>
      <c r="AF2429" s="64"/>
      <c r="AG2429" s="65"/>
      <c r="AH2429" s="65"/>
      <c r="BK2429" s="65"/>
      <c r="BL2429" s="65"/>
      <c r="BP2429" s="20"/>
    </row>
    <row r="2430" spans="1:68">
      <c r="A2430" s="19">
        <f>CONCATENATE(MONTH(Base[[#This Row],[Data_Padronizada]]),"/",YEAR(Base[[#This Row],[Data_Padronizada]]))*1</f>
        <v>1</v>
      </c>
      <c r="B2430" s="20" cm="1">
        <f t="array" ref="B2430">IF(ISTEXT(BP2430), IFERROR(VALOR.DATA(TRIM(BP2430)), VALUE(TRIM(BP2430))), BP2430)</f>
        <v>0</v>
      </c>
      <c r="C2430" t="str">
        <f>TEXT(Base[[#This Row],[Data_Padronizada]],"DDD")</f>
        <v>sáb</v>
      </c>
      <c r="D2430">
        <f>_xlfn.XLOOKUP(Base[[#This Row],[Recurso]],'DE-PARA'!$A$1:$A$1000,'DE-PARA'!$D$1:$D$1000)</f>
        <v>0</v>
      </c>
      <c r="E2430" t="str">
        <f>_xlfn.XLOOKUP(Base[[#This Row],[Tipo]],'DE-PARA'!$K$2:$K$63,'DE-PARA'!$L$2:$L$63,"Fazer De-Para")</f>
        <v>Fazer De-Para</v>
      </c>
      <c r="F2430" s="21">
        <f>Base[[#This Row],[Duração]]*24</f>
        <v>0</v>
      </c>
      <c r="G2430" s="22">
        <f>HOUR(Base[[#This Row],[Tempo de atendimento]]/24)</f>
        <v>0</v>
      </c>
      <c r="H2430">
        <f>_xlfn.XLOOKUP(Base[[#This Row],[Recurso]],'DE-PARA'!$A$1:$A$1000,'DE-PARA'!$E$1:$E$1000)</f>
        <v>0</v>
      </c>
      <c r="I2430">
        <f>_xlfn.XLOOKUP(Base[[#This Row],[Recurso]],'DE-PARA'!$A$1:$A$1000,'DE-PARA'!$F$1:$F$1000)</f>
        <v>0</v>
      </c>
      <c r="AD2430" s="64"/>
      <c r="AE2430" s="64"/>
      <c r="AF2430" s="64"/>
      <c r="AG2430" s="65"/>
      <c r="AH2430" s="65"/>
      <c r="BK2430" s="65"/>
      <c r="BL2430" s="65"/>
      <c r="BP2430" s="20"/>
    </row>
    <row r="2431" spans="1:68">
      <c r="A2431" s="19">
        <f>CONCATENATE(MONTH(Base[[#This Row],[Data_Padronizada]]),"/",YEAR(Base[[#This Row],[Data_Padronizada]]))*1</f>
        <v>1</v>
      </c>
      <c r="B2431" s="20" cm="1">
        <f t="array" ref="B2431">IF(ISTEXT(BP2431), IFERROR(VALOR.DATA(TRIM(BP2431)), VALUE(TRIM(BP2431))), BP2431)</f>
        <v>0</v>
      </c>
      <c r="C2431" t="str">
        <f>TEXT(Base[[#This Row],[Data_Padronizada]],"DDD")</f>
        <v>sáb</v>
      </c>
      <c r="D2431">
        <f>_xlfn.XLOOKUP(Base[[#This Row],[Recurso]],'DE-PARA'!$A$1:$A$1000,'DE-PARA'!$D$1:$D$1000)</f>
        <v>0</v>
      </c>
      <c r="E2431" t="str">
        <f>_xlfn.XLOOKUP(Base[[#This Row],[Tipo]],'DE-PARA'!$K$2:$K$63,'DE-PARA'!$L$2:$L$63,"Fazer De-Para")</f>
        <v>Fazer De-Para</v>
      </c>
      <c r="F2431" s="21">
        <f>Base[[#This Row],[Duração]]*24</f>
        <v>0</v>
      </c>
      <c r="G2431" s="22">
        <f>HOUR(Base[[#This Row],[Tempo de atendimento]]/24)</f>
        <v>0</v>
      </c>
      <c r="H2431">
        <f>_xlfn.XLOOKUP(Base[[#This Row],[Recurso]],'DE-PARA'!$A$1:$A$1000,'DE-PARA'!$E$1:$E$1000)</f>
        <v>0</v>
      </c>
      <c r="I2431">
        <f>_xlfn.XLOOKUP(Base[[#This Row],[Recurso]],'DE-PARA'!$A$1:$A$1000,'DE-PARA'!$F$1:$F$1000)</f>
        <v>0</v>
      </c>
      <c r="AD2431" s="64"/>
      <c r="AE2431" s="64"/>
      <c r="AF2431" s="64"/>
      <c r="AG2431" s="65"/>
      <c r="AH2431" s="65"/>
      <c r="BK2431" s="65"/>
      <c r="BL2431" s="65"/>
      <c r="BP2431" s="20"/>
    </row>
    <row r="2432" spans="1:68">
      <c r="A2432" s="19">
        <f>CONCATENATE(MONTH(Base[[#This Row],[Data_Padronizada]]),"/",YEAR(Base[[#This Row],[Data_Padronizada]]))*1</f>
        <v>1</v>
      </c>
      <c r="B2432" s="20" cm="1">
        <f t="array" ref="B2432">IF(ISTEXT(BP2432), IFERROR(VALOR.DATA(TRIM(BP2432)), VALUE(TRIM(BP2432))), BP2432)</f>
        <v>0</v>
      </c>
      <c r="C2432" t="str">
        <f>TEXT(Base[[#This Row],[Data_Padronizada]],"DDD")</f>
        <v>sáb</v>
      </c>
      <c r="D2432">
        <f>_xlfn.XLOOKUP(Base[[#This Row],[Recurso]],'DE-PARA'!$A$1:$A$1000,'DE-PARA'!$D$1:$D$1000)</f>
        <v>0</v>
      </c>
      <c r="E2432" t="str">
        <f>_xlfn.XLOOKUP(Base[[#This Row],[Tipo]],'DE-PARA'!$K$2:$K$63,'DE-PARA'!$L$2:$L$63,"Fazer De-Para")</f>
        <v>Fazer De-Para</v>
      </c>
      <c r="F2432" s="21">
        <f>Base[[#This Row],[Duração]]*24</f>
        <v>0</v>
      </c>
      <c r="G2432" s="22">
        <f>HOUR(Base[[#This Row],[Tempo de atendimento]]/24)</f>
        <v>0</v>
      </c>
      <c r="H2432">
        <f>_xlfn.XLOOKUP(Base[[#This Row],[Recurso]],'DE-PARA'!$A$1:$A$1000,'DE-PARA'!$E$1:$E$1000)</f>
        <v>0</v>
      </c>
      <c r="I2432">
        <f>_xlfn.XLOOKUP(Base[[#This Row],[Recurso]],'DE-PARA'!$A$1:$A$1000,'DE-PARA'!$F$1:$F$1000)</f>
        <v>0</v>
      </c>
      <c r="AD2432" s="64"/>
      <c r="AE2432" s="64"/>
      <c r="AF2432" s="64"/>
      <c r="AG2432" s="65"/>
      <c r="AH2432" s="65"/>
      <c r="BK2432" s="65"/>
      <c r="BL2432" s="65"/>
      <c r="BP2432" s="20"/>
    </row>
    <row r="2433" spans="1:68">
      <c r="A2433" s="19">
        <f>CONCATENATE(MONTH(Base[[#This Row],[Data_Padronizada]]),"/",YEAR(Base[[#This Row],[Data_Padronizada]]))*1</f>
        <v>1</v>
      </c>
      <c r="B2433" s="20" cm="1">
        <f t="array" ref="B2433">IF(ISTEXT(BP2433), IFERROR(VALOR.DATA(TRIM(BP2433)), VALUE(TRIM(BP2433))), BP2433)</f>
        <v>0</v>
      </c>
      <c r="C2433" t="str">
        <f>TEXT(Base[[#This Row],[Data_Padronizada]],"DDD")</f>
        <v>sáb</v>
      </c>
      <c r="D2433">
        <f>_xlfn.XLOOKUP(Base[[#This Row],[Recurso]],'DE-PARA'!$A$1:$A$1000,'DE-PARA'!$D$1:$D$1000)</f>
        <v>0</v>
      </c>
      <c r="E2433" t="str">
        <f>_xlfn.XLOOKUP(Base[[#This Row],[Tipo]],'DE-PARA'!$K$2:$K$63,'DE-PARA'!$L$2:$L$63,"Fazer De-Para")</f>
        <v>Fazer De-Para</v>
      </c>
      <c r="F2433" s="21">
        <f>Base[[#This Row],[Duração]]*24</f>
        <v>0</v>
      </c>
      <c r="G2433" s="22">
        <f>HOUR(Base[[#This Row],[Tempo de atendimento]]/24)</f>
        <v>0</v>
      </c>
      <c r="H2433">
        <f>_xlfn.XLOOKUP(Base[[#This Row],[Recurso]],'DE-PARA'!$A$1:$A$1000,'DE-PARA'!$E$1:$E$1000)</f>
        <v>0</v>
      </c>
      <c r="I2433">
        <f>_xlfn.XLOOKUP(Base[[#This Row],[Recurso]],'DE-PARA'!$A$1:$A$1000,'DE-PARA'!$F$1:$F$1000)</f>
        <v>0</v>
      </c>
      <c r="AD2433" s="64"/>
      <c r="AE2433" s="64"/>
      <c r="AF2433" s="64"/>
      <c r="AG2433" s="65"/>
      <c r="AH2433" s="65"/>
      <c r="BK2433" s="65"/>
      <c r="BL2433" s="65"/>
      <c r="BP2433" s="20"/>
    </row>
    <row r="2434" spans="1:68">
      <c r="A2434" s="19">
        <f>CONCATENATE(MONTH(Base[[#This Row],[Data_Padronizada]]),"/",YEAR(Base[[#This Row],[Data_Padronizada]]))*1</f>
        <v>1</v>
      </c>
      <c r="B2434" s="20" cm="1">
        <f t="array" ref="B2434">IF(ISTEXT(BP2434), IFERROR(VALOR.DATA(TRIM(BP2434)), VALUE(TRIM(BP2434))), BP2434)</f>
        <v>0</v>
      </c>
      <c r="C2434" t="str">
        <f>TEXT(Base[[#This Row],[Data_Padronizada]],"DDD")</f>
        <v>sáb</v>
      </c>
      <c r="D2434">
        <f>_xlfn.XLOOKUP(Base[[#This Row],[Recurso]],'DE-PARA'!$A$1:$A$1000,'DE-PARA'!$D$1:$D$1000)</f>
        <v>0</v>
      </c>
      <c r="E2434" t="str">
        <f>_xlfn.XLOOKUP(Base[[#This Row],[Tipo]],'DE-PARA'!$K$2:$K$63,'DE-PARA'!$L$2:$L$63,"Fazer De-Para")</f>
        <v>Fazer De-Para</v>
      </c>
      <c r="F2434" s="21">
        <f>Base[[#This Row],[Duração]]*24</f>
        <v>0</v>
      </c>
      <c r="G2434" s="22">
        <f>HOUR(Base[[#This Row],[Tempo de atendimento]]/24)</f>
        <v>0</v>
      </c>
      <c r="H2434">
        <f>_xlfn.XLOOKUP(Base[[#This Row],[Recurso]],'DE-PARA'!$A$1:$A$1000,'DE-PARA'!$E$1:$E$1000)</f>
        <v>0</v>
      </c>
      <c r="I2434">
        <f>_xlfn.XLOOKUP(Base[[#This Row],[Recurso]],'DE-PARA'!$A$1:$A$1000,'DE-PARA'!$F$1:$F$1000)</f>
        <v>0</v>
      </c>
      <c r="AD2434" s="64"/>
      <c r="AE2434" s="64"/>
      <c r="AF2434" s="64"/>
      <c r="AG2434" s="65"/>
      <c r="AH2434" s="65"/>
      <c r="BK2434" s="65"/>
      <c r="BL2434" s="65"/>
      <c r="BP2434" s="20"/>
    </row>
    <row r="2435" spans="1:68">
      <c r="A2435" s="19">
        <f>CONCATENATE(MONTH(Base[[#This Row],[Data_Padronizada]]),"/",YEAR(Base[[#This Row],[Data_Padronizada]]))*1</f>
        <v>1</v>
      </c>
      <c r="B2435" s="20" cm="1">
        <f t="array" ref="B2435">IF(ISTEXT(BP2435), IFERROR(VALOR.DATA(TRIM(BP2435)), VALUE(TRIM(BP2435))), BP2435)</f>
        <v>0</v>
      </c>
      <c r="C2435" t="str">
        <f>TEXT(Base[[#This Row],[Data_Padronizada]],"DDD")</f>
        <v>sáb</v>
      </c>
      <c r="D2435">
        <f>_xlfn.XLOOKUP(Base[[#This Row],[Recurso]],'DE-PARA'!$A$1:$A$1000,'DE-PARA'!$D$1:$D$1000)</f>
        <v>0</v>
      </c>
      <c r="E2435" t="str">
        <f>_xlfn.XLOOKUP(Base[[#This Row],[Tipo]],'DE-PARA'!$K$2:$K$63,'DE-PARA'!$L$2:$L$63,"Fazer De-Para")</f>
        <v>Fazer De-Para</v>
      </c>
      <c r="F2435" s="21">
        <f>Base[[#This Row],[Duração]]*24</f>
        <v>0</v>
      </c>
      <c r="G2435" s="22">
        <f>HOUR(Base[[#This Row],[Tempo de atendimento]]/24)</f>
        <v>0</v>
      </c>
      <c r="H2435">
        <f>_xlfn.XLOOKUP(Base[[#This Row],[Recurso]],'DE-PARA'!$A$1:$A$1000,'DE-PARA'!$E$1:$E$1000)</f>
        <v>0</v>
      </c>
      <c r="I2435">
        <f>_xlfn.XLOOKUP(Base[[#This Row],[Recurso]],'DE-PARA'!$A$1:$A$1000,'DE-PARA'!$F$1:$F$1000)</f>
        <v>0</v>
      </c>
      <c r="AD2435" s="64"/>
      <c r="AE2435" s="64"/>
      <c r="AF2435" s="64"/>
      <c r="AG2435" s="65"/>
      <c r="AH2435" s="65"/>
      <c r="BK2435" s="65"/>
      <c r="BL2435" s="65"/>
      <c r="BP2435" s="20"/>
    </row>
    <row r="2436" spans="1:68">
      <c r="A2436" s="19">
        <f>CONCATENATE(MONTH(Base[[#This Row],[Data_Padronizada]]),"/",YEAR(Base[[#This Row],[Data_Padronizada]]))*1</f>
        <v>1</v>
      </c>
      <c r="B2436" s="20" cm="1">
        <f t="array" ref="B2436">IF(ISTEXT(BP2436), IFERROR(VALOR.DATA(TRIM(BP2436)), VALUE(TRIM(BP2436))), BP2436)</f>
        <v>0</v>
      </c>
      <c r="C2436" t="str">
        <f>TEXT(Base[[#This Row],[Data_Padronizada]],"DDD")</f>
        <v>sáb</v>
      </c>
      <c r="D2436">
        <f>_xlfn.XLOOKUP(Base[[#This Row],[Recurso]],'DE-PARA'!$A$1:$A$1000,'DE-PARA'!$D$1:$D$1000)</f>
        <v>0</v>
      </c>
      <c r="E2436" t="str">
        <f>_xlfn.XLOOKUP(Base[[#This Row],[Tipo]],'DE-PARA'!$K$2:$K$63,'DE-PARA'!$L$2:$L$63,"Fazer De-Para")</f>
        <v>Fazer De-Para</v>
      </c>
      <c r="F2436" s="21">
        <f>Base[[#This Row],[Duração]]*24</f>
        <v>0</v>
      </c>
      <c r="G2436" s="22">
        <f>HOUR(Base[[#This Row],[Tempo de atendimento]]/24)</f>
        <v>0</v>
      </c>
      <c r="H2436">
        <f>_xlfn.XLOOKUP(Base[[#This Row],[Recurso]],'DE-PARA'!$A$1:$A$1000,'DE-PARA'!$E$1:$E$1000)</f>
        <v>0</v>
      </c>
      <c r="I2436">
        <f>_xlfn.XLOOKUP(Base[[#This Row],[Recurso]],'DE-PARA'!$A$1:$A$1000,'DE-PARA'!$F$1:$F$1000)</f>
        <v>0</v>
      </c>
      <c r="AD2436" s="64"/>
      <c r="AE2436" s="64"/>
      <c r="AF2436" s="64"/>
      <c r="AG2436" s="65"/>
      <c r="AH2436" s="65"/>
      <c r="BK2436" s="65"/>
      <c r="BL2436" s="65"/>
      <c r="BP2436" s="20"/>
    </row>
    <row r="2437" spans="1:68">
      <c r="A2437" s="19">
        <f>CONCATENATE(MONTH(Base[[#This Row],[Data_Padronizada]]),"/",YEAR(Base[[#This Row],[Data_Padronizada]]))*1</f>
        <v>1</v>
      </c>
      <c r="B2437" s="20" cm="1">
        <f t="array" ref="B2437">IF(ISTEXT(BP2437), IFERROR(VALOR.DATA(TRIM(BP2437)), VALUE(TRIM(BP2437))), BP2437)</f>
        <v>0</v>
      </c>
      <c r="C2437" t="str">
        <f>TEXT(Base[[#This Row],[Data_Padronizada]],"DDD")</f>
        <v>sáb</v>
      </c>
      <c r="D2437">
        <f>_xlfn.XLOOKUP(Base[[#This Row],[Recurso]],'DE-PARA'!$A$1:$A$1000,'DE-PARA'!$D$1:$D$1000)</f>
        <v>0</v>
      </c>
      <c r="E2437" t="str">
        <f>_xlfn.XLOOKUP(Base[[#This Row],[Tipo]],'DE-PARA'!$K$2:$K$63,'DE-PARA'!$L$2:$L$63,"Fazer De-Para")</f>
        <v>Fazer De-Para</v>
      </c>
      <c r="F2437" s="21">
        <f>Base[[#This Row],[Duração]]*24</f>
        <v>0</v>
      </c>
      <c r="G2437" s="22">
        <f>HOUR(Base[[#This Row],[Tempo de atendimento]]/24)</f>
        <v>0</v>
      </c>
      <c r="H2437">
        <f>_xlfn.XLOOKUP(Base[[#This Row],[Recurso]],'DE-PARA'!$A$1:$A$1000,'DE-PARA'!$E$1:$E$1000)</f>
        <v>0</v>
      </c>
      <c r="I2437">
        <f>_xlfn.XLOOKUP(Base[[#This Row],[Recurso]],'DE-PARA'!$A$1:$A$1000,'DE-PARA'!$F$1:$F$1000)</f>
        <v>0</v>
      </c>
      <c r="AD2437" s="64"/>
      <c r="AE2437" s="64"/>
      <c r="AF2437" s="64"/>
      <c r="AG2437" s="65"/>
      <c r="AH2437" s="65"/>
      <c r="BK2437" s="65"/>
      <c r="BL2437" s="65"/>
      <c r="BP2437" s="20"/>
    </row>
    <row r="2438" spans="1:68">
      <c r="A2438" s="19">
        <f>CONCATENATE(MONTH(Base[[#This Row],[Data_Padronizada]]),"/",YEAR(Base[[#This Row],[Data_Padronizada]]))*1</f>
        <v>1</v>
      </c>
      <c r="B2438" s="20" cm="1">
        <f t="array" ref="B2438">IF(ISTEXT(BP2438), IFERROR(VALOR.DATA(TRIM(BP2438)), VALUE(TRIM(BP2438))), BP2438)</f>
        <v>0</v>
      </c>
      <c r="C2438" t="str">
        <f>TEXT(Base[[#This Row],[Data_Padronizada]],"DDD")</f>
        <v>sáb</v>
      </c>
      <c r="D2438">
        <f>_xlfn.XLOOKUP(Base[[#This Row],[Recurso]],'DE-PARA'!$A$1:$A$1000,'DE-PARA'!$D$1:$D$1000)</f>
        <v>0</v>
      </c>
      <c r="E2438" t="str">
        <f>_xlfn.XLOOKUP(Base[[#This Row],[Tipo]],'DE-PARA'!$K$2:$K$63,'DE-PARA'!$L$2:$L$63,"Fazer De-Para")</f>
        <v>Fazer De-Para</v>
      </c>
      <c r="F2438" s="21">
        <f>Base[[#This Row],[Duração]]*24</f>
        <v>0</v>
      </c>
      <c r="G2438" s="22">
        <f>HOUR(Base[[#This Row],[Tempo de atendimento]]/24)</f>
        <v>0</v>
      </c>
      <c r="H2438">
        <f>_xlfn.XLOOKUP(Base[[#This Row],[Recurso]],'DE-PARA'!$A$1:$A$1000,'DE-PARA'!$E$1:$E$1000)</f>
        <v>0</v>
      </c>
      <c r="I2438">
        <f>_xlfn.XLOOKUP(Base[[#This Row],[Recurso]],'DE-PARA'!$A$1:$A$1000,'DE-PARA'!$F$1:$F$1000)</f>
        <v>0</v>
      </c>
      <c r="AD2438" s="64"/>
      <c r="AE2438" s="64"/>
      <c r="AF2438" s="64"/>
      <c r="AG2438" s="65"/>
      <c r="AH2438" s="65"/>
      <c r="BK2438" s="65"/>
      <c r="BL2438" s="65"/>
      <c r="BP2438" s="20"/>
    </row>
    <row r="2439" spans="1:68">
      <c r="A2439" s="19">
        <f>CONCATENATE(MONTH(Base[[#This Row],[Data_Padronizada]]),"/",YEAR(Base[[#This Row],[Data_Padronizada]]))*1</f>
        <v>1</v>
      </c>
      <c r="B2439" s="20" cm="1">
        <f t="array" ref="B2439">IF(ISTEXT(BP2439), IFERROR(VALOR.DATA(TRIM(BP2439)), VALUE(TRIM(BP2439))), BP2439)</f>
        <v>0</v>
      </c>
      <c r="C2439" t="str">
        <f>TEXT(Base[[#This Row],[Data_Padronizada]],"DDD")</f>
        <v>sáb</v>
      </c>
      <c r="D2439">
        <f>_xlfn.XLOOKUP(Base[[#This Row],[Recurso]],'DE-PARA'!$A$1:$A$1000,'DE-PARA'!$D$1:$D$1000)</f>
        <v>0</v>
      </c>
      <c r="E2439" t="str">
        <f>_xlfn.XLOOKUP(Base[[#This Row],[Tipo]],'DE-PARA'!$K$2:$K$63,'DE-PARA'!$L$2:$L$63,"Fazer De-Para")</f>
        <v>Fazer De-Para</v>
      </c>
      <c r="F2439" s="21">
        <f>Base[[#This Row],[Duração]]*24</f>
        <v>0</v>
      </c>
      <c r="G2439" s="22">
        <f>HOUR(Base[[#This Row],[Tempo de atendimento]]/24)</f>
        <v>0</v>
      </c>
      <c r="H2439">
        <f>_xlfn.XLOOKUP(Base[[#This Row],[Recurso]],'DE-PARA'!$A$1:$A$1000,'DE-PARA'!$E$1:$E$1000)</f>
        <v>0</v>
      </c>
      <c r="I2439">
        <f>_xlfn.XLOOKUP(Base[[#This Row],[Recurso]],'DE-PARA'!$A$1:$A$1000,'DE-PARA'!$F$1:$F$1000)</f>
        <v>0</v>
      </c>
      <c r="AD2439" s="64"/>
      <c r="AE2439" s="64"/>
      <c r="AF2439" s="64"/>
      <c r="AG2439" s="65"/>
      <c r="AH2439" s="65"/>
      <c r="BK2439" s="65"/>
      <c r="BL2439" s="65"/>
      <c r="BP2439" s="20"/>
    </row>
    <row r="2440" spans="1:68">
      <c r="A2440" s="19">
        <f>CONCATENATE(MONTH(Base[[#This Row],[Data_Padronizada]]),"/",YEAR(Base[[#This Row],[Data_Padronizada]]))*1</f>
        <v>1</v>
      </c>
      <c r="B2440" s="20" cm="1">
        <f t="array" ref="B2440">IF(ISTEXT(BP2440), IFERROR(VALOR.DATA(TRIM(BP2440)), VALUE(TRIM(BP2440))), BP2440)</f>
        <v>0</v>
      </c>
      <c r="C2440" t="str">
        <f>TEXT(Base[[#This Row],[Data_Padronizada]],"DDD")</f>
        <v>sáb</v>
      </c>
      <c r="D2440">
        <f>_xlfn.XLOOKUP(Base[[#This Row],[Recurso]],'DE-PARA'!$A$1:$A$1000,'DE-PARA'!$D$1:$D$1000)</f>
        <v>0</v>
      </c>
      <c r="E2440" t="str">
        <f>_xlfn.XLOOKUP(Base[[#This Row],[Tipo]],'DE-PARA'!$K$2:$K$63,'DE-PARA'!$L$2:$L$63,"Fazer De-Para")</f>
        <v>Fazer De-Para</v>
      </c>
      <c r="F2440" s="21">
        <f>Base[[#This Row],[Duração]]*24</f>
        <v>0</v>
      </c>
      <c r="G2440" s="22">
        <f>HOUR(Base[[#This Row],[Tempo de atendimento]]/24)</f>
        <v>0</v>
      </c>
      <c r="H2440">
        <f>_xlfn.XLOOKUP(Base[[#This Row],[Recurso]],'DE-PARA'!$A$1:$A$1000,'DE-PARA'!$E$1:$E$1000)</f>
        <v>0</v>
      </c>
      <c r="I2440">
        <f>_xlfn.XLOOKUP(Base[[#This Row],[Recurso]],'DE-PARA'!$A$1:$A$1000,'DE-PARA'!$F$1:$F$1000)</f>
        <v>0</v>
      </c>
      <c r="AD2440" s="64"/>
      <c r="AE2440" s="64"/>
      <c r="AF2440" s="64"/>
      <c r="AG2440" s="65"/>
      <c r="AH2440" s="65"/>
      <c r="BK2440" s="65"/>
      <c r="BL2440" s="65"/>
      <c r="BP2440" s="20"/>
    </row>
    <row r="2441" spans="1:68">
      <c r="A2441" s="19">
        <f>CONCATENATE(MONTH(Base[[#This Row],[Data_Padronizada]]),"/",YEAR(Base[[#This Row],[Data_Padronizada]]))*1</f>
        <v>1</v>
      </c>
      <c r="B2441" s="20" cm="1">
        <f t="array" ref="B2441">IF(ISTEXT(BP2441), IFERROR(VALOR.DATA(TRIM(BP2441)), VALUE(TRIM(BP2441))), BP2441)</f>
        <v>0</v>
      </c>
      <c r="C2441" t="str">
        <f>TEXT(Base[[#This Row],[Data_Padronizada]],"DDD")</f>
        <v>sáb</v>
      </c>
      <c r="D2441">
        <f>_xlfn.XLOOKUP(Base[[#This Row],[Recurso]],'DE-PARA'!$A$1:$A$1000,'DE-PARA'!$D$1:$D$1000)</f>
        <v>0</v>
      </c>
      <c r="E2441" t="str">
        <f>_xlfn.XLOOKUP(Base[[#This Row],[Tipo]],'DE-PARA'!$K$2:$K$63,'DE-PARA'!$L$2:$L$63,"Fazer De-Para")</f>
        <v>Fazer De-Para</v>
      </c>
      <c r="F2441" s="21">
        <f>Base[[#This Row],[Duração]]*24</f>
        <v>0</v>
      </c>
      <c r="G2441" s="22">
        <f>HOUR(Base[[#This Row],[Tempo de atendimento]]/24)</f>
        <v>0</v>
      </c>
      <c r="H2441">
        <f>_xlfn.XLOOKUP(Base[[#This Row],[Recurso]],'DE-PARA'!$A$1:$A$1000,'DE-PARA'!$E$1:$E$1000)</f>
        <v>0</v>
      </c>
      <c r="I2441">
        <f>_xlfn.XLOOKUP(Base[[#This Row],[Recurso]],'DE-PARA'!$A$1:$A$1000,'DE-PARA'!$F$1:$F$1000)</f>
        <v>0</v>
      </c>
      <c r="AD2441" s="64"/>
      <c r="AE2441" s="64"/>
      <c r="AF2441" s="64"/>
      <c r="AG2441" s="65"/>
      <c r="AH2441" s="65"/>
      <c r="BK2441" s="65"/>
      <c r="BL2441" s="65"/>
      <c r="BP2441" s="20"/>
    </row>
    <row r="2442" spans="1:68">
      <c r="A2442" s="19">
        <f>CONCATENATE(MONTH(Base[[#This Row],[Data_Padronizada]]),"/",YEAR(Base[[#This Row],[Data_Padronizada]]))*1</f>
        <v>1</v>
      </c>
      <c r="B2442" s="20" cm="1">
        <f t="array" ref="B2442">IF(ISTEXT(BP2442), IFERROR(VALOR.DATA(TRIM(BP2442)), VALUE(TRIM(BP2442))), BP2442)</f>
        <v>0</v>
      </c>
      <c r="C2442" t="str">
        <f>TEXT(Base[[#This Row],[Data_Padronizada]],"DDD")</f>
        <v>sáb</v>
      </c>
      <c r="D2442">
        <f>_xlfn.XLOOKUP(Base[[#This Row],[Recurso]],'DE-PARA'!$A$1:$A$1000,'DE-PARA'!$D$1:$D$1000)</f>
        <v>0</v>
      </c>
      <c r="E2442" t="str">
        <f>_xlfn.XLOOKUP(Base[[#This Row],[Tipo]],'DE-PARA'!$K$2:$K$63,'DE-PARA'!$L$2:$L$63,"Fazer De-Para")</f>
        <v>Fazer De-Para</v>
      </c>
      <c r="F2442" s="21">
        <f>Base[[#This Row],[Duração]]*24</f>
        <v>0</v>
      </c>
      <c r="G2442" s="22">
        <f>HOUR(Base[[#This Row],[Tempo de atendimento]]/24)</f>
        <v>0</v>
      </c>
      <c r="H2442">
        <f>_xlfn.XLOOKUP(Base[[#This Row],[Recurso]],'DE-PARA'!$A$1:$A$1000,'DE-PARA'!$E$1:$E$1000)</f>
        <v>0</v>
      </c>
      <c r="I2442">
        <f>_xlfn.XLOOKUP(Base[[#This Row],[Recurso]],'DE-PARA'!$A$1:$A$1000,'DE-PARA'!$F$1:$F$1000)</f>
        <v>0</v>
      </c>
      <c r="AD2442" s="64"/>
      <c r="AE2442" s="64"/>
      <c r="AF2442" s="64"/>
      <c r="AG2442" s="65"/>
      <c r="AH2442" s="65"/>
      <c r="BK2442" s="65"/>
      <c r="BL2442" s="65"/>
      <c r="BP2442" s="20"/>
    </row>
    <row r="2443" spans="1:68">
      <c r="A2443" s="19">
        <f>CONCATENATE(MONTH(Base[[#This Row],[Data_Padronizada]]),"/",YEAR(Base[[#This Row],[Data_Padronizada]]))*1</f>
        <v>1</v>
      </c>
      <c r="B2443" s="20" cm="1">
        <f t="array" ref="B2443">IF(ISTEXT(BP2443), IFERROR(VALOR.DATA(TRIM(BP2443)), VALUE(TRIM(BP2443))), BP2443)</f>
        <v>0</v>
      </c>
      <c r="C2443" t="str">
        <f>TEXT(Base[[#This Row],[Data_Padronizada]],"DDD")</f>
        <v>sáb</v>
      </c>
      <c r="D2443">
        <f>_xlfn.XLOOKUP(Base[[#This Row],[Recurso]],'DE-PARA'!$A$1:$A$1000,'DE-PARA'!$D$1:$D$1000)</f>
        <v>0</v>
      </c>
      <c r="E2443" t="str">
        <f>_xlfn.XLOOKUP(Base[[#This Row],[Tipo]],'DE-PARA'!$K$2:$K$63,'DE-PARA'!$L$2:$L$63,"Fazer De-Para")</f>
        <v>Fazer De-Para</v>
      </c>
      <c r="F2443" s="21">
        <f>Base[[#This Row],[Duração]]*24</f>
        <v>0</v>
      </c>
      <c r="G2443" s="22">
        <f>HOUR(Base[[#This Row],[Tempo de atendimento]]/24)</f>
        <v>0</v>
      </c>
      <c r="H2443">
        <f>_xlfn.XLOOKUP(Base[[#This Row],[Recurso]],'DE-PARA'!$A$1:$A$1000,'DE-PARA'!$E$1:$E$1000)</f>
        <v>0</v>
      </c>
      <c r="I2443">
        <f>_xlfn.XLOOKUP(Base[[#This Row],[Recurso]],'DE-PARA'!$A$1:$A$1000,'DE-PARA'!$F$1:$F$1000)</f>
        <v>0</v>
      </c>
      <c r="AD2443" s="64"/>
      <c r="AE2443" s="64"/>
      <c r="AF2443" s="64"/>
      <c r="AG2443" s="65"/>
      <c r="AH2443" s="65"/>
      <c r="BK2443" s="65"/>
      <c r="BL2443" s="65"/>
      <c r="BP2443" s="20"/>
    </row>
    <row r="2444" spans="1:68">
      <c r="A2444" s="19">
        <f>CONCATENATE(MONTH(Base[[#This Row],[Data_Padronizada]]),"/",YEAR(Base[[#This Row],[Data_Padronizada]]))*1</f>
        <v>1</v>
      </c>
      <c r="B2444" s="20" cm="1">
        <f t="array" ref="B2444">IF(ISTEXT(BP2444), IFERROR(VALOR.DATA(TRIM(BP2444)), VALUE(TRIM(BP2444))), BP2444)</f>
        <v>0</v>
      </c>
      <c r="C2444" t="str">
        <f>TEXT(Base[[#This Row],[Data_Padronizada]],"DDD")</f>
        <v>sáb</v>
      </c>
      <c r="D2444">
        <f>_xlfn.XLOOKUP(Base[[#This Row],[Recurso]],'DE-PARA'!$A$1:$A$1000,'DE-PARA'!$D$1:$D$1000)</f>
        <v>0</v>
      </c>
      <c r="E2444" t="str">
        <f>_xlfn.XLOOKUP(Base[[#This Row],[Tipo]],'DE-PARA'!$K$2:$K$63,'DE-PARA'!$L$2:$L$63,"Fazer De-Para")</f>
        <v>Fazer De-Para</v>
      </c>
      <c r="F2444" s="21">
        <f>Base[[#This Row],[Duração]]*24</f>
        <v>0</v>
      </c>
      <c r="G2444" s="22">
        <f>HOUR(Base[[#This Row],[Tempo de atendimento]]/24)</f>
        <v>0</v>
      </c>
      <c r="H2444">
        <f>_xlfn.XLOOKUP(Base[[#This Row],[Recurso]],'DE-PARA'!$A$1:$A$1000,'DE-PARA'!$E$1:$E$1000)</f>
        <v>0</v>
      </c>
      <c r="I2444">
        <f>_xlfn.XLOOKUP(Base[[#This Row],[Recurso]],'DE-PARA'!$A$1:$A$1000,'DE-PARA'!$F$1:$F$1000)</f>
        <v>0</v>
      </c>
      <c r="AD2444" s="64"/>
      <c r="AE2444" s="64"/>
      <c r="AF2444" s="64"/>
      <c r="AG2444" s="65"/>
      <c r="AH2444" s="65"/>
      <c r="BK2444" s="65"/>
      <c r="BL2444" s="65"/>
      <c r="BP2444" s="20"/>
    </row>
    <row r="2445" spans="1:68">
      <c r="A2445" s="19">
        <f>CONCATENATE(MONTH(Base[[#This Row],[Data_Padronizada]]),"/",YEAR(Base[[#This Row],[Data_Padronizada]]))*1</f>
        <v>1</v>
      </c>
      <c r="B2445" s="20" cm="1">
        <f t="array" ref="B2445">IF(ISTEXT(BP2445), IFERROR(VALOR.DATA(TRIM(BP2445)), VALUE(TRIM(BP2445))), BP2445)</f>
        <v>0</v>
      </c>
      <c r="C2445" t="str">
        <f>TEXT(Base[[#This Row],[Data_Padronizada]],"DDD")</f>
        <v>sáb</v>
      </c>
      <c r="D2445">
        <f>_xlfn.XLOOKUP(Base[[#This Row],[Recurso]],'DE-PARA'!$A$1:$A$1000,'DE-PARA'!$D$1:$D$1000)</f>
        <v>0</v>
      </c>
      <c r="E2445" t="str">
        <f>_xlfn.XLOOKUP(Base[[#This Row],[Tipo]],'DE-PARA'!$K$2:$K$63,'DE-PARA'!$L$2:$L$63,"Fazer De-Para")</f>
        <v>Fazer De-Para</v>
      </c>
      <c r="F2445" s="21">
        <f>Base[[#This Row],[Duração]]*24</f>
        <v>0</v>
      </c>
      <c r="G2445" s="22">
        <f>HOUR(Base[[#This Row],[Tempo de atendimento]]/24)</f>
        <v>0</v>
      </c>
      <c r="H2445">
        <f>_xlfn.XLOOKUP(Base[[#This Row],[Recurso]],'DE-PARA'!$A$1:$A$1000,'DE-PARA'!$E$1:$E$1000)</f>
        <v>0</v>
      </c>
      <c r="I2445">
        <f>_xlfn.XLOOKUP(Base[[#This Row],[Recurso]],'DE-PARA'!$A$1:$A$1000,'DE-PARA'!$F$1:$F$1000)</f>
        <v>0</v>
      </c>
      <c r="AD2445" s="64"/>
      <c r="AE2445" s="64"/>
      <c r="AF2445" s="64"/>
      <c r="AG2445" s="65"/>
      <c r="AH2445" s="65"/>
      <c r="BK2445" s="65"/>
      <c r="BL2445" s="65"/>
      <c r="BP2445" s="20"/>
    </row>
    <row r="2446" spans="1:68">
      <c r="A2446" s="19">
        <f>CONCATENATE(MONTH(Base[[#This Row],[Data_Padronizada]]),"/",YEAR(Base[[#This Row],[Data_Padronizada]]))*1</f>
        <v>1</v>
      </c>
      <c r="B2446" s="20" cm="1">
        <f t="array" ref="B2446">IF(ISTEXT(BP2446), IFERROR(VALOR.DATA(TRIM(BP2446)), VALUE(TRIM(BP2446))), BP2446)</f>
        <v>0</v>
      </c>
      <c r="C2446" t="str">
        <f>TEXT(Base[[#This Row],[Data_Padronizada]],"DDD")</f>
        <v>sáb</v>
      </c>
      <c r="D2446">
        <f>_xlfn.XLOOKUP(Base[[#This Row],[Recurso]],'DE-PARA'!$A$1:$A$1000,'DE-PARA'!$D$1:$D$1000)</f>
        <v>0</v>
      </c>
      <c r="E2446" t="str">
        <f>_xlfn.XLOOKUP(Base[[#This Row],[Tipo]],'DE-PARA'!$K$2:$K$63,'DE-PARA'!$L$2:$L$63,"Fazer De-Para")</f>
        <v>Fazer De-Para</v>
      </c>
      <c r="F2446" s="21">
        <f>Base[[#This Row],[Duração]]*24</f>
        <v>0</v>
      </c>
      <c r="G2446" s="22">
        <f>HOUR(Base[[#This Row],[Tempo de atendimento]]/24)</f>
        <v>0</v>
      </c>
      <c r="H2446">
        <f>_xlfn.XLOOKUP(Base[[#This Row],[Recurso]],'DE-PARA'!$A$1:$A$1000,'DE-PARA'!$E$1:$E$1000)</f>
        <v>0</v>
      </c>
      <c r="I2446">
        <f>_xlfn.XLOOKUP(Base[[#This Row],[Recurso]],'DE-PARA'!$A$1:$A$1000,'DE-PARA'!$F$1:$F$1000)</f>
        <v>0</v>
      </c>
      <c r="AD2446" s="64"/>
      <c r="AE2446" s="64"/>
      <c r="AF2446" s="64"/>
      <c r="AG2446" s="65"/>
      <c r="AH2446" s="65"/>
      <c r="BK2446" s="65"/>
      <c r="BL2446" s="65"/>
      <c r="BP2446" s="20"/>
    </row>
    <row r="2447" spans="1:68">
      <c r="A2447" s="19">
        <f>CONCATENATE(MONTH(Base[[#This Row],[Data_Padronizada]]),"/",YEAR(Base[[#This Row],[Data_Padronizada]]))*1</f>
        <v>1</v>
      </c>
      <c r="B2447" s="20" cm="1">
        <f t="array" ref="B2447">IF(ISTEXT(BP2447), IFERROR(VALOR.DATA(TRIM(BP2447)), VALUE(TRIM(BP2447))), BP2447)</f>
        <v>0</v>
      </c>
      <c r="C2447" t="str">
        <f>TEXT(Base[[#This Row],[Data_Padronizada]],"DDD")</f>
        <v>sáb</v>
      </c>
      <c r="D2447">
        <f>_xlfn.XLOOKUP(Base[[#This Row],[Recurso]],'DE-PARA'!$A$1:$A$1000,'DE-PARA'!$D$1:$D$1000)</f>
        <v>0</v>
      </c>
      <c r="E2447" t="str">
        <f>_xlfn.XLOOKUP(Base[[#This Row],[Tipo]],'DE-PARA'!$K$2:$K$63,'DE-PARA'!$L$2:$L$63,"Fazer De-Para")</f>
        <v>Fazer De-Para</v>
      </c>
      <c r="F2447" s="21">
        <f>Base[[#This Row],[Duração]]*24</f>
        <v>0</v>
      </c>
      <c r="G2447" s="22">
        <f>HOUR(Base[[#This Row],[Tempo de atendimento]]/24)</f>
        <v>0</v>
      </c>
      <c r="H2447">
        <f>_xlfn.XLOOKUP(Base[[#This Row],[Recurso]],'DE-PARA'!$A$1:$A$1000,'DE-PARA'!$E$1:$E$1000)</f>
        <v>0</v>
      </c>
      <c r="I2447">
        <f>_xlfn.XLOOKUP(Base[[#This Row],[Recurso]],'DE-PARA'!$A$1:$A$1000,'DE-PARA'!$F$1:$F$1000)</f>
        <v>0</v>
      </c>
      <c r="AD2447" s="64"/>
      <c r="AE2447" s="64"/>
      <c r="AF2447" s="64"/>
      <c r="AG2447" s="65"/>
      <c r="AH2447" s="65"/>
      <c r="BK2447" s="65"/>
      <c r="BL2447" s="65"/>
      <c r="BP2447" s="20"/>
    </row>
    <row r="2448" spans="1:68">
      <c r="A2448" s="19">
        <f>CONCATENATE(MONTH(Base[[#This Row],[Data_Padronizada]]),"/",YEAR(Base[[#This Row],[Data_Padronizada]]))*1</f>
        <v>1</v>
      </c>
      <c r="B2448" s="20" cm="1">
        <f t="array" ref="B2448">IF(ISTEXT(BP2448), IFERROR(VALOR.DATA(TRIM(BP2448)), VALUE(TRIM(BP2448))), BP2448)</f>
        <v>0</v>
      </c>
      <c r="C2448" t="str">
        <f>TEXT(Base[[#This Row],[Data_Padronizada]],"DDD")</f>
        <v>sáb</v>
      </c>
      <c r="D2448">
        <f>_xlfn.XLOOKUP(Base[[#This Row],[Recurso]],'DE-PARA'!$A$1:$A$1000,'DE-PARA'!$D$1:$D$1000)</f>
        <v>0</v>
      </c>
      <c r="E2448" t="str">
        <f>_xlfn.XLOOKUP(Base[[#This Row],[Tipo]],'DE-PARA'!$K$2:$K$63,'DE-PARA'!$L$2:$L$63,"Fazer De-Para")</f>
        <v>Fazer De-Para</v>
      </c>
      <c r="F2448" s="21">
        <f>Base[[#This Row],[Duração]]*24</f>
        <v>0</v>
      </c>
      <c r="G2448" s="22">
        <f>HOUR(Base[[#This Row],[Tempo de atendimento]]/24)</f>
        <v>0</v>
      </c>
      <c r="H2448">
        <f>_xlfn.XLOOKUP(Base[[#This Row],[Recurso]],'DE-PARA'!$A$1:$A$1000,'DE-PARA'!$E$1:$E$1000)</f>
        <v>0</v>
      </c>
      <c r="I2448">
        <f>_xlfn.XLOOKUP(Base[[#This Row],[Recurso]],'DE-PARA'!$A$1:$A$1000,'DE-PARA'!$F$1:$F$1000)</f>
        <v>0</v>
      </c>
      <c r="AD2448" s="64"/>
      <c r="AE2448" s="64"/>
      <c r="AF2448" s="64"/>
      <c r="AG2448" s="65"/>
      <c r="AH2448" s="65"/>
      <c r="BK2448" s="65"/>
      <c r="BL2448" s="65"/>
      <c r="BP2448" s="20"/>
    </row>
    <row r="2449" spans="1:68">
      <c r="A2449" s="19">
        <f>CONCATENATE(MONTH(Base[[#This Row],[Data_Padronizada]]),"/",YEAR(Base[[#This Row],[Data_Padronizada]]))*1</f>
        <v>1</v>
      </c>
      <c r="B2449" s="20" cm="1">
        <f t="array" ref="B2449">IF(ISTEXT(BP2449), IFERROR(VALOR.DATA(TRIM(BP2449)), VALUE(TRIM(BP2449))), BP2449)</f>
        <v>0</v>
      </c>
      <c r="C2449" t="str">
        <f>TEXT(Base[[#This Row],[Data_Padronizada]],"DDD")</f>
        <v>sáb</v>
      </c>
      <c r="D2449">
        <f>_xlfn.XLOOKUP(Base[[#This Row],[Recurso]],'DE-PARA'!$A$1:$A$1000,'DE-PARA'!$D$1:$D$1000)</f>
        <v>0</v>
      </c>
      <c r="E2449" t="str">
        <f>_xlfn.XLOOKUP(Base[[#This Row],[Tipo]],'DE-PARA'!$K$2:$K$63,'DE-PARA'!$L$2:$L$63,"Fazer De-Para")</f>
        <v>Fazer De-Para</v>
      </c>
      <c r="F2449" s="21">
        <f>Base[[#This Row],[Duração]]*24</f>
        <v>0</v>
      </c>
      <c r="G2449" s="22">
        <f>HOUR(Base[[#This Row],[Tempo de atendimento]]/24)</f>
        <v>0</v>
      </c>
      <c r="H2449">
        <f>_xlfn.XLOOKUP(Base[[#This Row],[Recurso]],'DE-PARA'!$A$1:$A$1000,'DE-PARA'!$E$1:$E$1000)</f>
        <v>0</v>
      </c>
      <c r="I2449">
        <f>_xlfn.XLOOKUP(Base[[#This Row],[Recurso]],'DE-PARA'!$A$1:$A$1000,'DE-PARA'!$F$1:$F$1000)</f>
        <v>0</v>
      </c>
      <c r="AD2449" s="64"/>
      <c r="AE2449" s="64"/>
      <c r="AF2449" s="64"/>
      <c r="AG2449" s="65"/>
      <c r="AH2449" s="65"/>
      <c r="BK2449" s="65"/>
      <c r="BL2449" s="65"/>
      <c r="BP2449" s="20"/>
    </row>
    <row r="2450" spans="1:68">
      <c r="A2450" s="19">
        <f>CONCATENATE(MONTH(Base[[#This Row],[Data_Padronizada]]),"/",YEAR(Base[[#This Row],[Data_Padronizada]]))*1</f>
        <v>1</v>
      </c>
      <c r="B2450" s="20" cm="1">
        <f t="array" ref="B2450">IF(ISTEXT(BP2450), IFERROR(VALOR.DATA(TRIM(BP2450)), VALUE(TRIM(BP2450))), BP2450)</f>
        <v>0</v>
      </c>
      <c r="C2450" t="str">
        <f>TEXT(Base[[#This Row],[Data_Padronizada]],"DDD")</f>
        <v>sáb</v>
      </c>
      <c r="D2450">
        <f>_xlfn.XLOOKUP(Base[[#This Row],[Recurso]],'DE-PARA'!$A$1:$A$1000,'DE-PARA'!$D$1:$D$1000)</f>
        <v>0</v>
      </c>
      <c r="E2450" t="str">
        <f>_xlfn.XLOOKUP(Base[[#This Row],[Tipo]],'DE-PARA'!$K$2:$K$63,'DE-PARA'!$L$2:$L$63,"Fazer De-Para")</f>
        <v>Fazer De-Para</v>
      </c>
      <c r="F2450" s="21">
        <f>Base[[#This Row],[Duração]]*24</f>
        <v>0</v>
      </c>
      <c r="G2450" s="22">
        <f>HOUR(Base[[#This Row],[Tempo de atendimento]]/24)</f>
        <v>0</v>
      </c>
      <c r="H2450">
        <f>_xlfn.XLOOKUP(Base[[#This Row],[Recurso]],'DE-PARA'!$A$1:$A$1000,'DE-PARA'!$E$1:$E$1000)</f>
        <v>0</v>
      </c>
      <c r="I2450">
        <f>_xlfn.XLOOKUP(Base[[#This Row],[Recurso]],'DE-PARA'!$A$1:$A$1000,'DE-PARA'!$F$1:$F$1000)</f>
        <v>0</v>
      </c>
      <c r="AD2450" s="64"/>
      <c r="AE2450" s="64"/>
      <c r="AF2450" s="64"/>
      <c r="AG2450" s="65"/>
      <c r="AH2450" s="65"/>
      <c r="BK2450" s="65"/>
      <c r="BL2450" s="65"/>
      <c r="BP2450" s="20"/>
    </row>
    <row r="2451" spans="1:68">
      <c r="A2451" s="19">
        <f>CONCATENATE(MONTH(Base[[#This Row],[Data_Padronizada]]),"/",YEAR(Base[[#This Row],[Data_Padronizada]]))*1</f>
        <v>1</v>
      </c>
      <c r="B2451" s="20" cm="1">
        <f t="array" ref="B2451">IF(ISTEXT(BP2451), IFERROR(VALOR.DATA(TRIM(BP2451)), VALUE(TRIM(BP2451))), BP2451)</f>
        <v>0</v>
      </c>
      <c r="C2451" t="str">
        <f>TEXT(Base[[#This Row],[Data_Padronizada]],"DDD")</f>
        <v>sáb</v>
      </c>
      <c r="D2451">
        <f>_xlfn.XLOOKUP(Base[[#This Row],[Recurso]],'DE-PARA'!$A$1:$A$1000,'DE-PARA'!$D$1:$D$1000)</f>
        <v>0</v>
      </c>
      <c r="E2451" t="str">
        <f>_xlfn.XLOOKUP(Base[[#This Row],[Tipo]],'DE-PARA'!$K$2:$K$63,'DE-PARA'!$L$2:$L$63,"Fazer De-Para")</f>
        <v>Fazer De-Para</v>
      </c>
      <c r="F2451" s="21">
        <f>Base[[#This Row],[Duração]]*24</f>
        <v>0</v>
      </c>
      <c r="G2451" s="22">
        <f>HOUR(Base[[#This Row],[Tempo de atendimento]]/24)</f>
        <v>0</v>
      </c>
      <c r="H2451">
        <f>_xlfn.XLOOKUP(Base[[#This Row],[Recurso]],'DE-PARA'!$A$1:$A$1000,'DE-PARA'!$E$1:$E$1000)</f>
        <v>0</v>
      </c>
      <c r="I2451">
        <f>_xlfn.XLOOKUP(Base[[#This Row],[Recurso]],'DE-PARA'!$A$1:$A$1000,'DE-PARA'!$F$1:$F$1000)</f>
        <v>0</v>
      </c>
      <c r="AD2451" s="64"/>
      <c r="AE2451" s="64"/>
      <c r="AF2451" s="64"/>
      <c r="AG2451" s="65"/>
      <c r="AH2451" s="65"/>
      <c r="BK2451" s="65"/>
      <c r="BL2451" s="65"/>
      <c r="BP2451" s="20"/>
    </row>
    <row r="2452" spans="1:68">
      <c r="A2452" s="19">
        <f>CONCATENATE(MONTH(Base[[#This Row],[Data_Padronizada]]),"/",YEAR(Base[[#This Row],[Data_Padronizada]]))*1</f>
        <v>1</v>
      </c>
      <c r="B2452" s="20" cm="1">
        <f t="array" ref="B2452">IF(ISTEXT(BP2452), IFERROR(VALOR.DATA(TRIM(BP2452)), VALUE(TRIM(BP2452))), BP2452)</f>
        <v>0</v>
      </c>
      <c r="C2452" t="str">
        <f>TEXT(Base[[#This Row],[Data_Padronizada]],"DDD")</f>
        <v>sáb</v>
      </c>
      <c r="D2452">
        <f>_xlfn.XLOOKUP(Base[[#This Row],[Recurso]],'DE-PARA'!$A$1:$A$1000,'DE-PARA'!$D$1:$D$1000)</f>
        <v>0</v>
      </c>
      <c r="E2452" t="str">
        <f>_xlfn.XLOOKUP(Base[[#This Row],[Tipo]],'DE-PARA'!$K$2:$K$63,'DE-PARA'!$L$2:$L$63,"Fazer De-Para")</f>
        <v>Fazer De-Para</v>
      </c>
      <c r="F2452" s="21">
        <f>Base[[#This Row],[Duração]]*24</f>
        <v>0</v>
      </c>
      <c r="G2452" s="22">
        <f>HOUR(Base[[#This Row],[Tempo de atendimento]]/24)</f>
        <v>0</v>
      </c>
      <c r="H2452">
        <f>_xlfn.XLOOKUP(Base[[#This Row],[Recurso]],'DE-PARA'!$A$1:$A$1000,'DE-PARA'!$E$1:$E$1000)</f>
        <v>0</v>
      </c>
      <c r="I2452">
        <f>_xlfn.XLOOKUP(Base[[#This Row],[Recurso]],'DE-PARA'!$A$1:$A$1000,'DE-PARA'!$F$1:$F$1000)</f>
        <v>0</v>
      </c>
      <c r="AD2452" s="64"/>
      <c r="AE2452" s="64"/>
      <c r="AF2452" s="64"/>
      <c r="AG2452" s="65"/>
      <c r="AH2452" s="65"/>
      <c r="BK2452" s="65"/>
      <c r="BL2452" s="65"/>
      <c r="BP2452" s="20"/>
    </row>
    <row r="2453" spans="1:68">
      <c r="A2453" s="19">
        <f>CONCATENATE(MONTH(Base[[#This Row],[Data_Padronizada]]),"/",YEAR(Base[[#This Row],[Data_Padronizada]]))*1</f>
        <v>1</v>
      </c>
      <c r="B2453" s="20" cm="1">
        <f t="array" ref="B2453">IF(ISTEXT(BP2453), IFERROR(VALOR.DATA(TRIM(BP2453)), VALUE(TRIM(BP2453))), BP2453)</f>
        <v>0</v>
      </c>
      <c r="C2453" t="str">
        <f>TEXT(Base[[#This Row],[Data_Padronizada]],"DDD")</f>
        <v>sáb</v>
      </c>
      <c r="D2453">
        <f>_xlfn.XLOOKUP(Base[[#This Row],[Recurso]],'DE-PARA'!$A$1:$A$1000,'DE-PARA'!$D$1:$D$1000)</f>
        <v>0</v>
      </c>
      <c r="E2453" t="str">
        <f>_xlfn.XLOOKUP(Base[[#This Row],[Tipo]],'DE-PARA'!$K$2:$K$63,'DE-PARA'!$L$2:$L$63,"Fazer De-Para")</f>
        <v>Fazer De-Para</v>
      </c>
      <c r="F2453" s="21">
        <f>Base[[#This Row],[Duração]]*24</f>
        <v>0</v>
      </c>
      <c r="G2453" s="22">
        <f>HOUR(Base[[#This Row],[Tempo de atendimento]]/24)</f>
        <v>0</v>
      </c>
      <c r="H2453">
        <f>_xlfn.XLOOKUP(Base[[#This Row],[Recurso]],'DE-PARA'!$A$1:$A$1000,'DE-PARA'!$E$1:$E$1000)</f>
        <v>0</v>
      </c>
      <c r="I2453">
        <f>_xlfn.XLOOKUP(Base[[#This Row],[Recurso]],'DE-PARA'!$A$1:$A$1000,'DE-PARA'!$F$1:$F$1000)</f>
        <v>0</v>
      </c>
      <c r="AD2453" s="64"/>
      <c r="AE2453" s="64"/>
      <c r="AF2453" s="64"/>
      <c r="AG2453" s="65"/>
      <c r="AH2453" s="65"/>
      <c r="BK2453" s="65"/>
      <c r="BL2453" s="65"/>
      <c r="BP2453" s="20"/>
    </row>
    <row r="2454" spans="1:68">
      <c r="A2454" s="19">
        <f>CONCATENATE(MONTH(Base[[#This Row],[Data_Padronizada]]),"/",YEAR(Base[[#This Row],[Data_Padronizada]]))*1</f>
        <v>1</v>
      </c>
      <c r="B2454" s="20" cm="1">
        <f t="array" ref="B2454">IF(ISTEXT(BP2454), IFERROR(VALOR.DATA(TRIM(BP2454)), VALUE(TRIM(BP2454))), BP2454)</f>
        <v>0</v>
      </c>
      <c r="C2454" t="str">
        <f>TEXT(Base[[#This Row],[Data_Padronizada]],"DDD")</f>
        <v>sáb</v>
      </c>
      <c r="D2454">
        <f>_xlfn.XLOOKUP(Base[[#This Row],[Recurso]],'DE-PARA'!$A$1:$A$1000,'DE-PARA'!$D$1:$D$1000)</f>
        <v>0</v>
      </c>
      <c r="E2454" t="str">
        <f>_xlfn.XLOOKUP(Base[[#This Row],[Tipo]],'DE-PARA'!$K$2:$K$63,'DE-PARA'!$L$2:$L$63,"Fazer De-Para")</f>
        <v>Fazer De-Para</v>
      </c>
      <c r="F2454" s="21">
        <f>Base[[#This Row],[Duração]]*24</f>
        <v>0</v>
      </c>
      <c r="G2454" s="22">
        <f>HOUR(Base[[#This Row],[Tempo de atendimento]]/24)</f>
        <v>0</v>
      </c>
      <c r="H2454">
        <f>_xlfn.XLOOKUP(Base[[#This Row],[Recurso]],'DE-PARA'!$A$1:$A$1000,'DE-PARA'!$E$1:$E$1000)</f>
        <v>0</v>
      </c>
      <c r="I2454">
        <f>_xlfn.XLOOKUP(Base[[#This Row],[Recurso]],'DE-PARA'!$A$1:$A$1000,'DE-PARA'!$F$1:$F$1000)</f>
        <v>0</v>
      </c>
      <c r="AD2454" s="64"/>
      <c r="AE2454" s="64"/>
      <c r="AF2454" s="64"/>
      <c r="AG2454" s="65"/>
      <c r="AH2454" s="65"/>
      <c r="BK2454" s="65"/>
      <c r="BL2454" s="65"/>
      <c r="BP2454" s="20"/>
    </row>
    <row r="2455" spans="1:68">
      <c r="A2455" s="19">
        <f>CONCATENATE(MONTH(Base[[#This Row],[Data_Padronizada]]),"/",YEAR(Base[[#This Row],[Data_Padronizada]]))*1</f>
        <v>1</v>
      </c>
      <c r="B2455" s="20" cm="1">
        <f t="array" ref="B2455">IF(ISTEXT(BP2455), IFERROR(VALOR.DATA(TRIM(BP2455)), VALUE(TRIM(BP2455))), BP2455)</f>
        <v>0</v>
      </c>
      <c r="C2455" t="str">
        <f>TEXT(Base[[#This Row],[Data_Padronizada]],"DDD")</f>
        <v>sáb</v>
      </c>
      <c r="D2455">
        <f>_xlfn.XLOOKUP(Base[[#This Row],[Recurso]],'DE-PARA'!$A$1:$A$1000,'DE-PARA'!$D$1:$D$1000)</f>
        <v>0</v>
      </c>
      <c r="E2455" t="str">
        <f>_xlfn.XLOOKUP(Base[[#This Row],[Tipo]],'DE-PARA'!$K$2:$K$63,'DE-PARA'!$L$2:$L$63,"Fazer De-Para")</f>
        <v>Fazer De-Para</v>
      </c>
      <c r="F2455" s="21">
        <f>Base[[#This Row],[Duração]]*24</f>
        <v>0</v>
      </c>
      <c r="G2455" s="22">
        <f>HOUR(Base[[#This Row],[Tempo de atendimento]]/24)</f>
        <v>0</v>
      </c>
      <c r="H2455">
        <f>_xlfn.XLOOKUP(Base[[#This Row],[Recurso]],'DE-PARA'!$A$1:$A$1000,'DE-PARA'!$E$1:$E$1000)</f>
        <v>0</v>
      </c>
      <c r="I2455">
        <f>_xlfn.XLOOKUP(Base[[#This Row],[Recurso]],'DE-PARA'!$A$1:$A$1000,'DE-PARA'!$F$1:$F$1000)</f>
        <v>0</v>
      </c>
      <c r="AD2455" s="64"/>
      <c r="AE2455" s="64"/>
      <c r="AF2455" s="64"/>
      <c r="AG2455" s="65"/>
      <c r="AH2455" s="65"/>
      <c r="BK2455" s="65"/>
      <c r="BL2455" s="65"/>
      <c r="BP2455" s="20"/>
    </row>
    <row r="2456" spans="1:68">
      <c r="A2456" s="19">
        <f>CONCATENATE(MONTH(Base[[#This Row],[Data_Padronizada]]),"/",YEAR(Base[[#This Row],[Data_Padronizada]]))*1</f>
        <v>1</v>
      </c>
      <c r="B2456" s="20" cm="1">
        <f t="array" ref="B2456">IF(ISTEXT(BP2456), IFERROR(VALOR.DATA(TRIM(BP2456)), VALUE(TRIM(BP2456))), BP2456)</f>
        <v>0</v>
      </c>
      <c r="C2456" t="str">
        <f>TEXT(Base[[#This Row],[Data_Padronizada]],"DDD")</f>
        <v>sáb</v>
      </c>
      <c r="D2456">
        <f>_xlfn.XLOOKUP(Base[[#This Row],[Recurso]],'DE-PARA'!$A$1:$A$1000,'DE-PARA'!$D$1:$D$1000)</f>
        <v>0</v>
      </c>
      <c r="E2456" t="str">
        <f>_xlfn.XLOOKUP(Base[[#This Row],[Tipo]],'DE-PARA'!$K$2:$K$63,'DE-PARA'!$L$2:$L$63,"Fazer De-Para")</f>
        <v>Fazer De-Para</v>
      </c>
      <c r="F2456" s="21">
        <f>Base[[#This Row],[Duração]]*24</f>
        <v>0</v>
      </c>
      <c r="G2456" s="22">
        <f>HOUR(Base[[#This Row],[Tempo de atendimento]]/24)</f>
        <v>0</v>
      </c>
      <c r="H2456">
        <f>_xlfn.XLOOKUP(Base[[#This Row],[Recurso]],'DE-PARA'!$A$1:$A$1000,'DE-PARA'!$E$1:$E$1000)</f>
        <v>0</v>
      </c>
      <c r="I2456">
        <f>_xlfn.XLOOKUP(Base[[#This Row],[Recurso]],'DE-PARA'!$A$1:$A$1000,'DE-PARA'!$F$1:$F$1000)</f>
        <v>0</v>
      </c>
      <c r="AD2456" s="64"/>
      <c r="AE2456" s="64"/>
      <c r="AF2456" s="64"/>
      <c r="AG2456" s="65"/>
      <c r="AH2456" s="65"/>
      <c r="BK2456" s="65"/>
      <c r="BL2456" s="65"/>
      <c r="BP2456" s="20"/>
    </row>
    <row r="2457" spans="1:68">
      <c r="A2457" s="19">
        <f>CONCATENATE(MONTH(Base[[#This Row],[Data_Padronizada]]),"/",YEAR(Base[[#This Row],[Data_Padronizada]]))*1</f>
        <v>1</v>
      </c>
      <c r="B2457" s="20" cm="1">
        <f t="array" ref="B2457">IF(ISTEXT(BP2457), IFERROR(VALOR.DATA(TRIM(BP2457)), VALUE(TRIM(BP2457))), BP2457)</f>
        <v>0</v>
      </c>
      <c r="C2457" t="str">
        <f>TEXT(Base[[#This Row],[Data_Padronizada]],"DDD")</f>
        <v>sáb</v>
      </c>
      <c r="D2457">
        <f>_xlfn.XLOOKUP(Base[[#This Row],[Recurso]],'DE-PARA'!$A$1:$A$1000,'DE-PARA'!$D$1:$D$1000)</f>
        <v>0</v>
      </c>
      <c r="E2457" t="str">
        <f>_xlfn.XLOOKUP(Base[[#This Row],[Tipo]],'DE-PARA'!$K$2:$K$63,'DE-PARA'!$L$2:$L$63,"Fazer De-Para")</f>
        <v>Fazer De-Para</v>
      </c>
      <c r="F2457" s="21">
        <f>Base[[#This Row],[Duração]]*24</f>
        <v>0</v>
      </c>
      <c r="G2457" s="22">
        <f>HOUR(Base[[#This Row],[Tempo de atendimento]]/24)</f>
        <v>0</v>
      </c>
      <c r="H2457">
        <f>_xlfn.XLOOKUP(Base[[#This Row],[Recurso]],'DE-PARA'!$A$1:$A$1000,'DE-PARA'!$E$1:$E$1000)</f>
        <v>0</v>
      </c>
      <c r="I2457">
        <f>_xlfn.XLOOKUP(Base[[#This Row],[Recurso]],'DE-PARA'!$A$1:$A$1000,'DE-PARA'!$F$1:$F$1000)</f>
        <v>0</v>
      </c>
      <c r="AD2457" s="64"/>
      <c r="AE2457" s="64"/>
      <c r="AF2457" s="64"/>
      <c r="AG2457" s="65"/>
      <c r="AH2457" s="65"/>
      <c r="BK2457" s="65"/>
      <c r="BL2457" s="65"/>
      <c r="BP2457" s="20"/>
    </row>
    <row r="2458" spans="1:68">
      <c r="A2458" s="19">
        <f>CONCATENATE(MONTH(Base[[#This Row],[Data_Padronizada]]),"/",YEAR(Base[[#This Row],[Data_Padronizada]]))*1</f>
        <v>1</v>
      </c>
      <c r="B2458" s="20" cm="1">
        <f t="array" ref="B2458">IF(ISTEXT(BP2458), IFERROR(VALOR.DATA(TRIM(BP2458)), VALUE(TRIM(BP2458))), BP2458)</f>
        <v>0</v>
      </c>
      <c r="C2458" t="str">
        <f>TEXT(Base[[#This Row],[Data_Padronizada]],"DDD")</f>
        <v>sáb</v>
      </c>
      <c r="D2458">
        <f>_xlfn.XLOOKUP(Base[[#This Row],[Recurso]],'DE-PARA'!$A$1:$A$1000,'DE-PARA'!$D$1:$D$1000)</f>
        <v>0</v>
      </c>
      <c r="E2458" t="str">
        <f>_xlfn.XLOOKUP(Base[[#This Row],[Tipo]],'DE-PARA'!$K$2:$K$63,'DE-PARA'!$L$2:$L$63,"Fazer De-Para")</f>
        <v>Fazer De-Para</v>
      </c>
      <c r="F2458" s="21">
        <f>Base[[#This Row],[Duração]]*24</f>
        <v>0</v>
      </c>
      <c r="G2458" s="22">
        <f>HOUR(Base[[#This Row],[Tempo de atendimento]]/24)</f>
        <v>0</v>
      </c>
      <c r="H2458">
        <f>_xlfn.XLOOKUP(Base[[#This Row],[Recurso]],'DE-PARA'!$A$1:$A$1000,'DE-PARA'!$E$1:$E$1000)</f>
        <v>0</v>
      </c>
      <c r="I2458">
        <f>_xlfn.XLOOKUP(Base[[#This Row],[Recurso]],'DE-PARA'!$A$1:$A$1000,'DE-PARA'!$F$1:$F$1000)</f>
        <v>0</v>
      </c>
      <c r="AD2458" s="64"/>
      <c r="AE2458" s="64"/>
      <c r="AF2458" s="64"/>
      <c r="AG2458" s="65"/>
      <c r="AH2458" s="65"/>
      <c r="BK2458" s="65"/>
      <c r="BL2458" s="65"/>
      <c r="BP2458" s="20"/>
    </row>
    <row r="2459" spans="1:68">
      <c r="A2459" s="19">
        <f>CONCATENATE(MONTH(Base[[#This Row],[Data_Padronizada]]),"/",YEAR(Base[[#This Row],[Data_Padronizada]]))*1</f>
        <v>1</v>
      </c>
      <c r="B2459" s="20" cm="1">
        <f t="array" ref="B2459">IF(ISTEXT(BP2459), IFERROR(VALOR.DATA(TRIM(BP2459)), VALUE(TRIM(BP2459))), BP2459)</f>
        <v>0</v>
      </c>
      <c r="C2459" t="str">
        <f>TEXT(Base[[#This Row],[Data_Padronizada]],"DDD")</f>
        <v>sáb</v>
      </c>
      <c r="D2459">
        <f>_xlfn.XLOOKUP(Base[[#This Row],[Recurso]],'DE-PARA'!$A$1:$A$1000,'DE-PARA'!$D$1:$D$1000)</f>
        <v>0</v>
      </c>
      <c r="E2459" t="str">
        <f>_xlfn.XLOOKUP(Base[[#This Row],[Tipo]],'DE-PARA'!$K$2:$K$63,'DE-PARA'!$L$2:$L$63,"Fazer De-Para")</f>
        <v>Fazer De-Para</v>
      </c>
      <c r="F2459" s="21">
        <f>Base[[#This Row],[Duração]]*24</f>
        <v>0</v>
      </c>
      <c r="G2459" s="22">
        <f>HOUR(Base[[#This Row],[Tempo de atendimento]]/24)</f>
        <v>0</v>
      </c>
      <c r="H2459">
        <f>_xlfn.XLOOKUP(Base[[#This Row],[Recurso]],'DE-PARA'!$A$1:$A$1000,'DE-PARA'!$E$1:$E$1000)</f>
        <v>0</v>
      </c>
      <c r="I2459">
        <f>_xlfn.XLOOKUP(Base[[#This Row],[Recurso]],'DE-PARA'!$A$1:$A$1000,'DE-PARA'!$F$1:$F$1000)</f>
        <v>0</v>
      </c>
      <c r="AD2459" s="64"/>
      <c r="AE2459" s="64"/>
      <c r="AF2459" s="64"/>
      <c r="AG2459" s="65"/>
      <c r="AH2459" s="65"/>
      <c r="BK2459" s="65"/>
      <c r="BL2459" s="65"/>
      <c r="BP2459" s="20"/>
    </row>
    <row r="2460" spans="1:68">
      <c r="A2460" s="19">
        <f>CONCATENATE(MONTH(Base[[#This Row],[Data_Padronizada]]),"/",YEAR(Base[[#This Row],[Data_Padronizada]]))*1</f>
        <v>1</v>
      </c>
      <c r="B2460" s="20" cm="1">
        <f t="array" ref="B2460">IF(ISTEXT(BP2460), IFERROR(VALOR.DATA(TRIM(BP2460)), VALUE(TRIM(BP2460))), BP2460)</f>
        <v>0</v>
      </c>
      <c r="C2460" t="str">
        <f>TEXT(Base[[#This Row],[Data_Padronizada]],"DDD")</f>
        <v>sáb</v>
      </c>
      <c r="D2460">
        <f>_xlfn.XLOOKUP(Base[[#This Row],[Recurso]],'DE-PARA'!$A$1:$A$1000,'DE-PARA'!$D$1:$D$1000)</f>
        <v>0</v>
      </c>
      <c r="E2460" t="str">
        <f>_xlfn.XLOOKUP(Base[[#This Row],[Tipo]],'DE-PARA'!$K$2:$K$63,'DE-PARA'!$L$2:$L$63,"Fazer De-Para")</f>
        <v>Fazer De-Para</v>
      </c>
      <c r="F2460" s="21">
        <f>Base[[#This Row],[Duração]]*24</f>
        <v>0</v>
      </c>
      <c r="G2460" s="22">
        <f>HOUR(Base[[#This Row],[Tempo de atendimento]]/24)</f>
        <v>0</v>
      </c>
      <c r="H2460">
        <f>_xlfn.XLOOKUP(Base[[#This Row],[Recurso]],'DE-PARA'!$A$1:$A$1000,'DE-PARA'!$E$1:$E$1000)</f>
        <v>0</v>
      </c>
      <c r="I2460">
        <f>_xlfn.XLOOKUP(Base[[#This Row],[Recurso]],'DE-PARA'!$A$1:$A$1000,'DE-PARA'!$F$1:$F$1000)</f>
        <v>0</v>
      </c>
      <c r="AD2460" s="64"/>
      <c r="AE2460" s="64"/>
      <c r="AF2460" s="64"/>
      <c r="AG2460" s="65"/>
      <c r="AH2460" s="65"/>
      <c r="BK2460" s="65"/>
      <c r="BL2460" s="65"/>
      <c r="BP2460" s="20"/>
    </row>
    <row r="2461" spans="1:68">
      <c r="A2461" s="19">
        <f>CONCATENATE(MONTH(Base[[#This Row],[Data_Padronizada]]),"/",YEAR(Base[[#This Row],[Data_Padronizada]]))*1</f>
        <v>1</v>
      </c>
      <c r="B2461" s="20" cm="1">
        <f t="array" ref="B2461">IF(ISTEXT(BP2461), IFERROR(VALOR.DATA(TRIM(BP2461)), VALUE(TRIM(BP2461))), BP2461)</f>
        <v>0</v>
      </c>
      <c r="C2461" t="str">
        <f>TEXT(Base[[#This Row],[Data_Padronizada]],"DDD")</f>
        <v>sáb</v>
      </c>
      <c r="D2461">
        <f>_xlfn.XLOOKUP(Base[[#This Row],[Recurso]],'DE-PARA'!$A$1:$A$1000,'DE-PARA'!$D$1:$D$1000)</f>
        <v>0</v>
      </c>
      <c r="E2461" t="str">
        <f>_xlfn.XLOOKUP(Base[[#This Row],[Tipo]],'DE-PARA'!$K$2:$K$63,'DE-PARA'!$L$2:$L$63,"Fazer De-Para")</f>
        <v>Fazer De-Para</v>
      </c>
      <c r="F2461" s="21">
        <f>Base[[#This Row],[Duração]]*24</f>
        <v>0</v>
      </c>
      <c r="G2461" s="22">
        <f>HOUR(Base[[#This Row],[Tempo de atendimento]]/24)</f>
        <v>0</v>
      </c>
      <c r="H2461">
        <f>_xlfn.XLOOKUP(Base[[#This Row],[Recurso]],'DE-PARA'!$A$1:$A$1000,'DE-PARA'!$E$1:$E$1000)</f>
        <v>0</v>
      </c>
      <c r="I2461">
        <f>_xlfn.XLOOKUP(Base[[#This Row],[Recurso]],'DE-PARA'!$A$1:$A$1000,'DE-PARA'!$F$1:$F$1000)</f>
        <v>0</v>
      </c>
      <c r="AD2461" s="64"/>
      <c r="AE2461" s="64"/>
      <c r="AF2461" s="64"/>
      <c r="AG2461" s="65"/>
      <c r="AH2461" s="65"/>
      <c r="BK2461" s="65"/>
      <c r="BL2461" s="65"/>
      <c r="BP2461" s="20"/>
    </row>
    <row r="2462" spans="1:68">
      <c r="A2462" s="19">
        <f>CONCATENATE(MONTH(Base[[#This Row],[Data_Padronizada]]),"/",YEAR(Base[[#This Row],[Data_Padronizada]]))*1</f>
        <v>1</v>
      </c>
      <c r="B2462" s="20" cm="1">
        <f t="array" ref="B2462">IF(ISTEXT(BP2462), IFERROR(VALOR.DATA(TRIM(BP2462)), VALUE(TRIM(BP2462))), BP2462)</f>
        <v>0</v>
      </c>
      <c r="C2462" t="str">
        <f>TEXT(Base[[#This Row],[Data_Padronizada]],"DDD")</f>
        <v>sáb</v>
      </c>
      <c r="D2462">
        <f>_xlfn.XLOOKUP(Base[[#This Row],[Recurso]],'DE-PARA'!$A$1:$A$1000,'DE-PARA'!$D$1:$D$1000)</f>
        <v>0</v>
      </c>
      <c r="E2462" t="str">
        <f>_xlfn.XLOOKUP(Base[[#This Row],[Tipo]],'DE-PARA'!$K$2:$K$63,'DE-PARA'!$L$2:$L$63,"Fazer De-Para")</f>
        <v>Fazer De-Para</v>
      </c>
      <c r="F2462" s="21">
        <f>Base[[#This Row],[Duração]]*24</f>
        <v>0</v>
      </c>
      <c r="G2462" s="22">
        <f>HOUR(Base[[#This Row],[Tempo de atendimento]]/24)</f>
        <v>0</v>
      </c>
      <c r="H2462">
        <f>_xlfn.XLOOKUP(Base[[#This Row],[Recurso]],'DE-PARA'!$A$1:$A$1000,'DE-PARA'!$E$1:$E$1000)</f>
        <v>0</v>
      </c>
      <c r="I2462">
        <f>_xlfn.XLOOKUP(Base[[#This Row],[Recurso]],'DE-PARA'!$A$1:$A$1000,'DE-PARA'!$F$1:$F$1000)</f>
        <v>0</v>
      </c>
      <c r="AD2462" s="64"/>
      <c r="AE2462" s="64"/>
      <c r="AF2462" s="64"/>
      <c r="AG2462" s="65"/>
      <c r="AH2462" s="65"/>
      <c r="BK2462" s="65"/>
      <c r="BL2462" s="65"/>
      <c r="BP2462" s="20"/>
    </row>
    <row r="2463" spans="1:68">
      <c r="A2463" s="19">
        <f>CONCATENATE(MONTH(Base[[#This Row],[Data_Padronizada]]),"/",YEAR(Base[[#This Row],[Data_Padronizada]]))*1</f>
        <v>1</v>
      </c>
      <c r="B2463" s="20" cm="1">
        <f t="array" ref="B2463">IF(ISTEXT(BP2463), IFERROR(VALOR.DATA(TRIM(BP2463)), VALUE(TRIM(BP2463))), BP2463)</f>
        <v>0</v>
      </c>
      <c r="C2463" t="str">
        <f>TEXT(Base[[#This Row],[Data_Padronizada]],"DDD")</f>
        <v>sáb</v>
      </c>
      <c r="D2463">
        <f>_xlfn.XLOOKUP(Base[[#This Row],[Recurso]],'DE-PARA'!$A$1:$A$1000,'DE-PARA'!$D$1:$D$1000)</f>
        <v>0</v>
      </c>
      <c r="E2463" t="str">
        <f>_xlfn.XLOOKUP(Base[[#This Row],[Tipo]],'DE-PARA'!$K$2:$K$63,'DE-PARA'!$L$2:$L$63,"Fazer De-Para")</f>
        <v>Fazer De-Para</v>
      </c>
      <c r="F2463" s="21">
        <f>Base[[#This Row],[Duração]]*24</f>
        <v>0</v>
      </c>
      <c r="G2463" s="22">
        <f>HOUR(Base[[#This Row],[Tempo de atendimento]]/24)</f>
        <v>0</v>
      </c>
      <c r="H2463">
        <f>_xlfn.XLOOKUP(Base[[#This Row],[Recurso]],'DE-PARA'!$A$1:$A$1000,'DE-PARA'!$E$1:$E$1000)</f>
        <v>0</v>
      </c>
      <c r="I2463">
        <f>_xlfn.XLOOKUP(Base[[#This Row],[Recurso]],'DE-PARA'!$A$1:$A$1000,'DE-PARA'!$F$1:$F$1000)</f>
        <v>0</v>
      </c>
      <c r="AD2463" s="64"/>
      <c r="AE2463" s="64"/>
      <c r="AF2463" s="64"/>
      <c r="AG2463" s="65"/>
      <c r="AH2463" s="65"/>
      <c r="BK2463" s="65"/>
      <c r="BL2463" s="65"/>
      <c r="BP2463" s="20"/>
    </row>
    <row r="2464" spans="1:68">
      <c r="A2464" s="19">
        <f>CONCATENATE(MONTH(Base[[#This Row],[Data_Padronizada]]),"/",YEAR(Base[[#This Row],[Data_Padronizada]]))*1</f>
        <v>1</v>
      </c>
      <c r="B2464" s="20" cm="1">
        <f t="array" ref="B2464">IF(ISTEXT(BP2464), IFERROR(VALOR.DATA(TRIM(BP2464)), VALUE(TRIM(BP2464))), BP2464)</f>
        <v>0</v>
      </c>
      <c r="C2464" t="str">
        <f>TEXT(Base[[#This Row],[Data_Padronizada]],"DDD")</f>
        <v>sáb</v>
      </c>
      <c r="D2464">
        <f>_xlfn.XLOOKUP(Base[[#This Row],[Recurso]],'DE-PARA'!$A$1:$A$1000,'DE-PARA'!$D$1:$D$1000)</f>
        <v>0</v>
      </c>
      <c r="E2464" t="str">
        <f>_xlfn.XLOOKUP(Base[[#This Row],[Tipo]],'DE-PARA'!$K$2:$K$63,'DE-PARA'!$L$2:$L$63,"Fazer De-Para")</f>
        <v>Fazer De-Para</v>
      </c>
      <c r="F2464" s="21">
        <f>Base[[#This Row],[Duração]]*24</f>
        <v>0</v>
      </c>
      <c r="G2464" s="22">
        <f>HOUR(Base[[#This Row],[Tempo de atendimento]]/24)</f>
        <v>0</v>
      </c>
      <c r="H2464">
        <f>_xlfn.XLOOKUP(Base[[#This Row],[Recurso]],'DE-PARA'!$A$1:$A$1000,'DE-PARA'!$E$1:$E$1000)</f>
        <v>0</v>
      </c>
      <c r="I2464">
        <f>_xlfn.XLOOKUP(Base[[#This Row],[Recurso]],'DE-PARA'!$A$1:$A$1000,'DE-PARA'!$F$1:$F$1000)</f>
        <v>0</v>
      </c>
      <c r="AD2464" s="64"/>
      <c r="AE2464" s="64"/>
      <c r="AF2464" s="64"/>
      <c r="AG2464" s="65"/>
      <c r="AH2464" s="65"/>
      <c r="BK2464" s="65"/>
      <c r="BL2464" s="65"/>
      <c r="BP2464" s="20"/>
    </row>
    <row r="2465" spans="1:68">
      <c r="A2465" s="19">
        <f>CONCATENATE(MONTH(Base[[#This Row],[Data_Padronizada]]),"/",YEAR(Base[[#This Row],[Data_Padronizada]]))*1</f>
        <v>1</v>
      </c>
      <c r="B2465" s="20" cm="1">
        <f t="array" ref="B2465">IF(ISTEXT(BP2465), IFERROR(VALOR.DATA(TRIM(BP2465)), VALUE(TRIM(BP2465))), BP2465)</f>
        <v>0</v>
      </c>
      <c r="C2465" t="str">
        <f>TEXT(Base[[#This Row],[Data_Padronizada]],"DDD")</f>
        <v>sáb</v>
      </c>
      <c r="D2465">
        <f>_xlfn.XLOOKUP(Base[[#This Row],[Recurso]],'DE-PARA'!$A$1:$A$1000,'DE-PARA'!$D$1:$D$1000)</f>
        <v>0</v>
      </c>
      <c r="E2465" t="str">
        <f>_xlfn.XLOOKUP(Base[[#This Row],[Tipo]],'DE-PARA'!$K$2:$K$63,'DE-PARA'!$L$2:$L$63,"Fazer De-Para")</f>
        <v>Fazer De-Para</v>
      </c>
      <c r="F2465" s="21">
        <f>Base[[#This Row],[Duração]]*24</f>
        <v>0</v>
      </c>
      <c r="G2465" s="22">
        <f>HOUR(Base[[#This Row],[Tempo de atendimento]]/24)</f>
        <v>0</v>
      </c>
      <c r="H2465">
        <f>_xlfn.XLOOKUP(Base[[#This Row],[Recurso]],'DE-PARA'!$A$1:$A$1000,'DE-PARA'!$E$1:$E$1000)</f>
        <v>0</v>
      </c>
      <c r="I2465">
        <f>_xlfn.XLOOKUP(Base[[#This Row],[Recurso]],'DE-PARA'!$A$1:$A$1000,'DE-PARA'!$F$1:$F$1000)</f>
        <v>0</v>
      </c>
      <c r="AD2465" s="64"/>
      <c r="AE2465" s="64"/>
      <c r="AF2465" s="64"/>
      <c r="AG2465" s="65"/>
      <c r="AH2465" s="65"/>
      <c r="BK2465" s="65"/>
      <c r="BL2465" s="65"/>
      <c r="BP2465" s="20"/>
    </row>
    <row r="2466" spans="1:68">
      <c r="A2466" s="19">
        <f>CONCATENATE(MONTH(Base[[#This Row],[Data_Padronizada]]),"/",YEAR(Base[[#This Row],[Data_Padronizada]]))*1</f>
        <v>1</v>
      </c>
      <c r="B2466" s="20" cm="1">
        <f t="array" ref="B2466">IF(ISTEXT(BP2466), IFERROR(VALOR.DATA(TRIM(BP2466)), VALUE(TRIM(BP2466))), BP2466)</f>
        <v>0</v>
      </c>
      <c r="C2466" t="str">
        <f>TEXT(Base[[#This Row],[Data_Padronizada]],"DDD")</f>
        <v>sáb</v>
      </c>
      <c r="D2466">
        <f>_xlfn.XLOOKUP(Base[[#This Row],[Recurso]],'DE-PARA'!$A$1:$A$1000,'DE-PARA'!$D$1:$D$1000)</f>
        <v>0</v>
      </c>
      <c r="E2466" t="str">
        <f>_xlfn.XLOOKUP(Base[[#This Row],[Tipo]],'DE-PARA'!$K$2:$K$63,'DE-PARA'!$L$2:$L$63,"Fazer De-Para")</f>
        <v>Fazer De-Para</v>
      </c>
      <c r="F2466" s="21">
        <f>Base[[#This Row],[Duração]]*24</f>
        <v>0</v>
      </c>
      <c r="G2466" s="22">
        <f>HOUR(Base[[#This Row],[Tempo de atendimento]]/24)</f>
        <v>0</v>
      </c>
      <c r="H2466">
        <f>_xlfn.XLOOKUP(Base[[#This Row],[Recurso]],'DE-PARA'!$A$1:$A$1000,'DE-PARA'!$E$1:$E$1000)</f>
        <v>0</v>
      </c>
      <c r="I2466">
        <f>_xlfn.XLOOKUP(Base[[#This Row],[Recurso]],'DE-PARA'!$A$1:$A$1000,'DE-PARA'!$F$1:$F$1000)</f>
        <v>0</v>
      </c>
      <c r="AD2466" s="64"/>
      <c r="AE2466" s="64"/>
      <c r="AF2466" s="64"/>
      <c r="AG2466" s="65"/>
      <c r="AH2466" s="65"/>
      <c r="BK2466" s="65"/>
      <c r="BL2466" s="65"/>
      <c r="BP2466" s="20"/>
    </row>
    <row r="2467" spans="1:68">
      <c r="A2467" s="19">
        <f>CONCATENATE(MONTH(Base[[#This Row],[Data_Padronizada]]),"/",YEAR(Base[[#This Row],[Data_Padronizada]]))*1</f>
        <v>1</v>
      </c>
      <c r="B2467" s="20" cm="1">
        <f t="array" ref="B2467">IF(ISTEXT(BP2467), IFERROR(VALOR.DATA(TRIM(BP2467)), VALUE(TRIM(BP2467))), BP2467)</f>
        <v>0</v>
      </c>
      <c r="C2467" t="str">
        <f>TEXT(Base[[#This Row],[Data_Padronizada]],"DDD")</f>
        <v>sáb</v>
      </c>
      <c r="D2467">
        <f>_xlfn.XLOOKUP(Base[[#This Row],[Recurso]],'DE-PARA'!$A$1:$A$1000,'DE-PARA'!$D$1:$D$1000)</f>
        <v>0</v>
      </c>
      <c r="E2467" t="str">
        <f>_xlfn.XLOOKUP(Base[[#This Row],[Tipo]],'DE-PARA'!$K$2:$K$63,'DE-PARA'!$L$2:$L$63,"Fazer De-Para")</f>
        <v>Fazer De-Para</v>
      </c>
      <c r="F2467" s="21">
        <f>Base[[#This Row],[Duração]]*24</f>
        <v>0</v>
      </c>
      <c r="G2467" s="22">
        <f>HOUR(Base[[#This Row],[Tempo de atendimento]]/24)</f>
        <v>0</v>
      </c>
      <c r="H2467">
        <f>_xlfn.XLOOKUP(Base[[#This Row],[Recurso]],'DE-PARA'!$A$1:$A$1000,'DE-PARA'!$E$1:$E$1000)</f>
        <v>0</v>
      </c>
      <c r="I2467">
        <f>_xlfn.XLOOKUP(Base[[#This Row],[Recurso]],'DE-PARA'!$A$1:$A$1000,'DE-PARA'!$F$1:$F$1000)</f>
        <v>0</v>
      </c>
      <c r="AD2467" s="64"/>
      <c r="AE2467" s="64"/>
      <c r="AF2467" s="64"/>
      <c r="AG2467" s="65"/>
      <c r="AH2467" s="65"/>
      <c r="BK2467" s="65"/>
      <c r="BL2467" s="65"/>
      <c r="BP2467" s="20"/>
    </row>
    <row r="2468" spans="1:68">
      <c r="A2468" s="19">
        <f>CONCATENATE(MONTH(Base[[#This Row],[Data_Padronizada]]),"/",YEAR(Base[[#This Row],[Data_Padronizada]]))*1</f>
        <v>1</v>
      </c>
      <c r="B2468" s="20" cm="1">
        <f t="array" ref="B2468">IF(ISTEXT(BP2468), IFERROR(VALOR.DATA(TRIM(BP2468)), VALUE(TRIM(BP2468))), BP2468)</f>
        <v>0</v>
      </c>
      <c r="C2468" t="str">
        <f>TEXT(Base[[#This Row],[Data_Padronizada]],"DDD")</f>
        <v>sáb</v>
      </c>
      <c r="D2468">
        <f>_xlfn.XLOOKUP(Base[[#This Row],[Recurso]],'DE-PARA'!$A$1:$A$1000,'DE-PARA'!$D$1:$D$1000)</f>
        <v>0</v>
      </c>
      <c r="E2468" t="str">
        <f>_xlfn.XLOOKUP(Base[[#This Row],[Tipo]],'DE-PARA'!$K$2:$K$63,'DE-PARA'!$L$2:$L$63,"Fazer De-Para")</f>
        <v>Fazer De-Para</v>
      </c>
      <c r="F2468" s="21">
        <f>Base[[#This Row],[Duração]]*24</f>
        <v>0</v>
      </c>
      <c r="G2468" s="22">
        <f>HOUR(Base[[#This Row],[Tempo de atendimento]]/24)</f>
        <v>0</v>
      </c>
      <c r="H2468">
        <f>_xlfn.XLOOKUP(Base[[#This Row],[Recurso]],'DE-PARA'!$A$1:$A$1000,'DE-PARA'!$E$1:$E$1000)</f>
        <v>0</v>
      </c>
      <c r="I2468">
        <f>_xlfn.XLOOKUP(Base[[#This Row],[Recurso]],'DE-PARA'!$A$1:$A$1000,'DE-PARA'!$F$1:$F$1000)</f>
        <v>0</v>
      </c>
      <c r="AD2468" s="64"/>
      <c r="AE2468" s="64"/>
      <c r="AF2468" s="64"/>
      <c r="AG2468" s="65"/>
      <c r="AH2468" s="65"/>
      <c r="BK2468" s="65"/>
      <c r="BL2468" s="65"/>
      <c r="BP2468" s="20"/>
    </row>
    <row r="2469" spans="1:68">
      <c r="A2469" s="19">
        <f>CONCATENATE(MONTH(Base[[#This Row],[Data_Padronizada]]),"/",YEAR(Base[[#This Row],[Data_Padronizada]]))*1</f>
        <v>1</v>
      </c>
      <c r="B2469" s="20" cm="1">
        <f t="array" ref="B2469">IF(ISTEXT(BP2469), IFERROR(VALOR.DATA(TRIM(BP2469)), VALUE(TRIM(BP2469))), BP2469)</f>
        <v>0</v>
      </c>
      <c r="C2469" t="str">
        <f>TEXT(Base[[#This Row],[Data_Padronizada]],"DDD")</f>
        <v>sáb</v>
      </c>
      <c r="D2469">
        <f>_xlfn.XLOOKUP(Base[[#This Row],[Recurso]],'DE-PARA'!$A$1:$A$1000,'DE-PARA'!$D$1:$D$1000)</f>
        <v>0</v>
      </c>
      <c r="E2469" t="str">
        <f>_xlfn.XLOOKUP(Base[[#This Row],[Tipo]],'DE-PARA'!$K$2:$K$63,'DE-PARA'!$L$2:$L$63,"Fazer De-Para")</f>
        <v>Fazer De-Para</v>
      </c>
      <c r="F2469" s="21">
        <f>Base[[#This Row],[Duração]]*24</f>
        <v>0</v>
      </c>
      <c r="G2469" s="22">
        <f>HOUR(Base[[#This Row],[Tempo de atendimento]]/24)</f>
        <v>0</v>
      </c>
      <c r="H2469">
        <f>_xlfn.XLOOKUP(Base[[#This Row],[Recurso]],'DE-PARA'!$A$1:$A$1000,'DE-PARA'!$E$1:$E$1000)</f>
        <v>0</v>
      </c>
      <c r="I2469">
        <f>_xlfn.XLOOKUP(Base[[#This Row],[Recurso]],'DE-PARA'!$A$1:$A$1000,'DE-PARA'!$F$1:$F$1000)</f>
        <v>0</v>
      </c>
      <c r="AD2469" s="64"/>
      <c r="AE2469" s="64"/>
      <c r="AF2469" s="64"/>
      <c r="AG2469" s="65"/>
      <c r="AH2469" s="65"/>
      <c r="BK2469" s="65"/>
      <c r="BL2469" s="65"/>
      <c r="BP2469" s="20"/>
    </row>
    <row r="2470" spans="1:68">
      <c r="A2470" s="19">
        <f>CONCATENATE(MONTH(Base[[#This Row],[Data_Padronizada]]),"/",YEAR(Base[[#This Row],[Data_Padronizada]]))*1</f>
        <v>1</v>
      </c>
      <c r="B2470" s="20" cm="1">
        <f t="array" ref="B2470">IF(ISTEXT(BP2470), IFERROR(VALOR.DATA(TRIM(BP2470)), VALUE(TRIM(BP2470))), BP2470)</f>
        <v>0</v>
      </c>
      <c r="C2470" t="str">
        <f>TEXT(Base[[#This Row],[Data_Padronizada]],"DDD")</f>
        <v>sáb</v>
      </c>
      <c r="D2470">
        <f>_xlfn.XLOOKUP(Base[[#This Row],[Recurso]],'DE-PARA'!$A$1:$A$1000,'DE-PARA'!$D$1:$D$1000)</f>
        <v>0</v>
      </c>
      <c r="E2470" t="str">
        <f>_xlfn.XLOOKUP(Base[[#This Row],[Tipo]],'DE-PARA'!$K$2:$K$63,'DE-PARA'!$L$2:$L$63,"Fazer De-Para")</f>
        <v>Fazer De-Para</v>
      </c>
      <c r="F2470" s="21">
        <f>Base[[#This Row],[Duração]]*24</f>
        <v>0</v>
      </c>
      <c r="G2470" s="22">
        <f>HOUR(Base[[#This Row],[Tempo de atendimento]]/24)</f>
        <v>0</v>
      </c>
      <c r="H2470">
        <f>_xlfn.XLOOKUP(Base[[#This Row],[Recurso]],'DE-PARA'!$A$1:$A$1000,'DE-PARA'!$E$1:$E$1000)</f>
        <v>0</v>
      </c>
      <c r="I2470">
        <f>_xlfn.XLOOKUP(Base[[#This Row],[Recurso]],'DE-PARA'!$A$1:$A$1000,'DE-PARA'!$F$1:$F$1000)</f>
        <v>0</v>
      </c>
      <c r="AD2470" s="64"/>
      <c r="AE2470" s="64"/>
      <c r="AF2470" s="64"/>
      <c r="AG2470" s="65"/>
      <c r="AH2470" s="65"/>
      <c r="BK2470" s="65"/>
      <c r="BL2470" s="65"/>
      <c r="BP2470" s="20"/>
    </row>
    <row r="2471" spans="1:68">
      <c r="A2471" s="19">
        <f>CONCATENATE(MONTH(Base[[#This Row],[Data_Padronizada]]),"/",YEAR(Base[[#This Row],[Data_Padronizada]]))*1</f>
        <v>1</v>
      </c>
      <c r="B2471" s="20" cm="1">
        <f t="array" ref="B2471">IF(ISTEXT(BP2471), IFERROR(VALOR.DATA(TRIM(BP2471)), VALUE(TRIM(BP2471))), BP2471)</f>
        <v>0</v>
      </c>
      <c r="C2471" t="str">
        <f>TEXT(Base[[#This Row],[Data_Padronizada]],"DDD")</f>
        <v>sáb</v>
      </c>
      <c r="D2471">
        <f>_xlfn.XLOOKUP(Base[[#This Row],[Recurso]],'DE-PARA'!$A$1:$A$1000,'DE-PARA'!$D$1:$D$1000)</f>
        <v>0</v>
      </c>
      <c r="E2471" t="str">
        <f>_xlfn.XLOOKUP(Base[[#This Row],[Tipo]],'DE-PARA'!$K$2:$K$63,'DE-PARA'!$L$2:$L$63,"Fazer De-Para")</f>
        <v>Fazer De-Para</v>
      </c>
      <c r="F2471" s="21">
        <f>Base[[#This Row],[Duração]]*24</f>
        <v>0</v>
      </c>
      <c r="G2471" s="22">
        <f>HOUR(Base[[#This Row],[Tempo de atendimento]]/24)</f>
        <v>0</v>
      </c>
      <c r="H2471">
        <f>_xlfn.XLOOKUP(Base[[#This Row],[Recurso]],'DE-PARA'!$A$1:$A$1000,'DE-PARA'!$E$1:$E$1000)</f>
        <v>0</v>
      </c>
      <c r="I2471">
        <f>_xlfn.XLOOKUP(Base[[#This Row],[Recurso]],'DE-PARA'!$A$1:$A$1000,'DE-PARA'!$F$1:$F$1000)</f>
        <v>0</v>
      </c>
      <c r="AD2471" s="64"/>
      <c r="AE2471" s="64"/>
      <c r="AF2471" s="64"/>
      <c r="AG2471" s="65"/>
      <c r="AH2471" s="65"/>
      <c r="BK2471" s="65"/>
      <c r="BL2471" s="65"/>
      <c r="BP2471" s="20"/>
    </row>
    <row r="2472" spans="1:68">
      <c r="A2472" s="19">
        <f>CONCATENATE(MONTH(Base[[#This Row],[Data_Padronizada]]),"/",YEAR(Base[[#This Row],[Data_Padronizada]]))*1</f>
        <v>1</v>
      </c>
      <c r="B2472" s="20" cm="1">
        <f t="array" ref="B2472">IF(ISTEXT(BP2472), IFERROR(VALOR.DATA(TRIM(BP2472)), VALUE(TRIM(BP2472))), BP2472)</f>
        <v>0</v>
      </c>
      <c r="C2472" t="str">
        <f>TEXT(Base[[#This Row],[Data_Padronizada]],"DDD")</f>
        <v>sáb</v>
      </c>
      <c r="D2472">
        <f>_xlfn.XLOOKUP(Base[[#This Row],[Recurso]],'DE-PARA'!$A$1:$A$1000,'DE-PARA'!$D$1:$D$1000)</f>
        <v>0</v>
      </c>
      <c r="E2472" t="str">
        <f>_xlfn.XLOOKUP(Base[[#This Row],[Tipo]],'DE-PARA'!$K$2:$K$63,'DE-PARA'!$L$2:$L$63,"Fazer De-Para")</f>
        <v>Fazer De-Para</v>
      </c>
      <c r="F2472" s="21">
        <f>Base[[#This Row],[Duração]]*24</f>
        <v>0</v>
      </c>
      <c r="G2472" s="22">
        <f>HOUR(Base[[#This Row],[Tempo de atendimento]]/24)</f>
        <v>0</v>
      </c>
      <c r="H2472">
        <f>_xlfn.XLOOKUP(Base[[#This Row],[Recurso]],'DE-PARA'!$A$1:$A$1000,'DE-PARA'!$E$1:$E$1000)</f>
        <v>0</v>
      </c>
      <c r="I2472">
        <f>_xlfn.XLOOKUP(Base[[#This Row],[Recurso]],'DE-PARA'!$A$1:$A$1000,'DE-PARA'!$F$1:$F$1000)</f>
        <v>0</v>
      </c>
      <c r="AD2472" s="64"/>
      <c r="AE2472" s="64"/>
      <c r="AF2472" s="64"/>
      <c r="AG2472" s="65"/>
      <c r="AH2472" s="65"/>
      <c r="BK2472" s="65"/>
      <c r="BL2472" s="65"/>
      <c r="BP2472" s="20"/>
    </row>
    <row r="2473" spans="1:68">
      <c r="A2473" s="19">
        <f>CONCATENATE(MONTH(Base[[#This Row],[Data_Padronizada]]),"/",YEAR(Base[[#This Row],[Data_Padronizada]]))*1</f>
        <v>1</v>
      </c>
      <c r="B2473" s="20" cm="1">
        <f t="array" ref="B2473">IF(ISTEXT(BP2473), IFERROR(VALOR.DATA(TRIM(BP2473)), VALUE(TRIM(BP2473))), BP2473)</f>
        <v>0</v>
      </c>
      <c r="C2473" t="str">
        <f>TEXT(Base[[#This Row],[Data_Padronizada]],"DDD")</f>
        <v>sáb</v>
      </c>
      <c r="D2473">
        <f>_xlfn.XLOOKUP(Base[[#This Row],[Recurso]],'DE-PARA'!$A$1:$A$1000,'DE-PARA'!$D$1:$D$1000)</f>
        <v>0</v>
      </c>
      <c r="E2473" t="str">
        <f>_xlfn.XLOOKUP(Base[[#This Row],[Tipo]],'DE-PARA'!$K$2:$K$63,'DE-PARA'!$L$2:$L$63,"Fazer De-Para")</f>
        <v>Fazer De-Para</v>
      </c>
      <c r="F2473" s="21">
        <f>Base[[#This Row],[Duração]]*24</f>
        <v>0</v>
      </c>
      <c r="G2473" s="22">
        <f>HOUR(Base[[#This Row],[Tempo de atendimento]]/24)</f>
        <v>0</v>
      </c>
      <c r="H2473">
        <f>_xlfn.XLOOKUP(Base[[#This Row],[Recurso]],'DE-PARA'!$A$1:$A$1000,'DE-PARA'!$E$1:$E$1000)</f>
        <v>0</v>
      </c>
      <c r="I2473">
        <f>_xlfn.XLOOKUP(Base[[#This Row],[Recurso]],'DE-PARA'!$A$1:$A$1000,'DE-PARA'!$F$1:$F$1000)</f>
        <v>0</v>
      </c>
      <c r="AD2473" s="64"/>
      <c r="AE2473" s="64"/>
      <c r="AF2473" s="64"/>
      <c r="AG2473" s="65"/>
      <c r="AH2473" s="65"/>
      <c r="BK2473" s="65"/>
      <c r="BL2473" s="65"/>
      <c r="BP2473" s="20"/>
    </row>
    <row r="2474" spans="1:68">
      <c r="A2474" s="19">
        <f>CONCATENATE(MONTH(Base[[#This Row],[Data_Padronizada]]),"/",YEAR(Base[[#This Row],[Data_Padronizada]]))*1</f>
        <v>1</v>
      </c>
      <c r="B2474" s="20" cm="1">
        <f t="array" ref="B2474">IF(ISTEXT(BP2474), IFERROR(VALOR.DATA(TRIM(BP2474)), VALUE(TRIM(BP2474))), BP2474)</f>
        <v>0</v>
      </c>
      <c r="C2474" t="str">
        <f>TEXT(Base[[#This Row],[Data_Padronizada]],"DDD")</f>
        <v>sáb</v>
      </c>
      <c r="D2474">
        <f>_xlfn.XLOOKUP(Base[[#This Row],[Recurso]],'DE-PARA'!$A$1:$A$1000,'DE-PARA'!$D$1:$D$1000)</f>
        <v>0</v>
      </c>
      <c r="E2474" t="str">
        <f>_xlfn.XLOOKUP(Base[[#This Row],[Tipo]],'DE-PARA'!$K$2:$K$63,'DE-PARA'!$L$2:$L$63,"Fazer De-Para")</f>
        <v>Fazer De-Para</v>
      </c>
      <c r="F2474" s="21">
        <f>Base[[#This Row],[Duração]]*24</f>
        <v>0</v>
      </c>
      <c r="G2474" s="22">
        <f>HOUR(Base[[#This Row],[Tempo de atendimento]]/24)</f>
        <v>0</v>
      </c>
      <c r="H2474">
        <f>_xlfn.XLOOKUP(Base[[#This Row],[Recurso]],'DE-PARA'!$A$1:$A$1000,'DE-PARA'!$E$1:$E$1000)</f>
        <v>0</v>
      </c>
      <c r="I2474">
        <f>_xlfn.XLOOKUP(Base[[#This Row],[Recurso]],'DE-PARA'!$A$1:$A$1000,'DE-PARA'!$F$1:$F$1000)</f>
        <v>0</v>
      </c>
      <c r="AD2474" s="64"/>
      <c r="AE2474" s="64"/>
      <c r="AF2474" s="64"/>
      <c r="AG2474" s="65"/>
      <c r="AH2474" s="65"/>
      <c r="BK2474" s="65"/>
      <c r="BL2474" s="65"/>
      <c r="BP2474" s="20"/>
    </row>
    <row r="2475" spans="1:68">
      <c r="A2475" s="19">
        <f>CONCATENATE(MONTH(Base[[#This Row],[Data_Padronizada]]),"/",YEAR(Base[[#This Row],[Data_Padronizada]]))*1</f>
        <v>1</v>
      </c>
      <c r="B2475" s="20" cm="1">
        <f t="array" ref="B2475">IF(ISTEXT(BP2475), IFERROR(VALOR.DATA(TRIM(BP2475)), VALUE(TRIM(BP2475))), BP2475)</f>
        <v>0</v>
      </c>
      <c r="C2475" t="str">
        <f>TEXT(Base[[#This Row],[Data_Padronizada]],"DDD")</f>
        <v>sáb</v>
      </c>
      <c r="D2475">
        <f>_xlfn.XLOOKUP(Base[[#This Row],[Recurso]],'DE-PARA'!$A$1:$A$1000,'DE-PARA'!$D$1:$D$1000)</f>
        <v>0</v>
      </c>
      <c r="E2475" t="str">
        <f>_xlfn.XLOOKUP(Base[[#This Row],[Tipo]],'DE-PARA'!$K$2:$K$63,'DE-PARA'!$L$2:$L$63,"Fazer De-Para")</f>
        <v>Fazer De-Para</v>
      </c>
      <c r="F2475" s="21">
        <f>Base[[#This Row],[Duração]]*24</f>
        <v>0</v>
      </c>
      <c r="G2475" s="22">
        <f>HOUR(Base[[#This Row],[Tempo de atendimento]]/24)</f>
        <v>0</v>
      </c>
      <c r="H2475">
        <f>_xlfn.XLOOKUP(Base[[#This Row],[Recurso]],'DE-PARA'!$A$1:$A$1000,'DE-PARA'!$E$1:$E$1000)</f>
        <v>0</v>
      </c>
      <c r="I2475">
        <f>_xlfn.XLOOKUP(Base[[#This Row],[Recurso]],'DE-PARA'!$A$1:$A$1000,'DE-PARA'!$F$1:$F$1000)</f>
        <v>0</v>
      </c>
      <c r="AD2475" s="64"/>
      <c r="AE2475" s="64"/>
      <c r="AF2475" s="64"/>
      <c r="AG2475" s="65"/>
      <c r="AH2475" s="65"/>
      <c r="BK2475" s="65"/>
      <c r="BL2475" s="65"/>
      <c r="BP2475" s="20"/>
    </row>
    <row r="2476" spans="1:68">
      <c r="A2476" s="19">
        <f>CONCATENATE(MONTH(Base[[#This Row],[Data_Padronizada]]),"/",YEAR(Base[[#This Row],[Data_Padronizada]]))*1</f>
        <v>1</v>
      </c>
      <c r="B2476" s="20" cm="1">
        <f t="array" ref="B2476">IF(ISTEXT(BP2476), IFERROR(VALOR.DATA(TRIM(BP2476)), VALUE(TRIM(BP2476))), BP2476)</f>
        <v>0</v>
      </c>
      <c r="C2476" t="str">
        <f>TEXT(Base[[#This Row],[Data_Padronizada]],"DDD")</f>
        <v>sáb</v>
      </c>
      <c r="D2476">
        <f>_xlfn.XLOOKUP(Base[[#This Row],[Recurso]],'DE-PARA'!$A$1:$A$1000,'DE-PARA'!$D$1:$D$1000)</f>
        <v>0</v>
      </c>
      <c r="E2476" t="str">
        <f>_xlfn.XLOOKUP(Base[[#This Row],[Tipo]],'DE-PARA'!$K$2:$K$63,'DE-PARA'!$L$2:$L$63,"Fazer De-Para")</f>
        <v>Fazer De-Para</v>
      </c>
      <c r="F2476" s="21">
        <f>Base[[#This Row],[Duração]]*24</f>
        <v>0</v>
      </c>
      <c r="G2476" s="22">
        <f>HOUR(Base[[#This Row],[Tempo de atendimento]]/24)</f>
        <v>0</v>
      </c>
      <c r="H2476">
        <f>_xlfn.XLOOKUP(Base[[#This Row],[Recurso]],'DE-PARA'!$A$1:$A$1000,'DE-PARA'!$E$1:$E$1000)</f>
        <v>0</v>
      </c>
      <c r="I2476">
        <f>_xlfn.XLOOKUP(Base[[#This Row],[Recurso]],'DE-PARA'!$A$1:$A$1000,'DE-PARA'!$F$1:$F$1000)</f>
        <v>0</v>
      </c>
      <c r="AD2476" s="64"/>
      <c r="AE2476" s="64"/>
      <c r="AF2476" s="64"/>
      <c r="AG2476" s="65"/>
      <c r="AH2476" s="65"/>
      <c r="BK2476" s="65"/>
      <c r="BL2476" s="65"/>
      <c r="BP2476" s="20"/>
    </row>
    <row r="2477" spans="1:68">
      <c r="A2477" s="19">
        <f>CONCATENATE(MONTH(Base[[#This Row],[Data_Padronizada]]),"/",YEAR(Base[[#This Row],[Data_Padronizada]]))*1</f>
        <v>1</v>
      </c>
      <c r="B2477" s="20" cm="1">
        <f t="array" ref="B2477">IF(ISTEXT(BP2477), IFERROR(VALOR.DATA(TRIM(BP2477)), VALUE(TRIM(BP2477))), BP2477)</f>
        <v>0</v>
      </c>
      <c r="C2477" t="str">
        <f>TEXT(Base[[#This Row],[Data_Padronizada]],"DDD")</f>
        <v>sáb</v>
      </c>
      <c r="D2477">
        <f>_xlfn.XLOOKUP(Base[[#This Row],[Recurso]],'DE-PARA'!$A$1:$A$1000,'DE-PARA'!$D$1:$D$1000)</f>
        <v>0</v>
      </c>
      <c r="E2477" t="str">
        <f>_xlfn.XLOOKUP(Base[[#This Row],[Tipo]],'DE-PARA'!$K$2:$K$63,'DE-PARA'!$L$2:$L$63,"Fazer De-Para")</f>
        <v>Fazer De-Para</v>
      </c>
      <c r="F2477" s="21">
        <f>Base[[#This Row],[Duração]]*24</f>
        <v>0</v>
      </c>
      <c r="G2477" s="22">
        <f>HOUR(Base[[#This Row],[Tempo de atendimento]]/24)</f>
        <v>0</v>
      </c>
      <c r="H2477">
        <f>_xlfn.XLOOKUP(Base[[#This Row],[Recurso]],'DE-PARA'!$A$1:$A$1000,'DE-PARA'!$E$1:$E$1000)</f>
        <v>0</v>
      </c>
      <c r="I2477">
        <f>_xlfn.XLOOKUP(Base[[#This Row],[Recurso]],'DE-PARA'!$A$1:$A$1000,'DE-PARA'!$F$1:$F$1000)</f>
        <v>0</v>
      </c>
      <c r="AD2477" s="64"/>
      <c r="AE2477" s="64"/>
      <c r="AF2477" s="64"/>
      <c r="AG2477" s="65"/>
      <c r="AH2477" s="65"/>
      <c r="BK2477" s="65"/>
      <c r="BL2477" s="65"/>
      <c r="BP2477" s="20"/>
    </row>
    <row r="2478" spans="1:68">
      <c r="A2478" s="19">
        <f>CONCATENATE(MONTH(Base[[#This Row],[Data_Padronizada]]),"/",YEAR(Base[[#This Row],[Data_Padronizada]]))*1</f>
        <v>1</v>
      </c>
      <c r="B2478" s="20" cm="1">
        <f t="array" ref="B2478">IF(ISTEXT(BP2478), IFERROR(VALOR.DATA(TRIM(BP2478)), VALUE(TRIM(BP2478))), BP2478)</f>
        <v>0</v>
      </c>
      <c r="C2478" t="str">
        <f>TEXT(Base[[#This Row],[Data_Padronizada]],"DDD")</f>
        <v>sáb</v>
      </c>
      <c r="D2478">
        <f>_xlfn.XLOOKUP(Base[[#This Row],[Recurso]],'DE-PARA'!$A$1:$A$1000,'DE-PARA'!$D$1:$D$1000)</f>
        <v>0</v>
      </c>
      <c r="E2478" t="str">
        <f>_xlfn.XLOOKUP(Base[[#This Row],[Tipo]],'DE-PARA'!$K$2:$K$63,'DE-PARA'!$L$2:$L$63,"Fazer De-Para")</f>
        <v>Fazer De-Para</v>
      </c>
      <c r="F2478" s="21">
        <f>Base[[#This Row],[Duração]]*24</f>
        <v>0</v>
      </c>
      <c r="G2478" s="22">
        <f>HOUR(Base[[#This Row],[Tempo de atendimento]]/24)</f>
        <v>0</v>
      </c>
      <c r="H2478">
        <f>_xlfn.XLOOKUP(Base[[#This Row],[Recurso]],'DE-PARA'!$A$1:$A$1000,'DE-PARA'!$E$1:$E$1000)</f>
        <v>0</v>
      </c>
      <c r="I2478">
        <f>_xlfn.XLOOKUP(Base[[#This Row],[Recurso]],'DE-PARA'!$A$1:$A$1000,'DE-PARA'!$F$1:$F$1000)</f>
        <v>0</v>
      </c>
      <c r="AD2478" s="64"/>
      <c r="AE2478" s="64"/>
      <c r="AF2478" s="64"/>
      <c r="AG2478" s="65"/>
      <c r="AH2478" s="65"/>
      <c r="BK2478" s="65"/>
      <c r="BL2478" s="65"/>
      <c r="BP2478" s="20"/>
    </row>
    <row r="2479" spans="1:68">
      <c r="A2479" s="19">
        <f>CONCATENATE(MONTH(Base[[#This Row],[Data_Padronizada]]),"/",YEAR(Base[[#This Row],[Data_Padronizada]]))*1</f>
        <v>1</v>
      </c>
      <c r="B2479" s="20" cm="1">
        <f t="array" ref="B2479">IF(ISTEXT(BP2479), IFERROR(VALOR.DATA(TRIM(BP2479)), VALUE(TRIM(BP2479))), BP2479)</f>
        <v>0</v>
      </c>
      <c r="C2479" t="str">
        <f>TEXT(Base[[#This Row],[Data_Padronizada]],"DDD")</f>
        <v>sáb</v>
      </c>
      <c r="D2479">
        <f>_xlfn.XLOOKUP(Base[[#This Row],[Recurso]],'DE-PARA'!$A$1:$A$1000,'DE-PARA'!$D$1:$D$1000)</f>
        <v>0</v>
      </c>
      <c r="E2479" t="str">
        <f>_xlfn.XLOOKUP(Base[[#This Row],[Tipo]],'DE-PARA'!$K$2:$K$63,'DE-PARA'!$L$2:$L$63,"Fazer De-Para")</f>
        <v>Fazer De-Para</v>
      </c>
      <c r="F2479" s="21">
        <f>Base[[#This Row],[Duração]]*24</f>
        <v>0</v>
      </c>
      <c r="G2479" s="22">
        <f>HOUR(Base[[#This Row],[Tempo de atendimento]]/24)</f>
        <v>0</v>
      </c>
      <c r="H2479">
        <f>_xlfn.XLOOKUP(Base[[#This Row],[Recurso]],'DE-PARA'!$A$1:$A$1000,'DE-PARA'!$E$1:$E$1000)</f>
        <v>0</v>
      </c>
      <c r="I2479">
        <f>_xlfn.XLOOKUP(Base[[#This Row],[Recurso]],'DE-PARA'!$A$1:$A$1000,'DE-PARA'!$F$1:$F$1000)</f>
        <v>0</v>
      </c>
      <c r="AD2479" s="64"/>
      <c r="AE2479" s="64"/>
      <c r="AF2479" s="64"/>
      <c r="AG2479" s="65"/>
      <c r="AH2479" s="65"/>
      <c r="BK2479" s="65"/>
      <c r="BL2479" s="65"/>
      <c r="BP2479" s="20"/>
    </row>
    <row r="2480" spans="1:68">
      <c r="A2480" s="19">
        <f>CONCATENATE(MONTH(Base[[#This Row],[Data_Padronizada]]),"/",YEAR(Base[[#This Row],[Data_Padronizada]]))*1</f>
        <v>1</v>
      </c>
      <c r="B2480" s="20" cm="1">
        <f t="array" ref="B2480">IF(ISTEXT(BP2480), IFERROR(VALOR.DATA(TRIM(BP2480)), VALUE(TRIM(BP2480))), BP2480)</f>
        <v>0</v>
      </c>
      <c r="C2480" t="str">
        <f>TEXT(Base[[#This Row],[Data_Padronizada]],"DDD")</f>
        <v>sáb</v>
      </c>
      <c r="D2480">
        <f>_xlfn.XLOOKUP(Base[[#This Row],[Recurso]],'DE-PARA'!$A$1:$A$1000,'DE-PARA'!$D$1:$D$1000)</f>
        <v>0</v>
      </c>
      <c r="E2480" t="str">
        <f>_xlfn.XLOOKUP(Base[[#This Row],[Tipo]],'DE-PARA'!$K$2:$K$63,'DE-PARA'!$L$2:$L$63,"Fazer De-Para")</f>
        <v>Fazer De-Para</v>
      </c>
      <c r="F2480" s="21">
        <f>Base[[#This Row],[Duração]]*24</f>
        <v>0</v>
      </c>
      <c r="G2480" s="22">
        <f>HOUR(Base[[#This Row],[Tempo de atendimento]]/24)</f>
        <v>0</v>
      </c>
      <c r="H2480">
        <f>_xlfn.XLOOKUP(Base[[#This Row],[Recurso]],'DE-PARA'!$A$1:$A$1000,'DE-PARA'!$E$1:$E$1000)</f>
        <v>0</v>
      </c>
      <c r="I2480">
        <f>_xlfn.XLOOKUP(Base[[#This Row],[Recurso]],'DE-PARA'!$A$1:$A$1000,'DE-PARA'!$F$1:$F$1000)</f>
        <v>0</v>
      </c>
      <c r="AD2480" s="64"/>
      <c r="AE2480" s="64"/>
      <c r="AF2480" s="64"/>
      <c r="AG2480" s="65"/>
      <c r="AH2480" s="65"/>
      <c r="BK2480" s="65"/>
      <c r="BL2480" s="65"/>
      <c r="BP2480" s="20"/>
    </row>
    <row r="2481" spans="1:68">
      <c r="A2481" s="19">
        <f>CONCATENATE(MONTH(Base[[#This Row],[Data_Padronizada]]),"/",YEAR(Base[[#This Row],[Data_Padronizada]]))*1</f>
        <v>1</v>
      </c>
      <c r="B2481" s="20" cm="1">
        <f t="array" ref="B2481">IF(ISTEXT(BP2481), IFERROR(VALOR.DATA(TRIM(BP2481)), VALUE(TRIM(BP2481))), BP2481)</f>
        <v>0</v>
      </c>
      <c r="C2481" t="str">
        <f>TEXT(Base[[#This Row],[Data_Padronizada]],"DDD")</f>
        <v>sáb</v>
      </c>
      <c r="D2481">
        <f>_xlfn.XLOOKUP(Base[[#This Row],[Recurso]],'DE-PARA'!$A$1:$A$1000,'DE-PARA'!$D$1:$D$1000)</f>
        <v>0</v>
      </c>
      <c r="E2481" t="str">
        <f>_xlfn.XLOOKUP(Base[[#This Row],[Tipo]],'DE-PARA'!$K$2:$K$63,'DE-PARA'!$L$2:$L$63,"Fazer De-Para")</f>
        <v>Fazer De-Para</v>
      </c>
      <c r="F2481" s="21">
        <f>Base[[#This Row],[Duração]]*24</f>
        <v>0</v>
      </c>
      <c r="G2481" s="22">
        <f>HOUR(Base[[#This Row],[Tempo de atendimento]]/24)</f>
        <v>0</v>
      </c>
      <c r="H2481">
        <f>_xlfn.XLOOKUP(Base[[#This Row],[Recurso]],'DE-PARA'!$A$1:$A$1000,'DE-PARA'!$E$1:$E$1000)</f>
        <v>0</v>
      </c>
      <c r="I2481">
        <f>_xlfn.XLOOKUP(Base[[#This Row],[Recurso]],'DE-PARA'!$A$1:$A$1000,'DE-PARA'!$F$1:$F$1000)</f>
        <v>0</v>
      </c>
      <c r="AD2481" s="64"/>
      <c r="AE2481" s="64"/>
      <c r="AF2481" s="64"/>
      <c r="AG2481" s="65"/>
      <c r="AH2481" s="65"/>
      <c r="BK2481" s="65"/>
      <c r="BL2481" s="65"/>
      <c r="BP2481" s="20"/>
    </row>
    <row r="2482" spans="1:68">
      <c r="A2482" s="19">
        <f>CONCATENATE(MONTH(Base[[#This Row],[Data_Padronizada]]),"/",YEAR(Base[[#This Row],[Data_Padronizada]]))*1</f>
        <v>1</v>
      </c>
      <c r="B2482" s="20" cm="1">
        <f t="array" ref="B2482">IF(ISTEXT(BP2482), IFERROR(VALOR.DATA(TRIM(BP2482)), VALUE(TRIM(BP2482))), BP2482)</f>
        <v>0</v>
      </c>
      <c r="C2482" t="str">
        <f>TEXT(Base[[#This Row],[Data_Padronizada]],"DDD")</f>
        <v>sáb</v>
      </c>
      <c r="D2482">
        <f>_xlfn.XLOOKUP(Base[[#This Row],[Recurso]],'DE-PARA'!$A$1:$A$1000,'DE-PARA'!$D$1:$D$1000)</f>
        <v>0</v>
      </c>
      <c r="E2482" t="str">
        <f>_xlfn.XLOOKUP(Base[[#This Row],[Tipo]],'DE-PARA'!$K$2:$K$63,'DE-PARA'!$L$2:$L$63,"Fazer De-Para")</f>
        <v>Fazer De-Para</v>
      </c>
      <c r="F2482" s="21">
        <f>Base[[#This Row],[Duração]]*24</f>
        <v>0</v>
      </c>
      <c r="G2482" s="22">
        <f>HOUR(Base[[#This Row],[Tempo de atendimento]]/24)</f>
        <v>0</v>
      </c>
      <c r="H2482">
        <f>_xlfn.XLOOKUP(Base[[#This Row],[Recurso]],'DE-PARA'!$A$1:$A$1000,'DE-PARA'!$E$1:$E$1000)</f>
        <v>0</v>
      </c>
      <c r="I2482">
        <f>_xlfn.XLOOKUP(Base[[#This Row],[Recurso]],'DE-PARA'!$A$1:$A$1000,'DE-PARA'!$F$1:$F$1000)</f>
        <v>0</v>
      </c>
      <c r="AD2482" s="64"/>
      <c r="AE2482" s="64"/>
      <c r="AF2482" s="64"/>
      <c r="AG2482" s="65"/>
      <c r="AH2482" s="65"/>
      <c r="BK2482" s="65"/>
      <c r="BL2482" s="65"/>
      <c r="BP2482" s="20"/>
    </row>
    <row r="2483" spans="1:68">
      <c r="A2483" s="19">
        <f>CONCATENATE(MONTH(Base[[#This Row],[Data_Padronizada]]),"/",YEAR(Base[[#This Row],[Data_Padronizada]]))*1</f>
        <v>1</v>
      </c>
      <c r="B2483" s="20" cm="1">
        <f t="array" ref="B2483">IF(ISTEXT(BP2483), IFERROR(VALOR.DATA(TRIM(BP2483)), VALUE(TRIM(BP2483))), BP2483)</f>
        <v>0</v>
      </c>
      <c r="C2483" t="str">
        <f>TEXT(Base[[#This Row],[Data_Padronizada]],"DDD")</f>
        <v>sáb</v>
      </c>
      <c r="D2483">
        <f>_xlfn.XLOOKUP(Base[[#This Row],[Recurso]],'DE-PARA'!$A$1:$A$1000,'DE-PARA'!$D$1:$D$1000)</f>
        <v>0</v>
      </c>
      <c r="E2483" t="str">
        <f>_xlfn.XLOOKUP(Base[[#This Row],[Tipo]],'DE-PARA'!$K$2:$K$63,'DE-PARA'!$L$2:$L$63,"Fazer De-Para")</f>
        <v>Fazer De-Para</v>
      </c>
      <c r="F2483" s="21">
        <f>Base[[#This Row],[Duração]]*24</f>
        <v>0</v>
      </c>
      <c r="G2483" s="22">
        <f>HOUR(Base[[#This Row],[Tempo de atendimento]]/24)</f>
        <v>0</v>
      </c>
      <c r="H2483">
        <f>_xlfn.XLOOKUP(Base[[#This Row],[Recurso]],'DE-PARA'!$A$1:$A$1000,'DE-PARA'!$E$1:$E$1000)</f>
        <v>0</v>
      </c>
      <c r="I2483">
        <f>_xlfn.XLOOKUP(Base[[#This Row],[Recurso]],'DE-PARA'!$A$1:$A$1000,'DE-PARA'!$F$1:$F$1000)</f>
        <v>0</v>
      </c>
      <c r="AD2483" s="64"/>
      <c r="AE2483" s="64"/>
      <c r="AF2483" s="64"/>
      <c r="AG2483" s="65"/>
      <c r="AH2483" s="65"/>
      <c r="BK2483" s="65"/>
      <c r="BL2483" s="65"/>
      <c r="BP2483" s="20"/>
    </row>
    <row r="2484" spans="1:68">
      <c r="A2484" s="19">
        <f>CONCATENATE(MONTH(Base[[#This Row],[Data_Padronizada]]),"/",YEAR(Base[[#This Row],[Data_Padronizada]]))*1</f>
        <v>1</v>
      </c>
      <c r="B2484" s="20" cm="1">
        <f t="array" ref="B2484">IF(ISTEXT(BP2484), IFERROR(VALOR.DATA(TRIM(BP2484)), VALUE(TRIM(BP2484))), BP2484)</f>
        <v>0</v>
      </c>
      <c r="C2484" t="str">
        <f>TEXT(Base[[#This Row],[Data_Padronizada]],"DDD")</f>
        <v>sáb</v>
      </c>
      <c r="D2484">
        <f>_xlfn.XLOOKUP(Base[[#This Row],[Recurso]],'DE-PARA'!$A$1:$A$1000,'DE-PARA'!$D$1:$D$1000)</f>
        <v>0</v>
      </c>
      <c r="E2484" t="str">
        <f>_xlfn.XLOOKUP(Base[[#This Row],[Tipo]],'DE-PARA'!$K$2:$K$63,'DE-PARA'!$L$2:$L$63,"Fazer De-Para")</f>
        <v>Fazer De-Para</v>
      </c>
      <c r="F2484" s="21">
        <f>Base[[#This Row],[Duração]]*24</f>
        <v>0</v>
      </c>
      <c r="G2484" s="22">
        <f>HOUR(Base[[#This Row],[Tempo de atendimento]]/24)</f>
        <v>0</v>
      </c>
      <c r="H2484">
        <f>_xlfn.XLOOKUP(Base[[#This Row],[Recurso]],'DE-PARA'!$A$1:$A$1000,'DE-PARA'!$E$1:$E$1000)</f>
        <v>0</v>
      </c>
      <c r="I2484">
        <f>_xlfn.XLOOKUP(Base[[#This Row],[Recurso]],'DE-PARA'!$A$1:$A$1000,'DE-PARA'!$F$1:$F$1000)</f>
        <v>0</v>
      </c>
      <c r="AD2484" s="64"/>
      <c r="AE2484" s="64"/>
      <c r="AF2484" s="64"/>
      <c r="AG2484" s="65"/>
      <c r="AH2484" s="65"/>
      <c r="BK2484" s="65"/>
      <c r="BL2484" s="65"/>
      <c r="BP2484" s="20"/>
    </row>
    <row r="2485" spans="1:68">
      <c r="A2485" s="19">
        <f>CONCATENATE(MONTH(Base[[#This Row],[Data_Padronizada]]),"/",YEAR(Base[[#This Row],[Data_Padronizada]]))*1</f>
        <v>1</v>
      </c>
      <c r="B2485" s="20" cm="1">
        <f t="array" ref="B2485">IF(ISTEXT(BP2485), IFERROR(VALOR.DATA(TRIM(BP2485)), VALUE(TRIM(BP2485))), BP2485)</f>
        <v>0</v>
      </c>
      <c r="C2485" t="str">
        <f>TEXT(Base[[#This Row],[Data_Padronizada]],"DDD")</f>
        <v>sáb</v>
      </c>
      <c r="D2485">
        <f>_xlfn.XLOOKUP(Base[[#This Row],[Recurso]],'DE-PARA'!$A$1:$A$1000,'DE-PARA'!$D$1:$D$1000)</f>
        <v>0</v>
      </c>
      <c r="E2485" t="str">
        <f>_xlfn.XLOOKUP(Base[[#This Row],[Tipo]],'DE-PARA'!$K$2:$K$63,'DE-PARA'!$L$2:$L$63,"Fazer De-Para")</f>
        <v>Fazer De-Para</v>
      </c>
      <c r="F2485" s="21">
        <f>Base[[#This Row],[Duração]]*24</f>
        <v>0</v>
      </c>
      <c r="G2485" s="22">
        <f>HOUR(Base[[#This Row],[Tempo de atendimento]]/24)</f>
        <v>0</v>
      </c>
      <c r="H2485">
        <f>_xlfn.XLOOKUP(Base[[#This Row],[Recurso]],'DE-PARA'!$A$1:$A$1000,'DE-PARA'!$E$1:$E$1000)</f>
        <v>0</v>
      </c>
      <c r="I2485">
        <f>_xlfn.XLOOKUP(Base[[#This Row],[Recurso]],'DE-PARA'!$A$1:$A$1000,'DE-PARA'!$F$1:$F$1000)</f>
        <v>0</v>
      </c>
      <c r="AD2485" s="64"/>
      <c r="AE2485" s="64"/>
      <c r="AF2485" s="64"/>
      <c r="AG2485" s="65"/>
      <c r="AH2485" s="65"/>
      <c r="BK2485" s="65"/>
      <c r="BL2485" s="65"/>
      <c r="BP2485" s="20"/>
    </row>
    <row r="2486" spans="1:68">
      <c r="A2486" s="19">
        <f>CONCATENATE(MONTH(Base[[#This Row],[Data_Padronizada]]),"/",YEAR(Base[[#This Row],[Data_Padronizada]]))*1</f>
        <v>1</v>
      </c>
      <c r="B2486" s="20" cm="1">
        <f t="array" ref="B2486">IF(ISTEXT(BP2486), IFERROR(VALOR.DATA(TRIM(BP2486)), VALUE(TRIM(BP2486))), BP2486)</f>
        <v>0</v>
      </c>
      <c r="C2486" t="str">
        <f>TEXT(Base[[#This Row],[Data_Padronizada]],"DDD")</f>
        <v>sáb</v>
      </c>
      <c r="D2486">
        <f>_xlfn.XLOOKUP(Base[[#This Row],[Recurso]],'DE-PARA'!$A$1:$A$1000,'DE-PARA'!$D$1:$D$1000)</f>
        <v>0</v>
      </c>
      <c r="E2486" t="str">
        <f>_xlfn.XLOOKUP(Base[[#This Row],[Tipo]],'DE-PARA'!$K$2:$K$63,'DE-PARA'!$L$2:$L$63,"Fazer De-Para")</f>
        <v>Fazer De-Para</v>
      </c>
      <c r="F2486" s="21">
        <f>Base[[#This Row],[Duração]]*24</f>
        <v>0</v>
      </c>
      <c r="G2486" s="22">
        <f>HOUR(Base[[#This Row],[Tempo de atendimento]]/24)</f>
        <v>0</v>
      </c>
      <c r="H2486">
        <f>_xlfn.XLOOKUP(Base[[#This Row],[Recurso]],'DE-PARA'!$A$1:$A$1000,'DE-PARA'!$E$1:$E$1000)</f>
        <v>0</v>
      </c>
      <c r="I2486">
        <f>_xlfn.XLOOKUP(Base[[#This Row],[Recurso]],'DE-PARA'!$A$1:$A$1000,'DE-PARA'!$F$1:$F$1000)</f>
        <v>0</v>
      </c>
      <c r="AD2486" s="64"/>
      <c r="AE2486" s="64"/>
      <c r="AF2486" s="64"/>
      <c r="AG2486" s="65"/>
      <c r="AH2486" s="65"/>
      <c r="BK2486" s="65"/>
      <c r="BL2486" s="65"/>
      <c r="BP2486" s="20"/>
    </row>
    <row r="2487" spans="1:68">
      <c r="A2487" s="19">
        <f>CONCATENATE(MONTH(Base[[#This Row],[Data_Padronizada]]),"/",YEAR(Base[[#This Row],[Data_Padronizada]]))*1</f>
        <v>1</v>
      </c>
      <c r="B2487" s="20" cm="1">
        <f t="array" ref="B2487">IF(ISTEXT(BP2487), IFERROR(VALOR.DATA(TRIM(BP2487)), VALUE(TRIM(BP2487))), BP2487)</f>
        <v>0</v>
      </c>
      <c r="C2487" t="str">
        <f>TEXT(Base[[#This Row],[Data_Padronizada]],"DDD")</f>
        <v>sáb</v>
      </c>
      <c r="D2487">
        <f>_xlfn.XLOOKUP(Base[[#This Row],[Recurso]],'DE-PARA'!$A$1:$A$1000,'DE-PARA'!$D$1:$D$1000)</f>
        <v>0</v>
      </c>
      <c r="E2487" t="str">
        <f>_xlfn.XLOOKUP(Base[[#This Row],[Tipo]],'DE-PARA'!$K$2:$K$63,'DE-PARA'!$L$2:$L$63,"Fazer De-Para")</f>
        <v>Fazer De-Para</v>
      </c>
      <c r="F2487" s="21">
        <f>Base[[#This Row],[Duração]]*24</f>
        <v>0</v>
      </c>
      <c r="G2487" s="22">
        <f>HOUR(Base[[#This Row],[Tempo de atendimento]]/24)</f>
        <v>0</v>
      </c>
      <c r="H2487">
        <f>_xlfn.XLOOKUP(Base[[#This Row],[Recurso]],'DE-PARA'!$A$1:$A$1000,'DE-PARA'!$E$1:$E$1000)</f>
        <v>0</v>
      </c>
      <c r="I2487">
        <f>_xlfn.XLOOKUP(Base[[#This Row],[Recurso]],'DE-PARA'!$A$1:$A$1000,'DE-PARA'!$F$1:$F$1000)</f>
        <v>0</v>
      </c>
      <c r="AD2487" s="64"/>
      <c r="AE2487" s="64"/>
      <c r="AF2487" s="64"/>
      <c r="AG2487" s="65"/>
      <c r="AH2487" s="65"/>
      <c r="BK2487" s="65"/>
      <c r="BL2487" s="65"/>
      <c r="BP2487" s="20"/>
    </row>
    <row r="2488" spans="1:68">
      <c r="A2488" s="19">
        <f>CONCATENATE(MONTH(Base[[#This Row],[Data_Padronizada]]),"/",YEAR(Base[[#This Row],[Data_Padronizada]]))*1</f>
        <v>1</v>
      </c>
      <c r="B2488" s="20" cm="1">
        <f t="array" ref="B2488">IF(ISTEXT(BP2488), IFERROR(VALOR.DATA(TRIM(BP2488)), VALUE(TRIM(BP2488))), BP2488)</f>
        <v>0</v>
      </c>
      <c r="C2488" t="str">
        <f>TEXT(Base[[#This Row],[Data_Padronizada]],"DDD")</f>
        <v>sáb</v>
      </c>
      <c r="D2488">
        <f>_xlfn.XLOOKUP(Base[[#This Row],[Recurso]],'DE-PARA'!$A$1:$A$1000,'DE-PARA'!$D$1:$D$1000)</f>
        <v>0</v>
      </c>
      <c r="E2488" t="str">
        <f>_xlfn.XLOOKUP(Base[[#This Row],[Tipo]],'DE-PARA'!$K$2:$K$63,'DE-PARA'!$L$2:$L$63,"Fazer De-Para")</f>
        <v>Fazer De-Para</v>
      </c>
      <c r="F2488" s="21">
        <f>Base[[#This Row],[Duração]]*24</f>
        <v>0</v>
      </c>
      <c r="G2488" s="22">
        <f>HOUR(Base[[#This Row],[Tempo de atendimento]]/24)</f>
        <v>0</v>
      </c>
      <c r="H2488">
        <f>_xlfn.XLOOKUP(Base[[#This Row],[Recurso]],'DE-PARA'!$A$1:$A$1000,'DE-PARA'!$E$1:$E$1000)</f>
        <v>0</v>
      </c>
      <c r="I2488">
        <f>_xlfn.XLOOKUP(Base[[#This Row],[Recurso]],'DE-PARA'!$A$1:$A$1000,'DE-PARA'!$F$1:$F$1000)</f>
        <v>0</v>
      </c>
      <c r="AD2488" s="64"/>
      <c r="AE2488" s="64"/>
      <c r="AF2488" s="64"/>
      <c r="AG2488" s="65"/>
      <c r="AH2488" s="65"/>
      <c r="BK2488" s="65"/>
      <c r="BL2488" s="65"/>
      <c r="BP2488" s="20"/>
    </row>
    <row r="2489" spans="1:68">
      <c r="A2489" s="19">
        <f>CONCATENATE(MONTH(Base[[#This Row],[Data_Padronizada]]),"/",YEAR(Base[[#This Row],[Data_Padronizada]]))*1</f>
        <v>1</v>
      </c>
      <c r="B2489" s="20" cm="1">
        <f t="array" ref="B2489">IF(ISTEXT(BP2489), IFERROR(VALOR.DATA(TRIM(BP2489)), VALUE(TRIM(BP2489))), BP2489)</f>
        <v>0</v>
      </c>
      <c r="C2489" t="str">
        <f>TEXT(Base[[#This Row],[Data_Padronizada]],"DDD")</f>
        <v>sáb</v>
      </c>
      <c r="D2489">
        <f>_xlfn.XLOOKUP(Base[[#This Row],[Recurso]],'DE-PARA'!$A$1:$A$1000,'DE-PARA'!$D$1:$D$1000)</f>
        <v>0</v>
      </c>
      <c r="E2489" t="str">
        <f>_xlfn.XLOOKUP(Base[[#This Row],[Tipo]],'DE-PARA'!$K$2:$K$63,'DE-PARA'!$L$2:$L$63,"Fazer De-Para")</f>
        <v>Fazer De-Para</v>
      </c>
      <c r="F2489" s="21">
        <f>Base[[#This Row],[Duração]]*24</f>
        <v>0</v>
      </c>
      <c r="G2489" s="22">
        <f>HOUR(Base[[#This Row],[Tempo de atendimento]]/24)</f>
        <v>0</v>
      </c>
      <c r="H2489">
        <f>_xlfn.XLOOKUP(Base[[#This Row],[Recurso]],'DE-PARA'!$A$1:$A$1000,'DE-PARA'!$E$1:$E$1000)</f>
        <v>0</v>
      </c>
      <c r="I2489">
        <f>_xlfn.XLOOKUP(Base[[#This Row],[Recurso]],'DE-PARA'!$A$1:$A$1000,'DE-PARA'!$F$1:$F$1000)</f>
        <v>0</v>
      </c>
      <c r="AD2489" s="64"/>
      <c r="AE2489" s="64"/>
      <c r="AF2489" s="64"/>
      <c r="AG2489" s="65"/>
      <c r="AH2489" s="65"/>
      <c r="BK2489" s="65"/>
      <c r="BL2489" s="65"/>
      <c r="BP2489" s="20"/>
    </row>
    <row r="2490" spans="1:68">
      <c r="A2490" s="19">
        <f>CONCATENATE(MONTH(Base[[#This Row],[Data_Padronizada]]),"/",YEAR(Base[[#This Row],[Data_Padronizada]]))*1</f>
        <v>1</v>
      </c>
      <c r="B2490" s="20" cm="1">
        <f t="array" ref="B2490">IF(ISTEXT(BP2490), IFERROR(VALOR.DATA(TRIM(BP2490)), VALUE(TRIM(BP2490))), BP2490)</f>
        <v>0</v>
      </c>
      <c r="C2490" t="str">
        <f>TEXT(Base[[#This Row],[Data_Padronizada]],"DDD")</f>
        <v>sáb</v>
      </c>
      <c r="D2490">
        <f>_xlfn.XLOOKUP(Base[[#This Row],[Recurso]],'DE-PARA'!$A$1:$A$1000,'DE-PARA'!$D$1:$D$1000)</f>
        <v>0</v>
      </c>
      <c r="E2490" t="str">
        <f>_xlfn.XLOOKUP(Base[[#This Row],[Tipo]],'DE-PARA'!$K$2:$K$63,'DE-PARA'!$L$2:$L$63,"Fazer De-Para")</f>
        <v>Fazer De-Para</v>
      </c>
      <c r="F2490" s="21">
        <f>Base[[#This Row],[Duração]]*24</f>
        <v>0</v>
      </c>
      <c r="G2490" s="22">
        <f>HOUR(Base[[#This Row],[Tempo de atendimento]]/24)</f>
        <v>0</v>
      </c>
      <c r="H2490">
        <f>_xlfn.XLOOKUP(Base[[#This Row],[Recurso]],'DE-PARA'!$A$1:$A$1000,'DE-PARA'!$E$1:$E$1000)</f>
        <v>0</v>
      </c>
      <c r="I2490">
        <f>_xlfn.XLOOKUP(Base[[#This Row],[Recurso]],'DE-PARA'!$A$1:$A$1000,'DE-PARA'!$F$1:$F$1000)</f>
        <v>0</v>
      </c>
      <c r="AD2490" s="64"/>
      <c r="AE2490" s="64"/>
      <c r="AF2490" s="64"/>
      <c r="AG2490" s="65"/>
      <c r="AH2490" s="65"/>
      <c r="BK2490" s="65"/>
      <c r="BL2490" s="65"/>
      <c r="BP2490" s="20"/>
    </row>
    <row r="2491" spans="1:68">
      <c r="A2491" s="19">
        <f>CONCATENATE(MONTH(Base[[#This Row],[Data_Padronizada]]),"/",YEAR(Base[[#This Row],[Data_Padronizada]]))*1</f>
        <v>1</v>
      </c>
      <c r="B2491" s="20" cm="1">
        <f t="array" ref="B2491">IF(ISTEXT(BP2491), IFERROR(VALOR.DATA(TRIM(BP2491)), VALUE(TRIM(BP2491))), BP2491)</f>
        <v>0</v>
      </c>
      <c r="C2491" t="str">
        <f>TEXT(Base[[#This Row],[Data_Padronizada]],"DDD")</f>
        <v>sáb</v>
      </c>
      <c r="D2491">
        <f>_xlfn.XLOOKUP(Base[[#This Row],[Recurso]],'DE-PARA'!$A$1:$A$1000,'DE-PARA'!$D$1:$D$1000)</f>
        <v>0</v>
      </c>
      <c r="E2491" t="str">
        <f>_xlfn.XLOOKUP(Base[[#This Row],[Tipo]],'DE-PARA'!$K$2:$K$63,'DE-PARA'!$L$2:$L$63,"Fazer De-Para")</f>
        <v>Fazer De-Para</v>
      </c>
      <c r="F2491" s="21">
        <f>Base[[#This Row],[Duração]]*24</f>
        <v>0</v>
      </c>
      <c r="G2491" s="22">
        <f>HOUR(Base[[#This Row],[Tempo de atendimento]]/24)</f>
        <v>0</v>
      </c>
      <c r="H2491">
        <f>_xlfn.XLOOKUP(Base[[#This Row],[Recurso]],'DE-PARA'!$A$1:$A$1000,'DE-PARA'!$E$1:$E$1000)</f>
        <v>0</v>
      </c>
      <c r="I2491">
        <f>_xlfn.XLOOKUP(Base[[#This Row],[Recurso]],'DE-PARA'!$A$1:$A$1000,'DE-PARA'!$F$1:$F$1000)</f>
        <v>0</v>
      </c>
      <c r="AD2491" s="64"/>
      <c r="AE2491" s="64"/>
      <c r="AF2491" s="64"/>
      <c r="AG2491" s="65"/>
      <c r="AH2491" s="65"/>
      <c r="BK2491" s="65"/>
      <c r="BL2491" s="65"/>
      <c r="BP2491" s="20"/>
    </row>
    <row r="2492" spans="1:68">
      <c r="A2492" s="19">
        <f>CONCATENATE(MONTH(Base[[#This Row],[Data_Padronizada]]),"/",YEAR(Base[[#This Row],[Data_Padronizada]]))*1</f>
        <v>1</v>
      </c>
      <c r="B2492" s="20" cm="1">
        <f t="array" ref="B2492">IF(ISTEXT(BP2492), IFERROR(VALOR.DATA(TRIM(BP2492)), VALUE(TRIM(BP2492))), BP2492)</f>
        <v>0</v>
      </c>
      <c r="C2492" t="str">
        <f>TEXT(Base[[#This Row],[Data_Padronizada]],"DDD")</f>
        <v>sáb</v>
      </c>
      <c r="D2492">
        <f>_xlfn.XLOOKUP(Base[[#This Row],[Recurso]],'DE-PARA'!$A$1:$A$1000,'DE-PARA'!$D$1:$D$1000)</f>
        <v>0</v>
      </c>
      <c r="E2492" t="str">
        <f>_xlfn.XLOOKUP(Base[[#This Row],[Tipo]],'DE-PARA'!$K$2:$K$63,'DE-PARA'!$L$2:$L$63,"Fazer De-Para")</f>
        <v>Fazer De-Para</v>
      </c>
      <c r="F2492" s="21">
        <f>Base[[#This Row],[Duração]]*24</f>
        <v>0</v>
      </c>
      <c r="G2492" s="22">
        <f>HOUR(Base[[#This Row],[Tempo de atendimento]]/24)</f>
        <v>0</v>
      </c>
      <c r="H2492">
        <f>_xlfn.XLOOKUP(Base[[#This Row],[Recurso]],'DE-PARA'!$A$1:$A$1000,'DE-PARA'!$E$1:$E$1000)</f>
        <v>0</v>
      </c>
      <c r="I2492">
        <f>_xlfn.XLOOKUP(Base[[#This Row],[Recurso]],'DE-PARA'!$A$1:$A$1000,'DE-PARA'!$F$1:$F$1000)</f>
        <v>0</v>
      </c>
      <c r="AD2492" s="64"/>
      <c r="AE2492" s="64"/>
      <c r="AF2492" s="64"/>
      <c r="AG2492" s="65"/>
      <c r="AH2492" s="65"/>
      <c r="BK2492" s="65"/>
      <c r="BL2492" s="65"/>
      <c r="BP2492" s="20"/>
    </row>
    <row r="2493" spans="1:68">
      <c r="A2493" s="19">
        <f>CONCATENATE(MONTH(Base[[#This Row],[Data_Padronizada]]),"/",YEAR(Base[[#This Row],[Data_Padronizada]]))*1</f>
        <v>1</v>
      </c>
      <c r="B2493" s="20" cm="1">
        <f t="array" ref="B2493">IF(ISTEXT(BP2493), IFERROR(VALOR.DATA(TRIM(BP2493)), VALUE(TRIM(BP2493))), BP2493)</f>
        <v>0</v>
      </c>
      <c r="C2493" t="str">
        <f>TEXT(Base[[#This Row],[Data_Padronizada]],"DDD")</f>
        <v>sáb</v>
      </c>
      <c r="D2493">
        <f>_xlfn.XLOOKUP(Base[[#This Row],[Recurso]],'DE-PARA'!$A$1:$A$1000,'DE-PARA'!$D$1:$D$1000)</f>
        <v>0</v>
      </c>
      <c r="E2493" t="str">
        <f>_xlfn.XLOOKUP(Base[[#This Row],[Tipo]],'DE-PARA'!$K$2:$K$63,'DE-PARA'!$L$2:$L$63,"Fazer De-Para")</f>
        <v>Fazer De-Para</v>
      </c>
      <c r="F2493" s="21">
        <f>Base[[#This Row],[Duração]]*24</f>
        <v>0</v>
      </c>
      <c r="G2493" s="22">
        <f>HOUR(Base[[#This Row],[Tempo de atendimento]]/24)</f>
        <v>0</v>
      </c>
      <c r="H2493">
        <f>_xlfn.XLOOKUP(Base[[#This Row],[Recurso]],'DE-PARA'!$A$1:$A$1000,'DE-PARA'!$E$1:$E$1000)</f>
        <v>0</v>
      </c>
      <c r="I2493">
        <f>_xlfn.XLOOKUP(Base[[#This Row],[Recurso]],'DE-PARA'!$A$1:$A$1000,'DE-PARA'!$F$1:$F$1000)</f>
        <v>0</v>
      </c>
      <c r="AD2493" s="64"/>
      <c r="AE2493" s="64"/>
      <c r="AF2493" s="64"/>
      <c r="AG2493" s="65"/>
      <c r="AH2493" s="65"/>
      <c r="BK2493" s="65"/>
      <c r="BL2493" s="65"/>
      <c r="BP2493" s="20"/>
    </row>
    <row r="2494" spans="1:68">
      <c r="A2494" s="19">
        <f>CONCATENATE(MONTH(Base[[#This Row],[Data_Padronizada]]),"/",YEAR(Base[[#This Row],[Data_Padronizada]]))*1</f>
        <v>1</v>
      </c>
      <c r="B2494" s="20" cm="1">
        <f t="array" ref="B2494">IF(ISTEXT(BP2494), IFERROR(VALOR.DATA(TRIM(BP2494)), VALUE(TRIM(BP2494))), BP2494)</f>
        <v>0</v>
      </c>
      <c r="C2494" t="str">
        <f>TEXT(Base[[#This Row],[Data_Padronizada]],"DDD")</f>
        <v>sáb</v>
      </c>
      <c r="D2494">
        <f>_xlfn.XLOOKUP(Base[[#This Row],[Recurso]],'DE-PARA'!$A$1:$A$1000,'DE-PARA'!$D$1:$D$1000)</f>
        <v>0</v>
      </c>
      <c r="E2494" t="str">
        <f>_xlfn.XLOOKUP(Base[[#This Row],[Tipo]],'DE-PARA'!$K$2:$K$63,'DE-PARA'!$L$2:$L$63,"Fazer De-Para")</f>
        <v>Fazer De-Para</v>
      </c>
      <c r="F2494" s="21">
        <f>Base[[#This Row],[Duração]]*24</f>
        <v>0</v>
      </c>
      <c r="G2494" s="22">
        <f>HOUR(Base[[#This Row],[Tempo de atendimento]]/24)</f>
        <v>0</v>
      </c>
      <c r="H2494">
        <f>_xlfn.XLOOKUP(Base[[#This Row],[Recurso]],'DE-PARA'!$A$1:$A$1000,'DE-PARA'!$E$1:$E$1000)</f>
        <v>0</v>
      </c>
      <c r="I2494">
        <f>_xlfn.XLOOKUP(Base[[#This Row],[Recurso]],'DE-PARA'!$A$1:$A$1000,'DE-PARA'!$F$1:$F$1000)</f>
        <v>0</v>
      </c>
      <c r="AD2494" s="64"/>
      <c r="AE2494" s="64"/>
      <c r="AF2494" s="64"/>
      <c r="AG2494" s="65"/>
      <c r="AH2494" s="65"/>
      <c r="BK2494" s="65"/>
      <c r="BL2494" s="65"/>
      <c r="BP2494" s="20"/>
    </row>
    <row r="2495" spans="1:68">
      <c r="A2495" s="19">
        <f>CONCATENATE(MONTH(Base[[#This Row],[Data_Padronizada]]),"/",YEAR(Base[[#This Row],[Data_Padronizada]]))*1</f>
        <v>1</v>
      </c>
      <c r="B2495" s="20" cm="1">
        <f t="array" ref="B2495">IF(ISTEXT(BP2495), IFERROR(VALOR.DATA(TRIM(BP2495)), VALUE(TRIM(BP2495))), BP2495)</f>
        <v>0</v>
      </c>
      <c r="C2495" t="str">
        <f>TEXT(Base[[#This Row],[Data_Padronizada]],"DDD")</f>
        <v>sáb</v>
      </c>
      <c r="D2495">
        <f>_xlfn.XLOOKUP(Base[[#This Row],[Recurso]],'DE-PARA'!$A$1:$A$1000,'DE-PARA'!$D$1:$D$1000)</f>
        <v>0</v>
      </c>
      <c r="E2495" t="str">
        <f>_xlfn.XLOOKUP(Base[[#This Row],[Tipo]],'DE-PARA'!$K$2:$K$63,'DE-PARA'!$L$2:$L$63,"Fazer De-Para")</f>
        <v>Fazer De-Para</v>
      </c>
      <c r="F2495" s="21">
        <f>Base[[#This Row],[Duração]]*24</f>
        <v>0</v>
      </c>
      <c r="G2495" s="22">
        <f>HOUR(Base[[#This Row],[Tempo de atendimento]]/24)</f>
        <v>0</v>
      </c>
      <c r="H2495">
        <f>_xlfn.XLOOKUP(Base[[#This Row],[Recurso]],'DE-PARA'!$A$1:$A$1000,'DE-PARA'!$E$1:$E$1000)</f>
        <v>0</v>
      </c>
      <c r="I2495">
        <f>_xlfn.XLOOKUP(Base[[#This Row],[Recurso]],'DE-PARA'!$A$1:$A$1000,'DE-PARA'!$F$1:$F$1000)</f>
        <v>0</v>
      </c>
      <c r="AD2495" s="64"/>
      <c r="AE2495" s="64"/>
      <c r="AF2495" s="64"/>
      <c r="AG2495" s="65"/>
      <c r="AH2495" s="65"/>
      <c r="BK2495" s="65"/>
      <c r="BL2495" s="65"/>
      <c r="BP2495" s="20"/>
    </row>
    <row r="2496" spans="1:68">
      <c r="A2496" s="19">
        <f>CONCATENATE(MONTH(Base[[#This Row],[Data_Padronizada]]),"/",YEAR(Base[[#This Row],[Data_Padronizada]]))*1</f>
        <v>1</v>
      </c>
      <c r="B2496" s="20" cm="1">
        <f t="array" ref="B2496">IF(ISTEXT(BP2496), IFERROR(VALOR.DATA(TRIM(BP2496)), VALUE(TRIM(BP2496))), BP2496)</f>
        <v>0</v>
      </c>
      <c r="C2496" t="str">
        <f>TEXT(Base[[#This Row],[Data_Padronizada]],"DDD")</f>
        <v>sáb</v>
      </c>
      <c r="D2496">
        <f>_xlfn.XLOOKUP(Base[[#This Row],[Recurso]],'DE-PARA'!$A$1:$A$1000,'DE-PARA'!$D$1:$D$1000)</f>
        <v>0</v>
      </c>
      <c r="E2496" t="str">
        <f>_xlfn.XLOOKUP(Base[[#This Row],[Tipo]],'DE-PARA'!$K$2:$K$63,'DE-PARA'!$L$2:$L$63,"Fazer De-Para")</f>
        <v>Fazer De-Para</v>
      </c>
      <c r="F2496" s="21">
        <f>Base[[#This Row],[Duração]]*24</f>
        <v>0</v>
      </c>
      <c r="G2496" s="22">
        <f>HOUR(Base[[#This Row],[Tempo de atendimento]]/24)</f>
        <v>0</v>
      </c>
      <c r="H2496">
        <f>_xlfn.XLOOKUP(Base[[#This Row],[Recurso]],'DE-PARA'!$A$1:$A$1000,'DE-PARA'!$E$1:$E$1000)</f>
        <v>0</v>
      </c>
      <c r="I2496">
        <f>_xlfn.XLOOKUP(Base[[#This Row],[Recurso]],'DE-PARA'!$A$1:$A$1000,'DE-PARA'!$F$1:$F$1000)</f>
        <v>0</v>
      </c>
      <c r="AD2496" s="64"/>
      <c r="AE2496" s="64"/>
      <c r="AF2496" s="64"/>
      <c r="AG2496" s="65"/>
      <c r="AH2496" s="65"/>
      <c r="BK2496" s="65"/>
      <c r="BL2496" s="65"/>
      <c r="BP2496" s="20"/>
    </row>
    <row r="2497" spans="1:68">
      <c r="A2497" s="19">
        <f>CONCATENATE(MONTH(Base[[#This Row],[Data_Padronizada]]),"/",YEAR(Base[[#This Row],[Data_Padronizada]]))*1</f>
        <v>1</v>
      </c>
      <c r="B2497" s="20" cm="1">
        <f t="array" ref="B2497">IF(ISTEXT(BP2497), IFERROR(VALOR.DATA(TRIM(BP2497)), VALUE(TRIM(BP2497))), BP2497)</f>
        <v>0</v>
      </c>
      <c r="C2497" t="str">
        <f>TEXT(Base[[#This Row],[Data_Padronizada]],"DDD")</f>
        <v>sáb</v>
      </c>
      <c r="D2497">
        <f>_xlfn.XLOOKUP(Base[[#This Row],[Recurso]],'DE-PARA'!$A$1:$A$1000,'DE-PARA'!$D$1:$D$1000)</f>
        <v>0</v>
      </c>
      <c r="E2497" t="str">
        <f>_xlfn.XLOOKUP(Base[[#This Row],[Tipo]],'DE-PARA'!$K$2:$K$63,'DE-PARA'!$L$2:$L$63,"Fazer De-Para")</f>
        <v>Fazer De-Para</v>
      </c>
      <c r="F2497" s="21">
        <f>Base[[#This Row],[Duração]]*24</f>
        <v>0</v>
      </c>
      <c r="G2497" s="22">
        <f>HOUR(Base[[#This Row],[Tempo de atendimento]]/24)</f>
        <v>0</v>
      </c>
      <c r="H2497">
        <f>_xlfn.XLOOKUP(Base[[#This Row],[Recurso]],'DE-PARA'!$A$1:$A$1000,'DE-PARA'!$E$1:$E$1000)</f>
        <v>0</v>
      </c>
      <c r="I2497">
        <f>_xlfn.XLOOKUP(Base[[#This Row],[Recurso]],'DE-PARA'!$A$1:$A$1000,'DE-PARA'!$F$1:$F$1000)</f>
        <v>0</v>
      </c>
      <c r="AD2497" s="64"/>
      <c r="AE2497" s="64"/>
      <c r="AF2497" s="64"/>
      <c r="AG2497" s="65"/>
      <c r="AH2497" s="65"/>
      <c r="BK2497" s="65"/>
      <c r="BL2497" s="65"/>
      <c r="BP2497" s="20"/>
    </row>
    <row r="2498" spans="1:68">
      <c r="A2498" s="19">
        <f>CONCATENATE(MONTH(Base[[#This Row],[Data_Padronizada]]),"/",YEAR(Base[[#This Row],[Data_Padronizada]]))*1</f>
        <v>1</v>
      </c>
      <c r="B2498" s="20" cm="1">
        <f t="array" ref="B2498">IF(ISTEXT(BP2498), IFERROR(VALOR.DATA(TRIM(BP2498)), VALUE(TRIM(BP2498))), BP2498)</f>
        <v>0</v>
      </c>
      <c r="C2498" t="str">
        <f>TEXT(Base[[#This Row],[Data_Padronizada]],"DDD")</f>
        <v>sáb</v>
      </c>
      <c r="D2498">
        <f>_xlfn.XLOOKUP(Base[[#This Row],[Recurso]],'DE-PARA'!$A$1:$A$1000,'DE-PARA'!$D$1:$D$1000)</f>
        <v>0</v>
      </c>
      <c r="E2498" t="str">
        <f>_xlfn.XLOOKUP(Base[[#This Row],[Tipo]],'DE-PARA'!$K$2:$K$63,'DE-PARA'!$L$2:$L$63,"Fazer De-Para")</f>
        <v>Fazer De-Para</v>
      </c>
      <c r="F2498" s="21">
        <f>Base[[#This Row],[Duração]]*24</f>
        <v>0</v>
      </c>
      <c r="G2498" s="22">
        <f>HOUR(Base[[#This Row],[Tempo de atendimento]]/24)</f>
        <v>0</v>
      </c>
      <c r="H2498">
        <f>_xlfn.XLOOKUP(Base[[#This Row],[Recurso]],'DE-PARA'!$A$1:$A$1000,'DE-PARA'!$E$1:$E$1000)</f>
        <v>0</v>
      </c>
      <c r="I2498">
        <f>_xlfn.XLOOKUP(Base[[#This Row],[Recurso]],'DE-PARA'!$A$1:$A$1000,'DE-PARA'!$F$1:$F$1000)</f>
        <v>0</v>
      </c>
      <c r="AD2498" s="64"/>
      <c r="AE2498" s="64"/>
      <c r="AF2498" s="64"/>
      <c r="AG2498" s="65"/>
      <c r="AH2498" s="65"/>
      <c r="BK2498" s="65"/>
      <c r="BL2498" s="65"/>
      <c r="BP2498" s="20"/>
    </row>
    <row r="2499" spans="1:68">
      <c r="A2499" s="19">
        <f>CONCATENATE(MONTH(Base[[#This Row],[Data_Padronizada]]),"/",YEAR(Base[[#This Row],[Data_Padronizada]]))*1</f>
        <v>1</v>
      </c>
      <c r="B2499" s="20" cm="1">
        <f t="array" ref="B2499">IF(ISTEXT(BP2499), IFERROR(VALOR.DATA(TRIM(BP2499)), VALUE(TRIM(BP2499))), BP2499)</f>
        <v>0</v>
      </c>
      <c r="C2499" t="str">
        <f>TEXT(Base[[#This Row],[Data_Padronizada]],"DDD")</f>
        <v>sáb</v>
      </c>
      <c r="D2499">
        <f>_xlfn.XLOOKUP(Base[[#This Row],[Recurso]],'DE-PARA'!$A$1:$A$1000,'DE-PARA'!$D$1:$D$1000)</f>
        <v>0</v>
      </c>
      <c r="E2499" t="str">
        <f>_xlfn.XLOOKUP(Base[[#This Row],[Tipo]],'DE-PARA'!$K$2:$K$63,'DE-PARA'!$L$2:$L$63,"Fazer De-Para")</f>
        <v>Fazer De-Para</v>
      </c>
      <c r="F2499" s="21">
        <f>Base[[#This Row],[Duração]]*24</f>
        <v>0</v>
      </c>
      <c r="G2499" s="22">
        <f>HOUR(Base[[#This Row],[Tempo de atendimento]]/24)</f>
        <v>0</v>
      </c>
      <c r="H2499">
        <f>_xlfn.XLOOKUP(Base[[#This Row],[Recurso]],'DE-PARA'!$A$1:$A$1000,'DE-PARA'!$E$1:$E$1000)</f>
        <v>0</v>
      </c>
      <c r="I2499">
        <f>_xlfn.XLOOKUP(Base[[#This Row],[Recurso]],'DE-PARA'!$A$1:$A$1000,'DE-PARA'!$F$1:$F$1000)</f>
        <v>0</v>
      </c>
      <c r="AD2499" s="64"/>
      <c r="AE2499" s="64"/>
      <c r="AF2499" s="64"/>
      <c r="AG2499" s="65"/>
      <c r="AH2499" s="65"/>
      <c r="BK2499" s="65"/>
      <c r="BL2499" s="65"/>
      <c r="BP2499" s="20"/>
    </row>
    <row r="2500" spans="1:68">
      <c r="A2500" s="19">
        <f>CONCATENATE(MONTH(Base[[#This Row],[Data_Padronizada]]),"/",YEAR(Base[[#This Row],[Data_Padronizada]]))*1</f>
        <v>1</v>
      </c>
      <c r="B2500" s="20" cm="1">
        <f t="array" ref="B2500">IF(ISTEXT(BP2500), IFERROR(VALOR.DATA(TRIM(BP2500)), VALUE(TRIM(BP2500))), BP2500)</f>
        <v>0</v>
      </c>
      <c r="C2500" t="str">
        <f>TEXT(Base[[#This Row],[Data_Padronizada]],"DDD")</f>
        <v>sáb</v>
      </c>
      <c r="D2500">
        <f>_xlfn.XLOOKUP(Base[[#This Row],[Recurso]],'DE-PARA'!$A$1:$A$1000,'DE-PARA'!$D$1:$D$1000)</f>
        <v>0</v>
      </c>
      <c r="E2500" t="str">
        <f>_xlfn.XLOOKUP(Base[[#This Row],[Tipo]],'DE-PARA'!$K$2:$K$63,'DE-PARA'!$L$2:$L$63,"Fazer De-Para")</f>
        <v>Fazer De-Para</v>
      </c>
      <c r="F2500" s="21">
        <f>Base[[#This Row],[Duração]]*24</f>
        <v>0</v>
      </c>
      <c r="G2500" s="22">
        <f>HOUR(Base[[#This Row],[Tempo de atendimento]]/24)</f>
        <v>0</v>
      </c>
      <c r="H2500">
        <f>_xlfn.XLOOKUP(Base[[#This Row],[Recurso]],'DE-PARA'!$A$1:$A$1000,'DE-PARA'!$E$1:$E$1000)</f>
        <v>0</v>
      </c>
      <c r="I2500">
        <f>_xlfn.XLOOKUP(Base[[#This Row],[Recurso]],'DE-PARA'!$A$1:$A$1000,'DE-PARA'!$F$1:$F$1000)</f>
        <v>0</v>
      </c>
      <c r="AD2500" s="64"/>
      <c r="AE2500" s="64"/>
      <c r="AF2500" s="64"/>
      <c r="AG2500" s="65"/>
      <c r="AH2500" s="65"/>
      <c r="BK2500" s="65"/>
      <c r="BL2500" s="65"/>
      <c r="BP2500" s="20"/>
    </row>
    <row r="2501" spans="1:68">
      <c r="A2501" s="19">
        <f>CONCATENATE(MONTH(Base[[#This Row],[Data_Padronizada]]),"/",YEAR(Base[[#This Row],[Data_Padronizada]]))*1</f>
        <v>1</v>
      </c>
      <c r="B2501" s="20" cm="1">
        <f t="array" ref="B2501">IF(ISTEXT(BP2501), IFERROR(VALOR.DATA(TRIM(BP2501)), VALUE(TRIM(BP2501))), BP2501)</f>
        <v>0</v>
      </c>
      <c r="C2501" t="str">
        <f>TEXT(Base[[#This Row],[Data_Padronizada]],"DDD")</f>
        <v>sáb</v>
      </c>
      <c r="D2501">
        <f>_xlfn.XLOOKUP(Base[[#This Row],[Recurso]],'DE-PARA'!$A$1:$A$1000,'DE-PARA'!$D$1:$D$1000)</f>
        <v>0</v>
      </c>
      <c r="E2501" t="str">
        <f>_xlfn.XLOOKUP(Base[[#This Row],[Tipo]],'DE-PARA'!$K$2:$K$63,'DE-PARA'!$L$2:$L$63,"Fazer De-Para")</f>
        <v>Fazer De-Para</v>
      </c>
      <c r="F2501" s="21">
        <f>Base[[#This Row],[Duração]]*24</f>
        <v>0</v>
      </c>
      <c r="G2501" s="22">
        <f>HOUR(Base[[#This Row],[Tempo de atendimento]]/24)</f>
        <v>0</v>
      </c>
      <c r="H2501">
        <f>_xlfn.XLOOKUP(Base[[#This Row],[Recurso]],'DE-PARA'!$A$1:$A$1000,'DE-PARA'!$E$1:$E$1000)</f>
        <v>0</v>
      </c>
      <c r="I2501">
        <f>_xlfn.XLOOKUP(Base[[#This Row],[Recurso]],'DE-PARA'!$A$1:$A$1000,'DE-PARA'!$F$1:$F$1000)</f>
        <v>0</v>
      </c>
      <c r="AD2501" s="64"/>
      <c r="AE2501" s="64"/>
      <c r="AF2501" s="64"/>
      <c r="AG2501" s="65"/>
      <c r="AH2501" s="65"/>
      <c r="BK2501" s="65"/>
      <c r="BL2501" s="65"/>
      <c r="BP2501" s="20"/>
    </row>
    <row r="2502" spans="1:68">
      <c r="A2502" s="19">
        <f>CONCATENATE(MONTH(Base[[#This Row],[Data_Padronizada]]),"/",YEAR(Base[[#This Row],[Data_Padronizada]]))*1</f>
        <v>1</v>
      </c>
      <c r="B2502" s="20" cm="1">
        <f t="array" ref="B2502">IF(ISTEXT(BP2502), IFERROR(VALOR.DATA(TRIM(BP2502)), VALUE(TRIM(BP2502))), BP2502)</f>
        <v>0</v>
      </c>
      <c r="C2502" t="str">
        <f>TEXT(Base[[#This Row],[Data_Padronizada]],"DDD")</f>
        <v>sáb</v>
      </c>
      <c r="D2502">
        <f>_xlfn.XLOOKUP(Base[[#This Row],[Recurso]],'DE-PARA'!$A$1:$A$1000,'DE-PARA'!$D$1:$D$1000)</f>
        <v>0</v>
      </c>
      <c r="E2502" t="str">
        <f>_xlfn.XLOOKUP(Base[[#This Row],[Tipo]],'DE-PARA'!$K$2:$K$63,'DE-PARA'!$L$2:$L$63,"Fazer De-Para")</f>
        <v>Fazer De-Para</v>
      </c>
      <c r="F2502" s="21">
        <f>Base[[#This Row],[Duração]]*24</f>
        <v>0</v>
      </c>
      <c r="G2502" s="22">
        <f>HOUR(Base[[#This Row],[Tempo de atendimento]]/24)</f>
        <v>0</v>
      </c>
      <c r="H2502">
        <f>_xlfn.XLOOKUP(Base[[#This Row],[Recurso]],'DE-PARA'!$A$1:$A$1000,'DE-PARA'!$E$1:$E$1000)</f>
        <v>0</v>
      </c>
      <c r="I2502">
        <f>_xlfn.XLOOKUP(Base[[#This Row],[Recurso]],'DE-PARA'!$A$1:$A$1000,'DE-PARA'!$F$1:$F$1000)</f>
        <v>0</v>
      </c>
      <c r="AD2502" s="64"/>
      <c r="AE2502" s="64"/>
      <c r="AF2502" s="64"/>
      <c r="AG2502" s="65"/>
      <c r="AH2502" s="65"/>
      <c r="BK2502" s="65"/>
      <c r="BL2502" s="65"/>
      <c r="BP2502" s="20"/>
    </row>
    <row r="2503" spans="1:68">
      <c r="A2503" s="19">
        <f>CONCATENATE(MONTH(Base[[#This Row],[Data_Padronizada]]),"/",YEAR(Base[[#This Row],[Data_Padronizada]]))*1</f>
        <v>1</v>
      </c>
      <c r="B2503" s="20" cm="1">
        <f t="array" ref="B2503">IF(ISTEXT(BP2503), IFERROR(VALOR.DATA(TRIM(BP2503)), VALUE(TRIM(BP2503))), BP2503)</f>
        <v>0</v>
      </c>
      <c r="C2503" t="str">
        <f>TEXT(Base[[#This Row],[Data_Padronizada]],"DDD")</f>
        <v>sáb</v>
      </c>
      <c r="D2503">
        <f>_xlfn.XLOOKUP(Base[[#This Row],[Recurso]],'DE-PARA'!$A$1:$A$1000,'DE-PARA'!$D$1:$D$1000)</f>
        <v>0</v>
      </c>
      <c r="E2503" t="str">
        <f>_xlfn.XLOOKUP(Base[[#This Row],[Tipo]],'DE-PARA'!$K$2:$K$63,'DE-PARA'!$L$2:$L$63,"Fazer De-Para")</f>
        <v>Fazer De-Para</v>
      </c>
      <c r="F2503" s="21">
        <f>Base[[#This Row],[Duração]]*24</f>
        <v>0</v>
      </c>
      <c r="G2503" s="22">
        <f>HOUR(Base[[#This Row],[Tempo de atendimento]]/24)</f>
        <v>0</v>
      </c>
      <c r="H2503">
        <f>_xlfn.XLOOKUP(Base[[#This Row],[Recurso]],'DE-PARA'!$A$1:$A$1000,'DE-PARA'!$E$1:$E$1000)</f>
        <v>0</v>
      </c>
      <c r="I2503">
        <f>_xlfn.XLOOKUP(Base[[#This Row],[Recurso]],'DE-PARA'!$A$1:$A$1000,'DE-PARA'!$F$1:$F$1000)</f>
        <v>0</v>
      </c>
      <c r="AD2503" s="64"/>
      <c r="AE2503" s="64"/>
      <c r="AF2503" s="64"/>
      <c r="AG2503" s="65"/>
      <c r="AH2503" s="65"/>
      <c r="BK2503" s="65"/>
      <c r="BL2503" s="65"/>
      <c r="BP2503" s="20"/>
    </row>
    <row r="2504" spans="1:68">
      <c r="A2504" s="19">
        <f>CONCATENATE(MONTH(Base[[#This Row],[Data_Padronizada]]),"/",YEAR(Base[[#This Row],[Data_Padronizada]]))*1</f>
        <v>1</v>
      </c>
      <c r="B2504" s="20" cm="1">
        <f t="array" ref="B2504">IF(ISTEXT(BP2504), IFERROR(VALOR.DATA(TRIM(BP2504)), VALUE(TRIM(BP2504))), BP2504)</f>
        <v>0</v>
      </c>
      <c r="C2504" t="str">
        <f>TEXT(Base[[#This Row],[Data_Padronizada]],"DDD")</f>
        <v>sáb</v>
      </c>
      <c r="D2504">
        <f>_xlfn.XLOOKUP(Base[[#This Row],[Recurso]],'DE-PARA'!$A$1:$A$1000,'DE-PARA'!$D$1:$D$1000)</f>
        <v>0</v>
      </c>
      <c r="E2504" t="str">
        <f>_xlfn.XLOOKUP(Base[[#This Row],[Tipo]],'DE-PARA'!$K$2:$K$63,'DE-PARA'!$L$2:$L$63,"Fazer De-Para")</f>
        <v>Fazer De-Para</v>
      </c>
      <c r="F2504" s="21">
        <f>Base[[#This Row],[Duração]]*24</f>
        <v>0</v>
      </c>
      <c r="G2504" s="22">
        <f>HOUR(Base[[#This Row],[Tempo de atendimento]]/24)</f>
        <v>0</v>
      </c>
      <c r="H2504">
        <f>_xlfn.XLOOKUP(Base[[#This Row],[Recurso]],'DE-PARA'!$A$1:$A$1000,'DE-PARA'!$E$1:$E$1000)</f>
        <v>0</v>
      </c>
      <c r="I2504">
        <f>_xlfn.XLOOKUP(Base[[#This Row],[Recurso]],'DE-PARA'!$A$1:$A$1000,'DE-PARA'!$F$1:$F$1000)</f>
        <v>0</v>
      </c>
      <c r="AD2504" s="64"/>
      <c r="AE2504" s="64"/>
      <c r="AF2504" s="64"/>
      <c r="AG2504" s="65"/>
      <c r="AH2504" s="65"/>
      <c r="BK2504" s="65"/>
      <c r="BL2504" s="65"/>
      <c r="BP2504" s="20"/>
    </row>
    <row r="2505" spans="1:68">
      <c r="A2505" s="19">
        <f>CONCATENATE(MONTH(Base[[#This Row],[Data_Padronizada]]),"/",YEAR(Base[[#This Row],[Data_Padronizada]]))*1</f>
        <v>1</v>
      </c>
      <c r="B2505" s="20" cm="1">
        <f t="array" ref="B2505">IF(ISTEXT(BP2505), IFERROR(VALOR.DATA(TRIM(BP2505)), VALUE(TRIM(BP2505))), BP2505)</f>
        <v>0</v>
      </c>
      <c r="C2505" t="str">
        <f>TEXT(Base[[#This Row],[Data_Padronizada]],"DDD")</f>
        <v>sáb</v>
      </c>
      <c r="D2505">
        <f>_xlfn.XLOOKUP(Base[[#This Row],[Recurso]],'DE-PARA'!$A$1:$A$1000,'DE-PARA'!$D$1:$D$1000)</f>
        <v>0</v>
      </c>
      <c r="E2505" t="str">
        <f>_xlfn.XLOOKUP(Base[[#This Row],[Tipo]],'DE-PARA'!$K$2:$K$63,'DE-PARA'!$L$2:$L$63,"Fazer De-Para")</f>
        <v>Fazer De-Para</v>
      </c>
      <c r="F2505" s="21">
        <f>Base[[#This Row],[Duração]]*24</f>
        <v>0</v>
      </c>
      <c r="G2505" s="22">
        <f>HOUR(Base[[#This Row],[Tempo de atendimento]]/24)</f>
        <v>0</v>
      </c>
      <c r="H2505">
        <f>_xlfn.XLOOKUP(Base[[#This Row],[Recurso]],'DE-PARA'!$A$1:$A$1000,'DE-PARA'!$E$1:$E$1000)</f>
        <v>0</v>
      </c>
      <c r="I2505">
        <f>_xlfn.XLOOKUP(Base[[#This Row],[Recurso]],'DE-PARA'!$A$1:$A$1000,'DE-PARA'!$F$1:$F$1000)</f>
        <v>0</v>
      </c>
      <c r="AD2505" s="64"/>
      <c r="AE2505" s="64"/>
      <c r="AF2505" s="64"/>
      <c r="AG2505" s="65"/>
      <c r="AH2505" s="65"/>
      <c r="BK2505" s="65"/>
      <c r="BL2505" s="65"/>
      <c r="BP2505" s="20"/>
    </row>
    <row r="2506" spans="1:68">
      <c r="A2506" s="19">
        <f>CONCATENATE(MONTH(Base[[#This Row],[Data_Padronizada]]),"/",YEAR(Base[[#This Row],[Data_Padronizada]]))*1</f>
        <v>1</v>
      </c>
      <c r="B2506" s="20" cm="1">
        <f t="array" ref="B2506">IF(ISTEXT(BP2506), IFERROR(VALOR.DATA(TRIM(BP2506)), VALUE(TRIM(BP2506))), BP2506)</f>
        <v>0</v>
      </c>
      <c r="C2506" t="str">
        <f>TEXT(Base[[#This Row],[Data_Padronizada]],"DDD")</f>
        <v>sáb</v>
      </c>
      <c r="D2506">
        <f>_xlfn.XLOOKUP(Base[[#This Row],[Recurso]],'DE-PARA'!$A$1:$A$1000,'DE-PARA'!$D$1:$D$1000)</f>
        <v>0</v>
      </c>
      <c r="E2506" t="str">
        <f>_xlfn.XLOOKUP(Base[[#This Row],[Tipo]],'DE-PARA'!$K$2:$K$63,'DE-PARA'!$L$2:$L$63,"Fazer De-Para")</f>
        <v>Fazer De-Para</v>
      </c>
      <c r="F2506" s="21">
        <f>Base[[#This Row],[Duração]]*24</f>
        <v>0</v>
      </c>
      <c r="G2506" s="22">
        <f>HOUR(Base[[#This Row],[Tempo de atendimento]]/24)</f>
        <v>0</v>
      </c>
      <c r="H2506">
        <f>_xlfn.XLOOKUP(Base[[#This Row],[Recurso]],'DE-PARA'!$A$1:$A$1000,'DE-PARA'!$E$1:$E$1000)</f>
        <v>0</v>
      </c>
      <c r="I2506">
        <f>_xlfn.XLOOKUP(Base[[#This Row],[Recurso]],'DE-PARA'!$A$1:$A$1000,'DE-PARA'!$F$1:$F$1000)</f>
        <v>0</v>
      </c>
      <c r="AD2506" s="64"/>
      <c r="AE2506" s="64"/>
      <c r="AF2506" s="64"/>
      <c r="AG2506" s="65"/>
      <c r="AH2506" s="65"/>
      <c r="BK2506" s="65"/>
      <c r="BL2506" s="65"/>
      <c r="BP2506" s="20"/>
    </row>
    <row r="2507" spans="1:68">
      <c r="A2507" s="19">
        <f>CONCATENATE(MONTH(Base[[#This Row],[Data_Padronizada]]),"/",YEAR(Base[[#This Row],[Data_Padronizada]]))*1</f>
        <v>1</v>
      </c>
      <c r="B2507" s="20" cm="1">
        <f t="array" ref="B2507">IF(ISTEXT(BP2507), IFERROR(VALOR.DATA(TRIM(BP2507)), VALUE(TRIM(BP2507))), BP2507)</f>
        <v>0</v>
      </c>
      <c r="C2507" t="str">
        <f>TEXT(Base[[#This Row],[Data_Padronizada]],"DDD")</f>
        <v>sáb</v>
      </c>
      <c r="D2507">
        <f>_xlfn.XLOOKUP(Base[[#This Row],[Recurso]],'DE-PARA'!$A$1:$A$1000,'DE-PARA'!$D$1:$D$1000)</f>
        <v>0</v>
      </c>
      <c r="E2507" t="str">
        <f>_xlfn.XLOOKUP(Base[[#This Row],[Tipo]],'DE-PARA'!$K$2:$K$63,'DE-PARA'!$L$2:$L$63,"Fazer De-Para")</f>
        <v>Fazer De-Para</v>
      </c>
      <c r="F2507" s="21">
        <f>Base[[#This Row],[Duração]]*24</f>
        <v>0</v>
      </c>
      <c r="G2507" s="22">
        <f>HOUR(Base[[#This Row],[Tempo de atendimento]]/24)</f>
        <v>0</v>
      </c>
      <c r="H2507">
        <f>_xlfn.XLOOKUP(Base[[#This Row],[Recurso]],'DE-PARA'!$A$1:$A$1000,'DE-PARA'!$E$1:$E$1000)</f>
        <v>0</v>
      </c>
      <c r="I2507">
        <f>_xlfn.XLOOKUP(Base[[#This Row],[Recurso]],'DE-PARA'!$A$1:$A$1000,'DE-PARA'!$F$1:$F$1000)</f>
        <v>0</v>
      </c>
      <c r="AD2507" s="64"/>
      <c r="AE2507" s="64"/>
      <c r="AF2507" s="64"/>
      <c r="AG2507" s="65"/>
      <c r="AH2507" s="65"/>
      <c r="BK2507" s="65"/>
      <c r="BL2507" s="65"/>
      <c r="BP2507" s="20"/>
    </row>
    <row r="2508" spans="1:68">
      <c r="A2508" s="19">
        <f>CONCATENATE(MONTH(Base[[#This Row],[Data_Padronizada]]),"/",YEAR(Base[[#This Row],[Data_Padronizada]]))*1</f>
        <v>1</v>
      </c>
      <c r="B2508" s="20" cm="1">
        <f t="array" ref="B2508">IF(ISTEXT(BP2508), IFERROR(VALOR.DATA(TRIM(BP2508)), VALUE(TRIM(BP2508))), BP2508)</f>
        <v>0</v>
      </c>
      <c r="C2508" t="str">
        <f>TEXT(Base[[#This Row],[Data_Padronizada]],"DDD")</f>
        <v>sáb</v>
      </c>
      <c r="D2508">
        <f>_xlfn.XLOOKUP(Base[[#This Row],[Recurso]],'DE-PARA'!$A$1:$A$1000,'DE-PARA'!$D$1:$D$1000)</f>
        <v>0</v>
      </c>
      <c r="E2508" t="str">
        <f>_xlfn.XLOOKUP(Base[[#This Row],[Tipo]],'DE-PARA'!$K$2:$K$63,'DE-PARA'!$L$2:$L$63,"Fazer De-Para")</f>
        <v>Fazer De-Para</v>
      </c>
      <c r="F2508" s="21">
        <f>Base[[#This Row],[Duração]]*24</f>
        <v>0</v>
      </c>
      <c r="G2508" s="22">
        <f>HOUR(Base[[#This Row],[Tempo de atendimento]]/24)</f>
        <v>0</v>
      </c>
      <c r="H2508">
        <f>_xlfn.XLOOKUP(Base[[#This Row],[Recurso]],'DE-PARA'!$A$1:$A$1000,'DE-PARA'!$E$1:$E$1000)</f>
        <v>0</v>
      </c>
      <c r="I2508">
        <f>_xlfn.XLOOKUP(Base[[#This Row],[Recurso]],'DE-PARA'!$A$1:$A$1000,'DE-PARA'!$F$1:$F$1000)</f>
        <v>0</v>
      </c>
      <c r="AD2508" s="64"/>
      <c r="AE2508" s="64"/>
      <c r="AF2508" s="64"/>
      <c r="AG2508" s="65"/>
      <c r="AH2508" s="65"/>
      <c r="BK2508" s="65"/>
      <c r="BL2508" s="65"/>
      <c r="BP2508" s="20"/>
    </row>
    <row r="2509" spans="1:68">
      <c r="A2509" s="19">
        <f>CONCATENATE(MONTH(Base[[#This Row],[Data_Padronizada]]),"/",YEAR(Base[[#This Row],[Data_Padronizada]]))*1</f>
        <v>1</v>
      </c>
      <c r="B2509" s="20" cm="1">
        <f t="array" ref="B2509">IF(ISTEXT(BP2509), IFERROR(VALOR.DATA(TRIM(BP2509)), VALUE(TRIM(BP2509))), BP2509)</f>
        <v>0</v>
      </c>
      <c r="C2509" t="str">
        <f>TEXT(Base[[#This Row],[Data_Padronizada]],"DDD")</f>
        <v>sáb</v>
      </c>
      <c r="D2509">
        <f>_xlfn.XLOOKUP(Base[[#This Row],[Recurso]],'DE-PARA'!$A$1:$A$1000,'DE-PARA'!$D$1:$D$1000)</f>
        <v>0</v>
      </c>
      <c r="E2509" t="str">
        <f>_xlfn.XLOOKUP(Base[[#This Row],[Tipo]],'DE-PARA'!$K$2:$K$63,'DE-PARA'!$L$2:$L$63,"Fazer De-Para")</f>
        <v>Fazer De-Para</v>
      </c>
      <c r="F2509" s="21">
        <f>Base[[#This Row],[Duração]]*24</f>
        <v>0</v>
      </c>
      <c r="G2509" s="22">
        <f>HOUR(Base[[#This Row],[Tempo de atendimento]]/24)</f>
        <v>0</v>
      </c>
      <c r="H2509">
        <f>_xlfn.XLOOKUP(Base[[#This Row],[Recurso]],'DE-PARA'!$A$1:$A$1000,'DE-PARA'!$E$1:$E$1000)</f>
        <v>0</v>
      </c>
      <c r="I2509">
        <f>_xlfn.XLOOKUP(Base[[#This Row],[Recurso]],'DE-PARA'!$A$1:$A$1000,'DE-PARA'!$F$1:$F$1000)</f>
        <v>0</v>
      </c>
      <c r="AD2509" s="64"/>
      <c r="AE2509" s="64"/>
      <c r="AF2509" s="64"/>
      <c r="AG2509" s="65"/>
      <c r="AH2509" s="65"/>
      <c r="BK2509" s="65"/>
      <c r="BL2509" s="65"/>
      <c r="BP2509" s="20"/>
    </row>
    <row r="2510" spans="1:68">
      <c r="A2510" s="19">
        <f>CONCATENATE(MONTH(Base[[#This Row],[Data_Padronizada]]),"/",YEAR(Base[[#This Row],[Data_Padronizada]]))*1</f>
        <v>1</v>
      </c>
      <c r="B2510" s="20" cm="1">
        <f t="array" ref="B2510">IF(ISTEXT(BP2510), IFERROR(VALOR.DATA(TRIM(BP2510)), VALUE(TRIM(BP2510))), BP2510)</f>
        <v>0</v>
      </c>
      <c r="C2510" t="str">
        <f>TEXT(Base[[#This Row],[Data_Padronizada]],"DDD")</f>
        <v>sáb</v>
      </c>
      <c r="D2510">
        <f>_xlfn.XLOOKUP(Base[[#This Row],[Recurso]],'DE-PARA'!$A$1:$A$1000,'DE-PARA'!$D$1:$D$1000)</f>
        <v>0</v>
      </c>
      <c r="E2510" t="str">
        <f>_xlfn.XLOOKUP(Base[[#This Row],[Tipo]],'DE-PARA'!$K$2:$K$63,'DE-PARA'!$L$2:$L$63,"Fazer De-Para")</f>
        <v>Fazer De-Para</v>
      </c>
      <c r="F2510" s="21">
        <f>Base[[#This Row],[Duração]]*24</f>
        <v>0</v>
      </c>
      <c r="G2510" s="22">
        <f>HOUR(Base[[#This Row],[Tempo de atendimento]]/24)</f>
        <v>0</v>
      </c>
      <c r="H2510">
        <f>_xlfn.XLOOKUP(Base[[#This Row],[Recurso]],'DE-PARA'!$A$1:$A$1000,'DE-PARA'!$E$1:$E$1000)</f>
        <v>0</v>
      </c>
      <c r="I2510">
        <f>_xlfn.XLOOKUP(Base[[#This Row],[Recurso]],'DE-PARA'!$A$1:$A$1000,'DE-PARA'!$F$1:$F$1000)</f>
        <v>0</v>
      </c>
      <c r="AD2510" s="64"/>
      <c r="AE2510" s="64"/>
      <c r="AF2510" s="64"/>
      <c r="AG2510" s="65"/>
      <c r="AH2510" s="65"/>
      <c r="BK2510" s="65"/>
      <c r="BL2510" s="65"/>
      <c r="BP2510" s="20"/>
    </row>
    <row r="2511" spans="1:68">
      <c r="A2511" s="19">
        <f>CONCATENATE(MONTH(Base[[#This Row],[Data_Padronizada]]),"/",YEAR(Base[[#This Row],[Data_Padronizada]]))*1</f>
        <v>1</v>
      </c>
      <c r="B2511" s="20" cm="1">
        <f t="array" ref="B2511">IF(ISTEXT(BP2511), IFERROR(VALOR.DATA(TRIM(BP2511)), VALUE(TRIM(BP2511))), BP2511)</f>
        <v>0</v>
      </c>
      <c r="C2511" t="str">
        <f>TEXT(Base[[#This Row],[Data_Padronizada]],"DDD")</f>
        <v>sáb</v>
      </c>
      <c r="D2511">
        <f>_xlfn.XLOOKUP(Base[[#This Row],[Recurso]],'DE-PARA'!$A$1:$A$1000,'DE-PARA'!$D$1:$D$1000)</f>
        <v>0</v>
      </c>
      <c r="E2511" t="str">
        <f>_xlfn.XLOOKUP(Base[[#This Row],[Tipo]],'DE-PARA'!$K$2:$K$63,'DE-PARA'!$L$2:$L$63,"Fazer De-Para")</f>
        <v>Fazer De-Para</v>
      </c>
      <c r="F2511" s="21">
        <f>Base[[#This Row],[Duração]]*24</f>
        <v>0</v>
      </c>
      <c r="G2511" s="22">
        <f>HOUR(Base[[#This Row],[Tempo de atendimento]]/24)</f>
        <v>0</v>
      </c>
      <c r="H2511">
        <f>_xlfn.XLOOKUP(Base[[#This Row],[Recurso]],'DE-PARA'!$A$1:$A$1000,'DE-PARA'!$E$1:$E$1000)</f>
        <v>0</v>
      </c>
      <c r="I2511">
        <f>_xlfn.XLOOKUP(Base[[#This Row],[Recurso]],'DE-PARA'!$A$1:$A$1000,'DE-PARA'!$F$1:$F$1000)</f>
        <v>0</v>
      </c>
      <c r="AD2511" s="64"/>
      <c r="AE2511" s="64"/>
      <c r="AF2511" s="64"/>
      <c r="AG2511" s="65"/>
      <c r="AH2511" s="65"/>
      <c r="BK2511" s="65"/>
      <c r="BL2511" s="65"/>
      <c r="BP2511" s="20"/>
    </row>
    <row r="2512" spans="1:68">
      <c r="A2512" s="19">
        <f>CONCATENATE(MONTH(Base[[#This Row],[Data_Padronizada]]),"/",YEAR(Base[[#This Row],[Data_Padronizada]]))*1</f>
        <v>1</v>
      </c>
      <c r="B2512" s="20" cm="1">
        <f t="array" ref="B2512">IF(ISTEXT(BP2512), IFERROR(VALOR.DATA(TRIM(BP2512)), VALUE(TRIM(BP2512))), BP2512)</f>
        <v>0</v>
      </c>
      <c r="C2512" t="str">
        <f>TEXT(Base[[#This Row],[Data_Padronizada]],"DDD")</f>
        <v>sáb</v>
      </c>
      <c r="D2512">
        <f>_xlfn.XLOOKUP(Base[[#This Row],[Recurso]],'DE-PARA'!$A$1:$A$1000,'DE-PARA'!$D$1:$D$1000)</f>
        <v>0</v>
      </c>
      <c r="E2512" t="str">
        <f>_xlfn.XLOOKUP(Base[[#This Row],[Tipo]],'DE-PARA'!$K$2:$K$63,'DE-PARA'!$L$2:$L$63,"Fazer De-Para")</f>
        <v>Fazer De-Para</v>
      </c>
      <c r="F2512" s="21">
        <f>Base[[#This Row],[Duração]]*24</f>
        <v>0</v>
      </c>
      <c r="G2512" s="22">
        <f>HOUR(Base[[#This Row],[Tempo de atendimento]]/24)</f>
        <v>0</v>
      </c>
      <c r="H2512">
        <f>_xlfn.XLOOKUP(Base[[#This Row],[Recurso]],'DE-PARA'!$A$1:$A$1000,'DE-PARA'!$E$1:$E$1000)</f>
        <v>0</v>
      </c>
      <c r="I2512">
        <f>_xlfn.XLOOKUP(Base[[#This Row],[Recurso]],'DE-PARA'!$A$1:$A$1000,'DE-PARA'!$F$1:$F$1000)</f>
        <v>0</v>
      </c>
      <c r="AD2512" s="64"/>
      <c r="AE2512" s="64"/>
      <c r="AF2512" s="64"/>
      <c r="AG2512" s="65"/>
      <c r="AH2512" s="65"/>
      <c r="BK2512" s="65"/>
      <c r="BL2512" s="65"/>
      <c r="BP2512" s="20"/>
    </row>
    <row r="2513" spans="1:68">
      <c r="A2513" s="19">
        <f>CONCATENATE(MONTH(Base[[#This Row],[Data_Padronizada]]),"/",YEAR(Base[[#This Row],[Data_Padronizada]]))*1</f>
        <v>1</v>
      </c>
      <c r="B2513" s="20" cm="1">
        <f t="array" ref="B2513">IF(ISTEXT(BP2513), IFERROR(VALOR.DATA(TRIM(BP2513)), VALUE(TRIM(BP2513))), BP2513)</f>
        <v>0</v>
      </c>
      <c r="C2513" t="str">
        <f>TEXT(Base[[#This Row],[Data_Padronizada]],"DDD")</f>
        <v>sáb</v>
      </c>
      <c r="D2513">
        <f>_xlfn.XLOOKUP(Base[[#This Row],[Recurso]],'DE-PARA'!$A$1:$A$1000,'DE-PARA'!$D$1:$D$1000)</f>
        <v>0</v>
      </c>
      <c r="E2513" t="str">
        <f>_xlfn.XLOOKUP(Base[[#This Row],[Tipo]],'DE-PARA'!$K$2:$K$63,'DE-PARA'!$L$2:$L$63,"Fazer De-Para")</f>
        <v>Fazer De-Para</v>
      </c>
      <c r="F2513" s="21">
        <f>Base[[#This Row],[Duração]]*24</f>
        <v>0</v>
      </c>
      <c r="G2513" s="22">
        <f>HOUR(Base[[#This Row],[Tempo de atendimento]]/24)</f>
        <v>0</v>
      </c>
      <c r="H2513">
        <f>_xlfn.XLOOKUP(Base[[#This Row],[Recurso]],'DE-PARA'!$A$1:$A$1000,'DE-PARA'!$E$1:$E$1000)</f>
        <v>0</v>
      </c>
      <c r="I2513">
        <f>_xlfn.XLOOKUP(Base[[#This Row],[Recurso]],'DE-PARA'!$A$1:$A$1000,'DE-PARA'!$F$1:$F$1000)</f>
        <v>0</v>
      </c>
      <c r="AD2513" s="64"/>
      <c r="AE2513" s="64"/>
      <c r="AF2513" s="64"/>
      <c r="AG2513" s="65"/>
      <c r="AH2513" s="65"/>
      <c r="BK2513" s="65"/>
      <c r="BL2513" s="65"/>
      <c r="BP2513" s="20"/>
    </row>
    <row r="2514" spans="1:68">
      <c r="A2514" s="19">
        <f>CONCATENATE(MONTH(Base[[#This Row],[Data_Padronizada]]),"/",YEAR(Base[[#This Row],[Data_Padronizada]]))*1</f>
        <v>1</v>
      </c>
      <c r="B2514" s="20" cm="1">
        <f t="array" ref="B2514">IF(ISTEXT(BP2514), IFERROR(VALOR.DATA(TRIM(BP2514)), VALUE(TRIM(BP2514))), BP2514)</f>
        <v>0</v>
      </c>
      <c r="C2514" t="str">
        <f>TEXT(Base[[#This Row],[Data_Padronizada]],"DDD")</f>
        <v>sáb</v>
      </c>
      <c r="D2514">
        <f>_xlfn.XLOOKUP(Base[[#This Row],[Recurso]],'DE-PARA'!$A$1:$A$1000,'DE-PARA'!$D$1:$D$1000)</f>
        <v>0</v>
      </c>
      <c r="E2514" t="str">
        <f>_xlfn.XLOOKUP(Base[[#This Row],[Tipo]],'DE-PARA'!$K$2:$K$63,'DE-PARA'!$L$2:$L$63,"Fazer De-Para")</f>
        <v>Fazer De-Para</v>
      </c>
      <c r="F2514" s="21">
        <f>Base[[#This Row],[Duração]]*24</f>
        <v>0</v>
      </c>
      <c r="G2514" s="22">
        <f>HOUR(Base[[#This Row],[Tempo de atendimento]]/24)</f>
        <v>0</v>
      </c>
      <c r="H2514">
        <f>_xlfn.XLOOKUP(Base[[#This Row],[Recurso]],'DE-PARA'!$A$1:$A$1000,'DE-PARA'!$E$1:$E$1000)</f>
        <v>0</v>
      </c>
      <c r="I2514">
        <f>_xlfn.XLOOKUP(Base[[#This Row],[Recurso]],'DE-PARA'!$A$1:$A$1000,'DE-PARA'!$F$1:$F$1000)</f>
        <v>0</v>
      </c>
      <c r="AD2514" s="64"/>
      <c r="AE2514" s="64"/>
      <c r="AF2514" s="64"/>
      <c r="AG2514" s="65"/>
      <c r="AH2514" s="65"/>
      <c r="BK2514" s="65"/>
      <c r="BL2514" s="65"/>
      <c r="BP2514" s="20"/>
    </row>
    <row r="2515" spans="1:68">
      <c r="A2515" s="19">
        <f>CONCATENATE(MONTH(Base[[#This Row],[Data_Padronizada]]),"/",YEAR(Base[[#This Row],[Data_Padronizada]]))*1</f>
        <v>1</v>
      </c>
      <c r="B2515" s="20" cm="1">
        <f t="array" ref="B2515">IF(ISTEXT(BP2515), IFERROR(VALOR.DATA(TRIM(BP2515)), VALUE(TRIM(BP2515))), BP2515)</f>
        <v>0</v>
      </c>
      <c r="C2515" t="str">
        <f>TEXT(Base[[#This Row],[Data_Padronizada]],"DDD")</f>
        <v>sáb</v>
      </c>
      <c r="D2515">
        <f>_xlfn.XLOOKUP(Base[[#This Row],[Recurso]],'DE-PARA'!$A$1:$A$1000,'DE-PARA'!$D$1:$D$1000)</f>
        <v>0</v>
      </c>
      <c r="E2515" t="str">
        <f>_xlfn.XLOOKUP(Base[[#This Row],[Tipo]],'DE-PARA'!$K$2:$K$63,'DE-PARA'!$L$2:$L$63,"Fazer De-Para")</f>
        <v>Fazer De-Para</v>
      </c>
      <c r="F2515" s="21">
        <f>Base[[#This Row],[Duração]]*24</f>
        <v>0</v>
      </c>
      <c r="G2515" s="22">
        <f>HOUR(Base[[#This Row],[Tempo de atendimento]]/24)</f>
        <v>0</v>
      </c>
      <c r="H2515">
        <f>_xlfn.XLOOKUP(Base[[#This Row],[Recurso]],'DE-PARA'!$A$1:$A$1000,'DE-PARA'!$E$1:$E$1000)</f>
        <v>0</v>
      </c>
      <c r="I2515">
        <f>_xlfn.XLOOKUP(Base[[#This Row],[Recurso]],'DE-PARA'!$A$1:$A$1000,'DE-PARA'!$F$1:$F$1000)</f>
        <v>0</v>
      </c>
      <c r="AD2515" s="64"/>
      <c r="AE2515" s="64"/>
      <c r="AF2515" s="64"/>
      <c r="AG2515" s="65"/>
      <c r="AH2515" s="65"/>
      <c r="BK2515" s="65"/>
      <c r="BL2515" s="65"/>
      <c r="BP2515" s="20"/>
    </row>
    <row r="2516" spans="1:68">
      <c r="A2516" s="19">
        <f>CONCATENATE(MONTH(Base[[#This Row],[Data_Padronizada]]),"/",YEAR(Base[[#This Row],[Data_Padronizada]]))*1</f>
        <v>1</v>
      </c>
      <c r="B2516" s="20" cm="1">
        <f t="array" ref="B2516">IF(ISTEXT(BP2516), IFERROR(VALOR.DATA(TRIM(BP2516)), VALUE(TRIM(BP2516))), BP2516)</f>
        <v>0</v>
      </c>
      <c r="C2516" t="str">
        <f>TEXT(Base[[#This Row],[Data_Padronizada]],"DDD")</f>
        <v>sáb</v>
      </c>
      <c r="D2516">
        <f>_xlfn.XLOOKUP(Base[[#This Row],[Recurso]],'DE-PARA'!$A$1:$A$1000,'DE-PARA'!$D$1:$D$1000)</f>
        <v>0</v>
      </c>
      <c r="E2516" t="str">
        <f>_xlfn.XLOOKUP(Base[[#This Row],[Tipo]],'DE-PARA'!$K$2:$K$63,'DE-PARA'!$L$2:$L$63,"Fazer De-Para")</f>
        <v>Fazer De-Para</v>
      </c>
      <c r="F2516" s="21">
        <f>Base[[#This Row],[Duração]]*24</f>
        <v>0</v>
      </c>
      <c r="G2516" s="22">
        <f>HOUR(Base[[#This Row],[Tempo de atendimento]]/24)</f>
        <v>0</v>
      </c>
      <c r="H2516">
        <f>_xlfn.XLOOKUP(Base[[#This Row],[Recurso]],'DE-PARA'!$A$1:$A$1000,'DE-PARA'!$E$1:$E$1000)</f>
        <v>0</v>
      </c>
      <c r="I2516">
        <f>_xlfn.XLOOKUP(Base[[#This Row],[Recurso]],'DE-PARA'!$A$1:$A$1000,'DE-PARA'!$F$1:$F$1000)</f>
        <v>0</v>
      </c>
      <c r="AD2516" s="64"/>
      <c r="AE2516" s="64"/>
      <c r="AF2516" s="64"/>
      <c r="AG2516" s="65"/>
      <c r="AH2516" s="65"/>
      <c r="BK2516" s="65"/>
      <c r="BL2516" s="65"/>
      <c r="BP2516" s="20"/>
    </row>
    <row r="2517" spans="1:68">
      <c r="A2517" s="19">
        <f>CONCATENATE(MONTH(Base[[#This Row],[Data_Padronizada]]),"/",YEAR(Base[[#This Row],[Data_Padronizada]]))*1</f>
        <v>1</v>
      </c>
      <c r="B2517" s="20" cm="1">
        <f t="array" ref="B2517">IF(ISTEXT(BP2517), IFERROR(VALOR.DATA(TRIM(BP2517)), VALUE(TRIM(BP2517))), BP2517)</f>
        <v>0</v>
      </c>
      <c r="C2517" t="str">
        <f>TEXT(Base[[#This Row],[Data_Padronizada]],"DDD")</f>
        <v>sáb</v>
      </c>
      <c r="D2517">
        <f>_xlfn.XLOOKUP(Base[[#This Row],[Recurso]],'DE-PARA'!$A$1:$A$1000,'DE-PARA'!$D$1:$D$1000)</f>
        <v>0</v>
      </c>
      <c r="E2517" t="str">
        <f>_xlfn.XLOOKUP(Base[[#This Row],[Tipo]],'DE-PARA'!$K$2:$K$63,'DE-PARA'!$L$2:$L$63,"Fazer De-Para")</f>
        <v>Fazer De-Para</v>
      </c>
      <c r="F2517" s="21">
        <f>Base[[#This Row],[Duração]]*24</f>
        <v>0</v>
      </c>
      <c r="G2517" s="22">
        <f>HOUR(Base[[#This Row],[Tempo de atendimento]]/24)</f>
        <v>0</v>
      </c>
      <c r="H2517">
        <f>_xlfn.XLOOKUP(Base[[#This Row],[Recurso]],'DE-PARA'!$A$1:$A$1000,'DE-PARA'!$E$1:$E$1000)</f>
        <v>0</v>
      </c>
      <c r="I2517">
        <f>_xlfn.XLOOKUP(Base[[#This Row],[Recurso]],'DE-PARA'!$A$1:$A$1000,'DE-PARA'!$F$1:$F$1000)</f>
        <v>0</v>
      </c>
      <c r="AD2517" s="64"/>
      <c r="AE2517" s="64"/>
      <c r="AF2517" s="64"/>
      <c r="AG2517" s="65"/>
      <c r="AH2517" s="65"/>
      <c r="BK2517" s="65"/>
      <c r="BL2517" s="65"/>
      <c r="BP2517" s="20"/>
    </row>
    <row r="2518" spans="1:68">
      <c r="A2518" s="19">
        <f>CONCATENATE(MONTH(Base[[#This Row],[Data_Padronizada]]),"/",YEAR(Base[[#This Row],[Data_Padronizada]]))*1</f>
        <v>1</v>
      </c>
      <c r="B2518" s="20" cm="1">
        <f t="array" ref="B2518">IF(ISTEXT(BP2518), IFERROR(VALOR.DATA(TRIM(BP2518)), VALUE(TRIM(BP2518))), BP2518)</f>
        <v>0</v>
      </c>
      <c r="C2518" t="str">
        <f>TEXT(Base[[#This Row],[Data_Padronizada]],"DDD")</f>
        <v>sáb</v>
      </c>
      <c r="D2518">
        <f>_xlfn.XLOOKUP(Base[[#This Row],[Recurso]],'DE-PARA'!$A$1:$A$1000,'DE-PARA'!$D$1:$D$1000)</f>
        <v>0</v>
      </c>
      <c r="E2518" t="str">
        <f>_xlfn.XLOOKUP(Base[[#This Row],[Tipo]],'DE-PARA'!$K$2:$K$63,'DE-PARA'!$L$2:$L$63,"Fazer De-Para")</f>
        <v>Fazer De-Para</v>
      </c>
      <c r="F2518" s="21">
        <f>Base[[#This Row],[Duração]]*24</f>
        <v>0</v>
      </c>
      <c r="G2518" s="22">
        <f>HOUR(Base[[#This Row],[Tempo de atendimento]]/24)</f>
        <v>0</v>
      </c>
      <c r="H2518">
        <f>_xlfn.XLOOKUP(Base[[#This Row],[Recurso]],'DE-PARA'!$A$1:$A$1000,'DE-PARA'!$E$1:$E$1000)</f>
        <v>0</v>
      </c>
      <c r="I2518">
        <f>_xlfn.XLOOKUP(Base[[#This Row],[Recurso]],'DE-PARA'!$A$1:$A$1000,'DE-PARA'!$F$1:$F$1000)</f>
        <v>0</v>
      </c>
      <c r="AD2518" s="64"/>
      <c r="AE2518" s="64"/>
      <c r="AF2518" s="64"/>
      <c r="AG2518" s="65"/>
      <c r="AH2518" s="65"/>
      <c r="BK2518" s="65"/>
      <c r="BL2518" s="65"/>
      <c r="BP2518" s="20"/>
    </row>
    <row r="2519" spans="1:68">
      <c r="A2519" s="19">
        <f>CONCATENATE(MONTH(Base[[#This Row],[Data_Padronizada]]),"/",YEAR(Base[[#This Row],[Data_Padronizada]]))*1</f>
        <v>1</v>
      </c>
      <c r="B2519" s="20" cm="1">
        <f t="array" ref="B2519">IF(ISTEXT(BP2519), IFERROR(VALOR.DATA(TRIM(BP2519)), VALUE(TRIM(BP2519))), BP2519)</f>
        <v>0</v>
      </c>
      <c r="C2519" t="str">
        <f>TEXT(Base[[#This Row],[Data_Padronizada]],"DDD")</f>
        <v>sáb</v>
      </c>
      <c r="D2519">
        <f>_xlfn.XLOOKUP(Base[[#This Row],[Recurso]],'DE-PARA'!$A$1:$A$1000,'DE-PARA'!$D$1:$D$1000)</f>
        <v>0</v>
      </c>
      <c r="E2519" t="str">
        <f>_xlfn.XLOOKUP(Base[[#This Row],[Tipo]],'DE-PARA'!$K$2:$K$63,'DE-PARA'!$L$2:$L$63,"Fazer De-Para")</f>
        <v>Fazer De-Para</v>
      </c>
      <c r="F2519" s="21">
        <f>Base[[#This Row],[Duração]]*24</f>
        <v>0</v>
      </c>
      <c r="G2519" s="22">
        <f>HOUR(Base[[#This Row],[Tempo de atendimento]]/24)</f>
        <v>0</v>
      </c>
      <c r="H2519">
        <f>_xlfn.XLOOKUP(Base[[#This Row],[Recurso]],'DE-PARA'!$A$1:$A$1000,'DE-PARA'!$E$1:$E$1000)</f>
        <v>0</v>
      </c>
      <c r="I2519">
        <f>_xlfn.XLOOKUP(Base[[#This Row],[Recurso]],'DE-PARA'!$A$1:$A$1000,'DE-PARA'!$F$1:$F$1000)</f>
        <v>0</v>
      </c>
      <c r="AD2519" s="64"/>
      <c r="AE2519" s="64"/>
      <c r="AF2519" s="64"/>
      <c r="AG2519" s="65"/>
      <c r="AH2519" s="65"/>
      <c r="BK2519" s="65"/>
      <c r="BL2519" s="65"/>
      <c r="BP2519" s="20"/>
    </row>
    <row r="2520" spans="1:68">
      <c r="A2520" s="19">
        <f>CONCATENATE(MONTH(Base[[#This Row],[Data_Padronizada]]),"/",YEAR(Base[[#This Row],[Data_Padronizada]]))*1</f>
        <v>1</v>
      </c>
      <c r="B2520" s="20" cm="1">
        <f t="array" ref="B2520">IF(ISTEXT(BP2520), IFERROR(VALOR.DATA(TRIM(BP2520)), VALUE(TRIM(BP2520))), BP2520)</f>
        <v>0</v>
      </c>
      <c r="C2520" t="str">
        <f>TEXT(Base[[#This Row],[Data_Padronizada]],"DDD")</f>
        <v>sáb</v>
      </c>
      <c r="D2520">
        <f>_xlfn.XLOOKUP(Base[[#This Row],[Recurso]],'DE-PARA'!$A$1:$A$1000,'DE-PARA'!$D$1:$D$1000)</f>
        <v>0</v>
      </c>
      <c r="E2520" t="str">
        <f>_xlfn.XLOOKUP(Base[[#This Row],[Tipo]],'DE-PARA'!$K$2:$K$63,'DE-PARA'!$L$2:$L$63,"Fazer De-Para")</f>
        <v>Fazer De-Para</v>
      </c>
      <c r="F2520" s="21">
        <f>Base[[#This Row],[Duração]]*24</f>
        <v>0</v>
      </c>
      <c r="G2520" s="22">
        <f>HOUR(Base[[#This Row],[Tempo de atendimento]]/24)</f>
        <v>0</v>
      </c>
      <c r="H2520">
        <f>_xlfn.XLOOKUP(Base[[#This Row],[Recurso]],'DE-PARA'!$A$1:$A$1000,'DE-PARA'!$E$1:$E$1000)</f>
        <v>0</v>
      </c>
      <c r="I2520">
        <f>_xlfn.XLOOKUP(Base[[#This Row],[Recurso]],'DE-PARA'!$A$1:$A$1000,'DE-PARA'!$F$1:$F$1000)</f>
        <v>0</v>
      </c>
      <c r="AD2520" s="64"/>
      <c r="AE2520" s="64"/>
      <c r="AF2520" s="64"/>
      <c r="AG2520" s="65"/>
      <c r="AH2520" s="65"/>
      <c r="BK2520" s="65"/>
      <c r="BL2520" s="65"/>
      <c r="BP2520" s="20"/>
    </row>
    <row r="2521" spans="1:68">
      <c r="A2521" s="19">
        <f>CONCATENATE(MONTH(Base[[#This Row],[Data_Padronizada]]),"/",YEAR(Base[[#This Row],[Data_Padronizada]]))*1</f>
        <v>1</v>
      </c>
      <c r="B2521" s="20" cm="1">
        <f t="array" ref="B2521">IF(ISTEXT(BP2521), IFERROR(VALOR.DATA(TRIM(BP2521)), VALUE(TRIM(BP2521))), BP2521)</f>
        <v>0</v>
      </c>
      <c r="C2521" t="str">
        <f>TEXT(Base[[#This Row],[Data_Padronizada]],"DDD")</f>
        <v>sáb</v>
      </c>
      <c r="D2521">
        <f>_xlfn.XLOOKUP(Base[[#This Row],[Recurso]],'DE-PARA'!$A$1:$A$1000,'DE-PARA'!$D$1:$D$1000)</f>
        <v>0</v>
      </c>
      <c r="E2521" t="str">
        <f>_xlfn.XLOOKUP(Base[[#This Row],[Tipo]],'DE-PARA'!$K$2:$K$63,'DE-PARA'!$L$2:$L$63,"Fazer De-Para")</f>
        <v>Fazer De-Para</v>
      </c>
      <c r="F2521" s="21">
        <f>Base[[#This Row],[Duração]]*24</f>
        <v>0</v>
      </c>
      <c r="G2521" s="22">
        <f>HOUR(Base[[#This Row],[Tempo de atendimento]]/24)</f>
        <v>0</v>
      </c>
      <c r="H2521">
        <f>_xlfn.XLOOKUP(Base[[#This Row],[Recurso]],'DE-PARA'!$A$1:$A$1000,'DE-PARA'!$E$1:$E$1000)</f>
        <v>0</v>
      </c>
      <c r="I2521">
        <f>_xlfn.XLOOKUP(Base[[#This Row],[Recurso]],'DE-PARA'!$A$1:$A$1000,'DE-PARA'!$F$1:$F$1000)</f>
        <v>0</v>
      </c>
      <c r="AD2521" s="64"/>
      <c r="AE2521" s="64"/>
      <c r="AF2521" s="64"/>
      <c r="AG2521" s="65"/>
      <c r="AH2521" s="65"/>
      <c r="BK2521" s="65"/>
      <c r="BL2521" s="65"/>
      <c r="BP2521" s="20"/>
    </row>
    <row r="2522" spans="1:68">
      <c r="A2522" s="19">
        <f>CONCATENATE(MONTH(Base[[#This Row],[Data_Padronizada]]),"/",YEAR(Base[[#This Row],[Data_Padronizada]]))*1</f>
        <v>1</v>
      </c>
      <c r="B2522" s="20" cm="1">
        <f t="array" ref="B2522">IF(ISTEXT(BP2522), IFERROR(VALOR.DATA(TRIM(BP2522)), VALUE(TRIM(BP2522))), BP2522)</f>
        <v>0</v>
      </c>
      <c r="C2522" t="str">
        <f>TEXT(Base[[#This Row],[Data_Padronizada]],"DDD")</f>
        <v>sáb</v>
      </c>
      <c r="D2522">
        <f>_xlfn.XLOOKUP(Base[[#This Row],[Recurso]],'DE-PARA'!$A$1:$A$1000,'DE-PARA'!$D$1:$D$1000)</f>
        <v>0</v>
      </c>
      <c r="E2522" t="str">
        <f>_xlfn.XLOOKUP(Base[[#This Row],[Tipo]],'DE-PARA'!$K$2:$K$63,'DE-PARA'!$L$2:$L$63,"Fazer De-Para")</f>
        <v>Fazer De-Para</v>
      </c>
      <c r="F2522" s="21">
        <f>Base[[#This Row],[Duração]]*24</f>
        <v>0</v>
      </c>
      <c r="G2522" s="22">
        <f>HOUR(Base[[#This Row],[Tempo de atendimento]]/24)</f>
        <v>0</v>
      </c>
      <c r="H2522">
        <f>_xlfn.XLOOKUP(Base[[#This Row],[Recurso]],'DE-PARA'!$A$1:$A$1000,'DE-PARA'!$E$1:$E$1000)</f>
        <v>0</v>
      </c>
      <c r="I2522">
        <f>_xlfn.XLOOKUP(Base[[#This Row],[Recurso]],'DE-PARA'!$A$1:$A$1000,'DE-PARA'!$F$1:$F$1000)</f>
        <v>0</v>
      </c>
      <c r="AD2522" s="64"/>
      <c r="AE2522" s="64"/>
      <c r="AF2522" s="64"/>
      <c r="AG2522" s="65"/>
      <c r="AH2522" s="65"/>
      <c r="BK2522" s="65"/>
      <c r="BL2522" s="65"/>
      <c r="BP2522" s="20"/>
    </row>
    <row r="2523" spans="1:68">
      <c r="A2523" s="19">
        <f>CONCATENATE(MONTH(Base[[#This Row],[Data_Padronizada]]),"/",YEAR(Base[[#This Row],[Data_Padronizada]]))*1</f>
        <v>1</v>
      </c>
      <c r="B2523" s="20" cm="1">
        <f t="array" ref="B2523">IF(ISTEXT(BP2523), IFERROR(VALOR.DATA(TRIM(BP2523)), VALUE(TRIM(BP2523))), BP2523)</f>
        <v>0</v>
      </c>
      <c r="C2523" t="str">
        <f>TEXT(Base[[#This Row],[Data_Padronizada]],"DDD")</f>
        <v>sáb</v>
      </c>
      <c r="D2523">
        <f>_xlfn.XLOOKUP(Base[[#This Row],[Recurso]],'DE-PARA'!$A$1:$A$1000,'DE-PARA'!$D$1:$D$1000)</f>
        <v>0</v>
      </c>
      <c r="E2523" t="str">
        <f>_xlfn.XLOOKUP(Base[[#This Row],[Tipo]],'DE-PARA'!$K$2:$K$63,'DE-PARA'!$L$2:$L$63,"Fazer De-Para")</f>
        <v>Fazer De-Para</v>
      </c>
      <c r="F2523" s="21">
        <f>Base[[#This Row],[Duração]]*24</f>
        <v>0</v>
      </c>
      <c r="G2523" s="22">
        <f>HOUR(Base[[#This Row],[Tempo de atendimento]]/24)</f>
        <v>0</v>
      </c>
      <c r="H2523">
        <f>_xlfn.XLOOKUP(Base[[#This Row],[Recurso]],'DE-PARA'!$A$1:$A$1000,'DE-PARA'!$E$1:$E$1000)</f>
        <v>0</v>
      </c>
      <c r="I2523">
        <f>_xlfn.XLOOKUP(Base[[#This Row],[Recurso]],'DE-PARA'!$A$1:$A$1000,'DE-PARA'!$F$1:$F$1000)</f>
        <v>0</v>
      </c>
      <c r="AD2523" s="64"/>
      <c r="AE2523" s="64"/>
      <c r="AF2523" s="64"/>
      <c r="AG2523" s="65"/>
      <c r="AH2523" s="65"/>
      <c r="BK2523" s="65"/>
      <c r="BL2523" s="65"/>
      <c r="BP2523" s="20"/>
    </row>
    <row r="2524" spans="1:68">
      <c r="A2524" s="19">
        <f>CONCATENATE(MONTH(Base[[#This Row],[Data_Padronizada]]),"/",YEAR(Base[[#This Row],[Data_Padronizada]]))*1</f>
        <v>1</v>
      </c>
      <c r="B2524" s="20" cm="1">
        <f t="array" ref="B2524">IF(ISTEXT(BP2524), IFERROR(VALOR.DATA(TRIM(BP2524)), VALUE(TRIM(BP2524))), BP2524)</f>
        <v>0</v>
      </c>
      <c r="C2524" t="str">
        <f>TEXT(Base[[#This Row],[Data_Padronizada]],"DDD")</f>
        <v>sáb</v>
      </c>
      <c r="D2524">
        <f>_xlfn.XLOOKUP(Base[[#This Row],[Recurso]],'DE-PARA'!$A$1:$A$1000,'DE-PARA'!$D$1:$D$1000)</f>
        <v>0</v>
      </c>
      <c r="E2524" t="str">
        <f>_xlfn.XLOOKUP(Base[[#This Row],[Tipo]],'DE-PARA'!$K$2:$K$63,'DE-PARA'!$L$2:$L$63,"Fazer De-Para")</f>
        <v>Fazer De-Para</v>
      </c>
      <c r="F2524" s="21">
        <f>Base[[#This Row],[Duração]]*24</f>
        <v>0</v>
      </c>
      <c r="G2524" s="22">
        <f>HOUR(Base[[#This Row],[Tempo de atendimento]]/24)</f>
        <v>0</v>
      </c>
      <c r="H2524">
        <f>_xlfn.XLOOKUP(Base[[#This Row],[Recurso]],'DE-PARA'!$A$1:$A$1000,'DE-PARA'!$E$1:$E$1000)</f>
        <v>0</v>
      </c>
      <c r="I2524">
        <f>_xlfn.XLOOKUP(Base[[#This Row],[Recurso]],'DE-PARA'!$A$1:$A$1000,'DE-PARA'!$F$1:$F$1000)</f>
        <v>0</v>
      </c>
      <c r="AD2524" s="64"/>
      <c r="AE2524" s="64"/>
      <c r="AF2524" s="64"/>
      <c r="AG2524" s="65"/>
      <c r="AH2524" s="65"/>
      <c r="BK2524" s="65"/>
      <c r="BL2524" s="65"/>
      <c r="BP2524" s="20"/>
    </row>
    <row r="2525" spans="1:68">
      <c r="A2525" s="19">
        <f>CONCATENATE(MONTH(Base[[#This Row],[Data_Padronizada]]),"/",YEAR(Base[[#This Row],[Data_Padronizada]]))*1</f>
        <v>1</v>
      </c>
      <c r="B2525" s="20" cm="1">
        <f t="array" ref="B2525">IF(ISTEXT(BP2525), IFERROR(VALOR.DATA(TRIM(BP2525)), VALUE(TRIM(BP2525))), BP2525)</f>
        <v>0</v>
      </c>
      <c r="C2525" t="str">
        <f>TEXT(Base[[#This Row],[Data_Padronizada]],"DDD")</f>
        <v>sáb</v>
      </c>
      <c r="D2525">
        <f>_xlfn.XLOOKUP(Base[[#This Row],[Recurso]],'DE-PARA'!$A$1:$A$1000,'DE-PARA'!$D$1:$D$1000)</f>
        <v>0</v>
      </c>
      <c r="E2525" t="str">
        <f>_xlfn.XLOOKUP(Base[[#This Row],[Tipo]],'DE-PARA'!$K$2:$K$63,'DE-PARA'!$L$2:$L$63,"Fazer De-Para")</f>
        <v>Fazer De-Para</v>
      </c>
      <c r="F2525" s="21">
        <f>Base[[#This Row],[Duração]]*24</f>
        <v>0</v>
      </c>
      <c r="G2525" s="22">
        <f>HOUR(Base[[#This Row],[Tempo de atendimento]]/24)</f>
        <v>0</v>
      </c>
      <c r="H2525">
        <f>_xlfn.XLOOKUP(Base[[#This Row],[Recurso]],'DE-PARA'!$A$1:$A$1000,'DE-PARA'!$E$1:$E$1000)</f>
        <v>0</v>
      </c>
      <c r="I2525">
        <f>_xlfn.XLOOKUP(Base[[#This Row],[Recurso]],'DE-PARA'!$A$1:$A$1000,'DE-PARA'!$F$1:$F$1000)</f>
        <v>0</v>
      </c>
      <c r="AD2525" s="64"/>
      <c r="AE2525" s="64"/>
      <c r="AF2525" s="64"/>
      <c r="AG2525" s="65"/>
      <c r="AH2525" s="65"/>
      <c r="BK2525" s="65"/>
      <c r="BL2525" s="65"/>
      <c r="BP2525" s="20"/>
    </row>
    <row r="2526" spans="1:68">
      <c r="A2526" s="19">
        <f>CONCATENATE(MONTH(Base[[#This Row],[Data_Padronizada]]),"/",YEAR(Base[[#This Row],[Data_Padronizada]]))*1</f>
        <v>1</v>
      </c>
      <c r="B2526" s="20" cm="1">
        <f t="array" ref="B2526">IF(ISTEXT(BP2526), IFERROR(VALOR.DATA(TRIM(BP2526)), VALUE(TRIM(BP2526))), BP2526)</f>
        <v>0</v>
      </c>
      <c r="C2526" t="str">
        <f>TEXT(Base[[#This Row],[Data_Padronizada]],"DDD")</f>
        <v>sáb</v>
      </c>
      <c r="D2526">
        <f>_xlfn.XLOOKUP(Base[[#This Row],[Recurso]],'DE-PARA'!$A$1:$A$1000,'DE-PARA'!$D$1:$D$1000)</f>
        <v>0</v>
      </c>
      <c r="E2526" t="str">
        <f>_xlfn.XLOOKUP(Base[[#This Row],[Tipo]],'DE-PARA'!$K$2:$K$63,'DE-PARA'!$L$2:$L$63,"Fazer De-Para")</f>
        <v>Fazer De-Para</v>
      </c>
      <c r="F2526" s="21">
        <f>Base[[#This Row],[Duração]]*24</f>
        <v>0</v>
      </c>
      <c r="G2526" s="22">
        <f>HOUR(Base[[#This Row],[Tempo de atendimento]]/24)</f>
        <v>0</v>
      </c>
      <c r="H2526">
        <f>_xlfn.XLOOKUP(Base[[#This Row],[Recurso]],'DE-PARA'!$A$1:$A$1000,'DE-PARA'!$E$1:$E$1000)</f>
        <v>0</v>
      </c>
      <c r="I2526">
        <f>_xlfn.XLOOKUP(Base[[#This Row],[Recurso]],'DE-PARA'!$A$1:$A$1000,'DE-PARA'!$F$1:$F$1000)</f>
        <v>0</v>
      </c>
      <c r="AD2526" s="64"/>
      <c r="AE2526" s="64"/>
      <c r="AF2526" s="64"/>
      <c r="AG2526" s="65"/>
      <c r="AH2526" s="65"/>
      <c r="BK2526" s="65"/>
      <c r="BL2526" s="65"/>
      <c r="BP2526" s="20"/>
    </row>
    <row r="2527" spans="1:68">
      <c r="A2527" s="19">
        <f>CONCATENATE(MONTH(Base[[#This Row],[Data_Padronizada]]),"/",YEAR(Base[[#This Row],[Data_Padronizada]]))*1</f>
        <v>1</v>
      </c>
      <c r="B2527" s="20" cm="1">
        <f t="array" ref="B2527">IF(ISTEXT(BP2527), IFERROR(VALOR.DATA(TRIM(BP2527)), VALUE(TRIM(BP2527))), BP2527)</f>
        <v>0</v>
      </c>
      <c r="C2527" t="str">
        <f>TEXT(Base[[#This Row],[Data_Padronizada]],"DDD")</f>
        <v>sáb</v>
      </c>
      <c r="D2527">
        <f>_xlfn.XLOOKUP(Base[[#This Row],[Recurso]],'DE-PARA'!$A$1:$A$1000,'DE-PARA'!$D$1:$D$1000)</f>
        <v>0</v>
      </c>
      <c r="E2527" t="str">
        <f>_xlfn.XLOOKUP(Base[[#This Row],[Tipo]],'DE-PARA'!$K$2:$K$63,'DE-PARA'!$L$2:$L$63,"Fazer De-Para")</f>
        <v>Fazer De-Para</v>
      </c>
      <c r="F2527" s="21">
        <f>Base[[#This Row],[Duração]]*24</f>
        <v>0</v>
      </c>
      <c r="G2527" s="22">
        <f>HOUR(Base[[#This Row],[Tempo de atendimento]]/24)</f>
        <v>0</v>
      </c>
      <c r="H2527">
        <f>_xlfn.XLOOKUP(Base[[#This Row],[Recurso]],'DE-PARA'!$A$1:$A$1000,'DE-PARA'!$E$1:$E$1000)</f>
        <v>0</v>
      </c>
      <c r="I2527">
        <f>_xlfn.XLOOKUP(Base[[#This Row],[Recurso]],'DE-PARA'!$A$1:$A$1000,'DE-PARA'!$F$1:$F$1000)</f>
        <v>0</v>
      </c>
      <c r="AD2527" s="64"/>
      <c r="AE2527" s="64"/>
      <c r="AF2527" s="64"/>
      <c r="AG2527" s="65"/>
      <c r="AH2527" s="65"/>
      <c r="BK2527" s="65"/>
      <c r="BL2527" s="65"/>
      <c r="BP2527" s="20"/>
    </row>
    <row r="2528" spans="1:68">
      <c r="A2528" s="19">
        <f>CONCATENATE(MONTH(Base[[#This Row],[Data_Padronizada]]),"/",YEAR(Base[[#This Row],[Data_Padronizada]]))*1</f>
        <v>1</v>
      </c>
      <c r="B2528" s="20" cm="1">
        <f t="array" ref="B2528">IF(ISTEXT(BP2528), IFERROR(VALOR.DATA(TRIM(BP2528)), VALUE(TRIM(BP2528))), BP2528)</f>
        <v>0</v>
      </c>
      <c r="C2528" t="str">
        <f>TEXT(Base[[#This Row],[Data_Padronizada]],"DDD")</f>
        <v>sáb</v>
      </c>
      <c r="D2528">
        <f>_xlfn.XLOOKUP(Base[[#This Row],[Recurso]],'DE-PARA'!$A$1:$A$1000,'DE-PARA'!$D$1:$D$1000)</f>
        <v>0</v>
      </c>
      <c r="E2528" t="str">
        <f>_xlfn.XLOOKUP(Base[[#This Row],[Tipo]],'DE-PARA'!$K$2:$K$63,'DE-PARA'!$L$2:$L$63,"Fazer De-Para")</f>
        <v>Fazer De-Para</v>
      </c>
      <c r="F2528" s="21">
        <f>Base[[#This Row],[Duração]]*24</f>
        <v>0</v>
      </c>
      <c r="G2528" s="22">
        <f>HOUR(Base[[#This Row],[Tempo de atendimento]]/24)</f>
        <v>0</v>
      </c>
      <c r="H2528">
        <f>_xlfn.XLOOKUP(Base[[#This Row],[Recurso]],'DE-PARA'!$A$1:$A$1000,'DE-PARA'!$E$1:$E$1000)</f>
        <v>0</v>
      </c>
      <c r="I2528">
        <f>_xlfn.XLOOKUP(Base[[#This Row],[Recurso]],'DE-PARA'!$A$1:$A$1000,'DE-PARA'!$F$1:$F$1000)</f>
        <v>0</v>
      </c>
      <c r="AD2528" s="64"/>
      <c r="AE2528" s="64"/>
      <c r="AF2528" s="64"/>
      <c r="AG2528" s="65"/>
      <c r="AH2528" s="65"/>
      <c r="BK2528" s="65"/>
      <c r="BL2528" s="65"/>
      <c r="BP2528" s="20"/>
    </row>
    <row r="2529" spans="1:68">
      <c r="A2529" s="19">
        <f>CONCATENATE(MONTH(Base[[#This Row],[Data_Padronizada]]),"/",YEAR(Base[[#This Row],[Data_Padronizada]]))*1</f>
        <v>1</v>
      </c>
      <c r="B2529" s="20" cm="1">
        <f t="array" ref="B2529">IF(ISTEXT(BP2529), IFERROR(VALOR.DATA(TRIM(BP2529)), VALUE(TRIM(BP2529))), BP2529)</f>
        <v>0</v>
      </c>
      <c r="C2529" t="str">
        <f>TEXT(Base[[#This Row],[Data_Padronizada]],"DDD")</f>
        <v>sáb</v>
      </c>
      <c r="D2529">
        <f>_xlfn.XLOOKUP(Base[[#This Row],[Recurso]],'DE-PARA'!$A$1:$A$1000,'DE-PARA'!$D$1:$D$1000)</f>
        <v>0</v>
      </c>
      <c r="E2529" t="str">
        <f>_xlfn.XLOOKUP(Base[[#This Row],[Tipo]],'DE-PARA'!$K$2:$K$63,'DE-PARA'!$L$2:$L$63,"Fazer De-Para")</f>
        <v>Fazer De-Para</v>
      </c>
      <c r="F2529" s="21">
        <f>Base[[#This Row],[Duração]]*24</f>
        <v>0</v>
      </c>
      <c r="G2529" s="22">
        <f>HOUR(Base[[#This Row],[Tempo de atendimento]]/24)</f>
        <v>0</v>
      </c>
      <c r="H2529">
        <f>_xlfn.XLOOKUP(Base[[#This Row],[Recurso]],'DE-PARA'!$A$1:$A$1000,'DE-PARA'!$E$1:$E$1000)</f>
        <v>0</v>
      </c>
      <c r="I2529">
        <f>_xlfn.XLOOKUP(Base[[#This Row],[Recurso]],'DE-PARA'!$A$1:$A$1000,'DE-PARA'!$F$1:$F$1000)</f>
        <v>0</v>
      </c>
      <c r="AD2529" s="64"/>
      <c r="AE2529" s="64"/>
      <c r="AF2529" s="64"/>
      <c r="AG2529" s="65"/>
      <c r="AH2529" s="65"/>
      <c r="BK2529" s="65"/>
      <c r="BL2529" s="65"/>
      <c r="BP2529" s="20"/>
    </row>
    <row r="2530" spans="1:68">
      <c r="A2530" s="19">
        <f>CONCATENATE(MONTH(Base[[#This Row],[Data_Padronizada]]),"/",YEAR(Base[[#This Row],[Data_Padronizada]]))*1</f>
        <v>1</v>
      </c>
      <c r="B2530" s="20" cm="1">
        <f t="array" ref="B2530">IF(ISTEXT(BP2530), IFERROR(VALOR.DATA(TRIM(BP2530)), VALUE(TRIM(BP2530))), BP2530)</f>
        <v>0</v>
      </c>
      <c r="C2530" t="str">
        <f>TEXT(Base[[#This Row],[Data_Padronizada]],"DDD")</f>
        <v>sáb</v>
      </c>
      <c r="D2530">
        <f>_xlfn.XLOOKUP(Base[[#This Row],[Recurso]],'DE-PARA'!$A$1:$A$1000,'DE-PARA'!$D$1:$D$1000)</f>
        <v>0</v>
      </c>
      <c r="E2530" t="str">
        <f>_xlfn.XLOOKUP(Base[[#This Row],[Tipo]],'DE-PARA'!$K$2:$K$63,'DE-PARA'!$L$2:$L$63,"Fazer De-Para")</f>
        <v>Fazer De-Para</v>
      </c>
      <c r="F2530" s="21">
        <f>Base[[#This Row],[Duração]]*24</f>
        <v>0</v>
      </c>
      <c r="G2530" s="22">
        <f>HOUR(Base[[#This Row],[Tempo de atendimento]]/24)</f>
        <v>0</v>
      </c>
      <c r="H2530">
        <f>_xlfn.XLOOKUP(Base[[#This Row],[Recurso]],'DE-PARA'!$A$1:$A$1000,'DE-PARA'!$E$1:$E$1000)</f>
        <v>0</v>
      </c>
      <c r="I2530">
        <f>_xlfn.XLOOKUP(Base[[#This Row],[Recurso]],'DE-PARA'!$A$1:$A$1000,'DE-PARA'!$F$1:$F$1000)</f>
        <v>0</v>
      </c>
      <c r="AD2530" s="64"/>
      <c r="AE2530" s="64"/>
      <c r="AF2530" s="64"/>
      <c r="AG2530" s="65"/>
      <c r="AH2530" s="65"/>
      <c r="BK2530" s="65"/>
      <c r="BL2530" s="65"/>
      <c r="BP2530" s="20"/>
    </row>
    <row r="2531" spans="1:68">
      <c r="A2531" s="19">
        <f>CONCATENATE(MONTH(Base[[#This Row],[Data_Padronizada]]),"/",YEAR(Base[[#This Row],[Data_Padronizada]]))*1</f>
        <v>1</v>
      </c>
      <c r="B2531" s="20" cm="1">
        <f t="array" ref="B2531">IF(ISTEXT(BP2531), IFERROR(VALOR.DATA(TRIM(BP2531)), VALUE(TRIM(BP2531))), BP2531)</f>
        <v>0</v>
      </c>
      <c r="C2531" t="str">
        <f>TEXT(Base[[#This Row],[Data_Padronizada]],"DDD")</f>
        <v>sáb</v>
      </c>
      <c r="D2531">
        <f>_xlfn.XLOOKUP(Base[[#This Row],[Recurso]],'DE-PARA'!$A$1:$A$1000,'DE-PARA'!$D$1:$D$1000)</f>
        <v>0</v>
      </c>
      <c r="E2531" t="str">
        <f>_xlfn.XLOOKUP(Base[[#This Row],[Tipo]],'DE-PARA'!$K$2:$K$63,'DE-PARA'!$L$2:$L$63,"Fazer De-Para")</f>
        <v>Fazer De-Para</v>
      </c>
      <c r="F2531" s="21">
        <f>Base[[#This Row],[Duração]]*24</f>
        <v>0</v>
      </c>
      <c r="G2531" s="22">
        <f>HOUR(Base[[#This Row],[Tempo de atendimento]]/24)</f>
        <v>0</v>
      </c>
      <c r="H2531">
        <f>_xlfn.XLOOKUP(Base[[#This Row],[Recurso]],'DE-PARA'!$A$1:$A$1000,'DE-PARA'!$E$1:$E$1000)</f>
        <v>0</v>
      </c>
      <c r="I2531">
        <f>_xlfn.XLOOKUP(Base[[#This Row],[Recurso]],'DE-PARA'!$A$1:$A$1000,'DE-PARA'!$F$1:$F$1000)</f>
        <v>0</v>
      </c>
      <c r="AD2531" s="64"/>
      <c r="AE2531" s="64"/>
      <c r="AF2531" s="64"/>
      <c r="AG2531" s="65"/>
      <c r="AH2531" s="65"/>
      <c r="BK2531" s="65"/>
      <c r="BL2531" s="65"/>
      <c r="BP2531" s="20"/>
    </row>
    <row r="2532" spans="1:68">
      <c r="A2532" s="19">
        <f>CONCATENATE(MONTH(Base[[#This Row],[Data_Padronizada]]),"/",YEAR(Base[[#This Row],[Data_Padronizada]]))*1</f>
        <v>1</v>
      </c>
      <c r="B2532" s="20" cm="1">
        <f t="array" ref="B2532">IF(ISTEXT(BP2532), IFERROR(VALOR.DATA(TRIM(BP2532)), VALUE(TRIM(BP2532))), BP2532)</f>
        <v>0</v>
      </c>
      <c r="C2532" t="str">
        <f>TEXT(Base[[#This Row],[Data_Padronizada]],"DDD")</f>
        <v>sáb</v>
      </c>
      <c r="D2532">
        <f>_xlfn.XLOOKUP(Base[[#This Row],[Recurso]],'DE-PARA'!$A$1:$A$1000,'DE-PARA'!$D$1:$D$1000)</f>
        <v>0</v>
      </c>
      <c r="E2532" t="str">
        <f>_xlfn.XLOOKUP(Base[[#This Row],[Tipo]],'DE-PARA'!$K$2:$K$63,'DE-PARA'!$L$2:$L$63,"Fazer De-Para")</f>
        <v>Fazer De-Para</v>
      </c>
      <c r="F2532" s="21">
        <f>Base[[#This Row],[Duração]]*24</f>
        <v>0</v>
      </c>
      <c r="G2532" s="22">
        <f>HOUR(Base[[#This Row],[Tempo de atendimento]]/24)</f>
        <v>0</v>
      </c>
      <c r="H2532">
        <f>_xlfn.XLOOKUP(Base[[#This Row],[Recurso]],'DE-PARA'!$A$1:$A$1000,'DE-PARA'!$E$1:$E$1000)</f>
        <v>0</v>
      </c>
      <c r="I2532">
        <f>_xlfn.XLOOKUP(Base[[#This Row],[Recurso]],'DE-PARA'!$A$1:$A$1000,'DE-PARA'!$F$1:$F$1000)</f>
        <v>0</v>
      </c>
      <c r="AD2532" s="64"/>
      <c r="AE2532" s="64"/>
      <c r="AF2532" s="64"/>
      <c r="AG2532" s="65"/>
      <c r="AH2532" s="65"/>
      <c r="BK2532" s="65"/>
      <c r="BL2532" s="65"/>
      <c r="BP2532" s="20"/>
    </row>
    <row r="2533" spans="1:68">
      <c r="A2533" s="19">
        <f>CONCATENATE(MONTH(Base[[#This Row],[Data_Padronizada]]),"/",YEAR(Base[[#This Row],[Data_Padronizada]]))*1</f>
        <v>1</v>
      </c>
      <c r="B2533" s="20" cm="1">
        <f t="array" ref="B2533">IF(ISTEXT(BP2533), IFERROR(VALOR.DATA(TRIM(BP2533)), VALUE(TRIM(BP2533))), BP2533)</f>
        <v>0</v>
      </c>
      <c r="C2533" t="str">
        <f>TEXT(Base[[#This Row],[Data_Padronizada]],"DDD")</f>
        <v>sáb</v>
      </c>
      <c r="D2533">
        <f>_xlfn.XLOOKUP(Base[[#This Row],[Recurso]],'DE-PARA'!$A$1:$A$1000,'DE-PARA'!$D$1:$D$1000)</f>
        <v>0</v>
      </c>
      <c r="E2533" t="str">
        <f>_xlfn.XLOOKUP(Base[[#This Row],[Tipo]],'DE-PARA'!$K$2:$K$63,'DE-PARA'!$L$2:$L$63,"Fazer De-Para")</f>
        <v>Fazer De-Para</v>
      </c>
      <c r="F2533" s="21">
        <f>Base[[#This Row],[Duração]]*24</f>
        <v>0</v>
      </c>
      <c r="G2533" s="22">
        <f>HOUR(Base[[#This Row],[Tempo de atendimento]]/24)</f>
        <v>0</v>
      </c>
      <c r="H2533">
        <f>_xlfn.XLOOKUP(Base[[#This Row],[Recurso]],'DE-PARA'!$A$1:$A$1000,'DE-PARA'!$E$1:$E$1000)</f>
        <v>0</v>
      </c>
      <c r="I2533">
        <f>_xlfn.XLOOKUP(Base[[#This Row],[Recurso]],'DE-PARA'!$A$1:$A$1000,'DE-PARA'!$F$1:$F$1000)</f>
        <v>0</v>
      </c>
      <c r="AD2533" s="64"/>
      <c r="AE2533" s="64"/>
      <c r="AF2533" s="64"/>
      <c r="AG2533" s="65"/>
      <c r="AH2533" s="65"/>
      <c r="BK2533" s="65"/>
      <c r="BL2533" s="65"/>
      <c r="BP2533" s="20"/>
    </row>
    <row r="2534" spans="1:68">
      <c r="A2534" s="19">
        <f>CONCATENATE(MONTH(Base[[#This Row],[Data_Padronizada]]),"/",YEAR(Base[[#This Row],[Data_Padronizada]]))*1</f>
        <v>1</v>
      </c>
      <c r="B2534" s="20" cm="1">
        <f t="array" ref="B2534">IF(ISTEXT(BP2534), IFERROR(VALOR.DATA(TRIM(BP2534)), VALUE(TRIM(BP2534))), BP2534)</f>
        <v>0</v>
      </c>
      <c r="C2534" t="str">
        <f>TEXT(Base[[#This Row],[Data_Padronizada]],"DDD")</f>
        <v>sáb</v>
      </c>
      <c r="D2534">
        <f>_xlfn.XLOOKUP(Base[[#This Row],[Recurso]],'DE-PARA'!$A$1:$A$1000,'DE-PARA'!$D$1:$D$1000)</f>
        <v>0</v>
      </c>
      <c r="E2534" t="str">
        <f>_xlfn.XLOOKUP(Base[[#This Row],[Tipo]],'DE-PARA'!$K$2:$K$63,'DE-PARA'!$L$2:$L$63,"Fazer De-Para")</f>
        <v>Fazer De-Para</v>
      </c>
      <c r="F2534" s="21">
        <f>Base[[#This Row],[Duração]]*24</f>
        <v>0</v>
      </c>
      <c r="G2534" s="22">
        <f>HOUR(Base[[#This Row],[Tempo de atendimento]]/24)</f>
        <v>0</v>
      </c>
      <c r="H2534">
        <f>_xlfn.XLOOKUP(Base[[#This Row],[Recurso]],'DE-PARA'!$A$1:$A$1000,'DE-PARA'!$E$1:$E$1000)</f>
        <v>0</v>
      </c>
      <c r="I2534">
        <f>_xlfn.XLOOKUP(Base[[#This Row],[Recurso]],'DE-PARA'!$A$1:$A$1000,'DE-PARA'!$F$1:$F$1000)</f>
        <v>0</v>
      </c>
      <c r="AD2534" s="64"/>
      <c r="AE2534" s="64"/>
      <c r="AF2534" s="64"/>
      <c r="AG2534" s="65"/>
      <c r="AH2534" s="65"/>
      <c r="BK2534" s="65"/>
      <c r="BL2534" s="65"/>
      <c r="BP2534" s="20"/>
    </row>
    <row r="2535" spans="1:68">
      <c r="A2535" s="19">
        <f>CONCATENATE(MONTH(Base[[#This Row],[Data_Padronizada]]),"/",YEAR(Base[[#This Row],[Data_Padronizada]]))*1</f>
        <v>1</v>
      </c>
      <c r="B2535" s="20" cm="1">
        <f t="array" ref="B2535">IF(ISTEXT(BP2535), IFERROR(VALOR.DATA(TRIM(BP2535)), VALUE(TRIM(BP2535))), BP2535)</f>
        <v>0</v>
      </c>
      <c r="C2535" t="str">
        <f>TEXT(Base[[#This Row],[Data_Padronizada]],"DDD")</f>
        <v>sáb</v>
      </c>
      <c r="D2535">
        <f>_xlfn.XLOOKUP(Base[[#This Row],[Recurso]],'DE-PARA'!$A$1:$A$1000,'DE-PARA'!$D$1:$D$1000)</f>
        <v>0</v>
      </c>
      <c r="E2535" t="str">
        <f>_xlfn.XLOOKUP(Base[[#This Row],[Tipo]],'DE-PARA'!$K$2:$K$63,'DE-PARA'!$L$2:$L$63,"Fazer De-Para")</f>
        <v>Fazer De-Para</v>
      </c>
      <c r="F2535" s="21">
        <f>Base[[#This Row],[Duração]]*24</f>
        <v>0</v>
      </c>
      <c r="G2535" s="22">
        <f>HOUR(Base[[#This Row],[Tempo de atendimento]]/24)</f>
        <v>0</v>
      </c>
      <c r="H2535">
        <f>_xlfn.XLOOKUP(Base[[#This Row],[Recurso]],'DE-PARA'!$A$1:$A$1000,'DE-PARA'!$E$1:$E$1000)</f>
        <v>0</v>
      </c>
      <c r="I2535">
        <f>_xlfn.XLOOKUP(Base[[#This Row],[Recurso]],'DE-PARA'!$A$1:$A$1000,'DE-PARA'!$F$1:$F$1000)</f>
        <v>0</v>
      </c>
      <c r="AD2535" s="64"/>
      <c r="AE2535" s="64"/>
      <c r="AF2535" s="64"/>
      <c r="AG2535" s="65"/>
      <c r="AH2535" s="65"/>
      <c r="BK2535" s="65"/>
      <c r="BL2535" s="65"/>
      <c r="BP2535" s="20"/>
    </row>
    <row r="2536" spans="1:68">
      <c r="A2536" s="19">
        <f>CONCATENATE(MONTH(Base[[#This Row],[Data_Padronizada]]),"/",YEAR(Base[[#This Row],[Data_Padronizada]]))*1</f>
        <v>1</v>
      </c>
      <c r="B2536" s="20" cm="1">
        <f t="array" ref="B2536">IF(ISTEXT(BP2536), IFERROR(VALOR.DATA(TRIM(BP2536)), VALUE(TRIM(BP2536))), BP2536)</f>
        <v>0</v>
      </c>
      <c r="C2536" t="str">
        <f>TEXT(Base[[#This Row],[Data_Padronizada]],"DDD")</f>
        <v>sáb</v>
      </c>
      <c r="D2536">
        <f>_xlfn.XLOOKUP(Base[[#This Row],[Recurso]],'DE-PARA'!$A$1:$A$1000,'DE-PARA'!$D$1:$D$1000)</f>
        <v>0</v>
      </c>
      <c r="E2536" t="str">
        <f>_xlfn.XLOOKUP(Base[[#This Row],[Tipo]],'DE-PARA'!$K$2:$K$63,'DE-PARA'!$L$2:$L$63,"Fazer De-Para")</f>
        <v>Fazer De-Para</v>
      </c>
      <c r="F2536" s="21">
        <f>Base[[#This Row],[Duração]]*24</f>
        <v>0</v>
      </c>
      <c r="G2536" s="22">
        <f>HOUR(Base[[#This Row],[Tempo de atendimento]]/24)</f>
        <v>0</v>
      </c>
      <c r="H2536">
        <f>_xlfn.XLOOKUP(Base[[#This Row],[Recurso]],'DE-PARA'!$A$1:$A$1000,'DE-PARA'!$E$1:$E$1000)</f>
        <v>0</v>
      </c>
      <c r="I2536">
        <f>_xlfn.XLOOKUP(Base[[#This Row],[Recurso]],'DE-PARA'!$A$1:$A$1000,'DE-PARA'!$F$1:$F$1000)</f>
        <v>0</v>
      </c>
      <c r="AD2536" s="64"/>
      <c r="AE2536" s="64"/>
      <c r="AF2536" s="64"/>
      <c r="AG2536" s="65"/>
      <c r="AH2536" s="65"/>
      <c r="BK2536" s="65"/>
      <c r="BL2536" s="65"/>
      <c r="BP2536" s="20"/>
    </row>
    <row r="2537" spans="1:68">
      <c r="A2537" s="19">
        <f>CONCATENATE(MONTH(Base[[#This Row],[Data_Padronizada]]),"/",YEAR(Base[[#This Row],[Data_Padronizada]]))*1</f>
        <v>1</v>
      </c>
      <c r="B2537" s="20" cm="1">
        <f t="array" ref="B2537">IF(ISTEXT(BP2537), IFERROR(VALOR.DATA(TRIM(BP2537)), VALUE(TRIM(BP2537))), BP2537)</f>
        <v>0</v>
      </c>
      <c r="C2537" t="str">
        <f>TEXT(Base[[#This Row],[Data_Padronizada]],"DDD")</f>
        <v>sáb</v>
      </c>
      <c r="D2537">
        <f>_xlfn.XLOOKUP(Base[[#This Row],[Recurso]],'DE-PARA'!$A$1:$A$1000,'DE-PARA'!$D$1:$D$1000)</f>
        <v>0</v>
      </c>
      <c r="E2537" t="str">
        <f>_xlfn.XLOOKUP(Base[[#This Row],[Tipo]],'DE-PARA'!$K$2:$K$63,'DE-PARA'!$L$2:$L$63,"Fazer De-Para")</f>
        <v>Fazer De-Para</v>
      </c>
      <c r="F2537" s="21">
        <f>Base[[#This Row],[Duração]]*24</f>
        <v>0</v>
      </c>
      <c r="G2537" s="22">
        <f>HOUR(Base[[#This Row],[Tempo de atendimento]]/24)</f>
        <v>0</v>
      </c>
      <c r="H2537">
        <f>_xlfn.XLOOKUP(Base[[#This Row],[Recurso]],'DE-PARA'!$A$1:$A$1000,'DE-PARA'!$E$1:$E$1000)</f>
        <v>0</v>
      </c>
      <c r="I2537">
        <f>_xlfn.XLOOKUP(Base[[#This Row],[Recurso]],'DE-PARA'!$A$1:$A$1000,'DE-PARA'!$F$1:$F$1000)</f>
        <v>0</v>
      </c>
      <c r="AD2537" s="64"/>
      <c r="AE2537" s="64"/>
      <c r="AF2537" s="64"/>
      <c r="AG2537" s="65"/>
      <c r="AH2537" s="65"/>
      <c r="BK2537" s="65"/>
      <c r="BL2537" s="65"/>
      <c r="BP2537" s="20"/>
    </row>
    <row r="2538" spans="1:68">
      <c r="A2538" s="19">
        <f>CONCATENATE(MONTH(Base[[#This Row],[Data_Padronizada]]),"/",YEAR(Base[[#This Row],[Data_Padronizada]]))*1</f>
        <v>1</v>
      </c>
      <c r="B2538" s="20" cm="1">
        <f t="array" ref="B2538">IF(ISTEXT(BP2538), IFERROR(VALOR.DATA(TRIM(BP2538)), VALUE(TRIM(BP2538))), BP2538)</f>
        <v>0</v>
      </c>
      <c r="C2538" t="str">
        <f>TEXT(Base[[#This Row],[Data_Padronizada]],"DDD")</f>
        <v>sáb</v>
      </c>
      <c r="D2538">
        <f>_xlfn.XLOOKUP(Base[[#This Row],[Recurso]],'DE-PARA'!$A$1:$A$1000,'DE-PARA'!$D$1:$D$1000)</f>
        <v>0</v>
      </c>
      <c r="E2538" t="str">
        <f>_xlfn.XLOOKUP(Base[[#This Row],[Tipo]],'DE-PARA'!$K$2:$K$63,'DE-PARA'!$L$2:$L$63,"Fazer De-Para")</f>
        <v>Fazer De-Para</v>
      </c>
      <c r="F2538" s="21">
        <f>Base[[#This Row],[Duração]]*24</f>
        <v>0</v>
      </c>
      <c r="G2538" s="22">
        <f>HOUR(Base[[#This Row],[Tempo de atendimento]]/24)</f>
        <v>0</v>
      </c>
      <c r="H2538">
        <f>_xlfn.XLOOKUP(Base[[#This Row],[Recurso]],'DE-PARA'!$A$1:$A$1000,'DE-PARA'!$E$1:$E$1000)</f>
        <v>0</v>
      </c>
      <c r="I2538">
        <f>_xlfn.XLOOKUP(Base[[#This Row],[Recurso]],'DE-PARA'!$A$1:$A$1000,'DE-PARA'!$F$1:$F$1000)</f>
        <v>0</v>
      </c>
      <c r="AD2538" s="64"/>
      <c r="AE2538" s="64"/>
      <c r="AF2538" s="64"/>
      <c r="AG2538" s="65"/>
      <c r="AH2538" s="65"/>
      <c r="BK2538" s="65"/>
      <c r="BL2538" s="65"/>
      <c r="BP2538" s="20"/>
    </row>
    <row r="2539" spans="1:68">
      <c r="A2539" s="19">
        <f>CONCATENATE(MONTH(Base[[#This Row],[Data_Padronizada]]),"/",YEAR(Base[[#This Row],[Data_Padronizada]]))*1</f>
        <v>1</v>
      </c>
      <c r="B2539" s="20" cm="1">
        <f t="array" ref="B2539">IF(ISTEXT(BP2539), IFERROR(VALOR.DATA(TRIM(BP2539)), VALUE(TRIM(BP2539))), BP2539)</f>
        <v>0</v>
      </c>
      <c r="C2539" t="str">
        <f>TEXT(Base[[#This Row],[Data_Padronizada]],"DDD")</f>
        <v>sáb</v>
      </c>
      <c r="D2539">
        <f>_xlfn.XLOOKUP(Base[[#This Row],[Recurso]],'DE-PARA'!$A$1:$A$1000,'DE-PARA'!$D$1:$D$1000)</f>
        <v>0</v>
      </c>
      <c r="E2539" t="str">
        <f>_xlfn.XLOOKUP(Base[[#This Row],[Tipo]],'DE-PARA'!$K$2:$K$63,'DE-PARA'!$L$2:$L$63,"Fazer De-Para")</f>
        <v>Fazer De-Para</v>
      </c>
      <c r="F2539" s="21">
        <f>Base[[#This Row],[Duração]]*24</f>
        <v>0</v>
      </c>
      <c r="G2539" s="22">
        <f>HOUR(Base[[#This Row],[Tempo de atendimento]]/24)</f>
        <v>0</v>
      </c>
      <c r="H2539">
        <f>_xlfn.XLOOKUP(Base[[#This Row],[Recurso]],'DE-PARA'!$A$1:$A$1000,'DE-PARA'!$E$1:$E$1000)</f>
        <v>0</v>
      </c>
      <c r="I2539">
        <f>_xlfn.XLOOKUP(Base[[#This Row],[Recurso]],'DE-PARA'!$A$1:$A$1000,'DE-PARA'!$F$1:$F$1000)</f>
        <v>0</v>
      </c>
      <c r="AD2539" s="64"/>
      <c r="AE2539" s="64"/>
      <c r="AF2539" s="64"/>
      <c r="AG2539" s="65"/>
      <c r="AH2539" s="65"/>
      <c r="BK2539" s="65"/>
      <c r="BL2539" s="65"/>
      <c r="BP2539" s="20"/>
    </row>
    <row r="2540" spans="1:68">
      <c r="A2540" s="19">
        <f>CONCATENATE(MONTH(Base[[#This Row],[Data_Padronizada]]),"/",YEAR(Base[[#This Row],[Data_Padronizada]]))*1</f>
        <v>1</v>
      </c>
      <c r="B2540" s="20" cm="1">
        <f t="array" ref="B2540">IF(ISTEXT(BP2540), IFERROR(VALOR.DATA(TRIM(BP2540)), VALUE(TRIM(BP2540))), BP2540)</f>
        <v>0</v>
      </c>
      <c r="C2540" t="str">
        <f>TEXT(Base[[#This Row],[Data_Padronizada]],"DDD")</f>
        <v>sáb</v>
      </c>
      <c r="D2540">
        <f>_xlfn.XLOOKUP(Base[[#This Row],[Recurso]],'DE-PARA'!$A$1:$A$1000,'DE-PARA'!$D$1:$D$1000)</f>
        <v>0</v>
      </c>
      <c r="E2540" t="str">
        <f>_xlfn.XLOOKUP(Base[[#This Row],[Tipo]],'DE-PARA'!$K$2:$K$63,'DE-PARA'!$L$2:$L$63,"Fazer De-Para")</f>
        <v>Fazer De-Para</v>
      </c>
      <c r="F2540" s="21">
        <f>Base[[#This Row],[Duração]]*24</f>
        <v>0</v>
      </c>
      <c r="G2540" s="22">
        <f>HOUR(Base[[#This Row],[Tempo de atendimento]]/24)</f>
        <v>0</v>
      </c>
      <c r="H2540">
        <f>_xlfn.XLOOKUP(Base[[#This Row],[Recurso]],'DE-PARA'!$A$1:$A$1000,'DE-PARA'!$E$1:$E$1000)</f>
        <v>0</v>
      </c>
      <c r="I2540">
        <f>_xlfn.XLOOKUP(Base[[#This Row],[Recurso]],'DE-PARA'!$A$1:$A$1000,'DE-PARA'!$F$1:$F$1000)</f>
        <v>0</v>
      </c>
      <c r="AD2540" s="64"/>
      <c r="AE2540" s="64"/>
      <c r="AF2540" s="64"/>
      <c r="AG2540" s="65"/>
      <c r="AH2540" s="65"/>
      <c r="BK2540" s="65"/>
      <c r="BL2540" s="65"/>
      <c r="BP2540" s="20"/>
    </row>
    <row r="2541" spans="1:68">
      <c r="A2541" s="19">
        <f>CONCATENATE(MONTH(Base[[#This Row],[Data_Padronizada]]),"/",YEAR(Base[[#This Row],[Data_Padronizada]]))*1</f>
        <v>1</v>
      </c>
      <c r="B2541" s="20" cm="1">
        <f t="array" ref="B2541">IF(ISTEXT(BP2541), IFERROR(VALOR.DATA(TRIM(BP2541)), VALUE(TRIM(BP2541))), BP2541)</f>
        <v>0</v>
      </c>
      <c r="C2541" t="str">
        <f>TEXT(Base[[#This Row],[Data_Padronizada]],"DDD")</f>
        <v>sáb</v>
      </c>
      <c r="D2541">
        <f>_xlfn.XLOOKUP(Base[[#This Row],[Recurso]],'DE-PARA'!$A$1:$A$1000,'DE-PARA'!$D$1:$D$1000)</f>
        <v>0</v>
      </c>
      <c r="E2541" t="str">
        <f>_xlfn.XLOOKUP(Base[[#This Row],[Tipo]],'DE-PARA'!$K$2:$K$63,'DE-PARA'!$L$2:$L$63,"Fazer De-Para")</f>
        <v>Fazer De-Para</v>
      </c>
      <c r="F2541" s="21">
        <f>Base[[#This Row],[Duração]]*24</f>
        <v>0</v>
      </c>
      <c r="G2541" s="22">
        <f>HOUR(Base[[#This Row],[Tempo de atendimento]]/24)</f>
        <v>0</v>
      </c>
      <c r="H2541">
        <f>_xlfn.XLOOKUP(Base[[#This Row],[Recurso]],'DE-PARA'!$A$1:$A$1000,'DE-PARA'!$E$1:$E$1000)</f>
        <v>0</v>
      </c>
      <c r="I2541">
        <f>_xlfn.XLOOKUP(Base[[#This Row],[Recurso]],'DE-PARA'!$A$1:$A$1000,'DE-PARA'!$F$1:$F$1000)</f>
        <v>0</v>
      </c>
      <c r="AD2541" s="64"/>
      <c r="AE2541" s="64"/>
      <c r="AF2541" s="64"/>
      <c r="AG2541" s="65"/>
      <c r="AH2541" s="65"/>
      <c r="BK2541" s="65"/>
      <c r="BL2541" s="65"/>
      <c r="BP2541" s="20"/>
    </row>
    <row r="2542" spans="1:68">
      <c r="A2542" s="19">
        <f>CONCATENATE(MONTH(Base[[#This Row],[Data_Padronizada]]),"/",YEAR(Base[[#This Row],[Data_Padronizada]]))*1</f>
        <v>1</v>
      </c>
      <c r="B2542" s="20" cm="1">
        <f t="array" ref="B2542">IF(ISTEXT(BP2542), IFERROR(VALOR.DATA(TRIM(BP2542)), VALUE(TRIM(BP2542))), BP2542)</f>
        <v>0</v>
      </c>
      <c r="C2542" t="str">
        <f>TEXT(Base[[#This Row],[Data_Padronizada]],"DDD")</f>
        <v>sáb</v>
      </c>
      <c r="D2542">
        <f>_xlfn.XLOOKUP(Base[[#This Row],[Recurso]],'DE-PARA'!$A$1:$A$1000,'DE-PARA'!$D$1:$D$1000)</f>
        <v>0</v>
      </c>
      <c r="E2542" t="str">
        <f>_xlfn.XLOOKUP(Base[[#This Row],[Tipo]],'DE-PARA'!$K$2:$K$63,'DE-PARA'!$L$2:$L$63,"Fazer De-Para")</f>
        <v>Fazer De-Para</v>
      </c>
      <c r="F2542" s="21">
        <f>Base[[#This Row],[Duração]]*24</f>
        <v>0</v>
      </c>
      <c r="G2542" s="22">
        <f>HOUR(Base[[#This Row],[Tempo de atendimento]]/24)</f>
        <v>0</v>
      </c>
      <c r="H2542">
        <f>_xlfn.XLOOKUP(Base[[#This Row],[Recurso]],'DE-PARA'!$A$1:$A$1000,'DE-PARA'!$E$1:$E$1000)</f>
        <v>0</v>
      </c>
      <c r="I2542">
        <f>_xlfn.XLOOKUP(Base[[#This Row],[Recurso]],'DE-PARA'!$A$1:$A$1000,'DE-PARA'!$F$1:$F$1000)</f>
        <v>0</v>
      </c>
      <c r="AD2542" s="64"/>
      <c r="AE2542" s="64"/>
      <c r="AF2542" s="64"/>
      <c r="AG2542" s="65"/>
      <c r="AH2542" s="65"/>
      <c r="BK2542" s="65"/>
      <c r="BL2542" s="65"/>
      <c r="BP2542" s="20"/>
    </row>
    <row r="2543" spans="1:68">
      <c r="A2543" s="19">
        <f>CONCATENATE(MONTH(Base[[#This Row],[Data_Padronizada]]),"/",YEAR(Base[[#This Row],[Data_Padronizada]]))*1</f>
        <v>1</v>
      </c>
      <c r="B2543" s="20" cm="1">
        <f t="array" ref="B2543">IF(ISTEXT(BP2543), IFERROR(VALOR.DATA(TRIM(BP2543)), VALUE(TRIM(BP2543))), BP2543)</f>
        <v>0</v>
      </c>
      <c r="C2543" t="str">
        <f>TEXT(Base[[#This Row],[Data_Padronizada]],"DDD")</f>
        <v>sáb</v>
      </c>
      <c r="D2543">
        <f>_xlfn.XLOOKUP(Base[[#This Row],[Recurso]],'DE-PARA'!$A$1:$A$1000,'DE-PARA'!$D$1:$D$1000)</f>
        <v>0</v>
      </c>
      <c r="E2543" t="str">
        <f>_xlfn.XLOOKUP(Base[[#This Row],[Tipo]],'DE-PARA'!$K$2:$K$63,'DE-PARA'!$L$2:$L$63,"Fazer De-Para")</f>
        <v>Fazer De-Para</v>
      </c>
      <c r="F2543" s="21">
        <f>Base[[#This Row],[Duração]]*24</f>
        <v>0</v>
      </c>
      <c r="G2543" s="22">
        <f>HOUR(Base[[#This Row],[Tempo de atendimento]]/24)</f>
        <v>0</v>
      </c>
      <c r="H2543">
        <f>_xlfn.XLOOKUP(Base[[#This Row],[Recurso]],'DE-PARA'!$A$1:$A$1000,'DE-PARA'!$E$1:$E$1000)</f>
        <v>0</v>
      </c>
      <c r="I2543">
        <f>_xlfn.XLOOKUP(Base[[#This Row],[Recurso]],'DE-PARA'!$A$1:$A$1000,'DE-PARA'!$F$1:$F$1000)</f>
        <v>0</v>
      </c>
      <c r="AD2543" s="64"/>
      <c r="AE2543" s="64"/>
      <c r="AF2543" s="64"/>
      <c r="AG2543" s="65"/>
      <c r="AH2543" s="65"/>
      <c r="BK2543" s="65"/>
      <c r="BL2543" s="65"/>
      <c r="BP2543" s="20"/>
    </row>
    <row r="2544" spans="1:68">
      <c r="A2544" s="19">
        <f>CONCATENATE(MONTH(Base[[#This Row],[Data_Padronizada]]),"/",YEAR(Base[[#This Row],[Data_Padronizada]]))*1</f>
        <v>1</v>
      </c>
      <c r="B2544" s="20" cm="1">
        <f t="array" ref="B2544">IF(ISTEXT(BP2544), IFERROR(VALOR.DATA(TRIM(BP2544)), VALUE(TRIM(BP2544))), BP2544)</f>
        <v>0</v>
      </c>
      <c r="C2544" t="str">
        <f>TEXT(Base[[#This Row],[Data_Padronizada]],"DDD")</f>
        <v>sáb</v>
      </c>
      <c r="D2544">
        <f>_xlfn.XLOOKUP(Base[[#This Row],[Recurso]],'DE-PARA'!$A$1:$A$1000,'DE-PARA'!$D$1:$D$1000)</f>
        <v>0</v>
      </c>
      <c r="E2544" t="str">
        <f>_xlfn.XLOOKUP(Base[[#This Row],[Tipo]],'DE-PARA'!$K$2:$K$63,'DE-PARA'!$L$2:$L$63,"Fazer De-Para")</f>
        <v>Fazer De-Para</v>
      </c>
      <c r="F2544" s="21">
        <f>Base[[#This Row],[Duração]]*24</f>
        <v>0</v>
      </c>
      <c r="G2544" s="22">
        <f>HOUR(Base[[#This Row],[Tempo de atendimento]]/24)</f>
        <v>0</v>
      </c>
      <c r="H2544">
        <f>_xlfn.XLOOKUP(Base[[#This Row],[Recurso]],'DE-PARA'!$A$1:$A$1000,'DE-PARA'!$E$1:$E$1000)</f>
        <v>0</v>
      </c>
      <c r="I2544">
        <f>_xlfn.XLOOKUP(Base[[#This Row],[Recurso]],'DE-PARA'!$A$1:$A$1000,'DE-PARA'!$F$1:$F$1000)</f>
        <v>0</v>
      </c>
      <c r="AD2544" s="64"/>
      <c r="AE2544" s="64"/>
      <c r="AF2544" s="64"/>
      <c r="AG2544" s="65"/>
      <c r="AH2544" s="65"/>
      <c r="BK2544" s="65"/>
      <c r="BL2544" s="65"/>
      <c r="BP2544" s="20"/>
    </row>
    <row r="2545" spans="1:75">
      <c r="A2545" s="19">
        <f>CONCATENATE(MONTH(Base[[#This Row],[Data_Padronizada]]),"/",YEAR(Base[[#This Row],[Data_Padronizada]]))*1</f>
        <v>1</v>
      </c>
      <c r="B2545" s="20" cm="1">
        <f t="array" ref="B2545">IF(ISTEXT(BP2545), IFERROR(VALOR.DATA(TRIM(BP2545)), VALUE(TRIM(BP2545))), BP2545)</f>
        <v>0</v>
      </c>
      <c r="C2545" t="str">
        <f>TEXT(Base[[#This Row],[Data_Padronizada]],"DDD")</f>
        <v>sáb</v>
      </c>
      <c r="D2545">
        <f>_xlfn.XLOOKUP(Base[[#This Row],[Recurso]],'DE-PARA'!$A$1:$A$1000,'DE-PARA'!$D$1:$D$1000)</f>
        <v>0</v>
      </c>
      <c r="E2545" t="str">
        <f>_xlfn.XLOOKUP(Base[[#This Row],[Tipo]],'DE-PARA'!$K$2:$K$63,'DE-PARA'!$L$2:$L$63,"Fazer De-Para")</f>
        <v>Fazer De-Para</v>
      </c>
      <c r="F2545" s="21">
        <f>Base[[#This Row],[Duração]]*24</f>
        <v>0</v>
      </c>
      <c r="G2545" s="22">
        <f>HOUR(Base[[#This Row],[Tempo de atendimento]]/24)</f>
        <v>0</v>
      </c>
      <c r="H2545">
        <f>_xlfn.XLOOKUP(Base[[#This Row],[Recurso]],'DE-PARA'!$A$1:$A$1000,'DE-PARA'!$E$1:$E$1000)</f>
        <v>0</v>
      </c>
      <c r="I2545">
        <f>_xlfn.XLOOKUP(Base[[#This Row],[Recurso]],'DE-PARA'!$A$1:$A$1000,'DE-PARA'!$F$1:$F$1000)</f>
        <v>0</v>
      </c>
      <c r="AD2545" s="64"/>
      <c r="AE2545" s="64"/>
      <c r="AF2545" s="64"/>
      <c r="AG2545" s="65"/>
      <c r="AH2545" s="65"/>
      <c r="BK2545" s="65"/>
      <c r="BL2545" s="65"/>
      <c r="BP2545" s="20"/>
    </row>
    <row r="2546" spans="1:75">
      <c r="A2546" s="19">
        <f>CONCATENATE(MONTH(Base[[#This Row],[Data_Padronizada]]),"/",YEAR(Base[[#This Row],[Data_Padronizada]]))*1</f>
        <v>1</v>
      </c>
      <c r="B2546" s="20" cm="1">
        <f t="array" ref="B2546">IF(ISTEXT(BP2546), IFERROR(VALOR.DATA(TRIM(BP2546)), VALUE(TRIM(BP2546))), BP2546)</f>
        <v>0</v>
      </c>
      <c r="C2546" t="str">
        <f>TEXT(Base[[#This Row],[Data_Padronizada]],"DDD")</f>
        <v>sáb</v>
      </c>
      <c r="D2546">
        <f>_xlfn.XLOOKUP(Base[[#This Row],[Recurso]],'DE-PARA'!$A$1:$A$1000,'DE-PARA'!$D$1:$D$1000)</f>
        <v>0</v>
      </c>
      <c r="E2546" t="str">
        <f>_xlfn.XLOOKUP(Base[[#This Row],[Tipo]],'DE-PARA'!$K$2:$K$63,'DE-PARA'!$L$2:$L$63,"Fazer De-Para")</f>
        <v>Fazer De-Para</v>
      </c>
      <c r="F2546" s="21">
        <f>Base[[#This Row],[Duração]]*24</f>
        <v>0</v>
      </c>
      <c r="G2546" s="22">
        <f>HOUR(Base[[#This Row],[Tempo de atendimento]]/24)</f>
        <v>0</v>
      </c>
      <c r="H2546">
        <f>_xlfn.XLOOKUP(Base[[#This Row],[Recurso]],'DE-PARA'!$A$1:$A$1000,'DE-PARA'!$E$1:$E$1000)</f>
        <v>0</v>
      </c>
      <c r="I2546">
        <f>_xlfn.XLOOKUP(Base[[#This Row],[Recurso]],'DE-PARA'!$A$1:$A$1000,'DE-PARA'!$F$1:$F$1000)</f>
        <v>0</v>
      </c>
      <c r="J2546" s="95"/>
      <c r="K2546" s="95"/>
      <c r="L2546" s="95"/>
      <c r="M2546" s="95"/>
      <c r="N2546" s="95"/>
      <c r="O2546" s="95"/>
      <c r="P2546" s="95"/>
      <c r="Q2546" s="95"/>
      <c r="R2546" s="95"/>
      <c r="S2546" s="95"/>
      <c r="T2546" s="95"/>
      <c r="U2546" s="95"/>
      <c r="V2546" s="95"/>
      <c r="W2546" s="95"/>
      <c r="X2546" s="95"/>
      <c r="Y2546" s="95"/>
      <c r="Z2546" s="95"/>
      <c r="AA2546" s="95"/>
      <c r="AB2546" s="95"/>
      <c r="AC2546" s="95"/>
      <c r="AD2546" s="96"/>
      <c r="AE2546" s="96"/>
      <c r="AF2546" s="96"/>
      <c r="AG2546" s="97"/>
      <c r="AH2546" s="97"/>
      <c r="AI2546" s="95"/>
      <c r="AJ2546" s="95"/>
      <c r="AK2546" s="95"/>
      <c r="AL2546" s="95"/>
      <c r="AM2546" s="95"/>
      <c r="AN2546" s="95"/>
      <c r="AO2546" s="95"/>
      <c r="AP2546" s="95"/>
      <c r="AQ2546" s="95"/>
      <c r="AR2546" s="95"/>
      <c r="AS2546" s="95"/>
      <c r="AT2546" s="95"/>
      <c r="AU2546" s="95"/>
      <c r="AV2546" s="95"/>
      <c r="AW2546" s="95"/>
      <c r="AX2546" s="95"/>
      <c r="AY2546" s="95"/>
      <c r="AZ2546" s="95"/>
      <c r="BA2546" s="95"/>
      <c r="BB2546" s="95"/>
      <c r="BC2546" s="95"/>
      <c r="BD2546" s="95"/>
      <c r="BE2546" s="95"/>
      <c r="BF2546" s="95"/>
      <c r="BG2546" s="95"/>
      <c r="BH2546" s="95"/>
      <c r="BI2546" s="95"/>
      <c r="BJ2546" s="95"/>
      <c r="BK2546" s="97"/>
      <c r="BL2546" s="97"/>
      <c r="BM2546" s="95"/>
      <c r="BN2546" s="95"/>
      <c r="BO2546" s="95"/>
      <c r="BP2546" s="98"/>
      <c r="BQ2546" s="95"/>
      <c r="BR2546" s="95"/>
      <c r="BS2546" s="95"/>
      <c r="BT2546" s="95"/>
      <c r="BU2546" s="95"/>
      <c r="BV2546" s="95"/>
      <c r="BW2546" s="95"/>
    </row>
    <row r="2547" spans="1:75">
      <c r="A2547" s="19">
        <f>CONCATENATE(MONTH(Base[[#This Row],[Data_Padronizada]]),"/",YEAR(Base[[#This Row],[Data_Padronizada]]))*1</f>
        <v>1</v>
      </c>
      <c r="B2547" s="20" cm="1">
        <f t="array" ref="B2547">IF(ISTEXT(BP2547), IFERROR(VALOR.DATA(TRIM(BP2547)), VALUE(TRIM(BP2547))), BP2547)</f>
        <v>0</v>
      </c>
      <c r="C2547" t="str">
        <f>TEXT(Base[[#This Row],[Data_Padronizada]],"DDD")</f>
        <v>sáb</v>
      </c>
      <c r="D2547">
        <f>_xlfn.XLOOKUP(Base[[#This Row],[Recurso]],'DE-PARA'!$A$1:$A$1000,'DE-PARA'!$D$1:$D$1000)</f>
        <v>0</v>
      </c>
      <c r="E2547" t="str">
        <f>_xlfn.XLOOKUP(Base[[#This Row],[Tipo]],'DE-PARA'!$K$2:$K$63,'DE-PARA'!$L$2:$L$63,"Fazer De-Para")</f>
        <v>Fazer De-Para</v>
      </c>
      <c r="F2547" s="21">
        <f>Base[[#This Row],[Duração]]*24</f>
        <v>0</v>
      </c>
      <c r="G2547" s="22">
        <f>HOUR(Base[[#This Row],[Tempo de atendimento]]/24)</f>
        <v>0</v>
      </c>
      <c r="H2547">
        <f>_xlfn.XLOOKUP(Base[[#This Row],[Recurso]],'DE-PARA'!$A$1:$A$1000,'DE-PARA'!$E$1:$E$1000)</f>
        <v>0</v>
      </c>
      <c r="I2547">
        <f>_xlfn.XLOOKUP(Base[[#This Row],[Recurso]],'DE-PARA'!$A$1:$A$1000,'DE-PARA'!$F$1:$F$1000)</f>
        <v>0</v>
      </c>
      <c r="J2547" s="95"/>
      <c r="K2547" s="95"/>
      <c r="L2547" s="95"/>
      <c r="M2547" s="95"/>
      <c r="N2547" s="95"/>
      <c r="O2547" s="95"/>
      <c r="P2547" s="95"/>
      <c r="Q2547" s="95"/>
      <c r="R2547" s="95"/>
      <c r="S2547" s="95"/>
      <c r="T2547" s="95"/>
      <c r="U2547" s="95"/>
      <c r="V2547" s="95"/>
      <c r="W2547" s="95"/>
      <c r="X2547" s="95"/>
      <c r="Y2547" s="95"/>
      <c r="Z2547" s="95"/>
      <c r="AA2547" s="95"/>
      <c r="AB2547" s="95"/>
      <c r="AC2547" s="95"/>
      <c r="AD2547" s="96"/>
      <c r="AE2547" s="96"/>
      <c r="AF2547" s="96"/>
      <c r="AG2547" s="97"/>
      <c r="AH2547" s="97"/>
      <c r="AI2547" s="95"/>
      <c r="AJ2547" s="95"/>
      <c r="AK2547" s="95"/>
      <c r="AL2547" s="95"/>
      <c r="AM2547" s="95"/>
      <c r="AN2547" s="95"/>
      <c r="AO2547" s="95"/>
      <c r="AP2547" s="95"/>
      <c r="AQ2547" s="95"/>
      <c r="AR2547" s="95"/>
      <c r="AS2547" s="95"/>
      <c r="AT2547" s="95"/>
      <c r="AU2547" s="95"/>
      <c r="AV2547" s="95"/>
      <c r="AW2547" s="95"/>
      <c r="AX2547" s="95"/>
      <c r="AY2547" s="95"/>
      <c r="AZ2547" s="95"/>
      <c r="BA2547" s="95"/>
      <c r="BB2547" s="95"/>
      <c r="BC2547" s="95"/>
      <c r="BD2547" s="95"/>
      <c r="BE2547" s="95"/>
      <c r="BF2547" s="95"/>
      <c r="BG2547" s="95"/>
      <c r="BH2547" s="95"/>
      <c r="BI2547" s="95"/>
      <c r="BJ2547" s="95"/>
      <c r="BK2547" s="97"/>
      <c r="BL2547" s="97"/>
      <c r="BM2547" s="95"/>
      <c r="BN2547" s="95"/>
      <c r="BO2547" s="95"/>
      <c r="BP2547" s="98"/>
      <c r="BQ2547" s="95"/>
      <c r="BR2547" s="95"/>
      <c r="BS2547" s="95"/>
      <c r="BT2547" s="95"/>
      <c r="BU2547" s="95"/>
      <c r="BV2547" s="95"/>
      <c r="BW2547" s="95"/>
    </row>
    <row r="2548" spans="1:75">
      <c r="A2548" s="19">
        <f>CONCATENATE(MONTH(Base[[#This Row],[Data_Padronizada]]),"/",YEAR(Base[[#This Row],[Data_Padronizada]]))*1</f>
        <v>1</v>
      </c>
      <c r="B2548" s="20" cm="1">
        <f t="array" ref="B2548">IF(ISTEXT(BP2548), IFERROR(VALOR.DATA(TRIM(BP2548)), VALUE(TRIM(BP2548))), BP2548)</f>
        <v>0</v>
      </c>
      <c r="C2548" t="str">
        <f>TEXT(Base[[#This Row],[Data_Padronizada]],"DDD")</f>
        <v>sáb</v>
      </c>
      <c r="D2548">
        <f>_xlfn.XLOOKUP(Base[[#This Row],[Recurso]],'DE-PARA'!$A$1:$A$1000,'DE-PARA'!$D$1:$D$1000)</f>
        <v>0</v>
      </c>
      <c r="E2548" t="str">
        <f>_xlfn.XLOOKUP(Base[[#This Row],[Tipo]],'DE-PARA'!$K$2:$K$63,'DE-PARA'!$L$2:$L$63,"Fazer De-Para")</f>
        <v>Fazer De-Para</v>
      </c>
      <c r="F2548" s="21">
        <f>Base[[#This Row],[Duração]]*24</f>
        <v>0</v>
      </c>
      <c r="G2548" s="22">
        <f>HOUR(Base[[#This Row],[Tempo de atendimento]]/24)</f>
        <v>0</v>
      </c>
      <c r="H2548">
        <f>_xlfn.XLOOKUP(Base[[#This Row],[Recurso]],'DE-PARA'!$A$1:$A$1000,'DE-PARA'!$E$1:$E$1000)</f>
        <v>0</v>
      </c>
      <c r="I2548">
        <f>_xlfn.XLOOKUP(Base[[#This Row],[Recurso]],'DE-PARA'!$A$1:$A$1000,'DE-PARA'!$F$1:$F$1000)</f>
        <v>0</v>
      </c>
      <c r="J2548" s="95"/>
      <c r="K2548" s="95"/>
      <c r="L2548" s="95"/>
      <c r="M2548" s="95"/>
      <c r="N2548" s="95"/>
      <c r="O2548" s="95"/>
      <c r="P2548" s="95"/>
      <c r="Q2548" s="95"/>
      <c r="R2548" s="95"/>
      <c r="S2548" s="95"/>
      <c r="T2548" s="95"/>
      <c r="U2548" s="95"/>
      <c r="V2548" s="95"/>
      <c r="W2548" s="95"/>
      <c r="X2548" s="95"/>
      <c r="Y2548" s="95"/>
      <c r="Z2548" s="95"/>
      <c r="AA2548" s="95"/>
      <c r="AB2548" s="95"/>
      <c r="AC2548" s="95"/>
      <c r="AD2548" s="96"/>
      <c r="AE2548" s="96"/>
      <c r="AF2548" s="96"/>
      <c r="AG2548" s="97"/>
      <c r="AH2548" s="97"/>
      <c r="AI2548" s="95"/>
      <c r="AJ2548" s="95"/>
      <c r="AK2548" s="95"/>
      <c r="AL2548" s="95"/>
      <c r="AM2548" s="95"/>
      <c r="AN2548" s="95"/>
      <c r="AO2548" s="95"/>
      <c r="AP2548" s="95"/>
      <c r="AQ2548" s="95"/>
      <c r="AR2548" s="95"/>
      <c r="AS2548" s="95"/>
      <c r="AT2548" s="95"/>
      <c r="AU2548" s="95"/>
      <c r="AV2548" s="95"/>
      <c r="AW2548" s="95"/>
      <c r="AX2548" s="95"/>
      <c r="AY2548" s="95"/>
      <c r="AZ2548" s="95"/>
      <c r="BA2548" s="95"/>
      <c r="BB2548" s="95"/>
      <c r="BC2548" s="95"/>
      <c r="BD2548" s="95"/>
      <c r="BE2548" s="95"/>
      <c r="BF2548" s="95"/>
      <c r="BG2548" s="95"/>
      <c r="BH2548" s="95"/>
      <c r="BI2548" s="95"/>
      <c r="BJ2548" s="95"/>
      <c r="BK2548" s="97"/>
      <c r="BL2548" s="97"/>
      <c r="BM2548" s="95"/>
      <c r="BN2548" s="95"/>
      <c r="BO2548" s="95"/>
      <c r="BP2548" s="98"/>
      <c r="BQ2548" s="95"/>
      <c r="BR2548" s="95"/>
      <c r="BS2548" s="95"/>
      <c r="BT2548" s="95"/>
      <c r="BU2548" s="95"/>
      <c r="BV2548" s="95"/>
      <c r="BW2548" s="95"/>
    </row>
    <row r="2549" spans="1:75">
      <c r="A2549" s="19">
        <f>CONCATENATE(MONTH(Base[[#This Row],[Data_Padronizada]]),"/",YEAR(Base[[#This Row],[Data_Padronizada]]))*1</f>
        <v>1</v>
      </c>
      <c r="B2549" s="20" cm="1">
        <f t="array" ref="B2549">IF(ISTEXT(BP2549), IFERROR(VALOR.DATA(TRIM(BP2549)), VALUE(TRIM(BP2549))), BP2549)</f>
        <v>0</v>
      </c>
      <c r="C2549" t="str">
        <f>TEXT(Base[[#This Row],[Data_Padronizada]],"DDD")</f>
        <v>sáb</v>
      </c>
      <c r="D2549">
        <f>_xlfn.XLOOKUP(Base[[#This Row],[Recurso]],'DE-PARA'!$A$1:$A$1000,'DE-PARA'!$D$1:$D$1000)</f>
        <v>0</v>
      </c>
      <c r="E2549" t="str">
        <f>_xlfn.XLOOKUP(Base[[#This Row],[Tipo]],'DE-PARA'!$K$2:$K$63,'DE-PARA'!$L$2:$L$63,"Fazer De-Para")</f>
        <v>Fazer De-Para</v>
      </c>
      <c r="F2549" s="21">
        <f>Base[[#This Row],[Duração]]*24</f>
        <v>0</v>
      </c>
      <c r="G2549" s="22">
        <f>HOUR(Base[[#This Row],[Tempo de atendimento]]/24)</f>
        <v>0</v>
      </c>
      <c r="H2549">
        <f>_xlfn.XLOOKUP(Base[[#This Row],[Recurso]],'DE-PARA'!$A$1:$A$1000,'DE-PARA'!$E$1:$E$1000)</f>
        <v>0</v>
      </c>
      <c r="I2549">
        <f>_xlfn.XLOOKUP(Base[[#This Row],[Recurso]],'DE-PARA'!$A$1:$A$1000,'DE-PARA'!$F$1:$F$1000)</f>
        <v>0</v>
      </c>
      <c r="J2549" s="95"/>
      <c r="K2549" s="95"/>
      <c r="L2549" s="95"/>
      <c r="M2549" s="95"/>
      <c r="N2549" s="95"/>
      <c r="O2549" s="95"/>
      <c r="P2549" s="95"/>
      <c r="Q2549" s="95"/>
      <c r="R2549" s="95"/>
      <c r="S2549" s="95"/>
      <c r="T2549" s="95"/>
      <c r="U2549" s="95"/>
      <c r="V2549" s="95"/>
      <c r="W2549" s="95"/>
      <c r="X2549" s="95"/>
      <c r="Y2549" s="95"/>
      <c r="Z2549" s="95"/>
      <c r="AA2549" s="95"/>
      <c r="AB2549" s="95"/>
      <c r="AC2549" s="95"/>
      <c r="AD2549" s="96"/>
      <c r="AE2549" s="96"/>
      <c r="AF2549" s="96"/>
      <c r="AG2549" s="97"/>
      <c r="AH2549" s="97"/>
      <c r="AI2549" s="95"/>
      <c r="AJ2549" s="95"/>
      <c r="AK2549" s="95"/>
      <c r="AL2549" s="95"/>
      <c r="AM2549" s="95"/>
      <c r="AN2549" s="95"/>
      <c r="AO2549" s="95"/>
      <c r="AP2549" s="95"/>
      <c r="AQ2549" s="95"/>
      <c r="AR2549" s="95"/>
      <c r="AS2549" s="95"/>
      <c r="AT2549" s="95"/>
      <c r="AU2549" s="95"/>
      <c r="AV2549" s="95"/>
      <c r="AW2549" s="95"/>
      <c r="AX2549" s="95"/>
      <c r="AY2549" s="95"/>
      <c r="AZ2549" s="95"/>
      <c r="BA2549" s="95"/>
      <c r="BB2549" s="95"/>
      <c r="BC2549" s="95"/>
      <c r="BD2549" s="95"/>
      <c r="BE2549" s="95"/>
      <c r="BF2549" s="95"/>
      <c r="BG2549" s="95"/>
      <c r="BH2549" s="95"/>
      <c r="BI2549" s="95"/>
      <c r="BJ2549" s="95"/>
      <c r="BK2549" s="97"/>
      <c r="BL2549" s="97"/>
      <c r="BM2549" s="95"/>
      <c r="BN2549" s="95"/>
      <c r="BO2549" s="95"/>
      <c r="BP2549" s="98"/>
      <c r="BQ2549" s="95"/>
      <c r="BR2549" s="95"/>
      <c r="BS2549" s="95"/>
      <c r="BT2549" s="95"/>
      <c r="BU2549" s="95"/>
      <c r="BV2549" s="95"/>
      <c r="BW2549" s="95"/>
    </row>
    <row r="2550" spans="1:75">
      <c r="A2550" s="19">
        <f>CONCATENATE(MONTH(Base[[#This Row],[Data_Padronizada]]),"/",YEAR(Base[[#This Row],[Data_Padronizada]]))*1</f>
        <v>1</v>
      </c>
      <c r="B2550" s="20" cm="1">
        <f t="array" ref="B2550">IF(ISTEXT(BP2550), IFERROR(VALOR.DATA(TRIM(BP2550)), VALUE(TRIM(BP2550))), BP2550)</f>
        <v>0</v>
      </c>
      <c r="C2550" t="str">
        <f>TEXT(Base[[#This Row],[Data_Padronizada]],"DDD")</f>
        <v>sáb</v>
      </c>
      <c r="D2550">
        <f>_xlfn.XLOOKUP(Base[[#This Row],[Recurso]],'DE-PARA'!$A$1:$A$1000,'DE-PARA'!$D$1:$D$1000)</f>
        <v>0</v>
      </c>
      <c r="E2550" t="str">
        <f>_xlfn.XLOOKUP(Base[[#This Row],[Tipo]],'DE-PARA'!$K$2:$K$63,'DE-PARA'!$L$2:$L$63,"Fazer De-Para")</f>
        <v>Fazer De-Para</v>
      </c>
      <c r="F2550" s="21">
        <f>Base[[#This Row],[Duração]]*24</f>
        <v>0</v>
      </c>
      <c r="G2550" s="22">
        <f>HOUR(Base[[#This Row],[Tempo de atendimento]]/24)</f>
        <v>0</v>
      </c>
      <c r="H2550">
        <f>_xlfn.XLOOKUP(Base[[#This Row],[Recurso]],'DE-PARA'!$A$1:$A$1000,'DE-PARA'!$E$1:$E$1000)</f>
        <v>0</v>
      </c>
      <c r="I2550">
        <f>_xlfn.XLOOKUP(Base[[#This Row],[Recurso]],'DE-PARA'!$A$1:$A$1000,'DE-PARA'!$F$1:$F$1000)</f>
        <v>0</v>
      </c>
      <c r="J2550" s="95"/>
      <c r="K2550" s="95"/>
      <c r="L2550" s="95"/>
      <c r="M2550" s="95"/>
      <c r="N2550" s="95"/>
      <c r="O2550" s="95"/>
      <c r="P2550" s="95"/>
      <c r="Q2550" s="95"/>
      <c r="R2550" s="95"/>
      <c r="S2550" s="95"/>
      <c r="T2550" s="95"/>
      <c r="U2550" s="95"/>
      <c r="V2550" s="95"/>
      <c r="W2550" s="95"/>
      <c r="X2550" s="95"/>
      <c r="Y2550" s="95"/>
      <c r="Z2550" s="95"/>
      <c r="AA2550" s="95"/>
      <c r="AB2550" s="95"/>
      <c r="AC2550" s="95"/>
      <c r="AD2550" s="96"/>
      <c r="AE2550" s="96"/>
      <c r="AF2550" s="96"/>
      <c r="AG2550" s="97"/>
      <c r="AH2550" s="97"/>
      <c r="AI2550" s="95"/>
      <c r="AJ2550" s="95"/>
      <c r="AK2550" s="95"/>
      <c r="AL2550" s="95"/>
      <c r="AM2550" s="95"/>
      <c r="AN2550" s="95"/>
      <c r="AO2550" s="95"/>
      <c r="AP2550" s="95"/>
      <c r="AQ2550" s="95"/>
      <c r="AR2550" s="95"/>
      <c r="AS2550" s="95"/>
      <c r="AT2550" s="95"/>
      <c r="AU2550" s="95"/>
      <c r="AV2550" s="95"/>
      <c r="AW2550" s="95"/>
      <c r="AX2550" s="95"/>
      <c r="AY2550" s="95"/>
      <c r="AZ2550" s="95"/>
      <c r="BA2550" s="95"/>
      <c r="BB2550" s="95"/>
      <c r="BC2550" s="95"/>
      <c r="BD2550" s="95"/>
      <c r="BE2550" s="95"/>
      <c r="BF2550" s="95"/>
      <c r="BG2550" s="95"/>
      <c r="BH2550" s="95"/>
      <c r="BI2550" s="95"/>
      <c r="BJ2550" s="95"/>
      <c r="BK2550" s="97"/>
      <c r="BL2550" s="97"/>
      <c r="BM2550" s="95"/>
      <c r="BN2550" s="95"/>
      <c r="BO2550" s="95"/>
      <c r="BP2550" s="98"/>
      <c r="BQ2550" s="95"/>
      <c r="BR2550" s="95"/>
      <c r="BS2550" s="95"/>
      <c r="BT2550" s="95"/>
      <c r="BU2550" s="95"/>
      <c r="BV2550" s="95"/>
      <c r="BW2550" s="95"/>
    </row>
    <row r="2551" spans="1:75">
      <c r="A2551" s="19">
        <f>CONCATENATE(MONTH(Base[[#This Row],[Data_Padronizada]]),"/",YEAR(Base[[#This Row],[Data_Padronizada]]))*1</f>
        <v>1</v>
      </c>
      <c r="B2551" s="20" cm="1">
        <f t="array" ref="B2551">IF(ISTEXT(BP2551), IFERROR(VALOR.DATA(TRIM(BP2551)), VALUE(TRIM(BP2551))), BP2551)</f>
        <v>0</v>
      </c>
      <c r="C2551" t="str">
        <f>TEXT(Base[[#This Row],[Data_Padronizada]],"DDD")</f>
        <v>sáb</v>
      </c>
      <c r="D2551">
        <f>_xlfn.XLOOKUP(Base[[#This Row],[Recurso]],'DE-PARA'!$A$1:$A$1000,'DE-PARA'!$D$1:$D$1000)</f>
        <v>0</v>
      </c>
      <c r="E2551" t="str">
        <f>_xlfn.XLOOKUP(Base[[#This Row],[Tipo]],'DE-PARA'!$K$2:$K$63,'DE-PARA'!$L$2:$L$63,"Fazer De-Para")</f>
        <v>Fazer De-Para</v>
      </c>
      <c r="F2551" s="21">
        <f>Base[[#This Row],[Duração]]*24</f>
        <v>0</v>
      </c>
      <c r="G2551" s="22">
        <f>HOUR(Base[[#This Row],[Tempo de atendimento]]/24)</f>
        <v>0</v>
      </c>
      <c r="H2551">
        <f>_xlfn.XLOOKUP(Base[[#This Row],[Recurso]],'DE-PARA'!$A$1:$A$1000,'DE-PARA'!$E$1:$E$1000)</f>
        <v>0</v>
      </c>
      <c r="I2551">
        <f>_xlfn.XLOOKUP(Base[[#This Row],[Recurso]],'DE-PARA'!$A$1:$A$1000,'DE-PARA'!$F$1:$F$1000)</f>
        <v>0</v>
      </c>
      <c r="J2551" s="95"/>
      <c r="K2551" s="95"/>
      <c r="L2551" s="95"/>
      <c r="M2551" s="95"/>
      <c r="N2551" s="95"/>
      <c r="O2551" s="95"/>
      <c r="P2551" s="95"/>
      <c r="Q2551" s="95"/>
      <c r="R2551" s="95"/>
      <c r="S2551" s="95"/>
      <c r="T2551" s="95"/>
      <c r="U2551" s="95"/>
      <c r="V2551" s="95"/>
      <c r="W2551" s="95"/>
      <c r="X2551" s="95"/>
      <c r="Y2551" s="95"/>
      <c r="Z2551" s="95"/>
      <c r="AA2551" s="95"/>
      <c r="AB2551" s="95"/>
      <c r="AC2551" s="95"/>
      <c r="AD2551" s="96"/>
      <c r="AE2551" s="96"/>
      <c r="AF2551" s="96"/>
      <c r="AG2551" s="97"/>
      <c r="AH2551" s="97"/>
      <c r="AI2551" s="95"/>
      <c r="AJ2551" s="95"/>
      <c r="AK2551" s="95"/>
      <c r="AL2551" s="95"/>
      <c r="AM2551" s="95"/>
      <c r="AN2551" s="95"/>
      <c r="AO2551" s="95"/>
      <c r="AP2551" s="95"/>
      <c r="AQ2551" s="95"/>
      <c r="AR2551" s="95"/>
      <c r="AS2551" s="95"/>
      <c r="AT2551" s="95"/>
      <c r="AU2551" s="95"/>
      <c r="AV2551" s="95"/>
      <c r="AW2551" s="95"/>
      <c r="AX2551" s="95"/>
      <c r="AY2551" s="95"/>
      <c r="AZ2551" s="95"/>
      <c r="BA2551" s="95"/>
      <c r="BB2551" s="95"/>
      <c r="BC2551" s="95"/>
      <c r="BD2551" s="95"/>
      <c r="BE2551" s="95"/>
      <c r="BF2551" s="95"/>
      <c r="BG2551" s="95"/>
      <c r="BH2551" s="95"/>
      <c r="BI2551" s="95"/>
      <c r="BJ2551" s="95"/>
      <c r="BK2551" s="97"/>
      <c r="BL2551" s="97"/>
      <c r="BM2551" s="95"/>
      <c r="BN2551" s="95"/>
      <c r="BO2551" s="95"/>
      <c r="BP2551" s="98"/>
      <c r="BQ2551" s="95"/>
      <c r="BR2551" s="95"/>
      <c r="BS2551" s="95"/>
      <c r="BT2551" s="95"/>
      <c r="BU2551" s="95"/>
      <c r="BV2551" s="95"/>
      <c r="BW2551" s="95"/>
    </row>
    <row r="2552" spans="1:75">
      <c r="A2552" s="19">
        <f>CONCATENATE(MONTH(Base[[#This Row],[Data_Padronizada]]),"/",YEAR(Base[[#This Row],[Data_Padronizada]]))*1</f>
        <v>1</v>
      </c>
      <c r="B2552" s="20" cm="1">
        <f t="array" ref="B2552">IF(ISTEXT(BP2552), IFERROR(VALOR.DATA(TRIM(BP2552)), VALUE(TRIM(BP2552))), BP2552)</f>
        <v>0</v>
      </c>
      <c r="C2552" t="str">
        <f>TEXT(Base[[#This Row],[Data_Padronizada]],"DDD")</f>
        <v>sáb</v>
      </c>
      <c r="D2552">
        <f>_xlfn.XLOOKUP(Base[[#This Row],[Recurso]],'DE-PARA'!$A$1:$A$1000,'DE-PARA'!$D$1:$D$1000)</f>
        <v>0</v>
      </c>
      <c r="E2552" t="str">
        <f>_xlfn.XLOOKUP(Base[[#This Row],[Tipo]],'DE-PARA'!$K$2:$K$63,'DE-PARA'!$L$2:$L$63,"Fazer De-Para")</f>
        <v>Fazer De-Para</v>
      </c>
      <c r="F2552" s="21">
        <f>Base[[#This Row],[Duração]]*24</f>
        <v>0</v>
      </c>
      <c r="G2552" s="22">
        <f>HOUR(Base[[#This Row],[Tempo de atendimento]]/24)</f>
        <v>0</v>
      </c>
      <c r="H2552">
        <f>_xlfn.XLOOKUP(Base[[#This Row],[Recurso]],'DE-PARA'!$A$1:$A$1000,'DE-PARA'!$E$1:$E$1000)</f>
        <v>0</v>
      </c>
      <c r="I2552">
        <f>_xlfn.XLOOKUP(Base[[#This Row],[Recurso]],'DE-PARA'!$A$1:$A$1000,'DE-PARA'!$F$1:$F$1000)</f>
        <v>0</v>
      </c>
      <c r="J2552" s="95"/>
      <c r="K2552" s="95"/>
      <c r="L2552" s="95"/>
      <c r="M2552" s="95"/>
      <c r="N2552" s="95"/>
      <c r="O2552" s="95"/>
      <c r="P2552" s="95"/>
      <c r="Q2552" s="95"/>
      <c r="R2552" s="95"/>
      <c r="S2552" s="95"/>
      <c r="T2552" s="95"/>
      <c r="U2552" s="95"/>
      <c r="V2552" s="95"/>
      <c r="W2552" s="95"/>
      <c r="X2552" s="95"/>
      <c r="Y2552" s="95"/>
      <c r="Z2552" s="95"/>
      <c r="AA2552" s="95"/>
      <c r="AB2552" s="95"/>
      <c r="AC2552" s="95"/>
      <c r="AD2552" s="96"/>
      <c r="AE2552" s="96"/>
      <c r="AF2552" s="96"/>
      <c r="AG2552" s="97"/>
      <c r="AH2552" s="97"/>
      <c r="AI2552" s="95"/>
      <c r="AJ2552" s="95"/>
      <c r="AK2552" s="95"/>
      <c r="AL2552" s="95"/>
      <c r="AM2552" s="95"/>
      <c r="AN2552" s="95"/>
      <c r="AO2552" s="95"/>
      <c r="AP2552" s="95"/>
      <c r="AQ2552" s="95"/>
      <c r="AR2552" s="95"/>
      <c r="AS2552" s="95"/>
      <c r="AT2552" s="95"/>
      <c r="AU2552" s="95"/>
      <c r="AV2552" s="95"/>
      <c r="AW2552" s="95"/>
      <c r="AX2552" s="95"/>
      <c r="AY2552" s="95"/>
      <c r="AZ2552" s="95"/>
      <c r="BA2552" s="95"/>
      <c r="BB2552" s="95"/>
      <c r="BC2552" s="95"/>
      <c r="BD2552" s="95"/>
      <c r="BE2552" s="95"/>
      <c r="BF2552" s="95"/>
      <c r="BG2552" s="95"/>
      <c r="BH2552" s="95"/>
      <c r="BI2552" s="95"/>
      <c r="BJ2552" s="95"/>
      <c r="BK2552" s="97"/>
      <c r="BL2552" s="97"/>
      <c r="BM2552" s="95"/>
      <c r="BN2552" s="95"/>
      <c r="BO2552" s="95"/>
      <c r="BP2552" s="98"/>
      <c r="BQ2552" s="95"/>
      <c r="BR2552" s="95"/>
      <c r="BS2552" s="95"/>
      <c r="BT2552" s="95"/>
      <c r="BU2552" s="95"/>
      <c r="BV2552" s="95"/>
      <c r="BW2552" s="95"/>
    </row>
    <row r="2553" spans="1:75">
      <c r="A2553" s="19">
        <f>CONCATENATE(MONTH(Base[[#This Row],[Data_Padronizada]]),"/",YEAR(Base[[#This Row],[Data_Padronizada]]))*1</f>
        <v>1</v>
      </c>
      <c r="B2553" s="20" cm="1">
        <f t="array" ref="B2553">IF(ISTEXT(BP2553), IFERROR(VALOR.DATA(TRIM(BP2553)), VALUE(TRIM(BP2553))), BP2553)</f>
        <v>0</v>
      </c>
      <c r="C2553" t="str">
        <f>TEXT(Base[[#This Row],[Data_Padronizada]],"DDD")</f>
        <v>sáb</v>
      </c>
      <c r="D2553">
        <f>_xlfn.XLOOKUP(Base[[#This Row],[Recurso]],'DE-PARA'!$A$1:$A$1000,'DE-PARA'!$D$1:$D$1000)</f>
        <v>0</v>
      </c>
      <c r="E2553" t="str">
        <f>_xlfn.XLOOKUP(Base[[#This Row],[Tipo]],'DE-PARA'!$K$2:$K$63,'DE-PARA'!$L$2:$L$63,"Fazer De-Para")</f>
        <v>Fazer De-Para</v>
      </c>
      <c r="F2553" s="21">
        <f>Base[[#This Row],[Duração]]*24</f>
        <v>0</v>
      </c>
      <c r="G2553" s="22">
        <f>HOUR(Base[[#This Row],[Tempo de atendimento]]/24)</f>
        <v>0</v>
      </c>
      <c r="H2553">
        <f>_xlfn.XLOOKUP(Base[[#This Row],[Recurso]],'DE-PARA'!$A$1:$A$1000,'DE-PARA'!$E$1:$E$1000)</f>
        <v>0</v>
      </c>
      <c r="I2553">
        <f>_xlfn.XLOOKUP(Base[[#This Row],[Recurso]],'DE-PARA'!$A$1:$A$1000,'DE-PARA'!$F$1:$F$1000)</f>
        <v>0</v>
      </c>
      <c r="J2553" s="95"/>
      <c r="K2553" s="95"/>
      <c r="L2553" s="95"/>
      <c r="M2553" s="95"/>
      <c r="N2553" s="95"/>
      <c r="O2553" s="95"/>
      <c r="P2553" s="95"/>
      <c r="Q2553" s="95"/>
      <c r="R2553" s="95"/>
      <c r="S2553" s="95"/>
      <c r="T2553" s="95"/>
      <c r="U2553" s="95"/>
      <c r="V2553" s="95"/>
      <c r="W2553" s="95"/>
      <c r="X2553" s="95"/>
      <c r="Y2553" s="95"/>
      <c r="Z2553" s="95"/>
      <c r="AA2553" s="95"/>
      <c r="AB2553" s="95"/>
      <c r="AC2553" s="95"/>
      <c r="AD2553" s="96"/>
      <c r="AE2553" s="96"/>
      <c r="AF2553" s="96"/>
      <c r="AG2553" s="97"/>
      <c r="AH2553" s="97"/>
      <c r="AI2553" s="95"/>
      <c r="AJ2553" s="95"/>
      <c r="AK2553" s="95"/>
      <c r="AL2553" s="95"/>
      <c r="AM2553" s="95"/>
      <c r="AN2553" s="95"/>
      <c r="AO2553" s="95"/>
      <c r="AP2553" s="95"/>
      <c r="AQ2553" s="95"/>
      <c r="AR2553" s="95"/>
      <c r="AS2553" s="95"/>
      <c r="AT2553" s="95"/>
      <c r="AU2553" s="95"/>
      <c r="AV2553" s="95"/>
      <c r="AW2553" s="95"/>
      <c r="AX2553" s="95"/>
      <c r="AY2553" s="95"/>
      <c r="AZ2553" s="95"/>
      <c r="BA2553" s="95"/>
      <c r="BB2553" s="95"/>
      <c r="BC2553" s="95"/>
      <c r="BD2553" s="95"/>
      <c r="BE2553" s="95"/>
      <c r="BF2553" s="95"/>
      <c r="BG2553" s="95"/>
      <c r="BH2553" s="95"/>
      <c r="BI2553" s="95"/>
      <c r="BJ2553" s="95"/>
      <c r="BK2553" s="97"/>
      <c r="BL2553" s="97"/>
      <c r="BM2553" s="95"/>
      <c r="BN2553" s="95"/>
      <c r="BO2553" s="95"/>
      <c r="BP2553" s="98"/>
      <c r="BQ2553" s="95"/>
      <c r="BR2553" s="95"/>
      <c r="BS2553" s="95"/>
      <c r="BT2553" s="95"/>
      <c r="BU2553" s="95"/>
      <c r="BV2553" s="95"/>
      <c r="BW2553" s="95"/>
    </row>
    <row r="2554" spans="1:75">
      <c r="A2554" s="19">
        <f>CONCATENATE(MONTH(Base[[#This Row],[Data_Padronizada]]),"/",YEAR(Base[[#This Row],[Data_Padronizada]]))*1</f>
        <v>1</v>
      </c>
      <c r="B2554" s="20" cm="1">
        <f t="array" ref="B2554">IF(ISTEXT(BP2554), IFERROR(VALOR.DATA(TRIM(BP2554)), VALUE(TRIM(BP2554))), BP2554)</f>
        <v>0</v>
      </c>
      <c r="C2554" t="str">
        <f>TEXT(Base[[#This Row],[Data_Padronizada]],"DDD")</f>
        <v>sáb</v>
      </c>
      <c r="D2554">
        <f>_xlfn.XLOOKUP(Base[[#This Row],[Recurso]],'DE-PARA'!$A$1:$A$1000,'DE-PARA'!$D$1:$D$1000)</f>
        <v>0</v>
      </c>
      <c r="E2554" t="str">
        <f>_xlfn.XLOOKUP(Base[[#This Row],[Tipo]],'DE-PARA'!$K$2:$K$63,'DE-PARA'!$L$2:$L$63,"Fazer De-Para")</f>
        <v>Fazer De-Para</v>
      </c>
      <c r="F2554" s="21">
        <f>Base[[#This Row],[Duração]]*24</f>
        <v>0</v>
      </c>
      <c r="G2554" s="22">
        <f>HOUR(Base[[#This Row],[Tempo de atendimento]]/24)</f>
        <v>0</v>
      </c>
      <c r="H2554">
        <f>_xlfn.XLOOKUP(Base[[#This Row],[Recurso]],'DE-PARA'!$A$1:$A$1000,'DE-PARA'!$E$1:$E$1000)</f>
        <v>0</v>
      </c>
      <c r="I2554">
        <f>_xlfn.XLOOKUP(Base[[#This Row],[Recurso]],'DE-PARA'!$A$1:$A$1000,'DE-PARA'!$F$1:$F$1000)</f>
        <v>0</v>
      </c>
      <c r="J2554" s="95"/>
      <c r="K2554" s="95"/>
      <c r="L2554" s="95"/>
      <c r="M2554" s="95"/>
      <c r="N2554" s="95"/>
      <c r="O2554" s="95"/>
      <c r="P2554" s="95"/>
      <c r="Q2554" s="95"/>
      <c r="R2554" s="95"/>
      <c r="S2554" s="95"/>
      <c r="T2554" s="95"/>
      <c r="U2554" s="95"/>
      <c r="V2554" s="95"/>
      <c r="W2554" s="95"/>
      <c r="X2554" s="95"/>
      <c r="Y2554" s="95"/>
      <c r="Z2554" s="95"/>
      <c r="AA2554" s="95"/>
      <c r="AB2554" s="95"/>
      <c r="AC2554" s="95"/>
      <c r="AD2554" s="96"/>
      <c r="AE2554" s="96"/>
      <c r="AF2554" s="96"/>
      <c r="AG2554" s="97"/>
      <c r="AH2554" s="97"/>
      <c r="AI2554" s="95"/>
      <c r="AJ2554" s="95"/>
      <c r="AK2554" s="95"/>
      <c r="AL2554" s="95"/>
      <c r="AM2554" s="95"/>
      <c r="AN2554" s="95"/>
      <c r="AO2554" s="95"/>
      <c r="AP2554" s="95"/>
      <c r="AQ2554" s="95"/>
      <c r="AR2554" s="95"/>
      <c r="AS2554" s="95"/>
      <c r="AT2554" s="95"/>
      <c r="AU2554" s="95"/>
      <c r="AV2554" s="95"/>
      <c r="AW2554" s="95"/>
      <c r="AX2554" s="95"/>
      <c r="AY2554" s="95"/>
      <c r="AZ2554" s="95"/>
      <c r="BA2554" s="95"/>
      <c r="BB2554" s="95"/>
      <c r="BC2554" s="95"/>
      <c r="BD2554" s="95"/>
      <c r="BE2554" s="95"/>
      <c r="BF2554" s="95"/>
      <c r="BG2554" s="95"/>
      <c r="BH2554" s="95"/>
      <c r="BI2554" s="95"/>
      <c r="BJ2554" s="95"/>
      <c r="BK2554" s="97"/>
      <c r="BL2554" s="97"/>
      <c r="BM2554" s="95"/>
      <c r="BN2554" s="95"/>
      <c r="BO2554" s="95"/>
      <c r="BP2554" s="98"/>
      <c r="BQ2554" s="95"/>
      <c r="BR2554" s="95"/>
      <c r="BS2554" s="95"/>
      <c r="BT2554" s="95"/>
      <c r="BU2554" s="95"/>
      <c r="BV2554" s="95"/>
      <c r="BW2554" s="95"/>
    </row>
    <row r="2555" spans="1:75">
      <c r="A2555" s="19">
        <f>CONCATENATE(MONTH(Base[[#This Row],[Data_Padronizada]]),"/",YEAR(Base[[#This Row],[Data_Padronizada]]))*1</f>
        <v>1</v>
      </c>
      <c r="B2555" s="20" cm="1">
        <f t="array" ref="B2555">IF(ISTEXT(BP2555), IFERROR(VALOR.DATA(TRIM(BP2555)), VALUE(TRIM(BP2555))), BP2555)</f>
        <v>0</v>
      </c>
      <c r="C2555" t="str">
        <f>TEXT(Base[[#This Row],[Data_Padronizada]],"DDD")</f>
        <v>sáb</v>
      </c>
      <c r="D2555">
        <f>_xlfn.XLOOKUP(Base[[#This Row],[Recurso]],'DE-PARA'!$A$1:$A$1000,'DE-PARA'!$D$1:$D$1000)</f>
        <v>0</v>
      </c>
      <c r="E2555" t="str">
        <f>_xlfn.XLOOKUP(Base[[#This Row],[Tipo]],'DE-PARA'!$K$2:$K$63,'DE-PARA'!$L$2:$L$63,"Fazer De-Para")</f>
        <v>Fazer De-Para</v>
      </c>
      <c r="F2555" s="21">
        <f>Base[[#This Row],[Duração]]*24</f>
        <v>0</v>
      </c>
      <c r="G2555" s="22">
        <f>HOUR(Base[[#This Row],[Tempo de atendimento]]/24)</f>
        <v>0</v>
      </c>
      <c r="H2555">
        <f>_xlfn.XLOOKUP(Base[[#This Row],[Recurso]],'DE-PARA'!$A$1:$A$1000,'DE-PARA'!$E$1:$E$1000)</f>
        <v>0</v>
      </c>
      <c r="I2555">
        <f>_xlfn.XLOOKUP(Base[[#This Row],[Recurso]],'DE-PARA'!$A$1:$A$1000,'DE-PARA'!$F$1:$F$1000)</f>
        <v>0</v>
      </c>
      <c r="J2555" s="95"/>
      <c r="K2555" s="95"/>
      <c r="L2555" s="95"/>
      <c r="M2555" s="95"/>
      <c r="N2555" s="95"/>
      <c r="O2555" s="95"/>
      <c r="P2555" s="95"/>
      <c r="Q2555" s="95"/>
      <c r="R2555" s="95"/>
      <c r="S2555" s="95"/>
      <c r="T2555" s="95"/>
      <c r="U2555" s="95"/>
      <c r="V2555" s="95"/>
      <c r="W2555" s="95"/>
      <c r="X2555" s="95"/>
      <c r="Y2555" s="95"/>
      <c r="Z2555" s="95"/>
      <c r="AA2555" s="95"/>
      <c r="AB2555" s="95"/>
      <c r="AC2555" s="95"/>
      <c r="AD2555" s="96"/>
      <c r="AE2555" s="96"/>
      <c r="AF2555" s="96"/>
      <c r="AG2555" s="97"/>
      <c r="AH2555" s="97"/>
      <c r="AI2555" s="95"/>
      <c r="AJ2555" s="95"/>
      <c r="AK2555" s="95"/>
      <c r="AL2555" s="95"/>
      <c r="AM2555" s="95"/>
      <c r="AN2555" s="95"/>
      <c r="AO2555" s="95"/>
      <c r="AP2555" s="95"/>
      <c r="AQ2555" s="95"/>
      <c r="AR2555" s="95"/>
      <c r="AS2555" s="95"/>
      <c r="AT2555" s="95"/>
      <c r="AU2555" s="95"/>
      <c r="AV2555" s="95"/>
      <c r="AW2555" s="95"/>
      <c r="AX2555" s="95"/>
      <c r="AY2555" s="95"/>
      <c r="AZ2555" s="95"/>
      <c r="BA2555" s="95"/>
      <c r="BB2555" s="95"/>
      <c r="BC2555" s="95"/>
      <c r="BD2555" s="95"/>
      <c r="BE2555" s="95"/>
      <c r="BF2555" s="95"/>
      <c r="BG2555" s="95"/>
      <c r="BH2555" s="95"/>
      <c r="BI2555" s="95"/>
      <c r="BJ2555" s="95"/>
      <c r="BK2555" s="97"/>
      <c r="BL2555" s="97"/>
      <c r="BM2555" s="95"/>
      <c r="BN2555" s="95"/>
      <c r="BO2555" s="95"/>
      <c r="BP2555" s="98"/>
      <c r="BQ2555" s="95"/>
      <c r="BR2555" s="95"/>
      <c r="BS2555" s="95"/>
      <c r="BT2555" s="95"/>
      <c r="BU2555" s="95"/>
      <c r="BV2555" s="95"/>
      <c r="BW2555" s="95"/>
    </row>
    <row r="2556" spans="1:75">
      <c r="A2556" s="19">
        <f>CONCATENATE(MONTH(Base[[#This Row],[Data_Padronizada]]),"/",YEAR(Base[[#This Row],[Data_Padronizada]]))*1</f>
        <v>1</v>
      </c>
      <c r="B2556" s="20" cm="1">
        <f t="array" ref="B2556">IF(ISTEXT(BP2556), IFERROR(VALOR.DATA(TRIM(BP2556)), VALUE(TRIM(BP2556))), BP2556)</f>
        <v>0</v>
      </c>
      <c r="C2556" t="str">
        <f>TEXT(Base[[#This Row],[Data_Padronizada]],"DDD")</f>
        <v>sáb</v>
      </c>
      <c r="D2556">
        <f>_xlfn.XLOOKUP(Base[[#This Row],[Recurso]],'DE-PARA'!$A$1:$A$1000,'DE-PARA'!$D$1:$D$1000)</f>
        <v>0</v>
      </c>
      <c r="E2556" t="str">
        <f>_xlfn.XLOOKUP(Base[[#This Row],[Tipo]],'DE-PARA'!$K$2:$K$63,'DE-PARA'!$L$2:$L$63,"Fazer De-Para")</f>
        <v>Fazer De-Para</v>
      </c>
      <c r="F2556" s="21">
        <f>Base[[#This Row],[Duração]]*24</f>
        <v>0</v>
      </c>
      <c r="G2556" s="22">
        <f>HOUR(Base[[#This Row],[Tempo de atendimento]]/24)</f>
        <v>0</v>
      </c>
      <c r="H2556">
        <f>_xlfn.XLOOKUP(Base[[#This Row],[Recurso]],'DE-PARA'!$A$1:$A$1000,'DE-PARA'!$E$1:$E$1000)</f>
        <v>0</v>
      </c>
      <c r="I2556">
        <f>_xlfn.XLOOKUP(Base[[#This Row],[Recurso]],'DE-PARA'!$A$1:$A$1000,'DE-PARA'!$F$1:$F$1000)</f>
        <v>0</v>
      </c>
      <c r="J2556" s="95"/>
      <c r="K2556" s="95"/>
      <c r="L2556" s="95"/>
      <c r="M2556" s="95"/>
      <c r="N2556" s="95"/>
      <c r="O2556" s="95"/>
      <c r="P2556" s="95"/>
      <c r="Q2556" s="95"/>
      <c r="R2556" s="95"/>
      <c r="S2556" s="95"/>
      <c r="T2556" s="95"/>
      <c r="U2556" s="95"/>
      <c r="V2556" s="95"/>
      <c r="W2556" s="95"/>
      <c r="X2556" s="95"/>
      <c r="Y2556" s="95"/>
      <c r="Z2556" s="95"/>
      <c r="AA2556" s="95"/>
      <c r="AB2556" s="95"/>
      <c r="AC2556" s="95"/>
      <c r="AD2556" s="96"/>
      <c r="AE2556" s="96"/>
      <c r="AF2556" s="96"/>
      <c r="AG2556" s="97"/>
      <c r="AH2556" s="97"/>
      <c r="AI2556" s="95"/>
      <c r="AJ2556" s="95"/>
      <c r="AK2556" s="95"/>
      <c r="AL2556" s="95"/>
      <c r="AM2556" s="95"/>
      <c r="AN2556" s="95"/>
      <c r="AO2556" s="95"/>
      <c r="AP2556" s="95"/>
      <c r="AQ2556" s="95"/>
      <c r="AR2556" s="95"/>
      <c r="AS2556" s="95"/>
      <c r="AT2556" s="95"/>
      <c r="AU2556" s="95"/>
      <c r="AV2556" s="95"/>
      <c r="AW2556" s="95"/>
      <c r="AX2556" s="95"/>
      <c r="AY2556" s="95"/>
      <c r="AZ2556" s="95"/>
      <c r="BA2556" s="95"/>
      <c r="BB2556" s="95"/>
      <c r="BC2556" s="95"/>
      <c r="BD2556" s="95"/>
      <c r="BE2556" s="95"/>
      <c r="BF2556" s="95"/>
      <c r="BG2556" s="95"/>
      <c r="BH2556" s="95"/>
      <c r="BI2556" s="95"/>
      <c r="BJ2556" s="95"/>
      <c r="BK2556" s="97"/>
      <c r="BL2556" s="97"/>
      <c r="BM2556" s="95"/>
      <c r="BN2556" s="95"/>
      <c r="BO2556" s="95"/>
      <c r="BP2556" s="98"/>
      <c r="BQ2556" s="95"/>
      <c r="BR2556" s="95"/>
      <c r="BS2556" s="95"/>
      <c r="BT2556" s="95"/>
      <c r="BU2556" s="95"/>
      <c r="BV2556" s="95"/>
      <c r="BW2556" s="95"/>
    </row>
    <row r="2557" spans="1:75">
      <c r="A2557" s="19">
        <f>CONCATENATE(MONTH(Base[[#This Row],[Data_Padronizada]]),"/",YEAR(Base[[#This Row],[Data_Padronizada]]))*1</f>
        <v>1</v>
      </c>
      <c r="B2557" s="20" cm="1">
        <f t="array" ref="B2557">IF(ISTEXT(BP2557), IFERROR(VALOR.DATA(TRIM(BP2557)), VALUE(TRIM(BP2557))), BP2557)</f>
        <v>0</v>
      </c>
      <c r="C2557" t="str">
        <f>TEXT(Base[[#This Row],[Data_Padronizada]],"DDD")</f>
        <v>sáb</v>
      </c>
      <c r="D2557">
        <f>_xlfn.XLOOKUP(Base[[#This Row],[Recurso]],'DE-PARA'!$A$1:$A$1000,'DE-PARA'!$D$1:$D$1000)</f>
        <v>0</v>
      </c>
      <c r="E2557" t="str">
        <f>_xlfn.XLOOKUP(Base[[#This Row],[Tipo]],'DE-PARA'!$K$2:$K$63,'DE-PARA'!$L$2:$L$63,"Fazer De-Para")</f>
        <v>Fazer De-Para</v>
      </c>
      <c r="F2557" s="21">
        <f>Base[[#This Row],[Duração]]*24</f>
        <v>0</v>
      </c>
      <c r="G2557" s="22">
        <f>HOUR(Base[[#This Row],[Tempo de atendimento]]/24)</f>
        <v>0</v>
      </c>
      <c r="H2557">
        <f>_xlfn.XLOOKUP(Base[[#This Row],[Recurso]],'DE-PARA'!$A$1:$A$1000,'DE-PARA'!$E$1:$E$1000)</f>
        <v>0</v>
      </c>
      <c r="I2557">
        <f>_xlfn.XLOOKUP(Base[[#This Row],[Recurso]],'DE-PARA'!$A$1:$A$1000,'DE-PARA'!$F$1:$F$1000)</f>
        <v>0</v>
      </c>
      <c r="J2557" s="95"/>
      <c r="K2557" s="95"/>
      <c r="L2557" s="95"/>
      <c r="M2557" s="95"/>
      <c r="N2557" s="95"/>
      <c r="O2557" s="95"/>
      <c r="P2557" s="95"/>
      <c r="Q2557" s="95"/>
      <c r="R2557" s="95"/>
      <c r="S2557" s="95"/>
      <c r="T2557" s="95"/>
      <c r="U2557" s="95"/>
      <c r="V2557" s="95"/>
      <c r="W2557" s="95"/>
      <c r="X2557" s="95"/>
      <c r="Y2557" s="95"/>
      <c r="Z2557" s="95"/>
      <c r="AA2557" s="95"/>
      <c r="AB2557" s="95"/>
      <c r="AC2557" s="95"/>
      <c r="AD2557" s="96"/>
      <c r="AE2557" s="96"/>
      <c r="AF2557" s="96"/>
      <c r="AG2557" s="97"/>
      <c r="AH2557" s="97"/>
      <c r="AI2557" s="95"/>
      <c r="AJ2557" s="95"/>
      <c r="AK2557" s="95"/>
      <c r="AL2557" s="95"/>
      <c r="AM2557" s="95"/>
      <c r="AN2557" s="95"/>
      <c r="AO2557" s="95"/>
      <c r="AP2557" s="95"/>
      <c r="AQ2557" s="95"/>
      <c r="AR2557" s="95"/>
      <c r="AS2557" s="95"/>
      <c r="AT2557" s="95"/>
      <c r="AU2557" s="95"/>
      <c r="AV2557" s="95"/>
      <c r="AW2557" s="95"/>
      <c r="AX2557" s="95"/>
      <c r="AY2557" s="95"/>
      <c r="AZ2557" s="95"/>
      <c r="BA2557" s="95"/>
      <c r="BB2557" s="95"/>
      <c r="BC2557" s="95"/>
      <c r="BD2557" s="95"/>
      <c r="BE2557" s="95"/>
      <c r="BF2557" s="95"/>
      <c r="BG2557" s="95"/>
      <c r="BH2557" s="95"/>
      <c r="BI2557" s="95"/>
      <c r="BJ2557" s="95"/>
      <c r="BK2557" s="97"/>
      <c r="BL2557" s="97"/>
      <c r="BM2557" s="95"/>
      <c r="BN2557" s="95"/>
      <c r="BO2557" s="95"/>
      <c r="BP2557" s="98"/>
      <c r="BQ2557" s="95"/>
      <c r="BR2557" s="95"/>
      <c r="BS2557" s="95"/>
      <c r="BT2557" s="95"/>
      <c r="BU2557" s="95"/>
      <c r="BV2557" s="95"/>
      <c r="BW2557" s="95"/>
    </row>
    <row r="2558" spans="1:75">
      <c r="A2558" s="19">
        <f>CONCATENATE(MONTH(Base[[#This Row],[Data_Padronizada]]),"/",YEAR(Base[[#This Row],[Data_Padronizada]]))*1</f>
        <v>1</v>
      </c>
      <c r="B2558" s="20" cm="1">
        <f t="array" ref="B2558">IF(ISTEXT(BP2558), IFERROR(VALOR.DATA(TRIM(BP2558)), VALUE(TRIM(BP2558))), BP2558)</f>
        <v>0</v>
      </c>
      <c r="C2558" t="str">
        <f>TEXT(Base[[#This Row],[Data_Padronizada]],"DDD")</f>
        <v>sáb</v>
      </c>
      <c r="D2558">
        <f>_xlfn.XLOOKUP(Base[[#This Row],[Recurso]],'DE-PARA'!$A$1:$A$1000,'DE-PARA'!$D$1:$D$1000)</f>
        <v>0</v>
      </c>
      <c r="E2558" t="str">
        <f>_xlfn.XLOOKUP(Base[[#This Row],[Tipo]],'DE-PARA'!$K$2:$K$63,'DE-PARA'!$L$2:$L$63,"Fazer De-Para")</f>
        <v>Fazer De-Para</v>
      </c>
      <c r="F2558" s="21">
        <f>Base[[#This Row],[Duração]]*24</f>
        <v>0</v>
      </c>
      <c r="G2558" s="22">
        <f>HOUR(Base[[#This Row],[Tempo de atendimento]]/24)</f>
        <v>0</v>
      </c>
      <c r="H2558">
        <f>_xlfn.XLOOKUP(Base[[#This Row],[Recurso]],'DE-PARA'!$A$1:$A$1000,'DE-PARA'!$E$1:$E$1000)</f>
        <v>0</v>
      </c>
      <c r="I2558">
        <f>_xlfn.XLOOKUP(Base[[#This Row],[Recurso]],'DE-PARA'!$A$1:$A$1000,'DE-PARA'!$F$1:$F$1000)</f>
        <v>0</v>
      </c>
      <c r="J2558" s="95"/>
      <c r="K2558" s="95"/>
      <c r="L2558" s="95"/>
      <c r="M2558" s="95"/>
      <c r="N2558" s="95"/>
      <c r="O2558" s="95"/>
      <c r="P2558" s="95"/>
      <c r="Q2558" s="95"/>
      <c r="R2558" s="95"/>
      <c r="S2558" s="95"/>
      <c r="T2558" s="95"/>
      <c r="U2558" s="95"/>
      <c r="V2558" s="95"/>
      <c r="W2558" s="95"/>
      <c r="X2558" s="95"/>
      <c r="Y2558" s="95"/>
      <c r="Z2558" s="95"/>
      <c r="AA2558" s="95"/>
      <c r="AB2558" s="95"/>
      <c r="AC2558" s="95"/>
      <c r="AD2558" s="96"/>
      <c r="AE2558" s="96"/>
      <c r="AF2558" s="96"/>
      <c r="AG2558" s="97"/>
      <c r="AH2558" s="97"/>
      <c r="AI2558" s="95"/>
      <c r="AJ2558" s="95"/>
      <c r="AK2558" s="95"/>
      <c r="AL2558" s="95"/>
      <c r="AM2558" s="95"/>
      <c r="AN2558" s="95"/>
      <c r="AO2558" s="95"/>
      <c r="AP2558" s="95"/>
      <c r="AQ2558" s="95"/>
      <c r="AR2558" s="95"/>
      <c r="AS2558" s="95"/>
      <c r="AT2558" s="95"/>
      <c r="AU2558" s="95"/>
      <c r="AV2558" s="95"/>
      <c r="AW2558" s="95"/>
      <c r="AX2558" s="95"/>
      <c r="AY2558" s="95"/>
      <c r="AZ2558" s="95"/>
      <c r="BA2558" s="95"/>
      <c r="BB2558" s="95"/>
      <c r="BC2558" s="95"/>
      <c r="BD2558" s="95"/>
      <c r="BE2558" s="95"/>
      <c r="BF2558" s="95"/>
      <c r="BG2558" s="95"/>
      <c r="BH2558" s="95"/>
      <c r="BI2558" s="95"/>
      <c r="BJ2558" s="95"/>
      <c r="BK2558" s="97"/>
      <c r="BL2558" s="97"/>
      <c r="BM2558" s="95"/>
      <c r="BN2558" s="95"/>
      <c r="BO2558" s="95"/>
      <c r="BP2558" s="98"/>
      <c r="BQ2558" s="95"/>
      <c r="BR2558" s="95"/>
      <c r="BS2558" s="95"/>
      <c r="BT2558" s="95"/>
      <c r="BU2558" s="95"/>
      <c r="BV2558" s="95"/>
      <c r="BW2558" s="95"/>
    </row>
    <row r="2559" spans="1:75">
      <c r="A2559" s="19">
        <f>CONCATENATE(MONTH(Base[[#This Row],[Data_Padronizada]]),"/",YEAR(Base[[#This Row],[Data_Padronizada]]))*1</f>
        <v>1</v>
      </c>
      <c r="B2559" s="20" cm="1">
        <f t="array" ref="B2559">IF(ISTEXT(BP2559), IFERROR(VALOR.DATA(TRIM(BP2559)), VALUE(TRIM(BP2559))), BP2559)</f>
        <v>0</v>
      </c>
      <c r="C2559" t="str">
        <f>TEXT(Base[[#This Row],[Data_Padronizada]],"DDD")</f>
        <v>sáb</v>
      </c>
      <c r="D2559">
        <f>_xlfn.XLOOKUP(Base[[#This Row],[Recurso]],'DE-PARA'!$A$1:$A$1000,'DE-PARA'!$D$1:$D$1000)</f>
        <v>0</v>
      </c>
      <c r="E2559" t="str">
        <f>_xlfn.XLOOKUP(Base[[#This Row],[Tipo]],'DE-PARA'!$K$2:$K$63,'DE-PARA'!$L$2:$L$63,"Fazer De-Para")</f>
        <v>Fazer De-Para</v>
      </c>
      <c r="F2559" s="21">
        <f>Base[[#This Row],[Duração]]*24</f>
        <v>0</v>
      </c>
      <c r="G2559" s="22">
        <f>HOUR(Base[[#This Row],[Tempo de atendimento]]/24)</f>
        <v>0</v>
      </c>
      <c r="H2559">
        <f>_xlfn.XLOOKUP(Base[[#This Row],[Recurso]],'DE-PARA'!$A$1:$A$1000,'DE-PARA'!$E$1:$E$1000)</f>
        <v>0</v>
      </c>
      <c r="I2559">
        <f>_xlfn.XLOOKUP(Base[[#This Row],[Recurso]],'DE-PARA'!$A$1:$A$1000,'DE-PARA'!$F$1:$F$1000)</f>
        <v>0</v>
      </c>
      <c r="J2559" s="95"/>
      <c r="K2559" s="95"/>
      <c r="L2559" s="95"/>
      <c r="M2559" s="95"/>
      <c r="N2559" s="95"/>
      <c r="O2559" s="95"/>
      <c r="P2559" s="95"/>
      <c r="Q2559" s="95"/>
      <c r="R2559" s="95"/>
      <c r="S2559" s="95"/>
      <c r="T2559" s="95"/>
      <c r="U2559" s="95"/>
      <c r="V2559" s="95"/>
      <c r="W2559" s="95"/>
      <c r="X2559" s="95"/>
      <c r="Y2559" s="95"/>
      <c r="Z2559" s="95"/>
      <c r="AA2559" s="95"/>
      <c r="AB2559" s="95"/>
      <c r="AC2559" s="95"/>
      <c r="AD2559" s="96"/>
      <c r="AE2559" s="96"/>
      <c r="AF2559" s="96"/>
      <c r="AG2559" s="97"/>
      <c r="AH2559" s="97"/>
      <c r="AI2559" s="95"/>
      <c r="AJ2559" s="95"/>
      <c r="AK2559" s="95"/>
      <c r="AL2559" s="95"/>
      <c r="AM2559" s="95"/>
      <c r="AN2559" s="95"/>
      <c r="AO2559" s="95"/>
      <c r="AP2559" s="95"/>
      <c r="AQ2559" s="95"/>
      <c r="AR2559" s="95"/>
      <c r="AS2559" s="95"/>
      <c r="AT2559" s="95"/>
      <c r="AU2559" s="95"/>
      <c r="AV2559" s="95"/>
      <c r="AW2559" s="95"/>
      <c r="AX2559" s="95"/>
      <c r="AY2559" s="95"/>
      <c r="AZ2559" s="95"/>
      <c r="BA2559" s="95"/>
      <c r="BB2559" s="95"/>
      <c r="BC2559" s="95"/>
      <c r="BD2559" s="95"/>
      <c r="BE2559" s="95"/>
      <c r="BF2559" s="95"/>
      <c r="BG2559" s="95"/>
      <c r="BH2559" s="95"/>
      <c r="BI2559" s="95"/>
      <c r="BJ2559" s="95"/>
      <c r="BK2559" s="97"/>
      <c r="BL2559" s="97"/>
      <c r="BM2559" s="95"/>
      <c r="BN2559" s="95"/>
      <c r="BO2559" s="95"/>
      <c r="BP2559" s="98"/>
      <c r="BQ2559" s="95"/>
      <c r="BR2559" s="95"/>
      <c r="BS2559" s="95"/>
      <c r="BT2559" s="95"/>
      <c r="BU2559" s="95"/>
      <c r="BV2559" s="95"/>
      <c r="BW2559" s="95"/>
    </row>
    <row r="2560" spans="1:75">
      <c r="A2560" s="19">
        <f>CONCATENATE(MONTH(Base[[#This Row],[Data_Padronizada]]),"/",YEAR(Base[[#This Row],[Data_Padronizada]]))*1</f>
        <v>1</v>
      </c>
      <c r="B2560" s="20" cm="1">
        <f t="array" ref="B2560">IF(ISTEXT(BP2560), IFERROR(VALOR.DATA(TRIM(BP2560)), VALUE(TRIM(BP2560))), BP2560)</f>
        <v>0</v>
      </c>
      <c r="C2560" t="str">
        <f>TEXT(Base[[#This Row],[Data_Padronizada]],"DDD")</f>
        <v>sáb</v>
      </c>
      <c r="D2560">
        <f>_xlfn.XLOOKUP(Base[[#This Row],[Recurso]],'DE-PARA'!$A$1:$A$1000,'DE-PARA'!$D$1:$D$1000)</f>
        <v>0</v>
      </c>
      <c r="E2560" t="str">
        <f>_xlfn.XLOOKUP(Base[[#This Row],[Tipo]],'DE-PARA'!$K$2:$K$63,'DE-PARA'!$L$2:$L$63,"Fazer De-Para")</f>
        <v>Fazer De-Para</v>
      </c>
      <c r="F2560" s="21">
        <f>Base[[#This Row],[Duração]]*24</f>
        <v>0</v>
      </c>
      <c r="G2560" s="22">
        <f>HOUR(Base[[#This Row],[Tempo de atendimento]]/24)</f>
        <v>0</v>
      </c>
      <c r="H2560">
        <f>_xlfn.XLOOKUP(Base[[#This Row],[Recurso]],'DE-PARA'!$A$1:$A$1000,'DE-PARA'!$E$1:$E$1000)</f>
        <v>0</v>
      </c>
      <c r="I2560">
        <f>_xlfn.XLOOKUP(Base[[#This Row],[Recurso]],'DE-PARA'!$A$1:$A$1000,'DE-PARA'!$F$1:$F$1000)</f>
        <v>0</v>
      </c>
      <c r="J2560" s="95"/>
      <c r="K2560" s="95"/>
      <c r="L2560" s="95"/>
      <c r="M2560" s="95"/>
      <c r="N2560" s="95"/>
      <c r="O2560" s="95"/>
      <c r="P2560" s="95"/>
      <c r="Q2560" s="95"/>
      <c r="R2560" s="95"/>
      <c r="S2560" s="95"/>
      <c r="T2560" s="95"/>
      <c r="U2560" s="95"/>
      <c r="V2560" s="95"/>
      <c r="W2560" s="95"/>
      <c r="X2560" s="95"/>
      <c r="Y2560" s="95"/>
      <c r="Z2560" s="95"/>
      <c r="AA2560" s="95"/>
      <c r="AB2560" s="95"/>
      <c r="AC2560" s="95"/>
      <c r="AD2560" s="96"/>
      <c r="AE2560" s="96"/>
      <c r="AF2560" s="96"/>
      <c r="AG2560" s="97"/>
      <c r="AH2560" s="97"/>
      <c r="AI2560" s="95"/>
      <c r="AJ2560" s="95"/>
      <c r="AK2560" s="95"/>
      <c r="AL2560" s="95"/>
      <c r="AM2560" s="95"/>
      <c r="AN2560" s="95"/>
      <c r="AO2560" s="95"/>
      <c r="AP2560" s="95"/>
      <c r="AQ2560" s="95"/>
      <c r="AR2560" s="95"/>
      <c r="AS2560" s="95"/>
      <c r="AT2560" s="95"/>
      <c r="AU2560" s="95"/>
      <c r="AV2560" s="95"/>
      <c r="AW2560" s="95"/>
      <c r="AX2560" s="95"/>
      <c r="AY2560" s="95"/>
      <c r="AZ2560" s="95"/>
      <c r="BA2560" s="95"/>
      <c r="BB2560" s="95"/>
      <c r="BC2560" s="95"/>
      <c r="BD2560" s="95"/>
      <c r="BE2560" s="95"/>
      <c r="BF2560" s="95"/>
      <c r="BG2560" s="95"/>
      <c r="BH2560" s="95"/>
      <c r="BI2560" s="95"/>
      <c r="BJ2560" s="95"/>
      <c r="BK2560" s="97"/>
      <c r="BL2560" s="97"/>
      <c r="BM2560" s="95"/>
      <c r="BN2560" s="95"/>
      <c r="BO2560" s="95"/>
      <c r="BP2560" s="98"/>
      <c r="BQ2560" s="95"/>
      <c r="BR2560" s="95"/>
      <c r="BS2560" s="95"/>
      <c r="BT2560" s="95"/>
      <c r="BU2560" s="95"/>
      <c r="BV2560" s="95"/>
      <c r="BW2560" s="95"/>
    </row>
    <row r="2561" spans="1:75">
      <c r="A2561" s="19">
        <f>CONCATENATE(MONTH(Base[[#This Row],[Data_Padronizada]]),"/",YEAR(Base[[#This Row],[Data_Padronizada]]))*1</f>
        <v>1</v>
      </c>
      <c r="B2561" s="20" cm="1">
        <f t="array" ref="B2561">IF(ISTEXT(BP2561), IFERROR(VALOR.DATA(TRIM(BP2561)), VALUE(TRIM(BP2561))), BP2561)</f>
        <v>0</v>
      </c>
      <c r="C2561" t="str">
        <f>TEXT(Base[[#This Row],[Data_Padronizada]],"DDD")</f>
        <v>sáb</v>
      </c>
      <c r="D2561">
        <f>_xlfn.XLOOKUP(Base[[#This Row],[Recurso]],'DE-PARA'!$A$1:$A$1000,'DE-PARA'!$D$1:$D$1000)</f>
        <v>0</v>
      </c>
      <c r="E2561" t="str">
        <f>_xlfn.XLOOKUP(Base[[#This Row],[Tipo]],'DE-PARA'!$K$2:$K$63,'DE-PARA'!$L$2:$L$63,"Fazer De-Para")</f>
        <v>Fazer De-Para</v>
      </c>
      <c r="F2561" s="21">
        <f>Base[[#This Row],[Duração]]*24</f>
        <v>0</v>
      </c>
      <c r="G2561" s="22">
        <f>HOUR(Base[[#This Row],[Tempo de atendimento]]/24)</f>
        <v>0</v>
      </c>
      <c r="H2561">
        <f>_xlfn.XLOOKUP(Base[[#This Row],[Recurso]],'DE-PARA'!$A$1:$A$1000,'DE-PARA'!$E$1:$E$1000)</f>
        <v>0</v>
      </c>
      <c r="I2561">
        <f>_xlfn.XLOOKUP(Base[[#This Row],[Recurso]],'DE-PARA'!$A$1:$A$1000,'DE-PARA'!$F$1:$F$1000)</f>
        <v>0</v>
      </c>
      <c r="J2561" s="95"/>
      <c r="K2561" s="95"/>
      <c r="L2561" s="95"/>
      <c r="M2561" s="95"/>
      <c r="N2561" s="95"/>
      <c r="O2561" s="95"/>
      <c r="P2561" s="95"/>
      <c r="Q2561" s="95"/>
      <c r="R2561" s="95"/>
      <c r="S2561" s="95"/>
      <c r="T2561" s="95"/>
      <c r="U2561" s="95"/>
      <c r="V2561" s="95"/>
      <c r="W2561" s="95"/>
      <c r="X2561" s="95"/>
      <c r="Y2561" s="95"/>
      <c r="Z2561" s="95"/>
      <c r="AA2561" s="95"/>
      <c r="AB2561" s="95"/>
      <c r="AC2561" s="95"/>
      <c r="AD2561" s="96"/>
      <c r="AE2561" s="96"/>
      <c r="AF2561" s="96"/>
      <c r="AG2561" s="97"/>
      <c r="AH2561" s="97"/>
      <c r="AI2561" s="95"/>
      <c r="AJ2561" s="95"/>
      <c r="AK2561" s="95"/>
      <c r="AL2561" s="95"/>
      <c r="AM2561" s="95"/>
      <c r="AN2561" s="95"/>
      <c r="AO2561" s="95"/>
      <c r="AP2561" s="95"/>
      <c r="AQ2561" s="95"/>
      <c r="AR2561" s="95"/>
      <c r="AS2561" s="95"/>
      <c r="AT2561" s="95"/>
      <c r="AU2561" s="95"/>
      <c r="AV2561" s="95"/>
      <c r="AW2561" s="95"/>
      <c r="AX2561" s="95"/>
      <c r="AY2561" s="95"/>
      <c r="AZ2561" s="95"/>
      <c r="BA2561" s="95"/>
      <c r="BB2561" s="95"/>
      <c r="BC2561" s="95"/>
      <c r="BD2561" s="95"/>
      <c r="BE2561" s="95"/>
      <c r="BF2561" s="95"/>
      <c r="BG2561" s="95"/>
      <c r="BH2561" s="95"/>
      <c r="BI2561" s="95"/>
      <c r="BJ2561" s="95"/>
      <c r="BK2561" s="97"/>
      <c r="BL2561" s="97"/>
      <c r="BM2561" s="95"/>
      <c r="BN2561" s="95"/>
      <c r="BO2561" s="95"/>
      <c r="BP2561" s="98"/>
      <c r="BQ2561" s="95"/>
      <c r="BR2561" s="95"/>
      <c r="BS2561" s="95"/>
      <c r="BT2561" s="95"/>
      <c r="BU2561" s="95"/>
      <c r="BV2561" s="95"/>
      <c r="BW2561" s="95"/>
    </row>
    <row r="2562" spans="1:75">
      <c r="A2562" s="19">
        <f>CONCATENATE(MONTH(Base[[#This Row],[Data_Padronizada]]),"/",YEAR(Base[[#This Row],[Data_Padronizada]]))*1</f>
        <v>1</v>
      </c>
      <c r="B2562" s="20" cm="1">
        <f t="array" ref="B2562">IF(ISTEXT(BP2562), IFERROR(VALOR.DATA(TRIM(BP2562)), VALUE(TRIM(BP2562))), BP2562)</f>
        <v>0</v>
      </c>
      <c r="C2562" t="str">
        <f>TEXT(Base[[#This Row],[Data_Padronizada]],"DDD")</f>
        <v>sáb</v>
      </c>
      <c r="D2562">
        <f>_xlfn.XLOOKUP(Base[[#This Row],[Recurso]],'DE-PARA'!$A$1:$A$1000,'DE-PARA'!$D$1:$D$1000)</f>
        <v>0</v>
      </c>
      <c r="E2562" t="str">
        <f>_xlfn.XLOOKUP(Base[[#This Row],[Tipo]],'DE-PARA'!$K$2:$K$63,'DE-PARA'!$L$2:$L$63,"Fazer De-Para")</f>
        <v>Fazer De-Para</v>
      </c>
      <c r="F2562" s="21">
        <f>Base[[#This Row],[Duração]]*24</f>
        <v>0</v>
      </c>
      <c r="G2562" s="22">
        <f>HOUR(Base[[#This Row],[Tempo de atendimento]]/24)</f>
        <v>0</v>
      </c>
      <c r="H2562">
        <f>_xlfn.XLOOKUP(Base[[#This Row],[Recurso]],'DE-PARA'!$A$1:$A$1000,'DE-PARA'!$E$1:$E$1000)</f>
        <v>0</v>
      </c>
      <c r="I2562">
        <f>_xlfn.XLOOKUP(Base[[#This Row],[Recurso]],'DE-PARA'!$A$1:$A$1000,'DE-PARA'!$F$1:$F$1000)</f>
        <v>0</v>
      </c>
      <c r="J2562" s="95"/>
      <c r="K2562" s="95"/>
      <c r="L2562" s="95"/>
      <c r="M2562" s="95"/>
      <c r="N2562" s="95"/>
      <c r="O2562" s="95"/>
      <c r="P2562" s="95"/>
      <c r="Q2562" s="95"/>
      <c r="R2562" s="95"/>
      <c r="S2562" s="95"/>
      <c r="T2562" s="95"/>
      <c r="U2562" s="95"/>
      <c r="V2562" s="95"/>
      <c r="W2562" s="95"/>
      <c r="X2562" s="95"/>
      <c r="Y2562" s="95"/>
      <c r="Z2562" s="95"/>
      <c r="AA2562" s="95"/>
      <c r="AB2562" s="95"/>
      <c r="AC2562" s="95"/>
      <c r="AD2562" s="96"/>
      <c r="AE2562" s="96"/>
      <c r="AF2562" s="96"/>
      <c r="AG2562" s="97"/>
      <c r="AH2562" s="97"/>
      <c r="AI2562" s="95"/>
      <c r="AJ2562" s="95"/>
      <c r="AK2562" s="95"/>
      <c r="AL2562" s="95"/>
      <c r="AM2562" s="95"/>
      <c r="AN2562" s="95"/>
      <c r="AO2562" s="95"/>
      <c r="AP2562" s="95"/>
      <c r="AQ2562" s="95"/>
      <c r="AR2562" s="95"/>
      <c r="AS2562" s="95"/>
      <c r="AT2562" s="95"/>
      <c r="AU2562" s="95"/>
      <c r="AV2562" s="95"/>
      <c r="AW2562" s="95"/>
      <c r="AX2562" s="95"/>
      <c r="AY2562" s="95"/>
      <c r="AZ2562" s="95"/>
      <c r="BA2562" s="95"/>
      <c r="BB2562" s="95"/>
      <c r="BC2562" s="95"/>
      <c r="BD2562" s="95"/>
      <c r="BE2562" s="95"/>
      <c r="BF2562" s="95"/>
      <c r="BG2562" s="95"/>
      <c r="BH2562" s="95"/>
      <c r="BI2562" s="95"/>
      <c r="BJ2562" s="95"/>
      <c r="BK2562" s="97"/>
      <c r="BL2562" s="97"/>
      <c r="BM2562" s="95"/>
      <c r="BN2562" s="95"/>
      <c r="BO2562" s="95"/>
      <c r="BP2562" s="98"/>
      <c r="BQ2562" s="95"/>
      <c r="BR2562" s="95"/>
      <c r="BS2562" s="95"/>
      <c r="BT2562" s="95"/>
      <c r="BU2562" s="95"/>
      <c r="BV2562" s="95"/>
      <c r="BW2562" s="95"/>
    </row>
    <row r="2563" spans="1:75">
      <c r="A2563" s="19">
        <f>CONCATENATE(MONTH(Base[[#This Row],[Data_Padronizada]]),"/",YEAR(Base[[#This Row],[Data_Padronizada]]))*1</f>
        <v>1</v>
      </c>
      <c r="B2563" s="20" cm="1">
        <f t="array" ref="B2563">IF(ISTEXT(BP2563), IFERROR(VALOR.DATA(TRIM(BP2563)), VALUE(TRIM(BP2563))), BP2563)</f>
        <v>0</v>
      </c>
      <c r="C2563" t="str">
        <f>TEXT(Base[[#This Row],[Data_Padronizada]],"DDD")</f>
        <v>sáb</v>
      </c>
      <c r="D2563">
        <f>_xlfn.XLOOKUP(Base[[#This Row],[Recurso]],'DE-PARA'!$A$1:$A$1000,'DE-PARA'!$D$1:$D$1000)</f>
        <v>0</v>
      </c>
      <c r="E2563" t="str">
        <f>_xlfn.XLOOKUP(Base[[#This Row],[Tipo]],'DE-PARA'!$K$2:$K$63,'DE-PARA'!$L$2:$L$63,"Fazer De-Para")</f>
        <v>Fazer De-Para</v>
      </c>
      <c r="F2563" s="21">
        <f>Base[[#This Row],[Duração]]*24</f>
        <v>0</v>
      </c>
      <c r="G2563" s="22">
        <f>HOUR(Base[[#This Row],[Tempo de atendimento]]/24)</f>
        <v>0</v>
      </c>
      <c r="H2563">
        <f>_xlfn.XLOOKUP(Base[[#This Row],[Recurso]],'DE-PARA'!$A$1:$A$1000,'DE-PARA'!$E$1:$E$1000)</f>
        <v>0</v>
      </c>
      <c r="I2563">
        <f>_xlfn.XLOOKUP(Base[[#This Row],[Recurso]],'DE-PARA'!$A$1:$A$1000,'DE-PARA'!$F$1:$F$1000)</f>
        <v>0</v>
      </c>
      <c r="J2563" s="95"/>
      <c r="K2563" s="95"/>
      <c r="L2563" s="95"/>
      <c r="M2563" s="95"/>
      <c r="N2563" s="95"/>
      <c r="O2563" s="95"/>
      <c r="P2563" s="95"/>
      <c r="Q2563" s="95"/>
      <c r="R2563" s="95"/>
      <c r="S2563" s="95"/>
      <c r="T2563" s="95"/>
      <c r="U2563" s="95"/>
      <c r="V2563" s="95"/>
      <c r="W2563" s="95"/>
      <c r="X2563" s="95"/>
      <c r="Y2563" s="95"/>
      <c r="Z2563" s="95"/>
      <c r="AA2563" s="95"/>
      <c r="AB2563" s="95"/>
      <c r="AC2563" s="95"/>
      <c r="AD2563" s="96"/>
      <c r="AE2563" s="96"/>
      <c r="AF2563" s="96"/>
      <c r="AG2563" s="97"/>
      <c r="AH2563" s="97"/>
      <c r="AI2563" s="95"/>
      <c r="AJ2563" s="95"/>
      <c r="AK2563" s="95"/>
      <c r="AL2563" s="95"/>
      <c r="AM2563" s="95"/>
      <c r="AN2563" s="95"/>
      <c r="AO2563" s="95"/>
      <c r="AP2563" s="95"/>
      <c r="AQ2563" s="95"/>
      <c r="AR2563" s="95"/>
      <c r="AS2563" s="95"/>
      <c r="AT2563" s="95"/>
      <c r="AU2563" s="95"/>
      <c r="AV2563" s="95"/>
      <c r="AW2563" s="95"/>
      <c r="AX2563" s="95"/>
      <c r="AY2563" s="95"/>
      <c r="AZ2563" s="95"/>
      <c r="BA2563" s="95"/>
      <c r="BB2563" s="95"/>
      <c r="BC2563" s="95"/>
      <c r="BD2563" s="95"/>
      <c r="BE2563" s="95"/>
      <c r="BF2563" s="95"/>
      <c r="BG2563" s="95"/>
      <c r="BH2563" s="95"/>
      <c r="BI2563" s="95"/>
      <c r="BJ2563" s="95"/>
      <c r="BK2563" s="97"/>
      <c r="BL2563" s="97"/>
      <c r="BM2563" s="95"/>
      <c r="BN2563" s="95"/>
      <c r="BO2563" s="95"/>
      <c r="BP2563" s="98"/>
      <c r="BQ2563" s="95"/>
      <c r="BR2563" s="95"/>
      <c r="BS2563" s="95"/>
      <c r="BT2563" s="95"/>
      <c r="BU2563" s="95"/>
      <c r="BV2563" s="95"/>
      <c r="BW2563" s="95"/>
    </row>
    <row r="2564" spans="1:75">
      <c r="A2564" s="19">
        <f>CONCATENATE(MONTH(Base[[#This Row],[Data_Padronizada]]),"/",YEAR(Base[[#This Row],[Data_Padronizada]]))*1</f>
        <v>1</v>
      </c>
      <c r="B2564" s="20" cm="1">
        <f t="array" ref="B2564">IF(ISTEXT(BP2564), IFERROR(VALOR.DATA(TRIM(BP2564)), VALUE(TRIM(BP2564))), BP2564)</f>
        <v>0</v>
      </c>
      <c r="C2564" t="str">
        <f>TEXT(Base[[#This Row],[Data_Padronizada]],"DDD")</f>
        <v>sáb</v>
      </c>
      <c r="D2564">
        <f>_xlfn.XLOOKUP(Base[[#This Row],[Recurso]],'DE-PARA'!$A$1:$A$1000,'DE-PARA'!$D$1:$D$1000)</f>
        <v>0</v>
      </c>
      <c r="E2564" t="str">
        <f>_xlfn.XLOOKUP(Base[[#This Row],[Tipo]],'DE-PARA'!$K$2:$K$63,'DE-PARA'!$L$2:$L$63,"Fazer De-Para")</f>
        <v>Fazer De-Para</v>
      </c>
      <c r="F2564" s="21">
        <f>Base[[#This Row],[Duração]]*24</f>
        <v>0</v>
      </c>
      <c r="G2564" s="22">
        <f>HOUR(Base[[#This Row],[Tempo de atendimento]]/24)</f>
        <v>0</v>
      </c>
      <c r="H2564">
        <f>_xlfn.XLOOKUP(Base[[#This Row],[Recurso]],'DE-PARA'!$A$1:$A$1000,'DE-PARA'!$E$1:$E$1000)</f>
        <v>0</v>
      </c>
      <c r="I2564">
        <f>_xlfn.XLOOKUP(Base[[#This Row],[Recurso]],'DE-PARA'!$A$1:$A$1000,'DE-PARA'!$F$1:$F$1000)</f>
        <v>0</v>
      </c>
      <c r="J2564" s="95"/>
      <c r="K2564" s="95"/>
      <c r="L2564" s="95"/>
      <c r="M2564" s="95"/>
      <c r="N2564" s="95"/>
      <c r="O2564" s="95"/>
      <c r="P2564" s="95"/>
      <c r="Q2564" s="95"/>
      <c r="R2564" s="95"/>
      <c r="S2564" s="95"/>
      <c r="T2564" s="95"/>
      <c r="U2564" s="95"/>
      <c r="V2564" s="95"/>
      <c r="W2564" s="95"/>
      <c r="X2564" s="95"/>
      <c r="Y2564" s="95"/>
      <c r="Z2564" s="95"/>
      <c r="AA2564" s="95"/>
      <c r="AB2564" s="95"/>
      <c r="AC2564" s="95"/>
      <c r="AD2564" s="96"/>
      <c r="AE2564" s="96"/>
      <c r="AF2564" s="96"/>
      <c r="AG2564" s="97"/>
      <c r="AH2564" s="97"/>
      <c r="AI2564" s="95"/>
      <c r="AJ2564" s="95"/>
      <c r="AK2564" s="95"/>
      <c r="AL2564" s="95"/>
      <c r="AM2564" s="95"/>
      <c r="AN2564" s="95"/>
      <c r="AO2564" s="95"/>
      <c r="AP2564" s="95"/>
      <c r="AQ2564" s="95"/>
      <c r="AR2564" s="95"/>
      <c r="AS2564" s="95"/>
      <c r="AT2564" s="95"/>
      <c r="AU2564" s="95"/>
      <c r="AV2564" s="95"/>
      <c r="AW2564" s="95"/>
      <c r="AX2564" s="95"/>
      <c r="AY2564" s="95"/>
      <c r="AZ2564" s="95"/>
      <c r="BA2564" s="95"/>
      <c r="BB2564" s="95"/>
      <c r="BC2564" s="95"/>
      <c r="BD2564" s="95"/>
      <c r="BE2564" s="95"/>
      <c r="BF2564" s="95"/>
      <c r="BG2564" s="95"/>
      <c r="BH2564" s="95"/>
      <c r="BI2564" s="95"/>
      <c r="BJ2564" s="95"/>
      <c r="BK2564" s="97"/>
      <c r="BL2564" s="97"/>
      <c r="BM2564" s="95"/>
      <c r="BN2564" s="95"/>
      <c r="BO2564" s="95"/>
      <c r="BP2564" s="98"/>
      <c r="BQ2564" s="95"/>
      <c r="BR2564" s="95"/>
      <c r="BS2564" s="95"/>
      <c r="BT2564" s="95"/>
      <c r="BU2564" s="95"/>
      <c r="BV2564" s="95"/>
      <c r="BW2564" s="95"/>
    </row>
    <row r="2565" spans="1:75">
      <c r="A2565" s="19">
        <f>CONCATENATE(MONTH(Base[[#This Row],[Data_Padronizada]]),"/",YEAR(Base[[#This Row],[Data_Padronizada]]))*1</f>
        <v>1</v>
      </c>
      <c r="B2565" s="20" cm="1">
        <f t="array" ref="B2565">IF(ISTEXT(BP2565), IFERROR(VALOR.DATA(TRIM(BP2565)), VALUE(TRIM(BP2565))), BP2565)</f>
        <v>0</v>
      </c>
      <c r="C2565" t="str">
        <f>TEXT(Base[[#This Row],[Data_Padronizada]],"DDD")</f>
        <v>sáb</v>
      </c>
      <c r="D2565">
        <f>_xlfn.XLOOKUP(Base[[#This Row],[Recurso]],'DE-PARA'!$A$1:$A$1000,'DE-PARA'!$D$1:$D$1000)</f>
        <v>0</v>
      </c>
      <c r="E2565" t="str">
        <f>_xlfn.XLOOKUP(Base[[#This Row],[Tipo]],'DE-PARA'!$K$2:$K$63,'DE-PARA'!$L$2:$L$63,"Fazer De-Para")</f>
        <v>Fazer De-Para</v>
      </c>
      <c r="F2565" s="21">
        <f>Base[[#This Row],[Duração]]*24</f>
        <v>0</v>
      </c>
      <c r="G2565" s="22">
        <f>HOUR(Base[[#This Row],[Tempo de atendimento]]/24)</f>
        <v>0</v>
      </c>
      <c r="H2565">
        <f>_xlfn.XLOOKUP(Base[[#This Row],[Recurso]],'DE-PARA'!$A$1:$A$1000,'DE-PARA'!$E$1:$E$1000)</f>
        <v>0</v>
      </c>
      <c r="I2565">
        <f>_xlfn.XLOOKUP(Base[[#This Row],[Recurso]],'DE-PARA'!$A$1:$A$1000,'DE-PARA'!$F$1:$F$1000)</f>
        <v>0</v>
      </c>
      <c r="J2565" s="95"/>
      <c r="K2565" s="95"/>
      <c r="L2565" s="95"/>
      <c r="M2565" s="95"/>
      <c r="N2565" s="95"/>
      <c r="O2565" s="95"/>
      <c r="P2565" s="95"/>
      <c r="Q2565" s="95"/>
      <c r="R2565" s="95"/>
      <c r="S2565" s="95"/>
      <c r="T2565" s="95"/>
      <c r="U2565" s="95"/>
      <c r="V2565" s="95"/>
      <c r="W2565" s="95"/>
      <c r="X2565" s="95"/>
      <c r="Y2565" s="95"/>
      <c r="Z2565" s="95"/>
      <c r="AA2565" s="95"/>
      <c r="AB2565" s="95"/>
      <c r="AC2565" s="95"/>
      <c r="AD2565" s="96"/>
      <c r="AE2565" s="96"/>
      <c r="AF2565" s="96"/>
      <c r="AG2565" s="97"/>
      <c r="AH2565" s="97"/>
      <c r="AI2565" s="95"/>
      <c r="AJ2565" s="95"/>
      <c r="AK2565" s="95"/>
      <c r="AL2565" s="95"/>
      <c r="AM2565" s="95"/>
      <c r="AN2565" s="95"/>
      <c r="AO2565" s="95"/>
      <c r="AP2565" s="95"/>
      <c r="AQ2565" s="95"/>
      <c r="AR2565" s="95"/>
      <c r="AS2565" s="95"/>
      <c r="AT2565" s="95"/>
      <c r="AU2565" s="95"/>
      <c r="AV2565" s="95"/>
      <c r="AW2565" s="95"/>
      <c r="AX2565" s="95"/>
      <c r="AY2565" s="95"/>
      <c r="AZ2565" s="95"/>
      <c r="BA2565" s="95"/>
      <c r="BB2565" s="95"/>
      <c r="BC2565" s="95"/>
      <c r="BD2565" s="95"/>
      <c r="BE2565" s="95"/>
      <c r="BF2565" s="95"/>
      <c r="BG2565" s="95"/>
      <c r="BH2565" s="95"/>
      <c r="BI2565" s="95"/>
      <c r="BJ2565" s="95"/>
      <c r="BK2565" s="97"/>
      <c r="BL2565" s="97"/>
      <c r="BM2565" s="95"/>
      <c r="BN2565" s="95"/>
      <c r="BO2565" s="95"/>
      <c r="BP2565" s="98"/>
      <c r="BQ2565" s="95"/>
      <c r="BR2565" s="95"/>
      <c r="BS2565" s="95"/>
      <c r="BT2565" s="95"/>
      <c r="BU2565" s="95"/>
      <c r="BV2565" s="95"/>
      <c r="BW2565" s="95"/>
    </row>
    <row r="2566" spans="1:75">
      <c r="A2566" s="19">
        <f>CONCATENATE(MONTH(Base[[#This Row],[Data_Padronizada]]),"/",YEAR(Base[[#This Row],[Data_Padronizada]]))*1</f>
        <v>1</v>
      </c>
      <c r="B2566" s="20" cm="1">
        <f t="array" ref="B2566">IF(ISTEXT(BP2566), IFERROR(VALOR.DATA(TRIM(BP2566)), VALUE(TRIM(BP2566))), BP2566)</f>
        <v>0</v>
      </c>
      <c r="C2566" t="str">
        <f>TEXT(Base[[#This Row],[Data_Padronizada]],"DDD")</f>
        <v>sáb</v>
      </c>
      <c r="D2566">
        <f>_xlfn.XLOOKUP(Base[[#This Row],[Recurso]],'DE-PARA'!$A$1:$A$1000,'DE-PARA'!$D$1:$D$1000)</f>
        <v>0</v>
      </c>
      <c r="E2566" t="str">
        <f>_xlfn.XLOOKUP(Base[[#This Row],[Tipo]],'DE-PARA'!$K$2:$K$63,'DE-PARA'!$L$2:$L$63,"Fazer De-Para")</f>
        <v>Fazer De-Para</v>
      </c>
      <c r="F2566" s="21">
        <f>Base[[#This Row],[Duração]]*24</f>
        <v>0</v>
      </c>
      <c r="G2566" s="22">
        <f>HOUR(Base[[#This Row],[Tempo de atendimento]]/24)</f>
        <v>0</v>
      </c>
      <c r="H2566">
        <f>_xlfn.XLOOKUP(Base[[#This Row],[Recurso]],'DE-PARA'!$A$1:$A$1000,'DE-PARA'!$E$1:$E$1000)</f>
        <v>0</v>
      </c>
      <c r="I2566">
        <f>_xlfn.XLOOKUP(Base[[#This Row],[Recurso]],'DE-PARA'!$A$1:$A$1000,'DE-PARA'!$F$1:$F$1000)</f>
        <v>0</v>
      </c>
      <c r="J2566" s="95"/>
      <c r="K2566" s="95"/>
      <c r="L2566" s="95"/>
      <c r="M2566" s="95"/>
      <c r="N2566" s="95"/>
      <c r="O2566" s="95"/>
      <c r="P2566" s="95"/>
      <c r="Q2566" s="95"/>
      <c r="R2566" s="95"/>
      <c r="S2566" s="95"/>
      <c r="T2566" s="95"/>
      <c r="U2566" s="95"/>
      <c r="V2566" s="95"/>
      <c r="W2566" s="95"/>
      <c r="X2566" s="95"/>
      <c r="Y2566" s="95"/>
      <c r="Z2566" s="95"/>
      <c r="AA2566" s="95"/>
      <c r="AB2566" s="95"/>
      <c r="AC2566" s="95"/>
      <c r="AD2566" s="96"/>
      <c r="AE2566" s="96"/>
      <c r="AF2566" s="96"/>
      <c r="AG2566" s="97"/>
      <c r="AH2566" s="97"/>
      <c r="AI2566" s="95"/>
      <c r="AJ2566" s="95"/>
      <c r="AK2566" s="95"/>
      <c r="AL2566" s="95"/>
      <c r="AM2566" s="95"/>
      <c r="AN2566" s="95"/>
      <c r="AO2566" s="95"/>
      <c r="AP2566" s="95"/>
      <c r="AQ2566" s="95"/>
      <c r="AR2566" s="95"/>
      <c r="AS2566" s="95"/>
      <c r="AT2566" s="95"/>
      <c r="AU2566" s="95"/>
      <c r="AV2566" s="95"/>
      <c r="AW2566" s="95"/>
      <c r="AX2566" s="95"/>
      <c r="AY2566" s="95"/>
      <c r="AZ2566" s="95"/>
      <c r="BA2566" s="95"/>
      <c r="BB2566" s="95"/>
      <c r="BC2566" s="95"/>
      <c r="BD2566" s="95"/>
      <c r="BE2566" s="95"/>
      <c r="BF2566" s="95"/>
      <c r="BG2566" s="95"/>
      <c r="BH2566" s="95"/>
      <c r="BI2566" s="95"/>
      <c r="BJ2566" s="95"/>
      <c r="BK2566" s="97"/>
      <c r="BL2566" s="97"/>
      <c r="BM2566" s="95"/>
      <c r="BN2566" s="95"/>
      <c r="BO2566" s="95"/>
      <c r="BP2566" s="98"/>
      <c r="BQ2566" s="95"/>
      <c r="BR2566" s="95"/>
      <c r="BS2566" s="95"/>
      <c r="BT2566" s="95"/>
      <c r="BU2566" s="95"/>
      <c r="BV2566" s="95"/>
      <c r="BW2566" s="95"/>
    </row>
    <row r="2567" spans="1:75">
      <c r="A2567" s="19">
        <f>CONCATENATE(MONTH(Base[[#This Row],[Data_Padronizada]]),"/",YEAR(Base[[#This Row],[Data_Padronizada]]))*1</f>
        <v>1</v>
      </c>
      <c r="B2567" s="20" cm="1">
        <f t="array" ref="B2567">IF(ISTEXT(BP2567), IFERROR(VALOR.DATA(TRIM(BP2567)), VALUE(TRIM(BP2567))), BP2567)</f>
        <v>0</v>
      </c>
      <c r="C2567" t="str">
        <f>TEXT(Base[[#This Row],[Data_Padronizada]],"DDD")</f>
        <v>sáb</v>
      </c>
      <c r="D2567">
        <f>_xlfn.XLOOKUP(Base[[#This Row],[Recurso]],'DE-PARA'!$A$1:$A$1000,'DE-PARA'!$D$1:$D$1000)</f>
        <v>0</v>
      </c>
      <c r="E2567" t="str">
        <f>_xlfn.XLOOKUP(Base[[#This Row],[Tipo]],'DE-PARA'!$K$2:$K$63,'DE-PARA'!$L$2:$L$63,"Fazer De-Para")</f>
        <v>Fazer De-Para</v>
      </c>
      <c r="F2567" s="21">
        <f>Base[[#This Row],[Duração]]*24</f>
        <v>0</v>
      </c>
      <c r="G2567" s="22">
        <f>HOUR(Base[[#This Row],[Tempo de atendimento]]/24)</f>
        <v>0</v>
      </c>
      <c r="H2567">
        <f>_xlfn.XLOOKUP(Base[[#This Row],[Recurso]],'DE-PARA'!$A$1:$A$1000,'DE-PARA'!$E$1:$E$1000)</f>
        <v>0</v>
      </c>
      <c r="I2567">
        <f>_xlfn.XLOOKUP(Base[[#This Row],[Recurso]],'DE-PARA'!$A$1:$A$1000,'DE-PARA'!$F$1:$F$1000)</f>
        <v>0</v>
      </c>
      <c r="J2567" s="95"/>
      <c r="K2567" s="95"/>
      <c r="L2567" s="95"/>
      <c r="M2567" s="95"/>
      <c r="N2567" s="95"/>
      <c r="O2567" s="95"/>
      <c r="P2567" s="95"/>
      <c r="Q2567" s="95"/>
      <c r="R2567" s="95"/>
      <c r="S2567" s="95"/>
      <c r="T2567" s="95"/>
      <c r="U2567" s="95"/>
      <c r="V2567" s="95"/>
      <c r="W2567" s="95"/>
      <c r="X2567" s="95"/>
      <c r="Y2567" s="95"/>
      <c r="Z2567" s="95"/>
      <c r="AA2567" s="95"/>
      <c r="AB2567" s="95"/>
      <c r="AC2567" s="95"/>
      <c r="AD2567" s="96"/>
      <c r="AE2567" s="96"/>
      <c r="AF2567" s="96"/>
      <c r="AG2567" s="97"/>
      <c r="AH2567" s="97"/>
      <c r="AI2567" s="95"/>
      <c r="AJ2567" s="95"/>
      <c r="AK2567" s="95"/>
      <c r="AL2567" s="95"/>
      <c r="AM2567" s="95"/>
      <c r="AN2567" s="95"/>
      <c r="AO2567" s="95"/>
      <c r="AP2567" s="95"/>
      <c r="AQ2567" s="95"/>
      <c r="AR2567" s="95"/>
      <c r="AS2567" s="95"/>
      <c r="AT2567" s="95"/>
      <c r="AU2567" s="95"/>
      <c r="AV2567" s="95"/>
      <c r="AW2567" s="95"/>
      <c r="AX2567" s="95"/>
      <c r="AY2567" s="95"/>
      <c r="AZ2567" s="95"/>
      <c r="BA2567" s="95"/>
      <c r="BB2567" s="95"/>
      <c r="BC2567" s="95"/>
      <c r="BD2567" s="95"/>
      <c r="BE2567" s="95"/>
      <c r="BF2567" s="95"/>
      <c r="BG2567" s="95"/>
      <c r="BH2567" s="95"/>
      <c r="BI2567" s="95"/>
      <c r="BJ2567" s="95"/>
      <c r="BK2567" s="97"/>
      <c r="BL2567" s="97"/>
      <c r="BM2567" s="95"/>
      <c r="BN2567" s="95"/>
      <c r="BO2567" s="95"/>
      <c r="BP2567" s="98"/>
      <c r="BQ2567" s="95"/>
      <c r="BR2567" s="95"/>
      <c r="BS2567" s="95"/>
      <c r="BT2567" s="95"/>
      <c r="BU2567" s="95"/>
      <c r="BV2567" s="95"/>
      <c r="BW2567" s="95"/>
    </row>
    <row r="2568" spans="1:75">
      <c r="A2568" s="19">
        <f>CONCATENATE(MONTH(Base[[#This Row],[Data_Padronizada]]),"/",YEAR(Base[[#This Row],[Data_Padronizada]]))*1</f>
        <v>1</v>
      </c>
      <c r="B2568" s="20" cm="1">
        <f t="array" ref="B2568">IF(ISTEXT(BP2568), IFERROR(VALOR.DATA(TRIM(BP2568)), VALUE(TRIM(BP2568))), BP2568)</f>
        <v>0</v>
      </c>
      <c r="C2568" t="str">
        <f>TEXT(Base[[#This Row],[Data_Padronizada]],"DDD")</f>
        <v>sáb</v>
      </c>
      <c r="D2568">
        <f>_xlfn.XLOOKUP(Base[[#This Row],[Recurso]],'DE-PARA'!$A$1:$A$1000,'DE-PARA'!$D$1:$D$1000)</f>
        <v>0</v>
      </c>
      <c r="E2568" t="str">
        <f>_xlfn.XLOOKUP(Base[[#This Row],[Tipo]],'DE-PARA'!$K$2:$K$63,'DE-PARA'!$L$2:$L$63,"Fazer De-Para")</f>
        <v>Fazer De-Para</v>
      </c>
      <c r="F2568" s="21">
        <f>Base[[#This Row],[Duração]]*24</f>
        <v>0</v>
      </c>
      <c r="G2568" s="22">
        <f>HOUR(Base[[#This Row],[Tempo de atendimento]]/24)</f>
        <v>0</v>
      </c>
      <c r="H2568">
        <f>_xlfn.XLOOKUP(Base[[#This Row],[Recurso]],'DE-PARA'!$A$1:$A$1000,'DE-PARA'!$E$1:$E$1000)</f>
        <v>0</v>
      </c>
      <c r="I2568">
        <f>_xlfn.XLOOKUP(Base[[#This Row],[Recurso]],'DE-PARA'!$A$1:$A$1000,'DE-PARA'!$F$1:$F$1000)</f>
        <v>0</v>
      </c>
      <c r="J2568" s="95"/>
      <c r="K2568" s="95"/>
      <c r="L2568" s="95"/>
      <c r="M2568" s="95"/>
      <c r="N2568" s="95"/>
      <c r="O2568" s="95"/>
      <c r="P2568" s="95"/>
      <c r="Q2568" s="95"/>
      <c r="R2568" s="95"/>
      <c r="S2568" s="95"/>
      <c r="T2568" s="95"/>
      <c r="U2568" s="95"/>
      <c r="V2568" s="95"/>
      <c r="W2568" s="95"/>
      <c r="X2568" s="95"/>
      <c r="Y2568" s="95"/>
      <c r="Z2568" s="95"/>
      <c r="AA2568" s="95"/>
      <c r="AB2568" s="95"/>
      <c r="AC2568" s="95"/>
      <c r="AD2568" s="96"/>
      <c r="AE2568" s="96"/>
      <c r="AF2568" s="96"/>
      <c r="AG2568" s="97"/>
      <c r="AH2568" s="97"/>
      <c r="AI2568" s="95"/>
      <c r="AJ2568" s="95"/>
      <c r="AK2568" s="95"/>
      <c r="AL2568" s="95"/>
      <c r="AM2568" s="95"/>
      <c r="AN2568" s="95"/>
      <c r="AO2568" s="95"/>
      <c r="AP2568" s="95"/>
      <c r="AQ2568" s="95"/>
      <c r="AR2568" s="95"/>
      <c r="AS2568" s="95"/>
      <c r="AT2568" s="95"/>
      <c r="AU2568" s="95"/>
      <c r="AV2568" s="95"/>
      <c r="AW2568" s="95"/>
      <c r="AX2568" s="95"/>
      <c r="AY2568" s="95"/>
      <c r="AZ2568" s="95"/>
      <c r="BA2568" s="95"/>
      <c r="BB2568" s="95"/>
      <c r="BC2568" s="95"/>
      <c r="BD2568" s="95"/>
      <c r="BE2568" s="95"/>
      <c r="BF2568" s="95"/>
      <c r="BG2568" s="95"/>
      <c r="BH2568" s="95"/>
      <c r="BI2568" s="95"/>
      <c r="BJ2568" s="95"/>
      <c r="BK2568" s="97"/>
      <c r="BL2568" s="97"/>
      <c r="BM2568" s="95"/>
      <c r="BN2568" s="95"/>
      <c r="BO2568" s="95"/>
      <c r="BP2568" s="98"/>
      <c r="BQ2568" s="95"/>
      <c r="BR2568" s="95"/>
      <c r="BS2568" s="95"/>
      <c r="BT2568" s="95"/>
      <c r="BU2568" s="95"/>
      <c r="BV2568" s="95"/>
      <c r="BW2568" s="95"/>
    </row>
    <row r="2569" spans="1:75">
      <c r="A2569" s="19">
        <f>CONCATENATE(MONTH(Base[[#This Row],[Data_Padronizada]]),"/",YEAR(Base[[#This Row],[Data_Padronizada]]))*1</f>
        <v>1</v>
      </c>
      <c r="B2569" s="20" cm="1">
        <f t="array" ref="B2569">IF(ISTEXT(BP2569), IFERROR(VALOR.DATA(TRIM(BP2569)), VALUE(TRIM(BP2569))), BP2569)</f>
        <v>0</v>
      </c>
      <c r="C2569" t="str">
        <f>TEXT(Base[[#This Row],[Data_Padronizada]],"DDD")</f>
        <v>sáb</v>
      </c>
      <c r="D2569">
        <f>_xlfn.XLOOKUP(Base[[#This Row],[Recurso]],'DE-PARA'!$A$1:$A$1000,'DE-PARA'!$D$1:$D$1000)</f>
        <v>0</v>
      </c>
      <c r="E2569" t="str">
        <f>_xlfn.XLOOKUP(Base[[#This Row],[Tipo]],'DE-PARA'!$K$2:$K$63,'DE-PARA'!$L$2:$L$63,"Fazer De-Para")</f>
        <v>Fazer De-Para</v>
      </c>
      <c r="F2569" s="21">
        <f>Base[[#This Row],[Duração]]*24</f>
        <v>0</v>
      </c>
      <c r="G2569" s="22">
        <f>HOUR(Base[[#This Row],[Tempo de atendimento]]/24)</f>
        <v>0</v>
      </c>
      <c r="H2569">
        <f>_xlfn.XLOOKUP(Base[[#This Row],[Recurso]],'DE-PARA'!$A$1:$A$1000,'DE-PARA'!$E$1:$E$1000)</f>
        <v>0</v>
      </c>
      <c r="I2569">
        <f>_xlfn.XLOOKUP(Base[[#This Row],[Recurso]],'DE-PARA'!$A$1:$A$1000,'DE-PARA'!$F$1:$F$1000)</f>
        <v>0</v>
      </c>
      <c r="J2569" s="95"/>
      <c r="K2569" s="95"/>
      <c r="L2569" s="95"/>
      <c r="M2569" s="95"/>
      <c r="N2569" s="95"/>
      <c r="O2569" s="95"/>
      <c r="P2569" s="95"/>
      <c r="Q2569" s="95"/>
      <c r="R2569" s="95"/>
      <c r="S2569" s="95"/>
      <c r="T2569" s="95"/>
      <c r="U2569" s="95"/>
      <c r="V2569" s="95"/>
      <c r="W2569" s="95"/>
      <c r="X2569" s="95"/>
      <c r="Y2569" s="95"/>
      <c r="Z2569" s="95"/>
      <c r="AA2569" s="95"/>
      <c r="AB2569" s="95"/>
      <c r="AC2569" s="95"/>
      <c r="AD2569" s="96"/>
      <c r="AE2569" s="96"/>
      <c r="AF2569" s="96"/>
      <c r="AG2569" s="97"/>
      <c r="AH2569" s="97"/>
      <c r="AI2569" s="95"/>
      <c r="AJ2569" s="95"/>
      <c r="AK2569" s="95"/>
      <c r="AL2569" s="95"/>
      <c r="AM2569" s="95"/>
      <c r="AN2569" s="95"/>
      <c r="AO2569" s="95"/>
      <c r="AP2569" s="95"/>
      <c r="AQ2569" s="95"/>
      <c r="AR2569" s="95"/>
      <c r="AS2569" s="95"/>
      <c r="AT2569" s="95"/>
      <c r="AU2569" s="95"/>
      <c r="AV2569" s="95"/>
      <c r="AW2569" s="95"/>
      <c r="AX2569" s="95"/>
      <c r="AY2569" s="95"/>
      <c r="AZ2569" s="95"/>
      <c r="BA2569" s="95"/>
      <c r="BB2569" s="95"/>
      <c r="BC2569" s="95"/>
      <c r="BD2569" s="95"/>
      <c r="BE2569" s="95"/>
      <c r="BF2569" s="95"/>
      <c r="BG2569" s="95"/>
      <c r="BH2569" s="95"/>
      <c r="BI2569" s="95"/>
      <c r="BJ2569" s="95"/>
      <c r="BK2569" s="97"/>
      <c r="BL2569" s="97"/>
      <c r="BM2569" s="95"/>
      <c r="BN2569" s="95"/>
      <c r="BO2569" s="95"/>
      <c r="BP2569" s="98"/>
      <c r="BQ2569" s="95"/>
      <c r="BR2569" s="95"/>
      <c r="BS2569" s="95"/>
      <c r="BT2569" s="95"/>
      <c r="BU2569" s="95"/>
      <c r="BV2569" s="95"/>
      <c r="BW2569" s="95"/>
    </row>
    <row r="2570" spans="1:75">
      <c r="A2570" s="19">
        <f>CONCATENATE(MONTH(Base[[#This Row],[Data_Padronizada]]),"/",YEAR(Base[[#This Row],[Data_Padronizada]]))*1</f>
        <v>1</v>
      </c>
      <c r="B2570" s="20" cm="1">
        <f t="array" ref="B2570">IF(ISTEXT(BP2570), IFERROR(VALOR.DATA(TRIM(BP2570)), VALUE(TRIM(BP2570))), BP2570)</f>
        <v>0</v>
      </c>
      <c r="C2570" t="str">
        <f>TEXT(Base[[#This Row],[Data_Padronizada]],"DDD")</f>
        <v>sáb</v>
      </c>
      <c r="D2570">
        <f>_xlfn.XLOOKUP(Base[[#This Row],[Recurso]],'DE-PARA'!$A$1:$A$1000,'DE-PARA'!$D$1:$D$1000)</f>
        <v>0</v>
      </c>
      <c r="E2570" t="str">
        <f>_xlfn.XLOOKUP(Base[[#This Row],[Tipo]],'DE-PARA'!$K$2:$K$63,'DE-PARA'!$L$2:$L$63,"Fazer De-Para")</f>
        <v>Fazer De-Para</v>
      </c>
      <c r="F2570" s="21">
        <f>Base[[#This Row],[Duração]]*24</f>
        <v>0</v>
      </c>
      <c r="G2570" s="22">
        <f>HOUR(Base[[#This Row],[Tempo de atendimento]]/24)</f>
        <v>0</v>
      </c>
      <c r="H2570">
        <f>_xlfn.XLOOKUP(Base[[#This Row],[Recurso]],'DE-PARA'!$A$1:$A$1000,'DE-PARA'!$E$1:$E$1000)</f>
        <v>0</v>
      </c>
      <c r="I2570">
        <f>_xlfn.XLOOKUP(Base[[#This Row],[Recurso]],'DE-PARA'!$A$1:$A$1000,'DE-PARA'!$F$1:$F$1000)</f>
        <v>0</v>
      </c>
      <c r="J2570" s="95"/>
      <c r="K2570" s="95"/>
      <c r="L2570" s="95"/>
      <c r="M2570" s="95"/>
      <c r="N2570" s="95"/>
      <c r="O2570" s="95"/>
      <c r="P2570" s="95"/>
      <c r="Q2570" s="95"/>
      <c r="R2570" s="95"/>
      <c r="S2570" s="95"/>
      <c r="T2570" s="95"/>
      <c r="U2570" s="95"/>
      <c r="V2570" s="95"/>
      <c r="W2570" s="95"/>
      <c r="X2570" s="95"/>
      <c r="Y2570" s="95"/>
      <c r="Z2570" s="95"/>
      <c r="AA2570" s="95"/>
      <c r="AB2570" s="95"/>
      <c r="AC2570" s="95"/>
      <c r="AD2570" s="96"/>
      <c r="AE2570" s="96"/>
      <c r="AF2570" s="96"/>
      <c r="AG2570" s="97"/>
      <c r="AH2570" s="97"/>
      <c r="AI2570" s="95"/>
      <c r="AJ2570" s="95"/>
      <c r="AK2570" s="95"/>
      <c r="AL2570" s="95"/>
      <c r="AM2570" s="95"/>
      <c r="AN2570" s="95"/>
      <c r="AO2570" s="95"/>
      <c r="AP2570" s="95"/>
      <c r="AQ2570" s="95"/>
      <c r="AR2570" s="95"/>
      <c r="AS2570" s="95"/>
      <c r="AT2570" s="95"/>
      <c r="AU2570" s="95"/>
      <c r="AV2570" s="95"/>
      <c r="AW2570" s="95"/>
      <c r="AX2570" s="95"/>
      <c r="AY2570" s="95"/>
      <c r="AZ2570" s="95"/>
      <c r="BA2570" s="95"/>
      <c r="BB2570" s="95"/>
      <c r="BC2570" s="95"/>
      <c r="BD2570" s="95"/>
      <c r="BE2570" s="95"/>
      <c r="BF2570" s="95"/>
      <c r="BG2570" s="95"/>
      <c r="BH2570" s="95"/>
      <c r="BI2570" s="95"/>
      <c r="BJ2570" s="95"/>
      <c r="BK2570" s="97"/>
      <c r="BL2570" s="97"/>
      <c r="BM2570" s="95"/>
      <c r="BN2570" s="95"/>
      <c r="BO2570" s="95"/>
      <c r="BP2570" s="98"/>
      <c r="BQ2570" s="95"/>
      <c r="BR2570" s="95"/>
      <c r="BS2570" s="95"/>
      <c r="BT2570" s="95"/>
      <c r="BU2570" s="95"/>
      <c r="BV2570" s="95"/>
      <c r="BW2570" s="95"/>
    </row>
    <row r="2571" spans="1:75">
      <c r="A2571" s="19">
        <f>CONCATENATE(MONTH(Base[[#This Row],[Data_Padronizada]]),"/",YEAR(Base[[#This Row],[Data_Padronizada]]))*1</f>
        <v>1</v>
      </c>
      <c r="B2571" s="20" cm="1">
        <f t="array" ref="B2571">IF(ISTEXT(BP2571), IFERROR(VALOR.DATA(TRIM(BP2571)), VALUE(TRIM(BP2571))), BP2571)</f>
        <v>0</v>
      </c>
      <c r="C2571" t="str">
        <f>TEXT(Base[[#This Row],[Data_Padronizada]],"DDD")</f>
        <v>sáb</v>
      </c>
      <c r="D2571">
        <f>_xlfn.XLOOKUP(Base[[#This Row],[Recurso]],'DE-PARA'!$A$1:$A$1000,'DE-PARA'!$D$1:$D$1000)</f>
        <v>0</v>
      </c>
      <c r="E2571" t="str">
        <f>_xlfn.XLOOKUP(Base[[#This Row],[Tipo]],'DE-PARA'!$K$2:$K$63,'DE-PARA'!$L$2:$L$63,"Fazer De-Para")</f>
        <v>Fazer De-Para</v>
      </c>
      <c r="F2571" s="21">
        <f>Base[[#This Row],[Duração]]*24</f>
        <v>0</v>
      </c>
      <c r="G2571" s="22">
        <f>HOUR(Base[[#This Row],[Tempo de atendimento]]/24)</f>
        <v>0</v>
      </c>
      <c r="H2571">
        <f>_xlfn.XLOOKUP(Base[[#This Row],[Recurso]],'DE-PARA'!$A$1:$A$1000,'DE-PARA'!$E$1:$E$1000)</f>
        <v>0</v>
      </c>
      <c r="I2571">
        <f>_xlfn.XLOOKUP(Base[[#This Row],[Recurso]],'DE-PARA'!$A$1:$A$1000,'DE-PARA'!$F$1:$F$1000)</f>
        <v>0</v>
      </c>
      <c r="J2571" s="95"/>
      <c r="K2571" s="95"/>
      <c r="L2571" s="95"/>
      <c r="M2571" s="95"/>
      <c r="N2571" s="95"/>
      <c r="O2571" s="95"/>
      <c r="P2571" s="95"/>
      <c r="Q2571" s="95"/>
      <c r="R2571" s="95"/>
      <c r="S2571" s="95"/>
      <c r="T2571" s="95"/>
      <c r="U2571" s="95"/>
      <c r="V2571" s="95"/>
      <c r="W2571" s="95"/>
      <c r="X2571" s="95"/>
      <c r="Y2571" s="95"/>
      <c r="Z2571" s="95"/>
      <c r="AA2571" s="95"/>
      <c r="AB2571" s="95"/>
      <c r="AC2571" s="95"/>
      <c r="AD2571" s="96"/>
      <c r="AE2571" s="96"/>
      <c r="AF2571" s="96"/>
      <c r="AG2571" s="97"/>
      <c r="AH2571" s="97"/>
      <c r="AI2571" s="95"/>
      <c r="AJ2571" s="95"/>
      <c r="AK2571" s="95"/>
      <c r="AL2571" s="95"/>
      <c r="AM2571" s="95"/>
      <c r="AN2571" s="95"/>
      <c r="AO2571" s="95"/>
      <c r="AP2571" s="95"/>
      <c r="AQ2571" s="95"/>
      <c r="AR2571" s="95"/>
      <c r="AS2571" s="95"/>
      <c r="AT2571" s="95"/>
      <c r="AU2571" s="95"/>
      <c r="AV2571" s="95"/>
      <c r="AW2571" s="95"/>
      <c r="AX2571" s="95"/>
      <c r="AY2571" s="95"/>
      <c r="AZ2571" s="95"/>
      <c r="BA2571" s="95"/>
      <c r="BB2571" s="95"/>
      <c r="BC2571" s="95"/>
      <c r="BD2571" s="95"/>
      <c r="BE2571" s="95"/>
      <c r="BF2571" s="95"/>
      <c r="BG2571" s="95"/>
      <c r="BH2571" s="95"/>
      <c r="BI2571" s="95"/>
      <c r="BJ2571" s="95"/>
      <c r="BK2571" s="97"/>
      <c r="BL2571" s="97"/>
      <c r="BM2571" s="95"/>
      <c r="BN2571" s="95"/>
      <c r="BO2571" s="95"/>
      <c r="BP2571" s="98"/>
      <c r="BQ2571" s="95"/>
      <c r="BR2571" s="95"/>
      <c r="BS2571" s="95"/>
      <c r="BT2571" s="95"/>
      <c r="BU2571" s="95"/>
      <c r="BV2571" s="95"/>
      <c r="BW2571" s="95"/>
    </row>
    <row r="2572" spans="1:75">
      <c r="A2572" s="19">
        <f>CONCATENATE(MONTH(Base[[#This Row],[Data_Padronizada]]),"/",YEAR(Base[[#This Row],[Data_Padronizada]]))*1</f>
        <v>1</v>
      </c>
      <c r="B2572" s="20" cm="1">
        <f t="array" ref="B2572">IF(ISTEXT(BP2572), IFERROR(VALOR.DATA(TRIM(BP2572)), VALUE(TRIM(BP2572))), BP2572)</f>
        <v>0</v>
      </c>
      <c r="C2572" t="str">
        <f>TEXT(Base[[#This Row],[Data_Padronizada]],"DDD")</f>
        <v>sáb</v>
      </c>
      <c r="D2572">
        <f>_xlfn.XLOOKUP(Base[[#This Row],[Recurso]],'DE-PARA'!$A$1:$A$1000,'DE-PARA'!$D$1:$D$1000)</f>
        <v>0</v>
      </c>
      <c r="E2572" t="str">
        <f>_xlfn.XLOOKUP(Base[[#This Row],[Tipo]],'DE-PARA'!$K$2:$K$63,'DE-PARA'!$L$2:$L$63,"Fazer De-Para")</f>
        <v>Fazer De-Para</v>
      </c>
      <c r="F2572" s="21">
        <f>Base[[#This Row],[Duração]]*24</f>
        <v>0</v>
      </c>
      <c r="G2572" s="22">
        <f>HOUR(Base[[#This Row],[Tempo de atendimento]]/24)</f>
        <v>0</v>
      </c>
      <c r="H2572">
        <f>_xlfn.XLOOKUP(Base[[#This Row],[Recurso]],'DE-PARA'!$A$1:$A$1000,'DE-PARA'!$E$1:$E$1000)</f>
        <v>0</v>
      </c>
      <c r="I2572">
        <f>_xlfn.XLOOKUP(Base[[#This Row],[Recurso]],'DE-PARA'!$A$1:$A$1000,'DE-PARA'!$F$1:$F$1000)</f>
        <v>0</v>
      </c>
      <c r="J2572" s="95"/>
      <c r="K2572" s="95"/>
      <c r="L2572" s="95"/>
      <c r="M2572" s="95"/>
      <c r="N2572" s="95"/>
      <c r="O2572" s="95"/>
      <c r="P2572" s="95"/>
      <c r="Q2572" s="95"/>
      <c r="R2572" s="95"/>
      <c r="S2572" s="95"/>
      <c r="T2572" s="95"/>
      <c r="U2572" s="95"/>
      <c r="V2572" s="95"/>
      <c r="W2572" s="95"/>
      <c r="X2572" s="95"/>
      <c r="Y2572" s="95"/>
      <c r="Z2572" s="95"/>
      <c r="AA2572" s="95"/>
      <c r="AB2572" s="95"/>
      <c r="AC2572" s="95"/>
      <c r="AD2572" s="96"/>
      <c r="AE2572" s="96"/>
      <c r="AF2572" s="96"/>
      <c r="AG2572" s="97"/>
      <c r="AH2572" s="97"/>
      <c r="AI2572" s="95"/>
      <c r="AJ2572" s="95"/>
      <c r="AK2572" s="95"/>
      <c r="AL2572" s="95"/>
      <c r="AM2572" s="95"/>
      <c r="AN2572" s="95"/>
      <c r="AO2572" s="95"/>
      <c r="AP2572" s="95"/>
      <c r="AQ2572" s="95"/>
      <c r="AR2572" s="95"/>
      <c r="AS2572" s="95"/>
      <c r="AT2572" s="95"/>
      <c r="AU2572" s="95"/>
      <c r="AV2572" s="95"/>
      <c r="AW2572" s="95"/>
      <c r="AX2572" s="95"/>
      <c r="AY2572" s="95"/>
      <c r="AZ2572" s="95"/>
      <c r="BA2572" s="95"/>
      <c r="BB2572" s="95"/>
      <c r="BC2572" s="95"/>
      <c r="BD2572" s="95"/>
      <c r="BE2572" s="95"/>
      <c r="BF2572" s="95"/>
      <c r="BG2572" s="95"/>
      <c r="BH2572" s="95"/>
      <c r="BI2572" s="95"/>
      <c r="BJ2572" s="95"/>
      <c r="BK2572" s="97"/>
      <c r="BL2572" s="97"/>
      <c r="BM2572" s="95"/>
      <c r="BN2572" s="95"/>
      <c r="BO2572" s="95"/>
      <c r="BP2572" s="98"/>
      <c r="BQ2572" s="95"/>
      <c r="BR2572" s="95"/>
      <c r="BS2572" s="95"/>
      <c r="BT2572" s="95"/>
      <c r="BU2572" s="95"/>
      <c r="BV2572" s="95"/>
      <c r="BW2572" s="95"/>
    </row>
    <row r="2573" spans="1:75">
      <c r="A2573" s="19">
        <f>CONCATENATE(MONTH(Base[[#This Row],[Data_Padronizada]]),"/",YEAR(Base[[#This Row],[Data_Padronizada]]))*1</f>
        <v>1</v>
      </c>
      <c r="B2573" s="20" cm="1">
        <f t="array" ref="B2573">IF(ISTEXT(BP2573), IFERROR(VALOR.DATA(TRIM(BP2573)), VALUE(TRIM(BP2573))), BP2573)</f>
        <v>0</v>
      </c>
      <c r="C2573" t="str">
        <f>TEXT(Base[[#This Row],[Data_Padronizada]],"DDD")</f>
        <v>sáb</v>
      </c>
      <c r="D2573">
        <f>_xlfn.XLOOKUP(Base[[#This Row],[Recurso]],'DE-PARA'!$A$1:$A$1000,'DE-PARA'!$D$1:$D$1000)</f>
        <v>0</v>
      </c>
      <c r="E2573" t="str">
        <f>_xlfn.XLOOKUP(Base[[#This Row],[Tipo]],'DE-PARA'!$K$2:$K$63,'DE-PARA'!$L$2:$L$63,"Fazer De-Para")</f>
        <v>Fazer De-Para</v>
      </c>
      <c r="F2573" s="21">
        <f>Base[[#This Row],[Duração]]*24</f>
        <v>0</v>
      </c>
      <c r="G2573" s="22">
        <f>HOUR(Base[[#This Row],[Tempo de atendimento]]/24)</f>
        <v>0</v>
      </c>
      <c r="H2573">
        <f>_xlfn.XLOOKUP(Base[[#This Row],[Recurso]],'DE-PARA'!$A$1:$A$1000,'DE-PARA'!$E$1:$E$1000)</f>
        <v>0</v>
      </c>
      <c r="I2573">
        <f>_xlfn.XLOOKUP(Base[[#This Row],[Recurso]],'DE-PARA'!$A$1:$A$1000,'DE-PARA'!$F$1:$F$1000)</f>
        <v>0</v>
      </c>
      <c r="J2573" s="95"/>
      <c r="K2573" s="95"/>
      <c r="L2573" s="95"/>
      <c r="M2573" s="95"/>
      <c r="N2573" s="95"/>
      <c r="O2573" s="95"/>
      <c r="P2573" s="95"/>
      <c r="Q2573" s="95"/>
      <c r="R2573" s="95"/>
      <c r="S2573" s="95"/>
      <c r="T2573" s="95"/>
      <c r="U2573" s="95"/>
      <c r="V2573" s="95"/>
      <c r="W2573" s="95"/>
      <c r="X2573" s="95"/>
      <c r="Y2573" s="95"/>
      <c r="Z2573" s="95"/>
      <c r="AA2573" s="95"/>
      <c r="AB2573" s="95"/>
      <c r="AC2573" s="95"/>
      <c r="AD2573" s="96"/>
      <c r="AE2573" s="96"/>
      <c r="AF2573" s="96"/>
      <c r="AG2573" s="97"/>
      <c r="AH2573" s="97"/>
      <c r="AI2573" s="95"/>
      <c r="AJ2573" s="95"/>
      <c r="AK2573" s="95"/>
      <c r="AL2573" s="95"/>
      <c r="AM2573" s="95"/>
      <c r="AN2573" s="95"/>
      <c r="AO2573" s="95"/>
      <c r="AP2573" s="95"/>
      <c r="AQ2573" s="95"/>
      <c r="AR2573" s="95"/>
      <c r="AS2573" s="95"/>
      <c r="AT2573" s="95"/>
      <c r="AU2573" s="95"/>
      <c r="AV2573" s="95"/>
      <c r="AW2573" s="95"/>
      <c r="AX2573" s="95"/>
      <c r="AY2573" s="95"/>
      <c r="AZ2573" s="95"/>
      <c r="BA2573" s="95"/>
      <c r="BB2573" s="95"/>
      <c r="BC2573" s="95"/>
      <c r="BD2573" s="95"/>
      <c r="BE2573" s="95"/>
      <c r="BF2573" s="95"/>
      <c r="BG2573" s="95"/>
      <c r="BH2573" s="95"/>
      <c r="BI2573" s="95"/>
      <c r="BJ2573" s="95"/>
      <c r="BK2573" s="97"/>
      <c r="BL2573" s="97"/>
      <c r="BM2573" s="95"/>
      <c r="BN2573" s="95"/>
      <c r="BO2573" s="95"/>
      <c r="BP2573" s="98"/>
      <c r="BQ2573" s="95"/>
      <c r="BR2573" s="95"/>
      <c r="BS2573" s="95"/>
      <c r="BT2573" s="95"/>
      <c r="BU2573" s="95"/>
      <c r="BV2573" s="95"/>
      <c r="BW2573" s="95"/>
    </row>
    <row r="2574" spans="1:75">
      <c r="A2574" s="19">
        <f>CONCATENATE(MONTH(Base[[#This Row],[Data_Padronizada]]),"/",YEAR(Base[[#This Row],[Data_Padronizada]]))*1</f>
        <v>1</v>
      </c>
      <c r="B2574" s="20" cm="1">
        <f t="array" ref="B2574">IF(ISTEXT(BP2574), IFERROR(VALOR.DATA(TRIM(BP2574)), VALUE(TRIM(BP2574))), BP2574)</f>
        <v>0</v>
      </c>
      <c r="C2574" t="str">
        <f>TEXT(Base[[#This Row],[Data_Padronizada]],"DDD")</f>
        <v>sáb</v>
      </c>
      <c r="D2574">
        <f>_xlfn.XLOOKUP(Base[[#This Row],[Recurso]],'DE-PARA'!$A$1:$A$1000,'DE-PARA'!$D$1:$D$1000)</f>
        <v>0</v>
      </c>
      <c r="E2574" t="str">
        <f>_xlfn.XLOOKUP(Base[[#This Row],[Tipo]],'DE-PARA'!$K$2:$K$63,'DE-PARA'!$L$2:$L$63,"Fazer De-Para")</f>
        <v>Fazer De-Para</v>
      </c>
      <c r="F2574" s="21">
        <f>Base[[#This Row],[Duração]]*24</f>
        <v>0</v>
      </c>
      <c r="G2574" s="22">
        <f>HOUR(Base[[#This Row],[Tempo de atendimento]]/24)</f>
        <v>0</v>
      </c>
      <c r="H2574">
        <f>_xlfn.XLOOKUP(Base[[#This Row],[Recurso]],'DE-PARA'!$A$1:$A$1000,'DE-PARA'!$E$1:$E$1000)</f>
        <v>0</v>
      </c>
      <c r="I2574">
        <f>_xlfn.XLOOKUP(Base[[#This Row],[Recurso]],'DE-PARA'!$A$1:$A$1000,'DE-PARA'!$F$1:$F$1000)</f>
        <v>0</v>
      </c>
      <c r="J2574" s="95"/>
      <c r="K2574" s="95"/>
      <c r="L2574" s="95"/>
      <c r="M2574" s="95"/>
      <c r="N2574" s="95"/>
      <c r="O2574" s="95"/>
      <c r="P2574" s="95"/>
      <c r="Q2574" s="95"/>
      <c r="R2574" s="95"/>
      <c r="S2574" s="95"/>
      <c r="T2574" s="95"/>
      <c r="U2574" s="95"/>
      <c r="V2574" s="95"/>
      <c r="W2574" s="95"/>
      <c r="X2574" s="95"/>
      <c r="Y2574" s="95"/>
      <c r="Z2574" s="95"/>
      <c r="AA2574" s="95"/>
      <c r="AB2574" s="95"/>
      <c r="AC2574" s="95"/>
      <c r="AD2574" s="96"/>
      <c r="AE2574" s="96"/>
      <c r="AF2574" s="96"/>
      <c r="AG2574" s="97"/>
      <c r="AH2574" s="97"/>
      <c r="AI2574" s="95"/>
      <c r="AJ2574" s="95"/>
      <c r="AK2574" s="95"/>
      <c r="AL2574" s="95"/>
      <c r="AM2574" s="95"/>
      <c r="AN2574" s="95"/>
      <c r="AO2574" s="95"/>
      <c r="AP2574" s="95"/>
      <c r="AQ2574" s="95"/>
      <c r="AR2574" s="95"/>
      <c r="AS2574" s="95"/>
      <c r="AT2574" s="95"/>
      <c r="AU2574" s="95"/>
      <c r="AV2574" s="95"/>
      <c r="AW2574" s="95"/>
      <c r="AX2574" s="95"/>
      <c r="AY2574" s="95"/>
      <c r="AZ2574" s="95"/>
      <c r="BA2574" s="95"/>
      <c r="BB2574" s="95"/>
      <c r="BC2574" s="95"/>
      <c r="BD2574" s="95"/>
      <c r="BE2574" s="95"/>
      <c r="BF2574" s="95"/>
      <c r="BG2574" s="95"/>
      <c r="BH2574" s="95"/>
      <c r="BI2574" s="95"/>
      <c r="BJ2574" s="95"/>
      <c r="BK2574" s="97"/>
      <c r="BL2574" s="97"/>
      <c r="BM2574" s="95"/>
      <c r="BN2574" s="95"/>
      <c r="BO2574" s="95"/>
      <c r="BP2574" s="98"/>
      <c r="BQ2574" s="95"/>
      <c r="BR2574" s="95"/>
      <c r="BS2574" s="95"/>
      <c r="BT2574" s="95"/>
      <c r="BU2574" s="95"/>
      <c r="BV2574" s="95"/>
      <c r="BW2574" s="95"/>
    </row>
    <row r="2575" spans="1:75">
      <c r="A2575" s="19">
        <f>CONCATENATE(MONTH(Base[[#This Row],[Data_Padronizada]]),"/",YEAR(Base[[#This Row],[Data_Padronizada]]))*1</f>
        <v>1</v>
      </c>
      <c r="B2575" s="20" cm="1">
        <f t="array" ref="B2575">IF(ISTEXT(BP2575), IFERROR(VALOR.DATA(TRIM(BP2575)), VALUE(TRIM(BP2575))), BP2575)</f>
        <v>0</v>
      </c>
      <c r="C2575" t="str">
        <f>TEXT(Base[[#This Row],[Data_Padronizada]],"DDD")</f>
        <v>sáb</v>
      </c>
      <c r="D2575">
        <f>_xlfn.XLOOKUP(Base[[#This Row],[Recurso]],'DE-PARA'!$A$1:$A$1000,'DE-PARA'!$D$1:$D$1000)</f>
        <v>0</v>
      </c>
      <c r="E2575" t="str">
        <f>_xlfn.XLOOKUP(Base[[#This Row],[Tipo]],'DE-PARA'!$K$2:$K$63,'DE-PARA'!$L$2:$L$63,"Fazer De-Para")</f>
        <v>Fazer De-Para</v>
      </c>
      <c r="F2575" s="21">
        <f>Base[[#This Row],[Duração]]*24</f>
        <v>0</v>
      </c>
      <c r="G2575" s="22">
        <f>HOUR(Base[[#This Row],[Tempo de atendimento]]/24)</f>
        <v>0</v>
      </c>
      <c r="H2575">
        <f>_xlfn.XLOOKUP(Base[[#This Row],[Recurso]],'DE-PARA'!$A$1:$A$1000,'DE-PARA'!$E$1:$E$1000)</f>
        <v>0</v>
      </c>
      <c r="I2575">
        <f>_xlfn.XLOOKUP(Base[[#This Row],[Recurso]],'DE-PARA'!$A$1:$A$1000,'DE-PARA'!$F$1:$F$1000)</f>
        <v>0</v>
      </c>
      <c r="J2575" s="95"/>
      <c r="K2575" s="95"/>
      <c r="L2575" s="95"/>
      <c r="M2575" s="95"/>
      <c r="N2575" s="95"/>
      <c r="O2575" s="95"/>
      <c r="P2575" s="95"/>
      <c r="Q2575" s="95"/>
      <c r="R2575" s="95"/>
      <c r="S2575" s="95"/>
      <c r="T2575" s="95"/>
      <c r="U2575" s="95"/>
      <c r="V2575" s="95"/>
      <c r="W2575" s="95"/>
      <c r="X2575" s="95"/>
      <c r="Y2575" s="95"/>
      <c r="Z2575" s="95"/>
      <c r="AA2575" s="95"/>
      <c r="AB2575" s="95"/>
      <c r="AC2575" s="95"/>
      <c r="AD2575" s="96"/>
      <c r="AE2575" s="96"/>
      <c r="AF2575" s="96"/>
      <c r="AG2575" s="97"/>
      <c r="AH2575" s="97"/>
      <c r="AI2575" s="95"/>
      <c r="AJ2575" s="95"/>
      <c r="AK2575" s="95"/>
      <c r="AL2575" s="95"/>
      <c r="AM2575" s="95"/>
      <c r="AN2575" s="95"/>
      <c r="AO2575" s="95"/>
      <c r="AP2575" s="95"/>
      <c r="AQ2575" s="95"/>
      <c r="AR2575" s="95"/>
      <c r="AS2575" s="95"/>
      <c r="AT2575" s="95"/>
      <c r="AU2575" s="95"/>
      <c r="AV2575" s="95"/>
      <c r="AW2575" s="95"/>
      <c r="AX2575" s="95"/>
      <c r="AY2575" s="95"/>
      <c r="AZ2575" s="95"/>
      <c r="BA2575" s="95"/>
      <c r="BB2575" s="95"/>
      <c r="BC2575" s="95"/>
      <c r="BD2575" s="95"/>
      <c r="BE2575" s="95"/>
      <c r="BF2575" s="95"/>
      <c r="BG2575" s="95"/>
      <c r="BH2575" s="95"/>
      <c r="BI2575" s="95"/>
      <c r="BJ2575" s="95"/>
      <c r="BK2575" s="97"/>
      <c r="BL2575" s="97"/>
      <c r="BM2575" s="95"/>
      <c r="BN2575" s="95"/>
      <c r="BO2575" s="95"/>
      <c r="BP2575" s="98"/>
      <c r="BQ2575" s="95"/>
      <c r="BR2575" s="95"/>
      <c r="BS2575" s="95"/>
      <c r="BT2575" s="95"/>
      <c r="BU2575" s="95"/>
      <c r="BV2575" s="95"/>
      <c r="BW2575" s="95"/>
    </row>
    <row r="2576" spans="1:75">
      <c r="A2576" s="19">
        <f>CONCATENATE(MONTH(Base[[#This Row],[Data_Padronizada]]),"/",YEAR(Base[[#This Row],[Data_Padronizada]]))*1</f>
        <v>1</v>
      </c>
      <c r="B2576" s="20" cm="1">
        <f t="array" ref="B2576">IF(ISTEXT(BP2576), IFERROR(VALOR.DATA(TRIM(BP2576)), VALUE(TRIM(BP2576))), BP2576)</f>
        <v>0</v>
      </c>
      <c r="C2576" t="str">
        <f>TEXT(Base[[#This Row],[Data_Padronizada]],"DDD")</f>
        <v>sáb</v>
      </c>
      <c r="D2576">
        <f>_xlfn.XLOOKUP(Base[[#This Row],[Recurso]],'DE-PARA'!$A$1:$A$1000,'DE-PARA'!$D$1:$D$1000)</f>
        <v>0</v>
      </c>
      <c r="E2576" t="str">
        <f>_xlfn.XLOOKUP(Base[[#This Row],[Tipo]],'DE-PARA'!$K$2:$K$63,'DE-PARA'!$L$2:$L$63,"Fazer De-Para")</f>
        <v>Fazer De-Para</v>
      </c>
      <c r="F2576" s="21">
        <f>Base[[#This Row],[Duração]]*24</f>
        <v>0</v>
      </c>
      <c r="G2576" s="22">
        <f>HOUR(Base[[#This Row],[Tempo de atendimento]]/24)</f>
        <v>0</v>
      </c>
      <c r="H2576">
        <f>_xlfn.XLOOKUP(Base[[#This Row],[Recurso]],'DE-PARA'!$A$1:$A$1000,'DE-PARA'!$E$1:$E$1000)</f>
        <v>0</v>
      </c>
      <c r="I2576">
        <f>_xlfn.XLOOKUP(Base[[#This Row],[Recurso]],'DE-PARA'!$A$1:$A$1000,'DE-PARA'!$F$1:$F$1000)</f>
        <v>0</v>
      </c>
      <c r="J2576" s="95"/>
      <c r="K2576" s="95"/>
      <c r="L2576" s="95"/>
      <c r="M2576" s="95"/>
      <c r="N2576" s="95"/>
      <c r="O2576" s="95"/>
      <c r="P2576" s="95"/>
      <c r="Q2576" s="95"/>
      <c r="R2576" s="95"/>
      <c r="S2576" s="95"/>
      <c r="T2576" s="95"/>
      <c r="U2576" s="95"/>
      <c r="V2576" s="95"/>
      <c r="W2576" s="95"/>
      <c r="X2576" s="95"/>
      <c r="Y2576" s="95"/>
      <c r="Z2576" s="95"/>
      <c r="AA2576" s="95"/>
      <c r="AB2576" s="95"/>
      <c r="AC2576" s="95"/>
      <c r="AD2576" s="96"/>
      <c r="AE2576" s="96"/>
      <c r="AF2576" s="96"/>
      <c r="AG2576" s="97"/>
      <c r="AH2576" s="97"/>
      <c r="AI2576" s="95"/>
      <c r="AJ2576" s="95"/>
      <c r="AK2576" s="95"/>
      <c r="AL2576" s="95"/>
      <c r="AM2576" s="95"/>
      <c r="AN2576" s="95"/>
      <c r="AO2576" s="95"/>
      <c r="AP2576" s="95"/>
      <c r="AQ2576" s="95"/>
      <c r="AR2576" s="95"/>
      <c r="AS2576" s="95"/>
      <c r="AT2576" s="95"/>
      <c r="AU2576" s="95"/>
      <c r="AV2576" s="95"/>
      <c r="AW2576" s="95"/>
      <c r="AX2576" s="95"/>
      <c r="AY2576" s="95"/>
      <c r="AZ2576" s="95"/>
      <c r="BA2576" s="95"/>
      <c r="BB2576" s="95"/>
      <c r="BC2576" s="95"/>
      <c r="BD2576" s="95"/>
      <c r="BE2576" s="95"/>
      <c r="BF2576" s="95"/>
      <c r="BG2576" s="95"/>
      <c r="BH2576" s="95"/>
      <c r="BI2576" s="95"/>
      <c r="BJ2576" s="95"/>
      <c r="BK2576" s="97"/>
      <c r="BL2576" s="97"/>
      <c r="BM2576" s="95"/>
      <c r="BN2576" s="95"/>
      <c r="BO2576" s="95"/>
      <c r="BP2576" s="98"/>
      <c r="BQ2576" s="95"/>
      <c r="BR2576" s="95"/>
      <c r="BS2576" s="95"/>
      <c r="BT2576" s="95"/>
      <c r="BU2576" s="95"/>
      <c r="BV2576" s="95"/>
      <c r="BW2576" s="95"/>
    </row>
    <row r="2577" spans="1:75">
      <c r="A2577" s="19">
        <f>CONCATENATE(MONTH(Base[[#This Row],[Data_Padronizada]]),"/",YEAR(Base[[#This Row],[Data_Padronizada]]))*1</f>
        <v>1</v>
      </c>
      <c r="B2577" s="20" cm="1">
        <f t="array" ref="B2577">IF(ISTEXT(BP2577), IFERROR(VALOR.DATA(TRIM(BP2577)), VALUE(TRIM(BP2577))), BP2577)</f>
        <v>0</v>
      </c>
      <c r="C2577" t="str">
        <f>TEXT(Base[[#This Row],[Data_Padronizada]],"DDD")</f>
        <v>sáb</v>
      </c>
      <c r="D2577">
        <f>_xlfn.XLOOKUP(Base[[#This Row],[Recurso]],'DE-PARA'!$A$1:$A$1000,'DE-PARA'!$D$1:$D$1000)</f>
        <v>0</v>
      </c>
      <c r="E2577" t="str">
        <f>_xlfn.XLOOKUP(Base[[#This Row],[Tipo]],'DE-PARA'!$K$2:$K$63,'DE-PARA'!$L$2:$L$63,"Fazer De-Para")</f>
        <v>Fazer De-Para</v>
      </c>
      <c r="F2577" s="21">
        <f>Base[[#This Row],[Duração]]*24</f>
        <v>0</v>
      </c>
      <c r="G2577" s="22">
        <f>HOUR(Base[[#This Row],[Tempo de atendimento]]/24)</f>
        <v>0</v>
      </c>
      <c r="H2577">
        <f>_xlfn.XLOOKUP(Base[[#This Row],[Recurso]],'DE-PARA'!$A$1:$A$1000,'DE-PARA'!$E$1:$E$1000)</f>
        <v>0</v>
      </c>
      <c r="I2577">
        <f>_xlfn.XLOOKUP(Base[[#This Row],[Recurso]],'DE-PARA'!$A$1:$A$1000,'DE-PARA'!$F$1:$F$1000)</f>
        <v>0</v>
      </c>
      <c r="J2577" s="95"/>
      <c r="K2577" s="95"/>
      <c r="L2577" s="95"/>
      <c r="M2577" s="95"/>
      <c r="N2577" s="95"/>
      <c r="O2577" s="95"/>
      <c r="P2577" s="95"/>
      <c r="Q2577" s="95"/>
      <c r="R2577" s="95"/>
      <c r="S2577" s="95"/>
      <c r="T2577" s="95"/>
      <c r="U2577" s="95"/>
      <c r="V2577" s="95"/>
      <c r="W2577" s="95"/>
      <c r="X2577" s="95"/>
      <c r="Y2577" s="95"/>
      <c r="Z2577" s="95"/>
      <c r="AA2577" s="95"/>
      <c r="AB2577" s="95"/>
      <c r="AC2577" s="95"/>
      <c r="AD2577" s="96"/>
      <c r="AE2577" s="96"/>
      <c r="AF2577" s="96"/>
      <c r="AG2577" s="97"/>
      <c r="AH2577" s="97"/>
      <c r="AI2577" s="95"/>
      <c r="AJ2577" s="95"/>
      <c r="AK2577" s="95"/>
      <c r="AL2577" s="95"/>
      <c r="AM2577" s="95"/>
      <c r="AN2577" s="95"/>
      <c r="AO2577" s="95"/>
      <c r="AP2577" s="95"/>
      <c r="AQ2577" s="95"/>
      <c r="AR2577" s="95"/>
      <c r="AS2577" s="95"/>
      <c r="AT2577" s="95"/>
      <c r="AU2577" s="95"/>
      <c r="AV2577" s="95"/>
      <c r="AW2577" s="95"/>
      <c r="AX2577" s="95"/>
      <c r="AY2577" s="95"/>
      <c r="AZ2577" s="95"/>
      <c r="BA2577" s="95"/>
      <c r="BB2577" s="95"/>
      <c r="BC2577" s="95"/>
      <c r="BD2577" s="95"/>
      <c r="BE2577" s="95"/>
      <c r="BF2577" s="95"/>
      <c r="BG2577" s="95"/>
      <c r="BH2577" s="95"/>
      <c r="BI2577" s="95"/>
      <c r="BJ2577" s="95"/>
      <c r="BK2577" s="97"/>
      <c r="BL2577" s="97"/>
      <c r="BM2577" s="95"/>
      <c r="BN2577" s="95"/>
      <c r="BO2577" s="95"/>
      <c r="BP2577" s="98"/>
      <c r="BQ2577" s="95"/>
      <c r="BR2577" s="95"/>
      <c r="BS2577" s="95"/>
      <c r="BT2577" s="95"/>
      <c r="BU2577" s="95"/>
      <c r="BV2577" s="95"/>
      <c r="BW2577" s="95"/>
    </row>
    <row r="2578" spans="1:75">
      <c r="A2578" s="19">
        <f>CONCATENATE(MONTH(Base[[#This Row],[Data_Padronizada]]),"/",YEAR(Base[[#This Row],[Data_Padronizada]]))*1</f>
        <v>1</v>
      </c>
      <c r="B2578" s="20" cm="1">
        <f t="array" ref="B2578">IF(ISTEXT(BP2578), IFERROR(VALOR.DATA(TRIM(BP2578)), VALUE(TRIM(BP2578))), BP2578)</f>
        <v>0</v>
      </c>
      <c r="C2578" t="str">
        <f>TEXT(Base[[#This Row],[Data_Padronizada]],"DDD")</f>
        <v>sáb</v>
      </c>
      <c r="D2578">
        <f>_xlfn.XLOOKUP(Base[[#This Row],[Recurso]],'DE-PARA'!$A$1:$A$1000,'DE-PARA'!$D$1:$D$1000)</f>
        <v>0</v>
      </c>
      <c r="E2578" t="str">
        <f>_xlfn.XLOOKUP(Base[[#This Row],[Tipo]],'DE-PARA'!$K$2:$K$63,'DE-PARA'!$L$2:$L$63,"Fazer De-Para")</f>
        <v>Fazer De-Para</v>
      </c>
      <c r="F2578" s="21">
        <f>Base[[#This Row],[Duração]]*24</f>
        <v>0</v>
      </c>
      <c r="G2578" s="22">
        <f>HOUR(Base[[#This Row],[Tempo de atendimento]]/24)</f>
        <v>0</v>
      </c>
      <c r="H2578">
        <f>_xlfn.XLOOKUP(Base[[#This Row],[Recurso]],'DE-PARA'!$A$1:$A$1000,'DE-PARA'!$E$1:$E$1000)</f>
        <v>0</v>
      </c>
      <c r="I2578">
        <f>_xlfn.XLOOKUP(Base[[#This Row],[Recurso]],'DE-PARA'!$A$1:$A$1000,'DE-PARA'!$F$1:$F$1000)</f>
        <v>0</v>
      </c>
      <c r="J2578" s="95"/>
      <c r="K2578" s="95"/>
      <c r="L2578" s="95"/>
      <c r="M2578" s="95"/>
      <c r="N2578" s="95"/>
      <c r="O2578" s="95"/>
      <c r="P2578" s="95"/>
      <c r="Q2578" s="95"/>
      <c r="R2578" s="95"/>
      <c r="S2578" s="95"/>
      <c r="T2578" s="95"/>
      <c r="U2578" s="95"/>
      <c r="V2578" s="95"/>
      <c r="W2578" s="95"/>
      <c r="X2578" s="95"/>
      <c r="Y2578" s="95"/>
      <c r="Z2578" s="95"/>
      <c r="AA2578" s="95"/>
      <c r="AB2578" s="95"/>
      <c r="AC2578" s="95"/>
      <c r="AD2578" s="96"/>
      <c r="AE2578" s="96"/>
      <c r="AF2578" s="96"/>
      <c r="AG2578" s="97"/>
      <c r="AH2578" s="97"/>
      <c r="AI2578" s="95"/>
      <c r="AJ2578" s="95"/>
      <c r="AK2578" s="95"/>
      <c r="AL2578" s="95"/>
      <c r="AM2578" s="95"/>
      <c r="AN2578" s="95"/>
      <c r="AO2578" s="95"/>
      <c r="AP2578" s="95"/>
      <c r="AQ2578" s="95"/>
      <c r="AR2578" s="95"/>
      <c r="AS2578" s="95"/>
      <c r="AT2578" s="95"/>
      <c r="AU2578" s="95"/>
      <c r="AV2578" s="95"/>
      <c r="AW2578" s="95"/>
      <c r="AX2578" s="95"/>
      <c r="AY2578" s="95"/>
      <c r="AZ2578" s="95"/>
      <c r="BA2578" s="95"/>
      <c r="BB2578" s="95"/>
      <c r="BC2578" s="95"/>
      <c r="BD2578" s="95"/>
      <c r="BE2578" s="95"/>
      <c r="BF2578" s="95"/>
      <c r="BG2578" s="95"/>
      <c r="BH2578" s="95"/>
      <c r="BI2578" s="95"/>
      <c r="BJ2578" s="95"/>
      <c r="BK2578" s="97"/>
      <c r="BL2578" s="97"/>
      <c r="BM2578" s="95"/>
      <c r="BN2578" s="95"/>
      <c r="BO2578" s="95"/>
      <c r="BP2578" s="98"/>
      <c r="BQ2578" s="95"/>
      <c r="BR2578" s="95"/>
      <c r="BS2578" s="95"/>
      <c r="BT2578" s="95"/>
      <c r="BU2578" s="95"/>
      <c r="BV2578" s="95"/>
      <c r="BW2578" s="95"/>
    </row>
    <row r="2579" spans="1:75">
      <c r="A2579" s="19">
        <f>CONCATENATE(MONTH(Base[[#This Row],[Data_Padronizada]]),"/",YEAR(Base[[#This Row],[Data_Padronizada]]))*1</f>
        <v>1</v>
      </c>
      <c r="B2579" s="20" cm="1">
        <f t="array" ref="B2579">IF(ISTEXT(BP2579), IFERROR(VALOR.DATA(TRIM(BP2579)), VALUE(TRIM(BP2579))), BP2579)</f>
        <v>0</v>
      </c>
      <c r="C2579" t="str">
        <f>TEXT(Base[[#This Row],[Data_Padronizada]],"DDD")</f>
        <v>sáb</v>
      </c>
      <c r="D2579">
        <f>_xlfn.XLOOKUP(Base[[#This Row],[Recurso]],'DE-PARA'!$A$1:$A$1000,'DE-PARA'!$D$1:$D$1000)</f>
        <v>0</v>
      </c>
      <c r="E2579" t="str">
        <f>_xlfn.XLOOKUP(Base[[#This Row],[Tipo]],'DE-PARA'!$K$2:$K$63,'DE-PARA'!$L$2:$L$63,"Fazer De-Para")</f>
        <v>Fazer De-Para</v>
      </c>
      <c r="F2579" s="21">
        <f>Base[[#This Row],[Duração]]*24</f>
        <v>0</v>
      </c>
      <c r="G2579" s="22">
        <f>HOUR(Base[[#This Row],[Tempo de atendimento]]/24)</f>
        <v>0</v>
      </c>
      <c r="H2579">
        <f>_xlfn.XLOOKUP(Base[[#This Row],[Recurso]],'DE-PARA'!$A$1:$A$1000,'DE-PARA'!$E$1:$E$1000)</f>
        <v>0</v>
      </c>
      <c r="I2579">
        <f>_xlfn.XLOOKUP(Base[[#This Row],[Recurso]],'DE-PARA'!$A$1:$A$1000,'DE-PARA'!$F$1:$F$1000)</f>
        <v>0</v>
      </c>
      <c r="J2579" s="95"/>
      <c r="K2579" s="95"/>
      <c r="L2579" s="95"/>
      <c r="M2579" s="95"/>
      <c r="N2579" s="95"/>
      <c r="O2579" s="95"/>
      <c r="P2579" s="95"/>
      <c r="Q2579" s="95"/>
      <c r="R2579" s="95"/>
      <c r="S2579" s="95"/>
      <c r="T2579" s="95"/>
      <c r="U2579" s="95"/>
      <c r="V2579" s="95"/>
      <c r="W2579" s="95"/>
      <c r="X2579" s="95"/>
      <c r="Y2579" s="95"/>
      <c r="Z2579" s="95"/>
      <c r="AA2579" s="95"/>
      <c r="AB2579" s="95"/>
      <c r="AC2579" s="95"/>
      <c r="AD2579" s="96"/>
      <c r="AE2579" s="96"/>
      <c r="AF2579" s="96"/>
      <c r="AG2579" s="97"/>
      <c r="AH2579" s="97"/>
      <c r="AI2579" s="95"/>
      <c r="AJ2579" s="95"/>
      <c r="AK2579" s="95"/>
      <c r="AL2579" s="95"/>
      <c r="AM2579" s="95"/>
      <c r="AN2579" s="95"/>
      <c r="AO2579" s="95"/>
      <c r="AP2579" s="95"/>
      <c r="AQ2579" s="95"/>
      <c r="AR2579" s="95"/>
      <c r="AS2579" s="95"/>
      <c r="AT2579" s="95"/>
      <c r="AU2579" s="95"/>
      <c r="AV2579" s="95"/>
      <c r="AW2579" s="95"/>
      <c r="AX2579" s="95"/>
      <c r="AY2579" s="95"/>
      <c r="AZ2579" s="95"/>
      <c r="BA2579" s="95"/>
      <c r="BB2579" s="95"/>
      <c r="BC2579" s="95"/>
      <c r="BD2579" s="95"/>
      <c r="BE2579" s="95"/>
      <c r="BF2579" s="95"/>
      <c r="BG2579" s="95"/>
      <c r="BH2579" s="95"/>
      <c r="BI2579" s="95"/>
      <c r="BJ2579" s="95"/>
      <c r="BK2579" s="97"/>
      <c r="BL2579" s="97"/>
      <c r="BM2579" s="95"/>
      <c r="BN2579" s="95"/>
      <c r="BO2579" s="95"/>
      <c r="BP2579" s="98"/>
      <c r="BQ2579" s="95"/>
      <c r="BR2579" s="95"/>
      <c r="BS2579" s="95"/>
      <c r="BT2579" s="95"/>
      <c r="BU2579" s="95"/>
      <c r="BV2579" s="95"/>
      <c r="BW2579" s="95"/>
    </row>
    <row r="2580" spans="1:75">
      <c r="A2580" s="19">
        <f>CONCATENATE(MONTH(Base[[#This Row],[Data_Padronizada]]),"/",YEAR(Base[[#This Row],[Data_Padronizada]]))*1</f>
        <v>1</v>
      </c>
      <c r="B2580" s="20" cm="1">
        <f t="array" ref="B2580">IF(ISTEXT(BP2580), IFERROR(VALOR.DATA(TRIM(BP2580)), VALUE(TRIM(BP2580))), BP2580)</f>
        <v>0</v>
      </c>
      <c r="C2580" t="str">
        <f>TEXT(Base[[#This Row],[Data_Padronizada]],"DDD")</f>
        <v>sáb</v>
      </c>
      <c r="D2580">
        <f>_xlfn.XLOOKUP(Base[[#This Row],[Recurso]],'DE-PARA'!$A$1:$A$1000,'DE-PARA'!$D$1:$D$1000)</f>
        <v>0</v>
      </c>
      <c r="E2580" t="str">
        <f>_xlfn.XLOOKUP(Base[[#This Row],[Tipo]],'DE-PARA'!$K$2:$K$63,'DE-PARA'!$L$2:$L$63,"Fazer De-Para")</f>
        <v>Fazer De-Para</v>
      </c>
      <c r="F2580" s="21">
        <f>Base[[#This Row],[Duração]]*24</f>
        <v>0</v>
      </c>
      <c r="G2580" s="22">
        <f>HOUR(Base[[#This Row],[Tempo de atendimento]]/24)</f>
        <v>0</v>
      </c>
      <c r="H2580">
        <f>_xlfn.XLOOKUP(Base[[#This Row],[Recurso]],'DE-PARA'!$A$1:$A$1000,'DE-PARA'!$E$1:$E$1000)</f>
        <v>0</v>
      </c>
      <c r="I2580">
        <f>_xlfn.XLOOKUP(Base[[#This Row],[Recurso]],'DE-PARA'!$A$1:$A$1000,'DE-PARA'!$F$1:$F$1000)</f>
        <v>0</v>
      </c>
      <c r="J2580" s="95"/>
      <c r="K2580" s="95"/>
      <c r="L2580" s="95"/>
      <c r="M2580" s="95"/>
      <c r="N2580" s="95"/>
      <c r="O2580" s="95"/>
      <c r="P2580" s="95"/>
      <c r="Q2580" s="95"/>
      <c r="R2580" s="95"/>
      <c r="S2580" s="95"/>
      <c r="T2580" s="95"/>
      <c r="U2580" s="95"/>
      <c r="V2580" s="95"/>
      <c r="W2580" s="95"/>
      <c r="X2580" s="95"/>
      <c r="Y2580" s="95"/>
      <c r="Z2580" s="95"/>
      <c r="AA2580" s="95"/>
      <c r="AB2580" s="95"/>
      <c r="AC2580" s="95"/>
      <c r="AD2580" s="96"/>
      <c r="AE2580" s="96"/>
      <c r="AF2580" s="96"/>
      <c r="AG2580" s="97"/>
      <c r="AH2580" s="97"/>
      <c r="AI2580" s="95"/>
      <c r="AJ2580" s="95"/>
      <c r="AK2580" s="95"/>
      <c r="AL2580" s="95"/>
      <c r="AM2580" s="95"/>
      <c r="AN2580" s="95"/>
      <c r="AO2580" s="95"/>
      <c r="AP2580" s="95"/>
      <c r="AQ2580" s="95"/>
      <c r="AR2580" s="95"/>
      <c r="AS2580" s="95"/>
      <c r="AT2580" s="95"/>
      <c r="AU2580" s="95"/>
      <c r="AV2580" s="95"/>
      <c r="AW2580" s="95"/>
      <c r="AX2580" s="95"/>
      <c r="AY2580" s="95"/>
      <c r="AZ2580" s="95"/>
      <c r="BA2580" s="95"/>
      <c r="BB2580" s="95"/>
      <c r="BC2580" s="95"/>
      <c r="BD2580" s="95"/>
      <c r="BE2580" s="95"/>
      <c r="BF2580" s="95"/>
      <c r="BG2580" s="95"/>
      <c r="BH2580" s="95"/>
      <c r="BI2580" s="95"/>
      <c r="BJ2580" s="95"/>
      <c r="BK2580" s="97"/>
      <c r="BL2580" s="97"/>
      <c r="BM2580" s="95"/>
      <c r="BN2580" s="95"/>
      <c r="BO2580" s="95"/>
      <c r="BP2580" s="98"/>
      <c r="BQ2580" s="95"/>
      <c r="BR2580" s="95"/>
      <c r="BS2580" s="95"/>
      <c r="BT2580" s="95"/>
      <c r="BU2580" s="95"/>
      <c r="BV2580" s="95"/>
      <c r="BW2580" s="95"/>
    </row>
    <row r="2581" spans="1:75">
      <c r="A2581" s="19">
        <f>CONCATENATE(MONTH(Base[[#This Row],[Data_Padronizada]]),"/",YEAR(Base[[#This Row],[Data_Padronizada]]))*1</f>
        <v>1</v>
      </c>
      <c r="B2581" s="20" cm="1">
        <f t="array" ref="B2581">IF(ISTEXT(BP2581), IFERROR(VALOR.DATA(TRIM(BP2581)), VALUE(TRIM(BP2581))), BP2581)</f>
        <v>0</v>
      </c>
      <c r="C2581" t="str">
        <f>TEXT(Base[[#This Row],[Data_Padronizada]],"DDD")</f>
        <v>sáb</v>
      </c>
      <c r="D2581">
        <f>_xlfn.XLOOKUP(Base[[#This Row],[Recurso]],'DE-PARA'!$A$1:$A$1000,'DE-PARA'!$D$1:$D$1000)</f>
        <v>0</v>
      </c>
      <c r="E2581" t="str">
        <f>_xlfn.XLOOKUP(Base[[#This Row],[Tipo]],'DE-PARA'!$K$2:$K$63,'DE-PARA'!$L$2:$L$63,"Fazer De-Para")</f>
        <v>Fazer De-Para</v>
      </c>
      <c r="F2581" s="21">
        <f>Base[[#This Row],[Duração]]*24</f>
        <v>0</v>
      </c>
      <c r="G2581" s="22">
        <f>HOUR(Base[[#This Row],[Tempo de atendimento]]/24)</f>
        <v>0</v>
      </c>
      <c r="H2581">
        <f>_xlfn.XLOOKUP(Base[[#This Row],[Recurso]],'DE-PARA'!$A$1:$A$1000,'DE-PARA'!$E$1:$E$1000)</f>
        <v>0</v>
      </c>
      <c r="I2581">
        <f>_xlfn.XLOOKUP(Base[[#This Row],[Recurso]],'DE-PARA'!$A$1:$A$1000,'DE-PARA'!$F$1:$F$1000)</f>
        <v>0</v>
      </c>
      <c r="J2581" s="95"/>
      <c r="K2581" s="95"/>
      <c r="L2581" s="95"/>
      <c r="M2581" s="95"/>
      <c r="N2581" s="95"/>
      <c r="O2581" s="95"/>
      <c r="P2581" s="95"/>
      <c r="Q2581" s="95"/>
      <c r="R2581" s="95"/>
      <c r="S2581" s="95"/>
      <c r="T2581" s="95"/>
      <c r="U2581" s="95"/>
      <c r="V2581" s="95"/>
      <c r="W2581" s="95"/>
      <c r="X2581" s="95"/>
      <c r="Y2581" s="95"/>
      <c r="Z2581" s="95"/>
      <c r="AA2581" s="95"/>
      <c r="AB2581" s="95"/>
      <c r="AC2581" s="95"/>
      <c r="AD2581" s="96"/>
      <c r="AE2581" s="96"/>
      <c r="AF2581" s="96"/>
      <c r="AG2581" s="97"/>
      <c r="AH2581" s="97"/>
      <c r="AI2581" s="95"/>
      <c r="AJ2581" s="95"/>
      <c r="AK2581" s="95"/>
      <c r="AL2581" s="95"/>
      <c r="AM2581" s="95"/>
      <c r="AN2581" s="95"/>
      <c r="AO2581" s="95"/>
      <c r="AP2581" s="95"/>
      <c r="AQ2581" s="95"/>
      <c r="AR2581" s="95"/>
      <c r="AS2581" s="95"/>
      <c r="AT2581" s="95"/>
      <c r="AU2581" s="95"/>
      <c r="AV2581" s="95"/>
      <c r="AW2581" s="95"/>
      <c r="AX2581" s="95"/>
      <c r="AY2581" s="95"/>
      <c r="AZ2581" s="95"/>
      <c r="BA2581" s="95"/>
      <c r="BB2581" s="95"/>
      <c r="BC2581" s="95"/>
      <c r="BD2581" s="95"/>
      <c r="BE2581" s="95"/>
      <c r="BF2581" s="95"/>
      <c r="BG2581" s="95"/>
      <c r="BH2581" s="95"/>
      <c r="BI2581" s="95"/>
      <c r="BJ2581" s="95"/>
      <c r="BK2581" s="97"/>
      <c r="BL2581" s="97"/>
      <c r="BM2581" s="95"/>
      <c r="BN2581" s="95"/>
      <c r="BO2581" s="95"/>
      <c r="BP2581" s="98"/>
      <c r="BQ2581" s="95"/>
      <c r="BR2581" s="95"/>
      <c r="BS2581" s="95"/>
      <c r="BT2581" s="95"/>
      <c r="BU2581" s="95"/>
      <c r="BV2581" s="95"/>
      <c r="BW2581" s="95"/>
    </row>
    <row r="2582" spans="1:75">
      <c r="A2582" s="19">
        <f>CONCATENATE(MONTH(Base[[#This Row],[Data_Padronizada]]),"/",YEAR(Base[[#This Row],[Data_Padronizada]]))*1</f>
        <v>1</v>
      </c>
      <c r="B2582" s="20" cm="1">
        <f t="array" ref="B2582">IF(ISTEXT(BP2582), IFERROR(VALOR.DATA(TRIM(BP2582)), VALUE(TRIM(BP2582))), BP2582)</f>
        <v>0</v>
      </c>
      <c r="C2582" t="str">
        <f>TEXT(Base[[#This Row],[Data_Padronizada]],"DDD")</f>
        <v>sáb</v>
      </c>
      <c r="D2582">
        <f>_xlfn.XLOOKUP(Base[[#This Row],[Recurso]],'DE-PARA'!$A$1:$A$1000,'DE-PARA'!$D$1:$D$1000)</f>
        <v>0</v>
      </c>
      <c r="E2582" t="str">
        <f>_xlfn.XLOOKUP(Base[[#This Row],[Tipo]],'DE-PARA'!$K$2:$K$63,'DE-PARA'!$L$2:$L$63,"Fazer De-Para")</f>
        <v>Fazer De-Para</v>
      </c>
      <c r="F2582" s="21">
        <f>Base[[#This Row],[Duração]]*24</f>
        <v>0</v>
      </c>
      <c r="G2582" s="22">
        <f>HOUR(Base[[#This Row],[Tempo de atendimento]]/24)</f>
        <v>0</v>
      </c>
      <c r="H2582">
        <f>_xlfn.XLOOKUP(Base[[#This Row],[Recurso]],'DE-PARA'!$A$1:$A$1000,'DE-PARA'!$E$1:$E$1000)</f>
        <v>0</v>
      </c>
      <c r="I2582">
        <f>_xlfn.XLOOKUP(Base[[#This Row],[Recurso]],'DE-PARA'!$A$1:$A$1000,'DE-PARA'!$F$1:$F$1000)</f>
        <v>0</v>
      </c>
      <c r="J2582" s="95"/>
      <c r="K2582" s="95"/>
      <c r="L2582" s="95"/>
      <c r="M2582" s="95"/>
      <c r="N2582" s="95"/>
      <c r="O2582" s="95"/>
      <c r="P2582" s="95"/>
      <c r="Q2582" s="95"/>
      <c r="R2582" s="95"/>
      <c r="S2582" s="95"/>
      <c r="T2582" s="95"/>
      <c r="U2582" s="95"/>
      <c r="V2582" s="95"/>
      <c r="W2582" s="95"/>
      <c r="X2582" s="95"/>
      <c r="Y2582" s="95"/>
      <c r="Z2582" s="95"/>
      <c r="AA2582" s="95"/>
      <c r="AB2582" s="95"/>
      <c r="AC2582" s="95"/>
      <c r="AD2582" s="96"/>
      <c r="AE2582" s="96"/>
      <c r="AF2582" s="96"/>
      <c r="AG2582" s="97"/>
      <c r="AH2582" s="97"/>
      <c r="AI2582" s="95"/>
      <c r="AJ2582" s="95"/>
      <c r="AK2582" s="95"/>
      <c r="AL2582" s="95"/>
      <c r="AM2582" s="95"/>
      <c r="AN2582" s="95"/>
      <c r="AO2582" s="95"/>
      <c r="AP2582" s="95"/>
      <c r="AQ2582" s="95"/>
      <c r="AR2582" s="95"/>
      <c r="AS2582" s="95"/>
      <c r="AT2582" s="95"/>
      <c r="AU2582" s="95"/>
      <c r="AV2582" s="95"/>
      <c r="AW2582" s="95"/>
      <c r="AX2582" s="95"/>
      <c r="AY2582" s="95"/>
      <c r="AZ2582" s="95"/>
      <c r="BA2582" s="95"/>
      <c r="BB2582" s="95"/>
      <c r="BC2582" s="95"/>
      <c r="BD2582" s="95"/>
      <c r="BE2582" s="95"/>
      <c r="BF2582" s="95"/>
      <c r="BG2582" s="95"/>
      <c r="BH2582" s="95"/>
      <c r="BI2582" s="95"/>
      <c r="BJ2582" s="95"/>
      <c r="BK2582" s="97"/>
      <c r="BL2582" s="97"/>
      <c r="BM2582" s="95"/>
      <c r="BN2582" s="95"/>
      <c r="BO2582" s="95"/>
      <c r="BP2582" s="98"/>
      <c r="BQ2582" s="95"/>
      <c r="BR2582" s="95"/>
      <c r="BS2582" s="95"/>
      <c r="BT2582" s="95"/>
      <c r="BU2582" s="95"/>
      <c r="BV2582" s="95"/>
      <c r="BW2582" s="95"/>
    </row>
    <row r="2583" spans="1:75">
      <c r="A2583" s="19">
        <f>CONCATENATE(MONTH(Base[[#This Row],[Data_Padronizada]]),"/",YEAR(Base[[#This Row],[Data_Padronizada]]))*1</f>
        <v>1</v>
      </c>
      <c r="B2583" s="20" cm="1">
        <f t="array" ref="B2583">IF(ISTEXT(BP2583), IFERROR(VALOR.DATA(TRIM(BP2583)), VALUE(TRIM(BP2583))), BP2583)</f>
        <v>0</v>
      </c>
      <c r="C2583" t="str">
        <f>TEXT(Base[[#This Row],[Data_Padronizada]],"DDD")</f>
        <v>sáb</v>
      </c>
      <c r="D2583">
        <f>_xlfn.XLOOKUP(Base[[#This Row],[Recurso]],'DE-PARA'!$A$1:$A$1000,'DE-PARA'!$D$1:$D$1000)</f>
        <v>0</v>
      </c>
      <c r="E2583" t="str">
        <f>_xlfn.XLOOKUP(Base[[#This Row],[Tipo]],'DE-PARA'!$K$2:$K$63,'DE-PARA'!$L$2:$L$63,"Fazer De-Para")</f>
        <v>Fazer De-Para</v>
      </c>
      <c r="F2583" s="21">
        <f>Base[[#This Row],[Duração]]*24</f>
        <v>0</v>
      </c>
      <c r="G2583" s="22">
        <f>HOUR(Base[[#This Row],[Tempo de atendimento]]/24)</f>
        <v>0</v>
      </c>
      <c r="H2583">
        <f>_xlfn.XLOOKUP(Base[[#This Row],[Recurso]],'DE-PARA'!$A$1:$A$1000,'DE-PARA'!$E$1:$E$1000)</f>
        <v>0</v>
      </c>
      <c r="I2583">
        <f>_xlfn.XLOOKUP(Base[[#This Row],[Recurso]],'DE-PARA'!$A$1:$A$1000,'DE-PARA'!$F$1:$F$1000)</f>
        <v>0</v>
      </c>
      <c r="J2583" s="95"/>
      <c r="K2583" s="95"/>
      <c r="L2583" s="95"/>
      <c r="M2583" s="95"/>
      <c r="N2583" s="95"/>
      <c r="O2583" s="95"/>
      <c r="P2583" s="95"/>
      <c r="Q2583" s="95"/>
      <c r="R2583" s="95"/>
      <c r="S2583" s="95"/>
      <c r="T2583" s="95"/>
      <c r="U2583" s="95"/>
      <c r="V2583" s="95"/>
      <c r="W2583" s="95"/>
      <c r="X2583" s="95"/>
      <c r="Y2583" s="95"/>
      <c r="Z2583" s="95"/>
      <c r="AA2583" s="95"/>
      <c r="AB2583" s="95"/>
      <c r="AC2583" s="95"/>
      <c r="AD2583" s="96"/>
      <c r="AE2583" s="96"/>
      <c r="AF2583" s="96"/>
      <c r="AG2583" s="97"/>
      <c r="AH2583" s="97"/>
      <c r="AI2583" s="95"/>
      <c r="AJ2583" s="95"/>
      <c r="AK2583" s="95"/>
      <c r="AL2583" s="95"/>
      <c r="AM2583" s="95"/>
      <c r="AN2583" s="95"/>
      <c r="AO2583" s="95"/>
      <c r="AP2583" s="95"/>
      <c r="AQ2583" s="95"/>
      <c r="AR2583" s="95"/>
      <c r="AS2583" s="95"/>
      <c r="AT2583" s="95"/>
      <c r="AU2583" s="95"/>
      <c r="AV2583" s="95"/>
      <c r="AW2583" s="95"/>
      <c r="AX2583" s="95"/>
      <c r="AY2583" s="95"/>
      <c r="AZ2583" s="95"/>
      <c r="BA2583" s="95"/>
      <c r="BB2583" s="95"/>
      <c r="BC2583" s="95"/>
      <c r="BD2583" s="95"/>
      <c r="BE2583" s="95"/>
      <c r="BF2583" s="95"/>
      <c r="BG2583" s="95"/>
      <c r="BH2583" s="95"/>
      <c r="BI2583" s="95"/>
      <c r="BJ2583" s="95"/>
      <c r="BK2583" s="97"/>
      <c r="BL2583" s="97"/>
      <c r="BM2583" s="95"/>
      <c r="BN2583" s="95"/>
      <c r="BO2583" s="95"/>
      <c r="BP2583" s="98"/>
      <c r="BQ2583" s="95"/>
      <c r="BR2583" s="95"/>
      <c r="BS2583" s="95"/>
      <c r="BT2583" s="95"/>
      <c r="BU2583" s="95"/>
      <c r="BV2583" s="95"/>
      <c r="BW2583" s="95"/>
    </row>
    <row r="2584" spans="1:75">
      <c r="A2584" s="19">
        <f>CONCATENATE(MONTH(Base[[#This Row],[Data_Padronizada]]),"/",YEAR(Base[[#This Row],[Data_Padronizada]]))*1</f>
        <v>1</v>
      </c>
      <c r="B2584" s="20" cm="1">
        <f t="array" ref="B2584">IF(ISTEXT(BP2584), IFERROR(VALOR.DATA(TRIM(BP2584)), VALUE(TRIM(BP2584))), BP2584)</f>
        <v>0</v>
      </c>
      <c r="C2584" t="str">
        <f>TEXT(Base[[#This Row],[Data_Padronizada]],"DDD")</f>
        <v>sáb</v>
      </c>
      <c r="D2584">
        <f>_xlfn.XLOOKUP(Base[[#This Row],[Recurso]],'DE-PARA'!$A$1:$A$1000,'DE-PARA'!$D$1:$D$1000)</f>
        <v>0</v>
      </c>
      <c r="E2584" t="str">
        <f>_xlfn.XLOOKUP(Base[[#This Row],[Tipo]],'DE-PARA'!$K$2:$K$63,'DE-PARA'!$L$2:$L$63,"Fazer De-Para")</f>
        <v>Fazer De-Para</v>
      </c>
      <c r="F2584" s="21">
        <f>Base[[#This Row],[Duração]]*24</f>
        <v>0</v>
      </c>
      <c r="G2584" s="22">
        <f>HOUR(Base[[#This Row],[Tempo de atendimento]]/24)</f>
        <v>0</v>
      </c>
      <c r="H2584">
        <f>_xlfn.XLOOKUP(Base[[#This Row],[Recurso]],'DE-PARA'!$A$1:$A$1000,'DE-PARA'!$E$1:$E$1000)</f>
        <v>0</v>
      </c>
      <c r="I2584">
        <f>_xlfn.XLOOKUP(Base[[#This Row],[Recurso]],'DE-PARA'!$A$1:$A$1000,'DE-PARA'!$F$1:$F$1000)</f>
        <v>0</v>
      </c>
      <c r="J2584" s="95"/>
      <c r="K2584" s="95"/>
      <c r="L2584" s="95"/>
      <c r="M2584" s="95"/>
      <c r="N2584" s="95"/>
      <c r="O2584" s="95"/>
      <c r="P2584" s="95"/>
      <c r="Q2584" s="95"/>
      <c r="R2584" s="95"/>
      <c r="S2584" s="95"/>
      <c r="T2584" s="95"/>
      <c r="U2584" s="95"/>
      <c r="V2584" s="95"/>
      <c r="W2584" s="95"/>
      <c r="X2584" s="95"/>
      <c r="Y2584" s="95"/>
      <c r="Z2584" s="95"/>
      <c r="AA2584" s="95"/>
      <c r="AB2584" s="95"/>
      <c r="AC2584" s="95"/>
      <c r="AD2584" s="96"/>
      <c r="AE2584" s="96"/>
      <c r="AF2584" s="96"/>
      <c r="AG2584" s="97"/>
      <c r="AH2584" s="97"/>
      <c r="AI2584" s="95"/>
      <c r="AJ2584" s="95"/>
      <c r="AK2584" s="95"/>
      <c r="AL2584" s="95"/>
      <c r="AM2584" s="95"/>
      <c r="AN2584" s="95"/>
      <c r="AO2584" s="95"/>
      <c r="AP2584" s="95"/>
      <c r="AQ2584" s="95"/>
      <c r="AR2584" s="95"/>
      <c r="AS2584" s="95"/>
      <c r="AT2584" s="95"/>
      <c r="AU2584" s="95"/>
      <c r="AV2584" s="95"/>
      <c r="AW2584" s="95"/>
      <c r="AX2584" s="95"/>
      <c r="AY2584" s="95"/>
      <c r="AZ2584" s="95"/>
      <c r="BA2584" s="95"/>
      <c r="BB2584" s="95"/>
      <c r="BC2584" s="95"/>
      <c r="BD2584" s="95"/>
      <c r="BE2584" s="95"/>
      <c r="BF2584" s="95"/>
      <c r="BG2584" s="95"/>
      <c r="BH2584" s="95"/>
      <c r="BI2584" s="95"/>
      <c r="BJ2584" s="95"/>
      <c r="BK2584" s="97"/>
      <c r="BL2584" s="97"/>
      <c r="BM2584" s="95"/>
      <c r="BN2584" s="95"/>
      <c r="BO2584" s="95"/>
      <c r="BP2584" s="98"/>
      <c r="BQ2584" s="95"/>
      <c r="BR2584" s="95"/>
      <c r="BS2584" s="95"/>
      <c r="BT2584" s="95"/>
      <c r="BU2584" s="95"/>
      <c r="BV2584" s="95"/>
      <c r="BW2584" s="95"/>
    </row>
    <row r="2585" spans="1:75">
      <c r="A2585" s="19">
        <f>CONCATENATE(MONTH(Base[[#This Row],[Data_Padronizada]]),"/",YEAR(Base[[#This Row],[Data_Padronizada]]))*1</f>
        <v>1</v>
      </c>
      <c r="B2585" s="20" cm="1">
        <f t="array" ref="B2585">IF(ISTEXT(BP2585), IFERROR(VALOR.DATA(TRIM(BP2585)), VALUE(TRIM(BP2585))), BP2585)</f>
        <v>0</v>
      </c>
      <c r="C2585" t="str">
        <f>TEXT(Base[[#This Row],[Data_Padronizada]],"DDD")</f>
        <v>sáb</v>
      </c>
      <c r="D2585">
        <f>_xlfn.XLOOKUP(Base[[#This Row],[Recurso]],'DE-PARA'!$A$1:$A$1000,'DE-PARA'!$D$1:$D$1000)</f>
        <v>0</v>
      </c>
      <c r="E2585" t="str">
        <f>_xlfn.XLOOKUP(Base[[#This Row],[Tipo]],'DE-PARA'!$K$2:$K$63,'DE-PARA'!$L$2:$L$63,"Fazer De-Para")</f>
        <v>Fazer De-Para</v>
      </c>
      <c r="F2585" s="21">
        <f>Base[[#This Row],[Duração]]*24</f>
        <v>0</v>
      </c>
      <c r="G2585" s="22">
        <f>HOUR(Base[[#This Row],[Tempo de atendimento]]/24)</f>
        <v>0</v>
      </c>
      <c r="H2585">
        <f>_xlfn.XLOOKUP(Base[[#This Row],[Recurso]],'DE-PARA'!$A$1:$A$1000,'DE-PARA'!$E$1:$E$1000)</f>
        <v>0</v>
      </c>
      <c r="I2585">
        <f>_xlfn.XLOOKUP(Base[[#This Row],[Recurso]],'DE-PARA'!$A$1:$A$1000,'DE-PARA'!$F$1:$F$1000)</f>
        <v>0</v>
      </c>
      <c r="J2585" s="95"/>
      <c r="K2585" s="95"/>
      <c r="L2585" s="95"/>
      <c r="M2585" s="95"/>
      <c r="N2585" s="95"/>
      <c r="O2585" s="95"/>
      <c r="P2585" s="95"/>
      <c r="Q2585" s="95"/>
      <c r="R2585" s="95"/>
      <c r="S2585" s="95"/>
      <c r="T2585" s="95"/>
      <c r="U2585" s="95"/>
      <c r="V2585" s="95"/>
      <c r="W2585" s="95"/>
      <c r="X2585" s="95"/>
      <c r="Y2585" s="95"/>
      <c r="Z2585" s="95"/>
      <c r="AA2585" s="95"/>
      <c r="AB2585" s="95"/>
      <c r="AC2585" s="95"/>
      <c r="AD2585" s="96"/>
      <c r="AE2585" s="96"/>
      <c r="AF2585" s="96"/>
      <c r="AG2585" s="97"/>
      <c r="AH2585" s="97"/>
      <c r="AI2585" s="95"/>
      <c r="AJ2585" s="95"/>
      <c r="AK2585" s="95"/>
      <c r="AL2585" s="95"/>
      <c r="AM2585" s="95"/>
      <c r="AN2585" s="95"/>
      <c r="AO2585" s="95"/>
      <c r="AP2585" s="95"/>
      <c r="AQ2585" s="95"/>
      <c r="AR2585" s="95"/>
      <c r="AS2585" s="95"/>
      <c r="AT2585" s="95"/>
      <c r="AU2585" s="95"/>
      <c r="AV2585" s="95"/>
      <c r="AW2585" s="95"/>
      <c r="AX2585" s="95"/>
      <c r="AY2585" s="95"/>
      <c r="AZ2585" s="95"/>
      <c r="BA2585" s="95"/>
      <c r="BB2585" s="95"/>
      <c r="BC2585" s="95"/>
      <c r="BD2585" s="95"/>
      <c r="BE2585" s="95"/>
      <c r="BF2585" s="95"/>
      <c r="BG2585" s="95"/>
      <c r="BH2585" s="95"/>
      <c r="BI2585" s="95"/>
      <c r="BJ2585" s="95"/>
      <c r="BK2585" s="97"/>
      <c r="BL2585" s="97"/>
      <c r="BM2585" s="95"/>
      <c r="BN2585" s="95"/>
      <c r="BO2585" s="95"/>
      <c r="BP2585" s="98"/>
      <c r="BQ2585" s="95"/>
      <c r="BR2585" s="95"/>
      <c r="BS2585" s="95"/>
      <c r="BT2585" s="95"/>
      <c r="BU2585" s="95"/>
      <c r="BV2585" s="95"/>
      <c r="BW2585" s="95"/>
    </row>
    <row r="2586" spans="1:75">
      <c r="A2586" s="19">
        <f>CONCATENATE(MONTH(Base[[#This Row],[Data_Padronizada]]),"/",YEAR(Base[[#This Row],[Data_Padronizada]]))*1</f>
        <v>1</v>
      </c>
      <c r="B2586" s="20" cm="1">
        <f t="array" ref="B2586">IF(ISTEXT(BP2586), IFERROR(VALOR.DATA(TRIM(BP2586)), VALUE(TRIM(BP2586))), BP2586)</f>
        <v>0</v>
      </c>
      <c r="C2586" t="str">
        <f>TEXT(Base[[#This Row],[Data_Padronizada]],"DDD")</f>
        <v>sáb</v>
      </c>
      <c r="D2586">
        <f>_xlfn.XLOOKUP(Base[[#This Row],[Recurso]],'DE-PARA'!$A$1:$A$1000,'DE-PARA'!$D$1:$D$1000)</f>
        <v>0</v>
      </c>
      <c r="E2586" t="str">
        <f>_xlfn.XLOOKUP(Base[[#This Row],[Tipo]],'DE-PARA'!$K$2:$K$63,'DE-PARA'!$L$2:$L$63,"Fazer De-Para")</f>
        <v>Fazer De-Para</v>
      </c>
      <c r="F2586" s="21">
        <f>Base[[#This Row],[Duração]]*24</f>
        <v>0</v>
      </c>
      <c r="G2586" s="22">
        <f>HOUR(Base[[#This Row],[Tempo de atendimento]]/24)</f>
        <v>0</v>
      </c>
      <c r="H2586">
        <f>_xlfn.XLOOKUP(Base[[#This Row],[Recurso]],'DE-PARA'!$A$1:$A$1000,'DE-PARA'!$E$1:$E$1000)</f>
        <v>0</v>
      </c>
      <c r="I2586">
        <f>_xlfn.XLOOKUP(Base[[#This Row],[Recurso]],'DE-PARA'!$A$1:$A$1000,'DE-PARA'!$F$1:$F$1000)</f>
        <v>0</v>
      </c>
      <c r="J2586" s="95"/>
      <c r="K2586" s="95"/>
      <c r="L2586" s="95"/>
      <c r="M2586" s="95"/>
      <c r="N2586" s="95"/>
      <c r="O2586" s="95"/>
      <c r="P2586" s="95"/>
      <c r="Q2586" s="95"/>
      <c r="R2586" s="95"/>
      <c r="S2586" s="95"/>
      <c r="T2586" s="95"/>
      <c r="U2586" s="95"/>
      <c r="V2586" s="95"/>
      <c r="W2586" s="95"/>
      <c r="X2586" s="95"/>
      <c r="Y2586" s="95"/>
      <c r="Z2586" s="95"/>
      <c r="AA2586" s="95"/>
      <c r="AB2586" s="95"/>
      <c r="AC2586" s="95"/>
      <c r="AD2586" s="96"/>
      <c r="AE2586" s="96"/>
      <c r="AF2586" s="96"/>
      <c r="AG2586" s="97"/>
      <c r="AH2586" s="97"/>
      <c r="AI2586" s="95"/>
      <c r="AJ2586" s="95"/>
      <c r="AK2586" s="95"/>
      <c r="AL2586" s="95"/>
      <c r="AM2586" s="95"/>
      <c r="AN2586" s="95"/>
      <c r="AO2586" s="95"/>
      <c r="AP2586" s="95"/>
      <c r="AQ2586" s="95"/>
      <c r="AR2586" s="95"/>
      <c r="AS2586" s="95"/>
      <c r="AT2586" s="95"/>
      <c r="AU2586" s="95"/>
      <c r="AV2586" s="95"/>
      <c r="AW2586" s="95"/>
      <c r="AX2586" s="95"/>
      <c r="AY2586" s="95"/>
      <c r="AZ2586" s="95"/>
      <c r="BA2586" s="95"/>
      <c r="BB2586" s="95"/>
      <c r="BC2586" s="95"/>
      <c r="BD2586" s="95"/>
      <c r="BE2586" s="95"/>
      <c r="BF2586" s="95"/>
      <c r="BG2586" s="95"/>
      <c r="BH2586" s="95"/>
      <c r="BI2586" s="95"/>
      <c r="BJ2586" s="95"/>
      <c r="BK2586" s="97"/>
      <c r="BL2586" s="97"/>
      <c r="BM2586" s="95"/>
      <c r="BN2586" s="95"/>
      <c r="BO2586" s="95"/>
      <c r="BP2586" s="98"/>
      <c r="BQ2586" s="95"/>
      <c r="BR2586" s="95"/>
      <c r="BS2586" s="95"/>
      <c r="BT2586" s="95"/>
      <c r="BU2586" s="95"/>
      <c r="BV2586" s="95"/>
      <c r="BW2586" s="95"/>
    </row>
    <row r="2587" spans="1:75">
      <c r="A2587" s="19">
        <f>CONCATENATE(MONTH(Base[[#This Row],[Data_Padronizada]]),"/",YEAR(Base[[#This Row],[Data_Padronizada]]))*1</f>
        <v>1</v>
      </c>
      <c r="B2587" s="20" cm="1">
        <f t="array" ref="B2587">IF(ISTEXT(BP2587), IFERROR(VALOR.DATA(TRIM(BP2587)), VALUE(TRIM(BP2587))), BP2587)</f>
        <v>0</v>
      </c>
      <c r="C2587" t="str">
        <f>TEXT(Base[[#This Row],[Data_Padronizada]],"DDD")</f>
        <v>sáb</v>
      </c>
      <c r="D2587">
        <f>_xlfn.XLOOKUP(Base[[#This Row],[Recurso]],'DE-PARA'!$A$1:$A$1000,'DE-PARA'!$D$1:$D$1000)</f>
        <v>0</v>
      </c>
      <c r="E2587" t="str">
        <f>_xlfn.XLOOKUP(Base[[#This Row],[Tipo]],'DE-PARA'!$K$2:$K$63,'DE-PARA'!$L$2:$L$63,"Fazer De-Para")</f>
        <v>Fazer De-Para</v>
      </c>
      <c r="F2587" s="21">
        <f>Base[[#This Row],[Duração]]*24</f>
        <v>0</v>
      </c>
      <c r="G2587" s="22">
        <f>HOUR(Base[[#This Row],[Tempo de atendimento]]/24)</f>
        <v>0</v>
      </c>
      <c r="H2587">
        <f>_xlfn.XLOOKUP(Base[[#This Row],[Recurso]],'DE-PARA'!$A$1:$A$1000,'DE-PARA'!$E$1:$E$1000)</f>
        <v>0</v>
      </c>
      <c r="I2587">
        <f>_xlfn.XLOOKUP(Base[[#This Row],[Recurso]],'DE-PARA'!$A$1:$A$1000,'DE-PARA'!$F$1:$F$1000)</f>
        <v>0</v>
      </c>
      <c r="J2587" s="95"/>
      <c r="K2587" s="95"/>
      <c r="L2587" s="95"/>
      <c r="M2587" s="95"/>
      <c r="N2587" s="95"/>
      <c r="O2587" s="95"/>
      <c r="P2587" s="95"/>
      <c r="Q2587" s="95"/>
      <c r="R2587" s="95"/>
      <c r="S2587" s="95"/>
      <c r="T2587" s="95"/>
      <c r="U2587" s="95"/>
      <c r="V2587" s="95"/>
      <c r="W2587" s="95"/>
      <c r="X2587" s="95"/>
      <c r="Y2587" s="95"/>
      <c r="Z2587" s="95"/>
      <c r="AA2587" s="95"/>
      <c r="AB2587" s="95"/>
      <c r="AC2587" s="95"/>
      <c r="AD2587" s="96"/>
      <c r="AE2587" s="96"/>
      <c r="AF2587" s="96"/>
      <c r="AG2587" s="97"/>
      <c r="AH2587" s="97"/>
      <c r="AI2587" s="95"/>
      <c r="AJ2587" s="95"/>
      <c r="AK2587" s="95"/>
      <c r="AL2587" s="95"/>
      <c r="AM2587" s="95"/>
      <c r="AN2587" s="95"/>
      <c r="AO2587" s="95"/>
      <c r="AP2587" s="95"/>
      <c r="AQ2587" s="95"/>
      <c r="AR2587" s="95"/>
      <c r="AS2587" s="95"/>
      <c r="AT2587" s="95"/>
      <c r="AU2587" s="95"/>
      <c r="AV2587" s="95"/>
      <c r="AW2587" s="95"/>
      <c r="AX2587" s="95"/>
      <c r="AY2587" s="95"/>
      <c r="AZ2587" s="95"/>
      <c r="BA2587" s="95"/>
      <c r="BB2587" s="95"/>
      <c r="BC2587" s="95"/>
      <c r="BD2587" s="95"/>
      <c r="BE2587" s="95"/>
      <c r="BF2587" s="95"/>
      <c r="BG2587" s="95"/>
      <c r="BH2587" s="95"/>
      <c r="BI2587" s="95"/>
      <c r="BJ2587" s="95"/>
      <c r="BK2587" s="97"/>
      <c r="BL2587" s="97"/>
      <c r="BM2587" s="95"/>
      <c r="BN2587" s="95"/>
      <c r="BO2587" s="95"/>
      <c r="BP2587" s="98"/>
      <c r="BQ2587" s="95"/>
      <c r="BR2587" s="95"/>
      <c r="BS2587" s="95"/>
      <c r="BT2587" s="95"/>
      <c r="BU2587" s="95"/>
      <c r="BV2587" s="95"/>
      <c r="BW2587" s="95"/>
    </row>
    <row r="2588" spans="1:75">
      <c r="A2588" s="19">
        <f>CONCATENATE(MONTH(Base[[#This Row],[Data_Padronizada]]),"/",YEAR(Base[[#This Row],[Data_Padronizada]]))*1</f>
        <v>1</v>
      </c>
      <c r="B2588" s="20" cm="1">
        <f t="array" ref="B2588">IF(ISTEXT(BP2588), IFERROR(VALOR.DATA(TRIM(BP2588)), VALUE(TRIM(BP2588))), BP2588)</f>
        <v>0</v>
      </c>
      <c r="C2588" t="str">
        <f>TEXT(Base[[#This Row],[Data_Padronizada]],"DDD")</f>
        <v>sáb</v>
      </c>
      <c r="D2588">
        <f>_xlfn.XLOOKUP(Base[[#This Row],[Recurso]],'DE-PARA'!$A$1:$A$1000,'DE-PARA'!$D$1:$D$1000)</f>
        <v>0</v>
      </c>
      <c r="E2588" t="str">
        <f>_xlfn.XLOOKUP(Base[[#This Row],[Tipo]],'DE-PARA'!$K$2:$K$63,'DE-PARA'!$L$2:$L$63,"Fazer De-Para")</f>
        <v>Fazer De-Para</v>
      </c>
      <c r="F2588" s="21">
        <f>Base[[#This Row],[Duração]]*24</f>
        <v>0</v>
      </c>
      <c r="G2588" s="22">
        <f>HOUR(Base[[#This Row],[Tempo de atendimento]]/24)</f>
        <v>0</v>
      </c>
      <c r="H2588">
        <f>_xlfn.XLOOKUP(Base[[#This Row],[Recurso]],'DE-PARA'!$A$1:$A$1000,'DE-PARA'!$E$1:$E$1000)</f>
        <v>0</v>
      </c>
      <c r="I2588">
        <f>_xlfn.XLOOKUP(Base[[#This Row],[Recurso]],'DE-PARA'!$A$1:$A$1000,'DE-PARA'!$F$1:$F$1000)</f>
        <v>0</v>
      </c>
      <c r="J2588" s="95"/>
      <c r="K2588" s="95"/>
      <c r="L2588" s="95"/>
      <c r="M2588" s="95"/>
      <c r="N2588" s="95"/>
      <c r="O2588" s="95"/>
      <c r="P2588" s="95"/>
      <c r="Q2588" s="95"/>
      <c r="R2588" s="95"/>
      <c r="S2588" s="95"/>
      <c r="T2588" s="95"/>
      <c r="U2588" s="95"/>
      <c r="V2588" s="95"/>
      <c r="W2588" s="95"/>
      <c r="X2588" s="95"/>
      <c r="Y2588" s="95"/>
      <c r="Z2588" s="95"/>
      <c r="AA2588" s="95"/>
      <c r="AB2588" s="95"/>
      <c r="AC2588" s="95"/>
      <c r="AD2588" s="96"/>
      <c r="AE2588" s="96"/>
      <c r="AF2588" s="96"/>
      <c r="AG2588" s="97"/>
      <c r="AH2588" s="97"/>
      <c r="AI2588" s="95"/>
      <c r="AJ2588" s="95"/>
      <c r="AK2588" s="95"/>
      <c r="AL2588" s="95"/>
      <c r="AM2588" s="95"/>
      <c r="AN2588" s="95"/>
      <c r="AO2588" s="95"/>
      <c r="AP2588" s="95"/>
      <c r="AQ2588" s="95"/>
      <c r="AR2588" s="95"/>
      <c r="AS2588" s="95"/>
      <c r="AT2588" s="95"/>
      <c r="AU2588" s="95"/>
      <c r="AV2588" s="95"/>
      <c r="AW2588" s="95"/>
      <c r="AX2588" s="95"/>
      <c r="AY2588" s="95"/>
      <c r="AZ2588" s="95"/>
      <c r="BA2588" s="95"/>
      <c r="BB2588" s="95"/>
      <c r="BC2588" s="95"/>
      <c r="BD2588" s="95"/>
      <c r="BE2588" s="95"/>
      <c r="BF2588" s="95"/>
      <c r="BG2588" s="95"/>
      <c r="BH2588" s="95"/>
      <c r="BI2588" s="95"/>
      <c r="BJ2588" s="95"/>
      <c r="BK2588" s="97"/>
      <c r="BL2588" s="97"/>
      <c r="BM2588" s="95"/>
      <c r="BN2588" s="95"/>
      <c r="BO2588" s="95"/>
      <c r="BP2588" s="98"/>
      <c r="BQ2588" s="95"/>
      <c r="BR2588" s="95"/>
      <c r="BS2588" s="95"/>
      <c r="BT2588" s="95"/>
      <c r="BU2588" s="95"/>
      <c r="BV2588" s="95"/>
      <c r="BW2588" s="95"/>
    </row>
    <row r="2589" spans="1:75">
      <c r="A2589" s="19">
        <f>CONCATENATE(MONTH(Base[[#This Row],[Data_Padronizada]]),"/",YEAR(Base[[#This Row],[Data_Padronizada]]))*1</f>
        <v>1</v>
      </c>
      <c r="B2589" s="20" cm="1">
        <f t="array" ref="B2589">IF(ISTEXT(BP2589), IFERROR(VALOR.DATA(TRIM(BP2589)), VALUE(TRIM(BP2589))), BP2589)</f>
        <v>0</v>
      </c>
      <c r="C2589" t="str">
        <f>TEXT(Base[[#This Row],[Data_Padronizada]],"DDD")</f>
        <v>sáb</v>
      </c>
      <c r="D2589">
        <f>_xlfn.XLOOKUP(Base[[#This Row],[Recurso]],'DE-PARA'!$A$1:$A$1000,'DE-PARA'!$D$1:$D$1000)</f>
        <v>0</v>
      </c>
      <c r="E2589" t="str">
        <f>_xlfn.XLOOKUP(Base[[#This Row],[Tipo]],'DE-PARA'!$K$2:$K$63,'DE-PARA'!$L$2:$L$63,"Fazer De-Para")</f>
        <v>Fazer De-Para</v>
      </c>
      <c r="F2589" s="21">
        <f>Base[[#This Row],[Duração]]*24</f>
        <v>0</v>
      </c>
      <c r="G2589" s="22">
        <f>HOUR(Base[[#This Row],[Tempo de atendimento]]/24)</f>
        <v>0</v>
      </c>
      <c r="H2589">
        <f>_xlfn.XLOOKUP(Base[[#This Row],[Recurso]],'DE-PARA'!$A$1:$A$1000,'DE-PARA'!$E$1:$E$1000)</f>
        <v>0</v>
      </c>
      <c r="I2589">
        <f>_xlfn.XLOOKUP(Base[[#This Row],[Recurso]],'DE-PARA'!$A$1:$A$1000,'DE-PARA'!$F$1:$F$1000)</f>
        <v>0</v>
      </c>
      <c r="J2589" s="95"/>
      <c r="K2589" s="95"/>
      <c r="L2589" s="95"/>
      <c r="M2589" s="95"/>
      <c r="N2589" s="95"/>
      <c r="O2589" s="95"/>
      <c r="P2589" s="95"/>
      <c r="Q2589" s="95"/>
      <c r="R2589" s="95"/>
      <c r="S2589" s="95"/>
      <c r="T2589" s="95"/>
      <c r="U2589" s="95"/>
      <c r="V2589" s="95"/>
      <c r="W2589" s="95"/>
      <c r="X2589" s="95"/>
      <c r="Y2589" s="95"/>
      <c r="Z2589" s="95"/>
      <c r="AA2589" s="95"/>
      <c r="AB2589" s="95"/>
      <c r="AC2589" s="95"/>
      <c r="AD2589" s="96"/>
      <c r="AE2589" s="96"/>
      <c r="AF2589" s="96"/>
      <c r="AG2589" s="97"/>
      <c r="AH2589" s="97"/>
      <c r="AI2589" s="95"/>
      <c r="AJ2589" s="95"/>
      <c r="AK2589" s="95"/>
      <c r="AL2589" s="95"/>
      <c r="AM2589" s="95"/>
      <c r="AN2589" s="95"/>
      <c r="AO2589" s="95"/>
      <c r="AP2589" s="95"/>
      <c r="AQ2589" s="95"/>
      <c r="AR2589" s="95"/>
      <c r="AS2589" s="95"/>
      <c r="AT2589" s="95"/>
      <c r="AU2589" s="95"/>
      <c r="AV2589" s="95"/>
      <c r="AW2589" s="95"/>
      <c r="AX2589" s="95"/>
      <c r="AY2589" s="95"/>
      <c r="AZ2589" s="95"/>
      <c r="BA2589" s="95"/>
      <c r="BB2589" s="95"/>
      <c r="BC2589" s="95"/>
      <c r="BD2589" s="95"/>
      <c r="BE2589" s="95"/>
      <c r="BF2589" s="95"/>
      <c r="BG2589" s="95"/>
      <c r="BH2589" s="95"/>
      <c r="BI2589" s="95"/>
      <c r="BJ2589" s="95"/>
      <c r="BK2589" s="97"/>
      <c r="BL2589" s="97"/>
      <c r="BM2589" s="95"/>
      <c r="BN2589" s="95"/>
      <c r="BO2589" s="95"/>
      <c r="BP2589" s="98"/>
      <c r="BQ2589" s="95"/>
      <c r="BR2589" s="95"/>
      <c r="BS2589" s="95"/>
      <c r="BT2589" s="95"/>
      <c r="BU2589" s="95"/>
      <c r="BV2589" s="95"/>
      <c r="BW2589" s="95"/>
    </row>
    <row r="2590" spans="1:75">
      <c r="A2590" s="19">
        <f>CONCATENATE(MONTH(Base[[#This Row],[Data_Padronizada]]),"/",YEAR(Base[[#This Row],[Data_Padronizada]]))*1</f>
        <v>1</v>
      </c>
      <c r="B2590" s="20" cm="1">
        <f t="array" ref="B2590">IF(ISTEXT(BP2590), IFERROR(VALOR.DATA(TRIM(BP2590)), VALUE(TRIM(BP2590))), BP2590)</f>
        <v>0</v>
      </c>
      <c r="C2590" t="str">
        <f>TEXT(Base[[#This Row],[Data_Padronizada]],"DDD")</f>
        <v>sáb</v>
      </c>
      <c r="D2590">
        <f>_xlfn.XLOOKUP(Base[[#This Row],[Recurso]],'DE-PARA'!$A$1:$A$1000,'DE-PARA'!$D$1:$D$1000)</f>
        <v>0</v>
      </c>
      <c r="E2590" t="str">
        <f>_xlfn.XLOOKUP(Base[[#This Row],[Tipo]],'DE-PARA'!$K$2:$K$63,'DE-PARA'!$L$2:$L$63,"Fazer De-Para")</f>
        <v>Fazer De-Para</v>
      </c>
      <c r="F2590" s="21">
        <f>Base[[#This Row],[Duração]]*24</f>
        <v>0</v>
      </c>
      <c r="G2590" s="22">
        <f>HOUR(Base[[#This Row],[Tempo de atendimento]]/24)</f>
        <v>0</v>
      </c>
      <c r="H2590">
        <f>_xlfn.XLOOKUP(Base[[#This Row],[Recurso]],'DE-PARA'!$A$1:$A$1000,'DE-PARA'!$E$1:$E$1000)</f>
        <v>0</v>
      </c>
      <c r="I2590">
        <f>_xlfn.XLOOKUP(Base[[#This Row],[Recurso]],'DE-PARA'!$A$1:$A$1000,'DE-PARA'!$F$1:$F$1000)</f>
        <v>0</v>
      </c>
      <c r="J2590" s="95"/>
      <c r="K2590" s="95"/>
      <c r="L2590" s="95"/>
      <c r="M2590" s="95"/>
      <c r="N2590" s="95"/>
      <c r="O2590" s="95"/>
      <c r="P2590" s="95"/>
      <c r="Q2590" s="95"/>
      <c r="R2590" s="95"/>
      <c r="S2590" s="95"/>
      <c r="T2590" s="95"/>
      <c r="U2590" s="95"/>
      <c r="V2590" s="95"/>
      <c r="W2590" s="95"/>
      <c r="X2590" s="95"/>
      <c r="Y2590" s="95"/>
      <c r="Z2590" s="95"/>
      <c r="AA2590" s="95"/>
      <c r="AB2590" s="95"/>
      <c r="AC2590" s="95"/>
      <c r="AD2590" s="96"/>
      <c r="AE2590" s="96"/>
      <c r="AF2590" s="96"/>
      <c r="AG2590" s="97"/>
      <c r="AH2590" s="97"/>
      <c r="AI2590" s="95"/>
      <c r="AJ2590" s="95"/>
      <c r="AK2590" s="95"/>
      <c r="AL2590" s="95"/>
      <c r="AM2590" s="95"/>
      <c r="AN2590" s="95"/>
      <c r="AO2590" s="95"/>
      <c r="AP2590" s="95"/>
      <c r="AQ2590" s="95"/>
      <c r="AR2590" s="95"/>
      <c r="AS2590" s="95"/>
      <c r="AT2590" s="95"/>
      <c r="AU2590" s="95"/>
      <c r="AV2590" s="95"/>
      <c r="AW2590" s="95"/>
      <c r="AX2590" s="95"/>
      <c r="AY2590" s="95"/>
      <c r="AZ2590" s="95"/>
      <c r="BA2590" s="95"/>
      <c r="BB2590" s="95"/>
      <c r="BC2590" s="95"/>
      <c r="BD2590" s="95"/>
      <c r="BE2590" s="95"/>
      <c r="BF2590" s="95"/>
      <c r="BG2590" s="95"/>
      <c r="BH2590" s="95"/>
      <c r="BI2590" s="95"/>
      <c r="BJ2590" s="95"/>
      <c r="BK2590" s="97"/>
      <c r="BL2590" s="97"/>
      <c r="BM2590" s="95"/>
      <c r="BN2590" s="95"/>
      <c r="BO2590" s="95"/>
      <c r="BP2590" s="98"/>
      <c r="BQ2590" s="95"/>
      <c r="BR2590" s="95"/>
      <c r="BS2590" s="95"/>
      <c r="BT2590" s="95"/>
      <c r="BU2590" s="95"/>
      <c r="BV2590" s="95"/>
      <c r="BW2590" s="95"/>
    </row>
    <row r="2591" spans="1:75">
      <c r="A2591" s="19">
        <f>CONCATENATE(MONTH(Base[[#This Row],[Data_Padronizada]]),"/",YEAR(Base[[#This Row],[Data_Padronizada]]))*1</f>
        <v>1</v>
      </c>
      <c r="B2591" s="20" cm="1">
        <f t="array" ref="B2591">IF(ISTEXT(BP2591), IFERROR(VALOR.DATA(TRIM(BP2591)), VALUE(TRIM(BP2591))), BP2591)</f>
        <v>0</v>
      </c>
      <c r="C2591" t="str">
        <f>TEXT(Base[[#This Row],[Data_Padronizada]],"DDD")</f>
        <v>sáb</v>
      </c>
      <c r="D2591">
        <f>_xlfn.XLOOKUP(Base[[#This Row],[Recurso]],'DE-PARA'!$A$1:$A$1000,'DE-PARA'!$D$1:$D$1000)</f>
        <v>0</v>
      </c>
      <c r="E2591" t="str">
        <f>_xlfn.XLOOKUP(Base[[#This Row],[Tipo]],'DE-PARA'!$K$2:$K$63,'DE-PARA'!$L$2:$L$63,"Fazer De-Para")</f>
        <v>Fazer De-Para</v>
      </c>
      <c r="F2591" s="21">
        <f>Base[[#This Row],[Duração]]*24</f>
        <v>0</v>
      </c>
      <c r="G2591" s="22">
        <f>HOUR(Base[[#This Row],[Tempo de atendimento]]/24)</f>
        <v>0</v>
      </c>
      <c r="H2591">
        <f>_xlfn.XLOOKUP(Base[[#This Row],[Recurso]],'DE-PARA'!$A$1:$A$1000,'DE-PARA'!$E$1:$E$1000)</f>
        <v>0</v>
      </c>
      <c r="I2591">
        <f>_xlfn.XLOOKUP(Base[[#This Row],[Recurso]],'DE-PARA'!$A$1:$A$1000,'DE-PARA'!$F$1:$F$1000)</f>
        <v>0</v>
      </c>
      <c r="J2591" s="95"/>
      <c r="K2591" s="95"/>
      <c r="L2591" s="95"/>
      <c r="M2591" s="95"/>
      <c r="N2591" s="95"/>
      <c r="O2591" s="95"/>
      <c r="P2591" s="95"/>
      <c r="Q2591" s="95"/>
      <c r="R2591" s="95"/>
      <c r="S2591" s="95"/>
      <c r="T2591" s="95"/>
      <c r="U2591" s="95"/>
      <c r="V2591" s="95"/>
      <c r="W2591" s="95"/>
      <c r="X2591" s="95"/>
      <c r="Y2591" s="95"/>
      <c r="Z2591" s="95"/>
      <c r="AA2591" s="95"/>
      <c r="AB2591" s="95"/>
      <c r="AC2591" s="95"/>
      <c r="AD2591" s="96"/>
      <c r="AE2591" s="96"/>
      <c r="AF2591" s="96"/>
      <c r="AG2591" s="97"/>
      <c r="AH2591" s="97"/>
      <c r="AI2591" s="95"/>
      <c r="AJ2591" s="95"/>
      <c r="AK2591" s="95"/>
      <c r="AL2591" s="95"/>
      <c r="AM2591" s="95"/>
      <c r="AN2591" s="95"/>
      <c r="AO2591" s="95"/>
      <c r="AP2591" s="95"/>
      <c r="AQ2591" s="95"/>
      <c r="AR2591" s="95"/>
      <c r="AS2591" s="95"/>
      <c r="AT2591" s="95"/>
      <c r="AU2591" s="95"/>
      <c r="AV2591" s="95"/>
      <c r="AW2591" s="95"/>
      <c r="AX2591" s="95"/>
      <c r="AY2591" s="95"/>
      <c r="AZ2591" s="95"/>
      <c r="BA2591" s="95"/>
      <c r="BB2591" s="95"/>
      <c r="BC2591" s="95"/>
      <c r="BD2591" s="95"/>
      <c r="BE2591" s="95"/>
      <c r="BF2591" s="95"/>
      <c r="BG2591" s="95"/>
      <c r="BH2591" s="95"/>
      <c r="BI2591" s="95"/>
      <c r="BJ2591" s="95"/>
      <c r="BK2591" s="97"/>
      <c r="BL2591" s="97"/>
      <c r="BM2591" s="95"/>
      <c r="BN2591" s="95"/>
      <c r="BO2591" s="95"/>
      <c r="BP2591" s="98"/>
      <c r="BQ2591" s="95"/>
      <c r="BR2591" s="95"/>
      <c r="BS2591" s="95"/>
      <c r="BT2591" s="95"/>
      <c r="BU2591" s="95"/>
      <c r="BV2591" s="95"/>
      <c r="BW2591" s="95"/>
    </row>
    <row r="2592" spans="1:75">
      <c r="A2592" s="19">
        <f>CONCATENATE(MONTH(Base[[#This Row],[Data_Padronizada]]),"/",YEAR(Base[[#This Row],[Data_Padronizada]]))*1</f>
        <v>1</v>
      </c>
      <c r="B2592" s="20" cm="1">
        <f t="array" ref="B2592">IF(ISTEXT(BP2592), IFERROR(VALOR.DATA(TRIM(BP2592)), VALUE(TRIM(BP2592))), BP2592)</f>
        <v>0</v>
      </c>
      <c r="C2592" t="str">
        <f>TEXT(Base[[#This Row],[Data_Padronizada]],"DDD")</f>
        <v>sáb</v>
      </c>
      <c r="D2592">
        <f>_xlfn.XLOOKUP(Base[[#This Row],[Recurso]],'DE-PARA'!$A$1:$A$1000,'DE-PARA'!$D$1:$D$1000)</f>
        <v>0</v>
      </c>
      <c r="E2592" t="str">
        <f>_xlfn.XLOOKUP(Base[[#This Row],[Tipo]],'DE-PARA'!$K$2:$K$63,'DE-PARA'!$L$2:$L$63,"Fazer De-Para")</f>
        <v>Fazer De-Para</v>
      </c>
      <c r="F2592" s="21">
        <f>Base[[#This Row],[Duração]]*24</f>
        <v>0</v>
      </c>
      <c r="G2592" s="22">
        <f>HOUR(Base[[#This Row],[Tempo de atendimento]]/24)</f>
        <v>0</v>
      </c>
      <c r="H2592">
        <f>_xlfn.XLOOKUP(Base[[#This Row],[Recurso]],'DE-PARA'!$A$1:$A$1000,'DE-PARA'!$E$1:$E$1000)</f>
        <v>0</v>
      </c>
      <c r="I2592">
        <f>_xlfn.XLOOKUP(Base[[#This Row],[Recurso]],'DE-PARA'!$A$1:$A$1000,'DE-PARA'!$F$1:$F$1000)</f>
        <v>0</v>
      </c>
      <c r="J2592" s="95"/>
      <c r="K2592" s="95"/>
      <c r="L2592" s="95"/>
      <c r="M2592" s="95"/>
      <c r="N2592" s="95"/>
      <c r="O2592" s="95"/>
      <c r="P2592" s="95"/>
      <c r="Q2592" s="95"/>
      <c r="R2592" s="95"/>
      <c r="S2592" s="95"/>
      <c r="T2592" s="95"/>
      <c r="U2592" s="95"/>
      <c r="V2592" s="95"/>
      <c r="W2592" s="95"/>
      <c r="X2592" s="95"/>
      <c r="Y2592" s="95"/>
      <c r="Z2592" s="95"/>
      <c r="AA2592" s="95"/>
      <c r="AB2592" s="95"/>
      <c r="AC2592" s="95"/>
      <c r="AD2592" s="96"/>
      <c r="AE2592" s="96"/>
      <c r="AF2592" s="96"/>
      <c r="AG2592" s="97"/>
      <c r="AH2592" s="97"/>
      <c r="AI2592" s="95"/>
      <c r="AJ2592" s="95"/>
      <c r="AK2592" s="95"/>
      <c r="AL2592" s="95"/>
      <c r="AM2592" s="95"/>
      <c r="AN2592" s="95"/>
      <c r="AO2592" s="95"/>
      <c r="AP2592" s="95"/>
      <c r="AQ2592" s="95"/>
      <c r="AR2592" s="95"/>
      <c r="AS2592" s="95"/>
      <c r="AT2592" s="95"/>
      <c r="AU2592" s="95"/>
      <c r="AV2592" s="95"/>
      <c r="AW2592" s="95"/>
      <c r="AX2592" s="95"/>
      <c r="AY2592" s="95"/>
      <c r="AZ2592" s="95"/>
      <c r="BA2592" s="95"/>
      <c r="BB2592" s="95"/>
      <c r="BC2592" s="95"/>
      <c r="BD2592" s="95"/>
      <c r="BE2592" s="95"/>
      <c r="BF2592" s="95"/>
      <c r="BG2592" s="95"/>
      <c r="BH2592" s="95"/>
      <c r="BI2592" s="95"/>
      <c r="BJ2592" s="95"/>
      <c r="BK2592" s="97"/>
      <c r="BL2592" s="97"/>
      <c r="BM2592" s="95"/>
      <c r="BN2592" s="95"/>
      <c r="BO2592" s="95"/>
      <c r="BP2592" s="98"/>
      <c r="BQ2592" s="95"/>
      <c r="BR2592" s="95"/>
      <c r="BS2592" s="95"/>
      <c r="BT2592" s="95"/>
      <c r="BU2592" s="95"/>
      <c r="BV2592" s="95"/>
      <c r="BW2592" s="95"/>
    </row>
    <row r="2593" spans="1:75">
      <c r="A2593" s="19">
        <f>CONCATENATE(MONTH(Base[[#This Row],[Data_Padronizada]]),"/",YEAR(Base[[#This Row],[Data_Padronizada]]))*1</f>
        <v>1</v>
      </c>
      <c r="B2593" s="20" cm="1">
        <f t="array" ref="B2593">IF(ISTEXT(BP2593), IFERROR(VALOR.DATA(TRIM(BP2593)), VALUE(TRIM(BP2593))), BP2593)</f>
        <v>0</v>
      </c>
      <c r="C2593" t="str">
        <f>TEXT(Base[[#This Row],[Data_Padronizada]],"DDD")</f>
        <v>sáb</v>
      </c>
      <c r="D2593">
        <f>_xlfn.XLOOKUP(Base[[#This Row],[Recurso]],'DE-PARA'!$A$1:$A$1000,'DE-PARA'!$D$1:$D$1000)</f>
        <v>0</v>
      </c>
      <c r="E2593" t="str">
        <f>_xlfn.XLOOKUP(Base[[#This Row],[Tipo]],'DE-PARA'!$K$2:$K$63,'DE-PARA'!$L$2:$L$63,"Fazer De-Para")</f>
        <v>Fazer De-Para</v>
      </c>
      <c r="F2593" s="21">
        <f>Base[[#This Row],[Duração]]*24</f>
        <v>0</v>
      </c>
      <c r="G2593" s="22">
        <f>HOUR(Base[[#This Row],[Tempo de atendimento]]/24)</f>
        <v>0</v>
      </c>
      <c r="H2593">
        <f>_xlfn.XLOOKUP(Base[[#This Row],[Recurso]],'DE-PARA'!$A$1:$A$1000,'DE-PARA'!$E$1:$E$1000)</f>
        <v>0</v>
      </c>
      <c r="I2593">
        <f>_xlfn.XLOOKUP(Base[[#This Row],[Recurso]],'DE-PARA'!$A$1:$A$1000,'DE-PARA'!$F$1:$F$1000)</f>
        <v>0</v>
      </c>
      <c r="J2593" s="95"/>
      <c r="K2593" s="95"/>
      <c r="L2593" s="95"/>
      <c r="M2593" s="95"/>
      <c r="N2593" s="95"/>
      <c r="O2593" s="95"/>
      <c r="P2593" s="95"/>
      <c r="Q2593" s="95"/>
      <c r="R2593" s="95"/>
      <c r="S2593" s="95"/>
      <c r="T2593" s="95"/>
      <c r="U2593" s="95"/>
      <c r="V2593" s="95"/>
      <c r="W2593" s="95"/>
      <c r="X2593" s="95"/>
      <c r="Y2593" s="95"/>
      <c r="Z2593" s="95"/>
      <c r="AA2593" s="95"/>
      <c r="AB2593" s="95"/>
      <c r="AC2593" s="95"/>
      <c r="AD2593" s="96"/>
      <c r="AE2593" s="96"/>
      <c r="AF2593" s="96"/>
      <c r="AG2593" s="97"/>
      <c r="AH2593" s="97"/>
      <c r="AI2593" s="95"/>
      <c r="AJ2593" s="95"/>
      <c r="AK2593" s="95"/>
      <c r="AL2593" s="95"/>
      <c r="AM2593" s="95"/>
      <c r="AN2593" s="95"/>
      <c r="AO2593" s="95"/>
      <c r="AP2593" s="95"/>
      <c r="AQ2593" s="95"/>
      <c r="AR2593" s="95"/>
      <c r="AS2593" s="95"/>
      <c r="AT2593" s="95"/>
      <c r="AU2593" s="95"/>
      <c r="AV2593" s="95"/>
      <c r="AW2593" s="95"/>
      <c r="AX2593" s="95"/>
      <c r="AY2593" s="95"/>
      <c r="AZ2593" s="95"/>
      <c r="BA2593" s="95"/>
      <c r="BB2593" s="95"/>
      <c r="BC2593" s="95"/>
      <c r="BD2593" s="95"/>
      <c r="BE2593" s="95"/>
      <c r="BF2593" s="95"/>
      <c r="BG2593" s="95"/>
      <c r="BH2593" s="95"/>
      <c r="BI2593" s="95"/>
      <c r="BJ2593" s="95"/>
      <c r="BK2593" s="97"/>
      <c r="BL2593" s="97"/>
      <c r="BM2593" s="95"/>
      <c r="BN2593" s="95"/>
      <c r="BO2593" s="95"/>
      <c r="BP2593" s="98"/>
      <c r="BQ2593" s="95"/>
      <c r="BR2593" s="95"/>
      <c r="BS2593" s="95"/>
      <c r="BT2593" s="95"/>
      <c r="BU2593" s="95"/>
      <c r="BV2593" s="95"/>
      <c r="BW2593" s="95"/>
    </row>
    <row r="2594" spans="1:75">
      <c r="A2594" s="19">
        <f>CONCATENATE(MONTH(Base[[#This Row],[Data_Padronizada]]),"/",YEAR(Base[[#This Row],[Data_Padronizada]]))*1</f>
        <v>1</v>
      </c>
      <c r="B2594" s="20" cm="1">
        <f t="array" ref="B2594">IF(ISTEXT(BP2594), IFERROR(VALOR.DATA(TRIM(BP2594)), VALUE(TRIM(BP2594))), BP2594)</f>
        <v>0</v>
      </c>
      <c r="C2594" t="str">
        <f>TEXT(Base[[#This Row],[Data_Padronizada]],"DDD")</f>
        <v>sáb</v>
      </c>
      <c r="D2594">
        <f>_xlfn.XLOOKUP(Base[[#This Row],[Recurso]],'DE-PARA'!$A$1:$A$1000,'DE-PARA'!$D$1:$D$1000)</f>
        <v>0</v>
      </c>
      <c r="E2594" t="str">
        <f>_xlfn.XLOOKUP(Base[[#This Row],[Tipo]],'DE-PARA'!$K$2:$K$63,'DE-PARA'!$L$2:$L$63,"Fazer De-Para")</f>
        <v>Fazer De-Para</v>
      </c>
      <c r="F2594" s="21">
        <f>Base[[#This Row],[Duração]]*24</f>
        <v>0</v>
      </c>
      <c r="G2594" s="22">
        <f>HOUR(Base[[#This Row],[Tempo de atendimento]]/24)</f>
        <v>0</v>
      </c>
      <c r="H2594">
        <f>_xlfn.XLOOKUP(Base[[#This Row],[Recurso]],'DE-PARA'!$A$1:$A$1000,'DE-PARA'!$E$1:$E$1000)</f>
        <v>0</v>
      </c>
      <c r="I2594">
        <f>_xlfn.XLOOKUP(Base[[#This Row],[Recurso]],'DE-PARA'!$A$1:$A$1000,'DE-PARA'!$F$1:$F$1000)</f>
        <v>0</v>
      </c>
      <c r="J2594" s="95"/>
      <c r="K2594" s="95"/>
      <c r="L2594" s="95"/>
      <c r="M2594" s="95"/>
      <c r="N2594" s="95"/>
      <c r="O2594" s="95"/>
      <c r="P2594" s="95"/>
      <c r="Q2594" s="95"/>
      <c r="R2594" s="95"/>
      <c r="S2594" s="95"/>
      <c r="T2594" s="95"/>
      <c r="U2594" s="95"/>
      <c r="V2594" s="95"/>
      <c r="W2594" s="95"/>
      <c r="X2594" s="95"/>
      <c r="Y2594" s="95"/>
      <c r="Z2594" s="95"/>
      <c r="AA2594" s="95"/>
      <c r="AB2594" s="95"/>
      <c r="AC2594" s="95"/>
      <c r="AD2594" s="96"/>
      <c r="AE2594" s="96"/>
      <c r="AF2594" s="96"/>
      <c r="AG2594" s="97"/>
      <c r="AH2594" s="97"/>
      <c r="AI2594" s="95"/>
      <c r="AJ2594" s="95"/>
      <c r="AK2594" s="95"/>
      <c r="AL2594" s="95"/>
      <c r="AM2594" s="95"/>
      <c r="AN2594" s="95"/>
      <c r="AO2594" s="95"/>
      <c r="AP2594" s="95"/>
      <c r="AQ2594" s="95"/>
      <c r="AR2594" s="95"/>
      <c r="AS2594" s="95"/>
      <c r="AT2594" s="95"/>
      <c r="AU2594" s="95"/>
      <c r="AV2594" s="95"/>
      <c r="AW2594" s="95"/>
      <c r="AX2594" s="95"/>
      <c r="AY2594" s="95"/>
      <c r="AZ2594" s="95"/>
      <c r="BA2594" s="95"/>
      <c r="BB2594" s="95"/>
      <c r="BC2594" s="95"/>
      <c r="BD2594" s="95"/>
      <c r="BE2594" s="95"/>
      <c r="BF2594" s="95"/>
      <c r="BG2594" s="95"/>
      <c r="BH2594" s="95"/>
      <c r="BI2594" s="95"/>
      <c r="BJ2594" s="95"/>
      <c r="BK2594" s="97"/>
      <c r="BL2594" s="97"/>
      <c r="BM2594" s="95"/>
      <c r="BN2594" s="95"/>
      <c r="BO2594" s="95"/>
      <c r="BP2594" s="98"/>
      <c r="BQ2594" s="95"/>
      <c r="BR2594" s="95"/>
      <c r="BS2594" s="95"/>
      <c r="BT2594" s="95"/>
      <c r="BU2594" s="95"/>
      <c r="BV2594" s="95"/>
      <c r="BW2594" s="95"/>
    </row>
    <row r="2595" spans="1:75">
      <c r="A2595" s="19">
        <f>CONCATENATE(MONTH(Base[[#This Row],[Data_Padronizada]]),"/",YEAR(Base[[#This Row],[Data_Padronizada]]))*1</f>
        <v>1</v>
      </c>
      <c r="B2595" s="20" cm="1">
        <f t="array" ref="B2595">IF(ISTEXT(BP2595), IFERROR(VALOR.DATA(TRIM(BP2595)), VALUE(TRIM(BP2595))), BP2595)</f>
        <v>0</v>
      </c>
      <c r="C2595" t="str">
        <f>TEXT(Base[[#This Row],[Data_Padronizada]],"DDD")</f>
        <v>sáb</v>
      </c>
      <c r="D2595">
        <f>_xlfn.XLOOKUP(Base[[#This Row],[Recurso]],'DE-PARA'!$A$1:$A$1000,'DE-PARA'!$D$1:$D$1000)</f>
        <v>0</v>
      </c>
      <c r="E2595" t="str">
        <f>_xlfn.XLOOKUP(Base[[#This Row],[Tipo]],'DE-PARA'!$K$2:$K$63,'DE-PARA'!$L$2:$L$63,"Fazer De-Para")</f>
        <v>Fazer De-Para</v>
      </c>
      <c r="F2595" s="21">
        <f>Base[[#This Row],[Duração]]*24</f>
        <v>0</v>
      </c>
      <c r="G2595" s="22">
        <f>HOUR(Base[[#This Row],[Tempo de atendimento]]/24)</f>
        <v>0</v>
      </c>
      <c r="H2595">
        <f>_xlfn.XLOOKUP(Base[[#This Row],[Recurso]],'DE-PARA'!$A$1:$A$1000,'DE-PARA'!$E$1:$E$1000)</f>
        <v>0</v>
      </c>
      <c r="I2595">
        <f>_xlfn.XLOOKUP(Base[[#This Row],[Recurso]],'DE-PARA'!$A$1:$A$1000,'DE-PARA'!$F$1:$F$1000)</f>
        <v>0</v>
      </c>
      <c r="J2595" s="95"/>
      <c r="K2595" s="95"/>
      <c r="L2595" s="95"/>
      <c r="M2595" s="95"/>
      <c r="N2595" s="95"/>
      <c r="O2595" s="95"/>
      <c r="P2595" s="95"/>
      <c r="Q2595" s="95"/>
      <c r="R2595" s="95"/>
      <c r="S2595" s="95"/>
      <c r="T2595" s="95"/>
      <c r="U2595" s="95"/>
      <c r="V2595" s="95"/>
      <c r="W2595" s="95"/>
      <c r="X2595" s="95"/>
      <c r="Y2595" s="95"/>
      <c r="Z2595" s="95"/>
      <c r="AA2595" s="95"/>
      <c r="AB2595" s="95"/>
      <c r="AC2595" s="95"/>
      <c r="AD2595" s="96"/>
      <c r="AE2595" s="96"/>
      <c r="AF2595" s="96"/>
      <c r="AG2595" s="97"/>
      <c r="AH2595" s="97"/>
      <c r="AI2595" s="95"/>
      <c r="AJ2595" s="95"/>
      <c r="AK2595" s="95"/>
      <c r="AL2595" s="95"/>
      <c r="AM2595" s="95"/>
      <c r="AN2595" s="95"/>
      <c r="AO2595" s="95"/>
      <c r="AP2595" s="95"/>
      <c r="AQ2595" s="95"/>
      <c r="AR2595" s="95"/>
      <c r="AS2595" s="95"/>
      <c r="AT2595" s="95"/>
      <c r="AU2595" s="95"/>
      <c r="AV2595" s="95"/>
      <c r="AW2595" s="95"/>
      <c r="AX2595" s="95"/>
      <c r="AY2595" s="95"/>
      <c r="AZ2595" s="95"/>
      <c r="BA2595" s="95"/>
      <c r="BB2595" s="95"/>
      <c r="BC2595" s="95"/>
      <c r="BD2595" s="95"/>
      <c r="BE2595" s="95"/>
      <c r="BF2595" s="95"/>
      <c r="BG2595" s="95"/>
      <c r="BH2595" s="95"/>
      <c r="BI2595" s="95"/>
      <c r="BJ2595" s="95"/>
      <c r="BK2595" s="97"/>
      <c r="BL2595" s="97"/>
      <c r="BM2595" s="95"/>
      <c r="BN2595" s="95"/>
      <c r="BO2595" s="95"/>
      <c r="BP2595" s="98"/>
      <c r="BQ2595" s="95"/>
      <c r="BR2595" s="95"/>
      <c r="BS2595" s="95"/>
      <c r="BT2595" s="95"/>
      <c r="BU2595" s="95"/>
      <c r="BV2595" s="95"/>
      <c r="BW2595" s="95"/>
    </row>
    <row r="2596" spans="1:75">
      <c r="A2596" s="19">
        <f>CONCATENATE(MONTH(Base[[#This Row],[Data_Padronizada]]),"/",YEAR(Base[[#This Row],[Data_Padronizada]]))*1</f>
        <v>1</v>
      </c>
      <c r="B2596" s="20" cm="1">
        <f t="array" ref="B2596">IF(ISTEXT(BP2596), IFERROR(VALOR.DATA(TRIM(BP2596)), VALUE(TRIM(BP2596))), BP2596)</f>
        <v>0</v>
      </c>
      <c r="C2596" t="str">
        <f>TEXT(Base[[#This Row],[Data_Padronizada]],"DDD")</f>
        <v>sáb</v>
      </c>
      <c r="D2596">
        <f>_xlfn.XLOOKUP(Base[[#This Row],[Recurso]],'DE-PARA'!$A$1:$A$1000,'DE-PARA'!$D$1:$D$1000)</f>
        <v>0</v>
      </c>
      <c r="E2596" t="str">
        <f>_xlfn.XLOOKUP(Base[[#This Row],[Tipo]],'DE-PARA'!$K$2:$K$63,'DE-PARA'!$L$2:$L$63,"Fazer De-Para")</f>
        <v>Fazer De-Para</v>
      </c>
      <c r="F2596" s="21">
        <f>Base[[#This Row],[Duração]]*24</f>
        <v>0</v>
      </c>
      <c r="G2596" s="22">
        <f>HOUR(Base[[#This Row],[Tempo de atendimento]]/24)</f>
        <v>0</v>
      </c>
      <c r="H2596">
        <f>_xlfn.XLOOKUP(Base[[#This Row],[Recurso]],'DE-PARA'!$A$1:$A$1000,'DE-PARA'!$E$1:$E$1000)</f>
        <v>0</v>
      </c>
      <c r="I2596">
        <f>_xlfn.XLOOKUP(Base[[#This Row],[Recurso]],'DE-PARA'!$A$1:$A$1000,'DE-PARA'!$F$1:$F$1000)</f>
        <v>0</v>
      </c>
      <c r="J2596" s="95"/>
      <c r="K2596" s="95"/>
      <c r="L2596" s="95"/>
      <c r="M2596" s="95"/>
      <c r="N2596" s="95"/>
      <c r="O2596" s="95"/>
      <c r="P2596" s="95"/>
      <c r="Q2596" s="95"/>
      <c r="R2596" s="95"/>
      <c r="S2596" s="95"/>
      <c r="T2596" s="95"/>
      <c r="U2596" s="95"/>
      <c r="V2596" s="95"/>
      <c r="W2596" s="95"/>
      <c r="X2596" s="95"/>
      <c r="Y2596" s="95"/>
      <c r="Z2596" s="95"/>
      <c r="AA2596" s="95"/>
      <c r="AB2596" s="95"/>
      <c r="AC2596" s="95"/>
      <c r="AD2596" s="96"/>
      <c r="AE2596" s="96"/>
      <c r="AF2596" s="96"/>
      <c r="AG2596" s="97"/>
      <c r="AH2596" s="97"/>
      <c r="AI2596" s="95"/>
      <c r="AJ2596" s="95"/>
      <c r="AK2596" s="95"/>
      <c r="AL2596" s="95"/>
      <c r="AM2596" s="95"/>
      <c r="AN2596" s="95"/>
      <c r="AO2596" s="95"/>
      <c r="AP2596" s="95"/>
      <c r="AQ2596" s="95"/>
      <c r="AR2596" s="95"/>
      <c r="AS2596" s="95"/>
      <c r="AT2596" s="95"/>
      <c r="AU2596" s="95"/>
      <c r="AV2596" s="95"/>
      <c r="AW2596" s="95"/>
      <c r="AX2596" s="95"/>
      <c r="AY2596" s="95"/>
      <c r="AZ2596" s="95"/>
      <c r="BA2596" s="95"/>
      <c r="BB2596" s="95"/>
      <c r="BC2596" s="95"/>
      <c r="BD2596" s="95"/>
      <c r="BE2596" s="95"/>
      <c r="BF2596" s="95"/>
      <c r="BG2596" s="95"/>
      <c r="BH2596" s="95"/>
      <c r="BI2596" s="95"/>
      <c r="BJ2596" s="95"/>
      <c r="BK2596" s="97"/>
      <c r="BL2596" s="97"/>
      <c r="BM2596" s="95"/>
      <c r="BN2596" s="95"/>
      <c r="BO2596" s="95"/>
      <c r="BP2596" s="98"/>
      <c r="BQ2596" s="95"/>
      <c r="BR2596" s="95"/>
      <c r="BS2596" s="95"/>
      <c r="BT2596" s="95"/>
      <c r="BU2596" s="95"/>
      <c r="BV2596" s="95"/>
      <c r="BW2596" s="95"/>
    </row>
    <row r="2597" spans="1:75">
      <c r="A2597" s="19">
        <f>CONCATENATE(MONTH(Base[[#This Row],[Data_Padronizada]]),"/",YEAR(Base[[#This Row],[Data_Padronizada]]))*1</f>
        <v>1</v>
      </c>
      <c r="B2597" s="20" cm="1">
        <f t="array" ref="B2597">IF(ISTEXT(BP2597), IFERROR(VALOR.DATA(TRIM(BP2597)), VALUE(TRIM(BP2597))), BP2597)</f>
        <v>0</v>
      </c>
      <c r="C2597" t="str">
        <f>TEXT(Base[[#This Row],[Data_Padronizada]],"DDD")</f>
        <v>sáb</v>
      </c>
      <c r="D2597">
        <f>_xlfn.XLOOKUP(Base[[#This Row],[Recurso]],'DE-PARA'!$A$1:$A$1000,'DE-PARA'!$D$1:$D$1000)</f>
        <v>0</v>
      </c>
      <c r="E2597" t="str">
        <f>_xlfn.XLOOKUP(Base[[#This Row],[Tipo]],'DE-PARA'!$K$2:$K$63,'DE-PARA'!$L$2:$L$63,"Fazer De-Para")</f>
        <v>Fazer De-Para</v>
      </c>
      <c r="F2597" s="21">
        <f>Base[[#This Row],[Duração]]*24</f>
        <v>0</v>
      </c>
      <c r="G2597" s="22">
        <f>HOUR(Base[[#This Row],[Tempo de atendimento]]/24)</f>
        <v>0</v>
      </c>
      <c r="H2597">
        <f>_xlfn.XLOOKUP(Base[[#This Row],[Recurso]],'DE-PARA'!$A$1:$A$1000,'DE-PARA'!$E$1:$E$1000)</f>
        <v>0</v>
      </c>
      <c r="I2597">
        <f>_xlfn.XLOOKUP(Base[[#This Row],[Recurso]],'DE-PARA'!$A$1:$A$1000,'DE-PARA'!$F$1:$F$1000)</f>
        <v>0</v>
      </c>
      <c r="J2597" s="95"/>
      <c r="K2597" s="95"/>
      <c r="L2597" s="95"/>
      <c r="M2597" s="95"/>
      <c r="N2597" s="95"/>
      <c r="O2597" s="95"/>
      <c r="P2597" s="95"/>
      <c r="Q2597" s="95"/>
      <c r="R2597" s="95"/>
      <c r="S2597" s="95"/>
      <c r="T2597" s="95"/>
      <c r="U2597" s="95"/>
      <c r="V2597" s="95"/>
      <c r="W2597" s="95"/>
      <c r="X2597" s="95"/>
      <c r="Y2597" s="95"/>
      <c r="Z2597" s="95"/>
      <c r="AA2597" s="95"/>
      <c r="AB2597" s="95"/>
      <c r="AC2597" s="95"/>
      <c r="AD2597" s="96"/>
      <c r="AE2597" s="96"/>
      <c r="AF2597" s="96"/>
      <c r="AG2597" s="97"/>
      <c r="AH2597" s="97"/>
      <c r="AI2597" s="95"/>
      <c r="AJ2597" s="95"/>
      <c r="AK2597" s="95"/>
      <c r="AL2597" s="95"/>
      <c r="AM2597" s="95"/>
      <c r="AN2597" s="95"/>
      <c r="AO2597" s="95"/>
      <c r="AP2597" s="95"/>
      <c r="AQ2597" s="95"/>
      <c r="AR2597" s="95"/>
      <c r="AS2597" s="95"/>
      <c r="AT2597" s="95"/>
      <c r="AU2597" s="95"/>
      <c r="AV2597" s="95"/>
      <c r="AW2597" s="95"/>
      <c r="AX2597" s="95"/>
      <c r="AY2597" s="95"/>
      <c r="AZ2597" s="95"/>
      <c r="BA2597" s="95"/>
      <c r="BB2597" s="95"/>
      <c r="BC2597" s="95"/>
      <c r="BD2597" s="95"/>
      <c r="BE2597" s="95"/>
      <c r="BF2597" s="95"/>
      <c r="BG2597" s="95"/>
      <c r="BH2597" s="95"/>
      <c r="BI2597" s="95"/>
      <c r="BJ2597" s="95"/>
      <c r="BK2597" s="97"/>
      <c r="BL2597" s="97"/>
      <c r="BM2597" s="95"/>
      <c r="BN2597" s="95"/>
      <c r="BO2597" s="95"/>
      <c r="BP2597" s="98"/>
      <c r="BQ2597" s="95"/>
      <c r="BR2597" s="95"/>
      <c r="BS2597" s="95"/>
      <c r="BT2597" s="95"/>
      <c r="BU2597" s="95"/>
      <c r="BV2597" s="95"/>
      <c r="BW2597" s="95"/>
    </row>
    <row r="2598" spans="1:75">
      <c r="A2598" s="19">
        <f>CONCATENATE(MONTH(Base[[#This Row],[Data_Padronizada]]),"/",YEAR(Base[[#This Row],[Data_Padronizada]]))*1</f>
        <v>1</v>
      </c>
      <c r="B2598" s="20" cm="1">
        <f t="array" ref="B2598">IF(ISTEXT(BP2598), IFERROR(VALOR.DATA(TRIM(BP2598)), VALUE(TRIM(BP2598))), BP2598)</f>
        <v>0</v>
      </c>
      <c r="C2598" t="str">
        <f>TEXT(Base[[#This Row],[Data_Padronizada]],"DDD")</f>
        <v>sáb</v>
      </c>
      <c r="D2598">
        <f>_xlfn.XLOOKUP(Base[[#This Row],[Recurso]],'DE-PARA'!$A$1:$A$1000,'DE-PARA'!$D$1:$D$1000)</f>
        <v>0</v>
      </c>
      <c r="E2598" t="str">
        <f>_xlfn.XLOOKUP(Base[[#This Row],[Tipo]],'DE-PARA'!$K$2:$K$63,'DE-PARA'!$L$2:$L$63,"Fazer De-Para")</f>
        <v>Fazer De-Para</v>
      </c>
      <c r="F2598" s="21">
        <f>Base[[#This Row],[Duração]]*24</f>
        <v>0</v>
      </c>
      <c r="G2598" s="22">
        <f>HOUR(Base[[#This Row],[Tempo de atendimento]]/24)</f>
        <v>0</v>
      </c>
      <c r="H2598">
        <f>_xlfn.XLOOKUP(Base[[#This Row],[Recurso]],'DE-PARA'!$A$1:$A$1000,'DE-PARA'!$E$1:$E$1000)</f>
        <v>0</v>
      </c>
      <c r="I2598">
        <f>_xlfn.XLOOKUP(Base[[#This Row],[Recurso]],'DE-PARA'!$A$1:$A$1000,'DE-PARA'!$F$1:$F$1000)</f>
        <v>0</v>
      </c>
      <c r="J2598" s="95"/>
      <c r="K2598" s="95"/>
      <c r="L2598" s="95"/>
      <c r="M2598" s="95"/>
      <c r="N2598" s="95"/>
      <c r="O2598" s="95"/>
      <c r="P2598" s="95"/>
      <c r="Q2598" s="95"/>
      <c r="R2598" s="95"/>
      <c r="S2598" s="95"/>
      <c r="T2598" s="95"/>
      <c r="U2598" s="95"/>
      <c r="V2598" s="95"/>
      <c r="W2598" s="95"/>
      <c r="X2598" s="95"/>
      <c r="Y2598" s="95"/>
      <c r="Z2598" s="95"/>
      <c r="AA2598" s="95"/>
      <c r="AB2598" s="95"/>
      <c r="AC2598" s="95"/>
      <c r="AD2598" s="96"/>
      <c r="AE2598" s="96"/>
      <c r="AF2598" s="96"/>
      <c r="AG2598" s="97"/>
      <c r="AH2598" s="97"/>
      <c r="AI2598" s="95"/>
      <c r="AJ2598" s="95"/>
      <c r="AK2598" s="95"/>
      <c r="AL2598" s="95"/>
      <c r="AM2598" s="95"/>
      <c r="AN2598" s="95"/>
      <c r="AO2598" s="95"/>
      <c r="AP2598" s="95"/>
      <c r="AQ2598" s="95"/>
      <c r="AR2598" s="95"/>
      <c r="AS2598" s="95"/>
      <c r="AT2598" s="95"/>
      <c r="AU2598" s="95"/>
      <c r="AV2598" s="95"/>
      <c r="AW2598" s="95"/>
      <c r="AX2598" s="95"/>
      <c r="AY2598" s="95"/>
      <c r="AZ2598" s="95"/>
      <c r="BA2598" s="95"/>
      <c r="BB2598" s="95"/>
      <c r="BC2598" s="95"/>
      <c r="BD2598" s="95"/>
      <c r="BE2598" s="95"/>
      <c r="BF2598" s="95"/>
      <c r="BG2598" s="95"/>
      <c r="BH2598" s="95"/>
      <c r="BI2598" s="95"/>
      <c r="BJ2598" s="95"/>
      <c r="BK2598" s="97"/>
      <c r="BL2598" s="97"/>
      <c r="BM2598" s="95"/>
      <c r="BN2598" s="95"/>
      <c r="BO2598" s="95"/>
      <c r="BP2598" s="98"/>
      <c r="BQ2598" s="95"/>
      <c r="BR2598" s="95"/>
      <c r="BS2598" s="95"/>
      <c r="BT2598" s="95"/>
      <c r="BU2598" s="95"/>
      <c r="BV2598" s="95"/>
      <c r="BW2598" s="95"/>
    </row>
    <row r="2599" spans="1:75">
      <c r="A2599" s="19">
        <f>CONCATENATE(MONTH(Base[[#This Row],[Data_Padronizada]]),"/",YEAR(Base[[#This Row],[Data_Padronizada]]))*1</f>
        <v>1</v>
      </c>
      <c r="B2599" s="20" cm="1">
        <f t="array" ref="B2599">IF(ISTEXT(BP2599), IFERROR(VALOR.DATA(TRIM(BP2599)), VALUE(TRIM(BP2599))), BP2599)</f>
        <v>0</v>
      </c>
      <c r="C2599" t="str">
        <f>TEXT(Base[[#This Row],[Data_Padronizada]],"DDD")</f>
        <v>sáb</v>
      </c>
      <c r="D2599">
        <f>_xlfn.XLOOKUP(Base[[#This Row],[Recurso]],'DE-PARA'!$A$1:$A$1000,'DE-PARA'!$D$1:$D$1000)</f>
        <v>0</v>
      </c>
      <c r="E2599" t="str">
        <f>_xlfn.XLOOKUP(Base[[#This Row],[Tipo]],'DE-PARA'!$K$2:$K$63,'DE-PARA'!$L$2:$L$63,"Fazer De-Para")</f>
        <v>Fazer De-Para</v>
      </c>
      <c r="F2599" s="21">
        <f>Base[[#This Row],[Duração]]*24</f>
        <v>0</v>
      </c>
      <c r="G2599" s="22">
        <f>HOUR(Base[[#This Row],[Tempo de atendimento]]/24)</f>
        <v>0</v>
      </c>
      <c r="H2599">
        <f>_xlfn.XLOOKUP(Base[[#This Row],[Recurso]],'DE-PARA'!$A$1:$A$1000,'DE-PARA'!$E$1:$E$1000)</f>
        <v>0</v>
      </c>
      <c r="I2599">
        <f>_xlfn.XLOOKUP(Base[[#This Row],[Recurso]],'DE-PARA'!$A$1:$A$1000,'DE-PARA'!$F$1:$F$1000)</f>
        <v>0</v>
      </c>
      <c r="J2599" s="95"/>
      <c r="K2599" s="95"/>
      <c r="L2599" s="95"/>
      <c r="M2599" s="95"/>
      <c r="N2599" s="95"/>
      <c r="O2599" s="95"/>
      <c r="P2599" s="95"/>
      <c r="Q2599" s="95"/>
      <c r="R2599" s="95"/>
      <c r="S2599" s="95"/>
      <c r="T2599" s="95"/>
      <c r="U2599" s="95"/>
      <c r="V2599" s="95"/>
      <c r="W2599" s="95"/>
      <c r="X2599" s="95"/>
      <c r="Y2599" s="95"/>
      <c r="Z2599" s="95"/>
      <c r="AA2599" s="95"/>
      <c r="AB2599" s="95"/>
      <c r="AC2599" s="95"/>
      <c r="AD2599" s="96"/>
      <c r="AE2599" s="96"/>
      <c r="AF2599" s="96"/>
      <c r="AG2599" s="97"/>
      <c r="AH2599" s="97"/>
      <c r="AI2599" s="95"/>
      <c r="AJ2599" s="95"/>
      <c r="AK2599" s="95"/>
      <c r="AL2599" s="95"/>
      <c r="AM2599" s="95"/>
      <c r="AN2599" s="95"/>
      <c r="AO2599" s="95"/>
      <c r="AP2599" s="95"/>
      <c r="AQ2599" s="95"/>
      <c r="AR2599" s="95"/>
      <c r="AS2599" s="95"/>
      <c r="AT2599" s="95"/>
      <c r="AU2599" s="95"/>
      <c r="AV2599" s="95"/>
      <c r="AW2599" s="95"/>
      <c r="AX2599" s="95"/>
      <c r="AY2599" s="95"/>
      <c r="AZ2599" s="95"/>
      <c r="BA2599" s="95"/>
      <c r="BB2599" s="95"/>
      <c r="BC2599" s="95"/>
      <c r="BD2599" s="95"/>
      <c r="BE2599" s="95"/>
      <c r="BF2599" s="95"/>
      <c r="BG2599" s="95"/>
      <c r="BH2599" s="95"/>
      <c r="BI2599" s="95"/>
      <c r="BJ2599" s="95"/>
      <c r="BK2599" s="97"/>
      <c r="BL2599" s="97"/>
      <c r="BM2599" s="95"/>
      <c r="BN2599" s="95"/>
      <c r="BO2599" s="95"/>
      <c r="BP2599" s="98"/>
      <c r="BQ2599" s="95"/>
      <c r="BR2599" s="95"/>
      <c r="BS2599" s="95"/>
      <c r="BT2599" s="95"/>
      <c r="BU2599" s="95"/>
      <c r="BV2599" s="95"/>
      <c r="BW2599" s="95"/>
    </row>
    <row r="2600" spans="1:75">
      <c r="A2600" s="19">
        <f>CONCATENATE(MONTH(Base[[#This Row],[Data_Padronizada]]),"/",YEAR(Base[[#This Row],[Data_Padronizada]]))*1</f>
        <v>1</v>
      </c>
      <c r="B2600" s="20" cm="1">
        <f t="array" ref="B2600">IF(ISTEXT(BP2600), IFERROR(VALOR.DATA(TRIM(BP2600)), VALUE(TRIM(BP2600))), BP2600)</f>
        <v>0</v>
      </c>
      <c r="C2600" t="str">
        <f>TEXT(Base[[#This Row],[Data_Padronizada]],"DDD")</f>
        <v>sáb</v>
      </c>
      <c r="D2600">
        <f>_xlfn.XLOOKUP(Base[[#This Row],[Recurso]],'DE-PARA'!$A$1:$A$1000,'DE-PARA'!$D$1:$D$1000)</f>
        <v>0</v>
      </c>
      <c r="E2600" t="str">
        <f>_xlfn.XLOOKUP(Base[[#This Row],[Tipo]],'DE-PARA'!$K$2:$K$63,'DE-PARA'!$L$2:$L$63,"Fazer De-Para")</f>
        <v>Fazer De-Para</v>
      </c>
      <c r="F2600" s="21">
        <f>Base[[#This Row],[Duração]]*24</f>
        <v>0</v>
      </c>
      <c r="G2600" s="22">
        <f>HOUR(Base[[#This Row],[Tempo de atendimento]]/24)</f>
        <v>0</v>
      </c>
      <c r="H2600">
        <f>_xlfn.XLOOKUP(Base[[#This Row],[Recurso]],'DE-PARA'!$A$1:$A$1000,'DE-PARA'!$E$1:$E$1000)</f>
        <v>0</v>
      </c>
      <c r="I2600">
        <f>_xlfn.XLOOKUP(Base[[#This Row],[Recurso]],'DE-PARA'!$A$1:$A$1000,'DE-PARA'!$F$1:$F$1000)</f>
        <v>0</v>
      </c>
      <c r="J2600" s="95"/>
      <c r="K2600" s="95"/>
      <c r="L2600" s="95"/>
      <c r="M2600" s="95"/>
      <c r="N2600" s="95"/>
      <c r="O2600" s="95"/>
      <c r="P2600" s="95"/>
      <c r="Q2600" s="95"/>
      <c r="R2600" s="95"/>
      <c r="S2600" s="95"/>
      <c r="T2600" s="95"/>
      <c r="U2600" s="95"/>
      <c r="V2600" s="95"/>
      <c r="W2600" s="95"/>
      <c r="X2600" s="95"/>
      <c r="Y2600" s="95"/>
      <c r="Z2600" s="95"/>
      <c r="AA2600" s="95"/>
      <c r="AB2600" s="95"/>
      <c r="AC2600" s="95"/>
      <c r="AD2600" s="96"/>
      <c r="AE2600" s="96"/>
      <c r="AF2600" s="96"/>
      <c r="AG2600" s="97"/>
      <c r="AH2600" s="97"/>
      <c r="AI2600" s="95"/>
      <c r="AJ2600" s="95"/>
      <c r="AK2600" s="95"/>
      <c r="AL2600" s="95"/>
      <c r="AM2600" s="95"/>
      <c r="AN2600" s="95"/>
      <c r="AO2600" s="95"/>
      <c r="AP2600" s="95"/>
      <c r="AQ2600" s="95"/>
      <c r="AR2600" s="95"/>
      <c r="AS2600" s="95"/>
      <c r="AT2600" s="95"/>
      <c r="AU2600" s="95"/>
      <c r="AV2600" s="95"/>
      <c r="AW2600" s="95"/>
      <c r="AX2600" s="95"/>
      <c r="AY2600" s="95"/>
      <c r="AZ2600" s="95"/>
      <c r="BA2600" s="95"/>
      <c r="BB2600" s="95"/>
      <c r="BC2600" s="95"/>
      <c r="BD2600" s="95"/>
      <c r="BE2600" s="95"/>
      <c r="BF2600" s="95"/>
      <c r="BG2600" s="95"/>
      <c r="BH2600" s="95"/>
      <c r="BI2600" s="95"/>
      <c r="BJ2600" s="95"/>
      <c r="BK2600" s="97"/>
      <c r="BL2600" s="97"/>
      <c r="BM2600" s="95"/>
      <c r="BN2600" s="95"/>
      <c r="BO2600" s="95"/>
      <c r="BP2600" s="98"/>
      <c r="BQ2600" s="95"/>
      <c r="BR2600" s="95"/>
      <c r="BS2600" s="95"/>
      <c r="BT2600" s="95"/>
      <c r="BU2600" s="95"/>
      <c r="BV2600" s="95"/>
      <c r="BW2600" s="95"/>
    </row>
    <row r="2601" spans="1:75">
      <c r="A2601" s="19">
        <f>CONCATENATE(MONTH(Base[[#This Row],[Data_Padronizada]]),"/",YEAR(Base[[#This Row],[Data_Padronizada]]))*1</f>
        <v>1</v>
      </c>
      <c r="B2601" s="20" cm="1">
        <f t="array" ref="B2601">IF(ISTEXT(BP2601), IFERROR(VALOR.DATA(TRIM(BP2601)), VALUE(TRIM(BP2601))), BP2601)</f>
        <v>0</v>
      </c>
      <c r="C2601" t="str">
        <f>TEXT(Base[[#This Row],[Data_Padronizada]],"DDD")</f>
        <v>sáb</v>
      </c>
      <c r="D2601">
        <f>_xlfn.XLOOKUP(Base[[#This Row],[Recurso]],'DE-PARA'!$A$1:$A$1000,'DE-PARA'!$D$1:$D$1000)</f>
        <v>0</v>
      </c>
      <c r="E2601" t="str">
        <f>_xlfn.XLOOKUP(Base[[#This Row],[Tipo]],'DE-PARA'!$K$2:$K$63,'DE-PARA'!$L$2:$L$63,"Fazer De-Para")</f>
        <v>Fazer De-Para</v>
      </c>
      <c r="F2601" s="21">
        <f>Base[[#This Row],[Duração]]*24</f>
        <v>0</v>
      </c>
      <c r="G2601" s="22">
        <f>HOUR(Base[[#This Row],[Tempo de atendimento]]/24)</f>
        <v>0</v>
      </c>
      <c r="H2601">
        <f>_xlfn.XLOOKUP(Base[[#This Row],[Recurso]],'DE-PARA'!$A$1:$A$1000,'DE-PARA'!$E$1:$E$1000)</f>
        <v>0</v>
      </c>
      <c r="I2601">
        <f>_xlfn.XLOOKUP(Base[[#This Row],[Recurso]],'DE-PARA'!$A$1:$A$1000,'DE-PARA'!$F$1:$F$1000)</f>
        <v>0</v>
      </c>
      <c r="J2601" s="95"/>
      <c r="K2601" s="95"/>
      <c r="L2601" s="95"/>
      <c r="M2601" s="95"/>
      <c r="N2601" s="95"/>
      <c r="O2601" s="95"/>
      <c r="P2601" s="95"/>
      <c r="Q2601" s="95"/>
      <c r="R2601" s="95"/>
      <c r="S2601" s="95"/>
      <c r="T2601" s="95"/>
      <c r="U2601" s="95"/>
      <c r="V2601" s="95"/>
      <c r="W2601" s="95"/>
      <c r="X2601" s="95"/>
      <c r="Y2601" s="95"/>
      <c r="Z2601" s="95"/>
      <c r="AA2601" s="95"/>
      <c r="AB2601" s="95"/>
      <c r="AC2601" s="95"/>
      <c r="AD2601" s="96"/>
      <c r="AE2601" s="96"/>
      <c r="AF2601" s="96"/>
      <c r="AG2601" s="97"/>
      <c r="AH2601" s="97"/>
      <c r="AI2601" s="95"/>
      <c r="AJ2601" s="95"/>
      <c r="AK2601" s="95"/>
      <c r="AL2601" s="95"/>
      <c r="AM2601" s="95"/>
      <c r="AN2601" s="95"/>
      <c r="AO2601" s="95"/>
      <c r="AP2601" s="95"/>
      <c r="AQ2601" s="95"/>
      <c r="AR2601" s="95"/>
      <c r="AS2601" s="95"/>
      <c r="AT2601" s="95"/>
      <c r="AU2601" s="95"/>
      <c r="AV2601" s="95"/>
      <c r="AW2601" s="95"/>
      <c r="AX2601" s="95"/>
      <c r="AY2601" s="95"/>
      <c r="AZ2601" s="95"/>
      <c r="BA2601" s="95"/>
      <c r="BB2601" s="95"/>
      <c r="BC2601" s="95"/>
      <c r="BD2601" s="95"/>
      <c r="BE2601" s="95"/>
      <c r="BF2601" s="95"/>
      <c r="BG2601" s="95"/>
      <c r="BH2601" s="95"/>
      <c r="BI2601" s="95"/>
      <c r="BJ2601" s="95"/>
      <c r="BK2601" s="97"/>
      <c r="BL2601" s="97"/>
      <c r="BM2601" s="95"/>
      <c r="BN2601" s="95"/>
      <c r="BO2601" s="95"/>
      <c r="BP2601" s="98"/>
      <c r="BQ2601" s="95"/>
      <c r="BR2601" s="95"/>
      <c r="BS2601" s="95"/>
      <c r="BT2601" s="95"/>
      <c r="BU2601" s="95"/>
      <c r="BV2601" s="95"/>
      <c r="BW2601" s="95"/>
    </row>
    <row r="2602" spans="1:75">
      <c r="A2602" s="19">
        <f>CONCATENATE(MONTH(Base[[#This Row],[Data_Padronizada]]),"/",YEAR(Base[[#This Row],[Data_Padronizada]]))*1</f>
        <v>1</v>
      </c>
      <c r="B2602" s="20" cm="1">
        <f t="array" ref="B2602">IF(ISTEXT(BP2602), IFERROR(VALOR.DATA(TRIM(BP2602)), VALUE(TRIM(BP2602))), BP2602)</f>
        <v>0</v>
      </c>
      <c r="C2602" t="str">
        <f>TEXT(Base[[#This Row],[Data_Padronizada]],"DDD")</f>
        <v>sáb</v>
      </c>
      <c r="D2602">
        <f>_xlfn.XLOOKUP(Base[[#This Row],[Recurso]],'DE-PARA'!$A$1:$A$1000,'DE-PARA'!$D$1:$D$1000)</f>
        <v>0</v>
      </c>
      <c r="E2602" t="str">
        <f>_xlfn.XLOOKUP(Base[[#This Row],[Tipo]],'DE-PARA'!$K$2:$K$63,'DE-PARA'!$L$2:$L$63,"Fazer De-Para")</f>
        <v>Fazer De-Para</v>
      </c>
      <c r="F2602" s="21">
        <f>Base[[#This Row],[Duração]]*24</f>
        <v>0</v>
      </c>
      <c r="G2602" s="22">
        <f>HOUR(Base[[#This Row],[Tempo de atendimento]]/24)</f>
        <v>0</v>
      </c>
      <c r="H2602">
        <f>_xlfn.XLOOKUP(Base[[#This Row],[Recurso]],'DE-PARA'!$A$1:$A$1000,'DE-PARA'!$E$1:$E$1000)</f>
        <v>0</v>
      </c>
      <c r="I2602">
        <f>_xlfn.XLOOKUP(Base[[#This Row],[Recurso]],'DE-PARA'!$A$1:$A$1000,'DE-PARA'!$F$1:$F$1000)</f>
        <v>0</v>
      </c>
      <c r="J2602" s="95"/>
      <c r="K2602" s="95"/>
      <c r="L2602" s="95"/>
      <c r="M2602" s="95"/>
      <c r="N2602" s="95"/>
      <c r="O2602" s="95"/>
      <c r="P2602" s="95"/>
      <c r="Q2602" s="95"/>
      <c r="R2602" s="95"/>
      <c r="S2602" s="95"/>
      <c r="T2602" s="95"/>
      <c r="U2602" s="95"/>
      <c r="V2602" s="95"/>
      <c r="W2602" s="95"/>
      <c r="X2602" s="95"/>
      <c r="Y2602" s="95"/>
      <c r="Z2602" s="95"/>
      <c r="AA2602" s="95"/>
      <c r="AB2602" s="95"/>
      <c r="AC2602" s="95"/>
      <c r="AD2602" s="96"/>
      <c r="AE2602" s="96"/>
      <c r="AF2602" s="96"/>
      <c r="AG2602" s="97"/>
      <c r="AH2602" s="97"/>
      <c r="AI2602" s="95"/>
      <c r="AJ2602" s="95"/>
      <c r="AK2602" s="95"/>
      <c r="AL2602" s="95"/>
      <c r="AM2602" s="95"/>
      <c r="AN2602" s="95"/>
      <c r="AO2602" s="95"/>
      <c r="AP2602" s="95"/>
      <c r="AQ2602" s="95"/>
      <c r="AR2602" s="95"/>
      <c r="AS2602" s="95"/>
      <c r="AT2602" s="95"/>
      <c r="AU2602" s="95"/>
      <c r="AV2602" s="95"/>
      <c r="AW2602" s="95"/>
      <c r="AX2602" s="95"/>
      <c r="AY2602" s="95"/>
      <c r="AZ2602" s="95"/>
      <c r="BA2602" s="95"/>
      <c r="BB2602" s="95"/>
      <c r="BC2602" s="95"/>
      <c r="BD2602" s="95"/>
      <c r="BE2602" s="95"/>
      <c r="BF2602" s="95"/>
      <c r="BG2602" s="95"/>
      <c r="BH2602" s="95"/>
      <c r="BI2602" s="95"/>
      <c r="BJ2602" s="95"/>
      <c r="BK2602" s="97"/>
      <c r="BL2602" s="97"/>
      <c r="BM2602" s="95"/>
      <c r="BN2602" s="95"/>
      <c r="BO2602" s="95"/>
      <c r="BP2602" s="98"/>
      <c r="BQ2602" s="95"/>
      <c r="BR2602" s="95"/>
      <c r="BS2602" s="95"/>
      <c r="BT2602" s="95"/>
      <c r="BU2602" s="95"/>
      <c r="BV2602" s="95"/>
      <c r="BW2602" s="95"/>
    </row>
    <row r="2603" spans="1:75">
      <c r="A2603" s="19">
        <f>CONCATENATE(MONTH(Base[[#This Row],[Data_Padronizada]]),"/",YEAR(Base[[#This Row],[Data_Padronizada]]))*1</f>
        <v>1</v>
      </c>
      <c r="B2603" s="20" cm="1">
        <f t="array" ref="B2603">IF(ISTEXT(BP2603), IFERROR(VALOR.DATA(TRIM(BP2603)), VALUE(TRIM(BP2603))), BP2603)</f>
        <v>0</v>
      </c>
      <c r="C2603" t="str">
        <f>TEXT(Base[[#This Row],[Data_Padronizada]],"DDD")</f>
        <v>sáb</v>
      </c>
      <c r="D2603">
        <f>_xlfn.XLOOKUP(Base[[#This Row],[Recurso]],'DE-PARA'!$A$1:$A$1000,'DE-PARA'!$D$1:$D$1000)</f>
        <v>0</v>
      </c>
      <c r="E2603" t="str">
        <f>_xlfn.XLOOKUP(Base[[#This Row],[Tipo]],'DE-PARA'!$K$2:$K$63,'DE-PARA'!$L$2:$L$63,"Fazer De-Para")</f>
        <v>Fazer De-Para</v>
      </c>
      <c r="F2603" s="21">
        <f>Base[[#This Row],[Duração]]*24</f>
        <v>0</v>
      </c>
      <c r="G2603" s="22">
        <f>HOUR(Base[[#This Row],[Tempo de atendimento]]/24)</f>
        <v>0</v>
      </c>
      <c r="H2603">
        <f>_xlfn.XLOOKUP(Base[[#This Row],[Recurso]],'DE-PARA'!$A$1:$A$1000,'DE-PARA'!$E$1:$E$1000)</f>
        <v>0</v>
      </c>
      <c r="I2603">
        <f>_xlfn.XLOOKUP(Base[[#This Row],[Recurso]],'DE-PARA'!$A$1:$A$1000,'DE-PARA'!$F$1:$F$1000)</f>
        <v>0</v>
      </c>
      <c r="J2603" s="95"/>
      <c r="K2603" s="95"/>
      <c r="L2603" s="95"/>
      <c r="M2603" s="95"/>
      <c r="N2603" s="95"/>
      <c r="O2603" s="95"/>
      <c r="P2603" s="95"/>
      <c r="Q2603" s="95"/>
      <c r="R2603" s="95"/>
      <c r="S2603" s="95"/>
      <c r="T2603" s="95"/>
      <c r="U2603" s="95"/>
      <c r="V2603" s="95"/>
      <c r="W2603" s="95"/>
      <c r="X2603" s="95"/>
      <c r="Y2603" s="95"/>
      <c r="Z2603" s="95"/>
      <c r="AA2603" s="95"/>
      <c r="AB2603" s="95"/>
      <c r="AC2603" s="95"/>
      <c r="AD2603" s="96"/>
      <c r="AE2603" s="96"/>
      <c r="AF2603" s="96"/>
      <c r="AG2603" s="97"/>
      <c r="AH2603" s="97"/>
      <c r="AI2603" s="95"/>
      <c r="AJ2603" s="95"/>
      <c r="AK2603" s="95"/>
      <c r="AL2603" s="95"/>
      <c r="AM2603" s="95"/>
      <c r="AN2603" s="95"/>
      <c r="AO2603" s="95"/>
      <c r="AP2603" s="95"/>
      <c r="AQ2603" s="95"/>
      <c r="AR2603" s="95"/>
      <c r="AS2603" s="95"/>
      <c r="AT2603" s="95"/>
      <c r="AU2603" s="95"/>
      <c r="AV2603" s="95"/>
      <c r="AW2603" s="95"/>
      <c r="AX2603" s="95"/>
      <c r="AY2603" s="95"/>
      <c r="AZ2603" s="95"/>
      <c r="BA2603" s="95"/>
      <c r="BB2603" s="95"/>
      <c r="BC2603" s="95"/>
      <c r="BD2603" s="95"/>
      <c r="BE2603" s="95"/>
      <c r="BF2603" s="95"/>
      <c r="BG2603" s="95"/>
      <c r="BH2603" s="95"/>
      <c r="BI2603" s="95"/>
      <c r="BJ2603" s="95"/>
      <c r="BK2603" s="97"/>
      <c r="BL2603" s="97"/>
      <c r="BM2603" s="95"/>
      <c r="BN2603" s="95"/>
      <c r="BO2603" s="95"/>
      <c r="BP2603" s="98"/>
      <c r="BQ2603" s="95"/>
      <c r="BR2603" s="95"/>
      <c r="BS2603" s="95"/>
      <c r="BT2603" s="95"/>
      <c r="BU2603" s="95"/>
      <c r="BV2603" s="95"/>
      <c r="BW2603" s="95"/>
    </row>
    <row r="2604" spans="1:75">
      <c r="A2604" s="19">
        <f>CONCATENATE(MONTH(Base[[#This Row],[Data_Padronizada]]),"/",YEAR(Base[[#This Row],[Data_Padronizada]]))*1</f>
        <v>1</v>
      </c>
      <c r="B2604" s="20" cm="1">
        <f t="array" ref="B2604">IF(ISTEXT(BP2604), IFERROR(VALOR.DATA(TRIM(BP2604)), VALUE(TRIM(BP2604))), BP2604)</f>
        <v>0</v>
      </c>
      <c r="C2604" t="str">
        <f>TEXT(Base[[#This Row],[Data_Padronizada]],"DDD")</f>
        <v>sáb</v>
      </c>
      <c r="D2604">
        <f>_xlfn.XLOOKUP(Base[[#This Row],[Recurso]],'DE-PARA'!$A$1:$A$1000,'DE-PARA'!$D$1:$D$1000)</f>
        <v>0</v>
      </c>
      <c r="E2604" t="str">
        <f>_xlfn.XLOOKUP(Base[[#This Row],[Tipo]],'DE-PARA'!$K$2:$K$63,'DE-PARA'!$L$2:$L$63,"Fazer De-Para")</f>
        <v>Fazer De-Para</v>
      </c>
      <c r="F2604" s="21">
        <f>Base[[#This Row],[Duração]]*24</f>
        <v>0</v>
      </c>
      <c r="G2604" s="22">
        <f>HOUR(Base[[#This Row],[Tempo de atendimento]]/24)</f>
        <v>0</v>
      </c>
      <c r="H2604">
        <f>_xlfn.XLOOKUP(Base[[#This Row],[Recurso]],'DE-PARA'!$A$1:$A$1000,'DE-PARA'!$E$1:$E$1000)</f>
        <v>0</v>
      </c>
      <c r="I2604">
        <f>_xlfn.XLOOKUP(Base[[#This Row],[Recurso]],'DE-PARA'!$A$1:$A$1000,'DE-PARA'!$F$1:$F$1000)</f>
        <v>0</v>
      </c>
      <c r="J2604" s="95"/>
      <c r="K2604" s="95"/>
      <c r="L2604" s="95"/>
      <c r="M2604" s="95"/>
      <c r="N2604" s="95"/>
      <c r="O2604" s="95"/>
      <c r="P2604" s="95"/>
      <c r="Q2604" s="95"/>
      <c r="R2604" s="95"/>
      <c r="S2604" s="95"/>
      <c r="T2604" s="95"/>
      <c r="U2604" s="95"/>
      <c r="V2604" s="95"/>
      <c r="W2604" s="95"/>
      <c r="X2604" s="95"/>
      <c r="Y2604" s="95"/>
      <c r="Z2604" s="95"/>
      <c r="AA2604" s="95"/>
      <c r="AB2604" s="95"/>
      <c r="AC2604" s="95"/>
      <c r="AD2604" s="96"/>
      <c r="AE2604" s="96"/>
      <c r="AF2604" s="96"/>
      <c r="AG2604" s="97"/>
      <c r="AH2604" s="97"/>
      <c r="AI2604" s="95"/>
      <c r="AJ2604" s="95"/>
      <c r="AK2604" s="95"/>
      <c r="AL2604" s="95"/>
      <c r="AM2604" s="95"/>
      <c r="AN2604" s="95"/>
      <c r="AO2604" s="95"/>
      <c r="AP2604" s="95"/>
      <c r="AQ2604" s="95"/>
      <c r="AR2604" s="95"/>
      <c r="AS2604" s="95"/>
      <c r="AT2604" s="95"/>
      <c r="AU2604" s="95"/>
      <c r="AV2604" s="95"/>
      <c r="AW2604" s="95"/>
      <c r="AX2604" s="95"/>
      <c r="AY2604" s="95"/>
      <c r="AZ2604" s="95"/>
      <c r="BA2604" s="95"/>
      <c r="BB2604" s="95"/>
      <c r="BC2604" s="95"/>
      <c r="BD2604" s="95"/>
      <c r="BE2604" s="95"/>
      <c r="BF2604" s="95"/>
      <c r="BG2604" s="95"/>
      <c r="BH2604" s="95"/>
      <c r="BI2604" s="95"/>
      <c r="BJ2604" s="95"/>
      <c r="BK2604" s="97"/>
      <c r="BL2604" s="97"/>
      <c r="BM2604" s="95"/>
      <c r="BN2604" s="95"/>
      <c r="BO2604" s="95"/>
      <c r="BP2604" s="98"/>
      <c r="BQ2604" s="95"/>
      <c r="BR2604" s="95"/>
      <c r="BS2604" s="95"/>
      <c r="BT2604" s="95"/>
      <c r="BU2604" s="95"/>
      <c r="BV2604" s="95"/>
      <c r="BW2604" s="95"/>
    </row>
    <row r="2605" spans="1:75">
      <c r="A2605" s="19">
        <f>CONCATENATE(MONTH(Base[[#This Row],[Data_Padronizada]]),"/",YEAR(Base[[#This Row],[Data_Padronizada]]))*1</f>
        <v>1</v>
      </c>
      <c r="B2605" s="20" cm="1">
        <f t="array" ref="B2605">IF(ISTEXT(BP2605), IFERROR(VALOR.DATA(TRIM(BP2605)), VALUE(TRIM(BP2605))), BP2605)</f>
        <v>0</v>
      </c>
      <c r="C2605" t="str">
        <f>TEXT(Base[[#This Row],[Data_Padronizada]],"DDD")</f>
        <v>sáb</v>
      </c>
      <c r="D2605">
        <f>_xlfn.XLOOKUP(Base[[#This Row],[Recurso]],'DE-PARA'!$A$1:$A$1000,'DE-PARA'!$D$1:$D$1000)</f>
        <v>0</v>
      </c>
      <c r="E2605" t="str">
        <f>_xlfn.XLOOKUP(Base[[#This Row],[Tipo]],'DE-PARA'!$K$2:$K$63,'DE-PARA'!$L$2:$L$63,"Fazer De-Para")</f>
        <v>Fazer De-Para</v>
      </c>
      <c r="F2605" s="21">
        <f>Base[[#This Row],[Duração]]*24</f>
        <v>0</v>
      </c>
      <c r="G2605" s="22">
        <f>HOUR(Base[[#This Row],[Tempo de atendimento]]/24)</f>
        <v>0</v>
      </c>
      <c r="H2605">
        <f>_xlfn.XLOOKUP(Base[[#This Row],[Recurso]],'DE-PARA'!$A$1:$A$1000,'DE-PARA'!$E$1:$E$1000)</f>
        <v>0</v>
      </c>
      <c r="I2605">
        <f>_xlfn.XLOOKUP(Base[[#This Row],[Recurso]],'DE-PARA'!$A$1:$A$1000,'DE-PARA'!$F$1:$F$1000)</f>
        <v>0</v>
      </c>
      <c r="J2605" s="95"/>
      <c r="K2605" s="95"/>
      <c r="L2605" s="95"/>
      <c r="M2605" s="95"/>
      <c r="N2605" s="95"/>
      <c r="O2605" s="95"/>
      <c r="P2605" s="95"/>
      <c r="Q2605" s="95"/>
      <c r="R2605" s="95"/>
      <c r="S2605" s="95"/>
      <c r="T2605" s="95"/>
      <c r="U2605" s="95"/>
      <c r="V2605" s="95"/>
      <c r="W2605" s="95"/>
      <c r="X2605" s="95"/>
      <c r="Y2605" s="95"/>
      <c r="Z2605" s="95"/>
      <c r="AA2605" s="95"/>
      <c r="AB2605" s="95"/>
      <c r="AC2605" s="95"/>
      <c r="AD2605" s="96"/>
      <c r="AE2605" s="96"/>
      <c r="AF2605" s="96"/>
      <c r="AG2605" s="97"/>
      <c r="AH2605" s="97"/>
      <c r="AI2605" s="95"/>
      <c r="AJ2605" s="95"/>
      <c r="AK2605" s="95"/>
      <c r="AL2605" s="95"/>
      <c r="AM2605" s="95"/>
      <c r="AN2605" s="95"/>
      <c r="AO2605" s="95"/>
      <c r="AP2605" s="95"/>
      <c r="AQ2605" s="95"/>
      <c r="AR2605" s="95"/>
      <c r="AS2605" s="95"/>
      <c r="AT2605" s="95"/>
      <c r="AU2605" s="95"/>
      <c r="AV2605" s="95"/>
      <c r="AW2605" s="95"/>
      <c r="AX2605" s="95"/>
      <c r="AY2605" s="95"/>
      <c r="AZ2605" s="95"/>
      <c r="BA2605" s="95"/>
      <c r="BB2605" s="95"/>
      <c r="BC2605" s="95"/>
      <c r="BD2605" s="95"/>
      <c r="BE2605" s="95"/>
      <c r="BF2605" s="95"/>
      <c r="BG2605" s="95"/>
      <c r="BH2605" s="95"/>
      <c r="BI2605" s="95"/>
      <c r="BJ2605" s="95"/>
      <c r="BK2605" s="97"/>
      <c r="BL2605" s="97"/>
      <c r="BM2605" s="95"/>
      <c r="BN2605" s="95"/>
      <c r="BO2605" s="95"/>
      <c r="BP2605" s="98"/>
      <c r="BQ2605" s="95"/>
      <c r="BR2605" s="95"/>
      <c r="BS2605" s="95"/>
      <c r="BT2605" s="95"/>
      <c r="BU2605" s="95"/>
      <c r="BV2605" s="95"/>
      <c r="BW2605" s="95"/>
    </row>
    <row r="2606" spans="1:75">
      <c r="A2606" s="19">
        <f>CONCATENATE(MONTH(Base[[#This Row],[Data_Padronizada]]),"/",YEAR(Base[[#This Row],[Data_Padronizada]]))*1</f>
        <v>1</v>
      </c>
      <c r="B2606" s="20" cm="1">
        <f t="array" ref="B2606">IF(ISTEXT(BP2606), IFERROR(VALOR.DATA(TRIM(BP2606)), VALUE(TRIM(BP2606))), BP2606)</f>
        <v>0</v>
      </c>
      <c r="C2606" t="str">
        <f>TEXT(Base[[#This Row],[Data_Padronizada]],"DDD")</f>
        <v>sáb</v>
      </c>
      <c r="D2606">
        <f>_xlfn.XLOOKUP(Base[[#This Row],[Recurso]],'DE-PARA'!$A$1:$A$1000,'DE-PARA'!$D$1:$D$1000)</f>
        <v>0</v>
      </c>
      <c r="E2606" t="str">
        <f>_xlfn.XLOOKUP(Base[[#This Row],[Tipo]],'DE-PARA'!$K$2:$K$63,'DE-PARA'!$L$2:$L$63,"Fazer De-Para")</f>
        <v>Fazer De-Para</v>
      </c>
      <c r="F2606" s="21">
        <f>Base[[#This Row],[Duração]]*24</f>
        <v>0</v>
      </c>
      <c r="G2606" s="22">
        <f>HOUR(Base[[#This Row],[Tempo de atendimento]]/24)</f>
        <v>0</v>
      </c>
      <c r="H2606">
        <f>_xlfn.XLOOKUP(Base[[#This Row],[Recurso]],'DE-PARA'!$A$1:$A$1000,'DE-PARA'!$E$1:$E$1000)</f>
        <v>0</v>
      </c>
      <c r="I2606">
        <f>_xlfn.XLOOKUP(Base[[#This Row],[Recurso]],'DE-PARA'!$A$1:$A$1000,'DE-PARA'!$F$1:$F$1000)</f>
        <v>0</v>
      </c>
      <c r="J2606" s="95"/>
      <c r="K2606" s="95"/>
      <c r="L2606" s="95"/>
      <c r="M2606" s="95"/>
      <c r="N2606" s="95"/>
      <c r="O2606" s="95"/>
      <c r="P2606" s="95"/>
      <c r="Q2606" s="95"/>
      <c r="R2606" s="95"/>
      <c r="S2606" s="95"/>
      <c r="T2606" s="95"/>
      <c r="U2606" s="95"/>
      <c r="V2606" s="95"/>
      <c r="W2606" s="95"/>
      <c r="X2606" s="95"/>
      <c r="Y2606" s="95"/>
      <c r="Z2606" s="95"/>
      <c r="AA2606" s="95"/>
      <c r="AB2606" s="95"/>
      <c r="AC2606" s="95"/>
      <c r="AD2606" s="96"/>
      <c r="AE2606" s="96"/>
      <c r="AF2606" s="96"/>
      <c r="AG2606" s="97"/>
      <c r="AH2606" s="97"/>
      <c r="AI2606" s="95"/>
      <c r="AJ2606" s="95"/>
      <c r="AK2606" s="95"/>
      <c r="AL2606" s="95"/>
      <c r="AM2606" s="95"/>
      <c r="AN2606" s="95"/>
      <c r="AO2606" s="95"/>
      <c r="AP2606" s="95"/>
      <c r="AQ2606" s="95"/>
      <c r="AR2606" s="95"/>
      <c r="AS2606" s="95"/>
      <c r="AT2606" s="95"/>
      <c r="AU2606" s="95"/>
      <c r="AV2606" s="95"/>
      <c r="AW2606" s="95"/>
      <c r="AX2606" s="95"/>
      <c r="AY2606" s="95"/>
      <c r="AZ2606" s="95"/>
      <c r="BA2606" s="95"/>
      <c r="BB2606" s="95"/>
      <c r="BC2606" s="95"/>
      <c r="BD2606" s="95"/>
      <c r="BE2606" s="95"/>
      <c r="BF2606" s="95"/>
      <c r="BG2606" s="95"/>
      <c r="BH2606" s="95"/>
      <c r="BI2606" s="95"/>
      <c r="BJ2606" s="95"/>
      <c r="BK2606" s="97"/>
      <c r="BL2606" s="97"/>
      <c r="BM2606" s="95"/>
      <c r="BN2606" s="95"/>
      <c r="BO2606" s="95"/>
      <c r="BP2606" s="98"/>
      <c r="BQ2606" s="95"/>
      <c r="BR2606" s="95"/>
      <c r="BS2606" s="95"/>
      <c r="BT2606" s="95"/>
      <c r="BU2606" s="95"/>
      <c r="BV2606" s="95"/>
      <c r="BW2606" s="95"/>
    </row>
    <row r="2607" spans="1:75">
      <c r="A2607" s="19">
        <f>CONCATENATE(MONTH(Base[[#This Row],[Data_Padronizada]]),"/",YEAR(Base[[#This Row],[Data_Padronizada]]))*1</f>
        <v>1</v>
      </c>
      <c r="B2607" s="20" cm="1">
        <f t="array" ref="B2607">IF(ISTEXT(BP2607), IFERROR(VALOR.DATA(TRIM(BP2607)), VALUE(TRIM(BP2607))), BP2607)</f>
        <v>0</v>
      </c>
      <c r="C2607" t="str">
        <f>TEXT(Base[[#This Row],[Data_Padronizada]],"DDD")</f>
        <v>sáb</v>
      </c>
      <c r="D2607">
        <f>_xlfn.XLOOKUP(Base[[#This Row],[Recurso]],'DE-PARA'!$A$1:$A$1000,'DE-PARA'!$D$1:$D$1000)</f>
        <v>0</v>
      </c>
      <c r="E2607" t="str">
        <f>_xlfn.XLOOKUP(Base[[#This Row],[Tipo]],'DE-PARA'!$K$2:$K$63,'DE-PARA'!$L$2:$L$63,"Fazer De-Para")</f>
        <v>Fazer De-Para</v>
      </c>
      <c r="F2607" s="21">
        <f>Base[[#This Row],[Duração]]*24</f>
        <v>0</v>
      </c>
      <c r="G2607" s="22">
        <f>HOUR(Base[[#This Row],[Tempo de atendimento]]/24)</f>
        <v>0</v>
      </c>
      <c r="H2607">
        <f>_xlfn.XLOOKUP(Base[[#This Row],[Recurso]],'DE-PARA'!$A$1:$A$1000,'DE-PARA'!$E$1:$E$1000)</f>
        <v>0</v>
      </c>
      <c r="I2607">
        <f>_xlfn.XLOOKUP(Base[[#This Row],[Recurso]],'DE-PARA'!$A$1:$A$1000,'DE-PARA'!$F$1:$F$1000)</f>
        <v>0</v>
      </c>
      <c r="J2607" s="95"/>
      <c r="K2607" s="95"/>
      <c r="L2607" s="95"/>
      <c r="M2607" s="95"/>
      <c r="N2607" s="95"/>
      <c r="O2607" s="95"/>
      <c r="P2607" s="95"/>
      <c r="Q2607" s="95"/>
      <c r="R2607" s="95"/>
      <c r="S2607" s="95"/>
      <c r="T2607" s="95"/>
      <c r="U2607" s="95"/>
      <c r="V2607" s="95"/>
      <c r="W2607" s="95"/>
      <c r="X2607" s="95"/>
      <c r="Y2607" s="95"/>
      <c r="Z2607" s="95"/>
      <c r="AA2607" s="95"/>
      <c r="AB2607" s="95"/>
      <c r="AC2607" s="95"/>
      <c r="AD2607" s="96"/>
      <c r="AE2607" s="96"/>
      <c r="AF2607" s="96"/>
      <c r="AG2607" s="97"/>
      <c r="AH2607" s="97"/>
      <c r="AI2607" s="95"/>
      <c r="AJ2607" s="95"/>
      <c r="AK2607" s="95"/>
      <c r="AL2607" s="95"/>
      <c r="AM2607" s="95"/>
      <c r="AN2607" s="95"/>
      <c r="AO2607" s="95"/>
      <c r="AP2607" s="95"/>
      <c r="AQ2607" s="95"/>
      <c r="AR2607" s="95"/>
      <c r="AS2607" s="95"/>
      <c r="AT2607" s="95"/>
      <c r="AU2607" s="95"/>
      <c r="AV2607" s="95"/>
      <c r="AW2607" s="95"/>
      <c r="AX2607" s="95"/>
      <c r="AY2607" s="95"/>
      <c r="AZ2607" s="95"/>
      <c r="BA2607" s="95"/>
      <c r="BB2607" s="95"/>
      <c r="BC2607" s="95"/>
      <c r="BD2607" s="95"/>
      <c r="BE2607" s="95"/>
      <c r="BF2607" s="95"/>
      <c r="BG2607" s="95"/>
      <c r="BH2607" s="95"/>
      <c r="BI2607" s="95"/>
      <c r="BJ2607" s="95"/>
      <c r="BK2607" s="97"/>
      <c r="BL2607" s="97"/>
      <c r="BM2607" s="95"/>
      <c r="BN2607" s="95"/>
      <c r="BO2607" s="95"/>
      <c r="BP2607" s="98"/>
      <c r="BQ2607" s="95"/>
      <c r="BR2607" s="95"/>
      <c r="BS2607" s="95"/>
      <c r="BT2607" s="95"/>
      <c r="BU2607" s="95"/>
      <c r="BV2607" s="95"/>
      <c r="BW2607" s="95"/>
    </row>
    <row r="2608" spans="1:75">
      <c r="A2608" s="19">
        <f>CONCATENATE(MONTH(Base[[#This Row],[Data_Padronizada]]),"/",YEAR(Base[[#This Row],[Data_Padronizada]]))*1</f>
        <v>1</v>
      </c>
      <c r="B2608" s="20" cm="1">
        <f t="array" ref="B2608">IF(ISTEXT(BP2608), IFERROR(VALOR.DATA(TRIM(BP2608)), VALUE(TRIM(BP2608))), BP2608)</f>
        <v>0</v>
      </c>
      <c r="C2608" t="str">
        <f>TEXT(Base[[#This Row],[Data_Padronizada]],"DDD")</f>
        <v>sáb</v>
      </c>
      <c r="D2608">
        <f>_xlfn.XLOOKUP(Base[[#This Row],[Recurso]],'DE-PARA'!$A$1:$A$1000,'DE-PARA'!$D$1:$D$1000)</f>
        <v>0</v>
      </c>
      <c r="E2608" t="str">
        <f>_xlfn.XLOOKUP(Base[[#This Row],[Tipo]],'DE-PARA'!$K$2:$K$63,'DE-PARA'!$L$2:$L$63,"Fazer De-Para")</f>
        <v>Fazer De-Para</v>
      </c>
      <c r="F2608" s="21">
        <f>Base[[#This Row],[Duração]]*24</f>
        <v>0</v>
      </c>
      <c r="G2608" s="22">
        <f>HOUR(Base[[#This Row],[Tempo de atendimento]]/24)</f>
        <v>0</v>
      </c>
      <c r="H2608">
        <f>_xlfn.XLOOKUP(Base[[#This Row],[Recurso]],'DE-PARA'!$A$1:$A$1000,'DE-PARA'!$E$1:$E$1000)</f>
        <v>0</v>
      </c>
      <c r="I2608">
        <f>_xlfn.XLOOKUP(Base[[#This Row],[Recurso]],'DE-PARA'!$A$1:$A$1000,'DE-PARA'!$F$1:$F$1000)</f>
        <v>0</v>
      </c>
      <c r="J2608" s="95"/>
      <c r="K2608" s="95"/>
      <c r="L2608" s="95"/>
      <c r="M2608" s="95"/>
      <c r="N2608" s="95"/>
      <c r="O2608" s="95"/>
      <c r="P2608" s="95"/>
      <c r="Q2608" s="95"/>
      <c r="R2608" s="95"/>
      <c r="S2608" s="95"/>
      <c r="T2608" s="95"/>
      <c r="U2608" s="95"/>
      <c r="V2608" s="95"/>
      <c r="W2608" s="95"/>
      <c r="X2608" s="95"/>
      <c r="Y2608" s="95"/>
      <c r="Z2608" s="95"/>
      <c r="AA2608" s="95"/>
      <c r="AB2608" s="95"/>
      <c r="AC2608" s="95"/>
      <c r="AD2608" s="96"/>
      <c r="AE2608" s="96"/>
      <c r="AF2608" s="96"/>
      <c r="AG2608" s="97"/>
      <c r="AH2608" s="97"/>
      <c r="AI2608" s="95"/>
      <c r="AJ2608" s="95"/>
      <c r="AK2608" s="95"/>
      <c r="AL2608" s="95"/>
      <c r="AM2608" s="95"/>
      <c r="AN2608" s="95"/>
      <c r="AO2608" s="95"/>
      <c r="AP2608" s="95"/>
      <c r="AQ2608" s="95"/>
      <c r="AR2608" s="95"/>
      <c r="AS2608" s="95"/>
      <c r="AT2608" s="95"/>
      <c r="AU2608" s="95"/>
      <c r="AV2608" s="95"/>
      <c r="AW2608" s="95"/>
      <c r="AX2608" s="95"/>
      <c r="AY2608" s="95"/>
      <c r="AZ2608" s="95"/>
      <c r="BA2608" s="95"/>
      <c r="BB2608" s="95"/>
      <c r="BC2608" s="95"/>
      <c r="BD2608" s="95"/>
      <c r="BE2608" s="95"/>
      <c r="BF2608" s="95"/>
      <c r="BG2608" s="95"/>
      <c r="BH2608" s="95"/>
      <c r="BI2608" s="95"/>
      <c r="BJ2608" s="95"/>
      <c r="BK2608" s="97"/>
      <c r="BL2608" s="97"/>
      <c r="BM2608" s="95"/>
      <c r="BN2608" s="95"/>
      <c r="BO2608" s="95"/>
      <c r="BP2608" s="98"/>
      <c r="BQ2608" s="95"/>
      <c r="BR2608" s="95"/>
      <c r="BS2608" s="95"/>
      <c r="BT2608" s="95"/>
      <c r="BU2608" s="95"/>
      <c r="BV2608" s="95"/>
      <c r="BW2608" s="95"/>
    </row>
    <row r="2609" spans="1:75">
      <c r="A2609" s="19">
        <f>CONCATENATE(MONTH(Base[[#This Row],[Data_Padronizada]]),"/",YEAR(Base[[#This Row],[Data_Padronizada]]))*1</f>
        <v>1</v>
      </c>
      <c r="B2609" s="20" cm="1">
        <f t="array" ref="B2609">IF(ISTEXT(BP2609), IFERROR(VALOR.DATA(TRIM(BP2609)), VALUE(TRIM(BP2609))), BP2609)</f>
        <v>0</v>
      </c>
      <c r="C2609" t="str">
        <f>TEXT(Base[[#This Row],[Data_Padronizada]],"DDD")</f>
        <v>sáb</v>
      </c>
      <c r="D2609">
        <f>_xlfn.XLOOKUP(Base[[#This Row],[Recurso]],'DE-PARA'!$A$1:$A$1000,'DE-PARA'!$D$1:$D$1000)</f>
        <v>0</v>
      </c>
      <c r="E2609" t="str">
        <f>_xlfn.XLOOKUP(Base[[#This Row],[Tipo]],'DE-PARA'!$K$2:$K$63,'DE-PARA'!$L$2:$L$63,"Fazer De-Para")</f>
        <v>Fazer De-Para</v>
      </c>
      <c r="F2609" s="21">
        <f>Base[[#This Row],[Duração]]*24</f>
        <v>0</v>
      </c>
      <c r="G2609" s="22">
        <f>HOUR(Base[[#This Row],[Tempo de atendimento]]/24)</f>
        <v>0</v>
      </c>
      <c r="H2609">
        <f>_xlfn.XLOOKUP(Base[[#This Row],[Recurso]],'DE-PARA'!$A$1:$A$1000,'DE-PARA'!$E$1:$E$1000)</f>
        <v>0</v>
      </c>
      <c r="I2609">
        <f>_xlfn.XLOOKUP(Base[[#This Row],[Recurso]],'DE-PARA'!$A$1:$A$1000,'DE-PARA'!$F$1:$F$1000)</f>
        <v>0</v>
      </c>
      <c r="J2609" s="95"/>
      <c r="K2609" s="95"/>
      <c r="L2609" s="95"/>
      <c r="M2609" s="95"/>
      <c r="N2609" s="95"/>
      <c r="O2609" s="95"/>
      <c r="P2609" s="95"/>
      <c r="Q2609" s="95"/>
      <c r="R2609" s="95"/>
      <c r="S2609" s="95"/>
      <c r="T2609" s="95"/>
      <c r="U2609" s="95"/>
      <c r="V2609" s="95"/>
      <c r="W2609" s="95"/>
      <c r="X2609" s="95"/>
      <c r="Y2609" s="95"/>
      <c r="Z2609" s="95"/>
      <c r="AA2609" s="95"/>
      <c r="AB2609" s="95"/>
      <c r="AC2609" s="95"/>
      <c r="AD2609" s="96"/>
      <c r="AE2609" s="96"/>
      <c r="AF2609" s="96"/>
      <c r="AG2609" s="97"/>
      <c r="AH2609" s="97"/>
      <c r="AI2609" s="95"/>
      <c r="AJ2609" s="95"/>
      <c r="AK2609" s="95"/>
      <c r="AL2609" s="95"/>
      <c r="AM2609" s="95"/>
      <c r="AN2609" s="95"/>
      <c r="AO2609" s="95"/>
      <c r="AP2609" s="95"/>
      <c r="AQ2609" s="95"/>
      <c r="AR2609" s="95"/>
      <c r="AS2609" s="95"/>
      <c r="AT2609" s="95"/>
      <c r="AU2609" s="95"/>
      <c r="AV2609" s="95"/>
      <c r="AW2609" s="95"/>
      <c r="AX2609" s="95"/>
      <c r="AY2609" s="95"/>
      <c r="AZ2609" s="95"/>
      <c r="BA2609" s="95"/>
      <c r="BB2609" s="95"/>
      <c r="BC2609" s="95"/>
      <c r="BD2609" s="95"/>
      <c r="BE2609" s="95"/>
      <c r="BF2609" s="95"/>
      <c r="BG2609" s="95"/>
      <c r="BH2609" s="95"/>
      <c r="BI2609" s="95"/>
      <c r="BJ2609" s="95"/>
      <c r="BK2609" s="97"/>
      <c r="BL2609" s="97"/>
      <c r="BM2609" s="95"/>
      <c r="BN2609" s="95"/>
      <c r="BO2609" s="95"/>
      <c r="BP2609" s="98"/>
      <c r="BQ2609" s="95"/>
      <c r="BR2609" s="95"/>
      <c r="BS2609" s="95"/>
      <c r="BT2609" s="95"/>
      <c r="BU2609" s="95"/>
      <c r="BV2609" s="95"/>
      <c r="BW2609" s="95"/>
    </row>
    <row r="2610" spans="1:75">
      <c r="A2610" s="19">
        <f>CONCATENATE(MONTH(Base[[#This Row],[Data_Padronizada]]),"/",YEAR(Base[[#This Row],[Data_Padronizada]]))*1</f>
        <v>1</v>
      </c>
      <c r="B2610" s="20" cm="1">
        <f t="array" ref="B2610">IF(ISTEXT(BP2610), IFERROR(VALOR.DATA(TRIM(BP2610)), VALUE(TRIM(BP2610))), BP2610)</f>
        <v>0</v>
      </c>
      <c r="C2610" t="str">
        <f>TEXT(Base[[#This Row],[Data_Padronizada]],"DDD")</f>
        <v>sáb</v>
      </c>
      <c r="D2610">
        <f>_xlfn.XLOOKUP(Base[[#This Row],[Recurso]],'DE-PARA'!$A$1:$A$1000,'DE-PARA'!$D$1:$D$1000)</f>
        <v>0</v>
      </c>
      <c r="E2610" t="str">
        <f>_xlfn.XLOOKUP(Base[[#This Row],[Tipo]],'DE-PARA'!$K$2:$K$63,'DE-PARA'!$L$2:$L$63,"Fazer De-Para")</f>
        <v>Fazer De-Para</v>
      </c>
      <c r="F2610" s="21">
        <f>Base[[#This Row],[Duração]]*24</f>
        <v>0</v>
      </c>
      <c r="G2610" s="22">
        <f>HOUR(Base[[#This Row],[Tempo de atendimento]]/24)</f>
        <v>0</v>
      </c>
      <c r="H2610">
        <f>_xlfn.XLOOKUP(Base[[#This Row],[Recurso]],'DE-PARA'!$A$1:$A$1000,'DE-PARA'!$E$1:$E$1000)</f>
        <v>0</v>
      </c>
      <c r="I2610">
        <f>_xlfn.XLOOKUP(Base[[#This Row],[Recurso]],'DE-PARA'!$A$1:$A$1000,'DE-PARA'!$F$1:$F$1000)</f>
        <v>0</v>
      </c>
      <c r="J2610" s="95"/>
      <c r="K2610" s="95"/>
      <c r="L2610" s="95"/>
      <c r="M2610" s="95"/>
      <c r="N2610" s="95"/>
      <c r="O2610" s="95"/>
      <c r="P2610" s="95"/>
      <c r="Q2610" s="95"/>
      <c r="R2610" s="95"/>
      <c r="S2610" s="95"/>
      <c r="T2610" s="95"/>
      <c r="U2610" s="95"/>
      <c r="V2610" s="95"/>
      <c r="W2610" s="95"/>
      <c r="X2610" s="95"/>
      <c r="Y2610" s="95"/>
      <c r="Z2610" s="95"/>
      <c r="AA2610" s="95"/>
      <c r="AB2610" s="95"/>
      <c r="AC2610" s="95"/>
      <c r="AD2610" s="96"/>
      <c r="AE2610" s="96"/>
      <c r="AF2610" s="96"/>
      <c r="AG2610" s="97"/>
      <c r="AH2610" s="97"/>
      <c r="AI2610" s="95"/>
      <c r="AJ2610" s="95"/>
      <c r="AK2610" s="95"/>
      <c r="AL2610" s="95"/>
      <c r="AM2610" s="95"/>
      <c r="AN2610" s="95"/>
      <c r="AO2610" s="95"/>
      <c r="AP2610" s="95"/>
      <c r="AQ2610" s="95"/>
      <c r="AR2610" s="95"/>
      <c r="AS2610" s="95"/>
      <c r="AT2610" s="95"/>
      <c r="AU2610" s="95"/>
      <c r="AV2610" s="95"/>
      <c r="AW2610" s="95"/>
      <c r="AX2610" s="95"/>
      <c r="AY2610" s="95"/>
      <c r="AZ2610" s="95"/>
      <c r="BA2610" s="95"/>
      <c r="BB2610" s="95"/>
      <c r="BC2610" s="95"/>
      <c r="BD2610" s="95"/>
      <c r="BE2610" s="95"/>
      <c r="BF2610" s="95"/>
      <c r="BG2610" s="95"/>
      <c r="BH2610" s="95"/>
      <c r="BI2610" s="95"/>
      <c r="BJ2610" s="95"/>
      <c r="BK2610" s="97"/>
      <c r="BL2610" s="97"/>
      <c r="BM2610" s="95"/>
      <c r="BN2610" s="95"/>
      <c r="BO2610" s="95"/>
      <c r="BP2610" s="98"/>
      <c r="BQ2610" s="95"/>
      <c r="BR2610" s="95"/>
      <c r="BS2610" s="95"/>
      <c r="BT2610" s="95"/>
      <c r="BU2610" s="95"/>
      <c r="BV2610" s="95"/>
      <c r="BW2610" s="95"/>
    </row>
    <row r="2611" spans="1:75">
      <c r="A2611" s="19">
        <f>CONCATENATE(MONTH(Base[[#This Row],[Data_Padronizada]]),"/",YEAR(Base[[#This Row],[Data_Padronizada]]))*1</f>
        <v>1</v>
      </c>
      <c r="B2611" s="20" cm="1">
        <f t="array" ref="B2611">IF(ISTEXT(BP2611), IFERROR(VALOR.DATA(TRIM(BP2611)), VALUE(TRIM(BP2611))), BP2611)</f>
        <v>0</v>
      </c>
      <c r="C2611" t="str">
        <f>TEXT(Base[[#This Row],[Data_Padronizada]],"DDD")</f>
        <v>sáb</v>
      </c>
      <c r="D2611">
        <f>_xlfn.XLOOKUP(Base[[#This Row],[Recurso]],'DE-PARA'!$A$1:$A$1000,'DE-PARA'!$D$1:$D$1000)</f>
        <v>0</v>
      </c>
      <c r="E2611" t="str">
        <f>_xlfn.XLOOKUP(Base[[#This Row],[Tipo]],'DE-PARA'!$K$2:$K$63,'DE-PARA'!$L$2:$L$63,"Fazer De-Para")</f>
        <v>Fazer De-Para</v>
      </c>
      <c r="F2611" s="21">
        <f>Base[[#This Row],[Duração]]*24</f>
        <v>0</v>
      </c>
      <c r="G2611" s="22">
        <f>HOUR(Base[[#This Row],[Tempo de atendimento]]/24)</f>
        <v>0</v>
      </c>
      <c r="H2611">
        <f>_xlfn.XLOOKUP(Base[[#This Row],[Recurso]],'DE-PARA'!$A$1:$A$1000,'DE-PARA'!$E$1:$E$1000)</f>
        <v>0</v>
      </c>
      <c r="I2611">
        <f>_xlfn.XLOOKUP(Base[[#This Row],[Recurso]],'DE-PARA'!$A$1:$A$1000,'DE-PARA'!$F$1:$F$1000)</f>
        <v>0</v>
      </c>
      <c r="J2611" s="95"/>
      <c r="K2611" s="95"/>
      <c r="L2611" s="95"/>
      <c r="M2611" s="95"/>
      <c r="N2611" s="95"/>
      <c r="O2611" s="95"/>
      <c r="P2611" s="95"/>
      <c r="Q2611" s="95"/>
      <c r="R2611" s="95"/>
      <c r="S2611" s="95"/>
      <c r="T2611" s="95"/>
      <c r="U2611" s="95"/>
      <c r="V2611" s="95"/>
      <c r="W2611" s="95"/>
      <c r="X2611" s="95"/>
      <c r="Y2611" s="95"/>
      <c r="Z2611" s="95"/>
      <c r="AA2611" s="95"/>
      <c r="AB2611" s="95"/>
      <c r="AC2611" s="95"/>
      <c r="AD2611" s="96"/>
      <c r="AE2611" s="96"/>
      <c r="AF2611" s="96"/>
      <c r="AG2611" s="97"/>
      <c r="AH2611" s="97"/>
      <c r="AI2611" s="95"/>
      <c r="AJ2611" s="95"/>
      <c r="AK2611" s="95"/>
      <c r="AL2611" s="95"/>
      <c r="AM2611" s="95"/>
      <c r="AN2611" s="95"/>
      <c r="AO2611" s="95"/>
      <c r="AP2611" s="95"/>
      <c r="AQ2611" s="95"/>
      <c r="AR2611" s="95"/>
      <c r="AS2611" s="95"/>
      <c r="AT2611" s="95"/>
      <c r="AU2611" s="95"/>
      <c r="AV2611" s="95"/>
      <c r="AW2611" s="95"/>
      <c r="AX2611" s="95"/>
      <c r="AY2611" s="95"/>
      <c r="AZ2611" s="95"/>
      <c r="BA2611" s="95"/>
      <c r="BB2611" s="95"/>
      <c r="BC2611" s="95"/>
      <c r="BD2611" s="95"/>
      <c r="BE2611" s="95"/>
      <c r="BF2611" s="95"/>
      <c r="BG2611" s="95"/>
      <c r="BH2611" s="95"/>
      <c r="BI2611" s="95"/>
      <c r="BJ2611" s="95"/>
      <c r="BK2611" s="97"/>
      <c r="BL2611" s="97"/>
      <c r="BM2611" s="95"/>
      <c r="BN2611" s="95"/>
      <c r="BO2611" s="95"/>
      <c r="BP2611" s="98"/>
      <c r="BQ2611" s="95"/>
      <c r="BR2611" s="95"/>
      <c r="BS2611" s="95"/>
      <c r="BT2611" s="95"/>
      <c r="BU2611" s="95"/>
      <c r="BV2611" s="95"/>
      <c r="BW2611" s="95"/>
    </row>
    <row r="2612" spans="1:75">
      <c r="A2612" s="19">
        <f>CONCATENATE(MONTH(Base[[#This Row],[Data_Padronizada]]),"/",YEAR(Base[[#This Row],[Data_Padronizada]]))*1</f>
        <v>1</v>
      </c>
      <c r="B2612" s="20" cm="1">
        <f t="array" ref="B2612">IF(ISTEXT(BP2612), IFERROR(VALOR.DATA(TRIM(BP2612)), VALUE(TRIM(BP2612))), BP2612)</f>
        <v>0</v>
      </c>
      <c r="C2612" t="str">
        <f>TEXT(Base[[#This Row],[Data_Padronizada]],"DDD")</f>
        <v>sáb</v>
      </c>
      <c r="D2612">
        <f>_xlfn.XLOOKUP(Base[[#This Row],[Recurso]],'DE-PARA'!$A$1:$A$1000,'DE-PARA'!$D$1:$D$1000)</f>
        <v>0</v>
      </c>
      <c r="E2612" t="str">
        <f>_xlfn.XLOOKUP(Base[[#This Row],[Tipo]],'DE-PARA'!$K$2:$K$63,'DE-PARA'!$L$2:$L$63,"Fazer De-Para")</f>
        <v>Fazer De-Para</v>
      </c>
      <c r="F2612" s="21">
        <f>Base[[#This Row],[Duração]]*24</f>
        <v>0</v>
      </c>
      <c r="G2612" s="22">
        <f>HOUR(Base[[#This Row],[Tempo de atendimento]]/24)</f>
        <v>0</v>
      </c>
      <c r="H2612">
        <f>_xlfn.XLOOKUP(Base[[#This Row],[Recurso]],'DE-PARA'!$A$1:$A$1000,'DE-PARA'!$E$1:$E$1000)</f>
        <v>0</v>
      </c>
      <c r="I2612">
        <f>_xlfn.XLOOKUP(Base[[#This Row],[Recurso]],'DE-PARA'!$A$1:$A$1000,'DE-PARA'!$F$1:$F$1000)</f>
        <v>0</v>
      </c>
      <c r="J2612" s="95"/>
      <c r="K2612" s="95"/>
      <c r="L2612" s="95"/>
      <c r="M2612" s="95"/>
      <c r="N2612" s="95"/>
      <c r="O2612" s="95"/>
      <c r="P2612" s="95"/>
      <c r="Q2612" s="95"/>
      <c r="R2612" s="95"/>
      <c r="S2612" s="95"/>
      <c r="T2612" s="95"/>
      <c r="U2612" s="95"/>
      <c r="V2612" s="95"/>
      <c r="W2612" s="95"/>
      <c r="X2612" s="95"/>
      <c r="Y2612" s="95"/>
      <c r="Z2612" s="95"/>
      <c r="AA2612" s="95"/>
      <c r="AB2612" s="95"/>
      <c r="AC2612" s="95"/>
      <c r="AD2612" s="96"/>
      <c r="AE2612" s="96"/>
      <c r="AF2612" s="96"/>
      <c r="AG2612" s="97"/>
      <c r="AH2612" s="97"/>
      <c r="AI2612" s="95"/>
      <c r="AJ2612" s="95"/>
      <c r="AK2612" s="95"/>
      <c r="AL2612" s="95"/>
      <c r="AM2612" s="95"/>
      <c r="AN2612" s="95"/>
      <c r="AO2612" s="95"/>
      <c r="AP2612" s="95"/>
      <c r="AQ2612" s="95"/>
      <c r="AR2612" s="95"/>
      <c r="AS2612" s="95"/>
      <c r="AT2612" s="95"/>
      <c r="AU2612" s="95"/>
      <c r="AV2612" s="95"/>
      <c r="AW2612" s="95"/>
      <c r="AX2612" s="95"/>
      <c r="AY2612" s="95"/>
      <c r="AZ2612" s="95"/>
      <c r="BA2612" s="95"/>
      <c r="BB2612" s="95"/>
      <c r="BC2612" s="95"/>
      <c r="BD2612" s="95"/>
      <c r="BE2612" s="95"/>
      <c r="BF2612" s="95"/>
      <c r="BG2612" s="95"/>
      <c r="BH2612" s="95"/>
      <c r="BI2612" s="95"/>
      <c r="BJ2612" s="95"/>
      <c r="BK2612" s="97"/>
      <c r="BL2612" s="97"/>
      <c r="BM2612" s="95"/>
      <c r="BN2612" s="95"/>
      <c r="BO2612" s="95"/>
      <c r="BP2612" s="98"/>
      <c r="BQ2612" s="95"/>
      <c r="BR2612" s="95"/>
      <c r="BS2612" s="95"/>
      <c r="BT2612" s="95"/>
      <c r="BU2612" s="95"/>
      <c r="BV2612" s="95"/>
      <c r="BW2612" s="95"/>
    </row>
    <row r="2613" spans="1:75">
      <c r="A2613" s="19">
        <f>CONCATENATE(MONTH(Base[[#This Row],[Data_Padronizada]]),"/",YEAR(Base[[#This Row],[Data_Padronizada]]))*1</f>
        <v>1</v>
      </c>
      <c r="B2613" s="20" cm="1">
        <f t="array" ref="B2613">IF(ISTEXT(BP2613), IFERROR(VALOR.DATA(TRIM(BP2613)), VALUE(TRIM(BP2613))), BP2613)</f>
        <v>0</v>
      </c>
      <c r="C2613" t="str">
        <f>TEXT(Base[[#This Row],[Data_Padronizada]],"DDD")</f>
        <v>sáb</v>
      </c>
      <c r="D2613">
        <f>_xlfn.XLOOKUP(Base[[#This Row],[Recurso]],'DE-PARA'!$A$1:$A$1000,'DE-PARA'!$D$1:$D$1000)</f>
        <v>0</v>
      </c>
      <c r="E2613" t="str">
        <f>_xlfn.XLOOKUP(Base[[#This Row],[Tipo]],'DE-PARA'!$K$2:$K$63,'DE-PARA'!$L$2:$L$63,"Fazer De-Para")</f>
        <v>Fazer De-Para</v>
      </c>
      <c r="F2613" s="21">
        <f>Base[[#This Row],[Duração]]*24</f>
        <v>0</v>
      </c>
      <c r="G2613" s="22">
        <f>HOUR(Base[[#This Row],[Tempo de atendimento]]/24)</f>
        <v>0</v>
      </c>
      <c r="H2613">
        <f>_xlfn.XLOOKUP(Base[[#This Row],[Recurso]],'DE-PARA'!$A$1:$A$1000,'DE-PARA'!$E$1:$E$1000)</f>
        <v>0</v>
      </c>
      <c r="I2613">
        <f>_xlfn.XLOOKUP(Base[[#This Row],[Recurso]],'DE-PARA'!$A$1:$A$1000,'DE-PARA'!$F$1:$F$1000)</f>
        <v>0</v>
      </c>
      <c r="J2613" s="95"/>
      <c r="K2613" s="95"/>
      <c r="L2613" s="95"/>
      <c r="M2613" s="95"/>
      <c r="N2613" s="95"/>
      <c r="O2613" s="95"/>
      <c r="P2613" s="95"/>
      <c r="Q2613" s="95"/>
      <c r="R2613" s="95"/>
      <c r="S2613" s="95"/>
      <c r="T2613" s="95"/>
      <c r="U2613" s="95"/>
      <c r="V2613" s="95"/>
      <c r="W2613" s="95"/>
      <c r="X2613" s="95"/>
      <c r="Y2613" s="95"/>
      <c r="Z2613" s="95"/>
      <c r="AA2613" s="95"/>
      <c r="AB2613" s="95"/>
      <c r="AC2613" s="95"/>
      <c r="AD2613" s="96"/>
      <c r="AE2613" s="96"/>
      <c r="AF2613" s="96"/>
      <c r="AG2613" s="97"/>
      <c r="AH2613" s="97"/>
      <c r="AI2613" s="95"/>
      <c r="AJ2613" s="95"/>
      <c r="AK2613" s="95"/>
      <c r="AL2613" s="95"/>
      <c r="AM2613" s="95"/>
      <c r="AN2613" s="95"/>
      <c r="AO2613" s="95"/>
      <c r="AP2613" s="95"/>
      <c r="AQ2613" s="95"/>
      <c r="AR2613" s="95"/>
      <c r="AS2613" s="95"/>
      <c r="AT2613" s="95"/>
      <c r="AU2613" s="95"/>
      <c r="AV2613" s="95"/>
      <c r="AW2613" s="95"/>
      <c r="AX2613" s="95"/>
      <c r="AY2613" s="95"/>
      <c r="AZ2613" s="95"/>
      <c r="BA2613" s="95"/>
      <c r="BB2613" s="95"/>
      <c r="BC2613" s="95"/>
      <c r="BD2613" s="95"/>
      <c r="BE2613" s="95"/>
      <c r="BF2613" s="95"/>
      <c r="BG2613" s="95"/>
      <c r="BH2613" s="95"/>
      <c r="BI2613" s="95"/>
      <c r="BJ2613" s="95"/>
      <c r="BK2613" s="97"/>
      <c r="BL2613" s="97"/>
      <c r="BM2613" s="95"/>
      <c r="BN2613" s="95"/>
      <c r="BO2613" s="95"/>
      <c r="BP2613" s="98"/>
      <c r="BQ2613" s="95"/>
      <c r="BR2613" s="95"/>
      <c r="BS2613" s="95"/>
      <c r="BT2613" s="95"/>
      <c r="BU2613" s="95"/>
      <c r="BV2613" s="95"/>
      <c r="BW2613" s="95"/>
    </row>
    <row r="2614" spans="1:75">
      <c r="A2614" s="19">
        <f>CONCATENATE(MONTH(Base[[#This Row],[Data_Padronizada]]),"/",YEAR(Base[[#This Row],[Data_Padronizada]]))*1</f>
        <v>1</v>
      </c>
      <c r="B2614" s="20" cm="1">
        <f t="array" ref="B2614">IF(ISTEXT(BP2614), IFERROR(VALOR.DATA(TRIM(BP2614)), VALUE(TRIM(BP2614))), BP2614)</f>
        <v>0</v>
      </c>
      <c r="C2614" t="str">
        <f>TEXT(Base[[#This Row],[Data_Padronizada]],"DDD")</f>
        <v>sáb</v>
      </c>
      <c r="D2614">
        <f>_xlfn.XLOOKUP(Base[[#This Row],[Recurso]],'DE-PARA'!$A$1:$A$1000,'DE-PARA'!$D$1:$D$1000)</f>
        <v>0</v>
      </c>
      <c r="E2614" t="str">
        <f>_xlfn.XLOOKUP(Base[[#This Row],[Tipo]],'DE-PARA'!$K$2:$K$63,'DE-PARA'!$L$2:$L$63,"Fazer De-Para")</f>
        <v>Fazer De-Para</v>
      </c>
      <c r="F2614" s="21">
        <f>Base[[#This Row],[Duração]]*24</f>
        <v>0</v>
      </c>
      <c r="G2614" s="22">
        <f>HOUR(Base[[#This Row],[Tempo de atendimento]]/24)</f>
        <v>0</v>
      </c>
      <c r="H2614">
        <f>_xlfn.XLOOKUP(Base[[#This Row],[Recurso]],'DE-PARA'!$A$1:$A$1000,'DE-PARA'!$E$1:$E$1000)</f>
        <v>0</v>
      </c>
      <c r="I2614">
        <f>_xlfn.XLOOKUP(Base[[#This Row],[Recurso]],'DE-PARA'!$A$1:$A$1000,'DE-PARA'!$F$1:$F$1000)</f>
        <v>0</v>
      </c>
      <c r="J2614" s="95"/>
      <c r="K2614" s="95"/>
      <c r="L2614" s="95"/>
      <c r="M2614" s="95"/>
      <c r="N2614" s="95"/>
      <c r="O2614" s="95"/>
      <c r="P2614" s="95"/>
      <c r="Q2614" s="95"/>
      <c r="R2614" s="95"/>
      <c r="S2614" s="95"/>
      <c r="T2614" s="95"/>
      <c r="U2614" s="95"/>
      <c r="V2614" s="95"/>
      <c r="W2614" s="95"/>
      <c r="X2614" s="95"/>
      <c r="Y2614" s="95"/>
      <c r="Z2614" s="95"/>
      <c r="AA2614" s="95"/>
      <c r="AB2614" s="95"/>
      <c r="AC2614" s="95"/>
      <c r="AD2614" s="96"/>
      <c r="AE2614" s="96"/>
      <c r="AF2614" s="96"/>
      <c r="AG2614" s="97"/>
      <c r="AH2614" s="97"/>
      <c r="AI2614" s="95"/>
      <c r="AJ2614" s="95"/>
      <c r="AK2614" s="95"/>
      <c r="AL2614" s="95"/>
      <c r="AM2614" s="95"/>
      <c r="AN2614" s="95"/>
      <c r="AO2614" s="95"/>
      <c r="AP2614" s="95"/>
      <c r="AQ2614" s="95"/>
      <c r="AR2614" s="95"/>
      <c r="AS2614" s="95"/>
      <c r="AT2614" s="95"/>
      <c r="AU2614" s="95"/>
      <c r="AV2614" s="95"/>
      <c r="AW2614" s="95"/>
      <c r="AX2614" s="95"/>
      <c r="AY2614" s="95"/>
      <c r="AZ2614" s="95"/>
      <c r="BA2614" s="95"/>
      <c r="BB2614" s="95"/>
      <c r="BC2614" s="95"/>
      <c r="BD2614" s="95"/>
      <c r="BE2614" s="95"/>
      <c r="BF2614" s="95"/>
      <c r="BG2614" s="95"/>
      <c r="BH2614" s="95"/>
      <c r="BI2614" s="95"/>
      <c r="BJ2614" s="95"/>
      <c r="BK2614" s="97"/>
      <c r="BL2614" s="97"/>
      <c r="BM2614" s="95"/>
      <c r="BN2614" s="95"/>
      <c r="BO2614" s="95"/>
      <c r="BP2614" s="98"/>
      <c r="BQ2614" s="95"/>
      <c r="BR2614" s="95"/>
      <c r="BS2614" s="95"/>
      <c r="BT2614" s="95"/>
      <c r="BU2614" s="95"/>
      <c r="BV2614" s="95"/>
      <c r="BW2614" s="95"/>
    </row>
    <row r="2615" spans="1:75">
      <c r="A2615" s="19">
        <f>CONCATENATE(MONTH(Base[[#This Row],[Data_Padronizada]]),"/",YEAR(Base[[#This Row],[Data_Padronizada]]))*1</f>
        <v>1</v>
      </c>
      <c r="B2615" s="20" cm="1">
        <f t="array" ref="B2615">IF(ISTEXT(BP2615), IFERROR(VALOR.DATA(TRIM(BP2615)), VALUE(TRIM(BP2615))), BP2615)</f>
        <v>0</v>
      </c>
      <c r="C2615" t="str">
        <f>TEXT(Base[[#This Row],[Data_Padronizada]],"DDD")</f>
        <v>sáb</v>
      </c>
      <c r="D2615">
        <f>_xlfn.XLOOKUP(Base[[#This Row],[Recurso]],'DE-PARA'!$A$1:$A$1000,'DE-PARA'!$D$1:$D$1000)</f>
        <v>0</v>
      </c>
      <c r="E2615" t="str">
        <f>_xlfn.XLOOKUP(Base[[#This Row],[Tipo]],'DE-PARA'!$K$2:$K$63,'DE-PARA'!$L$2:$L$63,"Fazer De-Para")</f>
        <v>Fazer De-Para</v>
      </c>
      <c r="F2615" s="21">
        <f>Base[[#This Row],[Duração]]*24</f>
        <v>0</v>
      </c>
      <c r="G2615" s="22">
        <f>HOUR(Base[[#This Row],[Tempo de atendimento]]/24)</f>
        <v>0</v>
      </c>
      <c r="H2615">
        <f>_xlfn.XLOOKUP(Base[[#This Row],[Recurso]],'DE-PARA'!$A$1:$A$1000,'DE-PARA'!$E$1:$E$1000)</f>
        <v>0</v>
      </c>
      <c r="I2615">
        <f>_xlfn.XLOOKUP(Base[[#This Row],[Recurso]],'DE-PARA'!$A$1:$A$1000,'DE-PARA'!$F$1:$F$1000)</f>
        <v>0</v>
      </c>
      <c r="J2615" s="95"/>
      <c r="K2615" s="95"/>
      <c r="L2615" s="95"/>
      <c r="M2615" s="95"/>
      <c r="N2615" s="95"/>
      <c r="O2615" s="95"/>
      <c r="P2615" s="95"/>
      <c r="Q2615" s="95"/>
      <c r="R2615" s="95"/>
      <c r="S2615" s="95"/>
      <c r="T2615" s="95"/>
      <c r="U2615" s="95"/>
      <c r="V2615" s="95"/>
      <c r="W2615" s="95"/>
      <c r="X2615" s="95"/>
      <c r="Y2615" s="95"/>
      <c r="Z2615" s="95"/>
      <c r="AA2615" s="95"/>
      <c r="AB2615" s="95"/>
      <c r="AC2615" s="95"/>
      <c r="AD2615" s="96"/>
      <c r="AE2615" s="96"/>
      <c r="AF2615" s="96"/>
      <c r="AG2615" s="97"/>
      <c r="AH2615" s="97"/>
      <c r="AI2615" s="95"/>
      <c r="AJ2615" s="95"/>
      <c r="AK2615" s="95"/>
      <c r="AL2615" s="95"/>
      <c r="AM2615" s="95"/>
      <c r="AN2615" s="95"/>
      <c r="AO2615" s="95"/>
      <c r="AP2615" s="95"/>
      <c r="AQ2615" s="95"/>
      <c r="AR2615" s="95"/>
      <c r="AS2615" s="95"/>
      <c r="AT2615" s="95"/>
      <c r="AU2615" s="95"/>
      <c r="AV2615" s="95"/>
      <c r="AW2615" s="95"/>
      <c r="AX2615" s="95"/>
      <c r="AY2615" s="95"/>
      <c r="AZ2615" s="95"/>
      <c r="BA2615" s="95"/>
      <c r="BB2615" s="95"/>
      <c r="BC2615" s="95"/>
      <c r="BD2615" s="95"/>
      <c r="BE2615" s="95"/>
      <c r="BF2615" s="95"/>
      <c r="BG2615" s="95"/>
      <c r="BH2615" s="95"/>
      <c r="BI2615" s="95"/>
      <c r="BJ2615" s="95"/>
      <c r="BK2615" s="97"/>
      <c r="BL2615" s="97"/>
      <c r="BM2615" s="95"/>
      <c r="BN2615" s="95"/>
      <c r="BO2615" s="95"/>
      <c r="BP2615" s="98"/>
      <c r="BQ2615" s="95"/>
      <c r="BR2615" s="95"/>
      <c r="BS2615" s="95"/>
      <c r="BT2615" s="95"/>
      <c r="BU2615" s="95"/>
      <c r="BV2615" s="95"/>
      <c r="BW2615" s="95"/>
    </row>
    <row r="2616" spans="1:75">
      <c r="A2616" s="19">
        <f>CONCATENATE(MONTH(Base[[#This Row],[Data_Padronizada]]),"/",YEAR(Base[[#This Row],[Data_Padronizada]]))*1</f>
        <v>1</v>
      </c>
      <c r="B2616" s="20" cm="1">
        <f t="array" ref="B2616">IF(ISTEXT(BP2616), IFERROR(VALOR.DATA(TRIM(BP2616)), VALUE(TRIM(BP2616))), BP2616)</f>
        <v>0</v>
      </c>
      <c r="C2616" t="str">
        <f>TEXT(Base[[#This Row],[Data_Padronizada]],"DDD")</f>
        <v>sáb</v>
      </c>
      <c r="D2616">
        <f>_xlfn.XLOOKUP(Base[[#This Row],[Recurso]],'DE-PARA'!$A$1:$A$1000,'DE-PARA'!$D$1:$D$1000)</f>
        <v>0</v>
      </c>
      <c r="E2616" t="str">
        <f>_xlfn.XLOOKUP(Base[[#This Row],[Tipo]],'DE-PARA'!$K$2:$K$63,'DE-PARA'!$L$2:$L$63,"Fazer De-Para")</f>
        <v>Fazer De-Para</v>
      </c>
      <c r="F2616" s="21">
        <f>Base[[#This Row],[Duração]]*24</f>
        <v>0</v>
      </c>
      <c r="G2616" s="22">
        <f>HOUR(Base[[#This Row],[Tempo de atendimento]]/24)</f>
        <v>0</v>
      </c>
      <c r="H2616">
        <f>_xlfn.XLOOKUP(Base[[#This Row],[Recurso]],'DE-PARA'!$A$1:$A$1000,'DE-PARA'!$E$1:$E$1000)</f>
        <v>0</v>
      </c>
      <c r="I2616">
        <f>_xlfn.XLOOKUP(Base[[#This Row],[Recurso]],'DE-PARA'!$A$1:$A$1000,'DE-PARA'!$F$1:$F$1000)</f>
        <v>0</v>
      </c>
      <c r="J2616" s="95"/>
      <c r="K2616" s="95"/>
      <c r="L2616" s="95"/>
      <c r="M2616" s="95"/>
      <c r="N2616" s="95"/>
      <c r="O2616" s="95"/>
      <c r="P2616" s="95"/>
      <c r="Q2616" s="95"/>
      <c r="R2616" s="95"/>
      <c r="S2616" s="95"/>
      <c r="T2616" s="95"/>
      <c r="U2616" s="95"/>
      <c r="V2616" s="95"/>
      <c r="W2616" s="95"/>
      <c r="X2616" s="95"/>
      <c r="Y2616" s="95"/>
      <c r="Z2616" s="95"/>
      <c r="AA2616" s="95"/>
      <c r="AB2616" s="95"/>
      <c r="AC2616" s="95"/>
      <c r="AD2616" s="96"/>
      <c r="AE2616" s="96"/>
      <c r="AF2616" s="96"/>
      <c r="AG2616" s="97"/>
      <c r="AH2616" s="97"/>
      <c r="AI2616" s="95"/>
      <c r="AJ2616" s="95"/>
      <c r="AK2616" s="95"/>
      <c r="AL2616" s="95"/>
      <c r="AM2616" s="95"/>
      <c r="AN2616" s="95"/>
      <c r="AO2616" s="95"/>
      <c r="AP2616" s="95"/>
      <c r="AQ2616" s="95"/>
      <c r="AR2616" s="95"/>
      <c r="AS2616" s="95"/>
      <c r="AT2616" s="95"/>
      <c r="AU2616" s="95"/>
      <c r="AV2616" s="95"/>
      <c r="AW2616" s="95"/>
      <c r="AX2616" s="95"/>
      <c r="AY2616" s="95"/>
      <c r="AZ2616" s="95"/>
      <c r="BA2616" s="95"/>
      <c r="BB2616" s="95"/>
      <c r="BC2616" s="95"/>
      <c r="BD2616" s="95"/>
      <c r="BE2616" s="95"/>
      <c r="BF2616" s="95"/>
      <c r="BG2616" s="95"/>
      <c r="BH2616" s="95"/>
      <c r="BI2616" s="95"/>
      <c r="BJ2616" s="95"/>
      <c r="BK2616" s="97"/>
      <c r="BL2616" s="97"/>
      <c r="BM2616" s="95"/>
      <c r="BN2616" s="95"/>
      <c r="BO2616" s="95"/>
      <c r="BP2616" s="98"/>
      <c r="BQ2616" s="95"/>
      <c r="BR2616" s="95"/>
      <c r="BS2616" s="95"/>
      <c r="BT2616" s="95"/>
      <c r="BU2616" s="95"/>
      <c r="BV2616" s="95"/>
      <c r="BW2616" s="95"/>
    </row>
    <row r="2617" spans="1:75">
      <c r="A2617" s="19">
        <f>CONCATENATE(MONTH(Base[[#This Row],[Data_Padronizada]]),"/",YEAR(Base[[#This Row],[Data_Padronizada]]))*1</f>
        <v>1</v>
      </c>
      <c r="B2617" s="20" cm="1">
        <f t="array" ref="B2617">IF(ISTEXT(BP2617), IFERROR(VALOR.DATA(TRIM(BP2617)), VALUE(TRIM(BP2617))), BP2617)</f>
        <v>0</v>
      </c>
      <c r="C2617" t="str">
        <f>TEXT(Base[[#This Row],[Data_Padronizada]],"DDD")</f>
        <v>sáb</v>
      </c>
      <c r="D2617">
        <f>_xlfn.XLOOKUP(Base[[#This Row],[Recurso]],'DE-PARA'!$A$1:$A$1000,'DE-PARA'!$D$1:$D$1000)</f>
        <v>0</v>
      </c>
      <c r="E2617" t="str">
        <f>_xlfn.XLOOKUP(Base[[#This Row],[Tipo]],'DE-PARA'!$K$2:$K$63,'DE-PARA'!$L$2:$L$63,"Fazer De-Para")</f>
        <v>Fazer De-Para</v>
      </c>
      <c r="F2617" s="21">
        <f>Base[[#This Row],[Duração]]*24</f>
        <v>0</v>
      </c>
      <c r="G2617" s="22">
        <f>HOUR(Base[[#This Row],[Tempo de atendimento]]/24)</f>
        <v>0</v>
      </c>
      <c r="H2617">
        <f>_xlfn.XLOOKUP(Base[[#This Row],[Recurso]],'DE-PARA'!$A$1:$A$1000,'DE-PARA'!$E$1:$E$1000)</f>
        <v>0</v>
      </c>
      <c r="I2617">
        <f>_xlfn.XLOOKUP(Base[[#This Row],[Recurso]],'DE-PARA'!$A$1:$A$1000,'DE-PARA'!$F$1:$F$1000)</f>
        <v>0</v>
      </c>
      <c r="J2617" s="95"/>
      <c r="K2617" s="95"/>
      <c r="L2617" s="95"/>
      <c r="M2617" s="95"/>
      <c r="N2617" s="95"/>
      <c r="O2617" s="95"/>
      <c r="P2617" s="95"/>
      <c r="Q2617" s="95"/>
      <c r="R2617" s="95"/>
      <c r="S2617" s="95"/>
      <c r="T2617" s="95"/>
      <c r="U2617" s="95"/>
      <c r="V2617" s="95"/>
      <c r="W2617" s="95"/>
      <c r="X2617" s="95"/>
      <c r="Y2617" s="95"/>
      <c r="Z2617" s="95"/>
      <c r="AA2617" s="95"/>
      <c r="AB2617" s="95"/>
      <c r="AC2617" s="95"/>
      <c r="AD2617" s="96"/>
      <c r="AE2617" s="96"/>
      <c r="AF2617" s="96"/>
      <c r="AG2617" s="97"/>
      <c r="AH2617" s="97"/>
      <c r="AI2617" s="95"/>
      <c r="AJ2617" s="95"/>
      <c r="AK2617" s="95"/>
      <c r="AL2617" s="95"/>
      <c r="AM2617" s="95"/>
      <c r="AN2617" s="95"/>
      <c r="AO2617" s="95"/>
      <c r="AP2617" s="95"/>
      <c r="AQ2617" s="95"/>
      <c r="AR2617" s="95"/>
      <c r="AS2617" s="95"/>
      <c r="AT2617" s="95"/>
      <c r="AU2617" s="95"/>
      <c r="AV2617" s="95"/>
      <c r="AW2617" s="95"/>
      <c r="AX2617" s="95"/>
      <c r="AY2617" s="95"/>
      <c r="AZ2617" s="95"/>
      <c r="BA2617" s="95"/>
      <c r="BB2617" s="95"/>
      <c r="BC2617" s="95"/>
      <c r="BD2617" s="95"/>
      <c r="BE2617" s="95"/>
      <c r="BF2617" s="95"/>
      <c r="BG2617" s="95"/>
      <c r="BH2617" s="95"/>
      <c r="BI2617" s="95"/>
      <c r="BJ2617" s="95"/>
      <c r="BK2617" s="97"/>
      <c r="BL2617" s="97"/>
      <c r="BM2617" s="95"/>
      <c r="BN2617" s="95"/>
      <c r="BO2617" s="95"/>
      <c r="BP2617" s="98"/>
      <c r="BQ2617" s="95"/>
      <c r="BR2617" s="95"/>
      <c r="BS2617" s="95"/>
      <c r="BT2617" s="95"/>
      <c r="BU2617" s="95"/>
      <c r="BV2617" s="95"/>
      <c r="BW2617" s="95"/>
    </row>
    <row r="2618" spans="1:75">
      <c r="A2618" s="19">
        <f>CONCATENATE(MONTH(Base[[#This Row],[Data_Padronizada]]),"/",YEAR(Base[[#This Row],[Data_Padronizada]]))*1</f>
        <v>1</v>
      </c>
      <c r="B2618" s="20" cm="1">
        <f t="array" ref="B2618">IF(ISTEXT(BP2618), IFERROR(VALOR.DATA(TRIM(BP2618)), VALUE(TRIM(BP2618))), BP2618)</f>
        <v>0</v>
      </c>
      <c r="C2618" t="str">
        <f>TEXT(Base[[#This Row],[Data_Padronizada]],"DDD")</f>
        <v>sáb</v>
      </c>
      <c r="D2618">
        <f>_xlfn.XLOOKUP(Base[[#This Row],[Recurso]],'DE-PARA'!$A$1:$A$1000,'DE-PARA'!$D$1:$D$1000)</f>
        <v>0</v>
      </c>
      <c r="E2618" t="str">
        <f>_xlfn.XLOOKUP(Base[[#This Row],[Tipo]],'DE-PARA'!$K$2:$K$63,'DE-PARA'!$L$2:$L$63,"Fazer De-Para")</f>
        <v>Fazer De-Para</v>
      </c>
      <c r="F2618" s="21">
        <f>Base[[#This Row],[Duração]]*24</f>
        <v>0</v>
      </c>
      <c r="G2618" s="22">
        <f>HOUR(Base[[#This Row],[Tempo de atendimento]]/24)</f>
        <v>0</v>
      </c>
      <c r="H2618">
        <f>_xlfn.XLOOKUP(Base[[#This Row],[Recurso]],'DE-PARA'!$A$1:$A$1000,'DE-PARA'!$E$1:$E$1000)</f>
        <v>0</v>
      </c>
      <c r="I2618">
        <f>_xlfn.XLOOKUP(Base[[#This Row],[Recurso]],'DE-PARA'!$A$1:$A$1000,'DE-PARA'!$F$1:$F$1000)</f>
        <v>0</v>
      </c>
      <c r="J2618" s="95"/>
      <c r="K2618" s="95"/>
      <c r="L2618" s="95"/>
      <c r="M2618" s="95"/>
      <c r="N2618" s="95"/>
      <c r="O2618" s="95"/>
      <c r="P2618" s="95"/>
      <c r="Q2618" s="95"/>
      <c r="R2618" s="95"/>
      <c r="S2618" s="95"/>
      <c r="T2618" s="95"/>
      <c r="U2618" s="95"/>
      <c r="V2618" s="95"/>
      <c r="W2618" s="95"/>
      <c r="X2618" s="95"/>
      <c r="Y2618" s="95"/>
      <c r="Z2618" s="95"/>
      <c r="AA2618" s="95"/>
      <c r="AB2618" s="95"/>
      <c r="AC2618" s="95"/>
      <c r="AD2618" s="96"/>
      <c r="AE2618" s="96"/>
      <c r="AF2618" s="96"/>
      <c r="AG2618" s="97"/>
      <c r="AH2618" s="97"/>
      <c r="AI2618" s="95"/>
      <c r="AJ2618" s="95"/>
      <c r="AK2618" s="95"/>
      <c r="AL2618" s="95"/>
      <c r="AM2618" s="95"/>
      <c r="AN2618" s="95"/>
      <c r="AO2618" s="95"/>
      <c r="AP2618" s="95"/>
      <c r="AQ2618" s="95"/>
      <c r="AR2618" s="95"/>
      <c r="AS2618" s="95"/>
      <c r="AT2618" s="95"/>
      <c r="AU2618" s="95"/>
      <c r="AV2618" s="95"/>
      <c r="AW2618" s="95"/>
      <c r="AX2618" s="95"/>
      <c r="AY2618" s="95"/>
      <c r="AZ2618" s="95"/>
      <c r="BA2618" s="95"/>
      <c r="BB2618" s="95"/>
      <c r="BC2618" s="95"/>
      <c r="BD2618" s="95"/>
      <c r="BE2618" s="95"/>
      <c r="BF2618" s="95"/>
      <c r="BG2618" s="95"/>
      <c r="BH2618" s="95"/>
      <c r="BI2618" s="95"/>
      <c r="BJ2618" s="95"/>
      <c r="BK2618" s="97"/>
      <c r="BL2618" s="97"/>
      <c r="BM2618" s="95"/>
      <c r="BN2618" s="95"/>
      <c r="BO2618" s="95"/>
      <c r="BP2618" s="98"/>
      <c r="BQ2618" s="95"/>
      <c r="BR2618" s="95"/>
      <c r="BS2618" s="95"/>
      <c r="BT2618" s="95"/>
      <c r="BU2618" s="95"/>
      <c r="BV2618" s="95"/>
      <c r="BW2618" s="95"/>
    </row>
    <row r="2619" spans="1:75">
      <c r="A2619" s="19">
        <f>CONCATENATE(MONTH(Base[[#This Row],[Data_Padronizada]]),"/",YEAR(Base[[#This Row],[Data_Padronizada]]))*1</f>
        <v>1</v>
      </c>
      <c r="B2619" s="20" cm="1">
        <f t="array" ref="B2619">IF(ISTEXT(BP2619), IFERROR(VALOR.DATA(TRIM(BP2619)), VALUE(TRIM(BP2619))), BP2619)</f>
        <v>0</v>
      </c>
      <c r="C2619" t="str">
        <f>TEXT(Base[[#This Row],[Data_Padronizada]],"DDD")</f>
        <v>sáb</v>
      </c>
      <c r="D2619">
        <f>_xlfn.XLOOKUP(Base[[#This Row],[Recurso]],'DE-PARA'!$A$1:$A$1000,'DE-PARA'!$D$1:$D$1000)</f>
        <v>0</v>
      </c>
      <c r="E2619" t="str">
        <f>_xlfn.XLOOKUP(Base[[#This Row],[Tipo]],'DE-PARA'!$K$2:$K$63,'DE-PARA'!$L$2:$L$63,"Fazer De-Para")</f>
        <v>Fazer De-Para</v>
      </c>
      <c r="F2619" s="21">
        <f>Base[[#This Row],[Duração]]*24</f>
        <v>0</v>
      </c>
      <c r="G2619" s="22">
        <f>HOUR(Base[[#This Row],[Tempo de atendimento]]/24)</f>
        <v>0</v>
      </c>
      <c r="H2619">
        <f>_xlfn.XLOOKUP(Base[[#This Row],[Recurso]],'DE-PARA'!$A$1:$A$1000,'DE-PARA'!$E$1:$E$1000)</f>
        <v>0</v>
      </c>
      <c r="I2619">
        <f>_xlfn.XLOOKUP(Base[[#This Row],[Recurso]],'DE-PARA'!$A$1:$A$1000,'DE-PARA'!$F$1:$F$1000)</f>
        <v>0</v>
      </c>
      <c r="J2619" s="95"/>
      <c r="K2619" s="95"/>
      <c r="L2619" s="95"/>
      <c r="M2619" s="95"/>
      <c r="N2619" s="95"/>
      <c r="O2619" s="95"/>
      <c r="P2619" s="95"/>
      <c r="Q2619" s="95"/>
      <c r="R2619" s="95"/>
      <c r="S2619" s="95"/>
      <c r="T2619" s="95"/>
      <c r="U2619" s="95"/>
      <c r="V2619" s="95"/>
      <c r="W2619" s="95"/>
      <c r="X2619" s="95"/>
      <c r="Y2619" s="95"/>
      <c r="Z2619" s="95"/>
      <c r="AA2619" s="95"/>
      <c r="AB2619" s="95"/>
      <c r="AC2619" s="95"/>
      <c r="AD2619" s="96"/>
      <c r="AE2619" s="96"/>
      <c r="AF2619" s="96"/>
      <c r="AG2619" s="97"/>
      <c r="AH2619" s="97"/>
      <c r="AI2619" s="95"/>
      <c r="AJ2619" s="95"/>
      <c r="AK2619" s="95"/>
      <c r="AL2619" s="95"/>
      <c r="AM2619" s="95"/>
      <c r="AN2619" s="95"/>
      <c r="AO2619" s="95"/>
      <c r="AP2619" s="95"/>
      <c r="AQ2619" s="95"/>
      <c r="AR2619" s="95"/>
      <c r="AS2619" s="95"/>
      <c r="AT2619" s="95"/>
      <c r="AU2619" s="95"/>
      <c r="AV2619" s="95"/>
      <c r="AW2619" s="95"/>
      <c r="AX2619" s="95"/>
      <c r="AY2619" s="95"/>
      <c r="AZ2619" s="95"/>
      <c r="BA2619" s="95"/>
      <c r="BB2619" s="95"/>
      <c r="BC2619" s="95"/>
      <c r="BD2619" s="95"/>
      <c r="BE2619" s="95"/>
      <c r="BF2619" s="95"/>
      <c r="BG2619" s="95"/>
      <c r="BH2619" s="95"/>
      <c r="BI2619" s="95"/>
      <c r="BJ2619" s="95"/>
      <c r="BK2619" s="97"/>
      <c r="BL2619" s="97"/>
      <c r="BM2619" s="95"/>
      <c r="BN2619" s="95"/>
      <c r="BO2619" s="95"/>
      <c r="BP2619" s="98"/>
      <c r="BQ2619" s="95"/>
      <c r="BR2619" s="95"/>
      <c r="BS2619" s="95"/>
      <c r="BT2619" s="95"/>
      <c r="BU2619" s="95"/>
      <c r="BV2619" s="95"/>
      <c r="BW2619" s="95"/>
    </row>
    <row r="2620" spans="1:75">
      <c r="A2620" s="19">
        <f>CONCATENATE(MONTH(Base[[#This Row],[Data_Padronizada]]),"/",YEAR(Base[[#This Row],[Data_Padronizada]]))*1</f>
        <v>1</v>
      </c>
      <c r="B2620" s="20" cm="1">
        <f t="array" ref="B2620">IF(ISTEXT(BP2620), IFERROR(VALOR.DATA(TRIM(BP2620)), VALUE(TRIM(BP2620))), BP2620)</f>
        <v>0</v>
      </c>
      <c r="C2620" t="str">
        <f>TEXT(Base[[#This Row],[Data_Padronizada]],"DDD")</f>
        <v>sáb</v>
      </c>
      <c r="D2620">
        <f>_xlfn.XLOOKUP(Base[[#This Row],[Recurso]],'DE-PARA'!$A$1:$A$1000,'DE-PARA'!$D$1:$D$1000)</f>
        <v>0</v>
      </c>
      <c r="E2620" t="str">
        <f>_xlfn.XLOOKUP(Base[[#This Row],[Tipo]],'DE-PARA'!$K$2:$K$63,'DE-PARA'!$L$2:$L$63,"Fazer De-Para")</f>
        <v>Fazer De-Para</v>
      </c>
      <c r="F2620" s="21">
        <f>Base[[#This Row],[Duração]]*24</f>
        <v>0</v>
      </c>
      <c r="G2620" s="22">
        <f>HOUR(Base[[#This Row],[Tempo de atendimento]]/24)</f>
        <v>0</v>
      </c>
      <c r="H2620">
        <f>_xlfn.XLOOKUP(Base[[#This Row],[Recurso]],'DE-PARA'!$A$1:$A$1000,'DE-PARA'!$E$1:$E$1000)</f>
        <v>0</v>
      </c>
      <c r="I2620">
        <f>_xlfn.XLOOKUP(Base[[#This Row],[Recurso]],'DE-PARA'!$A$1:$A$1000,'DE-PARA'!$F$1:$F$1000)</f>
        <v>0</v>
      </c>
      <c r="J2620" s="95"/>
      <c r="K2620" s="95"/>
      <c r="L2620" s="95"/>
      <c r="M2620" s="95"/>
      <c r="N2620" s="95"/>
      <c r="O2620" s="95"/>
      <c r="P2620" s="95"/>
      <c r="Q2620" s="95"/>
      <c r="R2620" s="95"/>
      <c r="S2620" s="95"/>
      <c r="T2620" s="95"/>
      <c r="U2620" s="95"/>
      <c r="V2620" s="95"/>
      <c r="W2620" s="95"/>
      <c r="X2620" s="95"/>
      <c r="Y2620" s="95"/>
      <c r="Z2620" s="95"/>
      <c r="AA2620" s="95"/>
      <c r="AB2620" s="95"/>
      <c r="AC2620" s="95"/>
      <c r="AD2620" s="96"/>
      <c r="AE2620" s="96"/>
      <c r="AF2620" s="96"/>
      <c r="AG2620" s="97"/>
      <c r="AH2620" s="97"/>
      <c r="AI2620" s="95"/>
      <c r="AJ2620" s="95"/>
      <c r="AK2620" s="95"/>
      <c r="AL2620" s="95"/>
      <c r="AM2620" s="95"/>
      <c r="AN2620" s="95"/>
      <c r="AO2620" s="95"/>
      <c r="AP2620" s="95"/>
      <c r="AQ2620" s="95"/>
      <c r="AR2620" s="95"/>
      <c r="AS2620" s="95"/>
      <c r="AT2620" s="95"/>
      <c r="AU2620" s="95"/>
      <c r="AV2620" s="95"/>
      <c r="AW2620" s="95"/>
      <c r="AX2620" s="95"/>
      <c r="AY2620" s="95"/>
      <c r="AZ2620" s="95"/>
      <c r="BA2620" s="95"/>
      <c r="BB2620" s="95"/>
      <c r="BC2620" s="95"/>
      <c r="BD2620" s="95"/>
      <c r="BE2620" s="95"/>
      <c r="BF2620" s="95"/>
      <c r="BG2620" s="95"/>
      <c r="BH2620" s="95"/>
      <c r="BI2620" s="95"/>
      <c r="BJ2620" s="95"/>
      <c r="BK2620" s="97"/>
      <c r="BL2620" s="97"/>
      <c r="BM2620" s="95"/>
      <c r="BN2620" s="95"/>
      <c r="BO2620" s="95"/>
      <c r="BP2620" s="98"/>
      <c r="BQ2620" s="95"/>
      <c r="BR2620" s="95"/>
      <c r="BS2620" s="95"/>
      <c r="BT2620" s="95"/>
      <c r="BU2620" s="95"/>
      <c r="BV2620" s="95"/>
      <c r="BW2620" s="95"/>
    </row>
    <row r="2621" spans="1:75">
      <c r="A2621" s="19">
        <f>CONCATENATE(MONTH(Base[[#This Row],[Data_Padronizada]]),"/",YEAR(Base[[#This Row],[Data_Padronizada]]))*1</f>
        <v>1</v>
      </c>
      <c r="B2621" s="20" cm="1">
        <f t="array" ref="B2621">IF(ISTEXT(BP2621), IFERROR(VALOR.DATA(TRIM(BP2621)), VALUE(TRIM(BP2621))), BP2621)</f>
        <v>0</v>
      </c>
      <c r="C2621" t="str">
        <f>TEXT(Base[[#This Row],[Data_Padronizada]],"DDD")</f>
        <v>sáb</v>
      </c>
      <c r="D2621">
        <f>_xlfn.XLOOKUP(Base[[#This Row],[Recurso]],'DE-PARA'!$A$1:$A$1000,'DE-PARA'!$D$1:$D$1000)</f>
        <v>0</v>
      </c>
      <c r="E2621" t="str">
        <f>_xlfn.XLOOKUP(Base[[#This Row],[Tipo]],'DE-PARA'!$K$2:$K$63,'DE-PARA'!$L$2:$L$63,"Fazer De-Para")</f>
        <v>Fazer De-Para</v>
      </c>
      <c r="F2621" s="21">
        <f>Base[[#This Row],[Duração]]*24</f>
        <v>0</v>
      </c>
      <c r="G2621" s="22">
        <f>HOUR(Base[[#This Row],[Tempo de atendimento]]/24)</f>
        <v>0</v>
      </c>
      <c r="H2621">
        <f>_xlfn.XLOOKUP(Base[[#This Row],[Recurso]],'DE-PARA'!$A$1:$A$1000,'DE-PARA'!$E$1:$E$1000)</f>
        <v>0</v>
      </c>
      <c r="I2621">
        <f>_xlfn.XLOOKUP(Base[[#This Row],[Recurso]],'DE-PARA'!$A$1:$A$1000,'DE-PARA'!$F$1:$F$1000)</f>
        <v>0</v>
      </c>
      <c r="J2621" s="95"/>
      <c r="K2621" s="95"/>
      <c r="L2621" s="95"/>
      <c r="M2621" s="95"/>
      <c r="N2621" s="95"/>
      <c r="O2621" s="95"/>
      <c r="P2621" s="95"/>
      <c r="Q2621" s="95"/>
      <c r="R2621" s="95"/>
      <c r="S2621" s="95"/>
      <c r="T2621" s="95"/>
      <c r="U2621" s="95"/>
      <c r="V2621" s="95"/>
      <c r="W2621" s="95"/>
      <c r="X2621" s="95"/>
      <c r="Y2621" s="95"/>
      <c r="Z2621" s="95"/>
      <c r="AA2621" s="95"/>
      <c r="AB2621" s="95"/>
      <c r="AC2621" s="95"/>
      <c r="AD2621" s="96"/>
      <c r="AE2621" s="96"/>
      <c r="AF2621" s="96"/>
      <c r="AG2621" s="97"/>
      <c r="AH2621" s="97"/>
      <c r="AI2621" s="95"/>
      <c r="AJ2621" s="95"/>
      <c r="AK2621" s="95"/>
      <c r="AL2621" s="95"/>
      <c r="AM2621" s="95"/>
      <c r="AN2621" s="95"/>
      <c r="AO2621" s="95"/>
      <c r="AP2621" s="95"/>
      <c r="AQ2621" s="95"/>
      <c r="AR2621" s="95"/>
      <c r="AS2621" s="95"/>
      <c r="AT2621" s="95"/>
      <c r="AU2621" s="95"/>
      <c r="AV2621" s="95"/>
      <c r="AW2621" s="95"/>
      <c r="AX2621" s="95"/>
      <c r="AY2621" s="95"/>
      <c r="AZ2621" s="95"/>
      <c r="BA2621" s="95"/>
      <c r="BB2621" s="95"/>
      <c r="BC2621" s="95"/>
      <c r="BD2621" s="95"/>
      <c r="BE2621" s="95"/>
      <c r="BF2621" s="95"/>
      <c r="BG2621" s="95"/>
      <c r="BH2621" s="95"/>
      <c r="BI2621" s="95"/>
      <c r="BJ2621" s="95"/>
      <c r="BK2621" s="97"/>
      <c r="BL2621" s="97"/>
      <c r="BM2621" s="95"/>
      <c r="BN2621" s="95"/>
      <c r="BO2621" s="95"/>
      <c r="BP2621" s="98"/>
      <c r="BQ2621" s="95"/>
      <c r="BR2621" s="95"/>
      <c r="BS2621" s="95"/>
      <c r="BT2621" s="95"/>
      <c r="BU2621" s="95"/>
      <c r="BV2621" s="95"/>
      <c r="BW2621" s="95"/>
    </row>
    <row r="2622" spans="1:75">
      <c r="A2622" s="19">
        <f>CONCATENATE(MONTH(Base[[#This Row],[Data_Padronizada]]),"/",YEAR(Base[[#This Row],[Data_Padronizada]]))*1</f>
        <v>1</v>
      </c>
      <c r="B2622" s="20" cm="1">
        <f t="array" ref="B2622">IF(ISTEXT(BP2622), IFERROR(VALOR.DATA(TRIM(BP2622)), VALUE(TRIM(BP2622))), BP2622)</f>
        <v>0</v>
      </c>
      <c r="C2622" t="str">
        <f>TEXT(Base[[#This Row],[Data_Padronizada]],"DDD")</f>
        <v>sáb</v>
      </c>
      <c r="D2622">
        <f>_xlfn.XLOOKUP(Base[[#This Row],[Recurso]],'DE-PARA'!$A$1:$A$1000,'DE-PARA'!$D$1:$D$1000)</f>
        <v>0</v>
      </c>
      <c r="E2622" t="str">
        <f>_xlfn.XLOOKUP(Base[[#This Row],[Tipo]],'DE-PARA'!$K$2:$K$63,'DE-PARA'!$L$2:$L$63,"Fazer De-Para")</f>
        <v>Fazer De-Para</v>
      </c>
      <c r="F2622" s="21">
        <f>Base[[#This Row],[Duração]]*24</f>
        <v>0</v>
      </c>
      <c r="G2622" s="22">
        <f>HOUR(Base[[#This Row],[Tempo de atendimento]]/24)</f>
        <v>0</v>
      </c>
      <c r="H2622">
        <f>_xlfn.XLOOKUP(Base[[#This Row],[Recurso]],'DE-PARA'!$A$1:$A$1000,'DE-PARA'!$E$1:$E$1000)</f>
        <v>0</v>
      </c>
      <c r="I2622">
        <f>_xlfn.XLOOKUP(Base[[#This Row],[Recurso]],'DE-PARA'!$A$1:$A$1000,'DE-PARA'!$F$1:$F$1000)</f>
        <v>0</v>
      </c>
      <c r="J2622" s="95"/>
      <c r="K2622" s="95"/>
      <c r="L2622" s="95"/>
      <c r="M2622" s="95"/>
      <c r="N2622" s="95"/>
      <c r="O2622" s="95"/>
      <c r="P2622" s="95"/>
      <c r="Q2622" s="95"/>
      <c r="R2622" s="95"/>
      <c r="S2622" s="95"/>
      <c r="T2622" s="95"/>
      <c r="U2622" s="95"/>
      <c r="V2622" s="95"/>
      <c r="W2622" s="95"/>
      <c r="X2622" s="95"/>
      <c r="Y2622" s="95"/>
      <c r="Z2622" s="95"/>
      <c r="AA2622" s="95"/>
      <c r="AB2622" s="95"/>
      <c r="AC2622" s="95"/>
      <c r="AD2622" s="96"/>
      <c r="AE2622" s="96"/>
      <c r="AF2622" s="96"/>
      <c r="AG2622" s="97"/>
      <c r="AH2622" s="97"/>
      <c r="AI2622" s="95"/>
      <c r="AJ2622" s="95"/>
      <c r="AK2622" s="95"/>
      <c r="AL2622" s="95"/>
      <c r="AM2622" s="95"/>
      <c r="AN2622" s="95"/>
      <c r="AO2622" s="95"/>
      <c r="AP2622" s="95"/>
      <c r="AQ2622" s="95"/>
      <c r="AR2622" s="95"/>
      <c r="AS2622" s="95"/>
      <c r="AT2622" s="95"/>
      <c r="AU2622" s="95"/>
      <c r="AV2622" s="95"/>
      <c r="AW2622" s="95"/>
      <c r="AX2622" s="95"/>
      <c r="AY2622" s="95"/>
      <c r="AZ2622" s="95"/>
      <c r="BA2622" s="95"/>
      <c r="BB2622" s="95"/>
      <c r="BC2622" s="95"/>
      <c r="BD2622" s="95"/>
      <c r="BE2622" s="95"/>
      <c r="BF2622" s="95"/>
      <c r="BG2622" s="95"/>
      <c r="BH2622" s="95"/>
      <c r="BI2622" s="95"/>
      <c r="BJ2622" s="95"/>
      <c r="BK2622" s="97"/>
      <c r="BL2622" s="97"/>
      <c r="BM2622" s="95"/>
      <c r="BN2622" s="95"/>
      <c r="BO2622" s="95"/>
      <c r="BP2622" s="98"/>
      <c r="BQ2622" s="95"/>
      <c r="BR2622" s="95"/>
      <c r="BS2622" s="95"/>
      <c r="BT2622" s="95"/>
      <c r="BU2622" s="95"/>
      <c r="BV2622" s="95"/>
      <c r="BW2622" s="95"/>
    </row>
    <row r="2623" spans="1:75">
      <c r="A2623" s="19">
        <f>CONCATENATE(MONTH(Base[[#This Row],[Data_Padronizada]]),"/",YEAR(Base[[#This Row],[Data_Padronizada]]))*1</f>
        <v>1</v>
      </c>
      <c r="B2623" s="20" cm="1">
        <f t="array" ref="B2623">IF(ISTEXT(BP2623), IFERROR(VALOR.DATA(TRIM(BP2623)), VALUE(TRIM(BP2623))), BP2623)</f>
        <v>0</v>
      </c>
      <c r="C2623" t="str">
        <f>TEXT(Base[[#This Row],[Data_Padronizada]],"DDD")</f>
        <v>sáb</v>
      </c>
      <c r="D2623">
        <f>_xlfn.XLOOKUP(Base[[#This Row],[Recurso]],'DE-PARA'!$A$1:$A$1000,'DE-PARA'!$D$1:$D$1000)</f>
        <v>0</v>
      </c>
      <c r="E2623" t="str">
        <f>_xlfn.XLOOKUP(Base[[#This Row],[Tipo]],'DE-PARA'!$K$2:$K$63,'DE-PARA'!$L$2:$L$63,"Fazer De-Para")</f>
        <v>Fazer De-Para</v>
      </c>
      <c r="F2623" s="21">
        <f>Base[[#This Row],[Duração]]*24</f>
        <v>0</v>
      </c>
      <c r="G2623" s="22">
        <f>HOUR(Base[[#This Row],[Tempo de atendimento]]/24)</f>
        <v>0</v>
      </c>
      <c r="H2623">
        <f>_xlfn.XLOOKUP(Base[[#This Row],[Recurso]],'DE-PARA'!$A$1:$A$1000,'DE-PARA'!$E$1:$E$1000)</f>
        <v>0</v>
      </c>
      <c r="I2623">
        <f>_xlfn.XLOOKUP(Base[[#This Row],[Recurso]],'DE-PARA'!$A$1:$A$1000,'DE-PARA'!$F$1:$F$1000)</f>
        <v>0</v>
      </c>
      <c r="J2623" s="95"/>
      <c r="K2623" s="95"/>
      <c r="L2623" s="95"/>
      <c r="M2623" s="95"/>
      <c r="N2623" s="95"/>
      <c r="O2623" s="95"/>
      <c r="P2623" s="95"/>
      <c r="Q2623" s="95"/>
      <c r="R2623" s="95"/>
      <c r="S2623" s="95"/>
      <c r="T2623" s="95"/>
      <c r="U2623" s="95"/>
      <c r="V2623" s="95"/>
      <c r="W2623" s="95"/>
      <c r="X2623" s="95"/>
      <c r="Y2623" s="95"/>
      <c r="Z2623" s="95"/>
      <c r="AA2623" s="95"/>
      <c r="AB2623" s="95"/>
      <c r="AC2623" s="95"/>
      <c r="AD2623" s="96"/>
      <c r="AE2623" s="96"/>
      <c r="AF2623" s="96"/>
      <c r="AG2623" s="97"/>
      <c r="AH2623" s="97"/>
      <c r="AI2623" s="95"/>
      <c r="AJ2623" s="95"/>
      <c r="AK2623" s="95"/>
      <c r="AL2623" s="95"/>
      <c r="AM2623" s="95"/>
      <c r="AN2623" s="95"/>
      <c r="AO2623" s="95"/>
      <c r="AP2623" s="95"/>
      <c r="AQ2623" s="95"/>
      <c r="AR2623" s="95"/>
      <c r="AS2623" s="95"/>
      <c r="AT2623" s="95"/>
      <c r="AU2623" s="95"/>
      <c r="AV2623" s="95"/>
      <c r="AW2623" s="95"/>
      <c r="AX2623" s="95"/>
      <c r="AY2623" s="95"/>
      <c r="AZ2623" s="95"/>
      <c r="BA2623" s="95"/>
      <c r="BB2623" s="95"/>
      <c r="BC2623" s="95"/>
      <c r="BD2623" s="95"/>
      <c r="BE2623" s="95"/>
      <c r="BF2623" s="95"/>
      <c r="BG2623" s="95"/>
      <c r="BH2623" s="95"/>
      <c r="BI2623" s="95"/>
      <c r="BJ2623" s="95"/>
      <c r="BK2623" s="97"/>
      <c r="BL2623" s="97"/>
      <c r="BM2623" s="95"/>
      <c r="BN2623" s="95"/>
      <c r="BO2623" s="95"/>
      <c r="BP2623" s="98"/>
      <c r="BQ2623" s="95"/>
      <c r="BR2623" s="95"/>
      <c r="BS2623" s="95"/>
      <c r="BT2623" s="95"/>
      <c r="BU2623" s="95"/>
      <c r="BV2623" s="95"/>
      <c r="BW2623" s="95"/>
    </row>
    <row r="2624" spans="1:75">
      <c r="A2624" s="19">
        <f>CONCATENATE(MONTH(Base[[#This Row],[Data_Padronizada]]),"/",YEAR(Base[[#This Row],[Data_Padronizada]]))*1</f>
        <v>1</v>
      </c>
      <c r="B2624" s="20" cm="1">
        <f t="array" ref="B2624">IF(ISTEXT(BP2624), IFERROR(VALOR.DATA(TRIM(BP2624)), VALUE(TRIM(BP2624))), BP2624)</f>
        <v>0</v>
      </c>
      <c r="C2624" t="str">
        <f>TEXT(Base[[#This Row],[Data_Padronizada]],"DDD")</f>
        <v>sáb</v>
      </c>
      <c r="D2624">
        <f>_xlfn.XLOOKUP(Base[[#This Row],[Recurso]],'DE-PARA'!$A$1:$A$1000,'DE-PARA'!$D$1:$D$1000)</f>
        <v>0</v>
      </c>
      <c r="E2624" t="str">
        <f>_xlfn.XLOOKUP(Base[[#This Row],[Tipo]],'DE-PARA'!$K$2:$K$63,'DE-PARA'!$L$2:$L$63,"Fazer De-Para")</f>
        <v>Fazer De-Para</v>
      </c>
      <c r="F2624" s="21">
        <f>Base[[#This Row],[Duração]]*24</f>
        <v>0</v>
      </c>
      <c r="G2624" s="22">
        <f>HOUR(Base[[#This Row],[Tempo de atendimento]]/24)</f>
        <v>0</v>
      </c>
      <c r="H2624">
        <f>_xlfn.XLOOKUP(Base[[#This Row],[Recurso]],'DE-PARA'!$A$1:$A$1000,'DE-PARA'!$E$1:$E$1000)</f>
        <v>0</v>
      </c>
      <c r="I2624">
        <f>_xlfn.XLOOKUP(Base[[#This Row],[Recurso]],'DE-PARA'!$A$1:$A$1000,'DE-PARA'!$F$1:$F$1000)</f>
        <v>0</v>
      </c>
      <c r="J2624" s="95"/>
      <c r="K2624" s="95"/>
      <c r="L2624" s="95"/>
      <c r="M2624" s="95"/>
      <c r="N2624" s="95"/>
      <c r="O2624" s="95"/>
      <c r="P2624" s="95"/>
      <c r="Q2624" s="95"/>
      <c r="R2624" s="95"/>
      <c r="S2624" s="95"/>
      <c r="T2624" s="95"/>
      <c r="U2624" s="95"/>
      <c r="V2624" s="95"/>
      <c r="W2624" s="95"/>
      <c r="X2624" s="95"/>
      <c r="Y2624" s="95"/>
      <c r="Z2624" s="95"/>
      <c r="AA2624" s="95"/>
      <c r="AB2624" s="95"/>
      <c r="AC2624" s="95"/>
      <c r="AD2624" s="96"/>
      <c r="AE2624" s="96"/>
      <c r="AF2624" s="96"/>
      <c r="AG2624" s="97"/>
      <c r="AH2624" s="97"/>
      <c r="AI2624" s="95"/>
      <c r="AJ2624" s="95"/>
      <c r="AK2624" s="95"/>
      <c r="AL2624" s="95"/>
      <c r="AM2624" s="95"/>
      <c r="AN2624" s="95"/>
      <c r="AO2624" s="95"/>
      <c r="AP2624" s="95"/>
      <c r="AQ2624" s="95"/>
      <c r="AR2624" s="95"/>
      <c r="AS2624" s="95"/>
      <c r="AT2624" s="95"/>
      <c r="AU2624" s="95"/>
      <c r="AV2624" s="95"/>
      <c r="AW2624" s="95"/>
      <c r="AX2624" s="95"/>
      <c r="AY2624" s="95"/>
      <c r="AZ2624" s="95"/>
      <c r="BA2624" s="95"/>
      <c r="BB2624" s="95"/>
      <c r="BC2624" s="95"/>
      <c r="BD2624" s="95"/>
      <c r="BE2624" s="95"/>
      <c r="BF2624" s="95"/>
      <c r="BG2624" s="95"/>
      <c r="BH2624" s="95"/>
      <c r="BI2624" s="95"/>
      <c r="BJ2624" s="95"/>
      <c r="BK2624" s="97"/>
      <c r="BL2624" s="97"/>
      <c r="BM2624" s="95"/>
      <c r="BN2624" s="95"/>
      <c r="BO2624" s="95"/>
      <c r="BP2624" s="98"/>
      <c r="BQ2624" s="95"/>
      <c r="BR2624" s="95"/>
      <c r="BS2624" s="95"/>
      <c r="BT2624" s="95"/>
      <c r="BU2624" s="95"/>
      <c r="BV2624" s="95"/>
      <c r="BW2624" s="95"/>
    </row>
    <row r="2625" spans="1:75">
      <c r="A2625" s="19">
        <f>CONCATENATE(MONTH(Base[[#This Row],[Data_Padronizada]]),"/",YEAR(Base[[#This Row],[Data_Padronizada]]))*1</f>
        <v>1</v>
      </c>
      <c r="B2625" s="20" cm="1">
        <f t="array" ref="B2625">IF(ISTEXT(BP2625), IFERROR(VALOR.DATA(TRIM(BP2625)), VALUE(TRIM(BP2625))), BP2625)</f>
        <v>0</v>
      </c>
      <c r="C2625" t="str">
        <f>TEXT(Base[[#This Row],[Data_Padronizada]],"DDD")</f>
        <v>sáb</v>
      </c>
      <c r="D2625">
        <f>_xlfn.XLOOKUP(Base[[#This Row],[Recurso]],'DE-PARA'!$A$1:$A$1000,'DE-PARA'!$D$1:$D$1000)</f>
        <v>0</v>
      </c>
      <c r="E2625" t="str">
        <f>_xlfn.XLOOKUP(Base[[#This Row],[Tipo]],'DE-PARA'!$K$2:$K$63,'DE-PARA'!$L$2:$L$63,"Fazer De-Para")</f>
        <v>Fazer De-Para</v>
      </c>
      <c r="F2625" s="21">
        <f>Base[[#This Row],[Duração]]*24</f>
        <v>0</v>
      </c>
      <c r="G2625" s="22">
        <f>HOUR(Base[[#This Row],[Tempo de atendimento]]/24)</f>
        <v>0</v>
      </c>
      <c r="H2625">
        <f>_xlfn.XLOOKUP(Base[[#This Row],[Recurso]],'DE-PARA'!$A$1:$A$1000,'DE-PARA'!$E$1:$E$1000)</f>
        <v>0</v>
      </c>
      <c r="I2625">
        <f>_xlfn.XLOOKUP(Base[[#This Row],[Recurso]],'DE-PARA'!$A$1:$A$1000,'DE-PARA'!$F$1:$F$1000)</f>
        <v>0</v>
      </c>
      <c r="J2625" s="95"/>
      <c r="K2625" s="95"/>
      <c r="L2625" s="95"/>
      <c r="M2625" s="95"/>
      <c r="N2625" s="95"/>
      <c r="O2625" s="95"/>
      <c r="P2625" s="95"/>
      <c r="Q2625" s="95"/>
      <c r="R2625" s="95"/>
      <c r="S2625" s="95"/>
      <c r="T2625" s="95"/>
      <c r="U2625" s="95"/>
      <c r="V2625" s="95"/>
      <c r="W2625" s="95"/>
      <c r="X2625" s="95"/>
      <c r="Y2625" s="95"/>
      <c r="Z2625" s="95"/>
      <c r="AA2625" s="95"/>
      <c r="AB2625" s="95"/>
      <c r="AC2625" s="95"/>
      <c r="AD2625" s="96"/>
      <c r="AE2625" s="96"/>
      <c r="AF2625" s="96"/>
      <c r="AG2625" s="97"/>
      <c r="AH2625" s="97"/>
      <c r="AI2625" s="95"/>
      <c r="AJ2625" s="95"/>
      <c r="AK2625" s="95"/>
      <c r="AL2625" s="95"/>
      <c r="AM2625" s="95"/>
      <c r="AN2625" s="95"/>
      <c r="AO2625" s="95"/>
      <c r="AP2625" s="95"/>
      <c r="AQ2625" s="95"/>
      <c r="AR2625" s="95"/>
      <c r="AS2625" s="95"/>
      <c r="AT2625" s="95"/>
      <c r="AU2625" s="95"/>
      <c r="AV2625" s="95"/>
      <c r="AW2625" s="95"/>
      <c r="AX2625" s="95"/>
      <c r="AY2625" s="95"/>
      <c r="AZ2625" s="95"/>
      <c r="BA2625" s="95"/>
      <c r="BB2625" s="95"/>
      <c r="BC2625" s="95"/>
      <c r="BD2625" s="95"/>
      <c r="BE2625" s="95"/>
      <c r="BF2625" s="95"/>
      <c r="BG2625" s="95"/>
      <c r="BH2625" s="95"/>
      <c r="BI2625" s="95"/>
      <c r="BJ2625" s="95"/>
      <c r="BK2625" s="97"/>
      <c r="BL2625" s="97"/>
      <c r="BM2625" s="95"/>
      <c r="BN2625" s="95"/>
      <c r="BO2625" s="95"/>
      <c r="BP2625" s="98"/>
      <c r="BQ2625" s="95"/>
      <c r="BR2625" s="95"/>
      <c r="BS2625" s="95"/>
      <c r="BT2625" s="95"/>
      <c r="BU2625" s="95"/>
      <c r="BV2625" s="95"/>
      <c r="BW2625" s="95"/>
    </row>
    <row r="2626" spans="1:75">
      <c r="A2626" s="19">
        <f>CONCATENATE(MONTH(Base[[#This Row],[Data_Padronizada]]),"/",YEAR(Base[[#This Row],[Data_Padronizada]]))*1</f>
        <v>1</v>
      </c>
      <c r="B2626" s="20" cm="1">
        <f t="array" ref="B2626">IF(ISTEXT(BP2626), IFERROR(VALOR.DATA(TRIM(BP2626)), VALUE(TRIM(BP2626))), BP2626)</f>
        <v>0</v>
      </c>
      <c r="C2626" t="str">
        <f>TEXT(Base[[#This Row],[Data_Padronizada]],"DDD")</f>
        <v>sáb</v>
      </c>
      <c r="D2626">
        <f>_xlfn.XLOOKUP(Base[[#This Row],[Recurso]],'DE-PARA'!$A$1:$A$1000,'DE-PARA'!$D$1:$D$1000)</f>
        <v>0</v>
      </c>
      <c r="E2626" t="str">
        <f>_xlfn.XLOOKUP(Base[[#This Row],[Tipo]],'DE-PARA'!$K$2:$K$63,'DE-PARA'!$L$2:$L$63,"Fazer De-Para")</f>
        <v>Fazer De-Para</v>
      </c>
      <c r="F2626" s="21">
        <f>Base[[#This Row],[Duração]]*24</f>
        <v>0</v>
      </c>
      <c r="G2626" s="22">
        <f>HOUR(Base[[#This Row],[Tempo de atendimento]]/24)</f>
        <v>0</v>
      </c>
      <c r="H2626">
        <f>_xlfn.XLOOKUP(Base[[#This Row],[Recurso]],'DE-PARA'!$A$1:$A$1000,'DE-PARA'!$E$1:$E$1000)</f>
        <v>0</v>
      </c>
      <c r="I2626">
        <f>_xlfn.XLOOKUP(Base[[#This Row],[Recurso]],'DE-PARA'!$A$1:$A$1000,'DE-PARA'!$F$1:$F$1000)</f>
        <v>0</v>
      </c>
      <c r="J2626" s="95"/>
      <c r="K2626" s="95"/>
      <c r="L2626" s="95"/>
      <c r="M2626" s="95"/>
      <c r="N2626" s="95"/>
      <c r="O2626" s="95"/>
      <c r="P2626" s="95"/>
      <c r="Q2626" s="95"/>
      <c r="R2626" s="95"/>
      <c r="S2626" s="95"/>
      <c r="T2626" s="95"/>
      <c r="U2626" s="95"/>
      <c r="V2626" s="95"/>
      <c r="W2626" s="95"/>
      <c r="X2626" s="95"/>
      <c r="Y2626" s="95"/>
      <c r="Z2626" s="95"/>
      <c r="AA2626" s="95"/>
      <c r="AB2626" s="95"/>
      <c r="AC2626" s="95"/>
      <c r="AD2626" s="96"/>
      <c r="AE2626" s="96"/>
      <c r="AF2626" s="96"/>
      <c r="AG2626" s="97"/>
      <c r="AH2626" s="97"/>
      <c r="AI2626" s="95"/>
      <c r="AJ2626" s="95"/>
      <c r="AK2626" s="95"/>
      <c r="AL2626" s="95"/>
      <c r="AM2626" s="95"/>
      <c r="AN2626" s="95"/>
      <c r="AO2626" s="95"/>
      <c r="AP2626" s="95"/>
      <c r="AQ2626" s="95"/>
      <c r="AR2626" s="95"/>
      <c r="AS2626" s="95"/>
      <c r="AT2626" s="95"/>
      <c r="AU2626" s="95"/>
      <c r="AV2626" s="95"/>
      <c r="AW2626" s="95"/>
      <c r="AX2626" s="95"/>
      <c r="AY2626" s="95"/>
      <c r="AZ2626" s="95"/>
      <c r="BA2626" s="95"/>
      <c r="BB2626" s="95"/>
      <c r="BC2626" s="95"/>
      <c r="BD2626" s="95"/>
      <c r="BE2626" s="95"/>
      <c r="BF2626" s="95"/>
      <c r="BG2626" s="95"/>
      <c r="BH2626" s="95"/>
      <c r="BI2626" s="95"/>
      <c r="BJ2626" s="95"/>
      <c r="BK2626" s="97"/>
      <c r="BL2626" s="97"/>
      <c r="BM2626" s="95"/>
      <c r="BN2626" s="95"/>
      <c r="BO2626" s="95"/>
      <c r="BP2626" s="98"/>
      <c r="BQ2626" s="95"/>
      <c r="BR2626" s="95"/>
      <c r="BS2626" s="95"/>
      <c r="BT2626" s="95"/>
      <c r="BU2626" s="95"/>
      <c r="BV2626" s="95"/>
      <c r="BW2626" s="95"/>
    </row>
    <row r="2627" spans="1:75">
      <c r="A2627" s="19">
        <f>CONCATENATE(MONTH(Base[[#This Row],[Data_Padronizada]]),"/",YEAR(Base[[#This Row],[Data_Padronizada]]))*1</f>
        <v>1</v>
      </c>
      <c r="B2627" s="20" cm="1">
        <f t="array" ref="B2627">IF(ISTEXT(BP2627), IFERROR(VALOR.DATA(TRIM(BP2627)), VALUE(TRIM(BP2627))), BP2627)</f>
        <v>0</v>
      </c>
      <c r="C2627" t="str">
        <f>TEXT(Base[[#This Row],[Data_Padronizada]],"DDD")</f>
        <v>sáb</v>
      </c>
      <c r="D2627">
        <f>_xlfn.XLOOKUP(Base[[#This Row],[Recurso]],'DE-PARA'!$A$1:$A$1000,'DE-PARA'!$D$1:$D$1000)</f>
        <v>0</v>
      </c>
      <c r="E2627" t="str">
        <f>_xlfn.XLOOKUP(Base[[#This Row],[Tipo]],'DE-PARA'!$K$2:$K$63,'DE-PARA'!$L$2:$L$63,"Fazer De-Para")</f>
        <v>Fazer De-Para</v>
      </c>
      <c r="F2627" s="21">
        <f>Base[[#This Row],[Duração]]*24</f>
        <v>0</v>
      </c>
      <c r="G2627" s="22">
        <f>HOUR(Base[[#This Row],[Tempo de atendimento]]/24)</f>
        <v>0</v>
      </c>
      <c r="H2627">
        <f>_xlfn.XLOOKUP(Base[[#This Row],[Recurso]],'DE-PARA'!$A$1:$A$1000,'DE-PARA'!$E$1:$E$1000)</f>
        <v>0</v>
      </c>
      <c r="I2627">
        <f>_xlfn.XLOOKUP(Base[[#This Row],[Recurso]],'DE-PARA'!$A$1:$A$1000,'DE-PARA'!$F$1:$F$1000)</f>
        <v>0</v>
      </c>
      <c r="J2627" s="95"/>
      <c r="K2627" s="95"/>
      <c r="L2627" s="95"/>
      <c r="M2627" s="95"/>
      <c r="N2627" s="95"/>
      <c r="O2627" s="95"/>
      <c r="P2627" s="95"/>
      <c r="Q2627" s="95"/>
      <c r="R2627" s="95"/>
      <c r="S2627" s="95"/>
      <c r="T2627" s="95"/>
      <c r="U2627" s="95"/>
      <c r="V2627" s="95"/>
      <c r="W2627" s="95"/>
      <c r="X2627" s="95"/>
      <c r="Y2627" s="95"/>
      <c r="Z2627" s="95"/>
      <c r="AA2627" s="95"/>
      <c r="AB2627" s="95"/>
      <c r="AC2627" s="95"/>
      <c r="AD2627" s="96"/>
      <c r="AE2627" s="96"/>
      <c r="AF2627" s="96"/>
      <c r="AG2627" s="97"/>
      <c r="AH2627" s="97"/>
      <c r="AI2627" s="95"/>
      <c r="AJ2627" s="95"/>
      <c r="AK2627" s="95"/>
      <c r="AL2627" s="95"/>
      <c r="AM2627" s="95"/>
      <c r="AN2627" s="95"/>
      <c r="AO2627" s="95"/>
      <c r="AP2627" s="95"/>
      <c r="AQ2627" s="95"/>
      <c r="AR2627" s="95"/>
      <c r="AS2627" s="95"/>
      <c r="AT2627" s="95"/>
      <c r="AU2627" s="95"/>
      <c r="AV2627" s="95"/>
      <c r="AW2627" s="95"/>
      <c r="AX2627" s="95"/>
      <c r="AY2627" s="95"/>
      <c r="AZ2627" s="95"/>
      <c r="BA2627" s="95"/>
      <c r="BB2627" s="95"/>
      <c r="BC2627" s="95"/>
      <c r="BD2627" s="95"/>
      <c r="BE2627" s="95"/>
      <c r="BF2627" s="95"/>
      <c r="BG2627" s="95"/>
      <c r="BH2627" s="95"/>
      <c r="BI2627" s="95"/>
      <c r="BJ2627" s="95"/>
      <c r="BK2627" s="97"/>
      <c r="BL2627" s="97"/>
      <c r="BM2627" s="95"/>
      <c r="BN2627" s="95"/>
      <c r="BO2627" s="95"/>
      <c r="BP2627" s="98"/>
      <c r="BQ2627" s="95"/>
      <c r="BR2627" s="95"/>
      <c r="BS2627" s="95"/>
      <c r="BT2627" s="95"/>
      <c r="BU2627" s="95"/>
      <c r="BV2627" s="95"/>
      <c r="BW2627" s="95"/>
    </row>
    <row r="2628" spans="1:75">
      <c r="A2628" s="19">
        <f>CONCATENATE(MONTH(Base[[#This Row],[Data_Padronizada]]),"/",YEAR(Base[[#This Row],[Data_Padronizada]]))*1</f>
        <v>1</v>
      </c>
      <c r="B2628" s="20" cm="1">
        <f t="array" ref="B2628">IF(ISTEXT(BP2628), IFERROR(VALOR.DATA(TRIM(BP2628)), VALUE(TRIM(BP2628))), BP2628)</f>
        <v>0</v>
      </c>
      <c r="C2628" t="str">
        <f>TEXT(Base[[#This Row],[Data_Padronizada]],"DDD")</f>
        <v>sáb</v>
      </c>
      <c r="D2628">
        <f>_xlfn.XLOOKUP(Base[[#This Row],[Recurso]],'DE-PARA'!$A$1:$A$1000,'DE-PARA'!$D$1:$D$1000)</f>
        <v>0</v>
      </c>
      <c r="E2628" t="str">
        <f>_xlfn.XLOOKUP(Base[[#This Row],[Tipo]],'DE-PARA'!$K$2:$K$63,'DE-PARA'!$L$2:$L$63,"Fazer De-Para")</f>
        <v>Fazer De-Para</v>
      </c>
      <c r="F2628" s="21">
        <f>Base[[#This Row],[Duração]]*24</f>
        <v>0</v>
      </c>
      <c r="G2628" s="22">
        <f>HOUR(Base[[#This Row],[Tempo de atendimento]]/24)</f>
        <v>0</v>
      </c>
      <c r="H2628">
        <f>_xlfn.XLOOKUP(Base[[#This Row],[Recurso]],'DE-PARA'!$A$1:$A$1000,'DE-PARA'!$E$1:$E$1000)</f>
        <v>0</v>
      </c>
      <c r="I2628">
        <f>_xlfn.XLOOKUP(Base[[#This Row],[Recurso]],'DE-PARA'!$A$1:$A$1000,'DE-PARA'!$F$1:$F$1000)</f>
        <v>0</v>
      </c>
      <c r="J2628" s="95"/>
      <c r="K2628" s="95"/>
      <c r="L2628" s="95"/>
      <c r="M2628" s="95"/>
      <c r="N2628" s="95"/>
      <c r="O2628" s="95"/>
      <c r="P2628" s="95"/>
      <c r="Q2628" s="95"/>
      <c r="R2628" s="95"/>
      <c r="S2628" s="95"/>
      <c r="T2628" s="95"/>
      <c r="U2628" s="95"/>
      <c r="V2628" s="95"/>
      <c r="W2628" s="95"/>
      <c r="X2628" s="95"/>
      <c r="Y2628" s="95"/>
      <c r="Z2628" s="95"/>
      <c r="AA2628" s="95"/>
      <c r="AB2628" s="95"/>
      <c r="AC2628" s="95"/>
      <c r="AD2628" s="96"/>
      <c r="AE2628" s="96"/>
      <c r="AF2628" s="96"/>
      <c r="AG2628" s="97"/>
      <c r="AH2628" s="97"/>
      <c r="AI2628" s="95"/>
      <c r="AJ2628" s="95"/>
      <c r="AK2628" s="95"/>
      <c r="AL2628" s="95"/>
      <c r="AM2628" s="95"/>
      <c r="AN2628" s="95"/>
      <c r="AO2628" s="95"/>
      <c r="AP2628" s="95"/>
      <c r="AQ2628" s="95"/>
      <c r="AR2628" s="95"/>
      <c r="AS2628" s="95"/>
      <c r="AT2628" s="95"/>
      <c r="AU2628" s="95"/>
      <c r="AV2628" s="95"/>
      <c r="AW2628" s="95"/>
      <c r="AX2628" s="95"/>
      <c r="AY2628" s="95"/>
      <c r="AZ2628" s="95"/>
      <c r="BA2628" s="95"/>
      <c r="BB2628" s="95"/>
      <c r="BC2628" s="95"/>
      <c r="BD2628" s="95"/>
      <c r="BE2628" s="95"/>
      <c r="BF2628" s="95"/>
      <c r="BG2628" s="95"/>
      <c r="BH2628" s="95"/>
      <c r="BI2628" s="95"/>
      <c r="BJ2628" s="95"/>
      <c r="BK2628" s="97"/>
      <c r="BL2628" s="97"/>
      <c r="BM2628" s="95"/>
      <c r="BN2628" s="95"/>
      <c r="BO2628" s="95"/>
      <c r="BP2628" s="98"/>
      <c r="BQ2628" s="95"/>
      <c r="BR2628" s="95"/>
      <c r="BS2628" s="95"/>
      <c r="BT2628" s="95"/>
      <c r="BU2628" s="95"/>
      <c r="BV2628" s="95"/>
      <c r="BW2628" s="95"/>
    </row>
    <row r="2629" spans="1:75">
      <c r="A2629" s="19">
        <f>CONCATENATE(MONTH(Base[[#This Row],[Data_Padronizada]]),"/",YEAR(Base[[#This Row],[Data_Padronizada]]))*1</f>
        <v>1</v>
      </c>
      <c r="B2629" s="20" cm="1">
        <f t="array" ref="B2629">IF(ISTEXT(BP2629), IFERROR(VALOR.DATA(TRIM(BP2629)), VALUE(TRIM(BP2629))), BP2629)</f>
        <v>0</v>
      </c>
      <c r="C2629" t="str">
        <f>TEXT(Base[[#This Row],[Data_Padronizada]],"DDD")</f>
        <v>sáb</v>
      </c>
      <c r="D2629">
        <f>_xlfn.XLOOKUP(Base[[#This Row],[Recurso]],'DE-PARA'!$A$1:$A$1000,'DE-PARA'!$D$1:$D$1000)</f>
        <v>0</v>
      </c>
      <c r="E2629" t="str">
        <f>_xlfn.XLOOKUP(Base[[#This Row],[Tipo]],'DE-PARA'!$K$2:$K$63,'DE-PARA'!$L$2:$L$63,"Fazer De-Para")</f>
        <v>Fazer De-Para</v>
      </c>
      <c r="F2629" s="21">
        <f>Base[[#This Row],[Duração]]*24</f>
        <v>0</v>
      </c>
      <c r="G2629" s="22">
        <f>HOUR(Base[[#This Row],[Tempo de atendimento]]/24)</f>
        <v>0</v>
      </c>
      <c r="H2629">
        <f>_xlfn.XLOOKUP(Base[[#This Row],[Recurso]],'DE-PARA'!$A$1:$A$1000,'DE-PARA'!$E$1:$E$1000)</f>
        <v>0</v>
      </c>
      <c r="I2629">
        <f>_xlfn.XLOOKUP(Base[[#This Row],[Recurso]],'DE-PARA'!$A$1:$A$1000,'DE-PARA'!$F$1:$F$1000)</f>
        <v>0</v>
      </c>
      <c r="J2629" s="95"/>
      <c r="K2629" s="95"/>
      <c r="L2629" s="95"/>
      <c r="M2629" s="95"/>
      <c r="N2629" s="95"/>
      <c r="O2629" s="95"/>
      <c r="P2629" s="95"/>
      <c r="Q2629" s="95"/>
      <c r="R2629" s="95"/>
      <c r="S2629" s="95"/>
      <c r="T2629" s="95"/>
      <c r="U2629" s="95"/>
      <c r="V2629" s="95"/>
      <c r="W2629" s="95"/>
      <c r="X2629" s="95"/>
      <c r="Y2629" s="95"/>
      <c r="Z2629" s="95"/>
      <c r="AA2629" s="95"/>
      <c r="AB2629" s="95"/>
      <c r="AC2629" s="95"/>
      <c r="AD2629" s="96"/>
      <c r="AE2629" s="96"/>
      <c r="AF2629" s="96"/>
      <c r="AG2629" s="97"/>
      <c r="AH2629" s="97"/>
      <c r="AI2629" s="95"/>
      <c r="AJ2629" s="95"/>
      <c r="AK2629" s="95"/>
      <c r="AL2629" s="95"/>
      <c r="AM2629" s="95"/>
      <c r="AN2629" s="95"/>
      <c r="AO2629" s="95"/>
      <c r="AP2629" s="95"/>
      <c r="AQ2629" s="95"/>
      <c r="AR2629" s="95"/>
      <c r="AS2629" s="95"/>
      <c r="AT2629" s="95"/>
      <c r="AU2629" s="95"/>
      <c r="AV2629" s="95"/>
      <c r="AW2629" s="95"/>
      <c r="AX2629" s="95"/>
      <c r="AY2629" s="95"/>
      <c r="AZ2629" s="95"/>
      <c r="BA2629" s="95"/>
      <c r="BB2629" s="95"/>
      <c r="BC2629" s="95"/>
      <c r="BD2629" s="95"/>
      <c r="BE2629" s="95"/>
      <c r="BF2629" s="95"/>
      <c r="BG2629" s="95"/>
      <c r="BH2629" s="95"/>
      <c r="BI2629" s="95"/>
      <c r="BJ2629" s="95"/>
      <c r="BK2629" s="97"/>
      <c r="BL2629" s="97"/>
      <c r="BM2629" s="95"/>
      <c r="BN2629" s="95"/>
      <c r="BO2629" s="95"/>
      <c r="BP2629" s="98"/>
      <c r="BQ2629" s="95"/>
      <c r="BR2629" s="95"/>
      <c r="BS2629" s="95"/>
      <c r="BT2629" s="95"/>
      <c r="BU2629" s="95"/>
      <c r="BV2629" s="95"/>
      <c r="BW2629" s="95"/>
    </row>
    <row r="2630" spans="1:75">
      <c r="A2630" s="19">
        <f>CONCATENATE(MONTH(Base[[#This Row],[Data_Padronizada]]),"/",YEAR(Base[[#This Row],[Data_Padronizada]]))*1</f>
        <v>1</v>
      </c>
      <c r="B2630" s="20" cm="1">
        <f t="array" ref="B2630">IF(ISTEXT(BP2630), IFERROR(VALOR.DATA(TRIM(BP2630)), VALUE(TRIM(BP2630))), BP2630)</f>
        <v>0</v>
      </c>
      <c r="C2630" t="str">
        <f>TEXT(Base[[#This Row],[Data_Padronizada]],"DDD")</f>
        <v>sáb</v>
      </c>
      <c r="D2630">
        <f>_xlfn.XLOOKUP(Base[[#This Row],[Recurso]],'DE-PARA'!$A$1:$A$1000,'DE-PARA'!$D$1:$D$1000)</f>
        <v>0</v>
      </c>
      <c r="E2630" t="str">
        <f>_xlfn.XLOOKUP(Base[[#This Row],[Tipo]],'DE-PARA'!$K$2:$K$63,'DE-PARA'!$L$2:$L$63,"Fazer De-Para")</f>
        <v>Fazer De-Para</v>
      </c>
      <c r="F2630" s="21">
        <f>Base[[#This Row],[Duração]]*24</f>
        <v>0</v>
      </c>
      <c r="G2630" s="22">
        <f>HOUR(Base[[#This Row],[Tempo de atendimento]]/24)</f>
        <v>0</v>
      </c>
      <c r="H2630">
        <f>_xlfn.XLOOKUP(Base[[#This Row],[Recurso]],'DE-PARA'!$A$1:$A$1000,'DE-PARA'!$E$1:$E$1000)</f>
        <v>0</v>
      </c>
      <c r="I2630">
        <f>_xlfn.XLOOKUP(Base[[#This Row],[Recurso]],'DE-PARA'!$A$1:$A$1000,'DE-PARA'!$F$1:$F$1000)</f>
        <v>0</v>
      </c>
      <c r="J2630" s="95"/>
      <c r="K2630" s="95"/>
      <c r="L2630" s="95"/>
      <c r="M2630" s="95"/>
      <c r="N2630" s="95"/>
      <c r="O2630" s="95"/>
      <c r="P2630" s="95"/>
      <c r="Q2630" s="95"/>
      <c r="R2630" s="95"/>
      <c r="S2630" s="95"/>
      <c r="T2630" s="95"/>
      <c r="U2630" s="95"/>
      <c r="V2630" s="95"/>
      <c r="W2630" s="95"/>
      <c r="X2630" s="95"/>
      <c r="Y2630" s="95"/>
      <c r="Z2630" s="95"/>
      <c r="AA2630" s="95"/>
      <c r="AB2630" s="95"/>
      <c r="AC2630" s="95"/>
      <c r="AD2630" s="96"/>
      <c r="AE2630" s="96"/>
      <c r="AF2630" s="96"/>
      <c r="AG2630" s="97"/>
      <c r="AH2630" s="97"/>
      <c r="AI2630" s="95"/>
      <c r="AJ2630" s="95"/>
      <c r="AK2630" s="95"/>
      <c r="AL2630" s="95"/>
      <c r="AM2630" s="95"/>
      <c r="AN2630" s="95"/>
      <c r="AO2630" s="95"/>
      <c r="AP2630" s="95"/>
      <c r="AQ2630" s="95"/>
      <c r="AR2630" s="95"/>
      <c r="AS2630" s="95"/>
      <c r="AT2630" s="95"/>
      <c r="AU2630" s="95"/>
      <c r="AV2630" s="95"/>
      <c r="AW2630" s="95"/>
      <c r="AX2630" s="95"/>
      <c r="AY2630" s="95"/>
      <c r="AZ2630" s="95"/>
      <c r="BA2630" s="95"/>
      <c r="BB2630" s="95"/>
      <c r="BC2630" s="95"/>
      <c r="BD2630" s="95"/>
      <c r="BE2630" s="95"/>
      <c r="BF2630" s="95"/>
      <c r="BG2630" s="95"/>
      <c r="BH2630" s="95"/>
      <c r="BI2630" s="95"/>
      <c r="BJ2630" s="95"/>
      <c r="BK2630" s="97"/>
      <c r="BL2630" s="97"/>
      <c r="BM2630" s="95"/>
      <c r="BN2630" s="95"/>
      <c r="BO2630" s="95"/>
      <c r="BP2630" s="98"/>
      <c r="BQ2630" s="95"/>
      <c r="BR2630" s="95"/>
      <c r="BS2630" s="95"/>
      <c r="BT2630" s="95"/>
      <c r="BU2630" s="95"/>
      <c r="BV2630" s="95"/>
      <c r="BW2630" s="95"/>
    </row>
    <row r="2631" spans="1:75">
      <c r="A2631" s="19">
        <f>CONCATENATE(MONTH(Base[[#This Row],[Data_Padronizada]]),"/",YEAR(Base[[#This Row],[Data_Padronizada]]))*1</f>
        <v>1</v>
      </c>
      <c r="B2631" s="20" cm="1">
        <f t="array" ref="B2631">IF(ISTEXT(BP2631), IFERROR(VALOR.DATA(TRIM(BP2631)), VALUE(TRIM(BP2631))), BP2631)</f>
        <v>0</v>
      </c>
      <c r="C2631" t="str">
        <f>TEXT(Base[[#This Row],[Data_Padronizada]],"DDD")</f>
        <v>sáb</v>
      </c>
      <c r="D2631">
        <f>_xlfn.XLOOKUP(Base[[#This Row],[Recurso]],'DE-PARA'!$A$1:$A$1000,'DE-PARA'!$D$1:$D$1000)</f>
        <v>0</v>
      </c>
      <c r="E2631" t="str">
        <f>_xlfn.XLOOKUP(Base[[#This Row],[Tipo]],'DE-PARA'!$K$2:$K$63,'DE-PARA'!$L$2:$L$63,"Fazer De-Para")</f>
        <v>Fazer De-Para</v>
      </c>
      <c r="F2631" s="21">
        <f>Base[[#This Row],[Duração]]*24</f>
        <v>0</v>
      </c>
      <c r="G2631" s="22">
        <f>HOUR(Base[[#This Row],[Tempo de atendimento]]/24)</f>
        <v>0</v>
      </c>
      <c r="H2631">
        <f>_xlfn.XLOOKUP(Base[[#This Row],[Recurso]],'DE-PARA'!$A$1:$A$1000,'DE-PARA'!$E$1:$E$1000)</f>
        <v>0</v>
      </c>
      <c r="I2631">
        <f>_xlfn.XLOOKUP(Base[[#This Row],[Recurso]],'DE-PARA'!$A$1:$A$1000,'DE-PARA'!$F$1:$F$1000)</f>
        <v>0</v>
      </c>
      <c r="J2631" s="95"/>
      <c r="K2631" s="95"/>
      <c r="L2631" s="95"/>
      <c r="M2631" s="95"/>
      <c r="N2631" s="95"/>
      <c r="O2631" s="95"/>
      <c r="P2631" s="95"/>
      <c r="Q2631" s="95"/>
      <c r="R2631" s="95"/>
      <c r="S2631" s="95"/>
      <c r="T2631" s="95"/>
      <c r="U2631" s="95"/>
      <c r="V2631" s="95"/>
      <c r="W2631" s="95"/>
      <c r="X2631" s="95"/>
      <c r="Y2631" s="95"/>
      <c r="Z2631" s="95"/>
      <c r="AA2631" s="95"/>
      <c r="AB2631" s="95"/>
      <c r="AC2631" s="95"/>
      <c r="AD2631" s="96"/>
      <c r="AE2631" s="96"/>
      <c r="AF2631" s="96"/>
      <c r="AG2631" s="97"/>
      <c r="AH2631" s="97"/>
      <c r="AI2631" s="95"/>
      <c r="AJ2631" s="95"/>
      <c r="AK2631" s="95"/>
      <c r="AL2631" s="95"/>
      <c r="AM2631" s="95"/>
      <c r="AN2631" s="95"/>
      <c r="AO2631" s="95"/>
      <c r="AP2631" s="95"/>
      <c r="AQ2631" s="95"/>
      <c r="AR2631" s="95"/>
      <c r="AS2631" s="95"/>
      <c r="AT2631" s="95"/>
      <c r="AU2631" s="95"/>
      <c r="AV2631" s="95"/>
      <c r="AW2631" s="95"/>
      <c r="AX2631" s="95"/>
      <c r="AY2631" s="95"/>
      <c r="AZ2631" s="95"/>
      <c r="BA2631" s="95"/>
      <c r="BB2631" s="95"/>
      <c r="BC2631" s="95"/>
      <c r="BD2631" s="95"/>
      <c r="BE2631" s="95"/>
      <c r="BF2631" s="95"/>
      <c r="BG2631" s="95"/>
      <c r="BH2631" s="95"/>
      <c r="BI2631" s="95"/>
      <c r="BJ2631" s="95"/>
      <c r="BK2631" s="97"/>
      <c r="BL2631" s="97"/>
      <c r="BM2631" s="95"/>
      <c r="BN2631" s="95"/>
      <c r="BO2631" s="95"/>
      <c r="BP2631" s="98"/>
      <c r="BQ2631" s="95"/>
      <c r="BR2631" s="95"/>
      <c r="BS2631" s="95"/>
      <c r="BT2631" s="95"/>
      <c r="BU2631" s="95"/>
      <c r="BV2631" s="95"/>
      <c r="BW2631" s="95"/>
    </row>
    <row r="2632" spans="1:75">
      <c r="A2632" s="19">
        <f>CONCATENATE(MONTH(Base[[#This Row],[Data_Padronizada]]),"/",YEAR(Base[[#This Row],[Data_Padronizada]]))*1</f>
        <v>1</v>
      </c>
      <c r="B2632" s="20" cm="1">
        <f t="array" ref="B2632">IF(ISTEXT(BP2632), IFERROR(VALOR.DATA(TRIM(BP2632)), VALUE(TRIM(BP2632))), BP2632)</f>
        <v>0</v>
      </c>
      <c r="C2632" t="str">
        <f>TEXT(Base[[#This Row],[Data_Padronizada]],"DDD")</f>
        <v>sáb</v>
      </c>
      <c r="D2632">
        <f>_xlfn.XLOOKUP(Base[[#This Row],[Recurso]],'DE-PARA'!$A$1:$A$1000,'DE-PARA'!$D$1:$D$1000)</f>
        <v>0</v>
      </c>
      <c r="E2632" t="str">
        <f>_xlfn.XLOOKUP(Base[[#This Row],[Tipo]],'DE-PARA'!$K$2:$K$63,'DE-PARA'!$L$2:$L$63,"Fazer De-Para")</f>
        <v>Fazer De-Para</v>
      </c>
      <c r="F2632" s="21">
        <f>Base[[#This Row],[Duração]]*24</f>
        <v>0</v>
      </c>
      <c r="G2632" s="22">
        <f>HOUR(Base[[#This Row],[Tempo de atendimento]]/24)</f>
        <v>0</v>
      </c>
      <c r="H2632">
        <f>_xlfn.XLOOKUP(Base[[#This Row],[Recurso]],'DE-PARA'!$A$1:$A$1000,'DE-PARA'!$E$1:$E$1000)</f>
        <v>0</v>
      </c>
      <c r="I2632">
        <f>_xlfn.XLOOKUP(Base[[#This Row],[Recurso]],'DE-PARA'!$A$1:$A$1000,'DE-PARA'!$F$1:$F$1000)</f>
        <v>0</v>
      </c>
      <c r="J2632" s="95"/>
      <c r="K2632" s="95"/>
      <c r="L2632" s="95"/>
      <c r="M2632" s="95"/>
      <c r="N2632" s="95"/>
      <c r="O2632" s="95"/>
      <c r="P2632" s="95"/>
      <c r="Q2632" s="95"/>
      <c r="R2632" s="95"/>
      <c r="S2632" s="95"/>
      <c r="T2632" s="95"/>
      <c r="U2632" s="95"/>
      <c r="V2632" s="95"/>
      <c r="W2632" s="95"/>
      <c r="X2632" s="95"/>
      <c r="Y2632" s="95"/>
      <c r="Z2632" s="95"/>
      <c r="AA2632" s="95"/>
      <c r="AB2632" s="95"/>
      <c r="AC2632" s="95"/>
      <c r="AD2632" s="96"/>
      <c r="AE2632" s="96"/>
      <c r="AF2632" s="96"/>
      <c r="AG2632" s="97"/>
      <c r="AH2632" s="97"/>
      <c r="AI2632" s="95"/>
      <c r="AJ2632" s="95"/>
      <c r="AK2632" s="95"/>
      <c r="AL2632" s="95"/>
      <c r="AM2632" s="95"/>
      <c r="AN2632" s="95"/>
      <c r="AO2632" s="95"/>
      <c r="AP2632" s="95"/>
      <c r="AQ2632" s="95"/>
      <c r="AR2632" s="95"/>
      <c r="AS2632" s="95"/>
      <c r="AT2632" s="95"/>
      <c r="AU2632" s="95"/>
      <c r="AV2632" s="95"/>
      <c r="AW2632" s="95"/>
      <c r="AX2632" s="95"/>
      <c r="AY2632" s="95"/>
      <c r="AZ2632" s="95"/>
      <c r="BA2632" s="95"/>
      <c r="BB2632" s="95"/>
      <c r="BC2632" s="95"/>
      <c r="BD2632" s="95"/>
      <c r="BE2632" s="95"/>
      <c r="BF2632" s="95"/>
      <c r="BG2632" s="95"/>
      <c r="BH2632" s="95"/>
      <c r="BI2632" s="95"/>
      <c r="BJ2632" s="95"/>
      <c r="BK2632" s="97"/>
      <c r="BL2632" s="97"/>
      <c r="BM2632" s="95"/>
      <c r="BN2632" s="95"/>
      <c r="BO2632" s="95"/>
      <c r="BP2632" s="98"/>
      <c r="BQ2632" s="95"/>
      <c r="BR2632" s="95"/>
      <c r="BS2632" s="95"/>
      <c r="BT2632" s="95"/>
      <c r="BU2632" s="95"/>
      <c r="BV2632" s="95"/>
      <c r="BW2632" s="95"/>
    </row>
    <row r="2633" spans="1:75">
      <c r="A2633" s="19">
        <f>CONCATENATE(MONTH(Base[[#This Row],[Data_Padronizada]]),"/",YEAR(Base[[#This Row],[Data_Padronizada]]))*1</f>
        <v>1</v>
      </c>
      <c r="B2633" s="20" cm="1">
        <f t="array" ref="B2633">IF(ISTEXT(BP2633), IFERROR(VALOR.DATA(TRIM(BP2633)), VALUE(TRIM(BP2633))), BP2633)</f>
        <v>0</v>
      </c>
      <c r="C2633" t="str">
        <f>TEXT(Base[[#This Row],[Data_Padronizada]],"DDD")</f>
        <v>sáb</v>
      </c>
      <c r="D2633">
        <f>_xlfn.XLOOKUP(Base[[#This Row],[Recurso]],'DE-PARA'!$A$1:$A$1000,'DE-PARA'!$D$1:$D$1000)</f>
        <v>0</v>
      </c>
      <c r="E2633" t="str">
        <f>_xlfn.XLOOKUP(Base[[#This Row],[Tipo]],'DE-PARA'!$K$2:$K$63,'DE-PARA'!$L$2:$L$63,"Fazer De-Para")</f>
        <v>Fazer De-Para</v>
      </c>
      <c r="F2633" s="21">
        <f>Base[[#This Row],[Duração]]*24</f>
        <v>0</v>
      </c>
      <c r="G2633" s="22">
        <f>HOUR(Base[[#This Row],[Tempo de atendimento]]/24)</f>
        <v>0</v>
      </c>
      <c r="H2633">
        <f>_xlfn.XLOOKUP(Base[[#This Row],[Recurso]],'DE-PARA'!$A$1:$A$1000,'DE-PARA'!$E$1:$E$1000)</f>
        <v>0</v>
      </c>
      <c r="I2633">
        <f>_xlfn.XLOOKUP(Base[[#This Row],[Recurso]],'DE-PARA'!$A$1:$A$1000,'DE-PARA'!$F$1:$F$1000)</f>
        <v>0</v>
      </c>
      <c r="J2633" s="95"/>
      <c r="K2633" s="95"/>
      <c r="L2633" s="95"/>
      <c r="M2633" s="95"/>
      <c r="N2633" s="95"/>
      <c r="O2633" s="95"/>
      <c r="P2633" s="95"/>
      <c r="Q2633" s="95"/>
      <c r="R2633" s="95"/>
      <c r="S2633" s="95"/>
      <c r="T2633" s="95"/>
      <c r="U2633" s="95"/>
      <c r="V2633" s="95"/>
      <c r="W2633" s="95"/>
      <c r="X2633" s="95"/>
      <c r="Y2633" s="95"/>
      <c r="Z2633" s="95"/>
      <c r="AA2633" s="95"/>
      <c r="AB2633" s="95"/>
      <c r="AC2633" s="95"/>
      <c r="AD2633" s="96"/>
      <c r="AE2633" s="96"/>
      <c r="AF2633" s="96"/>
      <c r="AG2633" s="97"/>
      <c r="AH2633" s="97"/>
      <c r="AI2633" s="95"/>
      <c r="AJ2633" s="95"/>
      <c r="AK2633" s="95"/>
      <c r="AL2633" s="95"/>
      <c r="AM2633" s="95"/>
      <c r="AN2633" s="95"/>
      <c r="AO2633" s="95"/>
      <c r="AP2633" s="95"/>
      <c r="AQ2633" s="95"/>
      <c r="AR2633" s="95"/>
      <c r="AS2633" s="95"/>
      <c r="AT2633" s="95"/>
      <c r="AU2633" s="95"/>
      <c r="AV2633" s="95"/>
      <c r="AW2633" s="95"/>
      <c r="AX2633" s="95"/>
      <c r="AY2633" s="95"/>
      <c r="AZ2633" s="95"/>
      <c r="BA2633" s="95"/>
      <c r="BB2633" s="95"/>
      <c r="BC2633" s="95"/>
      <c r="BD2633" s="95"/>
      <c r="BE2633" s="95"/>
      <c r="BF2633" s="95"/>
      <c r="BG2633" s="95"/>
      <c r="BH2633" s="95"/>
      <c r="BI2633" s="95"/>
      <c r="BJ2633" s="95"/>
      <c r="BK2633" s="97"/>
      <c r="BL2633" s="97"/>
      <c r="BM2633" s="95"/>
      <c r="BN2633" s="95"/>
      <c r="BO2633" s="95"/>
      <c r="BP2633" s="98"/>
      <c r="BQ2633" s="95"/>
      <c r="BR2633" s="95"/>
      <c r="BS2633" s="95"/>
      <c r="BT2633" s="95"/>
      <c r="BU2633" s="95"/>
      <c r="BV2633" s="95"/>
      <c r="BW2633" s="95"/>
    </row>
    <row r="2634" spans="1:75">
      <c r="A2634" s="19">
        <f>CONCATENATE(MONTH(Base[[#This Row],[Data_Padronizada]]),"/",YEAR(Base[[#This Row],[Data_Padronizada]]))*1</f>
        <v>1</v>
      </c>
      <c r="B2634" s="20" cm="1">
        <f t="array" ref="B2634">IF(ISTEXT(BP2634), IFERROR(VALOR.DATA(TRIM(BP2634)), VALUE(TRIM(BP2634))), BP2634)</f>
        <v>0</v>
      </c>
      <c r="C2634" t="str">
        <f>TEXT(Base[[#This Row],[Data_Padronizada]],"DDD")</f>
        <v>sáb</v>
      </c>
      <c r="D2634">
        <f>_xlfn.XLOOKUP(Base[[#This Row],[Recurso]],'DE-PARA'!$A$1:$A$1000,'DE-PARA'!$D$1:$D$1000)</f>
        <v>0</v>
      </c>
      <c r="E2634" t="str">
        <f>_xlfn.XLOOKUP(Base[[#This Row],[Tipo]],'DE-PARA'!$K$2:$K$63,'DE-PARA'!$L$2:$L$63,"Fazer De-Para")</f>
        <v>Fazer De-Para</v>
      </c>
      <c r="F2634" s="21">
        <f>Base[[#This Row],[Duração]]*24</f>
        <v>0</v>
      </c>
      <c r="G2634" s="22">
        <f>HOUR(Base[[#This Row],[Tempo de atendimento]]/24)</f>
        <v>0</v>
      </c>
      <c r="H2634">
        <f>_xlfn.XLOOKUP(Base[[#This Row],[Recurso]],'DE-PARA'!$A$1:$A$1000,'DE-PARA'!$E$1:$E$1000)</f>
        <v>0</v>
      </c>
      <c r="I2634">
        <f>_xlfn.XLOOKUP(Base[[#This Row],[Recurso]],'DE-PARA'!$A$1:$A$1000,'DE-PARA'!$F$1:$F$1000)</f>
        <v>0</v>
      </c>
      <c r="J2634" s="95"/>
      <c r="K2634" s="95"/>
      <c r="L2634" s="95"/>
      <c r="M2634" s="95"/>
      <c r="N2634" s="95"/>
      <c r="O2634" s="95"/>
      <c r="P2634" s="95"/>
      <c r="Q2634" s="95"/>
      <c r="R2634" s="95"/>
      <c r="S2634" s="95"/>
      <c r="T2634" s="95"/>
      <c r="U2634" s="95"/>
      <c r="V2634" s="95"/>
      <c r="W2634" s="95"/>
      <c r="X2634" s="95"/>
      <c r="Y2634" s="95"/>
      <c r="Z2634" s="95"/>
      <c r="AA2634" s="95"/>
      <c r="AB2634" s="95"/>
      <c r="AC2634" s="95"/>
      <c r="AD2634" s="96"/>
      <c r="AE2634" s="96"/>
      <c r="AF2634" s="96"/>
      <c r="AG2634" s="97"/>
      <c r="AH2634" s="97"/>
      <c r="AI2634" s="95"/>
      <c r="AJ2634" s="95"/>
      <c r="AK2634" s="95"/>
      <c r="AL2634" s="95"/>
      <c r="AM2634" s="95"/>
      <c r="AN2634" s="95"/>
      <c r="AO2634" s="95"/>
      <c r="AP2634" s="95"/>
      <c r="AQ2634" s="95"/>
      <c r="AR2634" s="95"/>
      <c r="AS2634" s="95"/>
      <c r="AT2634" s="95"/>
      <c r="AU2634" s="95"/>
      <c r="AV2634" s="95"/>
      <c r="AW2634" s="95"/>
      <c r="AX2634" s="95"/>
      <c r="AY2634" s="95"/>
      <c r="AZ2634" s="95"/>
      <c r="BA2634" s="95"/>
      <c r="BB2634" s="95"/>
      <c r="BC2634" s="95"/>
      <c r="BD2634" s="95"/>
      <c r="BE2634" s="95"/>
      <c r="BF2634" s="95"/>
      <c r="BG2634" s="95"/>
      <c r="BH2634" s="95"/>
      <c r="BI2634" s="95"/>
      <c r="BJ2634" s="95"/>
      <c r="BK2634" s="97"/>
      <c r="BL2634" s="97"/>
      <c r="BM2634" s="95"/>
      <c r="BN2634" s="95"/>
      <c r="BO2634" s="95"/>
      <c r="BP2634" s="98"/>
      <c r="BQ2634" s="95"/>
      <c r="BR2634" s="95"/>
      <c r="BS2634" s="95"/>
      <c r="BT2634" s="95"/>
      <c r="BU2634" s="95"/>
      <c r="BV2634" s="95"/>
      <c r="BW2634" s="95"/>
    </row>
    <row r="2635" spans="1:75">
      <c r="A2635" s="19">
        <f>CONCATENATE(MONTH(Base[[#This Row],[Data_Padronizada]]),"/",YEAR(Base[[#This Row],[Data_Padronizada]]))*1</f>
        <v>1</v>
      </c>
      <c r="B2635" s="20" cm="1">
        <f t="array" ref="B2635">IF(ISTEXT(BP2635), IFERROR(VALOR.DATA(TRIM(BP2635)), VALUE(TRIM(BP2635))), BP2635)</f>
        <v>0</v>
      </c>
      <c r="C2635" t="str">
        <f>TEXT(Base[[#This Row],[Data_Padronizada]],"DDD")</f>
        <v>sáb</v>
      </c>
      <c r="D2635">
        <f>_xlfn.XLOOKUP(Base[[#This Row],[Recurso]],'DE-PARA'!$A$1:$A$1000,'DE-PARA'!$D$1:$D$1000)</f>
        <v>0</v>
      </c>
      <c r="E2635" t="str">
        <f>_xlfn.XLOOKUP(Base[[#This Row],[Tipo]],'DE-PARA'!$K$2:$K$63,'DE-PARA'!$L$2:$L$63,"Fazer De-Para")</f>
        <v>Fazer De-Para</v>
      </c>
      <c r="F2635" s="21">
        <f>Base[[#This Row],[Duração]]*24</f>
        <v>0</v>
      </c>
      <c r="G2635" s="22">
        <f>HOUR(Base[[#This Row],[Tempo de atendimento]]/24)</f>
        <v>0</v>
      </c>
      <c r="H2635">
        <f>_xlfn.XLOOKUP(Base[[#This Row],[Recurso]],'DE-PARA'!$A$1:$A$1000,'DE-PARA'!$E$1:$E$1000)</f>
        <v>0</v>
      </c>
      <c r="I2635">
        <f>_xlfn.XLOOKUP(Base[[#This Row],[Recurso]],'DE-PARA'!$A$1:$A$1000,'DE-PARA'!$F$1:$F$1000)</f>
        <v>0</v>
      </c>
      <c r="J2635" s="95"/>
      <c r="K2635" s="95"/>
      <c r="L2635" s="95"/>
      <c r="M2635" s="95"/>
      <c r="N2635" s="95"/>
      <c r="O2635" s="95"/>
      <c r="P2635" s="95"/>
      <c r="Q2635" s="95"/>
      <c r="R2635" s="95"/>
      <c r="S2635" s="95"/>
      <c r="T2635" s="95"/>
      <c r="U2635" s="95"/>
      <c r="V2635" s="95"/>
      <c r="W2635" s="95"/>
      <c r="X2635" s="95"/>
      <c r="Y2635" s="95"/>
      <c r="Z2635" s="95"/>
      <c r="AA2635" s="95"/>
      <c r="AB2635" s="95"/>
      <c r="AC2635" s="95"/>
      <c r="AD2635" s="96"/>
      <c r="AE2635" s="96"/>
      <c r="AF2635" s="96"/>
      <c r="AG2635" s="97"/>
      <c r="AH2635" s="97"/>
      <c r="AI2635" s="95"/>
      <c r="AJ2635" s="95"/>
      <c r="AK2635" s="95"/>
      <c r="AL2635" s="95"/>
      <c r="AM2635" s="95"/>
      <c r="AN2635" s="95"/>
      <c r="AO2635" s="95"/>
      <c r="AP2635" s="95"/>
      <c r="AQ2635" s="95"/>
      <c r="AR2635" s="95"/>
      <c r="AS2635" s="95"/>
      <c r="AT2635" s="95"/>
      <c r="AU2635" s="95"/>
      <c r="AV2635" s="95"/>
      <c r="AW2635" s="95"/>
      <c r="AX2635" s="95"/>
      <c r="AY2635" s="95"/>
      <c r="AZ2635" s="95"/>
      <c r="BA2635" s="95"/>
      <c r="BB2635" s="95"/>
      <c r="BC2635" s="95"/>
      <c r="BD2635" s="95"/>
      <c r="BE2635" s="95"/>
      <c r="BF2635" s="95"/>
      <c r="BG2635" s="95"/>
      <c r="BH2635" s="95"/>
      <c r="BI2635" s="95"/>
      <c r="BJ2635" s="95"/>
      <c r="BK2635" s="97"/>
      <c r="BL2635" s="97"/>
      <c r="BM2635" s="95"/>
      <c r="BN2635" s="95"/>
      <c r="BO2635" s="95"/>
      <c r="BP2635" s="98"/>
      <c r="BQ2635" s="95"/>
      <c r="BR2635" s="95"/>
      <c r="BS2635" s="95"/>
      <c r="BT2635" s="95"/>
      <c r="BU2635" s="95"/>
      <c r="BV2635" s="95"/>
      <c r="BW2635" s="95"/>
    </row>
    <row r="2636" spans="1:75">
      <c r="A2636" s="19">
        <f>CONCATENATE(MONTH(Base[[#This Row],[Data_Padronizada]]),"/",YEAR(Base[[#This Row],[Data_Padronizada]]))*1</f>
        <v>1</v>
      </c>
      <c r="B2636" s="20" cm="1">
        <f t="array" ref="B2636">IF(ISTEXT(BP2636), IFERROR(VALOR.DATA(TRIM(BP2636)), VALUE(TRIM(BP2636))), BP2636)</f>
        <v>0</v>
      </c>
      <c r="C2636" t="str">
        <f>TEXT(Base[[#This Row],[Data_Padronizada]],"DDD")</f>
        <v>sáb</v>
      </c>
      <c r="D2636">
        <f>_xlfn.XLOOKUP(Base[[#This Row],[Recurso]],'DE-PARA'!$A$1:$A$1000,'DE-PARA'!$D$1:$D$1000)</f>
        <v>0</v>
      </c>
      <c r="E2636" t="str">
        <f>_xlfn.XLOOKUP(Base[[#This Row],[Tipo]],'DE-PARA'!$K$2:$K$63,'DE-PARA'!$L$2:$L$63,"Fazer De-Para")</f>
        <v>Fazer De-Para</v>
      </c>
      <c r="F2636" s="21">
        <f>Base[[#This Row],[Duração]]*24</f>
        <v>0</v>
      </c>
      <c r="G2636" s="22">
        <f>HOUR(Base[[#This Row],[Tempo de atendimento]]/24)</f>
        <v>0</v>
      </c>
      <c r="H2636">
        <f>_xlfn.XLOOKUP(Base[[#This Row],[Recurso]],'DE-PARA'!$A$1:$A$1000,'DE-PARA'!$E$1:$E$1000)</f>
        <v>0</v>
      </c>
      <c r="I2636">
        <f>_xlfn.XLOOKUP(Base[[#This Row],[Recurso]],'DE-PARA'!$A$1:$A$1000,'DE-PARA'!$F$1:$F$1000)</f>
        <v>0</v>
      </c>
      <c r="J2636" s="95"/>
      <c r="K2636" s="95"/>
      <c r="L2636" s="95"/>
      <c r="M2636" s="95"/>
      <c r="N2636" s="95"/>
      <c r="O2636" s="95"/>
      <c r="P2636" s="95"/>
      <c r="Q2636" s="95"/>
      <c r="R2636" s="95"/>
      <c r="S2636" s="95"/>
      <c r="T2636" s="95"/>
      <c r="U2636" s="95"/>
      <c r="V2636" s="95"/>
      <c r="W2636" s="95"/>
      <c r="X2636" s="95"/>
      <c r="Y2636" s="95"/>
      <c r="Z2636" s="95"/>
      <c r="AA2636" s="95"/>
      <c r="AB2636" s="95"/>
      <c r="AC2636" s="95"/>
      <c r="AD2636" s="96"/>
      <c r="AE2636" s="96"/>
      <c r="AF2636" s="96"/>
      <c r="AG2636" s="97"/>
      <c r="AH2636" s="97"/>
      <c r="AI2636" s="95"/>
      <c r="AJ2636" s="95"/>
      <c r="AK2636" s="95"/>
      <c r="AL2636" s="95"/>
      <c r="AM2636" s="95"/>
      <c r="AN2636" s="95"/>
      <c r="AO2636" s="95"/>
      <c r="AP2636" s="95"/>
      <c r="AQ2636" s="95"/>
      <c r="AR2636" s="95"/>
      <c r="AS2636" s="95"/>
      <c r="AT2636" s="95"/>
      <c r="AU2636" s="95"/>
      <c r="AV2636" s="95"/>
      <c r="AW2636" s="95"/>
      <c r="AX2636" s="95"/>
      <c r="AY2636" s="95"/>
      <c r="AZ2636" s="95"/>
      <c r="BA2636" s="95"/>
      <c r="BB2636" s="95"/>
      <c r="BC2636" s="95"/>
      <c r="BD2636" s="95"/>
      <c r="BE2636" s="95"/>
      <c r="BF2636" s="95"/>
      <c r="BG2636" s="95"/>
      <c r="BH2636" s="95"/>
      <c r="BI2636" s="95"/>
      <c r="BJ2636" s="95"/>
      <c r="BK2636" s="97"/>
      <c r="BL2636" s="97"/>
      <c r="BM2636" s="95"/>
      <c r="BN2636" s="95"/>
      <c r="BO2636" s="95"/>
      <c r="BP2636" s="98"/>
      <c r="BQ2636" s="95"/>
      <c r="BR2636" s="95"/>
      <c r="BS2636" s="95"/>
      <c r="BT2636" s="95"/>
      <c r="BU2636" s="95"/>
      <c r="BV2636" s="95"/>
      <c r="BW2636" s="95"/>
    </row>
    <row r="2637" spans="1:75">
      <c r="A2637" s="19">
        <f>CONCATENATE(MONTH(Base[[#This Row],[Data_Padronizada]]),"/",YEAR(Base[[#This Row],[Data_Padronizada]]))*1</f>
        <v>1</v>
      </c>
      <c r="B2637" s="20" cm="1">
        <f t="array" ref="B2637">IF(ISTEXT(BP2637), IFERROR(VALOR.DATA(TRIM(BP2637)), VALUE(TRIM(BP2637))), BP2637)</f>
        <v>0</v>
      </c>
      <c r="C2637" t="str">
        <f>TEXT(Base[[#This Row],[Data_Padronizada]],"DDD")</f>
        <v>sáb</v>
      </c>
      <c r="D2637">
        <f>_xlfn.XLOOKUP(Base[[#This Row],[Recurso]],'DE-PARA'!$A$1:$A$1000,'DE-PARA'!$D$1:$D$1000)</f>
        <v>0</v>
      </c>
      <c r="E2637" t="str">
        <f>_xlfn.XLOOKUP(Base[[#This Row],[Tipo]],'DE-PARA'!$K$2:$K$63,'DE-PARA'!$L$2:$L$63,"Fazer De-Para")</f>
        <v>Fazer De-Para</v>
      </c>
      <c r="F2637" s="21">
        <f>Base[[#This Row],[Duração]]*24</f>
        <v>0</v>
      </c>
      <c r="G2637" s="22">
        <f>HOUR(Base[[#This Row],[Tempo de atendimento]]/24)</f>
        <v>0</v>
      </c>
      <c r="H2637">
        <f>_xlfn.XLOOKUP(Base[[#This Row],[Recurso]],'DE-PARA'!$A$1:$A$1000,'DE-PARA'!$E$1:$E$1000)</f>
        <v>0</v>
      </c>
      <c r="I2637">
        <f>_xlfn.XLOOKUP(Base[[#This Row],[Recurso]],'DE-PARA'!$A$1:$A$1000,'DE-PARA'!$F$1:$F$1000)</f>
        <v>0</v>
      </c>
      <c r="J2637" s="95"/>
      <c r="K2637" s="95"/>
      <c r="L2637" s="95"/>
      <c r="M2637" s="95"/>
      <c r="N2637" s="95"/>
      <c r="O2637" s="95"/>
      <c r="P2637" s="95"/>
      <c r="Q2637" s="95"/>
      <c r="R2637" s="95"/>
      <c r="S2637" s="95"/>
      <c r="T2637" s="95"/>
      <c r="U2637" s="95"/>
      <c r="V2637" s="95"/>
      <c r="W2637" s="95"/>
      <c r="X2637" s="95"/>
      <c r="Y2637" s="95"/>
      <c r="Z2637" s="95"/>
      <c r="AA2637" s="95"/>
      <c r="AB2637" s="95"/>
      <c r="AC2637" s="95"/>
      <c r="AD2637" s="96"/>
      <c r="AE2637" s="96"/>
      <c r="AF2637" s="96"/>
      <c r="AG2637" s="97"/>
      <c r="AH2637" s="97"/>
      <c r="AI2637" s="95"/>
      <c r="AJ2637" s="95"/>
      <c r="AK2637" s="95"/>
      <c r="AL2637" s="95"/>
      <c r="AM2637" s="95"/>
      <c r="AN2637" s="95"/>
      <c r="AO2637" s="95"/>
      <c r="AP2637" s="95"/>
      <c r="AQ2637" s="95"/>
      <c r="AR2637" s="95"/>
      <c r="AS2637" s="95"/>
      <c r="AT2637" s="95"/>
      <c r="AU2637" s="95"/>
      <c r="AV2637" s="95"/>
      <c r="AW2637" s="95"/>
      <c r="AX2637" s="95"/>
      <c r="AY2637" s="95"/>
      <c r="AZ2637" s="95"/>
      <c r="BA2637" s="95"/>
      <c r="BB2637" s="95"/>
      <c r="BC2637" s="95"/>
      <c r="BD2637" s="95"/>
      <c r="BE2637" s="95"/>
      <c r="BF2637" s="95"/>
      <c r="BG2637" s="95"/>
      <c r="BH2637" s="95"/>
      <c r="BI2637" s="95"/>
      <c r="BJ2637" s="95"/>
      <c r="BK2637" s="97"/>
      <c r="BL2637" s="97"/>
      <c r="BM2637" s="95"/>
      <c r="BN2637" s="95"/>
      <c r="BO2637" s="95"/>
      <c r="BP2637" s="98"/>
      <c r="BQ2637" s="95"/>
      <c r="BR2637" s="95"/>
      <c r="BS2637" s="95"/>
      <c r="BT2637" s="95"/>
      <c r="BU2637" s="95"/>
      <c r="BV2637" s="95"/>
      <c r="BW2637" s="95"/>
    </row>
    <row r="2638" spans="1:75">
      <c r="A2638" s="19">
        <f>CONCATENATE(MONTH(Base[[#This Row],[Data_Padronizada]]),"/",YEAR(Base[[#This Row],[Data_Padronizada]]))*1</f>
        <v>1</v>
      </c>
      <c r="B2638" s="20" cm="1">
        <f t="array" ref="B2638">IF(ISTEXT(BP2638), IFERROR(VALOR.DATA(TRIM(BP2638)), VALUE(TRIM(BP2638))), BP2638)</f>
        <v>0</v>
      </c>
      <c r="C2638" t="str">
        <f>TEXT(Base[[#This Row],[Data_Padronizada]],"DDD")</f>
        <v>sáb</v>
      </c>
      <c r="D2638">
        <f>_xlfn.XLOOKUP(Base[[#This Row],[Recurso]],'DE-PARA'!$A$1:$A$1000,'DE-PARA'!$D$1:$D$1000)</f>
        <v>0</v>
      </c>
      <c r="E2638" t="str">
        <f>_xlfn.XLOOKUP(Base[[#This Row],[Tipo]],'DE-PARA'!$K$2:$K$63,'DE-PARA'!$L$2:$L$63,"Fazer De-Para")</f>
        <v>Fazer De-Para</v>
      </c>
      <c r="F2638" s="21">
        <f>Base[[#This Row],[Duração]]*24</f>
        <v>0</v>
      </c>
      <c r="G2638" s="22">
        <f>HOUR(Base[[#This Row],[Tempo de atendimento]]/24)</f>
        <v>0</v>
      </c>
      <c r="H2638">
        <f>_xlfn.XLOOKUP(Base[[#This Row],[Recurso]],'DE-PARA'!$A$1:$A$1000,'DE-PARA'!$E$1:$E$1000)</f>
        <v>0</v>
      </c>
      <c r="I2638">
        <f>_xlfn.XLOOKUP(Base[[#This Row],[Recurso]],'DE-PARA'!$A$1:$A$1000,'DE-PARA'!$F$1:$F$1000)</f>
        <v>0</v>
      </c>
      <c r="J2638" s="95"/>
      <c r="K2638" s="95"/>
      <c r="L2638" s="95"/>
      <c r="M2638" s="95"/>
      <c r="N2638" s="95"/>
      <c r="O2638" s="95"/>
      <c r="P2638" s="95"/>
      <c r="Q2638" s="95"/>
      <c r="R2638" s="95"/>
      <c r="S2638" s="95"/>
      <c r="T2638" s="95"/>
      <c r="U2638" s="95"/>
      <c r="V2638" s="95"/>
      <c r="W2638" s="95"/>
      <c r="X2638" s="95"/>
      <c r="Y2638" s="95"/>
      <c r="Z2638" s="95"/>
      <c r="AA2638" s="95"/>
      <c r="AB2638" s="95"/>
      <c r="AC2638" s="95"/>
      <c r="AD2638" s="96"/>
      <c r="AE2638" s="96"/>
      <c r="AF2638" s="96"/>
      <c r="AG2638" s="97"/>
      <c r="AH2638" s="97"/>
      <c r="AI2638" s="95"/>
      <c r="AJ2638" s="95"/>
      <c r="AK2638" s="95"/>
      <c r="AL2638" s="95"/>
      <c r="AM2638" s="95"/>
      <c r="AN2638" s="95"/>
      <c r="AO2638" s="95"/>
      <c r="AP2638" s="95"/>
      <c r="AQ2638" s="95"/>
      <c r="AR2638" s="95"/>
      <c r="AS2638" s="95"/>
      <c r="AT2638" s="95"/>
      <c r="AU2638" s="95"/>
      <c r="AV2638" s="95"/>
      <c r="AW2638" s="95"/>
      <c r="AX2638" s="95"/>
      <c r="AY2638" s="95"/>
      <c r="AZ2638" s="95"/>
      <c r="BA2638" s="95"/>
      <c r="BB2638" s="95"/>
      <c r="BC2638" s="95"/>
      <c r="BD2638" s="95"/>
      <c r="BE2638" s="95"/>
      <c r="BF2638" s="95"/>
      <c r="BG2638" s="95"/>
      <c r="BH2638" s="95"/>
      <c r="BI2638" s="95"/>
      <c r="BJ2638" s="95"/>
      <c r="BK2638" s="97"/>
      <c r="BL2638" s="97"/>
      <c r="BM2638" s="95"/>
      <c r="BN2638" s="95"/>
      <c r="BO2638" s="95"/>
      <c r="BP2638" s="98"/>
      <c r="BQ2638" s="95"/>
      <c r="BR2638" s="95"/>
      <c r="BS2638" s="95"/>
      <c r="BT2638" s="95"/>
      <c r="BU2638" s="95"/>
      <c r="BV2638" s="95"/>
      <c r="BW2638" s="95"/>
    </row>
    <row r="2639" spans="1:75">
      <c r="A2639" s="19">
        <f>CONCATENATE(MONTH(Base[[#This Row],[Data_Padronizada]]),"/",YEAR(Base[[#This Row],[Data_Padronizada]]))*1</f>
        <v>1</v>
      </c>
      <c r="B2639" s="20" cm="1">
        <f t="array" ref="B2639">IF(ISTEXT(BP2639), IFERROR(VALOR.DATA(TRIM(BP2639)), VALUE(TRIM(BP2639))), BP2639)</f>
        <v>0</v>
      </c>
      <c r="C2639" t="str">
        <f>TEXT(Base[[#This Row],[Data_Padronizada]],"DDD")</f>
        <v>sáb</v>
      </c>
      <c r="D2639">
        <f>_xlfn.XLOOKUP(Base[[#This Row],[Recurso]],'DE-PARA'!$A$1:$A$1000,'DE-PARA'!$D$1:$D$1000)</f>
        <v>0</v>
      </c>
      <c r="E2639" t="str">
        <f>_xlfn.XLOOKUP(Base[[#This Row],[Tipo]],'DE-PARA'!$K$2:$K$63,'DE-PARA'!$L$2:$L$63,"Fazer De-Para")</f>
        <v>Fazer De-Para</v>
      </c>
      <c r="F2639" s="21">
        <f>Base[[#This Row],[Duração]]*24</f>
        <v>0</v>
      </c>
      <c r="G2639" s="22">
        <f>HOUR(Base[[#This Row],[Tempo de atendimento]]/24)</f>
        <v>0</v>
      </c>
      <c r="H2639">
        <f>_xlfn.XLOOKUP(Base[[#This Row],[Recurso]],'DE-PARA'!$A$1:$A$1000,'DE-PARA'!$E$1:$E$1000)</f>
        <v>0</v>
      </c>
      <c r="I2639">
        <f>_xlfn.XLOOKUP(Base[[#This Row],[Recurso]],'DE-PARA'!$A$1:$A$1000,'DE-PARA'!$F$1:$F$1000)</f>
        <v>0</v>
      </c>
      <c r="J2639" s="95"/>
      <c r="K2639" s="95"/>
      <c r="L2639" s="95"/>
      <c r="M2639" s="95"/>
      <c r="N2639" s="95"/>
      <c r="O2639" s="95"/>
      <c r="P2639" s="95"/>
      <c r="Q2639" s="95"/>
      <c r="R2639" s="95"/>
      <c r="S2639" s="95"/>
      <c r="T2639" s="95"/>
      <c r="U2639" s="95"/>
      <c r="V2639" s="95"/>
      <c r="W2639" s="95"/>
      <c r="X2639" s="95"/>
      <c r="Y2639" s="95"/>
      <c r="Z2639" s="95"/>
      <c r="AA2639" s="95"/>
      <c r="AB2639" s="95"/>
      <c r="AC2639" s="95"/>
      <c r="AD2639" s="96"/>
      <c r="AE2639" s="96"/>
      <c r="AF2639" s="96"/>
      <c r="AG2639" s="97"/>
      <c r="AH2639" s="97"/>
      <c r="AI2639" s="95"/>
      <c r="AJ2639" s="95"/>
      <c r="AK2639" s="95"/>
      <c r="AL2639" s="95"/>
      <c r="AM2639" s="95"/>
      <c r="AN2639" s="95"/>
      <c r="AO2639" s="95"/>
      <c r="AP2639" s="95"/>
      <c r="AQ2639" s="95"/>
      <c r="AR2639" s="95"/>
      <c r="AS2639" s="95"/>
      <c r="AT2639" s="95"/>
      <c r="AU2639" s="95"/>
      <c r="AV2639" s="95"/>
      <c r="AW2639" s="95"/>
      <c r="AX2639" s="95"/>
      <c r="AY2639" s="95"/>
      <c r="AZ2639" s="95"/>
      <c r="BA2639" s="95"/>
      <c r="BB2639" s="95"/>
      <c r="BC2639" s="95"/>
      <c r="BD2639" s="95"/>
      <c r="BE2639" s="95"/>
      <c r="BF2639" s="95"/>
      <c r="BG2639" s="95"/>
      <c r="BH2639" s="95"/>
      <c r="BI2639" s="95"/>
      <c r="BJ2639" s="95"/>
      <c r="BK2639" s="97"/>
      <c r="BL2639" s="97"/>
      <c r="BM2639" s="95"/>
      <c r="BN2639" s="95"/>
      <c r="BO2639" s="95"/>
      <c r="BP2639" s="98"/>
      <c r="BQ2639" s="95"/>
      <c r="BR2639" s="95"/>
      <c r="BS2639" s="95"/>
      <c r="BT2639" s="95"/>
      <c r="BU2639" s="95"/>
      <c r="BV2639" s="95"/>
      <c r="BW2639" s="95"/>
    </row>
    <row r="2640" spans="1:75">
      <c r="A2640" s="19">
        <f>CONCATENATE(MONTH(Base[[#This Row],[Data_Padronizada]]),"/",YEAR(Base[[#This Row],[Data_Padronizada]]))*1</f>
        <v>1</v>
      </c>
      <c r="B2640" s="20" cm="1">
        <f t="array" ref="B2640">IF(ISTEXT(BP2640), IFERROR(VALOR.DATA(TRIM(BP2640)), VALUE(TRIM(BP2640))), BP2640)</f>
        <v>0</v>
      </c>
      <c r="C2640" t="str">
        <f>TEXT(Base[[#This Row],[Data_Padronizada]],"DDD")</f>
        <v>sáb</v>
      </c>
      <c r="D2640">
        <f>_xlfn.XLOOKUP(Base[[#This Row],[Recurso]],'DE-PARA'!$A$1:$A$1000,'DE-PARA'!$D$1:$D$1000)</f>
        <v>0</v>
      </c>
      <c r="E2640" t="str">
        <f>_xlfn.XLOOKUP(Base[[#This Row],[Tipo]],'DE-PARA'!$K$2:$K$63,'DE-PARA'!$L$2:$L$63,"Fazer De-Para")</f>
        <v>Fazer De-Para</v>
      </c>
      <c r="F2640" s="21">
        <f>Base[[#This Row],[Duração]]*24</f>
        <v>0</v>
      </c>
      <c r="G2640" s="22">
        <f>HOUR(Base[[#This Row],[Tempo de atendimento]]/24)</f>
        <v>0</v>
      </c>
      <c r="H2640">
        <f>_xlfn.XLOOKUP(Base[[#This Row],[Recurso]],'DE-PARA'!$A$1:$A$1000,'DE-PARA'!$E$1:$E$1000)</f>
        <v>0</v>
      </c>
      <c r="I2640">
        <f>_xlfn.XLOOKUP(Base[[#This Row],[Recurso]],'DE-PARA'!$A$1:$A$1000,'DE-PARA'!$F$1:$F$1000)</f>
        <v>0</v>
      </c>
      <c r="J2640" s="95"/>
      <c r="K2640" s="95"/>
      <c r="L2640" s="95"/>
      <c r="M2640" s="95"/>
      <c r="N2640" s="95"/>
      <c r="O2640" s="95"/>
      <c r="P2640" s="95"/>
      <c r="Q2640" s="95"/>
      <c r="R2640" s="95"/>
      <c r="S2640" s="95"/>
      <c r="T2640" s="95"/>
      <c r="U2640" s="95"/>
      <c r="V2640" s="95"/>
      <c r="W2640" s="95"/>
      <c r="X2640" s="95"/>
      <c r="Y2640" s="95"/>
      <c r="Z2640" s="95"/>
      <c r="AA2640" s="95"/>
      <c r="AB2640" s="95"/>
      <c r="AC2640" s="95"/>
      <c r="AD2640" s="96"/>
      <c r="AE2640" s="96"/>
      <c r="AF2640" s="96"/>
      <c r="AG2640" s="97"/>
      <c r="AH2640" s="97"/>
      <c r="AI2640" s="95"/>
      <c r="AJ2640" s="95"/>
      <c r="AK2640" s="95"/>
      <c r="AL2640" s="95"/>
      <c r="AM2640" s="95"/>
      <c r="AN2640" s="95"/>
      <c r="AO2640" s="95"/>
      <c r="AP2640" s="95"/>
      <c r="AQ2640" s="95"/>
      <c r="AR2640" s="95"/>
      <c r="AS2640" s="95"/>
      <c r="AT2640" s="95"/>
      <c r="AU2640" s="95"/>
      <c r="AV2640" s="95"/>
      <c r="AW2640" s="95"/>
      <c r="AX2640" s="95"/>
      <c r="AY2640" s="95"/>
      <c r="AZ2640" s="95"/>
      <c r="BA2640" s="95"/>
      <c r="BB2640" s="95"/>
      <c r="BC2640" s="95"/>
      <c r="BD2640" s="95"/>
      <c r="BE2640" s="95"/>
      <c r="BF2640" s="95"/>
      <c r="BG2640" s="95"/>
      <c r="BH2640" s="95"/>
      <c r="BI2640" s="95"/>
      <c r="BJ2640" s="95"/>
      <c r="BK2640" s="97"/>
      <c r="BL2640" s="97"/>
      <c r="BM2640" s="95"/>
      <c r="BN2640" s="95"/>
      <c r="BO2640" s="95"/>
      <c r="BP2640" s="98"/>
      <c r="BQ2640" s="95"/>
      <c r="BR2640" s="95"/>
      <c r="BS2640" s="95"/>
      <c r="BT2640" s="95"/>
      <c r="BU2640" s="95"/>
      <c r="BV2640" s="95"/>
      <c r="BW2640" s="95"/>
    </row>
    <row r="2641" spans="1:75">
      <c r="A2641" s="19">
        <f>CONCATENATE(MONTH(Base[[#This Row],[Data_Padronizada]]),"/",YEAR(Base[[#This Row],[Data_Padronizada]]))*1</f>
        <v>1</v>
      </c>
      <c r="B2641" s="20" cm="1">
        <f t="array" ref="B2641">IF(ISTEXT(BP2641), IFERROR(VALOR.DATA(TRIM(BP2641)), VALUE(TRIM(BP2641))), BP2641)</f>
        <v>0</v>
      </c>
      <c r="C2641" t="str">
        <f>TEXT(Base[[#This Row],[Data_Padronizada]],"DDD")</f>
        <v>sáb</v>
      </c>
      <c r="D2641">
        <f>_xlfn.XLOOKUP(Base[[#This Row],[Recurso]],'DE-PARA'!$A$1:$A$1000,'DE-PARA'!$D$1:$D$1000)</f>
        <v>0</v>
      </c>
      <c r="E2641" t="str">
        <f>_xlfn.XLOOKUP(Base[[#This Row],[Tipo]],'DE-PARA'!$K$2:$K$63,'DE-PARA'!$L$2:$L$63,"Fazer De-Para")</f>
        <v>Fazer De-Para</v>
      </c>
      <c r="F2641" s="21">
        <f>Base[[#This Row],[Duração]]*24</f>
        <v>0</v>
      </c>
      <c r="G2641" s="22">
        <f>HOUR(Base[[#This Row],[Tempo de atendimento]]/24)</f>
        <v>0</v>
      </c>
      <c r="H2641">
        <f>_xlfn.XLOOKUP(Base[[#This Row],[Recurso]],'DE-PARA'!$A$1:$A$1000,'DE-PARA'!$E$1:$E$1000)</f>
        <v>0</v>
      </c>
      <c r="I2641">
        <f>_xlfn.XLOOKUP(Base[[#This Row],[Recurso]],'DE-PARA'!$A$1:$A$1000,'DE-PARA'!$F$1:$F$1000)</f>
        <v>0</v>
      </c>
      <c r="J2641" s="95"/>
      <c r="K2641" s="95"/>
      <c r="L2641" s="95"/>
      <c r="M2641" s="95"/>
      <c r="N2641" s="95"/>
      <c r="O2641" s="95"/>
      <c r="P2641" s="95"/>
      <c r="Q2641" s="95"/>
      <c r="R2641" s="95"/>
      <c r="S2641" s="95"/>
      <c r="T2641" s="95"/>
      <c r="U2641" s="95"/>
      <c r="V2641" s="95"/>
      <c r="W2641" s="95"/>
      <c r="X2641" s="95"/>
      <c r="Y2641" s="95"/>
      <c r="Z2641" s="95"/>
      <c r="AA2641" s="95"/>
      <c r="AB2641" s="95"/>
      <c r="AC2641" s="95"/>
      <c r="AD2641" s="96"/>
      <c r="AE2641" s="96"/>
      <c r="AF2641" s="96"/>
      <c r="AG2641" s="97"/>
      <c r="AH2641" s="97"/>
      <c r="AI2641" s="95"/>
      <c r="AJ2641" s="95"/>
      <c r="AK2641" s="95"/>
      <c r="AL2641" s="95"/>
      <c r="AM2641" s="95"/>
      <c r="AN2641" s="95"/>
      <c r="AO2641" s="95"/>
      <c r="AP2641" s="95"/>
      <c r="AQ2641" s="95"/>
      <c r="AR2641" s="95"/>
      <c r="AS2641" s="95"/>
      <c r="AT2641" s="95"/>
      <c r="AU2641" s="95"/>
      <c r="AV2641" s="95"/>
      <c r="AW2641" s="95"/>
      <c r="AX2641" s="95"/>
      <c r="AY2641" s="95"/>
      <c r="AZ2641" s="95"/>
      <c r="BA2641" s="95"/>
      <c r="BB2641" s="95"/>
      <c r="BC2641" s="95"/>
      <c r="BD2641" s="95"/>
      <c r="BE2641" s="95"/>
      <c r="BF2641" s="95"/>
      <c r="BG2641" s="95"/>
      <c r="BH2641" s="95"/>
      <c r="BI2641" s="95"/>
      <c r="BJ2641" s="95"/>
      <c r="BK2641" s="97"/>
      <c r="BL2641" s="97"/>
      <c r="BM2641" s="95"/>
      <c r="BN2641" s="95"/>
      <c r="BO2641" s="95"/>
      <c r="BP2641" s="98"/>
      <c r="BQ2641" s="95"/>
      <c r="BR2641" s="95"/>
      <c r="BS2641" s="95"/>
      <c r="BT2641" s="95"/>
      <c r="BU2641" s="95"/>
      <c r="BV2641" s="95"/>
      <c r="BW2641" s="95"/>
    </row>
    <row r="2642" spans="1:75">
      <c r="A2642" s="19">
        <f>CONCATENATE(MONTH(Base[[#This Row],[Data_Padronizada]]),"/",YEAR(Base[[#This Row],[Data_Padronizada]]))*1</f>
        <v>1</v>
      </c>
      <c r="B2642" s="20" cm="1">
        <f t="array" ref="B2642">IF(ISTEXT(BP2642), IFERROR(VALOR.DATA(TRIM(BP2642)), VALUE(TRIM(BP2642))), BP2642)</f>
        <v>0</v>
      </c>
      <c r="C2642" t="str">
        <f>TEXT(Base[[#This Row],[Data_Padronizada]],"DDD")</f>
        <v>sáb</v>
      </c>
      <c r="D2642">
        <f>_xlfn.XLOOKUP(Base[[#This Row],[Recurso]],'DE-PARA'!$A$1:$A$1000,'DE-PARA'!$D$1:$D$1000)</f>
        <v>0</v>
      </c>
      <c r="E2642" t="str">
        <f>_xlfn.XLOOKUP(Base[[#This Row],[Tipo]],'DE-PARA'!$K$2:$K$63,'DE-PARA'!$L$2:$L$63,"Fazer De-Para")</f>
        <v>Fazer De-Para</v>
      </c>
      <c r="F2642" s="21">
        <f>Base[[#This Row],[Duração]]*24</f>
        <v>0</v>
      </c>
      <c r="G2642" s="22">
        <f>HOUR(Base[[#This Row],[Tempo de atendimento]]/24)</f>
        <v>0</v>
      </c>
      <c r="H2642">
        <f>_xlfn.XLOOKUP(Base[[#This Row],[Recurso]],'DE-PARA'!$A$1:$A$1000,'DE-PARA'!$E$1:$E$1000)</f>
        <v>0</v>
      </c>
      <c r="I2642">
        <f>_xlfn.XLOOKUP(Base[[#This Row],[Recurso]],'DE-PARA'!$A$1:$A$1000,'DE-PARA'!$F$1:$F$1000)</f>
        <v>0</v>
      </c>
      <c r="J2642" s="95"/>
      <c r="K2642" s="95"/>
      <c r="L2642" s="95"/>
      <c r="M2642" s="95"/>
      <c r="N2642" s="95"/>
      <c r="O2642" s="95"/>
      <c r="P2642" s="95"/>
      <c r="Q2642" s="95"/>
      <c r="R2642" s="95"/>
      <c r="S2642" s="95"/>
      <c r="T2642" s="95"/>
      <c r="U2642" s="95"/>
      <c r="V2642" s="95"/>
      <c r="W2642" s="95"/>
      <c r="X2642" s="95"/>
      <c r="Y2642" s="95"/>
      <c r="Z2642" s="95"/>
      <c r="AA2642" s="95"/>
      <c r="AB2642" s="95"/>
      <c r="AC2642" s="95"/>
      <c r="AD2642" s="96"/>
      <c r="AE2642" s="96"/>
      <c r="AF2642" s="96"/>
      <c r="AG2642" s="97"/>
      <c r="AH2642" s="97"/>
      <c r="AI2642" s="95"/>
      <c r="AJ2642" s="95"/>
      <c r="AK2642" s="95"/>
      <c r="AL2642" s="95"/>
      <c r="AM2642" s="95"/>
      <c r="AN2642" s="95"/>
      <c r="AO2642" s="95"/>
      <c r="AP2642" s="95"/>
      <c r="AQ2642" s="95"/>
      <c r="AR2642" s="95"/>
      <c r="AS2642" s="95"/>
      <c r="AT2642" s="95"/>
      <c r="AU2642" s="95"/>
      <c r="AV2642" s="95"/>
      <c r="AW2642" s="95"/>
      <c r="AX2642" s="95"/>
      <c r="AY2642" s="95"/>
      <c r="AZ2642" s="95"/>
      <c r="BA2642" s="95"/>
      <c r="BB2642" s="95"/>
      <c r="BC2642" s="95"/>
      <c r="BD2642" s="95"/>
      <c r="BE2642" s="95"/>
      <c r="BF2642" s="95"/>
      <c r="BG2642" s="95"/>
      <c r="BH2642" s="95"/>
      <c r="BI2642" s="95"/>
      <c r="BJ2642" s="95"/>
      <c r="BK2642" s="97"/>
      <c r="BL2642" s="97"/>
      <c r="BM2642" s="95"/>
      <c r="BN2642" s="95"/>
      <c r="BO2642" s="95"/>
      <c r="BP2642" s="98"/>
      <c r="BQ2642" s="95"/>
      <c r="BR2642" s="95"/>
      <c r="BS2642" s="95"/>
      <c r="BT2642" s="95"/>
      <c r="BU2642" s="95"/>
      <c r="BV2642" s="95"/>
      <c r="BW2642" s="95"/>
    </row>
    <row r="2643" spans="1:75">
      <c r="A2643" s="19">
        <f>CONCATENATE(MONTH(Base[[#This Row],[Data_Padronizada]]),"/",YEAR(Base[[#This Row],[Data_Padronizada]]))*1</f>
        <v>1</v>
      </c>
      <c r="B2643" s="20" cm="1">
        <f t="array" ref="B2643">IF(ISTEXT(BP2643), IFERROR(VALOR.DATA(TRIM(BP2643)), VALUE(TRIM(BP2643))), BP2643)</f>
        <v>0</v>
      </c>
      <c r="C2643" t="str">
        <f>TEXT(Base[[#This Row],[Data_Padronizada]],"DDD")</f>
        <v>sáb</v>
      </c>
      <c r="D2643">
        <f>_xlfn.XLOOKUP(Base[[#This Row],[Recurso]],'DE-PARA'!$A$1:$A$1000,'DE-PARA'!$D$1:$D$1000)</f>
        <v>0</v>
      </c>
      <c r="E2643" t="str">
        <f>_xlfn.XLOOKUP(Base[[#This Row],[Tipo]],'DE-PARA'!$K$2:$K$63,'DE-PARA'!$L$2:$L$63,"Fazer De-Para")</f>
        <v>Fazer De-Para</v>
      </c>
      <c r="F2643" s="21">
        <f>Base[[#This Row],[Duração]]*24</f>
        <v>0</v>
      </c>
      <c r="G2643" s="22">
        <f>HOUR(Base[[#This Row],[Tempo de atendimento]]/24)</f>
        <v>0</v>
      </c>
      <c r="H2643">
        <f>_xlfn.XLOOKUP(Base[[#This Row],[Recurso]],'DE-PARA'!$A$1:$A$1000,'DE-PARA'!$E$1:$E$1000)</f>
        <v>0</v>
      </c>
      <c r="I2643">
        <f>_xlfn.XLOOKUP(Base[[#This Row],[Recurso]],'DE-PARA'!$A$1:$A$1000,'DE-PARA'!$F$1:$F$1000)</f>
        <v>0</v>
      </c>
      <c r="J2643" s="95"/>
      <c r="K2643" s="95"/>
      <c r="L2643" s="95"/>
      <c r="M2643" s="95"/>
      <c r="N2643" s="95"/>
      <c r="O2643" s="95"/>
      <c r="P2643" s="95"/>
      <c r="Q2643" s="95"/>
      <c r="R2643" s="95"/>
      <c r="S2643" s="95"/>
      <c r="T2643" s="95"/>
      <c r="U2643" s="95"/>
      <c r="V2643" s="95"/>
      <c r="W2643" s="95"/>
      <c r="X2643" s="95"/>
      <c r="Y2643" s="95"/>
      <c r="Z2643" s="95"/>
      <c r="AA2643" s="95"/>
      <c r="AB2643" s="95"/>
      <c r="AC2643" s="95"/>
      <c r="AD2643" s="96"/>
      <c r="AE2643" s="96"/>
      <c r="AF2643" s="96"/>
      <c r="AG2643" s="97"/>
      <c r="AH2643" s="97"/>
      <c r="AI2643" s="95"/>
      <c r="AJ2643" s="95"/>
      <c r="AK2643" s="95"/>
      <c r="AL2643" s="95"/>
      <c r="AM2643" s="95"/>
      <c r="AN2643" s="95"/>
      <c r="AO2643" s="95"/>
      <c r="AP2643" s="95"/>
      <c r="AQ2643" s="95"/>
      <c r="AR2643" s="95"/>
      <c r="AS2643" s="95"/>
      <c r="AT2643" s="95"/>
      <c r="AU2643" s="95"/>
      <c r="AV2643" s="95"/>
      <c r="AW2643" s="95"/>
      <c r="AX2643" s="95"/>
      <c r="AY2643" s="95"/>
      <c r="AZ2643" s="95"/>
      <c r="BA2643" s="95"/>
      <c r="BB2643" s="95"/>
      <c r="BC2643" s="95"/>
      <c r="BD2643" s="95"/>
      <c r="BE2643" s="95"/>
      <c r="BF2643" s="95"/>
      <c r="BG2643" s="95"/>
      <c r="BH2643" s="95"/>
      <c r="BI2643" s="95"/>
      <c r="BJ2643" s="95"/>
      <c r="BK2643" s="97"/>
      <c r="BL2643" s="97"/>
      <c r="BM2643" s="95"/>
      <c r="BN2643" s="95"/>
      <c r="BO2643" s="95"/>
      <c r="BP2643" s="98"/>
      <c r="BQ2643" s="95"/>
      <c r="BR2643" s="95"/>
      <c r="BS2643" s="95"/>
      <c r="BT2643" s="95"/>
      <c r="BU2643" s="95"/>
      <c r="BV2643" s="95"/>
      <c r="BW2643" s="95"/>
    </row>
    <row r="2644" spans="1:75">
      <c r="A2644" s="19">
        <f>CONCATENATE(MONTH(Base[[#This Row],[Data_Padronizada]]),"/",YEAR(Base[[#This Row],[Data_Padronizada]]))*1</f>
        <v>1</v>
      </c>
      <c r="B2644" s="20" cm="1">
        <f t="array" ref="B2644">IF(ISTEXT(BP2644), IFERROR(VALOR.DATA(TRIM(BP2644)), VALUE(TRIM(BP2644))), BP2644)</f>
        <v>0</v>
      </c>
      <c r="C2644" t="str">
        <f>TEXT(Base[[#This Row],[Data_Padronizada]],"DDD")</f>
        <v>sáb</v>
      </c>
      <c r="D2644">
        <f>_xlfn.XLOOKUP(Base[[#This Row],[Recurso]],'DE-PARA'!$A$1:$A$1000,'DE-PARA'!$D$1:$D$1000)</f>
        <v>0</v>
      </c>
      <c r="E2644" t="str">
        <f>_xlfn.XLOOKUP(Base[[#This Row],[Tipo]],'DE-PARA'!$K$2:$K$63,'DE-PARA'!$L$2:$L$63,"Fazer De-Para")</f>
        <v>Fazer De-Para</v>
      </c>
      <c r="F2644" s="21">
        <f>Base[[#This Row],[Duração]]*24</f>
        <v>0</v>
      </c>
      <c r="G2644" s="22">
        <f>HOUR(Base[[#This Row],[Tempo de atendimento]]/24)</f>
        <v>0</v>
      </c>
      <c r="H2644">
        <f>_xlfn.XLOOKUP(Base[[#This Row],[Recurso]],'DE-PARA'!$A$1:$A$1000,'DE-PARA'!$E$1:$E$1000)</f>
        <v>0</v>
      </c>
      <c r="I2644">
        <f>_xlfn.XLOOKUP(Base[[#This Row],[Recurso]],'DE-PARA'!$A$1:$A$1000,'DE-PARA'!$F$1:$F$1000)</f>
        <v>0</v>
      </c>
      <c r="J2644" s="95"/>
      <c r="K2644" s="95"/>
      <c r="L2644" s="95"/>
      <c r="M2644" s="95"/>
      <c r="N2644" s="95"/>
      <c r="O2644" s="95"/>
      <c r="P2644" s="95"/>
      <c r="Q2644" s="95"/>
      <c r="R2644" s="95"/>
      <c r="S2644" s="95"/>
      <c r="T2644" s="95"/>
      <c r="U2644" s="95"/>
      <c r="V2644" s="95"/>
      <c r="W2644" s="95"/>
      <c r="X2644" s="95"/>
      <c r="Y2644" s="95"/>
      <c r="Z2644" s="95"/>
      <c r="AA2644" s="95"/>
      <c r="AB2644" s="95"/>
      <c r="AC2644" s="95"/>
      <c r="AD2644" s="96"/>
      <c r="AE2644" s="96"/>
      <c r="AF2644" s="96"/>
      <c r="AG2644" s="97"/>
      <c r="AH2644" s="97"/>
      <c r="AI2644" s="95"/>
      <c r="AJ2644" s="95"/>
      <c r="AK2644" s="95"/>
      <c r="AL2644" s="95"/>
      <c r="AM2644" s="95"/>
      <c r="AN2644" s="95"/>
      <c r="AO2644" s="95"/>
      <c r="AP2644" s="95"/>
      <c r="AQ2644" s="95"/>
      <c r="AR2644" s="95"/>
      <c r="AS2644" s="95"/>
      <c r="AT2644" s="95"/>
      <c r="AU2644" s="95"/>
      <c r="AV2644" s="95"/>
      <c r="AW2644" s="95"/>
      <c r="AX2644" s="95"/>
      <c r="AY2644" s="95"/>
      <c r="AZ2644" s="95"/>
      <c r="BA2644" s="95"/>
      <c r="BB2644" s="95"/>
      <c r="BC2644" s="95"/>
      <c r="BD2644" s="95"/>
      <c r="BE2644" s="95"/>
      <c r="BF2644" s="95"/>
      <c r="BG2644" s="95"/>
      <c r="BH2644" s="95"/>
      <c r="BI2644" s="95"/>
      <c r="BJ2644" s="95"/>
      <c r="BK2644" s="97"/>
      <c r="BL2644" s="97"/>
      <c r="BM2644" s="95"/>
      <c r="BN2644" s="95"/>
      <c r="BO2644" s="95"/>
      <c r="BP2644" s="98"/>
      <c r="BQ2644" s="95"/>
      <c r="BR2644" s="95"/>
      <c r="BS2644" s="95"/>
      <c r="BT2644" s="95"/>
      <c r="BU2644" s="95"/>
      <c r="BV2644" s="95"/>
      <c r="BW2644" s="95"/>
    </row>
    <row r="2645" spans="1:75">
      <c r="A2645" s="19">
        <f>CONCATENATE(MONTH(Base[[#This Row],[Data_Padronizada]]),"/",YEAR(Base[[#This Row],[Data_Padronizada]]))*1</f>
        <v>1</v>
      </c>
      <c r="B2645" s="20" cm="1">
        <f t="array" ref="B2645">IF(ISTEXT(BP2645), IFERROR(VALOR.DATA(TRIM(BP2645)), VALUE(TRIM(BP2645))), BP2645)</f>
        <v>0</v>
      </c>
      <c r="C2645" t="str">
        <f>TEXT(Base[[#This Row],[Data_Padronizada]],"DDD")</f>
        <v>sáb</v>
      </c>
      <c r="D2645">
        <f>_xlfn.XLOOKUP(Base[[#This Row],[Recurso]],'DE-PARA'!$A$1:$A$1000,'DE-PARA'!$D$1:$D$1000)</f>
        <v>0</v>
      </c>
      <c r="E2645" t="str">
        <f>_xlfn.XLOOKUP(Base[[#This Row],[Tipo]],'DE-PARA'!$K$2:$K$63,'DE-PARA'!$L$2:$L$63,"Fazer De-Para")</f>
        <v>Fazer De-Para</v>
      </c>
      <c r="F2645" s="21">
        <f>Base[[#This Row],[Duração]]*24</f>
        <v>0</v>
      </c>
      <c r="G2645" s="22">
        <f>HOUR(Base[[#This Row],[Tempo de atendimento]]/24)</f>
        <v>0</v>
      </c>
      <c r="H2645">
        <f>_xlfn.XLOOKUP(Base[[#This Row],[Recurso]],'DE-PARA'!$A$1:$A$1000,'DE-PARA'!$E$1:$E$1000)</f>
        <v>0</v>
      </c>
      <c r="I2645">
        <f>_xlfn.XLOOKUP(Base[[#This Row],[Recurso]],'DE-PARA'!$A$1:$A$1000,'DE-PARA'!$F$1:$F$1000)</f>
        <v>0</v>
      </c>
      <c r="J2645" s="95"/>
      <c r="K2645" s="95"/>
      <c r="L2645" s="95"/>
      <c r="M2645" s="95"/>
      <c r="N2645" s="95"/>
      <c r="O2645" s="95"/>
      <c r="P2645" s="95"/>
      <c r="Q2645" s="95"/>
      <c r="R2645" s="95"/>
      <c r="S2645" s="95"/>
      <c r="T2645" s="95"/>
      <c r="U2645" s="95"/>
      <c r="V2645" s="95"/>
      <c r="W2645" s="95"/>
      <c r="X2645" s="95"/>
      <c r="Y2645" s="95"/>
      <c r="Z2645" s="95"/>
      <c r="AA2645" s="95"/>
      <c r="AB2645" s="95"/>
      <c r="AC2645" s="95"/>
      <c r="AD2645" s="96"/>
      <c r="AE2645" s="96"/>
      <c r="AF2645" s="96"/>
      <c r="AG2645" s="97"/>
      <c r="AH2645" s="97"/>
      <c r="AI2645" s="95"/>
      <c r="AJ2645" s="95"/>
      <c r="AK2645" s="95"/>
      <c r="AL2645" s="95"/>
      <c r="AM2645" s="95"/>
      <c r="AN2645" s="95"/>
      <c r="AO2645" s="95"/>
      <c r="AP2645" s="95"/>
      <c r="AQ2645" s="95"/>
      <c r="AR2645" s="95"/>
      <c r="AS2645" s="95"/>
      <c r="AT2645" s="95"/>
      <c r="AU2645" s="95"/>
      <c r="AV2645" s="95"/>
      <c r="AW2645" s="95"/>
      <c r="AX2645" s="95"/>
      <c r="AY2645" s="95"/>
      <c r="AZ2645" s="95"/>
      <c r="BA2645" s="95"/>
      <c r="BB2645" s="95"/>
      <c r="BC2645" s="95"/>
      <c r="BD2645" s="95"/>
      <c r="BE2645" s="95"/>
      <c r="BF2645" s="95"/>
      <c r="BG2645" s="95"/>
      <c r="BH2645" s="95"/>
      <c r="BI2645" s="95"/>
      <c r="BJ2645" s="95"/>
      <c r="BK2645" s="97"/>
      <c r="BL2645" s="97"/>
      <c r="BM2645" s="95"/>
      <c r="BN2645" s="95"/>
      <c r="BO2645" s="95"/>
      <c r="BP2645" s="98"/>
      <c r="BQ2645" s="95"/>
      <c r="BR2645" s="95"/>
      <c r="BS2645" s="95"/>
      <c r="BT2645" s="95"/>
      <c r="BU2645" s="95"/>
      <c r="BV2645" s="95"/>
      <c r="BW2645" s="95"/>
    </row>
    <row r="2646" spans="1:75">
      <c r="A2646" s="19">
        <f>CONCATENATE(MONTH(Base[[#This Row],[Data_Padronizada]]),"/",YEAR(Base[[#This Row],[Data_Padronizada]]))*1</f>
        <v>1</v>
      </c>
      <c r="B2646" s="20" cm="1">
        <f t="array" ref="B2646">IF(ISTEXT(BP2646), IFERROR(VALOR.DATA(TRIM(BP2646)), VALUE(TRIM(BP2646))), BP2646)</f>
        <v>0</v>
      </c>
      <c r="C2646" t="str">
        <f>TEXT(Base[[#This Row],[Data_Padronizada]],"DDD")</f>
        <v>sáb</v>
      </c>
      <c r="D2646">
        <f>_xlfn.XLOOKUP(Base[[#This Row],[Recurso]],'DE-PARA'!$A$1:$A$1000,'DE-PARA'!$D$1:$D$1000)</f>
        <v>0</v>
      </c>
      <c r="E2646" t="str">
        <f>_xlfn.XLOOKUP(Base[[#This Row],[Tipo]],'DE-PARA'!$K$2:$K$63,'DE-PARA'!$L$2:$L$63,"Fazer De-Para")</f>
        <v>Fazer De-Para</v>
      </c>
      <c r="F2646" s="21">
        <f>Base[[#This Row],[Duração]]*24</f>
        <v>0</v>
      </c>
      <c r="G2646" s="22">
        <f>HOUR(Base[[#This Row],[Tempo de atendimento]]/24)</f>
        <v>0</v>
      </c>
      <c r="H2646">
        <f>_xlfn.XLOOKUP(Base[[#This Row],[Recurso]],'DE-PARA'!$A$1:$A$1000,'DE-PARA'!$E$1:$E$1000)</f>
        <v>0</v>
      </c>
      <c r="I2646">
        <f>_xlfn.XLOOKUP(Base[[#This Row],[Recurso]],'DE-PARA'!$A$1:$A$1000,'DE-PARA'!$F$1:$F$1000)</f>
        <v>0</v>
      </c>
      <c r="J2646" s="95"/>
      <c r="K2646" s="95"/>
      <c r="L2646" s="95"/>
      <c r="M2646" s="95"/>
      <c r="N2646" s="95"/>
      <c r="O2646" s="95"/>
      <c r="P2646" s="95"/>
      <c r="Q2646" s="95"/>
      <c r="R2646" s="95"/>
      <c r="S2646" s="95"/>
      <c r="T2646" s="95"/>
      <c r="U2646" s="95"/>
      <c r="V2646" s="95"/>
      <c r="W2646" s="95"/>
      <c r="X2646" s="95"/>
      <c r="Y2646" s="95"/>
      <c r="Z2646" s="95"/>
      <c r="AA2646" s="95"/>
      <c r="AB2646" s="95"/>
      <c r="AC2646" s="95"/>
      <c r="AD2646" s="96"/>
      <c r="AE2646" s="96"/>
      <c r="AF2646" s="96"/>
      <c r="AG2646" s="97"/>
      <c r="AH2646" s="97"/>
      <c r="AI2646" s="95"/>
      <c r="AJ2646" s="95"/>
      <c r="AK2646" s="95"/>
      <c r="AL2646" s="95"/>
      <c r="AM2646" s="95"/>
      <c r="AN2646" s="95"/>
      <c r="AO2646" s="95"/>
      <c r="AP2646" s="95"/>
      <c r="AQ2646" s="95"/>
      <c r="AR2646" s="95"/>
      <c r="AS2646" s="95"/>
      <c r="AT2646" s="95"/>
      <c r="AU2646" s="95"/>
      <c r="AV2646" s="95"/>
      <c r="AW2646" s="95"/>
      <c r="AX2646" s="95"/>
      <c r="AY2646" s="95"/>
      <c r="AZ2646" s="95"/>
      <c r="BA2646" s="95"/>
      <c r="BB2646" s="95"/>
      <c r="BC2646" s="95"/>
      <c r="BD2646" s="95"/>
      <c r="BE2646" s="95"/>
      <c r="BF2646" s="95"/>
      <c r="BG2646" s="95"/>
      <c r="BH2646" s="95"/>
      <c r="BI2646" s="95"/>
      <c r="BJ2646" s="95"/>
      <c r="BK2646" s="97"/>
      <c r="BL2646" s="97"/>
      <c r="BM2646" s="95"/>
      <c r="BN2646" s="95"/>
      <c r="BO2646" s="95"/>
      <c r="BP2646" s="98"/>
      <c r="BQ2646" s="95"/>
      <c r="BR2646" s="95"/>
      <c r="BS2646" s="95"/>
      <c r="BT2646" s="95"/>
      <c r="BU2646" s="95"/>
      <c r="BV2646" s="95"/>
      <c r="BW2646" s="95"/>
    </row>
    <row r="2647" spans="1:75">
      <c r="A2647" s="19">
        <f>CONCATENATE(MONTH(Base[[#This Row],[Data_Padronizada]]),"/",YEAR(Base[[#This Row],[Data_Padronizada]]))*1</f>
        <v>1</v>
      </c>
      <c r="B2647" s="20" cm="1">
        <f t="array" ref="B2647">IF(ISTEXT(BP2647), IFERROR(VALOR.DATA(TRIM(BP2647)), VALUE(TRIM(BP2647))), BP2647)</f>
        <v>0</v>
      </c>
      <c r="C2647" t="str">
        <f>TEXT(Base[[#This Row],[Data_Padronizada]],"DDD")</f>
        <v>sáb</v>
      </c>
      <c r="D2647">
        <f>_xlfn.XLOOKUP(Base[[#This Row],[Recurso]],'DE-PARA'!$A$1:$A$1000,'DE-PARA'!$D$1:$D$1000)</f>
        <v>0</v>
      </c>
      <c r="E2647" t="str">
        <f>_xlfn.XLOOKUP(Base[[#This Row],[Tipo]],'DE-PARA'!$K$2:$K$63,'DE-PARA'!$L$2:$L$63,"Fazer De-Para")</f>
        <v>Fazer De-Para</v>
      </c>
      <c r="F2647" s="21">
        <f>Base[[#This Row],[Duração]]*24</f>
        <v>0</v>
      </c>
      <c r="G2647" s="22">
        <f>HOUR(Base[[#This Row],[Tempo de atendimento]]/24)</f>
        <v>0</v>
      </c>
      <c r="H2647">
        <f>_xlfn.XLOOKUP(Base[[#This Row],[Recurso]],'DE-PARA'!$A$1:$A$1000,'DE-PARA'!$E$1:$E$1000)</f>
        <v>0</v>
      </c>
      <c r="I2647">
        <f>_xlfn.XLOOKUP(Base[[#This Row],[Recurso]],'DE-PARA'!$A$1:$A$1000,'DE-PARA'!$F$1:$F$1000)</f>
        <v>0</v>
      </c>
      <c r="J2647" s="95"/>
      <c r="K2647" s="95"/>
      <c r="L2647" s="95"/>
      <c r="M2647" s="95"/>
      <c r="N2647" s="95"/>
      <c r="O2647" s="95"/>
      <c r="P2647" s="95"/>
      <c r="Q2647" s="95"/>
      <c r="R2647" s="95"/>
      <c r="S2647" s="95"/>
      <c r="T2647" s="95"/>
      <c r="U2647" s="95"/>
      <c r="V2647" s="95"/>
      <c r="W2647" s="95"/>
      <c r="X2647" s="95"/>
      <c r="Y2647" s="95"/>
      <c r="Z2647" s="95"/>
      <c r="AA2647" s="95"/>
      <c r="AB2647" s="95"/>
      <c r="AC2647" s="95"/>
      <c r="AD2647" s="96"/>
      <c r="AE2647" s="96"/>
      <c r="AF2647" s="96"/>
      <c r="AG2647" s="97"/>
      <c r="AH2647" s="97"/>
      <c r="AI2647" s="95"/>
      <c r="AJ2647" s="95"/>
      <c r="AK2647" s="95"/>
      <c r="AL2647" s="95"/>
      <c r="AM2647" s="95"/>
      <c r="AN2647" s="95"/>
      <c r="AO2647" s="95"/>
      <c r="AP2647" s="95"/>
      <c r="AQ2647" s="95"/>
      <c r="AR2647" s="95"/>
      <c r="AS2647" s="95"/>
      <c r="AT2647" s="95"/>
      <c r="AU2647" s="95"/>
      <c r="AV2647" s="95"/>
      <c r="AW2647" s="95"/>
      <c r="AX2647" s="95"/>
      <c r="AY2647" s="95"/>
      <c r="AZ2647" s="95"/>
      <c r="BA2647" s="95"/>
      <c r="BB2647" s="95"/>
      <c r="BC2647" s="95"/>
      <c r="BD2647" s="95"/>
      <c r="BE2647" s="95"/>
      <c r="BF2647" s="95"/>
      <c r="BG2647" s="95"/>
      <c r="BH2647" s="95"/>
      <c r="BI2647" s="95"/>
      <c r="BJ2647" s="95"/>
      <c r="BK2647" s="97"/>
      <c r="BL2647" s="97"/>
      <c r="BM2647" s="95"/>
      <c r="BN2647" s="95"/>
      <c r="BO2647" s="95"/>
      <c r="BP2647" s="98"/>
      <c r="BQ2647" s="95"/>
      <c r="BR2647" s="95"/>
      <c r="BS2647" s="95"/>
      <c r="BT2647" s="95"/>
      <c r="BU2647" s="95"/>
      <c r="BV2647" s="95"/>
      <c r="BW2647" s="95"/>
    </row>
    <row r="2648" spans="1:75">
      <c r="A2648" s="19">
        <f>CONCATENATE(MONTH(Base[[#This Row],[Data_Padronizada]]),"/",YEAR(Base[[#This Row],[Data_Padronizada]]))*1</f>
        <v>1</v>
      </c>
      <c r="B2648" s="20" cm="1">
        <f t="array" ref="B2648">IF(ISTEXT(BP2648), IFERROR(VALOR.DATA(TRIM(BP2648)), VALUE(TRIM(BP2648))), BP2648)</f>
        <v>0</v>
      </c>
      <c r="C2648" t="str">
        <f>TEXT(Base[[#This Row],[Data_Padronizada]],"DDD")</f>
        <v>sáb</v>
      </c>
      <c r="D2648">
        <f>_xlfn.XLOOKUP(Base[[#This Row],[Recurso]],'DE-PARA'!$A$1:$A$1000,'DE-PARA'!$D$1:$D$1000)</f>
        <v>0</v>
      </c>
      <c r="E2648" t="str">
        <f>_xlfn.XLOOKUP(Base[[#This Row],[Tipo]],'DE-PARA'!$K$2:$K$63,'DE-PARA'!$L$2:$L$63,"Fazer De-Para")</f>
        <v>Fazer De-Para</v>
      </c>
      <c r="F2648" s="21">
        <f>Base[[#This Row],[Duração]]*24</f>
        <v>0</v>
      </c>
      <c r="G2648" s="22">
        <f>HOUR(Base[[#This Row],[Tempo de atendimento]]/24)</f>
        <v>0</v>
      </c>
      <c r="H2648">
        <f>_xlfn.XLOOKUP(Base[[#This Row],[Recurso]],'DE-PARA'!$A$1:$A$1000,'DE-PARA'!$E$1:$E$1000)</f>
        <v>0</v>
      </c>
      <c r="I2648">
        <f>_xlfn.XLOOKUP(Base[[#This Row],[Recurso]],'DE-PARA'!$A$1:$A$1000,'DE-PARA'!$F$1:$F$1000)</f>
        <v>0</v>
      </c>
      <c r="J2648" s="95"/>
      <c r="K2648" s="95"/>
      <c r="L2648" s="95"/>
      <c r="M2648" s="95"/>
      <c r="N2648" s="95"/>
      <c r="O2648" s="95"/>
      <c r="P2648" s="95"/>
      <c r="Q2648" s="95"/>
      <c r="R2648" s="95"/>
      <c r="S2648" s="95"/>
      <c r="T2648" s="95"/>
      <c r="U2648" s="95"/>
      <c r="V2648" s="95"/>
      <c r="W2648" s="95"/>
      <c r="X2648" s="95"/>
      <c r="Y2648" s="95"/>
      <c r="Z2648" s="95"/>
      <c r="AA2648" s="95"/>
      <c r="AB2648" s="95"/>
      <c r="AC2648" s="95"/>
      <c r="AD2648" s="96"/>
      <c r="AE2648" s="96"/>
      <c r="AF2648" s="96"/>
      <c r="AG2648" s="97"/>
      <c r="AH2648" s="97"/>
      <c r="AI2648" s="95"/>
      <c r="AJ2648" s="95"/>
      <c r="AK2648" s="95"/>
      <c r="AL2648" s="95"/>
      <c r="AM2648" s="95"/>
      <c r="AN2648" s="95"/>
      <c r="AO2648" s="95"/>
      <c r="AP2648" s="95"/>
      <c r="AQ2648" s="95"/>
      <c r="AR2648" s="95"/>
      <c r="AS2648" s="95"/>
      <c r="AT2648" s="95"/>
      <c r="AU2648" s="95"/>
      <c r="AV2648" s="95"/>
      <c r="AW2648" s="95"/>
      <c r="AX2648" s="95"/>
      <c r="AY2648" s="95"/>
      <c r="AZ2648" s="95"/>
      <c r="BA2648" s="95"/>
      <c r="BB2648" s="95"/>
      <c r="BC2648" s="95"/>
      <c r="BD2648" s="95"/>
      <c r="BE2648" s="95"/>
      <c r="BF2648" s="95"/>
      <c r="BG2648" s="95"/>
      <c r="BH2648" s="95"/>
      <c r="BI2648" s="95"/>
      <c r="BJ2648" s="95"/>
      <c r="BK2648" s="97"/>
      <c r="BL2648" s="97"/>
      <c r="BM2648" s="95"/>
      <c r="BN2648" s="95"/>
      <c r="BO2648" s="95"/>
      <c r="BP2648" s="98"/>
      <c r="BQ2648" s="95"/>
      <c r="BR2648" s="95"/>
      <c r="BS2648" s="95"/>
      <c r="BT2648" s="95"/>
      <c r="BU2648" s="95"/>
      <c r="BV2648" s="95"/>
      <c r="BW2648" s="95"/>
    </row>
    <row r="2649" spans="1:75">
      <c r="A2649" s="19">
        <f>CONCATENATE(MONTH(Base[[#This Row],[Data_Padronizada]]),"/",YEAR(Base[[#This Row],[Data_Padronizada]]))*1</f>
        <v>1</v>
      </c>
      <c r="B2649" s="20" cm="1">
        <f t="array" ref="B2649">IF(ISTEXT(BP2649), IFERROR(VALOR.DATA(TRIM(BP2649)), VALUE(TRIM(BP2649))), BP2649)</f>
        <v>0</v>
      </c>
      <c r="C2649" t="str">
        <f>TEXT(Base[[#This Row],[Data_Padronizada]],"DDD")</f>
        <v>sáb</v>
      </c>
      <c r="D2649">
        <f>_xlfn.XLOOKUP(Base[[#This Row],[Recurso]],'DE-PARA'!$A$1:$A$1000,'DE-PARA'!$D$1:$D$1000)</f>
        <v>0</v>
      </c>
      <c r="E2649" t="str">
        <f>_xlfn.XLOOKUP(Base[[#This Row],[Tipo]],'DE-PARA'!$K$2:$K$63,'DE-PARA'!$L$2:$L$63,"Fazer De-Para")</f>
        <v>Fazer De-Para</v>
      </c>
      <c r="F2649" s="21">
        <f>Base[[#This Row],[Duração]]*24</f>
        <v>0</v>
      </c>
      <c r="G2649" s="22">
        <f>HOUR(Base[[#This Row],[Tempo de atendimento]]/24)</f>
        <v>0</v>
      </c>
      <c r="H2649">
        <f>_xlfn.XLOOKUP(Base[[#This Row],[Recurso]],'DE-PARA'!$A$1:$A$1000,'DE-PARA'!$E$1:$E$1000)</f>
        <v>0</v>
      </c>
      <c r="I2649">
        <f>_xlfn.XLOOKUP(Base[[#This Row],[Recurso]],'DE-PARA'!$A$1:$A$1000,'DE-PARA'!$F$1:$F$1000)</f>
        <v>0</v>
      </c>
      <c r="J2649" s="95"/>
      <c r="K2649" s="95"/>
      <c r="L2649" s="95"/>
      <c r="M2649" s="95"/>
      <c r="N2649" s="95"/>
      <c r="O2649" s="95"/>
      <c r="P2649" s="95"/>
      <c r="Q2649" s="95"/>
      <c r="R2649" s="95"/>
      <c r="S2649" s="95"/>
      <c r="T2649" s="95"/>
      <c r="U2649" s="95"/>
      <c r="V2649" s="95"/>
      <c r="W2649" s="95"/>
      <c r="X2649" s="95"/>
      <c r="Y2649" s="95"/>
      <c r="Z2649" s="95"/>
      <c r="AA2649" s="95"/>
      <c r="AB2649" s="95"/>
      <c r="AC2649" s="95"/>
      <c r="AD2649" s="96"/>
      <c r="AE2649" s="96"/>
      <c r="AF2649" s="96"/>
      <c r="AG2649" s="97"/>
      <c r="AH2649" s="97"/>
      <c r="AI2649" s="95"/>
      <c r="AJ2649" s="95"/>
      <c r="AK2649" s="95"/>
      <c r="AL2649" s="95"/>
      <c r="AM2649" s="95"/>
      <c r="AN2649" s="95"/>
      <c r="AO2649" s="95"/>
      <c r="AP2649" s="95"/>
      <c r="AQ2649" s="95"/>
      <c r="AR2649" s="95"/>
      <c r="AS2649" s="95"/>
      <c r="AT2649" s="95"/>
      <c r="AU2649" s="95"/>
      <c r="AV2649" s="95"/>
      <c r="AW2649" s="95"/>
      <c r="AX2649" s="95"/>
      <c r="AY2649" s="95"/>
      <c r="AZ2649" s="95"/>
      <c r="BA2649" s="95"/>
      <c r="BB2649" s="95"/>
      <c r="BC2649" s="95"/>
      <c r="BD2649" s="95"/>
      <c r="BE2649" s="95"/>
      <c r="BF2649" s="95"/>
      <c r="BG2649" s="95"/>
      <c r="BH2649" s="95"/>
      <c r="BI2649" s="95"/>
      <c r="BJ2649" s="95"/>
      <c r="BK2649" s="97"/>
      <c r="BL2649" s="97"/>
      <c r="BM2649" s="95"/>
      <c r="BN2649" s="95"/>
      <c r="BO2649" s="95"/>
      <c r="BP2649" s="98"/>
      <c r="BQ2649" s="95"/>
      <c r="BR2649" s="95"/>
      <c r="BS2649" s="95"/>
      <c r="BT2649" s="95"/>
      <c r="BU2649" s="95"/>
      <c r="BV2649" s="95"/>
      <c r="BW2649" s="95"/>
    </row>
    <row r="2650" spans="1:75">
      <c r="A2650" s="19">
        <f>CONCATENATE(MONTH(Base[[#This Row],[Data_Padronizada]]),"/",YEAR(Base[[#This Row],[Data_Padronizada]]))*1</f>
        <v>1</v>
      </c>
      <c r="B2650" s="20" cm="1">
        <f t="array" ref="B2650">IF(ISTEXT(BP2650), IFERROR(VALOR.DATA(TRIM(BP2650)), VALUE(TRIM(BP2650))), BP2650)</f>
        <v>0</v>
      </c>
      <c r="C2650" t="str">
        <f>TEXT(Base[[#This Row],[Data_Padronizada]],"DDD")</f>
        <v>sáb</v>
      </c>
      <c r="D2650">
        <f>_xlfn.XLOOKUP(Base[[#This Row],[Recurso]],'DE-PARA'!$A$1:$A$1000,'DE-PARA'!$D$1:$D$1000)</f>
        <v>0</v>
      </c>
      <c r="E2650" t="str">
        <f>_xlfn.XLOOKUP(Base[[#This Row],[Tipo]],'DE-PARA'!$K$2:$K$63,'DE-PARA'!$L$2:$L$63,"Fazer De-Para")</f>
        <v>Fazer De-Para</v>
      </c>
      <c r="F2650" s="21">
        <f>Base[[#This Row],[Duração]]*24</f>
        <v>0</v>
      </c>
      <c r="G2650" s="22">
        <f>HOUR(Base[[#This Row],[Tempo de atendimento]]/24)</f>
        <v>0</v>
      </c>
      <c r="H2650">
        <f>_xlfn.XLOOKUP(Base[[#This Row],[Recurso]],'DE-PARA'!$A$1:$A$1000,'DE-PARA'!$E$1:$E$1000)</f>
        <v>0</v>
      </c>
      <c r="I2650">
        <f>_xlfn.XLOOKUP(Base[[#This Row],[Recurso]],'DE-PARA'!$A$1:$A$1000,'DE-PARA'!$F$1:$F$1000)</f>
        <v>0</v>
      </c>
      <c r="J2650" s="95"/>
      <c r="K2650" s="95"/>
      <c r="L2650" s="95"/>
      <c r="M2650" s="95"/>
      <c r="N2650" s="95"/>
      <c r="O2650" s="95"/>
      <c r="P2650" s="95"/>
      <c r="Q2650" s="95"/>
      <c r="R2650" s="95"/>
      <c r="S2650" s="95"/>
      <c r="T2650" s="95"/>
      <c r="U2650" s="95"/>
      <c r="V2650" s="95"/>
      <c r="W2650" s="95"/>
      <c r="X2650" s="95"/>
      <c r="Y2650" s="95"/>
      <c r="Z2650" s="95"/>
      <c r="AA2650" s="95"/>
      <c r="AB2650" s="95"/>
      <c r="AC2650" s="95"/>
      <c r="AD2650" s="96"/>
      <c r="AE2650" s="96"/>
      <c r="AF2650" s="96"/>
      <c r="AG2650" s="97"/>
      <c r="AH2650" s="97"/>
      <c r="AI2650" s="95"/>
      <c r="AJ2650" s="95"/>
      <c r="AK2650" s="95"/>
      <c r="AL2650" s="95"/>
      <c r="AM2650" s="95"/>
      <c r="AN2650" s="95"/>
      <c r="AO2650" s="95"/>
      <c r="AP2650" s="95"/>
      <c r="AQ2650" s="95"/>
      <c r="AR2650" s="95"/>
      <c r="AS2650" s="95"/>
      <c r="AT2650" s="95"/>
      <c r="AU2650" s="95"/>
      <c r="AV2650" s="95"/>
      <c r="AW2650" s="95"/>
      <c r="AX2650" s="95"/>
      <c r="AY2650" s="95"/>
      <c r="AZ2650" s="95"/>
      <c r="BA2650" s="95"/>
      <c r="BB2650" s="95"/>
      <c r="BC2650" s="95"/>
      <c r="BD2650" s="95"/>
      <c r="BE2650" s="95"/>
      <c r="BF2650" s="95"/>
      <c r="BG2650" s="95"/>
      <c r="BH2650" s="95"/>
      <c r="BI2650" s="95"/>
      <c r="BJ2650" s="95"/>
      <c r="BK2650" s="97"/>
      <c r="BL2650" s="97"/>
      <c r="BM2650" s="95"/>
      <c r="BN2650" s="95"/>
      <c r="BO2650" s="95"/>
      <c r="BP2650" s="98"/>
      <c r="BQ2650" s="95"/>
      <c r="BR2650" s="95"/>
      <c r="BS2650" s="95"/>
      <c r="BT2650" s="95"/>
      <c r="BU2650" s="95"/>
      <c r="BV2650" s="95"/>
      <c r="BW2650" s="95"/>
    </row>
    <row r="2651" spans="1:75">
      <c r="A2651" s="19">
        <f>CONCATENATE(MONTH(Base[[#This Row],[Data_Padronizada]]),"/",YEAR(Base[[#This Row],[Data_Padronizada]]))*1</f>
        <v>1</v>
      </c>
      <c r="B2651" s="20" cm="1">
        <f t="array" ref="B2651">IF(ISTEXT(BP2651), IFERROR(VALOR.DATA(TRIM(BP2651)), VALUE(TRIM(BP2651))), BP2651)</f>
        <v>0</v>
      </c>
      <c r="C2651" t="str">
        <f>TEXT(Base[[#This Row],[Data_Padronizada]],"DDD")</f>
        <v>sáb</v>
      </c>
      <c r="D2651">
        <f>_xlfn.XLOOKUP(Base[[#This Row],[Recurso]],'DE-PARA'!$A$1:$A$1000,'DE-PARA'!$D$1:$D$1000)</f>
        <v>0</v>
      </c>
      <c r="E2651" t="str">
        <f>_xlfn.XLOOKUP(Base[[#This Row],[Tipo]],'DE-PARA'!$K$2:$K$63,'DE-PARA'!$L$2:$L$63,"Fazer De-Para")</f>
        <v>Fazer De-Para</v>
      </c>
      <c r="F2651" s="21">
        <f>Base[[#This Row],[Duração]]*24</f>
        <v>0</v>
      </c>
      <c r="G2651" s="22">
        <f>HOUR(Base[[#This Row],[Tempo de atendimento]]/24)</f>
        <v>0</v>
      </c>
      <c r="H2651">
        <f>_xlfn.XLOOKUP(Base[[#This Row],[Recurso]],'DE-PARA'!$A$1:$A$1000,'DE-PARA'!$E$1:$E$1000)</f>
        <v>0</v>
      </c>
      <c r="I2651">
        <f>_xlfn.XLOOKUP(Base[[#This Row],[Recurso]],'DE-PARA'!$A$1:$A$1000,'DE-PARA'!$F$1:$F$1000)</f>
        <v>0</v>
      </c>
      <c r="J2651" s="95"/>
      <c r="K2651" s="95"/>
      <c r="L2651" s="95"/>
      <c r="M2651" s="95"/>
      <c r="N2651" s="95"/>
      <c r="O2651" s="95"/>
      <c r="P2651" s="95"/>
      <c r="Q2651" s="95"/>
      <c r="R2651" s="95"/>
      <c r="S2651" s="95"/>
      <c r="T2651" s="95"/>
      <c r="U2651" s="95"/>
      <c r="V2651" s="95"/>
      <c r="W2651" s="95"/>
      <c r="X2651" s="95"/>
      <c r="Y2651" s="95"/>
      <c r="Z2651" s="95"/>
      <c r="AA2651" s="95"/>
      <c r="AB2651" s="95"/>
      <c r="AC2651" s="95"/>
      <c r="AD2651" s="96"/>
      <c r="AE2651" s="96"/>
      <c r="AF2651" s="96"/>
      <c r="AG2651" s="97"/>
      <c r="AH2651" s="97"/>
      <c r="AI2651" s="95"/>
      <c r="AJ2651" s="95"/>
      <c r="AK2651" s="95"/>
      <c r="AL2651" s="95"/>
      <c r="AM2651" s="95"/>
      <c r="AN2651" s="95"/>
      <c r="AO2651" s="95"/>
      <c r="AP2651" s="95"/>
      <c r="AQ2651" s="95"/>
      <c r="AR2651" s="95"/>
      <c r="AS2651" s="95"/>
      <c r="AT2651" s="95"/>
      <c r="AU2651" s="95"/>
      <c r="AV2651" s="95"/>
      <c r="AW2651" s="95"/>
      <c r="AX2651" s="95"/>
      <c r="AY2651" s="95"/>
      <c r="AZ2651" s="95"/>
      <c r="BA2651" s="95"/>
      <c r="BB2651" s="95"/>
      <c r="BC2651" s="95"/>
      <c r="BD2651" s="95"/>
      <c r="BE2651" s="95"/>
      <c r="BF2651" s="95"/>
      <c r="BG2651" s="95"/>
      <c r="BH2651" s="95"/>
      <c r="BI2651" s="95"/>
      <c r="BJ2651" s="95"/>
      <c r="BK2651" s="97"/>
      <c r="BL2651" s="97"/>
      <c r="BM2651" s="95"/>
      <c r="BN2651" s="95"/>
      <c r="BO2651" s="95"/>
      <c r="BP2651" s="98"/>
      <c r="BQ2651" s="95"/>
      <c r="BR2651" s="95"/>
      <c r="BS2651" s="95"/>
      <c r="BT2651" s="95"/>
      <c r="BU2651" s="95"/>
      <c r="BV2651" s="95"/>
      <c r="BW2651" s="95"/>
    </row>
    <row r="2652" spans="1:75">
      <c r="A2652" s="19">
        <f>CONCATENATE(MONTH(Base[[#This Row],[Data_Padronizada]]),"/",YEAR(Base[[#This Row],[Data_Padronizada]]))*1</f>
        <v>1</v>
      </c>
      <c r="B2652" s="20" cm="1">
        <f t="array" ref="B2652">IF(ISTEXT(BP2652), IFERROR(VALOR.DATA(TRIM(BP2652)), VALUE(TRIM(BP2652))), BP2652)</f>
        <v>0</v>
      </c>
      <c r="C2652" t="str">
        <f>TEXT(Base[[#This Row],[Data_Padronizada]],"DDD")</f>
        <v>sáb</v>
      </c>
      <c r="D2652">
        <f>_xlfn.XLOOKUP(Base[[#This Row],[Recurso]],'DE-PARA'!$A$1:$A$1000,'DE-PARA'!$D$1:$D$1000)</f>
        <v>0</v>
      </c>
      <c r="E2652" t="str">
        <f>_xlfn.XLOOKUP(Base[[#This Row],[Tipo]],'DE-PARA'!$K$2:$K$63,'DE-PARA'!$L$2:$L$63,"Fazer De-Para")</f>
        <v>Fazer De-Para</v>
      </c>
      <c r="F2652" s="21">
        <f>Base[[#This Row],[Duração]]*24</f>
        <v>0</v>
      </c>
      <c r="G2652" s="22">
        <f>HOUR(Base[[#This Row],[Tempo de atendimento]]/24)</f>
        <v>0</v>
      </c>
      <c r="H2652">
        <f>_xlfn.XLOOKUP(Base[[#This Row],[Recurso]],'DE-PARA'!$A$1:$A$1000,'DE-PARA'!$E$1:$E$1000)</f>
        <v>0</v>
      </c>
      <c r="I2652">
        <f>_xlfn.XLOOKUP(Base[[#This Row],[Recurso]],'DE-PARA'!$A$1:$A$1000,'DE-PARA'!$F$1:$F$1000)</f>
        <v>0</v>
      </c>
      <c r="J2652" s="95"/>
      <c r="K2652" s="95"/>
      <c r="L2652" s="95"/>
      <c r="M2652" s="95"/>
      <c r="N2652" s="95"/>
      <c r="O2652" s="95"/>
      <c r="P2652" s="95"/>
      <c r="Q2652" s="95"/>
      <c r="R2652" s="95"/>
      <c r="S2652" s="95"/>
      <c r="T2652" s="95"/>
      <c r="U2652" s="95"/>
      <c r="V2652" s="95"/>
      <c r="W2652" s="95"/>
      <c r="X2652" s="95"/>
      <c r="Y2652" s="95"/>
      <c r="Z2652" s="95"/>
      <c r="AA2652" s="95"/>
      <c r="AB2652" s="95"/>
      <c r="AC2652" s="95"/>
      <c r="AD2652" s="96"/>
      <c r="AE2652" s="96"/>
      <c r="AF2652" s="96"/>
      <c r="AG2652" s="97"/>
      <c r="AH2652" s="97"/>
      <c r="AI2652" s="95"/>
      <c r="AJ2652" s="95"/>
      <c r="AK2652" s="95"/>
      <c r="AL2652" s="95"/>
      <c r="AM2652" s="95"/>
      <c r="AN2652" s="95"/>
      <c r="AO2652" s="95"/>
      <c r="AP2652" s="95"/>
      <c r="AQ2652" s="95"/>
      <c r="AR2652" s="95"/>
      <c r="AS2652" s="95"/>
      <c r="AT2652" s="95"/>
      <c r="AU2652" s="95"/>
      <c r="AV2652" s="95"/>
      <c r="AW2652" s="95"/>
      <c r="AX2652" s="95"/>
      <c r="AY2652" s="95"/>
      <c r="AZ2652" s="95"/>
      <c r="BA2652" s="95"/>
      <c r="BB2652" s="95"/>
      <c r="BC2652" s="95"/>
      <c r="BD2652" s="95"/>
      <c r="BE2652" s="95"/>
      <c r="BF2652" s="95"/>
      <c r="BG2652" s="95"/>
      <c r="BH2652" s="95"/>
      <c r="BI2652" s="95"/>
      <c r="BJ2652" s="95"/>
      <c r="BK2652" s="97"/>
      <c r="BL2652" s="97"/>
      <c r="BM2652" s="95"/>
      <c r="BN2652" s="95"/>
      <c r="BO2652" s="95"/>
      <c r="BP2652" s="98"/>
      <c r="BQ2652" s="95"/>
      <c r="BR2652" s="95"/>
      <c r="BS2652" s="95"/>
      <c r="BT2652" s="95"/>
      <c r="BU2652" s="95"/>
      <c r="BV2652" s="95"/>
      <c r="BW2652" s="95"/>
    </row>
    <row r="2653" spans="1:75">
      <c r="A2653" s="19">
        <f>CONCATENATE(MONTH(Base[[#This Row],[Data_Padronizada]]),"/",YEAR(Base[[#This Row],[Data_Padronizada]]))*1</f>
        <v>1</v>
      </c>
      <c r="B2653" s="20" cm="1">
        <f t="array" ref="B2653">IF(ISTEXT(BP2653), IFERROR(VALOR.DATA(TRIM(BP2653)), VALUE(TRIM(BP2653))), BP2653)</f>
        <v>0</v>
      </c>
      <c r="C2653" t="str">
        <f>TEXT(Base[[#This Row],[Data_Padronizada]],"DDD")</f>
        <v>sáb</v>
      </c>
      <c r="D2653">
        <f>_xlfn.XLOOKUP(Base[[#This Row],[Recurso]],'DE-PARA'!$A$1:$A$1000,'DE-PARA'!$D$1:$D$1000)</f>
        <v>0</v>
      </c>
      <c r="E2653" t="str">
        <f>_xlfn.XLOOKUP(Base[[#This Row],[Tipo]],'DE-PARA'!$K$2:$K$63,'DE-PARA'!$L$2:$L$63,"Fazer De-Para")</f>
        <v>Fazer De-Para</v>
      </c>
      <c r="F2653" s="21">
        <f>Base[[#This Row],[Duração]]*24</f>
        <v>0</v>
      </c>
      <c r="G2653" s="22">
        <f>HOUR(Base[[#This Row],[Tempo de atendimento]]/24)</f>
        <v>0</v>
      </c>
      <c r="H2653">
        <f>_xlfn.XLOOKUP(Base[[#This Row],[Recurso]],'DE-PARA'!$A$1:$A$1000,'DE-PARA'!$E$1:$E$1000)</f>
        <v>0</v>
      </c>
      <c r="I2653">
        <f>_xlfn.XLOOKUP(Base[[#This Row],[Recurso]],'DE-PARA'!$A$1:$A$1000,'DE-PARA'!$F$1:$F$1000)</f>
        <v>0</v>
      </c>
      <c r="J2653" s="95"/>
      <c r="K2653" s="95"/>
      <c r="L2653" s="95"/>
      <c r="M2653" s="95"/>
      <c r="N2653" s="95"/>
      <c r="O2653" s="95"/>
      <c r="P2653" s="95"/>
      <c r="Q2653" s="95"/>
      <c r="R2653" s="95"/>
      <c r="S2653" s="95"/>
      <c r="T2653" s="95"/>
      <c r="U2653" s="95"/>
      <c r="V2653" s="95"/>
      <c r="W2653" s="95"/>
      <c r="X2653" s="95"/>
      <c r="Y2653" s="95"/>
      <c r="Z2653" s="95"/>
      <c r="AA2653" s="95"/>
      <c r="AB2653" s="95"/>
      <c r="AC2653" s="95"/>
      <c r="AD2653" s="96"/>
      <c r="AE2653" s="96"/>
      <c r="AF2653" s="96"/>
      <c r="AG2653" s="97"/>
      <c r="AH2653" s="97"/>
      <c r="AI2653" s="95"/>
      <c r="AJ2653" s="95"/>
      <c r="AK2653" s="95"/>
      <c r="AL2653" s="95"/>
      <c r="AM2653" s="95"/>
      <c r="AN2653" s="95"/>
      <c r="AO2653" s="95"/>
      <c r="AP2653" s="95"/>
      <c r="AQ2653" s="95"/>
      <c r="AR2653" s="95"/>
      <c r="AS2653" s="95"/>
      <c r="AT2653" s="95"/>
      <c r="AU2653" s="95"/>
      <c r="AV2653" s="95"/>
      <c r="AW2653" s="95"/>
      <c r="AX2653" s="95"/>
      <c r="AY2653" s="95"/>
      <c r="AZ2653" s="95"/>
      <c r="BA2653" s="95"/>
      <c r="BB2653" s="95"/>
      <c r="BC2653" s="95"/>
      <c r="BD2653" s="95"/>
      <c r="BE2653" s="95"/>
      <c r="BF2653" s="95"/>
      <c r="BG2653" s="95"/>
      <c r="BH2653" s="95"/>
      <c r="BI2653" s="95"/>
      <c r="BJ2653" s="95"/>
      <c r="BK2653" s="97"/>
      <c r="BL2653" s="97"/>
      <c r="BM2653" s="95"/>
      <c r="BN2653" s="95"/>
      <c r="BO2653" s="95"/>
      <c r="BP2653" s="98"/>
      <c r="BQ2653" s="95"/>
      <c r="BR2653" s="95"/>
      <c r="BS2653" s="95"/>
      <c r="BT2653" s="95"/>
      <c r="BU2653" s="95"/>
      <c r="BV2653" s="95"/>
      <c r="BW2653" s="95"/>
    </row>
    <row r="2654" spans="1:75">
      <c r="A2654" s="19">
        <f>CONCATENATE(MONTH(Base[[#This Row],[Data_Padronizada]]),"/",YEAR(Base[[#This Row],[Data_Padronizada]]))*1</f>
        <v>1</v>
      </c>
      <c r="B2654" s="20" cm="1">
        <f t="array" ref="B2654">IF(ISTEXT(BP2654), IFERROR(VALOR.DATA(TRIM(BP2654)), VALUE(TRIM(BP2654))), BP2654)</f>
        <v>0</v>
      </c>
      <c r="C2654" t="str">
        <f>TEXT(Base[[#This Row],[Data_Padronizada]],"DDD")</f>
        <v>sáb</v>
      </c>
      <c r="D2654">
        <f>_xlfn.XLOOKUP(Base[[#This Row],[Recurso]],'DE-PARA'!$A$1:$A$1000,'DE-PARA'!$D$1:$D$1000)</f>
        <v>0</v>
      </c>
      <c r="E2654" t="str">
        <f>_xlfn.XLOOKUP(Base[[#This Row],[Tipo]],'DE-PARA'!$K$2:$K$63,'DE-PARA'!$L$2:$L$63,"Fazer De-Para")</f>
        <v>Fazer De-Para</v>
      </c>
      <c r="F2654" s="21">
        <f>Base[[#This Row],[Duração]]*24</f>
        <v>0</v>
      </c>
      <c r="G2654" s="22">
        <f>HOUR(Base[[#This Row],[Tempo de atendimento]]/24)</f>
        <v>0</v>
      </c>
      <c r="H2654">
        <f>_xlfn.XLOOKUP(Base[[#This Row],[Recurso]],'DE-PARA'!$A$1:$A$1000,'DE-PARA'!$E$1:$E$1000)</f>
        <v>0</v>
      </c>
      <c r="I2654">
        <f>_xlfn.XLOOKUP(Base[[#This Row],[Recurso]],'DE-PARA'!$A$1:$A$1000,'DE-PARA'!$F$1:$F$1000)</f>
        <v>0</v>
      </c>
      <c r="J2654" s="95"/>
      <c r="K2654" s="95"/>
      <c r="L2654" s="95"/>
      <c r="M2654" s="95"/>
      <c r="N2654" s="95"/>
      <c r="O2654" s="95"/>
      <c r="P2654" s="95"/>
      <c r="Q2654" s="95"/>
      <c r="R2654" s="95"/>
      <c r="S2654" s="95"/>
      <c r="T2654" s="95"/>
      <c r="U2654" s="95"/>
      <c r="V2654" s="95"/>
      <c r="W2654" s="95"/>
      <c r="X2654" s="95"/>
      <c r="Y2654" s="95"/>
      <c r="Z2654" s="95"/>
      <c r="AA2654" s="95"/>
      <c r="AB2654" s="95"/>
      <c r="AC2654" s="95"/>
      <c r="AD2654" s="96"/>
      <c r="AE2654" s="96"/>
      <c r="AF2654" s="96"/>
      <c r="AG2654" s="97"/>
      <c r="AH2654" s="97"/>
      <c r="AI2654" s="95"/>
      <c r="AJ2654" s="95"/>
      <c r="AK2654" s="95"/>
      <c r="AL2654" s="95"/>
      <c r="AM2654" s="95"/>
      <c r="AN2654" s="95"/>
      <c r="AO2654" s="95"/>
      <c r="AP2654" s="95"/>
      <c r="AQ2654" s="95"/>
      <c r="AR2654" s="95"/>
      <c r="AS2654" s="95"/>
      <c r="AT2654" s="95"/>
      <c r="AU2654" s="95"/>
      <c r="AV2654" s="95"/>
      <c r="AW2654" s="95"/>
      <c r="AX2654" s="95"/>
      <c r="AY2654" s="95"/>
      <c r="AZ2654" s="95"/>
      <c r="BA2654" s="95"/>
      <c r="BB2654" s="95"/>
      <c r="BC2654" s="95"/>
      <c r="BD2654" s="95"/>
      <c r="BE2654" s="95"/>
      <c r="BF2654" s="95"/>
      <c r="BG2654" s="95"/>
      <c r="BH2654" s="95"/>
      <c r="BI2654" s="95"/>
      <c r="BJ2654" s="95"/>
      <c r="BK2654" s="97"/>
      <c r="BL2654" s="97"/>
      <c r="BM2654" s="95"/>
      <c r="BN2654" s="95"/>
      <c r="BO2654" s="95"/>
      <c r="BP2654" s="98"/>
      <c r="BQ2654" s="95"/>
      <c r="BR2654" s="95"/>
      <c r="BS2654" s="95"/>
      <c r="BT2654" s="95"/>
      <c r="BU2654" s="95"/>
      <c r="BV2654" s="95"/>
      <c r="BW2654" s="95"/>
    </row>
    <row r="2655" spans="1:75">
      <c r="A2655" s="19">
        <f>CONCATENATE(MONTH(Base[[#This Row],[Data_Padronizada]]),"/",YEAR(Base[[#This Row],[Data_Padronizada]]))*1</f>
        <v>1</v>
      </c>
      <c r="B2655" s="20" cm="1">
        <f t="array" ref="B2655">IF(ISTEXT(BP2655), IFERROR(VALOR.DATA(TRIM(BP2655)), VALUE(TRIM(BP2655))), BP2655)</f>
        <v>0</v>
      </c>
      <c r="C2655" t="str">
        <f>TEXT(Base[[#This Row],[Data_Padronizada]],"DDD")</f>
        <v>sáb</v>
      </c>
      <c r="D2655">
        <f>_xlfn.XLOOKUP(Base[[#This Row],[Recurso]],'DE-PARA'!$A$1:$A$1000,'DE-PARA'!$D$1:$D$1000)</f>
        <v>0</v>
      </c>
      <c r="E2655" t="str">
        <f>_xlfn.XLOOKUP(Base[[#This Row],[Tipo]],'DE-PARA'!$K$2:$K$63,'DE-PARA'!$L$2:$L$63,"Fazer De-Para")</f>
        <v>Fazer De-Para</v>
      </c>
      <c r="F2655" s="21">
        <f>Base[[#This Row],[Duração]]*24</f>
        <v>0</v>
      </c>
      <c r="G2655" s="22">
        <f>HOUR(Base[[#This Row],[Tempo de atendimento]]/24)</f>
        <v>0</v>
      </c>
      <c r="H2655">
        <f>_xlfn.XLOOKUP(Base[[#This Row],[Recurso]],'DE-PARA'!$A$1:$A$1000,'DE-PARA'!$E$1:$E$1000)</f>
        <v>0</v>
      </c>
      <c r="I2655">
        <f>_xlfn.XLOOKUP(Base[[#This Row],[Recurso]],'DE-PARA'!$A$1:$A$1000,'DE-PARA'!$F$1:$F$1000)</f>
        <v>0</v>
      </c>
      <c r="J2655" s="95"/>
      <c r="K2655" s="95"/>
      <c r="L2655" s="95"/>
      <c r="M2655" s="95"/>
      <c r="N2655" s="95"/>
      <c r="O2655" s="95"/>
      <c r="P2655" s="95"/>
      <c r="Q2655" s="95"/>
      <c r="R2655" s="95"/>
      <c r="S2655" s="95"/>
      <c r="T2655" s="95"/>
      <c r="U2655" s="95"/>
      <c r="V2655" s="95"/>
      <c r="W2655" s="95"/>
      <c r="X2655" s="95"/>
      <c r="Y2655" s="95"/>
      <c r="Z2655" s="95"/>
      <c r="AA2655" s="95"/>
      <c r="AB2655" s="95"/>
      <c r="AC2655" s="95"/>
      <c r="AD2655" s="96"/>
      <c r="AE2655" s="96"/>
      <c r="AF2655" s="96"/>
      <c r="AG2655" s="97"/>
      <c r="AH2655" s="97"/>
      <c r="AI2655" s="95"/>
      <c r="AJ2655" s="95"/>
      <c r="AK2655" s="95"/>
      <c r="AL2655" s="95"/>
      <c r="AM2655" s="95"/>
      <c r="AN2655" s="95"/>
      <c r="AO2655" s="95"/>
      <c r="AP2655" s="95"/>
      <c r="AQ2655" s="95"/>
      <c r="AR2655" s="95"/>
      <c r="AS2655" s="95"/>
      <c r="AT2655" s="95"/>
      <c r="AU2655" s="95"/>
      <c r="AV2655" s="95"/>
      <c r="AW2655" s="95"/>
      <c r="AX2655" s="95"/>
      <c r="AY2655" s="95"/>
      <c r="AZ2655" s="95"/>
      <c r="BA2655" s="95"/>
      <c r="BB2655" s="95"/>
      <c r="BC2655" s="95"/>
      <c r="BD2655" s="95"/>
      <c r="BE2655" s="95"/>
      <c r="BF2655" s="95"/>
      <c r="BG2655" s="95"/>
      <c r="BH2655" s="95"/>
      <c r="BI2655" s="95"/>
      <c r="BJ2655" s="95"/>
      <c r="BK2655" s="97"/>
      <c r="BL2655" s="97"/>
      <c r="BM2655" s="95"/>
      <c r="BN2655" s="95"/>
      <c r="BO2655" s="95"/>
      <c r="BP2655" s="98"/>
      <c r="BQ2655" s="95"/>
      <c r="BR2655" s="95"/>
      <c r="BS2655" s="95"/>
      <c r="BT2655" s="95"/>
      <c r="BU2655" s="95"/>
      <c r="BV2655" s="95"/>
      <c r="BW2655" s="95"/>
    </row>
    <row r="2656" spans="1:75">
      <c r="A2656" s="19">
        <f>CONCATENATE(MONTH(Base[[#This Row],[Data_Padronizada]]),"/",YEAR(Base[[#This Row],[Data_Padronizada]]))*1</f>
        <v>1</v>
      </c>
      <c r="B2656" s="20" cm="1">
        <f t="array" ref="B2656">IF(ISTEXT(BP2656), IFERROR(VALOR.DATA(TRIM(BP2656)), VALUE(TRIM(BP2656))), BP2656)</f>
        <v>0</v>
      </c>
      <c r="C2656" t="str">
        <f>TEXT(Base[[#This Row],[Data_Padronizada]],"DDD")</f>
        <v>sáb</v>
      </c>
      <c r="D2656">
        <f>_xlfn.XLOOKUP(Base[[#This Row],[Recurso]],'DE-PARA'!$A$1:$A$1000,'DE-PARA'!$D$1:$D$1000)</f>
        <v>0</v>
      </c>
      <c r="E2656" t="str">
        <f>_xlfn.XLOOKUP(Base[[#This Row],[Tipo]],'DE-PARA'!$K$2:$K$63,'DE-PARA'!$L$2:$L$63,"Fazer De-Para")</f>
        <v>Fazer De-Para</v>
      </c>
      <c r="F2656" s="21">
        <f>Base[[#This Row],[Duração]]*24</f>
        <v>0</v>
      </c>
      <c r="G2656" s="22">
        <f>HOUR(Base[[#This Row],[Tempo de atendimento]]/24)</f>
        <v>0</v>
      </c>
      <c r="H2656">
        <f>_xlfn.XLOOKUP(Base[[#This Row],[Recurso]],'DE-PARA'!$A$1:$A$1000,'DE-PARA'!$E$1:$E$1000)</f>
        <v>0</v>
      </c>
      <c r="I2656">
        <f>_xlfn.XLOOKUP(Base[[#This Row],[Recurso]],'DE-PARA'!$A$1:$A$1000,'DE-PARA'!$F$1:$F$1000)</f>
        <v>0</v>
      </c>
      <c r="J2656" s="95"/>
      <c r="K2656" s="95"/>
      <c r="L2656" s="95"/>
      <c r="M2656" s="95"/>
      <c r="N2656" s="95"/>
      <c r="O2656" s="95"/>
      <c r="P2656" s="95"/>
      <c r="Q2656" s="95"/>
      <c r="R2656" s="95"/>
      <c r="S2656" s="95"/>
      <c r="T2656" s="95"/>
      <c r="U2656" s="95"/>
      <c r="V2656" s="95"/>
      <c r="W2656" s="95"/>
      <c r="X2656" s="95"/>
      <c r="Y2656" s="95"/>
      <c r="Z2656" s="95"/>
      <c r="AA2656" s="95"/>
      <c r="AB2656" s="95"/>
      <c r="AC2656" s="95"/>
      <c r="AD2656" s="96"/>
      <c r="AE2656" s="96"/>
      <c r="AF2656" s="96"/>
      <c r="AG2656" s="97"/>
      <c r="AH2656" s="97"/>
      <c r="AI2656" s="95"/>
      <c r="AJ2656" s="95"/>
      <c r="AK2656" s="95"/>
      <c r="AL2656" s="95"/>
      <c r="AM2656" s="95"/>
      <c r="AN2656" s="95"/>
      <c r="AO2656" s="95"/>
      <c r="AP2656" s="95"/>
      <c r="AQ2656" s="95"/>
      <c r="AR2656" s="95"/>
      <c r="AS2656" s="95"/>
      <c r="AT2656" s="95"/>
      <c r="AU2656" s="95"/>
      <c r="AV2656" s="95"/>
      <c r="AW2656" s="95"/>
      <c r="AX2656" s="95"/>
      <c r="AY2656" s="95"/>
      <c r="AZ2656" s="95"/>
      <c r="BA2656" s="95"/>
      <c r="BB2656" s="95"/>
      <c r="BC2656" s="95"/>
      <c r="BD2656" s="95"/>
      <c r="BE2656" s="95"/>
      <c r="BF2656" s="95"/>
      <c r="BG2656" s="95"/>
      <c r="BH2656" s="95"/>
      <c r="BI2656" s="95"/>
      <c r="BJ2656" s="95"/>
      <c r="BK2656" s="97"/>
      <c r="BL2656" s="97"/>
      <c r="BM2656" s="95"/>
      <c r="BN2656" s="95"/>
      <c r="BO2656" s="95"/>
      <c r="BP2656" s="98"/>
      <c r="BQ2656" s="95"/>
      <c r="BR2656" s="95"/>
      <c r="BS2656" s="95"/>
      <c r="BT2656" s="95"/>
      <c r="BU2656" s="95"/>
      <c r="BV2656" s="95"/>
      <c r="BW2656" s="95"/>
    </row>
    <row r="2657" spans="1:75">
      <c r="A2657" s="19">
        <f>CONCATENATE(MONTH(Base[[#This Row],[Data_Padronizada]]),"/",YEAR(Base[[#This Row],[Data_Padronizada]]))*1</f>
        <v>1</v>
      </c>
      <c r="B2657" s="20" cm="1">
        <f t="array" ref="B2657">IF(ISTEXT(BP2657), IFERROR(VALOR.DATA(TRIM(BP2657)), VALUE(TRIM(BP2657))), BP2657)</f>
        <v>0</v>
      </c>
      <c r="C2657" t="str">
        <f>TEXT(Base[[#This Row],[Data_Padronizada]],"DDD")</f>
        <v>sáb</v>
      </c>
      <c r="D2657">
        <f>_xlfn.XLOOKUP(Base[[#This Row],[Recurso]],'DE-PARA'!$A$1:$A$1000,'DE-PARA'!$D$1:$D$1000)</f>
        <v>0</v>
      </c>
      <c r="E2657" t="str">
        <f>_xlfn.XLOOKUP(Base[[#This Row],[Tipo]],'DE-PARA'!$K$2:$K$63,'DE-PARA'!$L$2:$L$63,"Fazer De-Para")</f>
        <v>Fazer De-Para</v>
      </c>
      <c r="F2657" s="21">
        <f>Base[[#This Row],[Duração]]*24</f>
        <v>0</v>
      </c>
      <c r="G2657" s="22">
        <f>HOUR(Base[[#This Row],[Tempo de atendimento]]/24)</f>
        <v>0</v>
      </c>
      <c r="H2657">
        <f>_xlfn.XLOOKUP(Base[[#This Row],[Recurso]],'DE-PARA'!$A$1:$A$1000,'DE-PARA'!$E$1:$E$1000)</f>
        <v>0</v>
      </c>
      <c r="I2657">
        <f>_xlfn.XLOOKUP(Base[[#This Row],[Recurso]],'DE-PARA'!$A$1:$A$1000,'DE-PARA'!$F$1:$F$1000)</f>
        <v>0</v>
      </c>
      <c r="J2657" s="95"/>
      <c r="K2657" s="95"/>
      <c r="L2657" s="95"/>
      <c r="M2657" s="95"/>
      <c r="N2657" s="95"/>
      <c r="O2657" s="95"/>
      <c r="P2657" s="95"/>
      <c r="Q2657" s="95"/>
      <c r="R2657" s="95"/>
      <c r="S2657" s="95"/>
      <c r="T2657" s="95"/>
      <c r="U2657" s="95"/>
      <c r="V2657" s="95"/>
      <c r="W2657" s="95"/>
      <c r="X2657" s="95"/>
      <c r="Y2657" s="95"/>
      <c r="Z2657" s="95"/>
      <c r="AA2657" s="95"/>
      <c r="AB2657" s="95"/>
      <c r="AC2657" s="95"/>
      <c r="AD2657" s="96"/>
      <c r="AE2657" s="96"/>
      <c r="AF2657" s="96"/>
      <c r="AG2657" s="97"/>
      <c r="AH2657" s="97"/>
      <c r="AI2657" s="95"/>
      <c r="AJ2657" s="95"/>
      <c r="AK2657" s="95"/>
      <c r="AL2657" s="95"/>
      <c r="AM2657" s="95"/>
      <c r="AN2657" s="95"/>
      <c r="AO2657" s="95"/>
      <c r="AP2657" s="95"/>
      <c r="AQ2657" s="95"/>
      <c r="AR2657" s="95"/>
      <c r="AS2657" s="95"/>
      <c r="AT2657" s="95"/>
      <c r="AU2657" s="95"/>
      <c r="AV2657" s="95"/>
      <c r="AW2657" s="95"/>
      <c r="AX2657" s="95"/>
      <c r="AY2657" s="95"/>
      <c r="AZ2657" s="95"/>
      <c r="BA2657" s="95"/>
      <c r="BB2657" s="95"/>
      <c r="BC2657" s="95"/>
      <c r="BD2657" s="95"/>
      <c r="BE2657" s="95"/>
      <c r="BF2657" s="95"/>
      <c r="BG2657" s="95"/>
      <c r="BH2657" s="95"/>
      <c r="BI2657" s="95"/>
      <c r="BJ2657" s="95"/>
      <c r="BK2657" s="97"/>
      <c r="BL2657" s="97"/>
      <c r="BM2657" s="95"/>
      <c r="BN2657" s="95"/>
      <c r="BO2657" s="95"/>
      <c r="BP2657" s="98"/>
      <c r="BQ2657" s="95"/>
      <c r="BR2657" s="95"/>
      <c r="BS2657" s="95"/>
      <c r="BT2657" s="95"/>
      <c r="BU2657" s="95"/>
      <c r="BV2657" s="95"/>
      <c r="BW2657" s="95"/>
    </row>
    <row r="2658" spans="1:75">
      <c r="A2658" s="19">
        <f>CONCATENATE(MONTH(Base[[#This Row],[Data_Padronizada]]),"/",YEAR(Base[[#This Row],[Data_Padronizada]]))*1</f>
        <v>1</v>
      </c>
      <c r="B2658" s="20" cm="1">
        <f t="array" ref="B2658">IF(ISTEXT(BP2658), IFERROR(VALOR.DATA(TRIM(BP2658)), VALUE(TRIM(BP2658))), BP2658)</f>
        <v>0</v>
      </c>
      <c r="C2658" t="str">
        <f>TEXT(Base[[#This Row],[Data_Padronizada]],"DDD")</f>
        <v>sáb</v>
      </c>
      <c r="D2658">
        <f>_xlfn.XLOOKUP(Base[[#This Row],[Recurso]],'DE-PARA'!$A$1:$A$1000,'DE-PARA'!$D$1:$D$1000)</f>
        <v>0</v>
      </c>
      <c r="E2658" t="str">
        <f>_xlfn.XLOOKUP(Base[[#This Row],[Tipo]],'DE-PARA'!$K$2:$K$63,'DE-PARA'!$L$2:$L$63,"Fazer De-Para")</f>
        <v>Fazer De-Para</v>
      </c>
      <c r="F2658" s="21">
        <f>Base[[#This Row],[Duração]]*24</f>
        <v>0</v>
      </c>
      <c r="G2658" s="22">
        <f>HOUR(Base[[#This Row],[Tempo de atendimento]]/24)</f>
        <v>0</v>
      </c>
      <c r="H2658">
        <f>_xlfn.XLOOKUP(Base[[#This Row],[Recurso]],'DE-PARA'!$A$1:$A$1000,'DE-PARA'!$E$1:$E$1000)</f>
        <v>0</v>
      </c>
      <c r="I2658">
        <f>_xlfn.XLOOKUP(Base[[#This Row],[Recurso]],'DE-PARA'!$A$1:$A$1000,'DE-PARA'!$F$1:$F$1000)</f>
        <v>0</v>
      </c>
      <c r="J2658" s="95"/>
      <c r="K2658" s="95"/>
      <c r="L2658" s="95"/>
      <c r="M2658" s="95"/>
      <c r="N2658" s="95"/>
      <c r="O2658" s="95"/>
      <c r="P2658" s="95"/>
      <c r="Q2658" s="95"/>
      <c r="R2658" s="95"/>
      <c r="S2658" s="95"/>
      <c r="T2658" s="95"/>
      <c r="U2658" s="95"/>
      <c r="V2658" s="95"/>
      <c r="W2658" s="95"/>
      <c r="X2658" s="95"/>
      <c r="Y2658" s="95"/>
      <c r="Z2658" s="95"/>
      <c r="AA2658" s="95"/>
      <c r="AB2658" s="95"/>
      <c r="AC2658" s="95"/>
      <c r="AD2658" s="96"/>
      <c r="AE2658" s="96"/>
      <c r="AF2658" s="96"/>
      <c r="AG2658" s="97"/>
      <c r="AH2658" s="97"/>
      <c r="AI2658" s="95"/>
      <c r="AJ2658" s="95"/>
      <c r="AK2658" s="95"/>
      <c r="AL2658" s="95"/>
      <c r="AM2658" s="95"/>
      <c r="AN2658" s="95"/>
      <c r="AO2658" s="95"/>
      <c r="AP2658" s="95"/>
      <c r="AQ2658" s="95"/>
      <c r="AR2658" s="95"/>
      <c r="AS2658" s="95"/>
      <c r="AT2658" s="95"/>
      <c r="AU2658" s="95"/>
      <c r="AV2658" s="95"/>
      <c r="AW2658" s="95"/>
      <c r="AX2658" s="95"/>
      <c r="AY2658" s="95"/>
      <c r="AZ2658" s="95"/>
      <c r="BA2658" s="95"/>
      <c r="BB2658" s="95"/>
      <c r="BC2658" s="95"/>
      <c r="BD2658" s="95"/>
      <c r="BE2658" s="95"/>
      <c r="BF2658" s="95"/>
      <c r="BG2658" s="95"/>
      <c r="BH2658" s="95"/>
      <c r="BI2658" s="95"/>
      <c r="BJ2658" s="95"/>
      <c r="BK2658" s="97"/>
      <c r="BL2658" s="97"/>
      <c r="BM2658" s="95"/>
      <c r="BN2658" s="95"/>
      <c r="BO2658" s="95"/>
      <c r="BP2658" s="98"/>
      <c r="BQ2658" s="95"/>
      <c r="BR2658" s="95"/>
      <c r="BS2658" s="95"/>
      <c r="BT2658" s="95"/>
      <c r="BU2658" s="95"/>
      <c r="BV2658" s="95"/>
      <c r="BW2658" s="95"/>
    </row>
    <row r="2659" spans="1:75">
      <c r="A2659" s="19">
        <f>CONCATENATE(MONTH(Base[[#This Row],[Data_Padronizada]]),"/",YEAR(Base[[#This Row],[Data_Padronizada]]))*1</f>
        <v>1</v>
      </c>
      <c r="B2659" s="20" cm="1">
        <f t="array" ref="B2659">IF(ISTEXT(BP2659), IFERROR(VALOR.DATA(TRIM(BP2659)), VALUE(TRIM(BP2659))), BP2659)</f>
        <v>0</v>
      </c>
      <c r="C2659" t="str">
        <f>TEXT(Base[[#This Row],[Data_Padronizada]],"DDD")</f>
        <v>sáb</v>
      </c>
      <c r="D2659">
        <f>_xlfn.XLOOKUP(Base[[#This Row],[Recurso]],'DE-PARA'!$A$1:$A$1000,'DE-PARA'!$D$1:$D$1000)</f>
        <v>0</v>
      </c>
      <c r="E2659" t="str">
        <f>_xlfn.XLOOKUP(Base[[#This Row],[Tipo]],'DE-PARA'!$K$2:$K$63,'DE-PARA'!$L$2:$L$63,"Fazer De-Para")</f>
        <v>Fazer De-Para</v>
      </c>
      <c r="F2659" s="21">
        <f>Base[[#This Row],[Duração]]*24</f>
        <v>0</v>
      </c>
      <c r="G2659" s="22">
        <f>HOUR(Base[[#This Row],[Tempo de atendimento]]/24)</f>
        <v>0</v>
      </c>
      <c r="H2659">
        <f>_xlfn.XLOOKUP(Base[[#This Row],[Recurso]],'DE-PARA'!$A$1:$A$1000,'DE-PARA'!$E$1:$E$1000)</f>
        <v>0</v>
      </c>
      <c r="I2659">
        <f>_xlfn.XLOOKUP(Base[[#This Row],[Recurso]],'DE-PARA'!$A$1:$A$1000,'DE-PARA'!$F$1:$F$1000)</f>
        <v>0</v>
      </c>
      <c r="J2659" s="95"/>
      <c r="K2659" s="95"/>
      <c r="L2659" s="95"/>
      <c r="M2659" s="95"/>
      <c r="N2659" s="95"/>
      <c r="O2659" s="95"/>
      <c r="P2659" s="95"/>
      <c r="Q2659" s="95"/>
      <c r="R2659" s="95"/>
      <c r="S2659" s="95"/>
      <c r="T2659" s="95"/>
      <c r="U2659" s="95"/>
      <c r="V2659" s="95"/>
      <c r="W2659" s="95"/>
      <c r="X2659" s="95"/>
      <c r="Y2659" s="95"/>
      <c r="Z2659" s="95"/>
      <c r="AA2659" s="95"/>
      <c r="AB2659" s="95"/>
      <c r="AC2659" s="95"/>
      <c r="AD2659" s="96"/>
      <c r="AE2659" s="96"/>
      <c r="AF2659" s="96"/>
      <c r="AG2659" s="97"/>
      <c r="AH2659" s="97"/>
      <c r="AI2659" s="95"/>
      <c r="AJ2659" s="95"/>
      <c r="AK2659" s="95"/>
      <c r="AL2659" s="95"/>
      <c r="AM2659" s="95"/>
      <c r="AN2659" s="95"/>
      <c r="AO2659" s="95"/>
      <c r="AP2659" s="95"/>
      <c r="AQ2659" s="95"/>
      <c r="AR2659" s="95"/>
      <c r="AS2659" s="95"/>
      <c r="AT2659" s="95"/>
      <c r="AU2659" s="95"/>
      <c r="AV2659" s="95"/>
      <c r="AW2659" s="95"/>
      <c r="AX2659" s="95"/>
      <c r="AY2659" s="95"/>
      <c r="AZ2659" s="95"/>
      <c r="BA2659" s="95"/>
      <c r="BB2659" s="95"/>
      <c r="BC2659" s="95"/>
      <c r="BD2659" s="95"/>
      <c r="BE2659" s="95"/>
      <c r="BF2659" s="95"/>
      <c r="BG2659" s="95"/>
      <c r="BH2659" s="95"/>
      <c r="BI2659" s="95"/>
      <c r="BJ2659" s="95"/>
      <c r="BK2659" s="97"/>
      <c r="BL2659" s="97"/>
      <c r="BM2659" s="95"/>
      <c r="BN2659" s="95"/>
      <c r="BO2659" s="95"/>
      <c r="BP2659" s="98"/>
      <c r="BQ2659" s="95"/>
      <c r="BR2659" s="95"/>
      <c r="BS2659" s="95"/>
      <c r="BT2659" s="95"/>
      <c r="BU2659" s="95"/>
      <c r="BV2659" s="95"/>
      <c r="BW2659" s="95"/>
    </row>
    <row r="2660" spans="1:75">
      <c r="A2660" s="19">
        <f>CONCATENATE(MONTH(Base[[#This Row],[Data_Padronizada]]),"/",YEAR(Base[[#This Row],[Data_Padronizada]]))*1</f>
        <v>1</v>
      </c>
      <c r="B2660" s="20" cm="1">
        <f t="array" ref="B2660">IF(ISTEXT(BP2660), IFERROR(VALOR.DATA(TRIM(BP2660)), VALUE(TRIM(BP2660))), BP2660)</f>
        <v>0</v>
      </c>
      <c r="C2660" t="str">
        <f>TEXT(Base[[#This Row],[Data_Padronizada]],"DDD")</f>
        <v>sáb</v>
      </c>
      <c r="D2660">
        <f>_xlfn.XLOOKUP(Base[[#This Row],[Recurso]],'DE-PARA'!$A$1:$A$1000,'DE-PARA'!$D$1:$D$1000)</f>
        <v>0</v>
      </c>
      <c r="E2660" t="str">
        <f>_xlfn.XLOOKUP(Base[[#This Row],[Tipo]],'DE-PARA'!$K$2:$K$63,'DE-PARA'!$L$2:$L$63,"Fazer De-Para")</f>
        <v>Fazer De-Para</v>
      </c>
      <c r="F2660" s="21">
        <f>Base[[#This Row],[Duração]]*24</f>
        <v>0</v>
      </c>
      <c r="G2660" s="22">
        <f>HOUR(Base[[#This Row],[Tempo de atendimento]]/24)</f>
        <v>0</v>
      </c>
      <c r="H2660">
        <f>_xlfn.XLOOKUP(Base[[#This Row],[Recurso]],'DE-PARA'!$A$1:$A$1000,'DE-PARA'!$E$1:$E$1000)</f>
        <v>0</v>
      </c>
      <c r="I2660">
        <f>_xlfn.XLOOKUP(Base[[#This Row],[Recurso]],'DE-PARA'!$A$1:$A$1000,'DE-PARA'!$F$1:$F$1000)</f>
        <v>0</v>
      </c>
      <c r="J2660" s="95"/>
      <c r="K2660" s="95"/>
      <c r="L2660" s="95"/>
      <c r="M2660" s="95"/>
      <c r="N2660" s="95"/>
      <c r="O2660" s="95"/>
      <c r="P2660" s="95"/>
      <c r="Q2660" s="95"/>
      <c r="R2660" s="95"/>
      <c r="S2660" s="95"/>
      <c r="T2660" s="95"/>
      <c r="U2660" s="95"/>
      <c r="V2660" s="95"/>
      <c r="W2660" s="95"/>
      <c r="X2660" s="95"/>
      <c r="Y2660" s="95"/>
      <c r="Z2660" s="95"/>
      <c r="AA2660" s="95"/>
      <c r="AB2660" s="95"/>
      <c r="AC2660" s="95"/>
      <c r="AD2660" s="96"/>
      <c r="AE2660" s="96"/>
      <c r="AF2660" s="96"/>
      <c r="AG2660" s="97"/>
      <c r="AH2660" s="97"/>
      <c r="AI2660" s="95"/>
      <c r="AJ2660" s="95"/>
      <c r="AK2660" s="95"/>
      <c r="AL2660" s="95"/>
      <c r="AM2660" s="95"/>
      <c r="AN2660" s="95"/>
      <c r="AO2660" s="95"/>
      <c r="AP2660" s="95"/>
      <c r="AQ2660" s="95"/>
      <c r="AR2660" s="95"/>
      <c r="AS2660" s="95"/>
      <c r="AT2660" s="95"/>
      <c r="AU2660" s="95"/>
      <c r="AV2660" s="95"/>
      <c r="AW2660" s="95"/>
      <c r="AX2660" s="95"/>
      <c r="AY2660" s="95"/>
      <c r="AZ2660" s="95"/>
      <c r="BA2660" s="95"/>
      <c r="BB2660" s="95"/>
      <c r="BC2660" s="95"/>
      <c r="BD2660" s="95"/>
      <c r="BE2660" s="95"/>
      <c r="BF2660" s="95"/>
      <c r="BG2660" s="95"/>
      <c r="BH2660" s="95"/>
      <c r="BI2660" s="95"/>
      <c r="BJ2660" s="95"/>
      <c r="BK2660" s="97"/>
      <c r="BL2660" s="97"/>
      <c r="BM2660" s="95"/>
      <c r="BN2660" s="95"/>
      <c r="BO2660" s="95"/>
      <c r="BP2660" s="98"/>
      <c r="BQ2660" s="95"/>
      <c r="BR2660" s="95"/>
      <c r="BS2660" s="95"/>
      <c r="BT2660" s="95"/>
      <c r="BU2660" s="95"/>
      <c r="BV2660" s="95"/>
      <c r="BW2660" s="95"/>
    </row>
    <row r="2661" spans="1:75">
      <c r="A2661" s="19">
        <f>CONCATENATE(MONTH(Base[[#This Row],[Data_Padronizada]]),"/",YEAR(Base[[#This Row],[Data_Padronizada]]))*1</f>
        <v>1</v>
      </c>
      <c r="B2661" s="20" cm="1">
        <f t="array" ref="B2661">IF(ISTEXT(BP2661), IFERROR(VALOR.DATA(TRIM(BP2661)), VALUE(TRIM(BP2661))), BP2661)</f>
        <v>0</v>
      </c>
      <c r="C2661" t="str">
        <f>TEXT(Base[[#This Row],[Data_Padronizada]],"DDD")</f>
        <v>sáb</v>
      </c>
      <c r="D2661">
        <f>_xlfn.XLOOKUP(Base[[#This Row],[Recurso]],'DE-PARA'!$A$1:$A$1000,'DE-PARA'!$D$1:$D$1000)</f>
        <v>0</v>
      </c>
      <c r="E2661" t="str">
        <f>_xlfn.XLOOKUP(Base[[#This Row],[Tipo]],'DE-PARA'!$K$2:$K$63,'DE-PARA'!$L$2:$L$63,"Fazer De-Para")</f>
        <v>Fazer De-Para</v>
      </c>
      <c r="F2661" s="21">
        <f>Base[[#This Row],[Duração]]*24</f>
        <v>0</v>
      </c>
      <c r="G2661" s="22">
        <f>HOUR(Base[[#This Row],[Tempo de atendimento]]/24)</f>
        <v>0</v>
      </c>
      <c r="H2661">
        <f>_xlfn.XLOOKUP(Base[[#This Row],[Recurso]],'DE-PARA'!$A$1:$A$1000,'DE-PARA'!$E$1:$E$1000)</f>
        <v>0</v>
      </c>
      <c r="I2661">
        <f>_xlfn.XLOOKUP(Base[[#This Row],[Recurso]],'DE-PARA'!$A$1:$A$1000,'DE-PARA'!$F$1:$F$1000)</f>
        <v>0</v>
      </c>
      <c r="J2661" s="95"/>
      <c r="K2661" s="95"/>
      <c r="L2661" s="95"/>
      <c r="M2661" s="95"/>
      <c r="N2661" s="95"/>
      <c r="O2661" s="95"/>
      <c r="P2661" s="95"/>
      <c r="Q2661" s="95"/>
      <c r="R2661" s="95"/>
      <c r="S2661" s="95"/>
      <c r="T2661" s="95"/>
      <c r="U2661" s="95"/>
      <c r="V2661" s="95"/>
      <c r="W2661" s="95"/>
      <c r="X2661" s="95"/>
      <c r="Y2661" s="95"/>
      <c r="Z2661" s="95"/>
      <c r="AA2661" s="95"/>
      <c r="AB2661" s="95"/>
      <c r="AC2661" s="95"/>
      <c r="AD2661" s="96"/>
      <c r="AE2661" s="96"/>
      <c r="AF2661" s="96"/>
      <c r="AG2661" s="97"/>
      <c r="AH2661" s="97"/>
      <c r="AI2661" s="95"/>
      <c r="AJ2661" s="95"/>
      <c r="AK2661" s="95"/>
      <c r="AL2661" s="95"/>
      <c r="AM2661" s="95"/>
      <c r="AN2661" s="95"/>
      <c r="AO2661" s="95"/>
      <c r="AP2661" s="95"/>
      <c r="AQ2661" s="95"/>
      <c r="AR2661" s="95"/>
      <c r="AS2661" s="95"/>
      <c r="AT2661" s="95"/>
      <c r="AU2661" s="95"/>
      <c r="AV2661" s="95"/>
      <c r="AW2661" s="95"/>
      <c r="AX2661" s="95"/>
      <c r="AY2661" s="95"/>
      <c r="AZ2661" s="95"/>
      <c r="BA2661" s="95"/>
      <c r="BB2661" s="95"/>
      <c r="BC2661" s="95"/>
      <c r="BD2661" s="95"/>
      <c r="BE2661" s="95"/>
      <c r="BF2661" s="95"/>
      <c r="BG2661" s="95"/>
      <c r="BH2661" s="95"/>
      <c r="BI2661" s="95"/>
      <c r="BJ2661" s="95"/>
      <c r="BK2661" s="97"/>
      <c r="BL2661" s="97"/>
      <c r="BM2661" s="95"/>
      <c r="BN2661" s="95"/>
      <c r="BO2661" s="95"/>
      <c r="BP2661" s="98"/>
      <c r="BQ2661" s="95"/>
      <c r="BR2661" s="95"/>
      <c r="BS2661" s="95"/>
      <c r="BT2661" s="95"/>
      <c r="BU2661" s="95"/>
      <c r="BV2661" s="95"/>
      <c r="BW2661" s="95"/>
    </row>
    <row r="2662" spans="1:75">
      <c r="A2662" s="19">
        <f>CONCATENATE(MONTH(Base[[#This Row],[Data_Padronizada]]),"/",YEAR(Base[[#This Row],[Data_Padronizada]]))*1</f>
        <v>1</v>
      </c>
      <c r="B2662" s="20" cm="1">
        <f t="array" ref="B2662">IF(ISTEXT(BP2662), IFERROR(VALOR.DATA(TRIM(BP2662)), VALUE(TRIM(BP2662))), BP2662)</f>
        <v>0</v>
      </c>
      <c r="C2662" t="str">
        <f>TEXT(Base[[#This Row],[Data_Padronizada]],"DDD")</f>
        <v>sáb</v>
      </c>
      <c r="D2662">
        <f>_xlfn.XLOOKUP(Base[[#This Row],[Recurso]],'DE-PARA'!$A$1:$A$1000,'DE-PARA'!$D$1:$D$1000)</f>
        <v>0</v>
      </c>
      <c r="E2662" t="str">
        <f>_xlfn.XLOOKUP(Base[[#This Row],[Tipo]],'DE-PARA'!$K$2:$K$63,'DE-PARA'!$L$2:$L$63,"Fazer De-Para")</f>
        <v>Fazer De-Para</v>
      </c>
      <c r="F2662" s="21">
        <f>Base[[#This Row],[Duração]]*24</f>
        <v>0</v>
      </c>
      <c r="G2662" s="22">
        <f>HOUR(Base[[#This Row],[Tempo de atendimento]]/24)</f>
        <v>0</v>
      </c>
      <c r="H2662">
        <f>_xlfn.XLOOKUP(Base[[#This Row],[Recurso]],'DE-PARA'!$A$1:$A$1000,'DE-PARA'!$E$1:$E$1000)</f>
        <v>0</v>
      </c>
      <c r="I2662">
        <f>_xlfn.XLOOKUP(Base[[#This Row],[Recurso]],'DE-PARA'!$A$1:$A$1000,'DE-PARA'!$F$1:$F$1000)</f>
        <v>0</v>
      </c>
      <c r="J2662" s="95"/>
      <c r="K2662" s="95"/>
      <c r="L2662" s="95"/>
      <c r="M2662" s="95"/>
      <c r="N2662" s="95"/>
      <c r="O2662" s="95"/>
      <c r="P2662" s="95"/>
      <c r="Q2662" s="95"/>
      <c r="R2662" s="95"/>
      <c r="S2662" s="95"/>
      <c r="T2662" s="95"/>
      <c r="U2662" s="95"/>
      <c r="V2662" s="95"/>
      <c r="W2662" s="95"/>
      <c r="X2662" s="95"/>
      <c r="Y2662" s="95"/>
      <c r="Z2662" s="95"/>
      <c r="AA2662" s="95"/>
      <c r="AB2662" s="95"/>
      <c r="AC2662" s="95"/>
      <c r="AD2662" s="96"/>
      <c r="AE2662" s="96"/>
      <c r="AF2662" s="96"/>
      <c r="AG2662" s="97"/>
      <c r="AH2662" s="97"/>
      <c r="AI2662" s="95"/>
      <c r="AJ2662" s="95"/>
      <c r="AK2662" s="95"/>
      <c r="AL2662" s="95"/>
      <c r="AM2662" s="95"/>
      <c r="AN2662" s="95"/>
      <c r="AO2662" s="95"/>
      <c r="AP2662" s="95"/>
      <c r="AQ2662" s="95"/>
      <c r="AR2662" s="95"/>
      <c r="AS2662" s="95"/>
      <c r="AT2662" s="95"/>
      <c r="AU2662" s="95"/>
      <c r="AV2662" s="95"/>
      <c r="AW2662" s="95"/>
      <c r="AX2662" s="95"/>
      <c r="AY2662" s="95"/>
      <c r="AZ2662" s="95"/>
      <c r="BA2662" s="95"/>
      <c r="BB2662" s="95"/>
      <c r="BC2662" s="95"/>
      <c r="BD2662" s="95"/>
      <c r="BE2662" s="95"/>
      <c r="BF2662" s="95"/>
      <c r="BG2662" s="95"/>
      <c r="BH2662" s="95"/>
      <c r="BI2662" s="95"/>
      <c r="BJ2662" s="95"/>
      <c r="BK2662" s="97"/>
      <c r="BL2662" s="97"/>
      <c r="BM2662" s="95"/>
      <c r="BN2662" s="95"/>
      <c r="BO2662" s="95"/>
      <c r="BP2662" s="98"/>
      <c r="BQ2662" s="95"/>
      <c r="BR2662" s="95"/>
      <c r="BS2662" s="95"/>
      <c r="BT2662" s="95"/>
      <c r="BU2662" s="95"/>
      <c r="BV2662" s="95"/>
      <c r="BW2662" s="95"/>
    </row>
    <row r="2663" spans="1:75">
      <c r="A2663" s="19">
        <f>CONCATENATE(MONTH(Base[[#This Row],[Data_Padronizada]]),"/",YEAR(Base[[#This Row],[Data_Padronizada]]))*1</f>
        <v>1</v>
      </c>
      <c r="B2663" s="20" cm="1">
        <f t="array" ref="B2663">IF(ISTEXT(BP2663), IFERROR(VALOR.DATA(TRIM(BP2663)), VALUE(TRIM(BP2663))), BP2663)</f>
        <v>0</v>
      </c>
      <c r="C2663" t="str">
        <f>TEXT(Base[[#This Row],[Data_Padronizada]],"DDD")</f>
        <v>sáb</v>
      </c>
      <c r="D2663">
        <f>_xlfn.XLOOKUP(Base[[#This Row],[Recurso]],'DE-PARA'!$A$1:$A$1000,'DE-PARA'!$D$1:$D$1000)</f>
        <v>0</v>
      </c>
      <c r="E2663" t="str">
        <f>_xlfn.XLOOKUP(Base[[#This Row],[Tipo]],'DE-PARA'!$K$2:$K$63,'DE-PARA'!$L$2:$L$63,"Fazer De-Para")</f>
        <v>Fazer De-Para</v>
      </c>
      <c r="F2663" s="21">
        <f>Base[[#This Row],[Duração]]*24</f>
        <v>0</v>
      </c>
      <c r="G2663" s="22">
        <f>HOUR(Base[[#This Row],[Tempo de atendimento]]/24)</f>
        <v>0</v>
      </c>
      <c r="H2663">
        <f>_xlfn.XLOOKUP(Base[[#This Row],[Recurso]],'DE-PARA'!$A$1:$A$1000,'DE-PARA'!$E$1:$E$1000)</f>
        <v>0</v>
      </c>
      <c r="I2663">
        <f>_xlfn.XLOOKUP(Base[[#This Row],[Recurso]],'DE-PARA'!$A$1:$A$1000,'DE-PARA'!$F$1:$F$1000)</f>
        <v>0</v>
      </c>
      <c r="J2663" s="95"/>
      <c r="K2663" s="95"/>
      <c r="L2663" s="95"/>
      <c r="M2663" s="95"/>
      <c r="N2663" s="95"/>
      <c r="O2663" s="95"/>
      <c r="P2663" s="95"/>
      <c r="Q2663" s="95"/>
      <c r="R2663" s="95"/>
      <c r="S2663" s="95"/>
      <c r="T2663" s="95"/>
      <c r="U2663" s="95"/>
      <c r="V2663" s="95"/>
      <c r="W2663" s="95"/>
      <c r="X2663" s="95"/>
      <c r="Y2663" s="95"/>
      <c r="Z2663" s="95"/>
      <c r="AA2663" s="95"/>
      <c r="AB2663" s="95"/>
      <c r="AC2663" s="95"/>
      <c r="AD2663" s="96"/>
      <c r="AE2663" s="96"/>
      <c r="AF2663" s="96"/>
      <c r="AG2663" s="97"/>
      <c r="AH2663" s="97"/>
      <c r="AI2663" s="95"/>
      <c r="AJ2663" s="95"/>
      <c r="AK2663" s="95"/>
      <c r="AL2663" s="95"/>
      <c r="AM2663" s="95"/>
      <c r="AN2663" s="95"/>
      <c r="AO2663" s="95"/>
      <c r="AP2663" s="95"/>
      <c r="AQ2663" s="95"/>
      <c r="AR2663" s="95"/>
      <c r="AS2663" s="95"/>
      <c r="AT2663" s="95"/>
      <c r="AU2663" s="95"/>
      <c r="AV2663" s="95"/>
      <c r="AW2663" s="95"/>
      <c r="AX2663" s="95"/>
      <c r="AY2663" s="95"/>
      <c r="AZ2663" s="95"/>
      <c r="BA2663" s="95"/>
      <c r="BB2663" s="95"/>
      <c r="BC2663" s="95"/>
      <c r="BD2663" s="95"/>
      <c r="BE2663" s="95"/>
      <c r="BF2663" s="95"/>
      <c r="BG2663" s="95"/>
      <c r="BH2663" s="95"/>
      <c r="BI2663" s="95"/>
      <c r="BJ2663" s="95"/>
      <c r="BK2663" s="97"/>
      <c r="BL2663" s="97"/>
      <c r="BM2663" s="95"/>
      <c r="BN2663" s="95"/>
      <c r="BO2663" s="95"/>
      <c r="BP2663" s="98"/>
      <c r="BQ2663" s="95"/>
      <c r="BR2663" s="95"/>
      <c r="BS2663" s="95"/>
      <c r="BT2663" s="95"/>
      <c r="BU2663" s="95"/>
      <c r="BV2663" s="95"/>
      <c r="BW2663" s="95"/>
    </row>
    <row r="2664" spans="1:75">
      <c r="A2664" s="19">
        <f>CONCATENATE(MONTH(Base[[#This Row],[Data_Padronizada]]),"/",YEAR(Base[[#This Row],[Data_Padronizada]]))*1</f>
        <v>1</v>
      </c>
      <c r="B2664" s="20" cm="1">
        <f t="array" ref="B2664">IF(ISTEXT(BP2664), IFERROR(VALOR.DATA(TRIM(BP2664)), VALUE(TRIM(BP2664))), BP2664)</f>
        <v>0</v>
      </c>
      <c r="C2664" t="str">
        <f>TEXT(Base[[#This Row],[Data_Padronizada]],"DDD")</f>
        <v>sáb</v>
      </c>
      <c r="D2664">
        <f>_xlfn.XLOOKUP(Base[[#This Row],[Recurso]],'DE-PARA'!$A$1:$A$1000,'DE-PARA'!$D$1:$D$1000)</f>
        <v>0</v>
      </c>
      <c r="E2664" t="str">
        <f>_xlfn.XLOOKUP(Base[[#This Row],[Tipo]],'DE-PARA'!$K$2:$K$63,'DE-PARA'!$L$2:$L$63,"Fazer De-Para")</f>
        <v>Fazer De-Para</v>
      </c>
      <c r="F2664" s="21">
        <f>Base[[#This Row],[Duração]]*24</f>
        <v>0</v>
      </c>
      <c r="G2664" s="22">
        <f>HOUR(Base[[#This Row],[Tempo de atendimento]]/24)</f>
        <v>0</v>
      </c>
      <c r="H2664">
        <f>_xlfn.XLOOKUP(Base[[#This Row],[Recurso]],'DE-PARA'!$A$1:$A$1000,'DE-PARA'!$E$1:$E$1000)</f>
        <v>0</v>
      </c>
      <c r="I2664">
        <f>_xlfn.XLOOKUP(Base[[#This Row],[Recurso]],'DE-PARA'!$A$1:$A$1000,'DE-PARA'!$F$1:$F$1000)</f>
        <v>0</v>
      </c>
      <c r="J2664" s="95"/>
      <c r="K2664" s="95"/>
      <c r="L2664" s="95"/>
      <c r="M2664" s="95"/>
      <c r="N2664" s="95"/>
      <c r="O2664" s="95"/>
      <c r="P2664" s="95"/>
      <c r="Q2664" s="95"/>
      <c r="R2664" s="95"/>
      <c r="S2664" s="95"/>
      <c r="T2664" s="95"/>
      <c r="U2664" s="95"/>
      <c r="V2664" s="95"/>
      <c r="W2664" s="95"/>
      <c r="X2664" s="95"/>
      <c r="Y2664" s="95"/>
      <c r="Z2664" s="95"/>
      <c r="AA2664" s="95"/>
      <c r="AB2664" s="95"/>
      <c r="AC2664" s="95"/>
      <c r="AD2664" s="96"/>
      <c r="AE2664" s="96"/>
      <c r="AF2664" s="96"/>
      <c r="AG2664" s="97"/>
      <c r="AH2664" s="97"/>
      <c r="AI2664" s="95"/>
      <c r="AJ2664" s="95"/>
      <c r="AK2664" s="95"/>
      <c r="AL2664" s="95"/>
      <c r="AM2664" s="95"/>
      <c r="AN2664" s="95"/>
      <c r="AO2664" s="95"/>
      <c r="AP2664" s="95"/>
      <c r="AQ2664" s="95"/>
      <c r="AR2664" s="95"/>
      <c r="AS2664" s="95"/>
      <c r="AT2664" s="95"/>
      <c r="AU2664" s="95"/>
      <c r="AV2664" s="95"/>
      <c r="AW2664" s="95"/>
      <c r="AX2664" s="95"/>
      <c r="AY2664" s="95"/>
      <c r="AZ2664" s="95"/>
      <c r="BA2664" s="95"/>
      <c r="BB2664" s="95"/>
      <c r="BC2664" s="95"/>
      <c r="BD2664" s="95"/>
      <c r="BE2664" s="95"/>
      <c r="BF2664" s="95"/>
      <c r="BG2664" s="95"/>
      <c r="BH2664" s="95"/>
      <c r="BI2664" s="95"/>
      <c r="BJ2664" s="95"/>
      <c r="BK2664" s="97"/>
      <c r="BL2664" s="97"/>
      <c r="BM2664" s="95"/>
      <c r="BN2664" s="95"/>
      <c r="BO2664" s="95"/>
      <c r="BP2664" s="98"/>
      <c r="BQ2664" s="95"/>
      <c r="BR2664" s="95"/>
      <c r="BS2664" s="95"/>
      <c r="BT2664" s="95"/>
      <c r="BU2664" s="95"/>
      <c r="BV2664" s="95"/>
      <c r="BW2664" s="95"/>
    </row>
    <row r="2665" spans="1:75">
      <c r="A2665" s="19">
        <f>CONCATENATE(MONTH(Base[[#This Row],[Data_Padronizada]]),"/",YEAR(Base[[#This Row],[Data_Padronizada]]))*1</f>
        <v>1</v>
      </c>
      <c r="B2665" s="20" cm="1">
        <f t="array" ref="B2665">IF(ISTEXT(BP2665), IFERROR(VALOR.DATA(TRIM(BP2665)), VALUE(TRIM(BP2665))), BP2665)</f>
        <v>0</v>
      </c>
      <c r="C2665" t="str">
        <f>TEXT(Base[[#This Row],[Data_Padronizada]],"DDD")</f>
        <v>sáb</v>
      </c>
      <c r="D2665">
        <f>_xlfn.XLOOKUP(Base[[#This Row],[Recurso]],'DE-PARA'!$A$1:$A$1000,'DE-PARA'!$D$1:$D$1000)</f>
        <v>0</v>
      </c>
      <c r="E2665" t="str">
        <f>_xlfn.XLOOKUP(Base[[#This Row],[Tipo]],'DE-PARA'!$K$2:$K$63,'DE-PARA'!$L$2:$L$63,"Fazer De-Para")</f>
        <v>Fazer De-Para</v>
      </c>
      <c r="F2665" s="21">
        <f>Base[[#This Row],[Duração]]*24</f>
        <v>0</v>
      </c>
      <c r="G2665" s="22">
        <f>HOUR(Base[[#This Row],[Tempo de atendimento]]/24)</f>
        <v>0</v>
      </c>
      <c r="H2665">
        <f>_xlfn.XLOOKUP(Base[[#This Row],[Recurso]],'DE-PARA'!$A$1:$A$1000,'DE-PARA'!$E$1:$E$1000)</f>
        <v>0</v>
      </c>
      <c r="I2665">
        <f>_xlfn.XLOOKUP(Base[[#This Row],[Recurso]],'DE-PARA'!$A$1:$A$1000,'DE-PARA'!$F$1:$F$1000)</f>
        <v>0</v>
      </c>
      <c r="J2665" s="95"/>
      <c r="K2665" s="95"/>
      <c r="L2665" s="95"/>
      <c r="M2665" s="95"/>
      <c r="N2665" s="95"/>
      <c r="O2665" s="95"/>
      <c r="P2665" s="95"/>
      <c r="Q2665" s="95"/>
      <c r="R2665" s="95"/>
      <c r="S2665" s="95"/>
      <c r="T2665" s="95"/>
      <c r="U2665" s="95"/>
      <c r="V2665" s="95"/>
      <c r="W2665" s="95"/>
      <c r="X2665" s="95"/>
      <c r="Y2665" s="95"/>
      <c r="Z2665" s="95"/>
      <c r="AA2665" s="95"/>
      <c r="AB2665" s="95"/>
      <c r="AC2665" s="95"/>
      <c r="AD2665" s="96"/>
      <c r="AE2665" s="96"/>
      <c r="AF2665" s="96"/>
      <c r="AG2665" s="97"/>
      <c r="AH2665" s="97"/>
      <c r="AI2665" s="95"/>
      <c r="AJ2665" s="95"/>
      <c r="AK2665" s="95"/>
      <c r="AL2665" s="95"/>
      <c r="AM2665" s="95"/>
      <c r="AN2665" s="95"/>
      <c r="AO2665" s="95"/>
      <c r="AP2665" s="95"/>
      <c r="AQ2665" s="95"/>
      <c r="AR2665" s="95"/>
      <c r="AS2665" s="95"/>
      <c r="AT2665" s="95"/>
      <c r="AU2665" s="95"/>
      <c r="AV2665" s="95"/>
      <c r="AW2665" s="95"/>
      <c r="AX2665" s="95"/>
      <c r="AY2665" s="95"/>
      <c r="AZ2665" s="95"/>
      <c r="BA2665" s="95"/>
      <c r="BB2665" s="95"/>
      <c r="BC2665" s="95"/>
      <c r="BD2665" s="95"/>
      <c r="BE2665" s="95"/>
      <c r="BF2665" s="95"/>
      <c r="BG2665" s="95"/>
      <c r="BH2665" s="95"/>
      <c r="BI2665" s="95"/>
      <c r="BJ2665" s="95"/>
      <c r="BK2665" s="97"/>
      <c r="BL2665" s="97"/>
      <c r="BM2665" s="95"/>
      <c r="BN2665" s="95"/>
      <c r="BO2665" s="95"/>
      <c r="BP2665" s="98"/>
      <c r="BQ2665" s="95"/>
      <c r="BR2665" s="95"/>
      <c r="BS2665" s="95"/>
      <c r="BT2665" s="95"/>
      <c r="BU2665" s="95"/>
      <c r="BV2665" s="95"/>
      <c r="BW2665" s="95"/>
    </row>
    <row r="2666" spans="1:75">
      <c r="A2666" s="19">
        <f>CONCATENATE(MONTH(Base[[#This Row],[Data_Padronizada]]),"/",YEAR(Base[[#This Row],[Data_Padronizada]]))*1</f>
        <v>1</v>
      </c>
      <c r="B2666" s="20" cm="1">
        <f t="array" ref="B2666">IF(ISTEXT(BP2666), IFERROR(VALOR.DATA(TRIM(BP2666)), VALUE(TRIM(BP2666))), BP2666)</f>
        <v>0</v>
      </c>
      <c r="C2666" t="str">
        <f>TEXT(Base[[#This Row],[Data_Padronizada]],"DDD")</f>
        <v>sáb</v>
      </c>
      <c r="D2666">
        <f>_xlfn.XLOOKUP(Base[[#This Row],[Recurso]],'DE-PARA'!$A$1:$A$1000,'DE-PARA'!$D$1:$D$1000)</f>
        <v>0</v>
      </c>
      <c r="E2666" t="str">
        <f>_xlfn.XLOOKUP(Base[[#This Row],[Tipo]],'DE-PARA'!$K$2:$K$63,'DE-PARA'!$L$2:$L$63,"Fazer De-Para")</f>
        <v>Fazer De-Para</v>
      </c>
      <c r="F2666" s="21">
        <f>Base[[#This Row],[Duração]]*24</f>
        <v>0</v>
      </c>
      <c r="G2666" s="22">
        <f>HOUR(Base[[#This Row],[Tempo de atendimento]]/24)</f>
        <v>0</v>
      </c>
      <c r="H2666">
        <f>_xlfn.XLOOKUP(Base[[#This Row],[Recurso]],'DE-PARA'!$A$1:$A$1000,'DE-PARA'!$E$1:$E$1000)</f>
        <v>0</v>
      </c>
      <c r="I2666">
        <f>_xlfn.XLOOKUP(Base[[#This Row],[Recurso]],'DE-PARA'!$A$1:$A$1000,'DE-PARA'!$F$1:$F$1000)</f>
        <v>0</v>
      </c>
      <c r="J2666" s="95"/>
      <c r="K2666" s="95"/>
      <c r="L2666" s="95"/>
      <c r="M2666" s="95"/>
      <c r="N2666" s="95"/>
      <c r="O2666" s="95"/>
      <c r="P2666" s="95"/>
      <c r="Q2666" s="95"/>
      <c r="R2666" s="95"/>
      <c r="S2666" s="95"/>
      <c r="T2666" s="95"/>
      <c r="U2666" s="95"/>
      <c r="V2666" s="95"/>
      <c r="W2666" s="95"/>
      <c r="X2666" s="95"/>
      <c r="Y2666" s="95"/>
      <c r="Z2666" s="95"/>
      <c r="AA2666" s="95"/>
      <c r="AB2666" s="95"/>
      <c r="AC2666" s="95"/>
      <c r="AD2666" s="96"/>
      <c r="AE2666" s="96"/>
      <c r="AF2666" s="96"/>
      <c r="AG2666" s="97"/>
      <c r="AH2666" s="97"/>
      <c r="AI2666" s="95"/>
      <c r="AJ2666" s="95"/>
      <c r="AK2666" s="95"/>
      <c r="AL2666" s="95"/>
      <c r="AM2666" s="95"/>
      <c r="AN2666" s="95"/>
      <c r="AO2666" s="95"/>
      <c r="AP2666" s="95"/>
      <c r="AQ2666" s="95"/>
      <c r="AR2666" s="95"/>
      <c r="AS2666" s="95"/>
      <c r="AT2666" s="95"/>
      <c r="AU2666" s="95"/>
      <c r="AV2666" s="95"/>
      <c r="AW2666" s="95"/>
      <c r="AX2666" s="95"/>
      <c r="AY2666" s="95"/>
      <c r="AZ2666" s="95"/>
      <c r="BA2666" s="95"/>
      <c r="BB2666" s="95"/>
      <c r="BC2666" s="95"/>
      <c r="BD2666" s="95"/>
      <c r="BE2666" s="95"/>
      <c r="BF2666" s="95"/>
      <c r="BG2666" s="95"/>
      <c r="BH2666" s="95"/>
      <c r="BI2666" s="95"/>
      <c r="BJ2666" s="95"/>
      <c r="BK2666" s="97"/>
      <c r="BL2666" s="97"/>
      <c r="BM2666" s="95"/>
      <c r="BN2666" s="95"/>
      <c r="BO2666" s="95"/>
      <c r="BP2666" s="98"/>
      <c r="BQ2666" s="95"/>
      <c r="BR2666" s="95"/>
      <c r="BS2666" s="95"/>
      <c r="BT2666" s="95"/>
      <c r="BU2666" s="95"/>
      <c r="BV2666" s="95"/>
      <c r="BW2666" s="95"/>
    </row>
    <row r="2667" spans="1:75">
      <c r="A2667" s="19">
        <f>CONCATENATE(MONTH(Base[[#This Row],[Data_Padronizada]]),"/",YEAR(Base[[#This Row],[Data_Padronizada]]))*1</f>
        <v>1</v>
      </c>
      <c r="B2667" s="20" cm="1">
        <f t="array" ref="B2667">IF(ISTEXT(BP2667), IFERROR(VALOR.DATA(TRIM(BP2667)), VALUE(TRIM(BP2667))), BP2667)</f>
        <v>0</v>
      </c>
      <c r="C2667" t="str">
        <f>TEXT(Base[[#This Row],[Data_Padronizada]],"DDD")</f>
        <v>sáb</v>
      </c>
      <c r="D2667">
        <f>_xlfn.XLOOKUP(Base[[#This Row],[Recurso]],'DE-PARA'!$A$1:$A$1000,'DE-PARA'!$D$1:$D$1000)</f>
        <v>0</v>
      </c>
      <c r="E2667" t="str">
        <f>_xlfn.XLOOKUP(Base[[#This Row],[Tipo]],'DE-PARA'!$K$2:$K$63,'DE-PARA'!$L$2:$L$63,"Fazer De-Para")</f>
        <v>Fazer De-Para</v>
      </c>
      <c r="F2667" s="21">
        <f>Base[[#This Row],[Duração]]*24</f>
        <v>0</v>
      </c>
      <c r="G2667" s="22">
        <f>HOUR(Base[[#This Row],[Tempo de atendimento]]/24)</f>
        <v>0</v>
      </c>
      <c r="H2667">
        <f>_xlfn.XLOOKUP(Base[[#This Row],[Recurso]],'DE-PARA'!$A$1:$A$1000,'DE-PARA'!$E$1:$E$1000)</f>
        <v>0</v>
      </c>
      <c r="I2667">
        <f>_xlfn.XLOOKUP(Base[[#This Row],[Recurso]],'DE-PARA'!$A$1:$A$1000,'DE-PARA'!$F$1:$F$1000)</f>
        <v>0</v>
      </c>
      <c r="J2667" s="95"/>
      <c r="K2667" s="95"/>
      <c r="L2667" s="95"/>
      <c r="M2667" s="95"/>
      <c r="N2667" s="95"/>
      <c r="O2667" s="95"/>
      <c r="P2667" s="95"/>
      <c r="Q2667" s="95"/>
      <c r="R2667" s="95"/>
      <c r="S2667" s="95"/>
      <c r="T2667" s="95"/>
      <c r="U2667" s="95"/>
      <c r="V2667" s="95"/>
      <c r="W2667" s="95"/>
      <c r="X2667" s="95"/>
      <c r="Y2667" s="95"/>
      <c r="Z2667" s="95"/>
      <c r="AA2667" s="95"/>
      <c r="AB2667" s="95"/>
      <c r="AC2667" s="95"/>
      <c r="AD2667" s="96"/>
      <c r="AE2667" s="96"/>
      <c r="AF2667" s="96"/>
      <c r="AG2667" s="97"/>
      <c r="AH2667" s="97"/>
      <c r="AI2667" s="95"/>
      <c r="AJ2667" s="95"/>
      <c r="AK2667" s="95"/>
      <c r="AL2667" s="95"/>
      <c r="AM2667" s="95"/>
      <c r="AN2667" s="95"/>
      <c r="AO2667" s="95"/>
      <c r="AP2667" s="95"/>
      <c r="AQ2667" s="95"/>
      <c r="AR2667" s="95"/>
      <c r="AS2667" s="95"/>
      <c r="AT2667" s="95"/>
      <c r="AU2667" s="95"/>
      <c r="AV2667" s="95"/>
      <c r="AW2667" s="95"/>
      <c r="AX2667" s="95"/>
      <c r="AY2667" s="95"/>
      <c r="AZ2667" s="95"/>
      <c r="BA2667" s="95"/>
      <c r="BB2667" s="95"/>
      <c r="BC2667" s="95"/>
      <c r="BD2667" s="95"/>
      <c r="BE2667" s="95"/>
      <c r="BF2667" s="95"/>
      <c r="BG2667" s="95"/>
      <c r="BH2667" s="95"/>
      <c r="BI2667" s="95"/>
      <c r="BJ2667" s="95"/>
      <c r="BK2667" s="97"/>
      <c r="BL2667" s="97"/>
      <c r="BM2667" s="95"/>
      <c r="BN2667" s="95"/>
      <c r="BO2667" s="95"/>
      <c r="BP2667" s="98"/>
      <c r="BQ2667" s="95"/>
      <c r="BR2667" s="95"/>
      <c r="BS2667" s="95"/>
      <c r="BT2667" s="95"/>
      <c r="BU2667" s="95"/>
      <c r="BV2667" s="95"/>
      <c r="BW2667" s="95"/>
    </row>
    <row r="2668" spans="1:75">
      <c r="A2668" s="19">
        <f>CONCATENATE(MONTH(Base[[#This Row],[Data_Padronizada]]),"/",YEAR(Base[[#This Row],[Data_Padronizada]]))*1</f>
        <v>1</v>
      </c>
      <c r="B2668" s="20" cm="1">
        <f t="array" ref="B2668">IF(ISTEXT(BP2668), IFERROR(VALOR.DATA(TRIM(BP2668)), VALUE(TRIM(BP2668))), BP2668)</f>
        <v>0</v>
      </c>
      <c r="C2668" t="str">
        <f>TEXT(Base[[#This Row],[Data_Padronizada]],"DDD")</f>
        <v>sáb</v>
      </c>
      <c r="D2668">
        <f>_xlfn.XLOOKUP(Base[[#This Row],[Recurso]],'DE-PARA'!$A$1:$A$1000,'DE-PARA'!$D$1:$D$1000)</f>
        <v>0</v>
      </c>
      <c r="E2668" t="str">
        <f>_xlfn.XLOOKUP(Base[[#This Row],[Tipo]],'DE-PARA'!$K$2:$K$63,'DE-PARA'!$L$2:$L$63,"Fazer De-Para")</f>
        <v>Fazer De-Para</v>
      </c>
      <c r="F2668" s="21">
        <f>Base[[#This Row],[Duração]]*24</f>
        <v>0</v>
      </c>
      <c r="G2668" s="22">
        <f>HOUR(Base[[#This Row],[Tempo de atendimento]]/24)</f>
        <v>0</v>
      </c>
      <c r="H2668">
        <f>_xlfn.XLOOKUP(Base[[#This Row],[Recurso]],'DE-PARA'!$A$1:$A$1000,'DE-PARA'!$E$1:$E$1000)</f>
        <v>0</v>
      </c>
      <c r="I2668">
        <f>_xlfn.XLOOKUP(Base[[#This Row],[Recurso]],'DE-PARA'!$A$1:$A$1000,'DE-PARA'!$F$1:$F$1000)</f>
        <v>0</v>
      </c>
      <c r="J2668" s="95"/>
      <c r="K2668" s="95"/>
      <c r="L2668" s="95"/>
      <c r="M2668" s="95"/>
      <c r="N2668" s="95"/>
      <c r="O2668" s="95"/>
      <c r="P2668" s="95"/>
      <c r="Q2668" s="95"/>
      <c r="R2668" s="95"/>
      <c r="S2668" s="95"/>
      <c r="T2668" s="95"/>
      <c r="U2668" s="95"/>
      <c r="V2668" s="95"/>
      <c r="W2668" s="95"/>
      <c r="X2668" s="95"/>
      <c r="Y2668" s="95"/>
      <c r="Z2668" s="95"/>
      <c r="AA2668" s="95"/>
      <c r="AB2668" s="95"/>
      <c r="AC2668" s="95"/>
      <c r="AD2668" s="96"/>
      <c r="AE2668" s="96"/>
      <c r="AF2668" s="96"/>
      <c r="AG2668" s="97"/>
      <c r="AH2668" s="97"/>
      <c r="AI2668" s="95"/>
      <c r="AJ2668" s="95"/>
      <c r="AK2668" s="95"/>
      <c r="AL2668" s="95"/>
      <c r="AM2668" s="95"/>
      <c r="AN2668" s="95"/>
      <c r="AO2668" s="95"/>
      <c r="AP2668" s="95"/>
      <c r="AQ2668" s="95"/>
      <c r="AR2668" s="95"/>
      <c r="AS2668" s="95"/>
      <c r="AT2668" s="95"/>
      <c r="AU2668" s="95"/>
      <c r="AV2668" s="95"/>
      <c r="AW2668" s="95"/>
      <c r="AX2668" s="95"/>
      <c r="AY2668" s="95"/>
      <c r="AZ2668" s="95"/>
      <c r="BA2668" s="95"/>
      <c r="BB2668" s="95"/>
      <c r="BC2668" s="95"/>
      <c r="BD2668" s="95"/>
      <c r="BE2668" s="95"/>
      <c r="BF2668" s="95"/>
      <c r="BG2668" s="95"/>
      <c r="BH2668" s="95"/>
      <c r="BI2668" s="95"/>
      <c r="BJ2668" s="95"/>
      <c r="BK2668" s="97"/>
      <c r="BL2668" s="97"/>
      <c r="BM2668" s="95"/>
      <c r="BN2668" s="95"/>
      <c r="BO2668" s="95"/>
      <c r="BP2668" s="98"/>
      <c r="BQ2668" s="95"/>
      <c r="BR2668" s="95"/>
      <c r="BS2668" s="95"/>
      <c r="BT2668" s="95"/>
      <c r="BU2668" s="95"/>
      <c r="BV2668" s="95"/>
      <c r="BW2668" s="95"/>
    </row>
    <row r="2669" spans="1:75">
      <c r="A2669" s="19">
        <f>CONCATENATE(MONTH(Base[[#This Row],[Data_Padronizada]]),"/",YEAR(Base[[#This Row],[Data_Padronizada]]))*1</f>
        <v>1</v>
      </c>
      <c r="B2669" s="20" cm="1">
        <f t="array" ref="B2669">IF(ISTEXT(BP2669), IFERROR(VALOR.DATA(TRIM(BP2669)), VALUE(TRIM(BP2669))), BP2669)</f>
        <v>0</v>
      </c>
      <c r="C2669" t="str">
        <f>TEXT(Base[[#This Row],[Data_Padronizada]],"DDD")</f>
        <v>sáb</v>
      </c>
      <c r="D2669">
        <f>_xlfn.XLOOKUP(Base[[#This Row],[Recurso]],'DE-PARA'!$A$1:$A$1000,'DE-PARA'!$D$1:$D$1000)</f>
        <v>0</v>
      </c>
      <c r="E2669" t="str">
        <f>_xlfn.XLOOKUP(Base[[#This Row],[Tipo]],'DE-PARA'!$K$2:$K$63,'DE-PARA'!$L$2:$L$63,"Fazer De-Para")</f>
        <v>Fazer De-Para</v>
      </c>
      <c r="F2669" s="21">
        <f>Base[[#This Row],[Duração]]*24</f>
        <v>0</v>
      </c>
      <c r="G2669" s="22">
        <f>HOUR(Base[[#This Row],[Tempo de atendimento]]/24)</f>
        <v>0</v>
      </c>
      <c r="H2669">
        <f>_xlfn.XLOOKUP(Base[[#This Row],[Recurso]],'DE-PARA'!$A$1:$A$1000,'DE-PARA'!$E$1:$E$1000)</f>
        <v>0</v>
      </c>
      <c r="I2669">
        <f>_xlfn.XLOOKUP(Base[[#This Row],[Recurso]],'DE-PARA'!$A$1:$A$1000,'DE-PARA'!$F$1:$F$1000)</f>
        <v>0</v>
      </c>
      <c r="J2669" s="95"/>
      <c r="K2669" s="95"/>
      <c r="L2669" s="95"/>
      <c r="M2669" s="95"/>
      <c r="N2669" s="95"/>
      <c r="O2669" s="95"/>
      <c r="P2669" s="95"/>
      <c r="Q2669" s="95"/>
      <c r="R2669" s="95"/>
      <c r="S2669" s="95"/>
      <c r="T2669" s="95"/>
      <c r="U2669" s="95"/>
      <c r="V2669" s="95"/>
      <c r="W2669" s="95"/>
      <c r="X2669" s="95"/>
      <c r="Y2669" s="95"/>
      <c r="Z2669" s="95"/>
      <c r="AA2669" s="95"/>
      <c r="AB2669" s="95"/>
      <c r="AC2669" s="95"/>
      <c r="AD2669" s="96"/>
      <c r="AE2669" s="96"/>
      <c r="AF2669" s="96"/>
      <c r="AG2669" s="97"/>
      <c r="AH2669" s="97"/>
      <c r="AI2669" s="95"/>
      <c r="AJ2669" s="95"/>
      <c r="AK2669" s="95"/>
      <c r="AL2669" s="95"/>
      <c r="AM2669" s="95"/>
      <c r="AN2669" s="95"/>
      <c r="AO2669" s="95"/>
      <c r="AP2669" s="95"/>
      <c r="AQ2669" s="95"/>
      <c r="AR2669" s="95"/>
      <c r="AS2669" s="95"/>
      <c r="AT2669" s="95"/>
      <c r="AU2669" s="95"/>
      <c r="AV2669" s="95"/>
      <c r="AW2669" s="95"/>
      <c r="AX2669" s="95"/>
      <c r="AY2669" s="95"/>
      <c r="AZ2669" s="95"/>
      <c r="BA2669" s="95"/>
      <c r="BB2669" s="95"/>
      <c r="BC2669" s="95"/>
      <c r="BD2669" s="95"/>
      <c r="BE2669" s="95"/>
      <c r="BF2669" s="95"/>
      <c r="BG2669" s="95"/>
      <c r="BH2669" s="95"/>
      <c r="BI2669" s="95"/>
      <c r="BJ2669" s="95"/>
      <c r="BK2669" s="97"/>
      <c r="BL2669" s="97"/>
      <c r="BM2669" s="95"/>
      <c r="BN2669" s="95"/>
      <c r="BO2669" s="95"/>
      <c r="BP2669" s="98"/>
      <c r="BQ2669" s="95"/>
      <c r="BR2669" s="95"/>
      <c r="BS2669" s="95"/>
      <c r="BT2669" s="95"/>
      <c r="BU2669" s="95"/>
      <c r="BV2669" s="95"/>
      <c r="BW2669" s="95"/>
    </row>
    <row r="2670" spans="1:75">
      <c r="A2670" s="19">
        <f>CONCATENATE(MONTH(Base[[#This Row],[Data_Padronizada]]),"/",YEAR(Base[[#This Row],[Data_Padronizada]]))*1</f>
        <v>1</v>
      </c>
      <c r="B2670" s="20" cm="1">
        <f t="array" ref="B2670">IF(ISTEXT(BP2670), IFERROR(VALOR.DATA(TRIM(BP2670)), VALUE(TRIM(BP2670))), BP2670)</f>
        <v>0</v>
      </c>
      <c r="C2670" t="str">
        <f>TEXT(Base[[#This Row],[Data_Padronizada]],"DDD")</f>
        <v>sáb</v>
      </c>
      <c r="D2670">
        <f>_xlfn.XLOOKUP(Base[[#This Row],[Recurso]],'DE-PARA'!$A$1:$A$1000,'DE-PARA'!$D$1:$D$1000)</f>
        <v>0</v>
      </c>
      <c r="E2670" t="str">
        <f>_xlfn.XLOOKUP(Base[[#This Row],[Tipo]],'DE-PARA'!$K$2:$K$63,'DE-PARA'!$L$2:$L$63,"Fazer De-Para")</f>
        <v>Fazer De-Para</v>
      </c>
      <c r="F2670" s="21">
        <f>Base[[#This Row],[Duração]]*24</f>
        <v>0</v>
      </c>
      <c r="G2670" s="22">
        <f>HOUR(Base[[#This Row],[Tempo de atendimento]]/24)</f>
        <v>0</v>
      </c>
      <c r="H2670">
        <f>_xlfn.XLOOKUP(Base[[#This Row],[Recurso]],'DE-PARA'!$A$1:$A$1000,'DE-PARA'!$E$1:$E$1000)</f>
        <v>0</v>
      </c>
      <c r="I2670">
        <f>_xlfn.XLOOKUP(Base[[#This Row],[Recurso]],'DE-PARA'!$A$1:$A$1000,'DE-PARA'!$F$1:$F$1000)</f>
        <v>0</v>
      </c>
      <c r="J2670" s="95"/>
      <c r="K2670" s="95"/>
      <c r="L2670" s="95"/>
      <c r="M2670" s="95"/>
      <c r="N2670" s="95"/>
      <c r="O2670" s="95"/>
      <c r="P2670" s="95"/>
      <c r="Q2670" s="95"/>
      <c r="R2670" s="95"/>
      <c r="S2670" s="95"/>
      <c r="T2670" s="95"/>
      <c r="U2670" s="95"/>
      <c r="V2670" s="95"/>
      <c r="W2670" s="95"/>
      <c r="X2670" s="95"/>
      <c r="Y2670" s="95"/>
      <c r="Z2670" s="95"/>
      <c r="AA2670" s="95"/>
      <c r="AB2670" s="95"/>
      <c r="AC2670" s="95"/>
      <c r="AD2670" s="96"/>
      <c r="AE2670" s="96"/>
      <c r="AF2670" s="96"/>
      <c r="AG2670" s="97"/>
      <c r="AH2670" s="97"/>
      <c r="AI2670" s="95"/>
      <c r="AJ2670" s="95"/>
      <c r="AK2670" s="95"/>
      <c r="AL2670" s="95"/>
      <c r="AM2670" s="95"/>
      <c r="AN2670" s="95"/>
      <c r="AO2670" s="95"/>
      <c r="AP2670" s="95"/>
      <c r="AQ2670" s="95"/>
      <c r="AR2670" s="95"/>
      <c r="AS2670" s="95"/>
      <c r="AT2670" s="95"/>
      <c r="AU2670" s="95"/>
      <c r="AV2670" s="95"/>
      <c r="AW2670" s="95"/>
      <c r="AX2670" s="95"/>
      <c r="AY2670" s="95"/>
      <c r="AZ2670" s="95"/>
      <c r="BA2670" s="95"/>
      <c r="BB2670" s="95"/>
      <c r="BC2670" s="95"/>
      <c r="BD2670" s="95"/>
      <c r="BE2670" s="95"/>
      <c r="BF2670" s="95"/>
      <c r="BG2670" s="95"/>
      <c r="BH2670" s="95"/>
      <c r="BI2670" s="95"/>
      <c r="BJ2670" s="95"/>
      <c r="BK2670" s="97"/>
      <c r="BL2670" s="97"/>
      <c r="BM2670" s="95"/>
      <c r="BN2670" s="95"/>
      <c r="BO2670" s="95"/>
      <c r="BP2670" s="98"/>
      <c r="BQ2670" s="95"/>
      <c r="BR2670" s="95"/>
      <c r="BS2670" s="95"/>
      <c r="BT2670" s="95"/>
      <c r="BU2670" s="95"/>
      <c r="BV2670" s="95"/>
      <c r="BW2670" s="95"/>
    </row>
    <row r="2671" spans="1:75">
      <c r="A2671" s="19">
        <f>CONCATENATE(MONTH(Base[[#This Row],[Data_Padronizada]]),"/",YEAR(Base[[#This Row],[Data_Padronizada]]))*1</f>
        <v>1</v>
      </c>
      <c r="B2671" s="20" cm="1">
        <f t="array" ref="B2671">IF(ISTEXT(BP2671), IFERROR(VALOR.DATA(TRIM(BP2671)), VALUE(TRIM(BP2671))), BP2671)</f>
        <v>0</v>
      </c>
      <c r="C2671" t="str">
        <f>TEXT(Base[[#This Row],[Data_Padronizada]],"DDD")</f>
        <v>sáb</v>
      </c>
      <c r="D2671">
        <f>_xlfn.XLOOKUP(Base[[#This Row],[Recurso]],'DE-PARA'!$A$1:$A$1000,'DE-PARA'!$D$1:$D$1000)</f>
        <v>0</v>
      </c>
      <c r="E2671" t="str">
        <f>_xlfn.XLOOKUP(Base[[#This Row],[Tipo]],'DE-PARA'!$K$2:$K$63,'DE-PARA'!$L$2:$L$63,"Fazer De-Para")</f>
        <v>Fazer De-Para</v>
      </c>
      <c r="F2671" s="21">
        <f>Base[[#This Row],[Duração]]*24</f>
        <v>0</v>
      </c>
      <c r="G2671" s="22">
        <f>HOUR(Base[[#This Row],[Tempo de atendimento]]/24)</f>
        <v>0</v>
      </c>
      <c r="H2671">
        <f>_xlfn.XLOOKUP(Base[[#This Row],[Recurso]],'DE-PARA'!$A$1:$A$1000,'DE-PARA'!$E$1:$E$1000)</f>
        <v>0</v>
      </c>
      <c r="I2671">
        <f>_xlfn.XLOOKUP(Base[[#This Row],[Recurso]],'DE-PARA'!$A$1:$A$1000,'DE-PARA'!$F$1:$F$1000)</f>
        <v>0</v>
      </c>
      <c r="J2671" s="95"/>
      <c r="K2671" s="95"/>
      <c r="L2671" s="95"/>
      <c r="M2671" s="95"/>
      <c r="N2671" s="95"/>
      <c r="O2671" s="95"/>
      <c r="P2671" s="95"/>
      <c r="Q2671" s="95"/>
      <c r="R2671" s="95"/>
      <c r="S2671" s="95"/>
      <c r="T2671" s="95"/>
      <c r="U2671" s="95"/>
      <c r="V2671" s="95"/>
      <c r="W2671" s="95"/>
      <c r="X2671" s="95"/>
      <c r="Y2671" s="95"/>
      <c r="Z2671" s="95"/>
      <c r="AA2671" s="95"/>
      <c r="AB2671" s="95"/>
      <c r="AC2671" s="95"/>
      <c r="AD2671" s="96"/>
      <c r="AE2671" s="96"/>
      <c r="AF2671" s="96"/>
      <c r="AG2671" s="97"/>
      <c r="AH2671" s="97"/>
      <c r="AI2671" s="95"/>
      <c r="AJ2671" s="95"/>
      <c r="AK2671" s="95"/>
      <c r="AL2671" s="95"/>
      <c r="AM2671" s="95"/>
      <c r="AN2671" s="95"/>
      <c r="AO2671" s="95"/>
      <c r="AP2671" s="95"/>
      <c r="AQ2671" s="95"/>
      <c r="AR2671" s="95"/>
      <c r="AS2671" s="95"/>
      <c r="AT2671" s="95"/>
      <c r="AU2671" s="95"/>
      <c r="AV2671" s="95"/>
      <c r="AW2671" s="95"/>
      <c r="AX2671" s="95"/>
      <c r="AY2671" s="95"/>
      <c r="AZ2671" s="95"/>
      <c r="BA2671" s="95"/>
      <c r="BB2671" s="95"/>
      <c r="BC2671" s="95"/>
      <c r="BD2671" s="95"/>
      <c r="BE2671" s="95"/>
      <c r="BF2671" s="95"/>
      <c r="BG2671" s="95"/>
      <c r="BH2671" s="95"/>
      <c r="BI2671" s="95"/>
      <c r="BJ2671" s="95"/>
      <c r="BK2671" s="97"/>
      <c r="BL2671" s="97"/>
      <c r="BM2671" s="95"/>
      <c r="BN2671" s="95"/>
      <c r="BO2671" s="95"/>
      <c r="BP2671" s="98"/>
      <c r="BQ2671" s="95"/>
      <c r="BR2671" s="95"/>
      <c r="BS2671" s="95"/>
      <c r="BT2671" s="95"/>
      <c r="BU2671" s="95"/>
      <c r="BV2671" s="95"/>
      <c r="BW2671" s="95"/>
    </row>
    <row r="2672" spans="1:75">
      <c r="A2672" s="19">
        <f>CONCATENATE(MONTH(Base[[#This Row],[Data_Padronizada]]),"/",YEAR(Base[[#This Row],[Data_Padronizada]]))*1</f>
        <v>1</v>
      </c>
      <c r="B2672" s="20" cm="1">
        <f t="array" ref="B2672">IF(ISTEXT(BP2672), IFERROR(VALOR.DATA(TRIM(BP2672)), VALUE(TRIM(BP2672))), BP2672)</f>
        <v>0</v>
      </c>
      <c r="C2672" t="str">
        <f>TEXT(Base[[#This Row],[Data_Padronizada]],"DDD")</f>
        <v>sáb</v>
      </c>
      <c r="D2672">
        <f>_xlfn.XLOOKUP(Base[[#This Row],[Recurso]],'DE-PARA'!$A$1:$A$1000,'DE-PARA'!$D$1:$D$1000)</f>
        <v>0</v>
      </c>
      <c r="E2672" t="str">
        <f>_xlfn.XLOOKUP(Base[[#This Row],[Tipo]],'DE-PARA'!$K$2:$K$63,'DE-PARA'!$L$2:$L$63,"Fazer De-Para")</f>
        <v>Fazer De-Para</v>
      </c>
      <c r="F2672" s="21">
        <f>Base[[#This Row],[Duração]]*24</f>
        <v>0</v>
      </c>
      <c r="G2672" s="22">
        <f>HOUR(Base[[#This Row],[Tempo de atendimento]]/24)</f>
        <v>0</v>
      </c>
      <c r="H2672">
        <f>_xlfn.XLOOKUP(Base[[#This Row],[Recurso]],'DE-PARA'!$A$1:$A$1000,'DE-PARA'!$E$1:$E$1000)</f>
        <v>0</v>
      </c>
      <c r="I2672">
        <f>_xlfn.XLOOKUP(Base[[#This Row],[Recurso]],'DE-PARA'!$A$1:$A$1000,'DE-PARA'!$F$1:$F$1000)</f>
        <v>0</v>
      </c>
      <c r="J2672" s="95"/>
      <c r="K2672" s="95"/>
      <c r="L2672" s="95"/>
      <c r="M2672" s="95"/>
      <c r="N2672" s="95"/>
      <c r="O2672" s="95"/>
      <c r="P2672" s="95"/>
      <c r="Q2672" s="95"/>
      <c r="R2672" s="95"/>
      <c r="S2672" s="95"/>
      <c r="T2672" s="95"/>
      <c r="U2672" s="95"/>
      <c r="V2672" s="95"/>
      <c r="W2672" s="95"/>
      <c r="X2672" s="95"/>
      <c r="Y2672" s="95"/>
      <c r="Z2672" s="95"/>
      <c r="AA2672" s="95"/>
      <c r="AB2672" s="95"/>
      <c r="AC2672" s="95"/>
      <c r="AD2672" s="96"/>
      <c r="AE2672" s="96"/>
      <c r="AF2672" s="96"/>
      <c r="AG2672" s="97"/>
      <c r="AH2672" s="97"/>
      <c r="AI2672" s="95"/>
      <c r="AJ2672" s="95"/>
      <c r="AK2672" s="95"/>
      <c r="AL2672" s="95"/>
      <c r="AM2672" s="95"/>
      <c r="AN2672" s="95"/>
      <c r="AO2672" s="95"/>
      <c r="AP2672" s="95"/>
      <c r="AQ2672" s="95"/>
      <c r="AR2672" s="95"/>
      <c r="AS2672" s="95"/>
      <c r="AT2672" s="95"/>
      <c r="AU2672" s="95"/>
      <c r="AV2672" s="95"/>
      <c r="AW2672" s="95"/>
      <c r="AX2672" s="95"/>
      <c r="AY2672" s="95"/>
      <c r="AZ2672" s="95"/>
      <c r="BA2672" s="95"/>
      <c r="BB2672" s="95"/>
      <c r="BC2672" s="95"/>
      <c r="BD2672" s="95"/>
      <c r="BE2672" s="95"/>
      <c r="BF2672" s="95"/>
      <c r="BG2672" s="95"/>
      <c r="BH2672" s="95"/>
      <c r="BI2672" s="95"/>
      <c r="BJ2672" s="95"/>
      <c r="BK2672" s="97"/>
      <c r="BL2672" s="97"/>
      <c r="BM2672" s="95"/>
      <c r="BN2672" s="95"/>
      <c r="BO2672" s="95"/>
      <c r="BP2672" s="98"/>
      <c r="BQ2672" s="95"/>
      <c r="BR2672" s="95"/>
      <c r="BS2672" s="95"/>
      <c r="BT2672" s="95"/>
      <c r="BU2672" s="95"/>
      <c r="BV2672" s="95"/>
      <c r="BW2672" s="95"/>
    </row>
    <row r="2673" spans="1:75">
      <c r="A2673" s="19">
        <f>CONCATENATE(MONTH(Base[[#This Row],[Data_Padronizada]]),"/",YEAR(Base[[#This Row],[Data_Padronizada]]))*1</f>
        <v>1</v>
      </c>
      <c r="B2673" s="20" cm="1">
        <f t="array" ref="B2673">IF(ISTEXT(BP2673), IFERROR(VALOR.DATA(TRIM(BP2673)), VALUE(TRIM(BP2673))), BP2673)</f>
        <v>0</v>
      </c>
      <c r="C2673" t="str">
        <f>TEXT(Base[[#This Row],[Data_Padronizada]],"DDD")</f>
        <v>sáb</v>
      </c>
      <c r="D2673">
        <f>_xlfn.XLOOKUP(Base[[#This Row],[Recurso]],'DE-PARA'!$A$1:$A$1000,'DE-PARA'!$D$1:$D$1000)</f>
        <v>0</v>
      </c>
      <c r="E2673" t="str">
        <f>_xlfn.XLOOKUP(Base[[#This Row],[Tipo]],'DE-PARA'!$K$2:$K$63,'DE-PARA'!$L$2:$L$63,"Fazer De-Para")</f>
        <v>Fazer De-Para</v>
      </c>
      <c r="F2673" s="21">
        <f>Base[[#This Row],[Duração]]*24</f>
        <v>0</v>
      </c>
      <c r="G2673" s="22">
        <f>HOUR(Base[[#This Row],[Tempo de atendimento]]/24)</f>
        <v>0</v>
      </c>
      <c r="H2673">
        <f>_xlfn.XLOOKUP(Base[[#This Row],[Recurso]],'DE-PARA'!$A$1:$A$1000,'DE-PARA'!$E$1:$E$1000)</f>
        <v>0</v>
      </c>
      <c r="I2673">
        <f>_xlfn.XLOOKUP(Base[[#This Row],[Recurso]],'DE-PARA'!$A$1:$A$1000,'DE-PARA'!$F$1:$F$1000)</f>
        <v>0</v>
      </c>
      <c r="J2673" s="95"/>
      <c r="K2673" s="95"/>
      <c r="L2673" s="95"/>
      <c r="M2673" s="95"/>
      <c r="N2673" s="95"/>
      <c r="O2673" s="95"/>
      <c r="P2673" s="95"/>
      <c r="Q2673" s="95"/>
      <c r="R2673" s="95"/>
      <c r="S2673" s="95"/>
      <c r="T2673" s="95"/>
      <c r="U2673" s="95"/>
      <c r="V2673" s="95"/>
      <c r="W2673" s="95"/>
      <c r="X2673" s="95"/>
      <c r="Y2673" s="95"/>
      <c r="Z2673" s="95"/>
      <c r="AA2673" s="95"/>
      <c r="AB2673" s="95"/>
      <c r="AC2673" s="95"/>
      <c r="AD2673" s="96"/>
      <c r="AE2673" s="96"/>
      <c r="AF2673" s="96"/>
      <c r="AG2673" s="97"/>
      <c r="AH2673" s="97"/>
      <c r="AI2673" s="95"/>
      <c r="AJ2673" s="95"/>
      <c r="AK2673" s="95"/>
      <c r="AL2673" s="95"/>
      <c r="AM2673" s="95"/>
      <c r="AN2673" s="95"/>
      <c r="AO2673" s="95"/>
      <c r="AP2673" s="95"/>
      <c r="AQ2673" s="95"/>
      <c r="AR2673" s="95"/>
      <c r="AS2673" s="95"/>
      <c r="AT2673" s="95"/>
      <c r="AU2673" s="95"/>
      <c r="AV2673" s="95"/>
      <c r="AW2673" s="95"/>
      <c r="AX2673" s="95"/>
      <c r="AY2673" s="95"/>
      <c r="AZ2673" s="95"/>
      <c r="BA2673" s="95"/>
      <c r="BB2673" s="95"/>
      <c r="BC2673" s="95"/>
      <c r="BD2673" s="95"/>
      <c r="BE2673" s="95"/>
      <c r="BF2673" s="95"/>
      <c r="BG2673" s="95"/>
      <c r="BH2673" s="95"/>
      <c r="BI2673" s="95"/>
      <c r="BJ2673" s="95"/>
      <c r="BK2673" s="97"/>
      <c r="BL2673" s="97"/>
      <c r="BM2673" s="95"/>
      <c r="BN2673" s="95"/>
      <c r="BO2673" s="95"/>
      <c r="BP2673" s="98"/>
      <c r="BQ2673" s="95"/>
      <c r="BR2673" s="95"/>
      <c r="BS2673" s="95"/>
      <c r="BT2673" s="95"/>
      <c r="BU2673" s="95"/>
      <c r="BV2673" s="95"/>
      <c r="BW2673" s="95"/>
    </row>
    <row r="2674" spans="1:75">
      <c r="A2674" s="19">
        <f>CONCATENATE(MONTH(Base[[#This Row],[Data_Padronizada]]),"/",YEAR(Base[[#This Row],[Data_Padronizada]]))*1</f>
        <v>1</v>
      </c>
      <c r="B2674" s="20" cm="1">
        <f t="array" ref="B2674">IF(ISTEXT(BP2674), IFERROR(VALOR.DATA(TRIM(BP2674)), VALUE(TRIM(BP2674))), BP2674)</f>
        <v>0</v>
      </c>
      <c r="C2674" t="str">
        <f>TEXT(Base[[#This Row],[Data_Padronizada]],"DDD")</f>
        <v>sáb</v>
      </c>
      <c r="D2674">
        <f>_xlfn.XLOOKUP(Base[[#This Row],[Recurso]],'DE-PARA'!$A$1:$A$1000,'DE-PARA'!$D$1:$D$1000)</f>
        <v>0</v>
      </c>
      <c r="E2674" t="str">
        <f>_xlfn.XLOOKUP(Base[[#This Row],[Tipo]],'DE-PARA'!$K$2:$K$63,'DE-PARA'!$L$2:$L$63,"Fazer De-Para")</f>
        <v>Fazer De-Para</v>
      </c>
      <c r="F2674" s="21">
        <f>Base[[#This Row],[Duração]]*24</f>
        <v>0</v>
      </c>
      <c r="G2674" s="22">
        <f>HOUR(Base[[#This Row],[Tempo de atendimento]]/24)</f>
        <v>0</v>
      </c>
      <c r="H2674">
        <f>_xlfn.XLOOKUP(Base[[#This Row],[Recurso]],'DE-PARA'!$A$1:$A$1000,'DE-PARA'!$E$1:$E$1000)</f>
        <v>0</v>
      </c>
      <c r="I2674">
        <f>_xlfn.XLOOKUP(Base[[#This Row],[Recurso]],'DE-PARA'!$A$1:$A$1000,'DE-PARA'!$F$1:$F$1000)</f>
        <v>0</v>
      </c>
      <c r="J2674" s="95"/>
      <c r="K2674" s="95"/>
      <c r="L2674" s="95"/>
      <c r="M2674" s="95"/>
      <c r="N2674" s="95"/>
      <c r="O2674" s="95"/>
      <c r="P2674" s="95"/>
      <c r="Q2674" s="95"/>
      <c r="R2674" s="95"/>
      <c r="S2674" s="95"/>
      <c r="T2674" s="95"/>
      <c r="U2674" s="95"/>
      <c r="V2674" s="95"/>
      <c r="W2674" s="95"/>
      <c r="X2674" s="95"/>
      <c r="Y2674" s="95"/>
      <c r="Z2674" s="95"/>
      <c r="AA2674" s="95"/>
      <c r="AB2674" s="95"/>
      <c r="AC2674" s="95"/>
      <c r="AD2674" s="96"/>
      <c r="AE2674" s="96"/>
      <c r="AF2674" s="96"/>
      <c r="AG2674" s="97"/>
      <c r="AH2674" s="97"/>
      <c r="AI2674" s="95"/>
      <c r="AJ2674" s="95"/>
      <c r="AK2674" s="95"/>
      <c r="AL2674" s="95"/>
      <c r="AM2674" s="95"/>
      <c r="AN2674" s="95"/>
      <c r="AO2674" s="95"/>
      <c r="AP2674" s="95"/>
      <c r="AQ2674" s="95"/>
      <c r="AR2674" s="95"/>
      <c r="AS2674" s="95"/>
      <c r="AT2674" s="95"/>
      <c r="AU2674" s="95"/>
      <c r="AV2674" s="95"/>
      <c r="AW2674" s="95"/>
      <c r="AX2674" s="95"/>
      <c r="AY2674" s="95"/>
      <c r="AZ2674" s="95"/>
      <c r="BA2674" s="95"/>
      <c r="BB2674" s="95"/>
      <c r="BC2674" s="95"/>
      <c r="BD2674" s="95"/>
      <c r="BE2674" s="95"/>
      <c r="BF2674" s="95"/>
      <c r="BG2674" s="95"/>
      <c r="BH2674" s="95"/>
      <c r="BI2674" s="95"/>
      <c r="BJ2674" s="95"/>
      <c r="BK2674" s="97"/>
      <c r="BL2674" s="97"/>
      <c r="BM2674" s="95"/>
      <c r="BN2674" s="95"/>
      <c r="BO2674" s="95"/>
      <c r="BP2674" s="98"/>
      <c r="BQ2674" s="95"/>
      <c r="BR2674" s="95"/>
      <c r="BS2674" s="95"/>
      <c r="BT2674" s="95"/>
      <c r="BU2674" s="95"/>
      <c r="BV2674" s="95"/>
      <c r="BW2674" s="95"/>
    </row>
    <row r="2675" spans="1:75">
      <c r="A2675" s="19">
        <f>CONCATENATE(MONTH(Base[[#This Row],[Data_Padronizada]]),"/",YEAR(Base[[#This Row],[Data_Padronizada]]))*1</f>
        <v>1</v>
      </c>
      <c r="B2675" s="20" cm="1">
        <f t="array" ref="B2675">IF(ISTEXT(BP2675), IFERROR(VALOR.DATA(TRIM(BP2675)), VALUE(TRIM(BP2675))), BP2675)</f>
        <v>0</v>
      </c>
      <c r="C2675" t="str">
        <f>TEXT(Base[[#This Row],[Data_Padronizada]],"DDD")</f>
        <v>sáb</v>
      </c>
      <c r="D2675">
        <f>_xlfn.XLOOKUP(Base[[#This Row],[Recurso]],'DE-PARA'!$A$1:$A$1000,'DE-PARA'!$D$1:$D$1000)</f>
        <v>0</v>
      </c>
      <c r="E2675" t="str">
        <f>_xlfn.XLOOKUP(Base[[#This Row],[Tipo]],'DE-PARA'!$K$2:$K$63,'DE-PARA'!$L$2:$L$63,"Fazer De-Para")</f>
        <v>Fazer De-Para</v>
      </c>
      <c r="F2675" s="21">
        <f>Base[[#This Row],[Duração]]*24</f>
        <v>0</v>
      </c>
      <c r="G2675" s="22">
        <f>HOUR(Base[[#This Row],[Tempo de atendimento]]/24)</f>
        <v>0</v>
      </c>
      <c r="H2675">
        <f>_xlfn.XLOOKUP(Base[[#This Row],[Recurso]],'DE-PARA'!$A$1:$A$1000,'DE-PARA'!$E$1:$E$1000)</f>
        <v>0</v>
      </c>
      <c r="I2675">
        <f>_xlfn.XLOOKUP(Base[[#This Row],[Recurso]],'DE-PARA'!$A$1:$A$1000,'DE-PARA'!$F$1:$F$1000)</f>
        <v>0</v>
      </c>
      <c r="J2675" s="95"/>
      <c r="K2675" s="95"/>
      <c r="L2675" s="95"/>
      <c r="M2675" s="95"/>
      <c r="N2675" s="95"/>
      <c r="O2675" s="95"/>
      <c r="P2675" s="95"/>
      <c r="Q2675" s="95"/>
      <c r="R2675" s="95"/>
      <c r="S2675" s="95"/>
      <c r="T2675" s="95"/>
      <c r="U2675" s="95"/>
      <c r="V2675" s="95"/>
      <c r="W2675" s="95"/>
      <c r="X2675" s="95"/>
      <c r="Y2675" s="95"/>
      <c r="Z2675" s="95"/>
      <c r="AA2675" s="95"/>
      <c r="AB2675" s="95"/>
      <c r="AC2675" s="95"/>
      <c r="AD2675" s="96"/>
      <c r="AE2675" s="96"/>
      <c r="AF2675" s="96"/>
      <c r="AG2675" s="97"/>
      <c r="AH2675" s="97"/>
      <c r="AI2675" s="95"/>
      <c r="AJ2675" s="95"/>
      <c r="AK2675" s="95"/>
      <c r="AL2675" s="95"/>
      <c r="AM2675" s="95"/>
      <c r="AN2675" s="95"/>
      <c r="AO2675" s="95"/>
      <c r="AP2675" s="95"/>
      <c r="AQ2675" s="95"/>
      <c r="AR2675" s="95"/>
      <c r="AS2675" s="95"/>
      <c r="AT2675" s="95"/>
      <c r="AU2675" s="95"/>
      <c r="AV2675" s="95"/>
      <c r="AW2675" s="95"/>
      <c r="AX2675" s="95"/>
      <c r="AY2675" s="95"/>
      <c r="AZ2675" s="95"/>
      <c r="BA2675" s="95"/>
      <c r="BB2675" s="95"/>
      <c r="BC2675" s="95"/>
      <c r="BD2675" s="95"/>
      <c r="BE2675" s="95"/>
      <c r="BF2675" s="95"/>
      <c r="BG2675" s="95"/>
      <c r="BH2675" s="95"/>
      <c r="BI2675" s="95"/>
      <c r="BJ2675" s="95"/>
      <c r="BK2675" s="97"/>
      <c r="BL2675" s="97"/>
      <c r="BM2675" s="95"/>
      <c r="BN2675" s="95"/>
      <c r="BO2675" s="95"/>
      <c r="BP2675" s="98"/>
      <c r="BQ2675" s="95"/>
      <c r="BR2675" s="95"/>
      <c r="BS2675" s="95"/>
      <c r="BT2675" s="95"/>
      <c r="BU2675" s="95"/>
      <c r="BV2675" s="95"/>
      <c r="BW2675" s="95"/>
    </row>
    <row r="2676" spans="1:75">
      <c r="A2676" s="19">
        <f>CONCATENATE(MONTH(Base[[#This Row],[Data_Padronizada]]),"/",YEAR(Base[[#This Row],[Data_Padronizada]]))*1</f>
        <v>1</v>
      </c>
      <c r="B2676" s="20" cm="1">
        <f t="array" ref="B2676">IF(ISTEXT(BP2676), IFERROR(VALOR.DATA(TRIM(BP2676)), VALUE(TRIM(BP2676))), BP2676)</f>
        <v>0</v>
      </c>
      <c r="C2676" t="str">
        <f>TEXT(Base[[#This Row],[Data_Padronizada]],"DDD")</f>
        <v>sáb</v>
      </c>
      <c r="D2676">
        <f>_xlfn.XLOOKUP(Base[[#This Row],[Recurso]],'DE-PARA'!$A$1:$A$1000,'DE-PARA'!$D$1:$D$1000)</f>
        <v>0</v>
      </c>
      <c r="E2676" t="str">
        <f>_xlfn.XLOOKUP(Base[[#This Row],[Tipo]],'DE-PARA'!$K$2:$K$63,'DE-PARA'!$L$2:$L$63,"Fazer De-Para")</f>
        <v>Fazer De-Para</v>
      </c>
      <c r="F2676" s="21">
        <f>Base[[#This Row],[Duração]]*24</f>
        <v>0</v>
      </c>
      <c r="G2676" s="22">
        <f>HOUR(Base[[#This Row],[Tempo de atendimento]]/24)</f>
        <v>0</v>
      </c>
      <c r="H2676">
        <f>_xlfn.XLOOKUP(Base[[#This Row],[Recurso]],'DE-PARA'!$A$1:$A$1000,'DE-PARA'!$E$1:$E$1000)</f>
        <v>0</v>
      </c>
      <c r="I2676">
        <f>_xlfn.XLOOKUP(Base[[#This Row],[Recurso]],'DE-PARA'!$A$1:$A$1000,'DE-PARA'!$F$1:$F$1000)</f>
        <v>0</v>
      </c>
      <c r="J2676" s="95"/>
      <c r="K2676" s="95"/>
      <c r="L2676" s="95"/>
      <c r="M2676" s="95"/>
      <c r="N2676" s="95"/>
      <c r="O2676" s="95"/>
      <c r="P2676" s="95"/>
      <c r="Q2676" s="95"/>
      <c r="R2676" s="95"/>
      <c r="S2676" s="95"/>
      <c r="T2676" s="95"/>
      <c r="U2676" s="95"/>
      <c r="V2676" s="95"/>
      <c r="W2676" s="95"/>
      <c r="X2676" s="95"/>
      <c r="Y2676" s="95"/>
      <c r="Z2676" s="95"/>
      <c r="AA2676" s="95"/>
      <c r="AB2676" s="95"/>
      <c r="AC2676" s="95"/>
      <c r="AD2676" s="96"/>
      <c r="AE2676" s="96"/>
      <c r="AF2676" s="96"/>
      <c r="AG2676" s="97"/>
      <c r="AH2676" s="97"/>
      <c r="AI2676" s="95"/>
      <c r="AJ2676" s="95"/>
      <c r="AK2676" s="95"/>
      <c r="AL2676" s="95"/>
      <c r="AM2676" s="95"/>
      <c r="AN2676" s="95"/>
      <c r="AO2676" s="95"/>
      <c r="AP2676" s="95"/>
      <c r="AQ2676" s="95"/>
      <c r="AR2676" s="95"/>
      <c r="AS2676" s="95"/>
      <c r="AT2676" s="95"/>
      <c r="AU2676" s="95"/>
      <c r="AV2676" s="95"/>
      <c r="AW2676" s="95"/>
      <c r="AX2676" s="95"/>
      <c r="AY2676" s="95"/>
      <c r="AZ2676" s="95"/>
      <c r="BA2676" s="95"/>
      <c r="BB2676" s="95"/>
      <c r="BC2676" s="95"/>
      <c r="BD2676" s="95"/>
      <c r="BE2676" s="95"/>
      <c r="BF2676" s="95"/>
      <c r="BG2676" s="95"/>
      <c r="BH2676" s="95"/>
      <c r="BI2676" s="95"/>
      <c r="BJ2676" s="95"/>
      <c r="BK2676" s="97"/>
      <c r="BL2676" s="97"/>
      <c r="BM2676" s="95"/>
      <c r="BN2676" s="95"/>
      <c r="BO2676" s="95"/>
      <c r="BP2676" s="98"/>
      <c r="BQ2676" s="95"/>
      <c r="BR2676" s="95"/>
      <c r="BS2676" s="95"/>
      <c r="BT2676" s="95"/>
      <c r="BU2676" s="95"/>
      <c r="BV2676" s="95"/>
      <c r="BW2676" s="95"/>
    </row>
    <row r="2677" spans="1:75">
      <c r="A2677" s="19">
        <f>CONCATENATE(MONTH(Base[[#This Row],[Data_Padronizada]]),"/",YEAR(Base[[#This Row],[Data_Padronizada]]))*1</f>
        <v>1</v>
      </c>
      <c r="B2677" s="20" cm="1">
        <f t="array" ref="B2677">IF(ISTEXT(BP2677), IFERROR(VALOR.DATA(TRIM(BP2677)), VALUE(TRIM(BP2677))), BP2677)</f>
        <v>0</v>
      </c>
      <c r="C2677" t="str">
        <f>TEXT(Base[[#This Row],[Data_Padronizada]],"DDD")</f>
        <v>sáb</v>
      </c>
      <c r="D2677">
        <f>_xlfn.XLOOKUP(Base[[#This Row],[Recurso]],'DE-PARA'!$A$1:$A$1000,'DE-PARA'!$D$1:$D$1000)</f>
        <v>0</v>
      </c>
      <c r="E2677" t="str">
        <f>_xlfn.XLOOKUP(Base[[#This Row],[Tipo]],'DE-PARA'!$K$2:$K$63,'DE-PARA'!$L$2:$L$63,"Fazer De-Para")</f>
        <v>Fazer De-Para</v>
      </c>
      <c r="F2677" s="21">
        <f>Base[[#This Row],[Duração]]*24</f>
        <v>0</v>
      </c>
      <c r="G2677" s="22">
        <f>HOUR(Base[[#This Row],[Tempo de atendimento]]/24)</f>
        <v>0</v>
      </c>
      <c r="H2677">
        <f>_xlfn.XLOOKUP(Base[[#This Row],[Recurso]],'DE-PARA'!$A$1:$A$1000,'DE-PARA'!$E$1:$E$1000)</f>
        <v>0</v>
      </c>
      <c r="I2677">
        <f>_xlfn.XLOOKUP(Base[[#This Row],[Recurso]],'DE-PARA'!$A$1:$A$1000,'DE-PARA'!$F$1:$F$1000)</f>
        <v>0</v>
      </c>
      <c r="J2677" s="95"/>
      <c r="K2677" s="95"/>
      <c r="L2677" s="95"/>
      <c r="M2677" s="95"/>
      <c r="N2677" s="95"/>
      <c r="O2677" s="95"/>
      <c r="P2677" s="95"/>
      <c r="Q2677" s="95"/>
      <c r="R2677" s="95"/>
      <c r="S2677" s="95"/>
      <c r="T2677" s="95"/>
      <c r="U2677" s="95"/>
      <c r="V2677" s="95"/>
      <c r="W2677" s="95"/>
      <c r="X2677" s="95"/>
      <c r="Y2677" s="95"/>
      <c r="Z2677" s="95"/>
      <c r="AA2677" s="95"/>
      <c r="AB2677" s="95"/>
      <c r="AC2677" s="95"/>
      <c r="AD2677" s="96"/>
      <c r="AE2677" s="96"/>
      <c r="AF2677" s="96"/>
      <c r="AG2677" s="97"/>
      <c r="AH2677" s="97"/>
      <c r="AI2677" s="95"/>
      <c r="AJ2677" s="95"/>
      <c r="AK2677" s="95"/>
      <c r="AL2677" s="95"/>
      <c r="AM2677" s="95"/>
      <c r="AN2677" s="95"/>
      <c r="AO2677" s="95"/>
      <c r="AP2677" s="95"/>
      <c r="AQ2677" s="95"/>
      <c r="AR2677" s="95"/>
      <c r="AS2677" s="95"/>
      <c r="AT2677" s="95"/>
      <c r="AU2677" s="95"/>
      <c r="AV2677" s="95"/>
      <c r="AW2677" s="95"/>
      <c r="AX2677" s="95"/>
      <c r="AY2677" s="95"/>
      <c r="AZ2677" s="95"/>
      <c r="BA2677" s="95"/>
      <c r="BB2677" s="95"/>
      <c r="BC2677" s="95"/>
      <c r="BD2677" s="95"/>
      <c r="BE2677" s="95"/>
      <c r="BF2677" s="95"/>
      <c r="BG2677" s="95"/>
      <c r="BH2677" s="95"/>
      <c r="BI2677" s="95"/>
      <c r="BJ2677" s="95"/>
      <c r="BK2677" s="97"/>
      <c r="BL2677" s="97"/>
      <c r="BM2677" s="95"/>
      <c r="BN2677" s="95"/>
      <c r="BO2677" s="95"/>
      <c r="BP2677" s="98"/>
      <c r="BQ2677" s="95"/>
      <c r="BR2677" s="95"/>
      <c r="BS2677" s="95"/>
      <c r="BT2677" s="95"/>
      <c r="BU2677" s="95"/>
      <c r="BV2677" s="95"/>
      <c r="BW2677" s="95"/>
    </row>
    <row r="2678" spans="1:75">
      <c r="A2678" s="19">
        <f>CONCATENATE(MONTH(Base[[#This Row],[Data_Padronizada]]),"/",YEAR(Base[[#This Row],[Data_Padronizada]]))*1</f>
        <v>1</v>
      </c>
      <c r="B2678" s="20" cm="1">
        <f t="array" ref="B2678">IF(ISTEXT(BP2678), IFERROR(VALOR.DATA(TRIM(BP2678)), VALUE(TRIM(BP2678))), BP2678)</f>
        <v>0</v>
      </c>
      <c r="C2678" t="str">
        <f>TEXT(Base[[#This Row],[Data_Padronizada]],"DDD")</f>
        <v>sáb</v>
      </c>
      <c r="D2678">
        <f>_xlfn.XLOOKUP(Base[[#This Row],[Recurso]],'DE-PARA'!$A$1:$A$1000,'DE-PARA'!$D$1:$D$1000)</f>
        <v>0</v>
      </c>
      <c r="E2678" t="str">
        <f>_xlfn.XLOOKUP(Base[[#This Row],[Tipo]],'DE-PARA'!$K$2:$K$63,'DE-PARA'!$L$2:$L$63,"Fazer De-Para")</f>
        <v>Fazer De-Para</v>
      </c>
      <c r="F2678" s="21">
        <f>Base[[#This Row],[Duração]]*24</f>
        <v>0</v>
      </c>
      <c r="G2678" s="22">
        <f>HOUR(Base[[#This Row],[Tempo de atendimento]]/24)</f>
        <v>0</v>
      </c>
      <c r="H2678">
        <f>_xlfn.XLOOKUP(Base[[#This Row],[Recurso]],'DE-PARA'!$A$1:$A$1000,'DE-PARA'!$E$1:$E$1000)</f>
        <v>0</v>
      </c>
      <c r="I2678">
        <f>_xlfn.XLOOKUP(Base[[#This Row],[Recurso]],'DE-PARA'!$A$1:$A$1000,'DE-PARA'!$F$1:$F$1000)</f>
        <v>0</v>
      </c>
      <c r="J2678" s="95"/>
      <c r="K2678" s="95"/>
      <c r="L2678" s="95"/>
      <c r="M2678" s="95"/>
      <c r="N2678" s="95"/>
      <c r="O2678" s="95"/>
      <c r="P2678" s="95"/>
      <c r="Q2678" s="95"/>
      <c r="R2678" s="95"/>
      <c r="S2678" s="95"/>
      <c r="T2678" s="95"/>
      <c r="U2678" s="95"/>
      <c r="V2678" s="95"/>
      <c r="W2678" s="95"/>
      <c r="X2678" s="95"/>
      <c r="Y2678" s="95"/>
      <c r="Z2678" s="95"/>
      <c r="AA2678" s="95"/>
      <c r="AB2678" s="95"/>
      <c r="AC2678" s="95"/>
      <c r="AD2678" s="96"/>
      <c r="AE2678" s="96"/>
      <c r="AF2678" s="96"/>
      <c r="AG2678" s="97"/>
      <c r="AH2678" s="97"/>
      <c r="AI2678" s="95"/>
      <c r="AJ2678" s="95"/>
      <c r="AK2678" s="95"/>
      <c r="AL2678" s="95"/>
      <c r="AM2678" s="95"/>
      <c r="AN2678" s="95"/>
      <c r="AO2678" s="95"/>
      <c r="AP2678" s="95"/>
      <c r="AQ2678" s="95"/>
      <c r="AR2678" s="95"/>
      <c r="AS2678" s="95"/>
      <c r="AT2678" s="95"/>
      <c r="AU2678" s="95"/>
      <c r="AV2678" s="95"/>
      <c r="AW2678" s="95"/>
      <c r="AX2678" s="95"/>
      <c r="AY2678" s="95"/>
      <c r="AZ2678" s="95"/>
      <c r="BA2678" s="95"/>
      <c r="BB2678" s="95"/>
      <c r="BC2678" s="95"/>
      <c r="BD2678" s="95"/>
      <c r="BE2678" s="95"/>
      <c r="BF2678" s="95"/>
      <c r="BG2678" s="95"/>
      <c r="BH2678" s="95"/>
      <c r="BI2678" s="95"/>
      <c r="BJ2678" s="95"/>
      <c r="BK2678" s="97"/>
      <c r="BL2678" s="97"/>
      <c r="BM2678" s="95"/>
      <c r="BN2678" s="95"/>
      <c r="BO2678" s="95"/>
      <c r="BP2678" s="98"/>
      <c r="BQ2678" s="95"/>
      <c r="BR2678" s="95"/>
      <c r="BS2678" s="95"/>
      <c r="BT2678" s="95"/>
      <c r="BU2678" s="95"/>
      <c r="BV2678" s="95"/>
      <c r="BW2678" s="95"/>
    </row>
    <row r="2679" spans="1:75">
      <c r="A2679" s="19">
        <f>CONCATENATE(MONTH(Base[[#This Row],[Data_Padronizada]]),"/",YEAR(Base[[#This Row],[Data_Padronizada]]))*1</f>
        <v>1</v>
      </c>
      <c r="B2679" s="20" cm="1">
        <f t="array" ref="B2679">IF(ISTEXT(BP2679), IFERROR(VALOR.DATA(TRIM(BP2679)), VALUE(TRIM(BP2679))), BP2679)</f>
        <v>0</v>
      </c>
      <c r="C2679" t="str">
        <f>TEXT(Base[[#This Row],[Data_Padronizada]],"DDD")</f>
        <v>sáb</v>
      </c>
      <c r="D2679">
        <f>_xlfn.XLOOKUP(Base[[#This Row],[Recurso]],'DE-PARA'!$A$1:$A$1000,'DE-PARA'!$D$1:$D$1000)</f>
        <v>0</v>
      </c>
      <c r="E2679" t="str">
        <f>_xlfn.XLOOKUP(Base[[#This Row],[Tipo]],'DE-PARA'!$K$2:$K$63,'DE-PARA'!$L$2:$L$63,"Fazer De-Para")</f>
        <v>Fazer De-Para</v>
      </c>
      <c r="F2679" s="21">
        <f>Base[[#This Row],[Duração]]*24</f>
        <v>0</v>
      </c>
      <c r="G2679" s="22">
        <f>HOUR(Base[[#This Row],[Tempo de atendimento]]/24)</f>
        <v>0</v>
      </c>
      <c r="H2679">
        <f>_xlfn.XLOOKUP(Base[[#This Row],[Recurso]],'DE-PARA'!$A$1:$A$1000,'DE-PARA'!$E$1:$E$1000)</f>
        <v>0</v>
      </c>
      <c r="I2679">
        <f>_xlfn.XLOOKUP(Base[[#This Row],[Recurso]],'DE-PARA'!$A$1:$A$1000,'DE-PARA'!$F$1:$F$1000)</f>
        <v>0</v>
      </c>
      <c r="J2679" s="95"/>
      <c r="K2679" s="95"/>
      <c r="L2679" s="95"/>
      <c r="M2679" s="95"/>
      <c r="N2679" s="95"/>
      <c r="O2679" s="95"/>
      <c r="P2679" s="95"/>
      <c r="Q2679" s="95"/>
      <c r="R2679" s="95"/>
      <c r="S2679" s="95"/>
      <c r="T2679" s="95"/>
      <c r="U2679" s="95"/>
      <c r="V2679" s="95"/>
      <c r="W2679" s="95"/>
      <c r="X2679" s="95"/>
      <c r="Y2679" s="95"/>
      <c r="Z2679" s="95"/>
      <c r="AA2679" s="95"/>
      <c r="AB2679" s="95"/>
      <c r="AC2679" s="95"/>
      <c r="AD2679" s="96"/>
      <c r="AE2679" s="96"/>
      <c r="AF2679" s="96"/>
      <c r="AG2679" s="97"/>
      <c r="AH2679" s="97"/>
      <c r="AI2679" s="95"/>
      <c r="AJ2679" s="95"/>
      <c r="AK2679" s="95"/>
      <c r="AL2679" s="95"/>
      <c r="AM2679" s="95"/>
      <c r="AN2679" s="95"/>
      <c r="AO2679" s="95"/>
      <c r="AP2679" s="95"/>
      <c r="AQ2679" s="95"/>
      <c r="AR2679" s="95"/>
      <c r="AS2679" s="95"/>
      <c r="AT2679" s="95"/>
      <c r="AU2679" s="95"/>
      <c r="AV2679" s="95"/>
      <c r="AW2679" s="95"/>
      <c r="AX2679" s="95"/>
      <c r="AY2679" s="95"/>
      <c r="AZ2679" s="95"/>
      <c r="BA2679" s="95"/>
      <c r="BB2679" s="95"/>
      <c r="BC2679" s="95"/>
      <c r="BD2679" s="95"/>
      <c r="BE2679" s="95"/>
      <c r="BF2679" s="95"/>
      <c r="BG2679" s="95"/>
      <c r="BH2679" s="95"/>
      <c r="BI2679" s="95"/>
      <c r="BJ2679" s="95"/>
      <c r="BK2679" s="97"/>
      <c r="BL2679" s="97"/>
      <c r="BM2679" s="95"/>
      <c r="BN2679" s="95"/>
      <c r="BO2679" s="95"/>
      <c r="BP2679" s="98"/>
      <c r="BQ2679" s="95"/>
      <c r="BR2679" s="95"/>
      <c r="BS2679" s="95"/>
      <c r="BT2679" s="95"/>
      <c r="BU2679" s="95"/>
      <c r="BV2679" s="95"/>
      <c r="BW2679" s="95"/>
    </row>
    <row r="2680" spans="1:75">
      <c r="A2680" s="19">
        <f>CONCATENATE(MONTH(Base[[#This Row],[Data_Padronizada]]),"/",YEAR(Base[[#This Row],[Data_Padronizada]]))*1</f>
        <v>1</v>
      </c>
      <c r="B2680" s="20" cm="1">
        <f t="array" ref="B2680">IF(ISTEXT(BP2680), IFERROR(VALOR.DATA(TRIM(BP2680)), VALUE(TRIM(BP2680))), BP2680)</f>
        <v>0</v>
      </c>
      <c r="C2680" t="str">
        <f>TEXT(Base[[#This Row],[Data_Padronizada]],"DDD")</f>
        <v>sáb</v>
      </c>
      <c r="D2680">
        <f>_xlfn.XLOOKUP(Base[[#This Row],[Recurso]],'DE-PARA'!$A$1:$A$1000,'DE-PARA'!$D$1:$D$1000)</f>
        <v>0</v>
      </c>
      <c r="E2680" t="str">
        <f>_xlfn.XLOOKUP(Base[[#This Row],[Tipo]],'DE-PARA'!$K$2:$K$63,'DE-PARA'!$L$2:$L$63,"Fazer De-Para")</f>
        <v>Fazer De-Para</v>
      </c>
      <c r="F2680" s="21">
        <f>Base[[#This Row],[Duração]]*24</f>
        <v>0</v>
      </c>
      <c r="G2680" s="22">
        <f>HOUR(Base[[#This Row],[Tempo de atendimento]]/24)</f>
        <v>0</v>
      </c>
      <c r="H2680">
        <f>_xlfn.XLOOKUP(Base[[#This Row],[Recurso]],'DE-PARA'!$A$1:$A$1000,'DE-PARA'!$E$1:$E$1000)</f>
        <v>0</v>
      </c>
      <c r="I2680">
        <f>_xlfn.XLOOKUP(Base[[#This Row],[Recurso]],'DE-PARA'!$A$1:$A$1000,'DE-PARA'!$F$1:$F$1000)</f>
        <v>0</v>
      </c>
      <c r="J2680" s="95"/>
      <c r="K2680" s="95"/>
      <c r="L2680" s="95"/>
      <c r="M2680" s="95"/>
      <c r="N2680" s="95"/>
      <c r="O2680" s="95"/>
      <c r="P2680" s="95"/>
      <c r="Q2680" s="95"/>
      <c r="R2680" s="95"/>
      <c r="S2680" s="95"/>
      <c r="T2680" s="95"/>
      <c r="U2680" s="95"/>
      <c r="V2680" s="95"/>
      <c r="W2680" s="95"/>
      <c r="X2680" s="95"/>
      <c r="Y2680" s="95"/>
      <c r="Z2680" s="95"/>
      <c r="AA2680" s="95"/>
      <c r="AB2680" s="95"/>
      <c r="AC2680" s="95"/>
      <c r="AD2680" s="96"/>
      <c r="AE2680" s="96"/>
      <c r="AF2680" s="96"/>
      <c r="AG2680" s="97"/>
      <c r="AH2680" s="97"/>
      <c r="AI2680" s="95"/>
      <c r="AJ2680" s="95"/>
      <c r="AK2680" s="95"/>
      <c r="AL2680" s="95"/>
      <c r="AM2680" s="95"/>
      <c r="AN2680" s="95"/>
      <c r="AO2680" s="95"/>
      <c r="AP2680" s="95"/>
      <c r="AQ2680" s="95"/>
      <c r="AR2680" s="95"/>
      <c r="AS2680" s="95"/>
      <c r="AT2680" s="95"/>
      <c r="AU2680" s="95"/>
      <c r="AV2680" s="95"/>
      <c r="AW2680" s="95"/>
      <c r="AX2680" s="95"/>
      <c r="AY2680" s="95"/>
      <c r="AZ2680" s="95"/>
      <c r="BA2680" s="95"/>
      <c r="BB2680" s="95"/>
      <c r="BC2680" s="95"/>
      <c r="BD2680" s="95"/>
      <c r="BE2680" s="95"/>
      <c r="BF2680" s="95"/>
      <c r="BG2680" s="95"/>
      <c r="BH2680" s="95"/>
      <c r="BI2680" s="95"/>
      <c r="BJ2680" s="95"/>
      <c r="BK2680" s="97"/>
      <c r="BL2680" s="97"/>
      <c r="BM2680" s="95"/>
      <c r="BN2680" s="95"/>
      <c r="BO2680" s="95"/>
      <c r="BP2680" s="98"/>
      <c r="BQ2680" s="95"/>
      <c r="BR2680" s="95"/>
      <c r="BS2680" s="95"/>
      <c r="BT2680" s="95"/>
      <c r="BU2680" s="95"/>
      <c r="BV2680" s="95"/>
      <c r="BW2680" s="95"/>
    </row>
    <row r="2681" spans="1:75">
      <c r="A2681" s="19">
        <f>CONCATENATE(MONTH(Base[[#This Row],[Data_Padronizada]]),"/",YEAR(Base[[#This Row],[Data_Padronizada]]))*1</f>
        <v>1</v>
      </c>
      <c r="B2681" s="20" cm="1">
        <f t="array" ref="B2681">IF(ISTEXT(BP2681), IFERROR(VALOR.DATA(TRIM(BP2681)), VALUE(TRIM(BP2681))), BP2681)</f>
        <v>0</v>
      </c>
      <c r="C2681" t="str">
        <f>TEXT(Base[[#This Row],[Data_Padronizada]],"DDD")</f>
        <v>sáb</v>
      </c>
      <c r="D2681">
        <f>_xlfn.XLOOKUP(Base[[#This Row],[Recurso]],'DE-PARA'!$A$1:$A$1000,'DE-PARA'!$D$1:$D$1000)</f>
        <v>0</v>
      </c>
      <c r="E2681" t="str">
        <f>_xlfn.XLOOKUP(Base[[#This Row],[Tipo]],'DE-PARA'!$K$2:$K$63,'DE-PARA'!$L$2:$L$63,"Fazer De-Para")</f>
        <v>Fazer De-Para</v>
      </c>
      <c r="F2681" s="21">
        <f>Base[[#This Row],[Duração]]*24</f>
        <v>0</v>
      </c>
      <c r="G2681" s="22">
        <f>HOUR(Base[[#This Row],[Tempo de atendimento]]/24)</f>
        <v>0</v>
      </c>
      <c r="H2681">
        <f>_xlfn.XLOOKUP(Base[[#This Row],[Recurso]],'DE-PARA'!$A$1:$A$1000,'DE-PARA'!$E$1:$E$1000)</f>
        <v>0</v>
      </c>
      <c r="I2681">
        <f>_xlfn.XLOOKUP(Base[[#This Row],[Recurso]],'DE-PARA'!$A$1:$A$1000,'DE-PARA'!$F$1:$F$1000)</f>
        <v>0</v>
      </c>
      <c r="J2681" s="95"/>
      <c r="K2681" s="95"/>
      <c r="L2681" s="95"/>
      <c r="M2681" s="95"/>
      <c r="N2681" s="95"/>
      <c r="O2681" s="95"/>
      <c r="P2681" s="95"/>
      <c r="Q2681" s="95"/>
      <c r="R2681" s="95"/>
      <c r="S2681" s="95"/>
      <c r="T2681" s="95"/>
      <c r="U2681" s="95"/>
      <c r="V2681" s="95"/>
      <c r="W2681" s="95"/>
      <c r="X2681" s="95"/>
      <c r="Y2681" s="95"/>
      <c r="Z2681" s="95"/>
      <c r="AA2681" s="95"/>
      <c r="AB2681" s="95"/>
      <c r="AC2681" s="95"/>
      <c r="AD2681" s="96"/>
      <c r="AE2681" s="96"/>
      <c r="AF2681" s="96"/>
      <c r="AG2681" s="97"/>
      <c r="AH2681" s="97"/>
      <c r="AI2681" s="95"/>
      <c r="AJ2681" s="95"/>
      <c r="AK2681" s="95"/>
      <c r="AL2681" s="95"/>
      <c r="AM2681" s="95"/>
      <c r="AN2681" s="95"/>
      <c r="AO2681" s="95"/>
      <c r="AP2681" s="95"/>
      <c r="AQ2681" s="95"/>
      <c r="AR2681" s="95"/>
      <c r="AS2681" s="95"/>
      <c r="AT2681" s="95"/>
      <c r="AU2681" s="95"/>
      <c r="AV2681" s="95"/>
      <c r="AW2681" s="95"/>
      <c r="AX2681" s="95"/>
      <c r="AY2681" s="95"/>
      <c r="AZ2681" s="95"/>
      <c r="BA2681" s="95"/>
      <c r="BB2681" s="95"/>
      <c r="BC2681" s="95"/>
      <c r="BD2681" s="95"/>
      <c r="BE2681" s="95"/>
      <c r="BF2681" s="95"/>
      <c r="BG2681" s="95"/>
      <c r="BH2681" s="95"/>
      <c r="BI2681" s="95"/>
      <c r="BJ2681" s="95"/>
      <c r="BK2681" s="97"/>
      <c r="BL2681" s="97"/>
      <c r="BM2681" s="95"/>
      <c r="BN2681" s="95"/>
      <c r="BO2681" s="95"/>
      <c r="BP2681" s="98"/>
      <c r="BQ2681" s="95"/>
      <c r="BR2681" s="95"/>
      <c r="BS2681" s="95"/>
      <c r="BT2681" s="95"/>
      <c r="BU2681" s="95"/>
      <c r="BV2681" s="95"/>
      <c r="BW2681" s="95"/>
    </row>
    <row r="2682" spans="1:75">
      <c r="A2682" s="19">
        <f>CONCATENATE(MONTH(Base[[#This Row],[Data_Padronizada]]),"/",YEAR(Base[[#This Row],[Data_Padronizada]]))*1</f>
        <v>1</v>
      </c>
      <c r="B2682" s="20" cm="1">
        <f t="array" ref="B2682">IF(ISTEXT(BP2682), IFERROR(VALOR.DATA(TRIM(BP2682)), VALUE(TRIM(BP2682))), BP2682)</f>
        <v>0</v>
      </c>
      <c r="C2682" t="str">
        <f>TEXT(Base[[#This Row],[Data_Padronizada]],"DDD")</f>
        <v>sáb</v>
      </c>
      <c r="D2682">
        <f>_xlfn.XLOOKUP(Base[[#This Row],[Recurso]],'DE-PARA'!$A$1:$A$1000,'DE-PARA'!$D$1:$D$1000)</f>
        <v>0</v>
      </c>
      <c r="E2682" t="str">
        <f>_xlfn.XLOOKUP(Base[[#This Row],[Tipo]],'DE-PARA'!$K$2:$K$63,'DE-PARA'!$L$2:$L$63,"Fazer De-Para")</f>
        <v>Fazer De-Para</v>
      </c>
      <c r="F2682" s="21">
        <f>Base[[#This Row],[Duração]]*24</f>
        <v>0</v>
      </c>
      <c r="G2682" s="22">
        <f>HOUR(Base[[#This Row],[Tempo de atendimento]]/24)</f>
        <v>0</v>
      </c>
      <c r="H2682">
        <f>_xlfn.XLOOKUP(Base[[#This Row],[Recurso]],'DE-PARA'!$A$1:$A$1000,'DE-PARA'!$E$1:$E$1000)</f>
        <v>0</v>
      </c>
      <c r="I2682">
        <f>_xlfn.XLOOKUP(Base[[#This Row],[Recurso]],'DE-PARA'!$A$1:$A$1000,'DE-PARA'!$F$1:$F$1000)</f>
        <v>0</v>
      </c>
      <c r="J2682" s="95"/>
      <c r="K2682" s="95"/>
      <c r="L2682" s="95"/>
      <c r="M2682" s="95"/>
      <c r="N2682" s="95"/>
      <c r="O2682" s="95"/>
      <c r="P2682" s="95"/>
      <c r="Q2682" s="95"/>
      <c r="R2682" s="95"/>
      <c r="S2682" s="95"/>
      <c r="T2682" s="95"/>
      <c r="U2682" s="95"/>
      <c r="V2682" s="95"/>
      <c r="W2682" s="95"/>
      <c r="X2682" s="95"/>
      <c r="Y2682" s="95"/>
      <c r="Z2682" s="95"/>
      <c r="AA2682" s="95"/>
      <c r="AB2682" s="95"/>
      <c r="AC2682" s="95"/>
      <c r="AD2682" s="96"/>
      <c r="AE2682" s="96"/>
      <c r="AF2682" s="96"/>
      <c r="AG2682" s="97"/>
      <c r="AH2682" s="97"/>
      <c r="AI2682" s="95"/>
      <c r="AJ2682" s="95"/>
      <c r="AK2682" s="95"/>
      <c r="AL2682" s="95"/>
      <c r="AM2682" s="95"/>
      <c r="AN2682" s="95"/>
      <c r="AO2682" s="95"/>
      <c r="AP2682" s="95"/>
      <c r="AQ2682" s="95"/>
      <c r="AR2682" s="95"/>
      <c r="AS2682" s="95"/>
      <c r="AT2682" s="95"/>
      <c r="AU2682" s="95"/>
      <c r="AV2682" s="95"/>
      <c r="AW2682" s="95"/>
      <c r="AX2682" s="95"/>
      <c r="AY2682" s="95"/>
      <c r="AZ2682" s="95"/>
      <c r="BA2682" s="95"/>
      <c r="BB2682" s="95"/>
      <c r="BC2682" s="95"/>
      <c r="BD2682" s="95"/>
      <c r="BE2682" s="95"/>
      <c r="BF2682" s="95"/>
      <c r="BG2682" s="95"/>
      <c r="BH2682" s="95"/>
      <c r="BI2682" s="95"/>
      <c r="BJ2682" s="95"/>
      <c r="BK2682" s="97"/>
      <c r="BL2682" s="97"/>
      <c r="BM2682" s="95"/>
      <c r="BN2682" s="95"/>
      <c r="BO2682" s="95"/>
      <c r="BP2682" s="98"/>
      <c r="BQ2682" s="95"/>
      <c r="BR2682" s="95"/>
      <c r="BS2682" s="95"/>
      <c r="BT2682" s="95"/>
      <c r="BU2682" s="95"/>
      <c r="BV2682" s="95"/>
      <c r="BW2682" s="95"/>
    </row>
  </sheetData>
  <conditionalFormatting sqref="Q1:Q1048576">
    <cfRule type="duplicateValues" dxfId="1" priority="1"/>
  </conditionalFormatting>
  <pageMargins left="0.511811024" right="0.511811024" top="0.78740157499999996" bottom="0.78740157499999996" header="0.31496062000000002" footer="0.31496062000000002"/>
  <headerFooter>
    <oddFooter>&amp;L_x000D_&amp;1#&amp;"Aptos"&amp;6&amp;K000000 *** Clasificado CORPORATIVO por TELEFÓNICA. *** Classified CORPORATE by TELEFÓNICA.
*** Classificado como CORPORATIVO pela TELEFÓNICA. *** Von TELEFÓNICA als UNTERNEHMENSINTERN eingestuft.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CDDAE-76DB-4148-9C08-03E73B39FCA2}">
  <dimension ref="A1:R469"/>
  <sheetViews>
    <sheetView topLeftCell="B1" zoomScale="50" zoomScaleNormal="50" workbookViewId="0">
      <selection activeCell="R8" sqref="R8"/>
    </sheetView>
  </sheetViews>
  <sheetFormatPr defaultColWidth="9.1796875" defaultRowHeight="13"/>
  <cols>
    <col min="1" max="1" width="48.453125" style="49" bestFit="1" customWidth="1"/>
    <col min="2" max="2" width="20" style="49" bestFit="1" customWidth="1"/>
    <col min="3" max="3" width="8.54296875" style="49" bestFit="1" customWidth="1"/>
    <col min="4" max="4" width="34.1796875" style="49" bestFit="1" customWidth="1"/>
    <col min="5" max="5" width="27" style="49" bestFit="1" customWidth="1"/>
    <col min="6" max="6" width="26" style="49" bestFit="1" customWidth="1"/>
    <col min="7" max="10" width="9.1796875" style="49"/>
    <col min="11" max="11" width="26.54296875" style="49" bestFit="1" customWidth="1"/>
    <col min="12" max="12" width="17.453125" style="49" customWidth="1"/>
    <col min="13" max="16" width="9.1796875" style="49"/>
    <col min="17" max="17" width="61.7265625" style="49" bestFit="1" customWidth="1"/>
    <col min="18" max="18" width="20.26953125" style="49" bestFit="1" customWidth="1"/>
    <col min="19" max="16384" width="9.1796875" style="49"/>
  </cols>
  <sheetData>
    <row r="1" spans="1:18" ht="13.5">
      <c r="A1" s="43" t="s">
        <v>79</v>
      </c>
      <c r="B1" s="43" t="s">
        <v>223</v>
      </c>
      <c r="C1" s="43" t="s">
        <v>80</v>
      </c>
      <c r="D1" s="43" t="s">
        <v>224</v>
      </c>
      <c r="E1" s="50" t="s">
        <v>225</v>
      </c>
      <c r="F1" s="44" t="s">
        <v>115</v>
      </c>
      <c r="K1" s="45" t="s">
        <v>124</v>
      </c>
      <c r="L1" s="46" t="s">
        <v>226</v>
      </c>
      <c r="N1" s="51"/>
      <c r="Q1" s="99" t="s">
        <v>124</v>
      </c>
      <c r="R1" s="100" t="s">
        <v>226</v>
      </c>
    </row>
    <row r="2" spans="1:18" ht="14.5">
      <c r="A2" s="49" t="s">
        <v>227</v>
      </c>
      <c r="B2" s="49" t="s">
        <v>228</v>
      </c>
      <c r="C2" s="49" t="s">
        <v>88</v>
      </c>
      <c r="D2" s="49" t="s">
        <v>83</v>
      </c>
      <c r="E2" s="49" t="s">
        <v>229</v>
      </c>
      <c r="F2" s="49" t="s">
        <v>230</v>
      </c>
      <c r="K2" s="47" t="s">
        <v>195</v>
      </c>
      <c r="L2" s="47" t="s">
        <v>231</v>
      </c>
      <c r="N2" s="48"/>
      <c r="O2" s="48"/>
      <c r="Q2" s="25" t="s">
        <v>696</v>
      </c>
      <c r="R2" s="49" t="s">
        <v>259</v>
      </c>
    </row>
    <row r="3" spans="1:18" ht="14.5">
      <c r="A3" s="49" t="s">
        <v>7</v>
      </c>
      <c r="B3" s="49" t="s">
        <v>228</v>
      </c>
      <c r="C3" s="49" t="s">
        <v>90</v>
      </c>
      <c r="D3" s="49" t="s">
        <v>89</v>
      </c>
      <c r="E3" s="49" t="s">
        <v>232</v>
      </c>
      <c r="F3" s="49" t="s">
        <v>233</v>
      </c>
      <c r="K3" s="47" t="s">
        <v>216</v>
      </c>
      <c r="L3" s="47" t="s">
        <v>234</v>
      </c>
      <c r="N3" s="52"/>
      <c r="O3" s="52"/>
      <c r="Q3" s="25" t="s">
        <v>706</v>
      </c>
      <c r="R3" s="49" t="s">
        <v>250</v>
      </c>
    </row>
    <row r="4" spans="1:18" ht="14.5">
      <c r="A4" s="49" t="s">
        <v>21</v>
      </c>
      <c r="B4" s="49" t="s">
        <v>228</v>
      </c>
      <c r="C4" s="49" t="s">
        <v>90</v>
      </c>
      <c r="D4" s="49" t="s">
        <v>89</v>
      </c>
      <c r="E4" s="49" t="s">
        <v>232</v>
      </c>
      <c r="F4" s="49" t="s">
        <v>233</v>
      </c>
      <c r="K4" s="47" t="s">
        <v>210</v>
      </c>
      <c r="L4" s="47" t="s">
        <v>234</v>
      </c>
      <c r="N4" s="52"/>
      <c r="O4" s="52"/>
      <c r="Q4" s="25" t="s">
        <v>704</v>
      </c>
      <c r="R4" s="49" t="s">
        <v>250</v>
      </c>
    </row>
    <row r="5" spans="1:18" ht="14.5">
      <c r="A5" s="49" t="s">
        <v>18</v>
      </c>
      <c r="B5" s="49" t="s">
        <v>235</v>
      </c>
      <c r="C5" s="49" t="s">
        <v>90</v>
      </c>
      <c r="D5" s="49" t="s">
        <v>89</v>
      </c>
      <c r="E5" s="49" t="s">
        <v>236</v>
      </c>
      <c r="F5" s="49" t="s">
        <v>233</v>
      </c>
      <c r="K5" s="47" t="s">
        <v>220</v>
      </c>
      <c r="L5" s="47" t="s">
        <v>234</v>
      </c>
      <c r="N5" s="52"/>
      <c r="O5" s="52"/>
      <c r="Q5" s="25" t="s">
        <v>699</v>
      </c>
      <c r="R5" s="49" t="s">
        <v>710</v>
      </c>
    </row>
    <row r="6" spans="1:18" ht="14.5">
      <c r="A6" s="49" t="s">
        <v>30</v>
      </c>
      <c r="B6" s="49" t="s">
        <v>228</v>
      </c>
      <c r="C6" s="49" t="s">
        <v>90</v>
      </c>
      <c r="D6" s="49" t="s">
        <v>89</v>
      </c>
      <c r="E6" s="49" t="s">
        <v>232</v>
      </c>
      <c r="F6" s="49" t="s">
        <v>233</v>
      </c>
      <c r="K6" s="47" t="s">
        <v>237</v>
      </c>
      <c r="L6" s="47" t="s">
        <v>234</v>
      </c>
      <c r="N6" s="52"/>
      <c r="O6" s="52"/>
      <c r="Q6" s="25" t="s">
        <v>697</v>
      </c>
      <c r="R6" s="49" t="s">
        <v>710</v>
      </c>
    </row>
    <row r="7" spans="1:18" ht="14.5">
      <c r="A7" s="49" t="s">
        <v>91</v>
      </c>
      <c r="B7" s="49" t="s">
        <v>235</v>
      </c>
      <c r="C7" s="49" t="s">
        <v>90</v>
      </c>
      <c r="D7" s="49" t="s">
        <v>89</v>
      </c>
      <c r="E7" s="49" t="s">
        <v>236</v>
      </c>
      <c r="F7" s="49" t="s">
        <v>233</v>
      </c>
      <c r="K7" s="47" t="s">
        <v>238</v>
      </c>
      <c r="L7" s="47" t="s">
        <v>239</v>
      </c>
      <c r="N7" s="52"/>
      <c r="O7" s="52"/>
      <c r="Q7" s="25" t="s">
        <v>705</v>
      </c>
      <c r="R7" s="49" t="s">
        <v>239</v>
      </c>
    </row>
    <row r="8" spans="1:18" ht="14.5">
      <c r="A8" s="49" t="s">
        <v>43</v>
      </c>
      <c r="B8" s="49" t="s">
        <v>228</v>
      </c>
      <c r="C8" s="49" t="s">
        <v>90</v>
      </c>
      <c r="D8" s="49" t="s">
        <v>89</v>
      </c>
      <c r="E8" s="49" t="s">
        <v>232</v>
      </c>
      <c r="F8" s="49" t="s">
        <v>233</v>
      </c>
      <c r="K8" s="47" t="s">
        <v>240</v>
      </c>
      <c r="L8" s="47" t="s">
        <v>231</v>
      </c>
      <c r="N8" s="52"/>
      <c r="O8" s="52"/>
      <c r="Q8" s="25" t="s">
        <v>707</v>
      </c>
    </row>
    <row r="9" spans="1:18" ht="14.5">
      <c r="A9" s="49" t="s">
        <v>26</v>
      </c>
      <c r="B9" s="49" t="s">
        <v>228</v>
      </c>
      <c r="C9" s="49" t="s">
        <v>95</v>
      </c>
      <c r="D9" s="49" t="s">
        <v>89</v>
      </c>
      <c r="E9" s="49" t="s">
        <v>232</v>
      </c>
      <c r="F9" s="49" t="s">
        <v>233</v>
      </c>
      <c r="K9" s="47" t="s">
        <v>218</v>
      </c>
      <c r="L9" s="47" t="s">
        <v>241</v>
      </c>
      <c r="N9" s="52"/>
      <c r="O9" s="52"/>
      <c r="Q9" s="25" t="s">
        <v>700</v>
      </c>
      <c r="R9" s="49" t="s">
        <v>231</v>
      </c>
    </row>
    <row r="10" spans="1:18" ht="14.5">
      <c r="A10" s="49" t="s">
        <v>242</v>
      </c>
      <c r="B10" s="49" t="s">
        <v>228</v>
      </c>
      <c r="C10" s="49" t="s">
        <v>88</v>
      </c>
      <c r="D10" s="49" t="s">
        <v>83</v>
      </c>
      <c r="E10" s="49" t="s">
        <v>232</v>
      </c>
      <c r="F10" s="49" t="s">
        <v>243</v>
      </c>
      <c r="K10" s="47" t="s">
        <v>244</v>
      </c>
      <c r="L10" s="47" t="s">
        <v>241</v>
      </c>
      <c r="N10" s="52"/>
      <c r="O10" s="52"/>
      <c r="Q10" s="25" t="s">
        <v>698</v>
      </c>
      <c r="R10" s="49" t="s">
        <v>231</v>
      </c>
    </row>
    <row r="11" spans="1:18" ht="14.5">
      <c r="A11" s="49" t="s">
        <v>19</v>
      </c>
      <c r="B11" s="49" t="s">
        <v>235</v>
      </c>
      <c r="C11" s="49" t="s">
        <v>88</v>
      </c>
      <c r="D11" s="49" t="s">
        <v>83</v>
      </c>
      <c r="E11" s="49" t="s">
        <v>236</v>
      </c>
      <c r="F11" s="49" t="s">
        <v>243</v>
      </c>
      <c r="K11" s="47" t="s">
        <v>245</v>
      </c>
      <c r="L11" s="47" t="s">
        <v>241</v>
      </c>
      <c r="N11" s="52"/>
      <c r="O11" s="52"/>
      <c r="Q11" s="25" t="s">
        <v>701</v>
      </c>
      <c r="R11" s="49" t="s">
        <v>231</v>
      </c>
    </row>
    <row r="12" spans="1:18" ht="14.5">
      <c r="A12" s="49" t="s">
        <v>246</v>
      </c>
      <c r="B12" s="49" t="s">
        <v>228</v>
      </c>
      <c r="C12" s="49" t="s">
        <v>88</v>
      </c>
      <c r="D12" s="49" t="s">
        <v>83</v>
      </c>
      <c r="E12" s="49" t="s">
        <v>232</v>
      </c>
      <c r="F12" s="49" t="s">
        <v>243</v>
      </c>
      <c r="K12" s="47" t="s">
        <v>247</v>
      </c>
      <c r="L12" s="47" t="s">
        <v>231</v>
      </c>
      <c r="N12" s="52"/>
      <c r="O12" s="52"/>
      <c r="Q12" s="25" t="s">
        <v>702</v>
      </c>
      <c r="R12" s="49" t="s">
        <v>231</v>
      </c>
    </row>
    <row r="13" spans="1:18" ht="14.5">
      <c r="A13" s="49" t="s">
        <v>248</v>
      </c>
      <c r="B13" s="49" t="s">
        <v>228</v>
      </c>
      <c r="C13" s="49" t="s">
        <v>88</v>
      </c>
      <c r="D13" s="49" t="s">
        <v>83</v>
      </c>
      <c r="E13" s="49" t="s">
        <v>232</v>
      </c>
      <c r="F13" s="49" t="s">
        <v>243</v>
      </c>
      <c r="K13" s="47" t="s">
        <v>204</v>
      </c>
      <c r="L13" s="47" t="s">
        <v>234</v>
      </c>
      <c r="N13" s="52"/>
      <c r="O13" s="52"/>
      <c r="Q13" s="25" t="s">
        <v>703</v>
      </c>
    </row>
    <row r="14" spans="1:18" ht="14.5">
      <c r="A14" s="49" t="s">
        <v>12</v>
      </c>
      <c r="B14" s="49" t="s">
        <v>235</v>
      </c>
      <c r="C14" s="49" t="s">
        <v>88</v>
      </c>
      <c r="D14" s="49" t="s">
        <v>83</v>
      </c>
      <c r="E14" s="49" t="s">
        <v>236</v>
      </c>
      <c r="F14" s="49" t="s">
        <v>243</v>
      </c>
      <c r="K14" s="47" t="s">
        <v>191</v>
      </c>
      <c r="L14" s="47" t="s">
        <v>234</v>
      </c>
      <c r="N14" s="52"/>
      <c r="O14" s="52"/>
      <c r="Q14" s="25" t="s">
        <v>708</v>
      </c>
    </row>
    <row r="15" spans="1:18" ht="14.5">
      <c r="A15" s="49" t="s">
        <v>6</v>
      </c>
      <c r="B15" s="49" t="s">
        <v>228</v>
      </c>
      <c r="C15" s="49" t="s">
        <v>88</v>
      </c>
      <c r="D15" s="49" t="s">
        <v>83</v>
      </c>
      <c r="E15" s="49" t="s">
        <v>236</v>
      </c>
      <c r="F15" s="49" t="s">
        <v>243</v>
      </c>
      <c r="K15" s="47" t="s">
        <v>192</v>
      </c>
      <c r="L15" s="47" t="s">
        <v>234</v>
      </c>
      <c r="N15" s="52"/>
      <c r="O15" s="52"/>
      <c r="Q15" s="25" t="s">
        <v>709</v>
      </c>
    </row>
    <row r="16" spans="1:18">
      <c r="A16" s="49" t="s">
        <v>249</v>
      </c>
      <c r="C16" s="49" t="s">
        <v>88</v>
      </c>
      <c r="D16" s="49" t="s">
        <v>83</v>
      </c>
      <c r="E16" s="49" t="s">
        <v>232</v>
      </c>
      <c r="F16" s="49" t="s">
        <v>243</v>
      </c>
      <c r="K16" s="47" t="s">
        <v>208</v>
      </c>
      <c r="L16" s="47" t="s">
        <v>239</v>
      </c>
      <c r="N16" s="52"/>
      <c r="O16" s="52"/>
    </row>
    <row r="17" spans="1:15">
      <c r="A17" s="49" t="s">
        <v>48</v>
      </c>
      <c r="C17" s="49" t="s">
        <v>88</v>
      </c>
      <c r="D17" s="49" t="s">
        <v>83</v>
      </c>
      <c r="E17" s="49" t="s">
        <v>232</v>
      </c>
      <c r="F17" s="49" t="s">
        <v>243</v>
      </c>
      <c r="K17" s="47" t="s">
        <v>190</v>
      </c>
      <c r="L17" s="47" t="s">
        <v>250</v>
      </c>
      <c r="N17" s="52"/>
      <c r="O17" s="52"/>
    </row>
    <row r="18" spans="1:15">
      <c r="A18" s="49" t="s">
        <v>15</v>
      </c>
      <c r="C18" s="49" t="s">
        <v>88</v>
      </c>
      <c r="D18" s="49" t="s">
        <v>83</v>
      </c>
      <c r="E18" s="49" t="s">
        <v>236</v>
      </c>
      <c r="F18" s="49" t="s">
        <v>243</v>
      </c>
      <c r="K18" s="47" t="s">
        <v>251</v>
      </c>
      <c r="L18" s="47" t="s">
        <v>252</v>
      </c>
      <c r="N18" s="52"/>
      <c r="O18" s="52"/>
    </row>
    <row r="19" spans="1:15">
      <c r="A19" s="49" t="s">
        <v>24</v>
      </c>
      <c r="C19" s="49" t="s">
        <v>88</v>
      </c>
      <c r="D19" s="49" t="s">
        <v>83</v>
      </c>
      <c r="E19" s="49" t="s">
        <v>236</v>
      </c>
      <c r="F19" s="49" t="s">
        <v>243</v>
      </c>
      <c r="K19" s="47" t="s">
        <v>253</v>
      </c>
      <c r="L19" s="47" t="s">
        <v>234</v>
      </c>
      <c r="N19" s="52"/>
      <c r="O19" s="52"/>
    </row>
    <row r="20" spans="1:15">
      <c r="A20" s="49" t="s">
        <v>42</v>
      </c>
      <c r="C20" s="49" t="s">
        <v>88</v>
      </c>
      <c r="D20" s="49" t="s">
        <v>83</v>
      </c>
      <c r="E20" s="49" t="s">
        <v>232</v>
      </c>
      <c r="F20" s="49" t="s">
        <v>243</v>
      </c>
      <c r="K20" s="47" t="s">
        <v>183</v>
      </c>
      <c r="L20" s="47" t="s">
        <v>252</v>
      </c>
      <c r="N20" s="52"/>
      <c r="O20" s="52"/>
    </row>
    <row r="21" spans="1:15">
      <c r="A21" s="49" t="s">
        <v>28</v>
      </c>
      <c r="D21" s="49" t="s">
        <v>83</v>
      </c>
      <c r="E21" s="49" t="s">
        <v>236</v>
      </c>
      <c r="F21" s="49" t="s">
        <v>243</v>
      </c>
      <c r="K21" s="47" t="s">
        <v>254</v>
      </c>
      <c r="L21" s="47" t="s">
        <v>252</v>
      </c>
      <c r="N21" s="52"/>
      <c r="O21" s="52"/>
    </row>
    <row r="22" spans="1:15">
      <c r="A22" s="49" t="s">
        <v>20</v>
      </c>
      <c r="B22" s="49" t="s">
        <v>228</v>
      </c>
      <c r="C22" s="49" t="s">
        <v>93</v>
      </c>
      <c r="D22" s="49" t="s">
        <v>85</v>
      </c>
      <c r="E22" s="49" t="s">
        <v>232</v>
      </c>
      <c r="F22" s="49" t="s">
        <v>255</v>
      </c>
      <c r="K22" s="47" t="s">
        <v>193</v>
      </c>
      <c r="L22" s="47" t="s">
        <v>252</v>
      </c>
      <c r="N22" s="52"/>
      <c r="O22" s="52"/>
    </row>
    <row r="23" spans="1:15">
      <c r="A23" s="49" t="s">
        <v>46</v>
      </c>
      <c r="B23" s="49" t="s">
        <v>228</v>
      </c>
      <c r="C23" s="49" t="s">
        <v>93</v>
      </c>
      <c r="D23" s="49" t="s">
        <v>85</v>
      </c>
      <c r="E23" s="49" t="s">
        <v>232</v>
      </c>
      <c r="F23" s="49" t="s">
        <v>255</v>
      </c>
      <c r="K23" s="47" t="s">
        <v>217</v>
      </c>
      <c r="L23" s="47" t="s">
        <v>252</v>
      </c>
      <c r="N23" s="52"/>
      <c r="O23" s="52"/>
    </row>
    <row r="24" spans="1:15">
      <c r="A24" s="49" t="s">
        <v>44</v>
      </c>
      <c r="B24" s="49" t="s">
        <v>228</v>
      </c>
      <c r="C24" s="49" t="s">
        <v>93</v>
      </c>
      <c r="D24" s="49" t="s">
        <v>85</v>
      </c>
      <c r="E24" s="49" t="s">
        <v>232</v>
      </c>
      <c r="F24" s="49" t="s">
        <v>255</v>
      </c>
      <c r="K24" s="47" t="s">
        <v>222</v>
      </c>
      <c r="L24" s="47" t="s">
        <v>252</v>
      </c>
      <c r="N24" s="52"/>
      <c r="O24" s="52"/>
    </row>
    <row r="25" spans="1:15">
      <c r="A25" s="49" t="s">
        <v>50</v>
      </c>
      <c r="B25" s="49" t="s">
        <v>235</v>
      </c>
      <c r="C25" s="49" t="s">
        <v>93</v>
      </c>
      <c r="D25" s="49" t="s">
        <v>85</v>
      </c>
      <c r="E25" s="49" t="s">
        <v>236</v>
      </c>
      <c r="F25" s="49" t="s">
        <v>255</v>
      </c>
      <c r="K25" s="47" t="s">
        <v>256</v>
      </c>
      <c r="L25" s="47" t="s">
        <v>252</v>
      </c>
      <c r="N25" s="52"/>
      <c r="O25" s="52"/>
    </row>
    <row r="26" spans="1:15">
      <c r="A26" s="49" t="s">
        <v>47</v>
      </c>
      <c r="B26" s="49" t="s">
        <v>235</v>
      </c>
      <c r="C26" s="49" t="s">
        <v>93</v>
      </c>
      <c r="D26" s="49" t="s">
        <v>85</v>
      </c>
      <c r="E26" s="49" t="s">
        <v>236</v>
      </c>
      <c r="F26" s="49" t="s">
        <v>255</v>
      </c>
      <c r="K26" s="47" t="s">
        <v>257</v>
      </c>
      <c r="L26" s="47" t="s">
        <v>252</v>
      </c>
      <c r="N26" s="52"/>
      <c r="O26" s="52"/>
    </row>
    <row r="27" spans="1:15">
      <c r="A27" s="49" t="s">
        <v>96</v>
      </c>
      <c r="B27" s="49" t="s">
        <v>228</v>
      </c>
      <c r="C27" s="49" t="s">
        <v>93</v>
      </c>
      <c r="D27" s="49" t="s">
        <v>85</v>
      </c>
      <c r="E27" s="49" t="s">
        <v>232</v>
      </c>
      <c r="F27" s="49" t="s">
        <v>255</v>
      </c>
      <c r="K27" s="47" t="s">
        <v>258</v>
      </c>
      <c r="L27" s="47" t="s">
        <v>259</v>
      </c>
      <c r="N27" s="52"/>
      <c r="O27" s="52"/>
    </row>
    <row r="28" spans="1:15">
      <c r="A28" s="49" t="s">
        <v>16</v>
      </c>
      <c r="B28" s="49" t="s">
        <v>235</v>
      </c>
      <c r="C28" s="49" t="s">
        <v>93</v>
      </c>
      <c r="D28" s="49" t="s">
        <v>85</v>
      </c>
      <c r="E28" s="49" t="s">
        <v>236</v>
      </c>
      <c r="F28" s="49" t="s">
        <v>260</v>
      </c>
      <c r="K28" s="47" t="s">
        <v>196</v>
      </c>
      <c r="L28" s="47" t="s">
        <v>231</v>
      </c>
      <c r="N28" s="52"/>
      <c r="O28" s="52"/>
    </row>
    <row r="29" spans="1:15">
      <c r="A29" s="49" t="s">
        <v>9</v>
      </c>
      <c r="C29" s="49" t="s">
        <v>93</v>
      </c>
      <c r="D29" s="49" t="s">
        <v>85</v>
      </c>
      <c r="E29" s="49" t="s">
        <v>236</v>
      </c>
      <c r="F29" s="49" t="s">
        <v>260</v>
      </c>
      <c r="K29" s="47" t="s">
        <v>215</v>
      </c>
      <c r="L29" s="47" t="s">
        <v>259</v>
      </c>
      <c r="N29" s="52"/>
      <c r="O29" s="52"/>
    </row>
    <row r="30" spans="1:15">
      <c r="A30" s="49" t="s">
        <v>40</v>
      </c>
      <c r="B30" s="49" t="s">
        <v>228</v>
      </c>
      <c r="C30" s="49" t="s">
        <v>84</v>
      </c>
      <c r="D30" s="49" t="s">
        <v>83</v>
      </c>
      <c r="E30" s="49" t="s">
        <v>232</v>
      </c>
      <c r="F30" s="49" t="s">
        <v>261</v>
      </c>
      <c r="K30" s="47" t="s">
        <v>200</v>
      </c>
      <c r="L30" s="47" t="s">
        <v>239</v>
      </c>
      <c r="N30" s="52"/>
      <c r="O30" s="52"/>
    </row>
    <row r="31" spans="1:15">
      <c r="A31" s="49" t="s">
        <v>34</v>
      </c>
      <c r="B31" s="49" t="s">
        <v>228</v>
      </c>
      <c r="C31" s="49" t="s">
        <v>84</v>
      </c>
      <c r="D31" s="49" t="s">
        <v>83</v>
      </c>
      <c r="E31" s="49" t="s">
        <v>232</v>
      </c>
      <c r="F31" s="49" t="s">
        <v>261</v>
      </c>
      <c r="K31" s="47" t="s">
        <v>209</v>
      </c>
      <c r="L31" s="47" t="s">
        <v>239</v>
      </c>
      <c r="N31" s="52"/>
      <c r="O31" s="52"/>
    </row>
    <row r="32" spans="1:15">
      <c r="A32" s="49" t="s">
        <v>13</v>
      </c>
      <c r="B32" s="49" t="s">
        <v>228</v>
      </c>
      <c r="C32" s="49" t="s">
        <v>88</v>
      </c>
      <c r="D32" s="49" t="s">
        <v>83</v>
      </c>
      <c r="E32" s="49" t="s">
        <v>232</v>
      </c>
      <c r="F32" s="49" t="s">
        <v>262</v>
      </c>
      <c r="K32" s="47" t="s">
        <v>184</v>
      </c>
      <c r="L32" s="47" t="s">
        <v>234</v>
      </c>
      <c r="N32" s="52"/>
      <c r="O32" s="52"/>
    </row>
    <row r="33" spans="1:15">
      <c r="A33" s="49" t="s">
        <v>25</v>
      </c>
      <c r="B33" s="49" t="s">
        <v>228</v>
      </c>
      <c r="C33" s="49" t="s">
        <v>88</v>
      </c>
      <c r="D33" s="49" t="s">
        <v>83</v>
      </c>
      <c r="E33" s="49" t="s">
        <v>232</v>
      </c>
      <c r="F33" s="49" t="s">
        <v>262</v>
      </c>
      <c r="K33" s="47" t="s">
        <v>202</v>
      </c>
      <c r="L33" s="47" t="s">
        <v>239</v>
      </c>
      <c r="N33" s="52"/>
      <c r="O33" s="52"/>
    </row>
    <row r="34" spans="1:15">
      <c r="A34" s="49" t="s">
        <v>45</v>
      </c>
      <c r="B34" s="49" t="s">
        <v>235</v>
      </c>
      <c r="C34" s="49" t="s">
        <v>88</v>
      </c>
      <c r="D34" s="49" t="s">
        <v>83</v>
      </c>
      <c r="E34" s="49" t="s">
        <v>236</v>
      </c>
      <c r="F34" s="49" t="s">
        <v>262</v>
      </c>
      <c r="K34" s="47" t="s">
        <v>182</v>
      </c>
      <c r="L34" s="47" t="s">
        <v>231</v>
      </c>
      <c r="N34" s="52"/>
      <c r="O34" s="52"/>
    </row>
    <row r="35" spans="1:15">
      <c r="A35" s="49" t="s">
        <v>54</v>
      </c>
      <c r="B35" s="49" t="s">
        <v>228</v>
      </c>
      <c r="C35" s="49" t="s">
        <v>88</v>
      </c>
      <c r="D35" s="49" t="s">
        <v>83</v>
      </c>
      <c r="E35" s="49" t="s">
        <v>232</v>
      </c>
      <c r="F35" s="49" t="s">
        <v>262</v>
      </c>
      <c r="K35" s="47" t="s">
        <v>263</v>
      </c>
      <c r="L35" s="47" t="s">
        <v>234</v>
      </c>
      <c r="N35" s="52"/>
      <c r="O35" s="52"/>
    </row>
    <row r="36" spans="1:15">
      <c r="A36" s="49" t="s">
        <v>37</v>
      </c>
      <c r="B36" s="49" t="s">
        <v>228</v>
      </c>
      <c r="C36" s="49" t="s">
        <v>88</v>
      </c>
      <c r="D36" s="49" t="s">
        <v>83</v>
      </c>
      <c r="E36" s="49" t="s">
        <v>232</v>
      </c>
      <c r="F36" s="49" t="s">
        <v>262</v>
      </c>
      <c r="K36" s="47" t="s">
        <v>211</v>
      </c>
      <c r="L36" s="47" t="s">
        <v>234</v>
      </c>
      <c r="N36" s="52"/>
      <c r="O36" s="52"/>
    </row>
    <row r="37" spans="1:15">
      <c r="A37" s="49" t="s">
        <v>33</v>
      </c>
      <c r="B37" s="49" t="s">
        <v>235</v>
      </c>
      <c r="C37" s="49" t="s">
        <v>88</v>
      </c>
      <c r="D37" s="49" t="s">
        <v>83</v>
      </c>
      <c r="E37" s="49" t="s">
        <v>236</v>
      </c>
      <c r="F37" s="49" t="s">
        <v>262</v>
      </c>
      <c r="K37" s="47" t="s">
        <v>207</v>
      </c>
      <c r="L37" s="47" t="s">
        <v>259</v>
      </c>
      <c r="N37" s="52"/>
      <c r="O37" s="52"/>
    </row>
    <row r="38" spans="1:15">
      <c r="A38" s="49" t="s">
        <v>35</v>
      </c>
      <c r="C38" s="49" t="s">
        <v>93</v>
      </c>
      <c r="D38" s="49" t="s">
        <v>85</v>
      </c>
      <c r="E38" s="49" t="s">
        <v>236</v>
      </c>
      <c r="F38" s="49" t="s">
        <v>262</v>
      </c>
      <c r="K38" s="47" t="s">
        <v>181</v>
      </c>
      <c r="L38" s="47" t="s">
        <v>231</v>
      </c>
      <c r="N38" s="52"/>
      <c r="O38" s="52"/>
    </row>
    <row r="39" spans="1:15">
      <c r="A39" s="49" t="s">
        <v>10</v>
      </c>
      <c r="B39" s="49" t="s">
        <v>235</v>
      </c>
      <c r="C39" s="49" t="s">
        <v>92</v>
      </c>
      <c r="D39" s="49" t="s">
        <v>85</v>
      </c>
      <c r="E39" s="49" t="s">
        <v>236</v>
      </c>
      <c r="F39" s="49" t="s">
        <v>264</v>
      </c>
      <c r="K39" s="47" t="s">
        <v>265</v>
      </c>
      <c r="L39" s="47" t="s">
        <v>181</v>
      </c>
      <c r="N39" s="52"/>
      <c r="O39" s="52"/>
    </row>
    <row r="40" spans="1:15">
      <c r="A40" s="49" t="s">
        <v>22</v>
      </c>
      <c r="B40" s="49" t="s">
        <v>228</v>
      </c>
      <c r="C40" s="49" t="s">
        <v>92</v>
      </c>
      <c r="D40" s="49" t="s">
        <v>85</v>
      </c>
      <c r="E40" s="49" t="s">
        <v>232</v>
      </c>
      <c r="F40" s="49" t="s">
        <v>264</v>
      </c>
      <c r="K40" s="47" t="s">
        <v>189</v>
      </c>
      <c r="L40" s="47" t="s">
        <v>259</v>
      </c>
      <c r="N40" s="52"/>
      <c r="O40" s="52"/>
    </row>
    <row r="41" spans="1:15">
      <c r="A41" s="49" t="s">
        <v>27</v>
      </c>
      <c r="B41" s="49" t="s">
        <v>235</v>
      </c>
      <c r="C41" s="49" t="s">
        <v>92</v>
      </c>
      <c r="D41" s="49" t="s">
        <v>85</v>
      </c>
      <c r="E41" s="49" t="s">
        <v>236</v>
      </c>
      <c r="F41" s="49" t="s">
        <v>264</v>
      </c>
      <c r="K41" s="47" t="s">
        <v>197</v>
      </c>
      <c r="L41" s="47" t="s">
        <v>259</v>
      </c>
      <c r="N41" s="52"/>
      <c r="O41" s="52"/>
    </row>
    <row r="42" spans="1:15">
      <c r="A42" s="49" t="s">
        <v>49</v>
      </c>
      <c r="B42" s="49" t="s">
        <v>235</v>
      </c>
      <c r="C42" s="49" t="s">
        <v>92</v>
      </c>
      <c r="D42" s="49" t="s">
        <v>85</v>
      </c>
      <c r="E42" s="49" t="s">
        <v>236</v>
      </c>
      <c r="F42" s="49" t="s">
        <v>264</v>
      </c>
      <c r="K42" s="47" t="s">
        <v>221</v>
      </c>
      <c r="L42" s="47" t="s">
        <v>221</v>
      </c>
      <c r="N42" s="52"/>
      <c r="O42" s="52"/>
    </row>
    <row r="43" spans="1:15">
      <c r="A43" s="49" t="s">
        <v>51</v>
      </c>
      <c r="B43" s="49" t="s">
        <v>228</v>
      </c>
      <c r="C43" s="49" t="s">
        <v>92</v>
      </c>
      <c r="D43" s="49" t="s">
        <v>85</v>
      </c>
      <c r="E43" s="49" t="s">
        <v>236</v>
      </c>
      <c r="F43" s="49" t="s">
        <v>264</v>
      </c>
      <c r="K43" s="47" t="s">
        <v>213</v>
      </c>
      <c r="L43" s="47" t="s">
        <v>97</v>
      </c>
      <c r="N43" s="52"/>
      <c r="O43" s="52"/>
    </row>
    <row r="44" spans="1:15">
      <c r="A44" s="49" t="s">
        <v>53</v>
      </c>
      <c r="B44" s="49" t="s">
        <v>228</v>
      </c>
      <c r="C44" s="49" t="s">
        <v>92</v>
      </c>
      <c r="D44" s="49" t="s">
        <v>85</v>
      </c>
      <c r="E44" s="49" t="s">
        <v>232</v>
      </c>
      <c r="F44" s="49" t="s">
        <v>264</v>
      </c>
      <c r="K44" s="47" t="s">
        <v>214</v>
      </c>
      <c r="L44" s="47" t="s">
        <v>259</v>
      </c>
      <c r="N44" s="52"/>
      <c r="O44" s="52"/>
    </row>
    <row r="45" spans="1:15">
      <c r="A45" s="49" t="s">
        <v>266</v>
      </c>
      <c r="C45" s="49" t="s">
        <v>92</v>
      </c>
      <c r="D45" s="49" t="s">
        <v>85</v>
      </c>
      <c r="E45" s="49" t="s">
        <v>236</v>
      </c>
      <c r="F45" s="49" t="s">
        <v>264</v>
      </c>
      <c r="K45" s="47" t="s">
        <v>267</v>
      </c>
      <c r="L45" s="47" t="s">
        <v>234</v>
      </c>
      <c r="N45" s="52"/>
      <c r="O45" s="52"/>
    </row>
    <row r="46" spans="1:15">
      <c r="A46" s="49" t="s">
        <v>52</v>
      </c>
      <c r="D46" s="49" t="s">
        <v>85</v>
      </c>
      <c r="E46" s="49" t="s">
        <v>236</v>
      </c>
      <c r="F46" s="49" t="s">
        <v>264</v>
      </c>
      <c r="K46" s="47" t="s">
        <v>188</v>
      </c>
      <c r="L46" s="47" t="s">
        <v>241</v>
      </c>
      <c r="N46" s="52"/>
      <c r="O46" s="52"/>
    </row>
    <row r="47" spans="1:15">
      <c r="A47" s="49" t="s">
        <v>39</v>
      </c>
      <c r="B47" s="49" t="s">
        <v>228</v>
      </c>
      <c r="C47" s="49" t="s">
        <v>86</v>
      </c>
      <c r="D47" s="49" t="s">
        <v>85</v>
      </c>
      <c r="E47" s="49" t="s">
        <v>232</v>
      </c>
      <c r="F47" s="49" t="s">
        <v>268</v>
      </c>
      <c r="K47" s="47" t="s">
        <v>194</v>
      </c>
      <c r="L47" s="47" t="s">
        <v>241</v>
      </c>
      <c r="N47" s="52"/>
      <c r="O47" s="52"/>
    </row>
    <row r="48" spans="1:15">
      <c r="A48" s="49" t="s">
        <v>36</v>
      </c>
      <c r="C48" s="49" t="s">
        <v>86</v>
      </c>
      <c r="D48" s="49" t="s">
        <v>85</v>
      </c>
      <c r="E48" s="49" t="s">
        <v>232</v>
      </c>
      <c r="F48" s="49" t="s">
        <v>268</v>
      </c>
      <c r="K48" s="47" t="s">
        <v>269</v>
      </c>
      <c r="L48" s="47" t="s">
        <v>241</v>
      </c>
      <c r="N48" s="52"/>
      <c r="O48" s="52"/>
    </row>
    <row r="49" spans="1:15">
      <c r="A49" s="49" t="s">
        <v>11</v>
      </c>
      <c r="B49" s="49" t="s">
        <v>235</v>
      </c>
      <c r="C49" s="49" t="s">
        <v>94</v>
      </c>
      <c r="D49" s="49" t="s">
        <v>89</v>
      </c>
      <c r="E49" s="49" t="s">
        <v>236</v>
      </c>
      <c r="F49" s="49" t="s">
        <v>270</v>
      </c>
      <c r="K49" s="47" t="s">
        <v>186</v>
      </c>
      <c r="L49" s="47" t="s">
        <v>241</v>
      </c>
      <c r="N49" s="52"/>
      <c r="O49" s="52"/>
    </row>
    <row r="50" spans="1:15">
      <c r="A50" s="49" t="s">
        <v>29</v>
      </c>
      <c r="B50" s="49" t="s">
        <v>228</v>
      </c>
      <c r="C50" s="49" t="s">
        <v>95</v>
      </c>
      <c r="D50" s="49" t="s">
        <v>89</v>
      </c>
      <c r="E50" s="49" t="s">
        <v>232</v>
      </c>
      <c r="F50" s="49" t="s">
        <v>270</v>
      </c>
      <c r="K50" s="47" t="s">
        <v>187</v>
      </c>
      <c r="L50" s="47" t="s">
        <v>231</v>
      </c>
      <c r="N50" s="52"/>
      <c r="O50" s="52"/>
    </row>
    <row r="51" spans="1:15">
      <c r="A51" s="49" t="s">
        <v>31</v>
      </c>
      <c r="B51" s="49" t="s">
        <v>235</v>
      </c>
      <c r="C51" s="49" t="s">
        <v>90</v>
      </c>
      <c r="D51" s="49" t="s">
        <v>89</v>
      </c>
      <c r="E51" s="49" t="s">
        <v>236</v>
      </c>
      <c r="F51" s="49" t="s">
        <v>271</v>
      </c>
      <c r="K51" s="47" t="s">
        <v>199</v>
      </c>
      <c r="L51" s="47" t="s">
        <v>234</v>
      </c>
      <c r="N51" s="52"/>
      <c r="O51" s="52"/>
    </row>
    <row r="52" spans="1:15">
      <c r="A52" s="49" t="s">
        <v>272</v>
      </c>
      <c r="B52" s="49" t="s">
        <v>235</v>
      </c>
      <c r="C52" s="49" t="s">
        <v>90</v>
      </c>
      <c r="D52" s="49" t="s">
        <v>89</v>
      </c>
      <c r="E52" s="49" t="s">
        <v>236</v>
      </c>
      <c r="F52" s="49" t="s">
        <v>271</v>
      </c>
      <c r="K52" s="47" t="s">
        <v>206</v>
      </c>
      <c r="L52" s="47" t="s">
        <v>234</v>
      </c>
      <c r="N52" s="52"/>
      <c r="O52" s="52"/>
    </row>
    <row r="53" spans="1:15">
      <c r="A53" s="49" t="s">
        <v>8</v>
      </c>
      <c r="C53" s="49" t="s">
        <v>90</v>
      </c>
      <c r="D53" s="49" t="s">
        <v>89</v>
      </c>
      <c r="E53" s="49" t="s">
        <v>232</v>
      </c>
      <c r="F53" s="49" t="s">
        <v>271</v>
      </c>
      <c r="K53" s="47" t="s">
        <v>273</v>
      </c>
      <c r="L53" s="47" t="s">
        <v>234</v>
      </c>
      <c r="N53" s="52"/>
      <c r="O53" s="52"/>
    </row>
    <row r="54" spans="1:15">
      <c r="A54" s="49" t="s">
        <v>32</v>
      </c>
      <c r="C54" s="49" t="s">
        <v>90</v>
      </c>
      <c r="D54" s="49" t="s">
        <v>89</v>
      </c>
      <c r="E54" s="49" t="s">
        <v>236</v>
      </c>
      <c r="F54" s="49" t="s">
        <v>271</v>
      </c>
      <c r="K54" s="47" t="s">
        <v>205</v>
      </c>
      <c r="L54" s="47" t="s">
        <v>185</v>
      </c>
      <c r="N54" s="52"/>
      <c r="O54" s="52"/>
    </row>
    <row r="55" spans="1:15">
      <c r="A55" s="49" t="s">
        <v>17</v>
      </c>
      <c r="B55" s="49" t="s">
        <v>228</v>
      </c>
      <c r="C55" s="49" t="s">
        <v>93</v>
      </c>
      <c r="D55" s="49" t="s">
        <v>85</v>
      </c>
      <c r="E55" s="49" t="s">
        <v>232</v>
      </c>
      <c r="F55" s="49" t="s">
        <v>274</v>
      </c>
      <c r="K55" s="47" t="s">
        <v>275</v>
      </c>
      <c r="L55" s="47" t="s">
        <v>185</v>
      </c>
      <c r="N55" s="52"/>
      <c r="O55" s="52"/>
    </row>
    <row r="56" spans="1:15">
      <c r="A56" s="49" t="s">
        <v>14</v>
      </c>
      <c r="B56" s="49" t="s">
        <v>228</v>
      </c>
      <c r="C56" s="49" t="s">
        <v>93</v>
      </c>
      <c r="D56" s="49" t="s">
        <v>85</v>
      </c>
      <c r="E56" s="49" t="s">
        <v>232</v>
      </c>
      <c r="F56" s="49" t="s">
        <v>274</v>
      </c>
      <c r="K56" s="47" t="s">
        <v>203</v>
      </c>
      <c r="L56" s="47" t="s">
        <v>231</v>
      </c>
      <c r="N56" s="52"/>
      <c r="O56" s="52"/>
    </row>
    <row r="57" spans="1:15">
      <c r="A57" s="49" t="s">
        <v>276</v>
      </c>
      <c r="B57" s="49" t="s">
        <v>228</v>
      </c>
      <c r="C57" s="49" t="s">
        <v>93</v>
      </c>
      <c r="D57" s="49" t="s">
        <v>85</v>
      </c>
      <c r="E57" s="49" t="s">
        <v>232</v>
      </c>
      <c r="F57" s="49" t="s">
        <v>274</v>
      </c>
      <c r="K57" s="47" t="s">
        <v>277</v>
      </c>
      <c r="L57" s="47" t="s">
        <v>234</v>
      </c>
      <c r="N57" s="52"/>
      <c r="O57" s="52"/>
    </row>
    <row r="58" spans="1:15">
      <c r="A58" s="49" t="s">
        <v>23</v>
      </c>
      <c r="B58" s="49" t="s">
        <v>228</v>
      </c>
      <c r="C58" s="49" t="s">
        <v>93</v>
      </c>
      <c r="D58" s="49" t="s">
        <v>85</v>
      </c>
      <c r="E58" s="49" t="s">
        <v>236</v>
      </c>
      <c r="F58" s="49" t="s">
        <v>274</v>
      </c>
      <c r="K58" s="47" t="s">
        <v>185</v>
      </c>
      <c r="L58" s="47" t="s">
        <v>185</v>
      </c>
      <c r="N58" s="52"/>
      <c r="O58" s="52"/>
    </row>
    <row r="59" spans="1:15" ht="13.5">
      <c r="A59" s="49" t="s">
        <v>278</v>
      </c>
      <c r="B59" s="49" t="s">
        <v>228</v>
      </c>
      <c r="C59" s="49" t="s">
        <v>88</v>
      </c>
      <c r="D59" s="49" t="s">
        <v>83</v>
      </c>
      <c r="K59" s="47" t="s">
        <v>212</v>
      </c>
      <c r="L59" s="47" t="s">
        <v>185</v>
      </c>
      <c r="N59" s="53"/>
    </row>
    <row r="60" spans="1:15">
      <c r="A60" s="49" t="s">
        <v>279</v>
      </c>
      <c r="B60" s="49" t="s">
        <v>228</v>
      </c>
      <c r="C60" s="49" t="s">
        <v>93</v>
      </c>
      <c r="D60" s="49" t="s">
        <v>85</v>
      </c>
      <c r="K60" s="47" t="s">
        <v>198</v>
      </c>
      <c r="L60" s="47" t="s">
        <v>185</v>
      </c>
    </row>
    <row r="61" spans="1:15">
      <c r="A61" s="51" t="s">
        <v>280</v>
      </c>
      <c r="B61" s="49" t="s">
        <v>228</v>
      </c>
      <c r="C61" s="49" t="s">
        <v>88</v>
      </c>
      <c r="D61" s="49" t="s">
        <v>83</v>
      </c>
      <c r="K61" s="47" t="s">
        <v>201</v>
      </c>
      <c r="L61" s="47" t="s">
        <v>185</v>
      </c>
    </row>
    <row r="62" spans="1:15">
      <c r="A62" s="49" t="s">
        <v>281</v>
      </c>
      <c r="B62" s="49" t="s">
        <v>235</v>
      </c>
      <c r="C62" s="49" t="s">
        <v>92</v>
      </c>
      <c r="D62" s="49" t="s">
        <v>85</v>
      </c>
      <c r="K62" s="47" t="s">
        <v>282</v>
      </c>
      <c r="L62" s="47" t="s">
        <v>185</v>
      </c>
    </row>
    <row r="63" spans="1:15">
      <c r="A63" s="49" t="s">
        <v>283</v>
      </c>
      <c r="B63" s="49" t="s">
        <v>228</v>
      </c>
      <c r="C63" s="49" t="s">
        <v>90</v>
      </c>
      <c r="D63" s="49" t="s">
        <v>89</v>
      </c>
      <c r="K63" s="47" t="s">
        <v>219</v>
      </c>
      <c r="L63" s="47" t="s">
        <v>239</v>
      </c>
    </row>
    <row r="64" spans="1:15">
      <c r="A64" s="49" t="s">
        <v>284</v>
      </c>
      <c r="B64" s="49" t="s">
        <v>228</v>
      </c>
      <c r="C64" s="49" t="s">
        <v>88</v>
      </c>
      <c r="D64" s="49" t="s">
        <v>83</v>
      </c>
    </row>
    <row r="65" spans="1:4">
      <c r="A65" s="49" t="s">
        <v>285</v>
      </c>
      <c r="B65" s="49" t="s">
        <v>235</v>
      </c>
      <c r="C65" s="49" t="s">
        <v>90</v>
      </c>
      <c r="D65" s="49" t="s">
        <v>89</v>
      </c>
    </row>
    <row r="66" spans="1:4">
      <c r="A66" s="49" t="s">
        <v>286</v>
      </c>
      <c r="B66" s="49" t="s">
        <v>235</v>
      </c>
      <c r="C66" s="49" t="s">
        <v>88</v>
      </c>
      <c r="D66" s="49" t="s">
        <v>83</v>
      </c>
    </row>
    <row r="67" spans="1:4">
      <c r="A67" s="49" t="s">
        <v>287</v>
      </c>
      <c r="B67" s="49" t="s">
        <v>235</v>
      </c>
      <c r="C67" s="49" t="s">
        <v>88</v>
      </c>
      <c r="D67" s="49" t="s">
        <v>83</v>
      </c>
    </row>
    <row r="68" spans="1:4">
      <c r="A68" s="49" t="s">
        <v>288</v>
      </c>
      <c r="B68" s="49" t="s">
        <v>235</v>
      </c>
      <c r="C68" s="49" t="s">
        <v>93</v>
      </c>
      <c r="D68" s="49" t="s">
        <v>85</v>
      </c>
    </row>
    <row r="69" spans="1:4">
      <c r="A69" s="49" t="s">
        <v>289</v>
      </c>
      <c r="B69" s="49" t="s">
        <v>228</v>
      </c>
      <c r="C69" s="49" t="s">
        <v>88</v>
      </c>
      <c r="D69" s="49" t="s">
        <v>83</v>
      </c>
    </row>
    <row r="70" spans="1:4">
      <c r="A70" s="49" t="s">
        <v>290</v>
      </c>
      <c r="B70" s="49" t="s">
        <v>228</v>
      </c>
      <c r="C70" s="49" t="s">
        <v>90</v>
      </c>
      <c r="D70" s="49" t="s">
        <v>89</v>
      </c>
    </row>
    <row r="71" spans="1:4">
      <c r="A71" s="49" t="s">
        <v>291</v>
      </c>
      <c r="B71" s="49" t="s">
        <v>292</v>
      </c>
      <c r="C71" s="49" t="s">
        <v>88</v>
      </c>
      <c r="D71" s="49" t="s">
        <v>83</v>
      </c>
    </row>
    <row r="72" spans="1:4">
      <c r="A72" s="49" t="s">
        <v>293</v>
      </c>
      <c r="D72" s="49" t="s">
        <v>294</v>
      </c>
    </row>
    <row r="73" spans="1:4">
      <c r="A73" s="49" t="s">
        <v>295</v>
      </c>
      <c r="C73" s="49" t="s">
        <v>90</v>
      </c>
      <c r="D73" s="49" t="s">
        <v>296</v>
      </c>
    </row>
    <row r="74" spans="1:4">
      <c r="A74" s="49" t="s">
        <v>297</v>
      </c>
      <c r="B74" s="49" t="s">
        <v>228</v>
      </c>
      <c r="C74" s="49" t="s">
        <v>93</v>
      </c>
      <c r="D74" s="49" t="s">
        <v>85</v>
      </c>
    </row>
    <row r="75" spans="1:4">
      <c r="A75" s="49" t="s">
        <v>298</v>
      </c>
      <c r="B75" s="49" t="s">
        <v>228</v>
      </c>
      <c r="C75" s="49" t="s">
        <v>93</v>
      </c>
      <c r="D75" s="49" t="s">
        <v>85</v>
      </c>
    </row>
    <row r="76" spans="1:4">
      <c r="A76" s="49" t="s">
        <v>299</v>
      </c>
      <c r="B76" s="49" t="s">
        <v>228</v>
      </c>
      <c r="C76" s="49" t="s">
        <v>95</v>
      </c>
      <c r="D76" s="49" t="s">
        <v>89</v>
      </c>
    </row>
    <row r="77" spans="1:4">
      <c r="A77" s="49" t="s">
        <v>300</v>
      </c>
      <c r="C77" s="49" t="s">
        <v>92</v>
      </c>
      <c r="D77" s="49" t="s">
        <v>296</v>
      </c>
    </row>
    <row r="78" spans="1:4">
      <c r="A78" s="49" t="s">
        <v>301</v>
      </c>
      <c r="C78" s="49" t="s">
        <v>95</v>
      </c>
      <c r="D78" s="49" t="s">
        <v>296</v>
      </c>
    </row>
    <row r="79" spans="1:4">
      <c r="A79" s="49" t="s">
        <v>302</v>
      </c>
      <c r="C79" s="49" t="s">
        <v>84</v>
      </c>
      <c r="D79" s="49" t="s">
        <v>296</v>
      </c>
    </row>
    <row r="80" spans="1:4">
      <c r="A80" s="49" t="s">
        <v>303</v>
      </c>
      <c r="C80" s="49" t="s">
        <v>88</v>
      </c>
      <c r="D80" s="49" t="s">
        <v>296</v>
      </c>
    </row>
    <row r="81" spans="1:6">
      <c r="A81" s="49" t="s">
        <v>304</v>
      </c>
      <c r="C81" s="49" t="s">
        <v>88</v>
      </c>
      <c r="D81" s="49" t="s">
        <v>296</v>
      </c>
    </row>
    <row r="82" spans="1:6">
      <c r="A82" s="49" t="s">
        <v>305</v>
      </c>
      <c r="C82" s="49" t="s">
        <v>93</v>
      </c>
      <c r="D82" s="49" t="s">
        <v>85</v>
      </c>
      <c r="F82" s="49" t="s">
        <v>260</v>
      </c>
    </row>
    <row r="83" spans="1:6">
      <c r="A83" s="49" t="s">
        <v>306</v>
      </c>
      <c r="C83" s="49" t="s">
        <v>92</v>
      </c>
      <c r="D83" s="49" t="s">
        <v>307</v>
      </c>
    </row>
    <row r="84" spans="1:6">
      <c r="A84" s="49" t="s">
        <v>308</v>
      </c>
      <c r="D84" s="49" t="s">
        <v>309</v>
      </c>
    </row>
    <row r="85" spans="1:6">
      <c r="A85" s="49" t="s">
        <v>310</v>
      </c>
      <c r="D85" s="49" t="s">
        <v>309</v>
      </c>
    </row>
    <row r="86" spans="1:6">
      <c r="A86" s="49" t="s">
        <v>311</v>
      </c>
      <c r="D86" s="49" t="s">
        <v>309</v>
      </c>
    </row>
    <row r="87" spans="1:6">
      <c r="A87" s="49" t="s">
        <v>312</v>
      </c>
      <c r="D87" s="49" t="s">
        <v>309</v>
      </c>
    </row>
    <row r="88" spans="1:6">
      <c r="A88" s="49" t="s">
        <v>313</v>
      </c>
      <c r="D88" s="49" t="s">
        <v>309</v>
      </c>
    </row>
    <row r="89" spans="1:6">
      <c r="A89" s="49" t="s">
        <v>314</v>
      </c>
      <c r="D89" s="49" t="s">
        <v>309</v>
      </c>
    </row>
    <row r="90" spans="1:6">
      <c r="A90" s="49" t="s">
        <v>315</v>
      </c>
      <c r="D90" s="49" t="s">
        <v>309</v>
      </c>
    </row>
    <row r="91" spans="1:6">
      <c r="A91" s="49" t="s">
        <v>316</v>
      </c>
      <c r="D91" s="49" t="s">
        <v>309</v>
      </c>
    </row>
    <row r="92" spans="1:6">
      <c r="A92" s="49" t="s">
        <v>317</v>
      </c>
      <c r="D92" s="49" t="s">
        <v>309</v>
      </c>
    </row>
    <row r="93" spans="1:6">
      <c r="A93" s="49" t="s">
        <v>318</v>
      </c>
      <c r="D93" s="49" t="s">
        <v>309</v>
      </c>
    </row>
    <row r="94" spans="1:6">
      <c r="A94" s="49" t="s">
        <v>319</v>
      </c>
      <c r="D94" s="49" t="s">
        <v>309</v>
      </c>
    </row>
    <row r="95" spans="1:6">
      <c r="A95" s="49" t="s">
        <v>320</v>
      </c>
      <c r="D95" s="49" t="s">
        <v>309</v>
      </c>
    </row>
    <row r="96" spans="1:6">
      <c r="A96" s="49" t="s">
        <v>321</v>
      </c>
      <c r="D96" s="49" t="s">
        <v>309</v>
      </c>
    </row>
    <row r="97" spans="1:4">
      <c r="A97" s="49" t="s">
        <v>322</v>
      </c>
      <c r="D97" s="49" t="s">
        <v>309</v>
      </c>
    </row>
    <row r="98" spans="1:4">
      <c r="A98" s="49" t="s">
        <v>323</v>
      </c>
      <c r="D98" s="49" t="s">
        <v>309</v>
      </c>
    </row>
    <row r="99" spans="1:4">
      <c r="A99" s="49" t="s">
        <v>324</v>
      </c>
      <c r="D99" s="49" t="s">
        <v>309</v>
      </c>
    </row>
    <row r="100" spans="1:4">
      <c r="A100" s="49" t="s">
        <v>325</v>
      </c>
      <c r="D100" s="49" t="s">
        <v>309</v>
      </c>
    </row>
    <row r="101" spans="1:4">
      <c r="A101" s="49" t="s">
        <v>326</v>
      </c>
      <c r="D101" s="49" t="s">
        <v>309</v>
      </c>
    </row>
    <row r="102" spans="1:4">
      <c r="A102" s="49" t="s">
        <v>327</v>
      </c>
      <c r="D102" s="49" t="s">
        <v>309</v>
      </c>
    </row>
    <row r="103" spans="1:4">
      <c r="A103" s="49" t="s">
        <v>328</v>
      </c>
      <c r="D103" s="49" t="s">
        <v>309</v>
      </c>
    </row>
    <row r="104" spans="1:4">
      <c r="A104" s="49" t="s">
        <v>329</v>
      </c>
      <c r="D104" s="49" t="s">
        <v>309</v>
      </c>
    </row>
    <row r="105" spans="1:4">
      <c r="A105" s="49" t="s">
        <v>330</v>
      </c>
      <c r="D105" s="49" t="s">
        <v>309</v>
      </c>
    </row>
    <row r="106" spans="1:4">
      <c r="A106" s="49" t="s">
        <v>331</v>
      </c>
      <c r="D106" s="49" t="s">
        <v>309</v>
      </c>
    </row>
    <row r="107" spans="1:4">
      <c r="A107" s="49" t="s">
        <v>332</v>
      </c>
      <c r="D107" s="49" t="s">
        <v>309</v>
      </c>
    </row>
    <row r="108" spans="1:4">
      <c r="A108" s="49" t="s">
        <v>333</v>
      </c>
      <c r="D108" s="49" t="s">
        <v>309</v>
      </c>
    </row>
    <row r="109" spans="1:4">
      <c r="A109" s="49" t="s">
        <v>334</v>
      </c>
      <c r="D109" s="49" t="s">
        <v>309</v>
      </c>
    </row>
    <row r="110" spans="1:4">
      <c r="A110" s="49" t="s">
        <v>335</v>
      </c>
      <c r="D110" s="49" t="s">
        <v>309</v>
      </c>
    </row>
    <row r="111" spans="1:4">
      <c r="A111" s="49" t="s">
        <v>336</v>
      </c>
      <c r="D111" s="49" t="s">
        <v>309</v>
      </c>
    </row>
    <row r="112" spans="1:4">
      <c r="A112" s="49" t="s">
        <v>337</v>
      </c>
      <c r="D112" s="49" t="s">
        <v>309</v>
      </c>
    </row>
    <row r="113" spans="1:4">
      <c r="A113" s="49" t="s">
        <v>338</v>
      </c>
      <c r="D113" s="49" t="s">
        <v>309</v>
      </c>
    </row>
    <row r="114" spans="1:4">
      <c r="A114" s="49" t="s">
        <v>339</v>
      </c>
      <c r="D114" s="49" t="s">
        <v>309</v>
      </c>
    </row>
    <row r="115" spans="1:4">
      <c r="A115" s="49" t="s">
        <v>340</v>
      </c>
      <c r="D115" s="49" t="s">
        <v>309</v>
      </c>
    </row>
    <row r="116" spans="1:4">
      <c r="A116" s="49" t="s">
        <v>341</v>
      </c>
      <c r="D116" s="49" t="s">
        <v>309</v>
      </c>
    </row>
    <row r="117" spans="1:4">
      <c r="A117" s="49" t="s">
        <v>342</v>
      </c>
      <c r="D117" s="49" t="s">
        <v>309</v>
      </c>
    </row>
    <row r="118" spans="1:4">
      <c r="A118" s="49" t="s">
        <v>343</v>
      </c>
      <c r="D118" s="49" t="s">
        <v>309</v>
      </c>
    </row>
    <row r="119" spans="1:4">
      <c r="A119" s="49" t="s">
        <v>344</v>
      </c>
      <c r="D119" s="49" t="s">
        <v>309</v>
      </c>
    </row>
    <row r="120" spans="1:4">
      <c r="A120" s="49" t="s">
        <v>345</v>
      </c>
      <c r="D120" s="49" t="s">
        <v>309</v>
      </c>
    </row>
    <row r="121" spans="1:4">
      <c r="A121" s="49" t="s">
        <v>346</v>
      </c>
      <c r="D121" s="49" t="s">
        <v>309</v>
      </c>
    </row>
    <row r="122" spans="1:4">
      <c r="A122" s="49" t="s">
        <v>347</v>
      </c>
      <c r="D122" s="49" t="s">
        <v>309</v>
      </c>
    </row>
    <row r="123" spans="1:4">
      <c r="A123" s="49" t="s">
        <v>348</v>
      </c>
      <c r="D123" s="49" t="s">
        <v>309</v>
      </c>
    </row>
    <row r="124" spans="1:4">
      <c r="A124" s="49" t="s">
        <v>349</v>
      </c>
      <c r="D124" s="49" t="s">
        <v>309</v>
      </c>
    </row>
    <row r="125" spans="1:4">
      <c r="A125" s="49" t="s">
        <v>350</v>
      </c>
      <c r="D125" s="49" t="s">
        <v>309</v>
      </c>
    </row>
    <row r="126" spans="1:4">
      <c r="A126" s="49" t="s">
        <v>351</v>
      </c>
      <c r="D126" s="49" t="s">
        <v>309</v>
      </c>
    </row>
    <row r="127" spans="1:4">
      <c r="A127" s="49" t="s">
        <v>352</v>
      </c>
      <c r="D127" s="49" t="s">
        <v>309</v>
      </c>
    </row>
    <row r="128" spans="1:4">
      <c r="A128" s="49" t="s">
        <v>353</v>
      </c>
      <c r="D128" s="49" t="s">
        <v>309</v>
      </c>
    </row>
    <row r="129" spans="1:4">
      <c r="A129" s="49" t="s">
        <v>354</v>
      </c>
      <c r="D129" s="49" t="s">
        <v>309</v>
      </c>
    </row>
    <row r="130" spans="1:4">
      <c r="A130" s="49" t="s">
        <v>355</v>
      </c>
      <c r="D130" s="49" t="s">
        <v>309</v>
      </c>
    </row>
    <row r="131" spans="1:4">
      <c r="A131" s="49" t="s">
        <v>356</v>
      </c>
      <c r="D131" s="49" t="s">
        <v>309</v>
      </c>
    </row>
    <row r="132" spans="1:4">
      <c r="A132" s="49" t="s">
        <v>357</v>
      </c>
      <c r="D132" s="49" t="s">
        <v>309</v>
      </c>
    </row>
    <row r="133" spans="1:4">
      <c r="A133" s="49" t="s">
        <v>358</v>
      </c>
      <c r="D133" s="49" t="s">
        <v>309</v>
      </c>
    </row>
    <row r="134" spans="1:4">
      <c r="A134" s="49" t="s">
        <v>359</v>
      </c>
      <c r="D134" s="49" t="s">
        <v>309</v>
      </c>
    </row>
    <row r="135" spans="1:4">
      <c r="A135" s="49" t="s">
        <v>360</v>
      </c>
      <c r="D135" s="49" t="s">
        <v>309</v>
      </c>
    </row>
    <row r="136" spans="1:4">
      <c r="A136" s="49" t="s">
        <v>361</v>
      </c>
      <c r="D136" s="49" t="s">
        <v>309</v>
      </c>
    </row>
    <row r="137" spans="1:4">
      <c r="A137" s="49" t="s">
        <v>362</v>
      </c>
      <c r="D137" s="49" t="s">
        <v>309</v>
      </c>
    </row>
    <row r="138" spans="1:4">
      <c r="A138" s="49" t="s">
        <v>363</v>
      </c>
      <c r="D138" s="49" t="s">
        <v>309</v>
      </c>
    </row>
    <row r="139" spans="1:4">
      <c r="A139" s="49" t="s">
        <v>364</v>
      </c>
      <c r="D139" s="49" t="s">
        <v>309</v>
      </c>
    </row>
    <row r="140" spans="1:4">
      <c r="A140" s="49" t="s">
        <v>365</v>
      </c>
      <c r="D140" s="49" t="s">
        <v>309</v>
      </c>
    </row>
    <row r="141" spans="1:4">
      <c r="A141" s="49" t="s">
        <v>366</v>
      </c>
      <c r="D141" s="49" t="s">
        <v>309</v>
      </c>
    </row>
    <row r="142" spans="1:4">
      <c r="A142" s="49" t="s">
        <v>367</v>
      </c>
      <c r="D142" s="49" t="s">
        <v>309</v>
      </c>
    </row>
    <row r="143" spans="1:4">
      <c r="A143" s="49" t="s">
        <v>368</v>
      </c>
      <c r="D143" s="49" t="s">
        <v>309</v>
      </c>
    </row>
    <row r="144" spans="1:4">
      <c r="A144" s="49" t="s">
        <v>369</v>
      </c>
      <c r="D144" s="49" t="s">
        <v>309</v>
      </c>
    </row>
    <row r="145" spans="1:4">
      <c r="A145" s="49" t="s">
        <v>370</v>
      </c>
      <c r="D145" s="49" t="s">
        <v>309</v>
      </c>
    </row>
    <row r="146" spans="1:4">
      <c r="A146" s="49" t="s">
        <v>371</v>
      </c>
      <c r="D146" s="49" t="s">
        <v>309</v>
      </c>
    </row>
    <row r="147" spans="1:4">
      <c r="A147" s="49" t="s">
        <v>372</v>
      </c>
      <c r="D147" s="49" t="s">
        <v>309</v>
      </c>
    </row>
    <row r="148" spans="1:4">
      <c r="A148" s="49" t="s">
        <v>373</v>
      </c>
      <c r="D148" s="49" t="s">
        <v>309</v>
      </c>
    </row>
    <row r="149" spans="1:4">
      <c r="A149" s="49" t="s">
        <v>374</v>
      </c>
      <c r="D149" s="49" t="s">
        <v>309</v>
      </c>
    </row>
    <row r="150" spans="1:4">
      <c r="A150" s="49" t="s">
        <v>375</v>
      </c>
      <c r="D150" s="49" t="s">
        <v>309</v>
      </c>
    </row>
    <row r="151" spans="1:4">
      <c r="A151" s="49" t="s">
        <v>376</v>
      </c>
      <c r="D151" s="49" t="s">
        <v>309</v>
      </c>
    </row>
    <row r="152" spans="1:4">
      <c r="A152" s="49" t="s">
        <v>377</v>
      </c>
      <c r="D152" s="49" t="s">
        <v>309</v>
      </c>
    </row>
    <row r="153" spans="1:4">
      <c r="A153" s="49" t="s">
        <v>378</v>
      </c>
      <c r="D153" s="49" t="s">
        <v>309</v>
      </c>
    </row>
    <row r="154" spans="1:4">
      <c r="A154" s="49" t="s">
        <v>379</v>
      </c>
      <c r="D154" s="49" t="s">
        <v>309</v>
      </c>
    </row>
    <row r="155" spans="1:4">
      <c r="A155" s="49" t="s">
        <v>380</v>
      </c>
      <c r="D155" s="49" t="s">
        <v>309</v>
      </c>
    </row>
    <row r="156" spans="1:4">
      <c r="A156" s="49" t="s">
        <v>381</v>
      </c>
      <c r="D156" s="49" t="s">
        <v>309</v>
      </c>
    </row>
    <row r="157" spans="1:4">
      <c r="A157" s="49" t="s">
        <v>382</v>
      </c>
      <c r="D157" s="49" t="s">
        <v>309</v>
      </c>
    </row>
    <row r="158" spans="1:4">
      <c r="A158" s="49" t="s">
        <v>383</v>
      </c>
      <c r="D158" s="49" t="s">
        <v>309</v>
      </c>
    </row>
    <row r="159" spans="1:4">
      <c r="A159" s="49" t="s">
        <v>384</v>
      </c>
      <c r="D159" s="49" t="s">
        <v>309</v>
      </c>
    </row>
    <row r="160" spans="1:4">
      <c r="A160" s="49" t="s">
        <v>385</v>
      </c>
      <c r="D160" s="49" t="s">
        <v>309</v>
      </c>
    </row>
    <row r="161" spans="1:4">
      <c r="A161" s="49" t="s">
        <v>386</v>
      </c>
      <c r="D161" s="49" t="s">
        <v>309</v>
      </c>
    </row>
    <row r="162" spans="1:4">
      <c r="A162" s="49" t="s">
        <v>387</v>
      </c>
      <c r="D162" s="49" t="s">
        <v>309</v>
      </c>
    </row>
    <row r="163" spans="1:4">
      <c r="A163" s="49" t="s">
        <v>388</v>
      </c>
      <c r="D163" s="49" t="s">
        <v>309</v>
      </c>
    </row>
    <row r="164" spans="1:4">
      <c r="A164" s="49" t="s">
        <v>389</v>
      </c>
      <c r="D164" s="49" t="s">
        <v>309</v>
      </c>
    </row>
    <row r="165" spans="1:4">
      <c r="A165" s="49" t="s">
        <v>390</v>
      </c>
      <c r="D165" s="49" t="s">
        <v>309</v>
      </c>
    </row>
    <row r="166" spans="1:4">
      <c r="A166" s="49" t="s">
        <v>391</v>
      </c>
      <c r="D166" s="49" t="s">
        <v>309</v>
      </c>
    </row>
    <row r="167" spans="1:4">
      <c r="A167" s="49" t="s">
        <v>392</v>
      </c>
      <c r="D167" s="49" t="s">
        <v>309</v>
      </c>
    </row>
    <row r="168" spans="1:4">
      <c r="A168" s="49" t="s">
        <v>393</v>
      </c>
      <c r="D168" s="49" t="s">
        <v>309</v>
      </c>
    </row>
    <row r="169" spans="1:4">
      <c r="A169" s="49" t="s">
        <v>394</v>
      </c>
      <c r="D169" s="49" t="s">
        <v>309</v>
      </c>
    </row>
    <row r="170" spans="1:4">
      <c r="A170" s="49" t="s">
        <v>395</v>
      </c>
      <c r="D170" s="49" t="s">
        <v>309</v>
      </c>
    </row>
    <row r="171" spans="1:4">
      <c r="A171" s="49" t="s">
        <v>396</v>
      </c>
      <c r="D171" s="49" t="s">
        <v>309</v>
      </c>
    </row>
    <row r="172" spans="1:4">
      <c r="A172" s="49" t="s">
        <v>397</v>
      </c>
      <c r="D172" s="49" t="s">
        <v>309</v>
      </c>
    </row>
    <row r="173" spans="1:4">
      <c r="A173" s="49" t="s">
        <v>398</v>
      </c>
      <c r="D173" s="49" t="s">
        <v>309</v>
      </c>
    </row>
    <row r="174" spans="1:4">
      <c r="A174" s="49" t="s">
        <v>399</v>
      </c>
      <c r="D174" s="49" t="s">
        <v>309</v>
      </c>
    </row>
    <row r="175" spans="1:4">
      <c r="A175" s="49" t="s">
        <v>400</v>
      </c>
      <c r="D175" s="49" t="s">
        <v>309</v>
      </c>
    </row>
    <row r="176" spans="1:4">
      <c r="A176" s="49" t="s">
        <v>401</v>
      </c>
      <c r="D176" s="49" t="s">
        <v>309</v>
      </c>
    </row>
    <row r="177" spans="1:4">
      <c r="A177" s="49" t="s">
        <v>402</v>
      </c>
      <c r="D177" s="49" t="s">
        <v>309</v>
      </c>
    </row>
    <row r="178" spans="1:4">
      <c r="A178" s="49" t="s">
        <v>403</v>
      </c>
      <c r="D178" s="49" t="s">
        <v>309</v>
      </c>
    </row>
    <row r="179" spans="1:4">
      <c r="A179" s="49" t="s">
        <v>404</v>
      </c>
      <c r="D179" s="49" t="s">
        <v>309</v>
      </c>
    </row>
    <row r="180" spans="1:4">
      <c r="A180" s="49" t="s">
        <v>405</v>
      </c>
      <c r="D180" s="49" t="s">
        <v>309</v>
      </c>
    </row>
    <row r="181" spans="1:4">
      <c r="A181" s="49" t="s">
        <v>406</v>
      </c>
      <c r="D181" s="49" t="s">
        <v>309</v>
      </c>
    </row>
    <row r="182" spans="1:4">
      <c r="A182" s="49" t="s">
        <v>407</v>
      </c>
      <c r="D182" s="49" t="s">
        <v>309</v>
      </c>
    </row>
    <row r="183" spans="1:4">
      <c r="A183" s="49" t="s">
        <v>408</v>
      </c>
      <c r="D183" s="49" t="s">
        <v>309</v>
      </c>
    </row>
    <row r="184" spans="1:4">
      <c r="A184" s="49" t="s">
        <v>409</v>
      </c>
      <c r="D184" s="49" t="s">
        <v>309</v>
      </c>
    </row>
    <row r="185" spans="1:4">
      <c r="A185" s="49" t="s">
        <v>410</v>
      </c>
      <c r="D185" s="49" t="s">
        <v>309</v>
      </c>
    </row>
    <row r="186" spans="1:4">
      <c r="A186" s="49" t="s">
        <v>411</v>
      </c>
      <c r="D186" s="49" t="s">
        <v>309</v>
      </c>
    </row>
    <row r="187" spans="1:4">
      <c r="A187" s="49" t="s">
        <v>412</v>
      </c>
      <c r="D187" s="49" t="s">
        <v>309</v>
      </c>
    </row>
    <row r="188" spans="1:4">
      <c r="A188" s="49" t="s">
        <v>413</v>
      </c>
      <c r="D188" s="49" t="s">
        <v>309</v>
      </c>
    </row>
    <row r="189" spans="1:4">
      <c r="A189" s="49" t="s">
        <v>414</v>
      </c>
      <c r="D189" s="49" t="s">
        <v>309</v>
      </c>
    </row>
    <row r="190" spans="1:4">
      <c r="A190" s="49" t="s">
        <v>415</v>
      </c>
      <c r="D190" s="49" t="s">
        <v>309</v>
      </c>
    </row>
    <row r="191" spans="1:4">
      <c r="A191" s="49" t="s">
        <v>416</v>
      </c>
      <c r="D191" s="49" t="s">
        <v>309</v>
      </c>
    </row>
    <row r="192" spans="1:4">
      <c r="A192" s="49" t="s">
        <v>417</v>
      </c>
      <c r="D192" s="49" t="s">
        <v>309</v>
      </c>
    </row>
    <row r="193" spans="1:4">
      <c r="A193" s="49" t="s">
        <v>418</v>
      </c>
      <c r="D193" s="49" t="s">
        <v>309</v>
      </c>
    </row>
    <row r="194" spans="1:4">
      <c r="A194" s="49" t="s">
        <v>419</v>
      </c>
      <c r="D194" s="49" t="s">
        <v>309</v>
      </c>
    </row>
    <row r="195" spans="1:4">
      <c r="A195" s="49" t="s">
        <v>420</v>
      </c>
      <c r="D195" s="49" t="s">
        <v>309</v>
      </c>
    </row>
    <row r="196" spans="1:4">
      <c r="A196" s="49" t="s">
        <v>421</v>
      </c>
      <c r="D196" s="49" t="s">
        <v>309</v>
      </c>
    </row>
    <row r="197" spans="1:4">
      <c r="A197" s="49" t="s">
        <v>422</v>
      </c>
      <c r="D197" s="49" t="s">
        <v>309</v>
      </c>
    </row>
    <row r="198" spans="1:4">
      <c r="A198" s="49" t="s">
        <v>423</v>
      </c>
      <c r="D198" s="49" t="s">
        <v>309</v>
      </c>
    </row>
    <row r="199" spans="1:4">
      <c r="A199" s="49" t="s">
        <v>424</v>
      </c>
      <c r="D199" s="49" t="s">
        <v>309</v>
      </c>
    </row>
    <row r="200" spans="1:4">
      <c r="A200" s="49" t="s">
        <v>425</v>
      </c>
      <c r="D200" s="49" t="s">
        <v>309</v>
      </c>
    </row>
    <row r="201" spans="1:4">
      <c r="A201" s="49" t="s">
        <v>426</v>
      </c>
      <c r="D201" s="49" t="s">
        <v>309</v>
      </c>
    </row>
    <row r="202" spans="1:4">
      <c r="A202" s="49" t="s">
        <v>427</v>
      </c>
      <c r="D202" s="49" t="s">
        <v>309</v>
      </c>
    </row>
    <row r="203" spans="1:4">
      <c r="A203" s="49" t="s">
        <v>428</v>
      </c>
      <c r="D203" s="49" t="s">
        <v>309</v>
      </c>
    </row>
    <row r="204" spans="1:4">
      <c r="A204" s="49" t="s">
        <v>429</v>
      </c>
      <c r="D204" s="49" t="s">
        <v>309</v>
      </c>
    </row>
    <row r="205" spans="1:4">
      <c r="A205" s="49" t="s">
        <v>430</v>
      </c>
      <c r="D205" s="49" t="s">
        <v>309</v>
      </c>
    </row>
    <row r="206" spans="1:4">
      <c r="A206" s="49" t="s">
        <v>431</v>
      </c>
      <c r="D206" s="49" t="s">
        <v>309</v>
      </c>
    </row>
    <row r="207" spans="1:4">
      <c r="A207" s="49" t="s">
        <v>432</v>
      </c>
      <c r="D207" s="49" t="s">
        <v>309</v>
      </c>
    </row>
    <row r="208" spans="1:4">
      <c r="A208" s="49" t="s">
        <v>433</v>
      </c>
      <c r="D208" s="49" t="s">
        <v>309</v>
      </c>
    </row>
    <row r="209" spans="1:4">
      <c r="A209" s="49" t="s">
        <v>434</v>
      </c>
      <c r="D209" s="49" t="s">
        <v>309</v>
      </c>
    </row>
    <row r="210" spans="1:4">
      <c r="A210" s="49" t="s">
        <v>435</v>
      </c>
      <c r="D210" s="49" t="s">
        <v>309</v>
      </c>
    </row>
    <row r="211" spans="1:4">
      <c r="A211" s="49" t="s">
        <v>436</v>
      </c>
      <c r="D211" s="49" t="s">
        <v>309</v>
      </c>
    </row>
    <row r="212" spans="1:4">
      <c r="A212" s="49" t="s">
        <v>437</v>
      </c>
      <c r="D212" s="49" t="s">
        <v>309</v>
      </c>
    </row>
    <row r="213" spans="1:4">
      <c r="A213" s="49" t="s">
        <v>438</v>
      </c>
      <c r="D213" s="49" t="s">
        <v>309</v>
      </c>
    </row>
    <row r="214" spans="1:4">
      <c r="A214" s="49" t="s">
        <v>439</v>
      </c>
      <c r="D214" s="49" t="s">
        <v>309</v>
      </c>
    </row>
    <row r="215" spans="1:4">
      <c r="A215" s="49" t="s">
        <v>440</v>
      </c>
      <c r="D215" s="49" t="s">
        <v>309</v>
      </c>
    </row>
    <row r="216" spans="1:4">
      <c r="A216" s="49" t="s">
        <v>441</v>
      </c>
      <c r="D216" s="49" t="s">
        <v>309</v>
      </c>
    </row>
    <row r="217" spans="1:4">
      <c r="A217" s="49" t="s">
        <v>442</v>
      </c>
      <c r="D217" s="49" t="s">
        <v>309</v>
      </c>
    </row>
    <row r="218" spans="1:4">
      <c r="A218" s="49" t="s">
        <v>443</v>
      </c>
      <c r="D218" s="49" t="s">
        <v>309</v>
      </c>
    </row>
    <row r="219" spans="1:4">
      <c r="A219" s="49" t="s">
        <v>444</v>
      </c>
      <c r="D219" s="49" t="s">
        <v>309</v>
      </c>
    </row>
    <row r="220" spans="1:4">
      <c r="A220" s="49" t="s">
        <v>445</v>
      </c>
      <c r="D220" s="49" t="s">
        <v>309</v>
      </c>
    </row>
    <row r="221" spans="1:4">
      <c r="A221" s="49" t="s">
        <v>446</v>
      </c>
      <c r="D221" s="49" t="s">
        <v>309</v>
      </c>
    </row>
    <row r="222" spans="1:4">
      <c r="A222" s="49" t="s">
        <v>447</v>
      </c>
      <c r="D222" s="49" t="s">
        <v>309</v>
      </c>
    </row>
    <row r="223" spans="1:4">
      <c r="A223" s="49" t="s">
        <v>448</v>
      </c>
      <c r="D223" s="49" t="s">
        <v>309</v>
      </c>
    </row>
    <row r="224" spans="1:4">
      <c r="A224" s="49" t="s">
        <v>449</v>
      </c>
      <c r="D224" s="49" t="s">
        <v>309</v>
      </c>
    </row>
    <row r="225" spans="1:4">
      <c r="A225" s="49" t="s">
        <v>450</v>
      </c>
      <c r="D225" s="49" t="s">
        <v>309</v>
      </c>
    </row>
    <row r="226" spans="1:4">
      <c r="A226" s="49" t="s">
        <v>451</v>
      </c>
      <c r="D226" s="49" t="s">
        <v>309</v>
      </c>
    </row>
    <row r="227" spans="1:4">
      <c r="A227" s="49" t="s">
        <v>452</v>
      </c>
      <c r="D227" s="49" t="s">
        <v>309</v>
      </c>
    </row>
    <row r="228" spans="1:4">
      <c r="A228" s="49" t="s">
        <v>453</v>
      </c>
      <c r="D228" s="49" t="s">
        <v>309</v>
      </c>
    </row>
    <row r="229" spans="1:4">
      <c r="A229" s="49" t="s">
        <v>454</v>
      </c>
      <c r="D229" s="49" t="s">
        <v>309</v>
      </c>
    </row>
    <row r="230" spans="1:4">
      <c r="A230" s="49" t="s">
        <v>455</v>
      </c>
      <c r="D230" s="49" t="s">
        <v>309</v>
      </c>
    </row>
    <row r="231" spans="1:4">
      <c r="A231" s="49" t="s">
        <v>456</v>
      </c>
      <c r="D231" s="49" t="s">
        <v>309</v>
      </c>
    </row>
    <row r="232" spans="1:4">
      <c r="A232" s="49" t="s">
        <v>457</v>
      </c>
      <c r="D232" s="49" t="s">
        <v>309</v>
      </c>
    </row>
    <row r="233" spans="1:4">
      <c r="A233" s="49" t="s">
        <v>458</v>
      </c>
      <c r="D233" s="49" t="s">
        <v>309</v>
      </c>
    </row>
    <row r="234" spans="1:4">
      <c r="A234" s="49" t="s">
        <v>459</v>
      </c>
      <c r="D234" s="49" t="s">
        <v>309</v>
      </c>
    </row>
    <row r="235" spans="1:4">
      <c r="A235" s="49" t="s">
        <v>460</v>
      </c>
      <c r="D235" s="49" t="s">
        <v>309</v>
      </c>
    </row>
    <row r="236" spans="1:4">
      <c r="A236" s="49" t="s">
        <v>461</v>
      </c>
      <c r="D236" s="49" t="s">
        <v>309</v>
      </c>
    </row>
    <row r="237" spans="1:4">
      <c r="A237" s="49" t="s">
        <v>462</v>
      </c>
      <c r="D237" s="49" t="s">
        <v>309</v>
      </c>
    </row>
    <row r="238" spans="1:4">
      <c r="A238" s="49" t="s">
        <v>463</v>
      </c>
      <c r="D238" s="49" t="s">
        <v>309</v>
      </c>
    </row>
    <row r="239" spans="1:4">
      <c r="A239" s="49" t="s">
        <v>464</v>
      </c>
      <c r="D239" s="49" t="s">
        <v>309</v>
      </c>
    </row>
    <row r="240" spans="1:4">
      <c r="A240" s="49" t="s">
        <v>465</v>
      </c>
      <c r="D240" s="49" t="s">
        <v>309</v>
      </c>
    </row>
    <row r="241" spans="1:4">
      <c r="A241" s="49" t="s">
        <v>466</v>
      </c>
      <c r="D241" s="49" t="s">
        <v>309</v>
      </c>
    </row>
    <row r="242" spans="1:4">
      <c r="A242" s="49" t="s">
        <v>467</v>
      </c>
      <c r="D242" s="49" t="s">
        <v>309</v>
      </c>
    </row>
    <row r="243" spans="1:4">
      <c r="A243" s="49" t="s">
        <v>468</v>
      </c>
      <c r="D243" s="49" t="s">
        <v>309</v>
      </c>
    </row>
    <row r="244" spans="1:4">
      <c r="A244" s="49" t="s">
        <v>469</v>
      </c>
      <c r="D244" s="49" t="s">
        <v>309</v>
      </c>
    </row>
    <row r="245" spans="1:4">
      <c r="A245" s="49" t="s">
        <v>470</v>
      </c>
      <c r="D245" s="49" t="s">
        <v>309</v>
      </c>
    </row>
    <row r="246" spans="1:4">
      <c r="A246" s="49" t="s">
        <v>471</v>
      </c>
      <c r="D246" s="49" t="s">
        <v>309</v>
      </c>
    </row>
    <row r="247" spans="1:4">
      <c r="A247" s="49" t="s">
        <v>472</v>
      </c>
      <c r="D247" s="49" t="s">
        <v>309</v>
      </c>
    </row>
    <row r="248" spans="1:4">
      <c r="A248" s="49" t="s">
        <v>473</v>
      </c>
      <c r="D248" s="49" t="s">
        <v>309</v>
      </c>
    </row>
    <row r="249" spans="1:4">
      <c r="A249" s="49" t="s">
        <v>474</v>
      </c>
      <c r="D249" s="49" t="s">
        <v>309</v>
      </c>
    </row>
    <row r="250" spans="1:4">
      <c r="A250" s="49" t="s">
        <v>475</v>
      </c>
      <c r="D250" s="49" t="s">
        <v>309</v>
      </c>
    </row>
    <row r="251" spans="1:4">
      <c r="A251" s="49" t="s">
        <v>476</v>
      </c>
      <c r="D251" s="49" t="s">
        <v>309</v>
      </c>
    </row>
    <row r="252" spans="1:4">
      <c r="A252" s="49" t="s">
        <v>477</v>
      </c>
      <c r="D252" s="49" t="s">
        <v>309</v>
      </c>
    </row>
    <row r="253" spans="1:4">
      <c r="A253" s="49" t="s">
        <v>478</v>
      </c>
      <c r="D253" s="49" t="s">
        <v>309</v>
      </c>
    </row>
    <row r="254" spans="1:4">
      <c r="A254" s="49" t="s">
        <v>479</v>
      </c>
      <c r="D254" s="49" t="s">
        <v>309</v>
      </c>
    </row>
    <row r="255" spans="1:4">
      <c r="A255" s="49" t="s">
        <v>480</v>
      </c>
      <c r="D255" s="49" t="s">
        <v>309</v>
      </c>
    </row>
    <row r="256" spans="1:4">
      <c r="A256" s="49" t="s">
        <v>481</v>
      </c>
      <c r="D256" s="49" t="s">
        <v>309</v>
      </c>
    </row>
    <row r="257" spans="1:4">
      <c r="A257" s="49" t="s">
        <v>482</v>
      </c>
      <c r="D257" s="49" t="s">
        <v>309</v>
      </c>
    </row>
    <row r="258" spans="1:4">
      <c r="A258" s="49" t="s">
        <v>483</v>
      </c>
      <c r="D258" s="49" t="s">
        <v>309</v>
      </c>
    </row>
    <row r="259" spans="1:4">
      <c r="A259" s="49" t="s">
        <v>484</v>
      </c>
      <c r="D259" s="49" t="s">
        <v>309</v>
      </c>
    </row>
    <row r="260" spans="1:4">
      <c r="A260" s="49" t="s">
        <v>485</v>
      </c>
      <c r="D260" s="49" t="s">
        <v>309</v>
      </c>
    </row>
    <row r="261" spans="1:4">
      <c r="A261" s="49" t="s">
        <v>486</v>
      </c>
      <c r="D261" s="49" t="s">
        <v>309</v>
      </c>
    </row>
    <row r="262" spans="1:4">
      <c r="A262" s="49" t="s">
        <v>487</v>
      </c>
      <c r="D262" s="49" t="s">
        <v>309</v>
      </c>
    </row>
    <row r="263" spans="1:4">
      <c r="A263" s="49" t="s">
        <v>488</v>
      </c>
      <c r="D263" s="49" t="s">
        <v>309</v>
      </c>
    </row>
    <row r="264" spans="1:4">
      <c r="A264" s="49" t="s">
        <v>489</v>
      </c>
      <c r="D264" s="49" t="s">
        <v>309</v>
      </c>
    </row>
    <row r="265" spans="1:4">
      <c r="A265" s="49" t="s">
        <v>490</v>
      </c>
      <c r="D265" s="49" t="s">
        <v>309</v>
      </c>
    </row>
    <row r="266" spans="1:4">
      <c r="A266" s="49" t="s">
        <v>491</v>
      </c>
      <c r="D266" s="49" t="s">
        <v>309</v>
      </c>
    </row>
    <row r="267" spans="1:4">
      <c r="A267" s="49" t="s">
        <v>492</v>
      </c>
      <c r="D267" s="49" t="s">
        <v>309</v>
      </c>
    </row>
    <row r="268" spans="1:4">
      <c r="A268" s="49" t="s">
        <v>493</v>
      </c>
      <c r="D268" s="49" t="s">
        <v>309</v>
      </c>
    </row>
    <row r="269" spans="1:4">
      <c r="A269" s="49" t="s">
        <v>494</v>
      </c>
      <c r="D269" s="49" t="s">
        <v>309</v>
      </c>
    </row>
    <row r="270" spans="1:4">
      <c r="A270" s="49" t="s">
        <v>495</v>
      </c>
      <c r="D270" s="49" t="s">
        <v>309</v>
      </c>
    </row>
    <row r="271" spans="1:4">
      <c r="A271" s="49" t="s">
        <v>496</v>
      </c>
      <c r="D271" s="49" t="s">
        <v>309</v>
      </c>
    </row>
    <row r="272" spans="1:4">
      <c r="A272" s="49" t="s">
        <v>497</v>
      </c>
      <c r="D272" s="49" t="s">
        <v>309</v>
      </c>
    </row>
    <row r="273" spans="1:4">
      <c r="A273" s="49" t="s">
        <v>498</v>
      </c>
      <c r="D273" s="49" t="s">
        <v>309</v>
      </c>
    </row>
    <row r="274" spans="1:4">
      <c r="A274" s="49" t="s">
        <v>499</v>
      </c>
      <c r="D274" s="49" t="s">
        <v>309</v>
      </c>
    </row>
    <row r="275" spans="1:4">
      <c r="A275" s="49" t="s">
        <v>500</v>
      </c>
      <c r="D275" s="49" t="s">
        <v>309</v>
      </c>
    </row>
    <row r="276" spans="1:4">
      <c r="A276" s="49" t="s">
        <v>501</v>
      </c>
      <c r="D276" s="49" t="s">
        <v>309</v>
      </c>
    </row>
    <row r="277" spans="1:4">
      <c r="A277" s="49" t="s">
        <v>502</v>
      </c>
      <c r="D277" s="49" t="s">
        <v>309</v>
      </c>
    </row>
    <row r="278" spans="1:4">
      <c r="A278" s="49" t="s">
        <v>503</v>
      </c>
      <c r="D278" s="49" t="s">
        <v>309</v>
      </c>
    </row>
    <row r="279" spans="1:4">
      <c r="A279" s="49" t="s">
        <v>504</v>
      </c>
      <c r="D279" s="49" t="s">
        <v>309</v>
      </c>
    </row>
    <row r="280" spans="1:4">
      <c r="A280" s="49" t="s">
        <v>505</v>
      </c>
      <c r="D280" s="49" t="s">
        <v>309</v>
      </c>
    </row>
    <row r="281" spans="1:4">
      <c r="A281" s="49" t="s">
        <v>506</v>
      </c>
      <c r="D281" s="49" t="s">
        <v>309</v>
      </c>
    </row>
    <row r="282" spans="1:4">
      <c r="A282" s="49" t="s">
        <v>507</v>
      </c>
      <c r="D282" s="49" t="s">
        <v>309</v>
      </c>
    </row>
    <row r="283" spans="1:4">
      <c r="A283" s="49" t="s">
        <v>508</v>
      </c>
      <c r="D283" s="49" t="s">
        <v>309</v>
      </c>
    </row>
    <row r="284" spans="1:4">
      <c r="A284" s="49" t="s">
        <v>509</v>
      </c>
      <c r="D284" s="49" t="s">
        <v>309</v>
      </c>
    </row>
    <row r="285" spans="1:4">
      <c r="A285" s="49" t="s">
        <v>510</v>
      </c>
      <c r="D285" s="49" t="s">
        <v>309</v>
      </c>
    </row>
    <row r="286" spans="1:4">
      <c r="A286" s="49" t="s">
        <v>511</v>
      </c>
      <c r="D286" s="49" t="s">
        <v>309</v>
      </c>
    </row>
    <row r="287" spans="1:4">
      <c r="A287" s="49" t="s">
        <v>512</v>
      </c>
      <c r="D287" s="49" t="s">
        <v>309</v>
      </c>
    </row>
    <row r="288" spans="1:4">
      <c r="A288" s="49" t="s">
        <v>513</v>
      </c>
      <c r="D288" s="49" t="s">
        <v>309</v>
      </c>
    </row>
    <row r="289" spans="1:4">
      <c r="A289" s="49" t="s">
        <v>514</v>
      </c>
      <c r="D289" s="49" t="s">
        <v>309</v>
      </c>
    </row>
    <row r="290" spans="1:4">
      <c r="A290" s="49" t="s">
        <v>515</v>
      </c>
      <c r="D290" s="49" t="s">
        <v>309</v>
      </c>
    </row>
    <row r="291" spans="1:4">
      <c r="A291" s="49" t="s">
        <v>516</v>
      </c>
      <c r="D291" s="49" t="s">
        <v>309</v>
      </c>
    </row>
    <row r="292" spans="1:4">
      <c r="A292" s="49" t="s">
        <v>517</v>
      </c>
      <c r="D292" s="49" t="s">
        <v>309</v>
      </c>
    </row>
    <row r="293" spans="1:4">
      <c r="A293" s="49" t="s">
        <v>518</v>
      </c>
      <c r="D293" s="49" t="s">
        <v>309</v>
      </c>
    </row>
    <row r="294" spans="1:4">
      <c r="A294" s="49" t="s">
        <v>519</v>
      </c>
      <c r="D294" s="49" t="s">
        <v>309</v>
      </c>
    </row>
    <row r="295" spans="1:4">
      <c r="A295" s="49" t="s">
        <v>520</v>
      </c>
      <c r="D295" s="49" t="s">
        <v>309</v>
      </c>
    </row>
    <row r="296" spans="1:4">
      <c r="A296" s="49" t="s">
        <v>521</v>
      </c>
      <c r="D296" s="49" t="s">
        <v>309</v>
      </c>
    </row>
    <row r="297" spans="1:4">
      <c r="A297" s="49" t="s">
        <v>522</v>
      </c>
      <c r="D297" s="49" t="s">
        <v>309</v>
      </c>
    </row>
    <row r="298" spans="1:4">
      <c r="A298" s="49" t="s">
        <v>523</v>
      </c>
      <c r="D298" s="49" t="s">
        <v>309</v>
      </c>
    </row>
    <row r="299" spans="1:4">
      <c r="A299" s="49" t="s">
        <v>524</v>
      </c>
      <c r="D299" s="49" t="s">
        <v>309</v>
      </c>
    </row>
    <row r="300" spans="1:4">
      <c r="A300" s="49" t="s">
        <v>525</v>
      </c>
      <c r="D300" s="49" t="s">
        <v>309</v>
      </c>
    </row>
    <row r="301" spans="1:4">
      <c r="A301" s="49" t="s">
        <v>526</v>
      </c>
      <c r="D301" s="49" t="s">
        <v>309</v>
      </c>
    </row>
    <row r="302" spans="1:4">
      <c r="A302" s="49" t="s">
        <v>527</v>
      </c>
      <c r="D302" s="49" t="s">
        <v>309</v>
      </c>
    </row>
    <row r="303" spans="1:4">
      <c r="A303" s="49" t="s">
        <v>528</v>
      </c>
      <c r="D303" s="49" t="s">
        <v>309</v>
      </c>
    </row>
    <row r="304" spans="1:4">
      <c r="A304" s="49" t="s">
        <v>529</v>
      </c>
      <c r="D304" s="49" t="s">
        <v>309</v>
      </c>
    </row>
    <row r="305" spans="1:4">
      <c r="A305" s="49" t="s">
        <v>530</v>
      </c>
      <c r="D305" s="49" t="s">
        <v>309</v>
      </c>
    </row>
    <row r="306" spans="1:4">
      <c r="A306" s="49" t="s">
        <v>531</v>
      </c>
      <c r="D306" s="49" t="s">
        <v>309</v>
      </c>
    </row>
    <row r="307" spans="1:4">
      <c r="A307" s="49" t="s">
        <v>532</v>
      </c>
      <c r="D307" s="49" t="s">
        <v>309</v>
      </c>
    </row>
    <row r="308" spans="1:4">
      <c r="A308" s="49" t="s">
        <v>533</v>
      </c>
      <c r="D308" s="49" t="s">
        <v>309</v>
      </c>
    </row>
    <row r="309" spans="1:4">
      <c r="A309" s="49" t="s">
        <v>534</v>
      </c>
      <c r="D309" s="49" t="s">
        <v>309</v>
      </c>
    </row>
    <row r="310" spans="1:4">
      <c r="A310" s="49" t="s">
        <v>535</v>
      </c>
      <c r="D310" s="49" t="s">
        <v>309</v>
      </c>
    </row>
    <row r="311" spans="1:4">
      <c r="A311" s="49" t="s">
        <v>536</v>
      </c>
      <c r="D311" s="49" t="s">
        <v>309</v>
      </c>
    </row>
    <row r="312" spans="1:4">
      <c r="A312" s="49" t="s">
        <v>537</v>
      </c>
      <c r="D312" s="49" t="s">
        <v>309</v>
      </c>
    </row>
    <row r="313" spans="1:4">
      <c r="A313" s="49" t="s">
        <v>538</v>
      </c>
      <c r="D313" s="49" t="s">
        <v>309</v>
      </c>
    </row>
    <row r="314" spans="1:4">
      <c r="A314" s="49" t="s">
        <v>539</v>
      </c>
      <c r="D314" s="49" t="s">
        <v>309</v>
      </c>
    </row>
    <row r="315" spans="1:4">
      <c r="A315" s="49" t="s">
        <v>540</v>
      </c>
      <c r="D315" s="49" t="s">
        <v>309</v>
      </c>
    </row>
    <row r="316" spans="1:4">
      <c r="A316" s="49" t="s">
        <v>541</v>
      </c>
      <c r="D316" s="49" t="s">
        <v>309</v>
      </c>
    </row>
    <row r="317" spans="1:4">
      <c r="A317" s="49" t="s">
        <v>542</v>
      </c>
      <c r="D317" s="49" t="s">
        <v>309</v>
      </c>
    </row>
    <row r="318" spans="1:4">
      <c r="A318" s="49" t="s">
        <v>543</v>
      </c>
      <c r="D318" s="49" t="s">
        <v>309</v>
      </c>
    </row>
    <row r="319" spans="1:4">
      <c r="A319" s="49" t="s">
        <v>544</v>
      </c>
      <c r="D319" s="49" t="s">
        <v>309</v>
      </c>
    </row>
    <row r="320" spans="1:4">
      <c r="A320" s="49" t="s">
        <v>545</v>
      </c>
      <c r="D320" s="49" t="s">
        <v>309</v>
      </c>
    </row>
    <row r="321" spans="1:4">
      <c r="A321" s="49" t="s">
        <v>546</v>
      </c>
      <c r="D321" s="49" t="s">
        <v>309</v>
      </c>
    </row>
    <row r="322" spans="1:4">
      <c r="A322" s="49" t="s">
        <v>547</v>
      </c>
      <c r="D322" s="49" t="s">
        <v>309</v>
      </c>
    </row>
    <row r="323" spans="1:4">
      <c r="A323" s="49" t="s">
        <v>548</v>
      </c>
      <c r="D323" s="49" t="s">
        <v>309</v>
      </c>
    </row>
    <row r="324" spans="1:4">
      <c r="A324" s="49" t="s">
        <v>549</v>
      </c>
      <c r="D324" s="49" t="s">
        <v>309</v>
      </c>
    </row>
    <row r="325" spans="1:4">
      <c r="A325" s="49" t="s">
        <v>550</v>
      </c>
      <c r="D325" s="49" t="s">
        <v>309</v>
      </c>
    </row>
    <row r="326" spans="1:4">
      <c r="A326" s="49" t="s">
        <v>551</v>
      </c>
      <c r="D326" s="49" t="s">
        <v>309</v>
      </c>
    </row>
    <row r="327" spans="1:4">
      <c r="A327" s="49" t="s">
        <v>552</v>
      </c>
      <c r="D327" s="49" t="s">
        <v>309</v>
      </c>
    </row>
    <row r="328" spans="1:4">
      <c r="A328" s="49" t="s">
        <v>553</v>
      </c>
      <c r="D328" s="49" t="s">
        <v>309</v>
      </c>
    </row>
    <row r="329" spans="1:4">
      <c r="A329" s="49" t="s">
        <v>554</v>
      </c>
      <c r="D329" s="49" t="s">
        <v>309</v>
      </c>
    </row>
    <row r="330" spans="1:4">
      <c r="A330" s="49" t="s">
        <v>555</v>
      </c>
      <c r="D330" s="49" t="s">
        <v>309</v>
      </c>
    </row>
    <row r="331" spans="1:4">
      <c r="A331" s="49" t="s">
        <v>556</v>
      </c>
      <c r="D331" s="49" t="s">
        <v>309</v>
      </c>
    </row>
    <row r="332" spans="1:4">
      <c r="A332" s="49" t="s">
        <v>557</v>
      </c>
      <c r="D332" s="49" t="s">
        <v>309</v>
      </c>
    </row>
    <row r="333" spans="1:4">
      <c r="A333" s="49" t="s">
        <v>558</v>
      </c>
      <c r="D333" s="49" t="s">
        <v>309</v>
      </c>
    </row>
    <row r="334" spans="1:4">
      <c r="A334" s="49" t="s">
        <v>559</v>
      </c>
      <c r="D334" s="49" t="s">
        <v>309</v>
      </c>
    </row>
    <row r="335" spans="1:4">
      <c r="A335" s="49" t="s">
        <v>560</v>
      </c>
      <c r="D335" s="49" t="s">
        <v>309</v>
      </c>
    </row>
    <row r="336" spans="1:4">
      <c r="A336" s="49" t="s">
        <v>561</v>
      </c>
      <c r="D336" s="49" t="s">
        <v>309</v>
      </c>
    </row>
    <row r="337" spans="1:4">
      <c r="A337" s="49" t="s">
        <v>562</v>
      </c>
      <c r="D337" s="49" t="s">
        <v>309</v>
      </c>
    </row>
    <row r="338" spans="1:4">
      <c r="A338" s="49" t="s">
        <v>563</v>
      </c>
      <c r="D338" s="49" t="s">
        <v>309</v>
      </c>
    </row>
    <row r="339" spans="1:4">
      <c r="A339" s="49" t="s">
        <v>564</v>
      </c>
      <c r="D339" s="49" t="s">
        <v>309</v>
      </c>
    </row>
    <row r="340" spans="1:4">
      <c r="A340" s="49" t="s">
        <v>565</v>
      </c>
      <c r="D340" s="49" t="s">
        <v>309</v>
      </c>
    </row>
    <row r="341" spans="1:4">
      <c r="A341" s="49" t="s">
        <v>566</v>
      </c>
      <c r="D341" s="49" t="s">
        <v>309</v>
      </c>
    </row>
    <row r="342" spans="1:4">
      <c r="A342" s="49" t="s">
        <v>567</v>
      </c>
      <c r="D342" s="49" t="s">
        <v>309</v>
      </c>
    </row>
    <row r="343" spans="1:4">
      <c r="A343" s="49" t="s">
        <v>568</v>
      </c>
      <c r="D343" s="49" t="s">
        <v>309</v>
      </c>
    </row>
    <row r="344" spans="1:4">
      <c r="A344" s="49" t="s">
        <v>569</v>
      </c>
      <c r="D344" s="49" t="s">
        <v>309</v>
      </c>
    </row>
    <row r="345" spans="1:4">
      <c r="A345" s="49" t="s">
        <v>570</v>
      </c>
      <c r="D345" s="49" t="s">
        <v>309</v>
      </c>
    </row>
    <row r="346" spans="1:4">
      <c r="A346" s="49" t="s">
        <v>571</v>
      </c>
      <c r="D346" s="49" t="s">
        <v>309</v>
      </c>
    </row>
    <row r="347" spans="1:4">
      <c r="A347" s="49" t="s">
        <v>572</v>
      </c>
      <c r="D347" s="49" t="s">
        <v>309</v>
      </c>
    </row>
    <row r="348" spans="1:4">
      <c r="A348" s="49" t="s">
        <v>573</v>
      </c>
      <c r="D348" s="49" t="s">
        <v>309</v>
      </c>
    </row>
    <row r="349" spans="1:4">
      <c r="A349" s="49" t="s">
        <v>574</v>
      </c>
      <c r="D349" s="49" t="s">
        <v>309</v>
      </c>
    </row>
    <row r="350" spans="1:4">
      <c r="A350" s="49" t="s">
        <v>575</v>
      </c>
      <c r="D350" s="49" t="s">
        <v>309</v>
      </c>
    </row>
    <row r="351" spans="1:4">
      <c r="A351" s="49" t="s">
        <v>576</v>
      </c>
      <c r="D351" s="49" t="s">
        <v>309</v>
      </c>
    </row>
    <row r="352" spans="1:4">
      <c r="A352" s="49" t="s">
        <v>577</v>
      </c>
      <c r="D352" s="49" t="s">
        <v>309</v>
      </c>
    </row>
    <row r="353" spans="1:4">
      <c r="A353" s="49" t="s">
        <v>578</v>
      </c>
      <c r="D353" s="49" t="s">
        <v>309</v>
      </c>
    </row>
    <row r="354" spans="1:4">
      <c r="A354" s="49" t="s">
        <v>579</v>
      </c>
      <c r="D354" s="49" t="s">
        <v>309</v>
      </c>
    </row>
    <row r="355" spans="1:4">
      <c r="A355" s="49" t="s">
        <v>580</v>
      </c>
      <c r="D355" s="49" t="s">
        <v>309</v>
      </c>
    </row>
    <row r="356" spans="1:4">
      <c r="A356" s="49" t="s">
        <v>581</v>
      </c>
      <c r="D356" s="49" t="s">
        <v>309</v>
      </c>
    </row>
    <row r="357" spans="1:4">
      <c r="A357" s="49" t="s">
        <v>582</v>
      </c>
      <c r="D357" s="49" t="s">
        <v>309</v>
      </c>
    </row>
    <row r="358" spans="1:4">
      <c r="A358" s="49" t="s">
        <v>583</v>
      </c>
      <c r="D358" s="49" t="s">
        <v>309</v>
      </c>
    </row>
    <row r="359" spans="1:4">
      <c r="A359" s="49" t="s">
        <v>584</v>
      </c>
      <c r="D359" s="49" t="s">
        <v>309</v>
      </c>
    </row>
    <row r="360" spans="1:4">
      <c r="A360" s="49" t="s">
        <v>585</v>
      </c>
      <c r="D360" s="49" t="s">
        <v>309</v>
      </c>
    </row>
    <row r="361" spans="1:4">
      <c r="A361" s="49" t="s">
        <v>586</v>
      </c>
      <c r="D361" s="49" t="s">
        <v>309</v>
      </c>
    </row>
    <row r="362" spans="1:4">
      <c r="A362" s="49" t="s">
        <v>587</v>
      </c>
      <c r="C362" s="49" t="s">
        <v>90</v>
      </c>
      <c r="D362" s="49" t="s">
        <v>89</v>
      </c>
    </row>
    <row r="363" spans="1:4">
      <c r="A363" s="49" t="s">
        <v>588</v>
      </c>
      <c r="C363" s="49" t="s">
        <v>92</v>
      </c>
      <c r="D363" s="49" t="s">
        <v>85</v>
      </c>
    </row>
    <row r="364" spans="1:4">
      <c r="A364" s="49" t="s">
        <v>589</v>
      </c>
      <c r="C364" s="49" t="s">
        <v>88</v>
      </c>
      <c r="D364" s="49" t="s">
        <v>83</v>
      </c>
    </row>
    <row r="365" spans="1:4">
      <c r="A365" s="49" t="s">
        <v>590</v>
      </c>
      <c r="D365" s="49" t="s">
        <v>296</v>
      </c>
    </row>
    <row r="366" spans="1:4">
      <c r="A366" s="49" t="s">
        <v>591</v>
      </c>
      <c r="D366" s="49" t="s">
        <v>294</v>
      </c>
    </row>
    <row r="367" spans="1:4">
      <c r="A367" s="49" t="s">
        <v>592</v>
      </c>
      <c r="D367" s="49" t="s">
        <v>294</v>
      </c>
    </row>
    <row r="368" spans="1:4">
      <c r="A368" s="49" t="s">
        <v>593</v>
      </c>
      <c r="D368" s="49" t="s">
        <v>294</v>
      </c>
    </row>
    <row r="369" spans="1:4">
      <c r="A369" s="49" t="s">
        <v>594</v>
      </c>
      <c r="D369" s="49" t="s">
        <v>294</v>
      </c>
    </row>
    <row r="370" spans="1:4">
      <c r="A370" s="49" t="s">
        <v>595</v>
      </c>
      <c r="D370" s="49" t="s">
        <v>294</v>
      </c>
    </row>
    <row r="371" spans="1:4">
      <c r="A371" s="49" t="s">
        <v>596</v>
      </c>
      <c r="D371" s="49" t="s">
        <v>294</v>
      </c>
    </row>
    <row r="372" spans="1:4">
      <c r="A372" s="49" t="s">
        <v>597</v>
      </c>
      <c r="D372" s="49" t="s">
        <v>294</v>
      </c>
    </row>
    <row r="373" spans="1:4">
      <c r="A373" s="49" t="s">
        <v>598</v>
      </c>
      <c r="D373" s="49" t="s">
        <v>294</v>
      </c>
    </row>
    <row r="374" spans="1:4">
      <c r="A374" s="49" t="s">
        <v>599</v>
      </c>
      <c r="D374" s="49" t="s">
        <v>294</v>
      </c>
    </row>
    <row r="375" spans="1:4">
      <c r="A375" s="49" t="s">
        <v>600</v>
      </c>
      <c r="D375" s="49" t="s">
        <v>294</v>
      </c>
    </row>
    <row r="376" spans="1:4">
      <c r="A376" s="49" t="s">
        <v>601</v>
      </c>
      <c r="D376" s="49" t="s">
        <v>294</v>
      </c>
    </row>
    <row r="377" spans="1:4">
      <c r="A377" s="49" t="s">
        <v>602</v>
      </c>
      <c r="D377" s="49" t="s">
        <v>294</v>
      </c>
    </row>
    <row r="378" spans="1:4">
      <c r="A378" s="49" t="s">
        <v>603</v>
      </c>
      <c r="D378" s="49" t="s">
        <v>294</v>
      </c>
    </row>
    <row r="379" spans="1:4">
      <c r="A379" s="49" t="s">
        <v>604</v>
      </c>
      <c r="D379" s="49" t="s">
        <v>294</v>
      </c>
    </row>
    <row r="380" spans="1:4">
      <c r="A380" s="49" t="s">
        <v>605</v>
      </c>
      <c r="D380" s="49" t="s">
        <v>294</v>
      </c>
    </row>
    <row r="381" spans="1:4">
      <c r="A381" s="49" t="s">
        <v>606</v>
      </c>
      <c r="D381" s="49" t="s">
        <v>294</v>
      </c>
    </row>
    <row r="382" spans="1:4">
      <c r="A382" s="49" t="s">
        <v>607</v>
      </c>
      <c r="D382" s="49" t="s">
        <v>294</v>
      </c>
    </row>
    <row r="383" spans="1:4">
      <c r="A383" s="49" t="s">
        <v>608</v>
      </c>
      <c r="D383" s="49" t="s">
        <v>294</v>
      </c>
    </row>
    <row r="384" spans="1:4">
      <c r="A384" s="49" t="s">
        <v>609</v>
      </c>
      <c r="D384" s="49" t="s">
        <v>294</v>
      </c>
    </row>
    <row r="385" spans="1:4">
      <c r="A385" s="49" t="s">
        <v>610</v>
      </c>
      <c r="D385" s="49" t="s">
        <v>294</v>
      </c>
    </row>
    <row r="386" spans="1:4">
      <c r="A386" s="49" t="s">
        <v>611</v>
      </c>
      <c r="D386" s="49" t="s">
        <v>294</v>
      </c>
    </row>
    <row r="387" spans="1:4">
      <c r="A387" s="49" t="s">
        <v>612</v>
      </c>
      <c r="D387" s="49" t="s">
        <v>294</v>
      </c>
    </row>
    <row r="388" spans="1:4">
      <c r="A388" s="49" t="s">
        <v>613</v>
      </c>
      <c r="D388" s="49" t="s">
        <v>294</v>
      </c>
    </row>
    <row r="389" spans="1:4">
      <c r="A389" s="49" t="s">
        <v>614</v>
      </c>
      <c r="D389" s="49" t="s">
        <v>294</v>
      </c>
    </row>
    <row r="390" spans="1:4">
      <c r="A390" s="49" t="s">
        <v>615</v>
      </c>
      <c r="D390" s="49" t="s">
        <v>294</v>
      </c>
    </row>
    <row r="391" spans="1:4">
      <c r="A391" s="49" t="s">
        <v>616</v>
      </c>
      <c r="D391" s="49" t="s">
        <v>294</v>
      </c>
    </row>
    <row r="392" spans="1:4">
      <c r="A392" s="49" t="s">
        <v>617</v>
      </c>
      <c r="D392" s="49" t="s">
        <v>294</v>
      </c>
    </row>
    <row r="393" spans="1:4">
      <c r="A393" s="49" t="s">
        <v>618</v>
      </c>
      <c r="D393" s="49" t="s">
        <v>294</v>
      </c>
    </row>
    <row r="394" spans="1:4">
      <c r="A394" s="49" t="s">
        <v>619</v>
      </c>
      <c r="D394" s="49" t="s">
        <v>294</v>
      </c>
    </row>
    <row r="395" spans="1:4">
      <c r="A395" s="49" t="s">
        <v>620</v>
      </c>
      <c r="D395" s="49" t="s">
        <v>294</v>
      </c>
    </row>
    <row r="396" spans="1:4">
      <c r="A396" s="49" t="s">
        <v>621</v>
      </c>
      <c r="D396" s="49" t="s">
        <v>294</v>
      </c>
    </row>
    <row r="397" spans="1:4">
      <c r="A397" s="49" t="s">
        <v>622</v>
      </c>
      <c r="D397" s="49" t="s">
        <v>294</v>
      </c>
    </row>
    <row r="398" spans="1:4">
      <c r="A398" s="49" t="s">
        <v>623</v>
      </c>
      <c r="D398" s="49" t="s">
        <v>294</v>
      </c>
    </row>
    <row r="399" spans="1:4">
      <c r="A399" s="49" t="s">
        <v>624</v>
      </c>
      <c r="D399" s="49" t="s">
        <v>294</v>
      </c>
    </row>
    <row r="400" spans="1:4">
      <c r="A400" s="49" t="s">
        <v>625</v>
      </c>
      <c r="D400" s="49" t="s">
        <v>294</v>
      </c>
    </row>
    <row r="401" spans="1:4">
      <c r="A401" s="49" t="s">
        <v>626</v>
      </c>
      <c r="D401" s="49" t="s">
        <v>294</v>
      </c>
    </row>
    <row r="402" spans="1:4">
      <c r="A402" s="49" t="s">
        <v>627</v>
      </c>
      <c r="D402" s="49" t="s">
        <v>294</v>
      </c>
    </row>
    <row r="403" spans="1:4">
      <c r="A403" s="49" t="s">
        <v>628</v>
      </c>
      <c r="D403" s="49" t="s">
        <v>294</v>
      </c>
    </row>
    <row r="404" spans="1:4">
      <c r="A404" s="49" t="s">
        <v>629</v>
      </c>
      <c r="C404" s="49" t="s">
        <v>92</v>
      </c>
      <c r="D404" s="49" t="s">
        <v>85</v>
      </c>
    </row>
    <row r="405" spans="1:4">
      <c r="A405" s="49" t="s">
        <v>630</v>
      </c>
      <c r="D405" s="49" t="s">
        <v>631</v>
      </c>
    </row>
    <row r="406" spans="1:4">
      <c r="A406" s="49" t="s">
        <v>632</v>
      </c>
      <c r="D406" s="49" t="s">
        <v>631</v>
      </c>
    </row>
    <row r="407" spans="1:4">
      <c r="A407" s="49" t="s">
        <v>633</v>
      </c>
      <c r="D407" s="49" t="s">
        <v>631</v>
      </c>
    </row>
    <row r="408" spans="1:4">
      <c r="A408" s="49" t="s">
        <v>634</v>
      </c>
      <c r="D408" s="49" t="s">
        <v>631</v>
      </c>
    </row>
    <row r="409" spans="1:4">
      <c r="A409" s="49" t="s">
        <v>635</v>
      </c>
      <c r="D409" s="49" t="s">
        <v>631</v>
      </c>
    </row>
    <row r="410" spans="1:4">
      <c r="A410" s="49" t="s">
        <v>636</v>
      </c>
      <c r="D410" s="49" t="s">
        <v>631</v>
      </c>
    </row>
    <row r="411" spans="1:4">
      <c r="A411" s="49" t="s">
        <v>637</v>
      </c>
      <c r="D411" s="49" t="s">
        <v>631</v>
      </c>
    </row>
    <row r="412" spans="1:4">
      <c r="A412" s="49" t="s">
        <v>638</v>
      </c>
      <c r="D412" s="49" t="s">
        <v>631</v>
      </c>
    </row>
    <row r="413" spans="1:4">
      <c r="A413" s="49" t="s">
        <v>639</v>
      </c>
      <c r="D413" s="49" t="s">
        <v>631</v>
      </c>
    </row>
    <row r="414" spans="1:4">
      <c r="A414" s="49" t="s">
        <v>640</v>
      </c>
      <c r="D414" s="49" t="s">
        <v>631</v>
      </c>
    </row>
    <row r="415" spans="1:4">
      <c r="A415" s="49" t="s">
        <v>641</v>
      </c>
      <c r="D415" s="49" t="s">
        <v>631</v>
      </c>
    </row>
    <row r="416" spans="1:4">
      <c r="A416" s="49" t="s">
        <v>642</v>
      </c>
      <c r="D416" s="49" t="s">
        <v>631</v>
      </c>
    </row>
    <row r="417" spans="1:4">
      <c r="A417" s="49" t="s">
        <v>643</v>
      </c>
      <c r="D417" s="49" t="s">
        <v>631</v>
      </c>
    </row>
    <row r="418" spans="1:4">
      <c r="A418" s="49" t="s">
        <v>644</v>
      </c>
      <c r="D418" s="49" t="s">
        <v>631</v>
      </c>
    </row>
    <row r="419" spans="1:4">
      <c r="A419" s="49" t="s">
        <v>645</v>
      </c>
      <c r="D419" s="49" t="s">
        <v>631</v>
      </c>
    </row>
    <row r="420" spans="1:4">
      <c r="A420" s="49" t="s">
        <v>646</v>
      </c>
      <c r="D420" s="49" t="s">
        <v>631</v>
      </c>
    </row>
    <row r="421" spans="1:4">
      <c r="A421" s="49" t="s">
        <v>647</v>
      </c>
      <c r="D421" s="49" t="s">
        <v>631</v>
      </c>
    </row>
    <row r="422" spans="1:4">
      <c r="A422" s="49" t="s">
        <v>648</v>
      </c>
      <c r="D422" s="49" t="s">
        <v>631</v>
      </c>
    </row>
    <row r="423" spans="1:4">
      <c r="A423" s="49" t="s">
        <v>649</v>
      </c>
      <c r="D423" s="49" t="s">
        <v>631</v>
      </c>
    </row>
    <row r="424" spans="1:4">
      <c r="A424" s="49" t="s">
        <v>650</v>
      </c>
      <c r="D424" s="49" t="s">
        <v>631</v>
      </c>
    </row>
    <row r="425" spans="1:4">
      <c r="A425" s="49" t="s">
        <v>651</v>
      </c>
      <c r="D425" s="49" t="s">
        <v>631</v>
      </c>
    </row>
    <row r="426" spans="1:4">
      <c r="A426" s="49" t="s">
        <v>652</v>
      </c>
      <c r="D426" s="49" t="s">
        <v>631</v>
      </c>
    </row>
    <row r="427" spans="1:4">
      <c r="A427" s="49" t="s">
        <v>653</v>
      </c>
      <c r="D427" s="49" t="s">
        <v>631</v>
      </c>
    </row>
    <row r="428" spans="1:4">
      <c r="A428" s="49" t="s">
        <v>654</v>
      </c>
      <c r="D428" s="49" t="s">
        <v>631</v>
      </c>
    </row>
    <row r="429" spans="1:4">
      <c r="A429" s="49" t="s">
        <v>655</v>
      </c>
      <c r="D429" s="49" t="s">
        <v>631</v>
      </c>
    </row>
    <row r="430" spans="1:4">
      <c r="A430" s="49" t="s">
        <v>656</v>
      </c>
      <c r="D430" s="49" t="s">
        <v>631</v>
      </c>
    </row>
    <row r="431" spans="1:4">
      <c r="A431" s="49" t="s">
        <v>657</v>
      </c>
      <c r="C431" s="49" t="s">
        <v>88</v>
      </c>
      <c r="D431" s="49" t="s">
        <v>83</v>
      </c>
    </row>
    <row r="432" spans="1:4">
      <c r="A432" s="49" t="s">
        <v>658</v>
      </c>
      <c r="C432" s="49" t="s">
        <v>92</v>
      </c>
      <c r="D432" s="49" t="s">
        <v>85</v>
      </c>
    </row>
    <row r="433" spans="1:4">
      <c r="A433" s="49" t="s">
        <v>659</v>
      </c>
      <c r="D433" s="49" t="s">
        <v>307</v>
      </c>
    </row>
    <row r="434" spans="1:4">
      <c r="A434" s="49" t="s">
        <v>660</v>
      </c>
      <c r="D434" s="49" t="s">
        <v>296</v>
      </c>
    </row>
    <row r="435" spans="1:4">
      <c r="A435" s="49" t="s">
        <v>661</v>
      </c>
      <c r="D435" s="49" t="s">
        <v>309</v>
      </c>
    </row>
    <row r="436" spans="1:4">
      <c r="A436" s="49" t="s">
        <v>662</v>
      </c>
      <c r="D436" s="49" t="s">
        <v>309</v>
      </c>
    </row>
    <row r="437" spans="1:4">
      <c r="A437" s="49" t="s">
        <v>663</v>
      </c>
      <c r="D437" s="49" t="s">
        <v>309</v>
      </c>
    </row>
    <row r="438" spans="1:4">
      <c r="A438" s="49" t="s">
        <v>664</v>
      </c>
      <c r="D438" s="49" t="s">
        <v>309</v>
      </c>
    </row>
    <row r="439" spans="1:4">
      <c r="A439" s="49" t="s">
        <v>665</v>
      </c>
      <c r="D439" s="49" t="s">
        <v>309</v>
      </c>
    </row>
    <row r="440" spans="1:4">
      <c r="A440" s="49" t="s">
        <v>666</v>
      </c>
      <c r="D440" s="49" t="s">
        <v>309</v>
      </c>
    </row>
    <row r="441" spans="1:4">
      <c r="A441" s="49" t="s">
        <v>667</v>
      </c>
      <c r="D441" s="49" t="s">
        <v>309</v>
      </c>
    </row>
    <row r="442" spans="1:4">
      <c r="A442" s="49" t="s">
        <v>668</v>
      </c>
      <c r="D442" s="49" t="s">
        <v>309</v>
      </c>
    </row>
    <row r="443" spans="1:4">
      <c r="A443" s="49" t="s">
        <v>669</v>
      </c>
      <c r="D443" s="49" t="s">
        <v>294</v>
      </c>
    </row>
    <row r="444" spans="1:4">
      <c r="A444" s="49" t="s">
        <v>670</v>
      </c>
      <c r="D444" s="49" t="s">
        <v>294</v>
      </c>
    </row>
    <row r="445" spans="1:4">
      <c r="A445" s="49" t="s">
        <v>671</v>
      </c>
      <c r="D445" s="49" t="s">
        <v>294</v>
      </c>
    </row>
    <row r="446" spans="1:4">
      <c r="A446" s="49" t="s">
        <v>672</v>
      </c>
      <c r="D446" s="49" t="s">
        <v>294</v>
      </c>
    </row>
    <row r="447" spans="1:4">
      <c r="A447" s="49" t="s">
        <v>673</v>
      </c>
      <c r="D447" s="49" t="s">
        <v>294</v>
      </c>
    </row>
    <row r="448" spans="1:4">
      <c r="A448" s="49" t="s">
        <v>674</v>
      </c>
      <c r="D448" s="49" t="s">
        <v>294</v>
      </c>
    </row>
    <row r="449" spans="1:4">
      <c r="A449" s="49" t="s">
        <v>675</v>
      </c>
      <c r="D449" s="49" t="s">
        <v>294</v>
      </c>
    </row>
    <row r="450" spans="1:4">
      <c r="A450" s="49" t="s">
        <v>676</v>
      </c>
      <c r="D450" s="49" t="s">
        <v>294</v>
      </c>
    </row>
    <row r="451" spans="1:4">
      <c r="A451" s="49" t="s">
        <v>677</v>
      </c>
      <c r="D451" s="49" t="s">
        <v>294</v>
      </c>
    </row>
    <row r="452" spans="1:4">
      <c r="A452" s="49" t="s">
        <v>678</v>
      </c>
      <c r="D452" s="49" t="s">
        <v>294</v>
      </c>
    </row>
    <row r="453" spans="1:4">
      <c r="A453" s="49" t="s">
        <v>679</v>
      </c>
      <c r="D453" s="49" t="s">
        <v>294</v>
      </c>
    </row>
    <row r="454" spans="1:4">
      <c r="A454" s="49" t="s">
        <v>680</v>
      </c>
      <c r="D454" s="49" t="s">
        <v>294</v>
      </c>
    </row>
    <row r="455" spans="1:4">
      <c r="A455" s="49" t="s">
        <v>681</v>
      </c>
      <c r="D455" s="49" t="s">
        <v>294</v>
      </c>
    </row>
    <row r="456" spans="1:4">
      <c r="A456" s="49" t="s">
        <v>682</v>
      </c>
      <c r="D456" s="49" t="s">
        <v>294</v>
      </c>
    </row>
    <row r="457" spans="1:4">
      <c r="A457" s="49" t="s">
        <v>683</v>
      </c>
      <c r="D457" s="49" t="s">
        <v>631</v>
      </c>
    </row>
    <row r="458" spans="1:4">
      <c r="A458" s="49" t="s">
        <v>684</v>
      </c>
      <c r="D458" s="49" t="s">
        <v>631</v>
      </c>
    </row>
    <row r="459" spans="1:4">
      <c r="A459" s="49" t="s">
        <v>685</v>
      </c>
      <c r="D459" s="49" t="s">
        <v>631</v>
      </c>
    </row>
    <row r="460" spans="1:4">
      <c r="A460" s="49" t="s">
        <v>686</v>
      </c>
      <c r="D460" s="49" t="s">
        <v>631</v>
      </c>
    </row>
    <row r="461" spans="1:4">
      <c r="A461" s="49" t="s">
        <v>687</v>
      </c>
      <c r="D461" s="49" t="s">
        <v>631</v>
      </c>
    </row>
    <row r="462" spans="1:4">
      <c r="A462" s="49" t="s">
        <v>688</v>
      </c>
      <c r="D462" s="49" t="s">
        <v>631</v>
      </c>
    </row>
    <row r="463" spans="1:4">
      <c r="A463" s="49" t="s">
        <v>689</v>
      </c>
      <c r="D463" s="49" t="s">
        <v>631</v>
      </c>
    </row>
    <row r="464" spans="1:4">
      <c r="A464" s="49" t="s">
        <v>690</v>
      </c>
      <c r="D464" s="49" t="s">
        <v>631</v>
      </c>
    </row>
    <row r="465" spans="1:4">
      <c r="A465" s="49" t="s">
        <v>691</v>
      </c>
      <c r="D465" s="49" t="s">
        <v>631</v>
      </c>
    </row>
    <row r="466" spans="1:4">
      <c r="A466" s="49" t="s">
        <v>692</v>
      </c>
      <c r="D466" s="49" t="s">
        <v>631</v>
      </c>
    </row>
    <row r="467" spans="1:4">
      <c r="A467" s="49" t="s">
        <v>693</v>
      </c>
      <c r="D467" s="49" t="s">
        <v>309</v>
      </c>
    </row>
    <row r="468" spans="1:4">
      <c r="A468" s="49" t="s">
        <v>694</v>
      </c>
      <c r="D468" s="49" t="s">
        <v>296</v>
      </c>
    </row>
    <row r="469" spans="1:4">
      <c r="A469" s="49" t="s">
        <v>695</v>
      </c>
      <c r="D469" s="49" t="s">
        <v>309</v>
      </c>
    </row>
  </sheetData>
  <conditionalFormatting sqref="A2:A25 A27:A63">
    <cfRule type="duplicateValues" dxfId="0" priority="1"/>
  </conditionalFormatting>
  <pageMargins left="0.511811024" right="0.511811024" top="0.78740157499999996" bottom="0.78740157499999996" header="0.31496062000000002" footer="0.31496062000000002"/>
  <headerFooter>
    <oddFooter>&amp;L_x000D_&amp;1#&amp;"Aptos"&amp;6&amp;K000000 *** Clasificado CORPORATIVO por TELEFÓNICA. *** Classified CORPORATE by TELEFÓNICA.
*** Classificado como CORPORATIVO pela TELEFÓNICA. *** Von TELEFÓNICA als UNTERNEHMENSINTERN eingestuft.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2B7E706D-FBFC-4A4E-B52C-499AC6E2733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A4E1F625-CE71-4640-A037-F41618676490}">
  <ds:schemaRefs>
    <ds:schemaRef ds:uri="http://gemini/pivotcustomization/a3a94d41-fcd7-45ce-86f8-9f37d8bfe6ac"/>
  </ds:schemaRefs>
</ds:datastoreItem>
</file>

<file path=customXml/itemProps3.xml><?xml version="1.0" encoding="utf-8"?>
<ds:datastoreItem xmlns:ds="http://schemas.openxmlformats.org/officeDocument/2006/customXml" ds:itemID="{19589F28-F705-4B4E-A956-07DB117D13C8}">
  <ds:schemaRefs>
    <ds:schemaRef ds:uri="http://gemini/pivotcustomization/c3fcd022-494d-44f6-b970-3ce00169464a"/>
  </ds:schemaRefs>
</ds:datastoreItem>
</file>

<file path=customXml/itemProps4.xml><?xml version="1.0" encoding="utf-8"?>
<ds:datastoreItem xmlns:ds="http://schemas.openxmlformats.org/officeDocument/2006/customXml" ds:itemID="{B55DA3BE-5C1A-4A18-9733-92128981A403}">
  <ds:schemaRefs>
    <ds:schemaRef ds:uri="http://gemini/pivotcustomization/IsSandboxEmbedded"/>
  </ds:schemaRefs>
</ds:datastoreItem>
</file>

<file path=customXml/itemProps5.xml><?xml version="1.0" encoding="utf-8"?>
<ds:datastoreItem xmlns:ds="http://schemas.openxmlformats.org/officeDocument/2006/customXml" ds:itemID="{570FB05B-F63A-40D8-9615-F29723FFE31F}">
  <ds:schemaRefs>
    <ds:schemaRef ds:uri="http://gemini/pivotcustomization/03b7196b-251c-4197-a77a-2e4c4bb87f4e"/>
  </ds:schemaRefs>
</ds:datastoreItem>
</file>

<file path=customXml/itemProps6.xml><?xml version="1.0" encoding="utf-8"?>
<ds:datastoreItem xmlns:ds="http://schemas.openxmlformats.org/officeDocument/2006/customXml" ds:itemID="{E0365DD7-D33E-4C01-9B3B-DB32AEF6FAB4}">
  <ds:schemaRefs>
    <ds:schemaRef ds:uri="http://gemini/pivotcustomization/Diagrams"/>
  </ds:schemaRefs>
</ds:datastoreItem>
</file>

<file path=customXml/itemProps7.xml><?xml version="1.0" encoding="utf-8"?>
<ds:datastoreItem xmlns:ds="http://schemas.openxmlformats.org/officeDocument/2006/customXml" ds:itemID="{F5AF3C03-7930-40ED-80DD-6D339BE3C56F}">
  <ds:schemaRefs>
    <ds:schemaRef ds:uri="http://gemini/pivotcustomization/TableWidget"/>
  </ds:schemaRefs>
</ds:datastoreItem>
</file>

<file path=customXml/itemProps8.xml><?xml version="1.0" encoding="utf-8"?>
<ds:datastoreItem xmlns:ds="http://schemas.openxmlformats.org/officeDocument/2006/customXml" ds:itemID="{18284F86-6516-4B21-94C3-A28E977092FB}">
  <ds:schemaRefs>
    <ds:schemaRef ds:uri="http://gemini/pivotcustomization/TableXML_Base"/>
  </ds:schemaRefs>
</ds:datastoreItem>
</file>

<file path=customXml/itemProps9.xml><?xml version="1.0" encoding="utf-8"?>
<ds:datastoreItem xmlns:ds="http://schemas.openxmlformats.org/officeDocument/2006/customXml" ds:itemID="{34E80D69-DDD0-48D1-BD55-8C7B8E18C0FB}">
  <ds:schemaRefs>
    <ds:schemaRef ds:uri="http://gemini/pivotcustomization/ErrorCache"/>
  </ds:schemaRefs>
</ds:datastoreItem>
</file>

<file path=customXml/itemProps10.xml><?xml version="1.0" encoding="utf-8"?>
<ds:datastoreItem xmlns:ds="http://schemas.openxmlformats.org/officeDocument/2006/customXml" ds:itemID="{FFBDC748-E5BB-4143-9D36-12F5C7C1B111}">
  <ds:schemaRefs>
    <ds:schemaRef ds:uri="http://gemini/pivotcustomization/PowerPivotVersion"/>
  </ds:schemaRefs>
</ds:datastoreItem>
</file>

<file path=customXml/itemProps11.xml><?xml version="1.0" encoding="utf-8"?>
<ds:datastoreItem xmlns:ds="http://schemas.openxmlformats.org/officeDocument/2006/customXml" ds:itemID="{4FB0DEA0-E821-408B-9420-9B6413186029}">
  <ds:schemaRefs>
    <ds:schemaRef ds:uri="http://gemini/pivotcustomization/TableOrder"/>
  </ds:schemaRefs>
</ds:datastoreItem>
</file>

<file path=customXml/itemProps12.xml><?xml version="1.0" encoding="utf-8"?>
<ds:datastoreItem xmlns:ds="http://schemas.openxmlformats.org/officeDocument/2006/customXml" ds:itemID="{E7778195-6FB7-422B-BF1C-56A8A70EE446}">
  <ds:schemaRefs>
    <ds:schemaRef ds:uri="http://gemini/pivotcustomization/95437647-1a7f-455e-a497-beca1ddc3a73"/>
  </ds:schemaRefs>
</ds:datastoreItem>
</file>

<file path=customXml/itemProps13.xml><?xml version="1.0" encoding="utf-8"?>
<ds:datastoreItem xmlns:ds="http://schemas.openxmlformats.org/officeDocument/2006/customXml" ds:itemID="{91ADDF6A-E19D-4429-9067-106C57163526}">
  <ds:schemaRefs>
    <ds:schemaRef ds:uri="http://gemini/pivotcustomization/ShowHidden"/>
  </ds:schemaRefs>
</ds:datastoreItem>
</file>

<file path=customXml/itemProps14.xml><?xml version="1.0" encoding="utf-8"?>
<ds:datastoreItem xmlns:ds="http://schemas.openxmlformats.org/officeDocument/2006/customXml" ds:itemID="{B89192FD-082D-4EE0-9DCB-DB5197569161}">
  <ds:schemaRefs>
    <ds:schemaRef ds:uri="http://gemini/pivotcustomization/SandboxNonEmpty"/>
  </ds:schemaRefs>
</ds:datastoreItem>
</file>

<file path=customXml/itemProps15.xml><?xml version="1.0" encoding="utf-8"?>
<ds:datastoreItem xmlns:ds="http://schemas.openxmlformats.org/officeDocument/2006/customXml" ds:itemID="{5DDB98C8-ACEA-4CA2-85E1-B44BEFBEE369}">
  <ds:schemaRefs>
    <ds:schemaRef ds:uri="http://gemini/pivotcustomization/MeasureGridState"/>
  </ds:schemaRefs>
</ds:datastoreItem>
</file>

<file path=customXml/itemProps16.xml><?xml version="1.0" encoding="utf-8"?>
<ds:datastoreItem xmlns:ds="http://schemas.openxmlformats.org/officeDocument/2006/customXml" ds:itemID="{E0F41D04-624F-4D26-AF83-AA9F4451DC58}">
  <ds:schemaRefs>
    <ds:schemaRef ds:uri="http://gemini/pivotcustomization/LinkedTableUpdateMode"/>
  </ds:schemaRefs>
</ds:datastoreItem>
</file>

<file path=customXml/itemProps17.xml><?xml version="1.0" encoding="utf-8"?>
<ds:datastoreItem xmlns:ds="http://schemas.openxmlformats.org/officeDocument/2006/customXml" ds:itemID="{5AFCD5F1-DFE6-4949-876B-675C1DE30B24}">
  <ds:schemaRefs>
    <ds:schemaRef ds:uri="http://gemini/pivotcustomization/RelationshipAutoDetectionEnabled"/>
  </ds:schemaRefs>
</ds:datastoreItem>
</file>

<file path=customXml/itemProps18.xml><?xml version="1.0" encoding="utf-8"?>
<ds:datastoreItem xmlns:ds="http://schemas.openxmlformats.org/officeDocument/2006/customXml" ds:itemID="{B9B3BFCC-8102-4B7C-A333-5C41D9120047}">
  <ds:schemaRefs>
    <ds:schemaRef ds:uri="http://gemini/pivotcustomization/54697c72-2c8d-4119-bed0-73f850a26d55"/>
  </ds:schemaRefs>
</ds:datastoreItem>
</file>

<file path=customXml/itemProps19.xml><?xml version="1.0" encoding="utf-8"?>
<ds:datastoreItem xmlns:ds="http://schemas.openxmlformats.org/officeDocument/2006/customXml" ds:itemID="{5670B1CD-D256-4FB6-A015-E6C17EBC1F10}">
  <ds:schemaRefs>
    <ds:schemaRef ds:uri="http://gemini/pivotcustomization/FormulaBarState"/>
  </ds:schemaRefs>
</ds:datastoreItem>
</file>

<file path=customXml/itemProps20.xml><?xml version="1.0" encoding="utf-8"?>
<ds:datastoreItem xmlns:ds="http://schemas.openxmlformats.org/officeDocument/2006/customXml" ds:itemID="{58675473-9A77-46AD-A078-E607A7DD5961}">
  <ds:schemaRefs>
    <ds:schemaRef ds:uri="http://gemini/pivotcustomization/ManualCalcMode"/>
  </ds:schemaRefs>
</ds:datastoreItem>
</file>

<file path=customXml/itemProps21.xml><?xml version="1.0" encoding="utf-8"?>
<ds:datastoreItem xmlns:ds="http://schemas.openxmlformats.org/officeDocument/2006/customXml" ds:itemID="{DB1EC19A-80ED-4124-B21B-0440F19870E3}">
  <ds:schemaRefs>
    <ds:schemaRef ds:uri="http://gemini/pivotcustomization/ShowImplicitMeasures"/>
  </ds:schemaRefs>
</ds:datastoreItem>
</file>

<file path=customXml/itemProps22.xml><?xml version="1.0" encoding="utf-8"?>
<ds:datastoreItem xmlns:ds="http://schemas.openxmlformats.org/officeDocument/2006/customXml" ds:itemID="{E38DF46C-47A3-4058-9916-CCA7945C5EE3}">
  <ds:schemaRefs>
    <ds:schemaRef ds:uri="http://gemini/pivotcustomization/dda77583-01a5-483b-b05d-969c9aafbb5c"/>
  </ds:schemaRefs>
</ds:datastoreItem>
</file>

<file path=customXml/itemProps23.xml><?xml version="1.0" encoding="utf-8"?>
<ds:datastoreItem xmlns:ds="http://schemas.openxmlformats.org/officeDocument/2006/customXml" ds:itemID="{A44B878F-D73C-425E-B79E-B0B4D954AEE2}">
  <ds:schemaRefs>
    <ds:schemaRef ds:uri="http://gemini/pivotcustomization/ClientWindowXML"/>
  </ds:schemaRefs>
</ds:datastoreItem>
</file>

<file path=customXml/itemProps24.xml><?xml version="1.0" encoding="utf-8"?>
<ds:datastoreItem xmlns:ds="http://schemas.openxmlformats.org/officeDocument/2006/customXml" ds:itemID="{E90906D9-B4A8-4DFF-9FBE-A60052E61095}">
  <ds:schemaRefs>
    <ds:schemaRef ds:uri="http://gemini/pivotcustomization/7e8064ea-31b4-4265-9b29-93cceb34feec"/>
  </ds:schemaRefs>
</ds:datastoreItem>
</file>

<file path=customXml/itemProps25.xml><?xml version="1.0" encoding="utf-8"?>
<ds:datastoreItem xmlns:ds="http://schemas.openxmlformats.org/officeDocument/2006/customXml" ds:itemID="{018DC5CF-AB5D-49D3-9ADB-4BE4CBAFDEE6}">
  <ds:schemaRefs>
    <ds:schemaRef ds:uri="http://gemini/pivotcustomization/73576855-3154-4f2e-8889-6e6afeb70b66"/>
  </ds:schemaRefs>
</ds:datastoreItem>
</file>

<file path=docMetadata/LabelInfo.xml><?xml version="1.0" encoding="utf-8"?>
<clbl:labelList xmlns:clbl="http://schemas.microsoft.com/office/2020/mipLabelMetadata">
  <clbl:label id="{4feff2ac-c3de-488c-99b2-c6384bfed2ea}" enabled="1" method="Standard" siteId="{9744600e-3e04-492e-baa1-25ec245c6f1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3</vt:i4>
      </vt:variant>
    </vt:vector>
  </HeadingPairs>
  <TitlesOfParts>
    <vt:vector size="10" baseType="lpstr">
      <vt:lpstr>FORÇA DE TRABALHO</vt:lpstr>
      <vt:lpstr>Média produtiva</vt:lpstr>
      <vt:lpstr>Din</vt:lpstr>
      <vt:lpstr>Mensal</vt:lpstr>
      <vt:lpstr>Produção TOA</vt:lpstr>
      <vt:lpstr>BASE TOA</vt:lpstr>
      <vt:lpstr>DE-PARA</vt:lpstr>
      <vt:lpstr>'Produção TOA'!BP</vt:lpstr>
      <vt:lpstr>BP</vt:lpstr>
      <vt:lpstr>Painel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Joice Bomfim Moreira Dos Santos</dc:creator>
  <cp:keywords/>
  <dc:description/>
  <cp:lastModifiedBy>Gabriel De Oliveira Mendes</cp:lastModifiedBy>
  <cp:revision/>
  <dcterms:created xsi:type="dcterms:W3CDTF">2026-08-31T18:39:49Z</dcterms:created>
  <dcterms:modified xsi:type="dcterms:W3CDTF">2026-10-09T20:59:30Z</dcterms:modified>
  <cp:category/>
  <cp:contentStatus/>
</cp:coreProperties>
</file>