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8eb9676f6d6732/Trading/"/>
    </mc:Choice>
  </mc:AlternateContent>
  <xr:revisionPtr revIDLastSave="2424" documentId="8_{634E3F42-E411-DB4B-991C-16C86CB70810}" xr6:coauthVersionLast="47" xr6:coauthVersionMax="47" xr10:uidLastSave="{788D4B7E-B5CA-4C14-B2FB-AEB8FC289A3A}"/>
  <bookViews>
    <workbookView xWindow="0" yWindow="0" windowWidth="28800" windowHeight="18000" firstSheet="3" xr2:uid="{00000000-000D-0000-FFFF-FFFF00000000}"/>
  </bookViews>
  <sheets>
    <sheet name="Registo de operações" sheetId="1" r:id="rId1"/>
    <sheet name="Weekly Analysis" sheetId="10" r:id="rId2"/>
    <sheet name="Trading Plan" sheetId="11" r:id="rId3"/>
    <sheet name="Statistics" sheetId="9" r:id="rId4"/>
    <sheet name="Evolução de Conta" sheetId="3" r:id="rId5"/>
    <sheet name="Pontuação" sheetId="2" r:id="rId6"/>
    <sheet name="Cálculo stop" sheetId="7" r:id="rId7"/>
  </sheets>
  <definedNames>
    <definedName name="_xlnm._FilterDatabase" localSheetId="0" hidden="1">'Registo de operações'!$A$10:$AJ$213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" i="1" l="1"/>
  <c r="R38" i="1" s="1"/>
  <c r="X38" i="1" s="1"/>
  <c r="AG38" i="1" s="1"/>
  <c r="W38" i="1"/>
  <c r="Z38" i="1"/>
  <c r="AB38" i="1" s="1"/>
  <c r="AA38" i="1" s="1"/>
  <c r="AI38" i="1"/>
  <c r="BI38" i="1"/>
  <c r="W39" i="1"/>
  <c r="Z39" i="1"/>
  <c r="AB39" i="1"/>
  <c r="AI39" i="1"/>
  <c r="BI39" i="1"/>
  <c r="W41" i="1"/>
  <c r="AB41" i="1" s="1"/>
  <c r="Z41" i="1"/>
  <c r="AI41" i="1"/>
  <c r="BI41" i="1"/>
  <c r="W42" i="1"/>
  <c r="Z42" i="1"/>
  <c r="AB42" i="1" s="1"/>
  <c r="AI42" i="1"/>
  <c r="BI42" i="1"/>
  <c r="W43" i="1"/>
  <c r="Z43" i="1"/>
  <c r="AB43" i="1" s="1"/>
  <c r="AI43" i="1"/>
  <c r="BI43" i="1"/>
  <c r="W44" i="1"/>
  <c r="Z44" i="1"/>
  <c r="AB44" i="1"/>
  <c r="AI44" i="1"/>
  <c r="BI44" i="1"/>
  <c r="W45" i="1"/>
  <c r="AB45" i="1" s="1"/>
  <c r="Z45" i="1"/>
  <c r="AI45" i="1"/>
  <c r="BI45" i="1"/>
  <c r="W46" i="1"/>
  <c r="Z46" i="1"/>
  <c r="AB46" i="1" s="1"/>
  <c r="AI46" i="1"/>
  <c r="BI46" i="1"/>
  <c r="W47" i="1"/>
  <c r="Z47" i="1"/>
  <c r="AB47" i="1" s="1"/>
  <c r="AI47" i="1"/>
  <c r="BI47" i="1"/>
  <c r="W50" i="1"/>
  <c r="Z50" i="1"/>
  <c r="AB50" i="1"/>
  <c r="AI50" i="1"/>
  <c r="BI50" i="1"/>
  <c r="W52" i="1"/>
  <c r="AB52" i="1" s="1"/>
  <c r="Z52" i="1"/>
  <c r="AI52" i="1"/>
  <c r="BI52" i="1"/>
  <c r="W53" i="1"/>
  <c r="Z53" i="1"/>
  <c r="AB53" i="1" s="1"/>
  <c r="AI53" i="1"/>
  <c r="BI53" i="1"/>
  <c r="W54" i="1"/>
  <c r="Z54" i="1"/>
  <c r="AB54" i="1" s="1"/>
  <c r="AI54" i="1"/>
  <c r="BI54" i="1"/>
  <c r="W74" i="1"/>
  <c r="Z74" i="1"/>
  <c r="AB74" i="1"/>
  <c r="AI74" i="1"/>
  <c r="BI74" i="1"/>
  <c r="W76" i="1"/>
  <c r="AB76" i="1" s="1"/>
  <c r="Z76" i="1"/>
  <c r="AI76" i="1"/>
  <c r="BI76" i="1"/>
  <c r="AG8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R11" i="1"/>
  <c r="W11" i="1"/>
  <c r="Z11" i="1"/>
  <c r="AI11" i="1"/>
  <c r="BI11" i="1"/>
  <c r="W12" i="1"/>
  <c r="Z12" i="1"/>
  <c r="AI12" i="1"/>
  <c r="BI12" i="1"/>
  <c r="W13" i="1"/>
  <c r="Z13" i="1"/>
  <c r="AI13" i="1"/>
  <c r="BI13" i="1"/>
  <c r="W14" i="1"/>
  <c r="Z14" i="1"/>
  <c r="AI14" i="1"/>
  <c r="BI14" i="1"/>
  <c r="W15" i="1"/>
  <c r="Z15" i="1"/>
  <c r="AI15" i="1"/>
  <c r="BI15" i="1"/>
  <c r="W16" i="1"/>
  <c r="Z16" i="1"/>
  <c r="AI16" i="1"/>
  <c r="BI16" i="1"/>
  <c r="W17" i="1"/>
  <c r="Z17" i="1"/>
  <c r="AI17" i="1"/>
  <c r="BI17" i="1"/>
  <c r="W18" i="1"/>
  <c r="Z18" i="1"/>
  <c r="AI18" i="1"/>
  <c r="BI18" i="1"/>
  <c r="W19" i="1"/>
  <c r="Z19" i="1"/>
  <c r="AI19" i="1"/>
  <c r="BI19" i="1"/>
  <c r="W20" i="1"/>
  <c r="Z20" i="1"/>
  <c r="AI20" i="1"/>
  <c r="BI20" i="1"/>
  <c r="W21" i="1"/>
  <c r="Z21" i="1"/>
  <c r="AI21" i="1"/>
  <c r="BI21" i="1"/>
  <c r="W22" i="1"/>
  <c r="Z22" i="1"/>
  <c r="AI22" i="1"/>
  <c r="BI22" i="1"/>
  <c r="W23" i="1"/>
  <c r="Z23" i="1"/>
  <c r="AI23" i="1"/>
  <c r="BI23" i="1"/>
  <c r="W24" i="1"/>
  <c r="Z24" i="1"/>
  <c r="AI24" i="1"/>
  <c r="BI24" i="1"/>
  <c r="W25" i="1"/>
  <c r="Z25" i="1"/>
  <c r="AI25" i="1"/>
  <c r="BI25" i="1"/>
  <c r="W26" i="1"/>
  <c r="Z26" i="1"/>
  <c r="AI26" i="1"/>
  <c r="BI26" i="1"/>
  <c r="W27" i="1"/>
  <c r="Z27" i="1"/>
  <c r="AI27" i="1"/>
  <c r="BI27" i="1"/>
  <c r="W28" i="1"/>
  <c r="Z28" i="1"/>
  <c r="AI28" i="1"/>
  <c r="BI28" i="1"/>
  <c r="W29" i="1"/>
  <c r="Z29" i="1"/>
  <c r="AI29" i="1"/>
  <c r="BI29" i="1"/>
  <c r="W30" i="1"/>
  <c r="Z30" i="1"/>
  <c r="AI30" i="1"/>
  <c r="BI30" i="1"/>
  <c r="W31" i="1"/>
  <c r="Z31" i="1"/>
  <c r="AI31" i="1"/>
  <c r="BI31" i="1"/>
  <c r="W32" i="1"/>
  <c r="Z32" i="1"/>
  <c r="AI32" i="1"/>
  <c r="BI32" i="1"/>
  <c r="W33" i="1"/>
  <c r="Z33" i="1"/>
  <c r="AI33" i="1"/>
  <c r="BI33" i="1"/>
  <c r="W35" i="1"/>
  <c r="Z35" i="1"/>
  <c r="AI35" i="1"/>
  <c r="BI35" i="1"/>
  <c r="W34" i="1"/>
  <c r="Z34" i="1"/>
  <c r="AI34" i="1"/>
  <c r="W36" i="1"/>
  <c r="Z36" i="1"/>
  <c r="AI36" i="1"/>
  <c r="W37" i="1"/>
  <c r="Z37" i="1"/>
  <c r="AI37" i="1"/>
  <c r="W40" i="1"/>
  <c r="Z40" i="1"/>
  <c r="AI40" i="1"/>
  <c r="W48" i="1"/>
  <c r="Z48" i="1"/>
  <c r="AI48" i="1"/>
  <c r="R23" i="9"/>
  <c r="R22" i="9"/>
  <c r="R24" i="9"/>
  <c r="B19" i="11"/>
  <c r="L12" i="9"/>
  <c r="Q24" i="9"/>
  <c r="Q23" i="9"/>
  <c r="Q22" i="9"/>
  <c r="P24" i="9"/>
  <c r="P23" i="9"/>
  <c r="P22" i="9"/>
  <c r="O24" i="9"/>
  <c r="O23" i="9"/>
  <c r="O22" i="9"/>
  <c r="N24" i="9"/>
  <c r="N23" i="9"/>
  <c r="N22" i="9"/>
  <c r="L24" i="9"/>
  <c r="L23" i="9"/>
  <c r="L22" i="9"/>
  <c r="M24" i="9"/>
  <c r="M23" i="9"/>
  <c r="M22" i="9"/>
  <c r="K24" i="9"/>
  <c r="K23" i="9"/>
  <c r="K22" i="9"/>
  <c r="J24" i="9"/>
  <c r="J23" i="9"/>
  <c r="J22" i="9"/>
  <c r="I24" i="9"/>
  <c r="I23" i="9"/>
  <c r="I22" i="9"/>
  <c r="H24" i="9"/>
  <c r="H23" i="9"/>
  <c r="H22" i="9"/>
  <c r="G24" i="9"/>
  <c r="G23" i="9"/>
  <c r="G22" i="9"/>
  <c r="F24" i="9"/>
  <c r="F23" i="9"/>
  <c r="F22" i="9"/>
  <c r="E24" i="9"/>
  <c r="E23" i="9"/>
  <c r="E22" i="9"/>
  <c r="D24" i="9"/>
  <c r="D23" i="9"/>
  <c r="D22" i="9"/>
  <c r="C24" i="9"/>
  <c r="C23" i="9"/>
  <c r="C22" i="9"/>
  <c r="B24" i="9"/>
  <c r="B23" i="9"/>
  <c r="B22" i="9"/>
  <c r="M12" i="9"/>
  <c r="M11" i="9"/>
  <c r="M10" i="9"/>
  <c r="L11" i="9"/>
  <c r="L10" i="9"/>
  <c r="AI49" i="1"/>
  <c r="AI51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5" i="1"/>
  <c r="AI77" i="1"/>
  <c r="AI78" i="1"/>
  <c r="AI79" i="1"/>
  <c r="AH80" i="1"/>
  <c r="AI80" i="1"/>
  <c r="AI81" i="1"/>
  <c r="AI82" i="1"/>
  <c r="AI83" i="1"/>
  <c r="AI84" i="1"/>
  <c r="AI85" i="1"/>
  <c r="AI86" i="1"/>
  <c r="AI87" i="1"/>
  <c r="AH88" i="1"/>
  <c r="AI88" i="1"/>
  <c r="AJ88" i="1" s="1"/>
  <c r="AH89" i="1"/>
  <c r="AI89" i="1"/>
  <c r="AK89" i="1" s="1"/>
  <c r="AH90" i="1"/>
  <c r="AI90" i="1"/>
  <c r="AJ90" i="1" s="1"/>
  <c r="AH91" i="1"/>
  <c r="AI91" i="1"/>
  <c r="AK91" i="1" s="1"/>
  <c r="AH92" i="1"/>
  <c r="AI92" i="1"/>
  <c r="AJ92" i="1" s="1"/>
  <c r="AH93" i="1"/>
  <c r="AI93" i="1"/>
  <c r="AJ93" i="1" s="1"/>
  <c r="AH94" i="1"/>
  <c r="AI94" i="1"/>
  <c r="AJ94" i="1" s="1"/>
  <c r="AH95" i="1"/>
  <c r="AI95" i="1"/>
  <c r="AJ95" i="1" s="1"/>
  <c r="AH96" i="1"/>
  <c r="AI96" i="1"/>
  <c r="AJ96" i="1" s="1"/>
  <c r="AH97" i="1"/>
  <c r="AI97" i="1"/>
  <c r="AK97" i="1" s="1"/>
  <c r="AH98" i="1"/>
  <c r="AI98" i="1"/>
  <c r="AJ98" i="1" s="1"/>
  <c r="AH99" i="1"/>
  <c r="AI99" i="1"/>
  <c r="AJ99" i="1" s="1"/>
  <c r="AH100" i="1"/>
  <c r="AI100" i="1"/>
  <c r="AJ100" i="1" s="1"/>
  <c r="AH101" i="1"/>
  <c r="AI101" i="1"/>
  <c r="AK101" i="1" s="1"/>
  <c r="AH102" i="1"/>
  <c r="AI102" i="1"/>
  <c r="AJ102" i="1" s="1"/>
  <c r="AH103" i="1"/>
  <c r="AI103" i="1"/>
  <c r="AK103" i="1" s="1"/>
  <c r="AH104" i="1"/>
  <c r="AI104" i="1"/>
  <c r="AJ104" i="1" s="1"/>
  <c r="AH105" i="1"/>
  <c r="AI105" i="1"/>
  <c r="AK105" i="1" s="1"/>
  <c r="AH106" i="1"/>
  <c r="AI106" i="1"/>
  <c r="AJ106" i="1" s="1"/>
  <c r="AH107" i="1"/>
  <c r="AI107" i="1"/>
  <c r="AJ107" i="1" s="1"/>
  <c r="AH108" i="1"/>
  <c r="AI108" i="1"/>
  <c r="AJ108" i="1" s="1"/>
  <c r="AH109" i="1"/>
  <c r="AI109" i="1"/>
  <c r="AJ109" i="1" s="1"/>
  <c r="AH110" i="1"/>
  <c r="AI110" i="1"/>
  <c r="AJ110" i="1" s="1"/>
  <c r="AH111" i="1"/>
  <c r="AI111" i="1"/>
  <c r="AJ111" i="1" s="1"/>
  <c r="AH112" i="1"/>
  <c r="AI112" i="1"/>
  <c r="AH113" i="1"/>
  <c r="AI113" i="1"/>
  <c r="AK113" i="1" s="1"/>
  <c r="AH114" i="1"/>
  <c r="AI114" i="1"/>
  <c r="AH115" i="1"/>
  <c r="AI115" i="1"/>
  <c r="AJ115" i="1" s="1"/>
  <c r="AH116" i="1"/>
  <c r="AI116" i="1"/>
  <c r="AH117" i="1"/>
  <c r="AI117" i="1"/>
  <c r="AJ117" i="1" s="1"/>
  <c r="AH118" i="1"/>
  <c r="AI118" i="1"/>
  <c r="AH119" i="1"/>
  <c r="AI119" i="1"/>
  <c r="AK119" i="1" s="1"/>
  <c r="AH120" i="1"/>
  <c r="AI120" i="1"/>
  <c r="AH121" i="1"/>
  <c r="AI121" i="1"/>
  <c r="AK121" i="1" s="1"/>
  <c r="AH122" i="1"/>
  <c r="AI122" i="1"/>
  <c r="AH123" i="1"/>
  <c r="AI123" i="1"/>
  <c r="AJ123" i="1" s="1"/>
  <c r="AH124" i="1"/>
  <c r="AI124" i="1"/>
  <c r="AH125" i="1"/>
  <c r="AI125" i="1"/>
  <c r="AJ125" i="1" s="1"/>
  <c r="AH126" i="1"/>
  <c r="AI126" i="1"/>
  <c r="AH127" i="1"/>
  <c r="AI127" i="1"/>
  <c r="AJ127" i="1" s="1"/>
  <c r="AH128" i="1"/>
  <c r="AI128" i="1"/>
  <c r="AH129" i="1"/>
  <c r="AI129" i="1"/>
  <c r="AK129" i="1" s="1"/>
  <c r="AH130" i="1"/>
  <c r="AI130" i="1"/>
  <c r="AH131" i="1"/>
  <c r="AI131" i="1"/>
  <c r="AJ131" i="1" s="1"/>
  <c r="AH132" i="1"/>
  <c r="AI132" i="1"/>
  <c r="AH133" i="1"/>
  <c r="AI133" i="1"/>
  <c r="AK133" i="1" s="1"/>
  <c r="AH134" i="1"/>
  <c r="AI134" i="1"/>
  <c r="AH135" i="1"/>
  <c r="AI135" i="1"/>
  <c r="AJ135" i="1" s="1"/>
  <c r="AH136" i="1"/>
  <c r="AI136" i="1"/>
  <c r="AH137" i="1"/>
  <c r="AI137" i="1"/>
  <c r="AK137" i="1" s="1"/>
  <c r="AH138" i="1"/>
  <c r="AI138" i="1"/>
  <c r="AH139" i="1"/>
  <c r="AI139" i="1"/>
  <c r="AJ139" i="1" s="1"/>
  <c r="AH140" i="1"/>
  <c r="AI140" i="1"/>
  <c r="AH141" i="1"/>
  <c r="AI141" i="1"/>
  <c r="AK141" i="1" s="1"/>
  <c r="AH142" i="1"/>
  <c r="AI142" i="1"/>
  <c r="AJ142" i="1" s="1"/>
  <c r="AH143" i="1"/>
  <c r="AI143" i="1"/>
  <c r="AJ143" i="1" s="1"/>
  <c r="AH144" i="1"/>
  <c r="AI144" i="1"/>
  <c r="AH145" i="1"/>
  <c r="AI145" i="1"/>
  <c r="AK145" i="1" s="1"/>
  <c r="AH146" i="1"/>
  <c r="AI146" i="1"/>
  <c r="AJ146" i="1" s="1"/>
  <c r="AH147" i="1"/>
  <c r="AI147" i="1"/>
  <c r="AK147" i="1" s="1"/>
  <c r="AH148" i="1"/>
  <c r="AI148" i="1"/>
  <c r="AJ148" i="1" s="1"/>
  <c r="AH149" i="1"/>
  <c r="AI149" i="1"/>
  <c r="AJ149" i="1" s="1"/>
  <c r="AH150" i="1"/>
  <c r="AI150" i="1"/>
  <c r="AJ150" i="1" s="1"/>
  <c r="AH151" i="1"/>
  <c r="AI151" i="1"/>
  <c r="AJ151" i="1" s="1"/>
  <c r="AH152" i="1"/>
  <c r="AI152" i="1"/>
  <c r="AJ152" i="1" s="1"/>
  <c r="AH153" i="1"/>
  <c r="AI153" i="1"/>
  <c r="AJ153" i="1" s="1"/>
  <c r="AH154" i="1"/>
  <c r="AI154" i="1"/>
  <c r="AJ154" i="1" s="1"/>
  <c r="AH155" i="1"/>
  <c r="AI155" i="1"/>
  <c r="AJ155" i="1" s="1"/>
  <c r="AH156" i="1"/>
  <c r="AI156" i="1"/>
  <c r="AJ156" i="1" s="1"/>
  <c r="AH157" i="1"/>
  <c r="AI157" i="1"/>
  <c r="AK157" i="1" s="1"/>
  <c r="AH158" i="1"/>
  <c r="AI158" i="1"/>
  <c r="AJ158" i="1" s="1"/>
  <c r="AH159" i="1"/>
  <c r="AI159" i="1"/>
  <c r="AK159" i="1" s="1"/>
  <c r="AH160" i="1"/>
  <c r="AI160" i="1"/>
  <c r="AJ160" i="1" s="1"/>
  <c r="AH161" i="1"/>
  <c r="AI161" i="1"/>
  <c r="AJ161" i="1" s="1"/>
  <c r="AH162" i="1"/>
  <c r="AI162" i="1"/>
  <c r="AJ162" i="1" s="1"/>
  <c r="AH163" i="1"/>
  <c r="AI163" i="1"/>
  <c r="AJ163" i="1" s="1"/>
  <c r="AH164" i="1"/>
  <c r="AI164" i="1"/>
  <c r="AJ164" i="1" s="1"/>
  <c r="AH165" i="1"/>
  <c r="AI165" i="1"/>
  <c r="AJ165" i="1" s="1"/>
  <c r="AH166" i="1"/>
  <c r="AI166" i="1"/>
  <c r="AJ166" i="1" s="1"/>
  <c r="AH167" i="1"/>
  <c r="AI167" i="1"/>
  <c r="AJ167" i="1" s="1"/>
  <c r="AH168" i="1"/>
  <c r="AI168" i="1"/>
  <c r="AJ168" i="1" s="1"/>
  <c r="AH169" i="1"/>
  <c r="AI169" i="1"/>
  <c r="AJ169" i="1" s="1"/>
  <c r="AH170" i="1"/>
  <c r="AI170" i="1"/>
  <c r="AJ170" i="1" s="1"/>
  <c r="AH171" i="1"/>
  <c r="AI171" i="1"/>
  <c r="AK171" i="1" s="1"/>
  <c r="AH172" i="1"/>
  <c r="AI172" i="1"/>
  <c r="AJ172" i="1" s="1"/>
  <c r="AH173" i="1"/>
  <c r="AI173" i="1"/>
  <c r="AJ173" i="1" s="1"/>
  <c r="AH174" i="1"/>
  <c r="AI174" i="1"/>
  <c r="AJ174" i="1" s="1"/>
  <c r="AH175" i="1"/>
  <c r="AI175" i="1"/>
  <c r="AJ175" i="1" s="1"/>
  <c r="AH176" i="1"/>
  <c r="AI176" i="1"/>
  <c r="AJ176" i="1" s="1"/>
  <c r="AH177" i="1"/>
  <c r="AI177" i="1"/>
  <c r="AJ177" i="1" s="1"/>
  <c r="AH178" i="1"/>
  <c r="AI178" i="1"/>
  <c r="AJ178" i="1" s="1"/>
  <c r="AH179" i="1"/>
  <c r="AI179" i="1"/>
  <c r="AJ179" i="1" s="1"/>
  <c r="AH180" i="1"/>
  <c r="AI180" i="1"/>
  <c r="AJ180" i="1" s="1"/>
  <c r="AH181" i="1"/>
  <c r="AI181" i="1"/>
  <c r="AJ181" i="1" s="1"/>
  <c r="AH182" i="1"/>
  <c r="AI182" i="1"/>
  <c r="AJ182" i="1" s="1"/>
  <c r="AH183" i="1"/>
  <c r="AI183" i="1"/>
  <c r="AK183" i="1" s="1"/>
  <c r="AH184" i="1"/>
  <c r="AI184" i="1"/>
  <c r="AJ184" i="1" s="1"/>
  <c r="AH185" i="1"/>
  <c r="AI185" i="1"/>
  <c r="AK185" i="1" s="1"/>
  <c r="AH186" i="1"/>
  <c r="AI186" i="1"/>
  <c r="AJ186" i="1" s="1"/>
  <c r="AH187" i="1"/>
  <c r="AI187" i="1"/>
  <c r="AJ187" i="1" s="1"/>
  <c r="AH188" i="1"/>
  <c r="AI188" i="1"/>
  <c r="AJ188" i="1" s="1"/>
  <c r="AH189" i="1"/>
  <c r="AI189" i="1"/>
  <c r="AJ189" i="1" s="1"/>
  <c r="AH190" i="1"/>
  <c r="AI190" i="1"/>
  <c r="AJ190" i="1" s="1"/>
  <c r="AH191" i="1"/>
  <c r="AI191" i="1"/>
  <c r="AJ191" i="1" s="1"/>
  <c r="AH192" i="1"/>
  <c r="AI192" i="1"/>
  <c r="AJ192" i="1" s="1"/>
  <c r="AH193" i="1"/>
  <c r="AI193" i="1"/>
  <c r="AK193" i="1" s="1"/>
  <c r="AH194" i="1"/>
  <c r="AI194" i="1"/>
  <c r="AJ194" i="1" s="1"/>
  <c r="AH195" i="1"/>
  <c r="AI195" i="1"/>
  <c r="AJ195" i="1" s="1"/>
  <c r="AH196" i="1"/>
  <c r="AI196" i="1"/>
  <c r="AJ196" i="1" s="1"/>
  <c r="AH197" i="1"/>
  <c r="AI197" i="1"/>
  <c r="AK197" i="1" s="1"/>
  <c r="AH198" i="1"/>
  <c r="AI198" i="1"/>
  <c r="AJ198" i="1" s="1"/>
  <c r="AH199" i="1"/>
  <c r="AI199" i="1"/>
  <c r="AJ199" i="1" s="1"/>
  <c r="AH200" i="1"/>
  <c r="AI200" i="1"/>
  <c r="AJ200" i="1" s="1"/>
  <c r="AH201" i="1"/>
  <c r="AI201" i="1"/>
  <c r="AJ201" i="1" s="1"/>
  <c r="AH202" i="1"/>
  <c r="AI202" i="1"/>
  <c r="AJ202" i="1" s="1"/>
  <c r="AH203" i="1"/>
  <c r="AI203" i="1"/>
  <c r="AJ203" i="1" s="1"/>
  <c r="AH204" i="1"/>
  <c r="AI204" i="1"/>
  <c r="AJ204" i="1" s="1"/>
  <c r="AH205" i="1"/>
  <c r="AI205" i="1"/>
  <c r="AK205" i="1" s="1"/>
  <c r="AH206" i="1"/>
  <c r="AI206" i="1"/>
  <c r="AJ206" i="1" s="1"/>
  <c r="AH207" i="1"/>
  <c r="AI207" i="1"/>
  <c r="AJ207" i="1" s="1"/>
  <c r="AH208" i="1"/>
  <c r="AI208" i="1"/>
  <c r="AJ208" i="1" s="1"/>
  <c r="AH209" i="1"/>
  <c r="AI209" i="1"/>
  <c r="AK209" i="1" s="1"/>
  <c r="AH210" i="1"/>
  <c r="AI210" i="1"/>
  <c r="AJ210" i="1" s="1"/>
  <c r="AH211" i="1"/>
  <c r="AI211" i="1"/>
  <c r="AK211" i="1" s="1"/>
  <c r="Z49" i="1"/>
  <c r="Z51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5" i="1"/>
  <c r="Z77" i="1"/>
  <c r="Z78" i="1"/>
  <c r="Z79" i="1"/>
  <c r="Z80" i="1"/>
  <c r="Z81" i="1"/>
  <c r="Z82" i="1"/>
  <c r="Z83" i="1"/>
  <c r="Z84" i="1"/>
  <c r="Z85" i="1"/>
  <c r="Z86" i="1"/>
  <c r="Z87" i="1"/>
  <c r="Z88" i="1"/>
  <c r="AB88" i="1" s="1"/>
  <c r="AA88" i="1" s="1"/>
  <c r="Z89" i="1"/>
  <c r="AB89" i="1" s="1"/>
  <c r="AA89" i="1" s="1"/>
  <c r="Z90" i="1"/>
  <c r="AB90" i="1" s="1"/>
  <c r="AA90" i="1" s="1"/>
  <c r="Z91" i="1"/>
  <c r="AB91" i="1" s="1"/>
  <c r="AA91" i="1" s="1"/>
  <c r="Z92" i="1"/>
  <c r="AB92" i="1" s="1"/>
  <c r="AA92" i="1" s="1"/>
  <c r="Z93" i="1"/>
  <c r="AB93" i="1" s="1"/>
  <c r="AA93" i="1" s="1"/>
  <c r="Z94" i="1"/>
  <c r="AB94" i="1" s="1"/>
  <c r="AA94" i="1" s="1"/>
  <c r="Z95" i="1"/>
  <c r="AB95" i="1" s="1"/>
  <c r="AA95" i="1" s="1"/>
  <c r="Z96" i="1"/>
  <c r="AB96" i="1" s="1"/>
  <c r="AA96" i="1" s="1"/>
  <c r="Z97" i="1"/>
  <c r="AB97" i="1" s="1"/>
  <c r="AA97" i="1" s="1"/>
  <c r="Z98" i="1"/>
  <c r="AB98" i="1" s="1"/>
  <c r="AA98" i="1" s="1"/>
  <c r="Z99" i="1"/>
  <c r="AB99" i="1" s="1"/>
  <c r="AA99" i="1" s="1"/>
  <c r="Z100" i="1"/>
  <c r="AB100" i="1" s="1"/>
  <c r="AA100" i="1" s="1"/>
  <c r="Z101" i="1"/>
  <c r="AB101" i="1" s="1"/>
  <c r="AA101" i="1" s="1"/>
  <c r="Z102" i="1"/>
  <c r="AB102" i="1" s="1"/>
  <c r="AA102" i="1" s="1"/>
  <c r="Z103" i="1"/>
  <c r="AB103" i="1" s="1"/>
  <c r="AA103" i="1" s="1"/>
  <c r="Z104" i="1"/>
  <c r="AB104" i="1" s="1"/>
  <c r="AA104" i="1" s="1"/>
  <c r="Z105" i="1"/>
  <c r="AB105" i="1" s="1"/>
  <c r="AA105" i="1" s="1"/>
  <c r="Z106" i="1"/>
  <c r="AB106" i="1" s="1"/>
  <c r="AA106" i="1" s="1"/>
  <c r="Z107" i="1"/>
  <c r="AB107" i="1" s="1"/>
  <c r="AA107" i="1" s="1"/>
  <c r="Z108" i="1"/>
  <c r="AB108" i="1" s="1"/>
  <c r="AA108" i="1" s="1"/>
  <c r="Z109" i="1"/>
  <c r="AB109" i="1" s="1"/>
  <c r="AA109" i="1" s="1"/>
  <c r="Z110" i="1"/>
  <c r="AB110" i="1" s="1"/>
  <c r="AA110" i="1" s="1"/>
  <c r="Z111" i="1"/>
  <c r="AB111" i="1" s="1"/>
  <c r="AA111" i="1" s="1"/>
  <c r="Z112" i="1"/>
  <c r="AB112" i="1" s="1"/>
  <c r="AA112" i="1" s="1"/>
  <c r="Z113" i="1"/>
  <c r="AB113" i="1" s="1"/>
  <c r="AA113" i="1" s="1"/>
  <c r="Z114" i="1"/>
  <c r="AB114" i="1" s="1"/>
  <c r="AA114" i="1" s="1"/>
  <c r="Z115" i="1"/>
  <c r="AB115" i="1" s="1"/>
  <c r="AA115" i="1" s="1"/>
  <c r="Z116" i="1"/>
  <c r="AB116" i="1" s="1"/>
  <c r="AA116" i="1" s="1"/>
  <c r="Z117" i="1"/>
  <c r="AB117" i="1" s="1"/>
  <c r="AA117" i="1" s="1"/>
  <c r="Z118" i="1"/>
  <c r="AB118" i="1" s="1"/>
  <c r="AA118" i="1" s="1"/>
  <c r="Z119" i="1"/>
  <c r="AB119" i="1" s="1"/>
  <c r="AA119" i="1" s="1"/>
  <c r="Z120" i="1"/>
  <c r="AB120" i="1" s="1"/>
  <c r="AA120" i="1" s="1"/>
  <c r="Z121" i="1"/>
  <c r="AB121" i="1" s="1"/>
  <c r="AA121" i="1" s="1"/>
  <c r="Z122" i="1"/>
  <c r="AB122" i="1" s="1"/>
  <c r="AA122" i="1" s="1"/>
  <c r="Z123" i="1"/>
  <c r="AB123" i="1" s="1"/>
  <c r="AA123" i="1" s="1"/>
  <c r="Z124" i="1"/>
  <c r="AB124" i="1" s="1"/>
  <c r="AA124" i="1" s="1"/>
  <c r="Z125" i="1"/>
  <c r="AB125" i="1" s="1"/>
  <c r="AA125" i="1" s="1"/>
  <c r="Z126" i="1"/>
  <c r="AB126" i="1" s="1"/>
  <c r="AA126" i="1" s="1"/>
  <c r="Z127" i="1"/>
  <c r="AB127" i="1" s="1"/>
  <c r="AA127" i="1" s="1"/>
  <c r="Z128" i="1"/>
  <c r="AB128" i="1" s="1"/>
  <c r="AA128" i="1" s="1"/>
  <c r="Z129" i="1"/>
  <c r="AB129" i="1" s="1"/>
  <c r="AA129" i="1" s="1"/>
  <c r="Z130" i="1"/>
  <c r="AB130" i="1" s="1"/>
  <c r="AA130" i="1" s="1"/>
  <c r="Z131" i="1"/>
  <c r="AB131" i="1" s="1"/>
  <c r="AA131" i="1" s="1"/>
  <c r="Z132" i="1"/>
  <c r="AB132" i="1" s="1"/>
  <c r="AA132" i="1" s="1"/>
  <c r="Z133" i="1"/>
  <c r="AB133" i="1" s="1"/>
  <c r="AA133" i="1" s="1"/>
  <c r="Z134" i="1"/>
  <c r="AB134" i="1" s="1"/>
  <c r="AA134" i="1" s="1"/>
  <c r="Z135" i="1"/>
  <c r="AB135" i="1" s="1"/>
  <c r="AA135" i="1" s="1"/>
  <c r="Z136" i="1"/>
  <c r="AB136" i="1" s="1"/>
  <c r="AA136" i="1" s="1"/>
  <c r="Z137" i="1"/>
  <c r="AB137" i="1" s="1"/>
  <c r="AA137" i="1" s="1"/>
  <c r="Z138" i="1"/>
  <c r="AB138" i="1" s="1"/>
  <c r="AA138" i="1" s="1"/>
  <c r="Z139" i="1"/>
  <c r="AB139" i="1" s="1"/>
  <c r="AA139" i="1" s="1"/>
  <c r="Z140" i="1"/>
  <c r="AB140" i="1" s="1"/>
  <c r="AA140" i="1" s="1"/>
  <c r="Z141" i="1"/>
  <c r="AB141" i="1" s="1"/>
  <c r="AA141" i="1" s="1"/>
  <c r="Z142" i="1"/>
  <c r="AB142" i="1" s="1"/>
  <c r="AA142" i="1" s="1"/>
  <c r="Z143" i="1"/>
  <c r="AB143" i="1" s="1"/>
  <c r="AA143" i="1" s="1"/>
  <c r="Z144" i="1"/>
  <c r="AB144" i="1" s="1"/>
  <c r="AA144" i="1" s="1"/>
  <c r="Z145" i="1"/>
  <c r="AB145" i="1" s="1"/>
  <c r="AA145" i="1" s="1"/>
  <c r="Z146" i="1"/>
  <c r="AB146" i="1" s="1"/>
  <c r="AA146" i="1" s="1"/>
  <c r="Z147" i="1"/>
  <c r="AB147" i="1" s="1"/>
  <c r="AA147" i="1" s="1"/>
  <c r="Z148" i="1"/>
  <c r="AB148" i="1" s="1"/>
  <c r="AA148" i="1" s="1"/>
  <c r="Z149" i="1"/>
  <c r="AB149" i="1" s="1"/>
  <c r="AA149" i="1" s="1"/>
  <c r="Z150" i="1"/>
  <c r="AB150" i="1" s="1"/>
  <c r="AA150" i="1" s="1"/>
  <c r="Z151" i="1"/>
  <c r="AB151" i="1" s="1"/>
  <c r="AA151" i="1" s="1"/>
  <c r="Z152" i="1"/>
  <c r="AB152" i="1" s="1"/>
  <c r="AA152" i="1" s="1"/>
  <c r="Z153" i="1"/>
  <c r="AB153" i="1" s="1"/>
  <c r="AA153" i="1" s="1"/>
  <c r="Z154" i="1"/>
  <c r="AB154" i="1" s="1"/>
  <c r="AA154" i="1" s="1"/>
  <c r="Z155" i="1"/>
  <c r="AB155" i="1" s="1"/>
  <c r="AA155" i="1" s="1"/>
  <c r="Z156" i="1"/>
  <c r="AB156" i="1" s="1"/>
  <c r="AA156" i="1" s="1"/>
  <c r="Z157" i="1"/>
  <c r="AB157" i="1" s="1"/>
  <c r="AA157" i="1" s="1"/>
  <c r="Z158" i="1"/>
  <c r="AB158" i="1" s="1"/>
  <c r="AA158" i="1" s="1"/>
  <c r="Z159" i="1"/>
  <c r="AB159" i="1" s="1"/>
  <c r="AA159" i="1" s="1"/>
  <c r="Z160" i="1"/>
  <c r="AB160" i="1" s="1"/>
  <c r="AA160" i="1" s="1"/>
  <c r="Z161" i="1"/>
  <c r="AB161" i="1" s="1"/>
  <c r="AA161" i="1" s="1"/>
  <c r="Z162" i="1"/>
  <c r="AB162" i="1" s="1"/>
  <c r="AA162" i="1" s="1"/>
  <c r="Z163" i="1"/>
  <c r="AB163" i="1" s="1"/>
  <c r="AA163" i="1" s="1"/>
  <c r="Z164" i="1"/>
  <c r="AB164" i="1" s="1"/>
  <c r="AA164" i="1" s="1"/>
  <c r="Z165" i="1"/>
  <c r="AB165" i="1" s="1"/>
  <c r="AA165" i="1" s="1"/>
  <c r="Z166" i="1"/>
  <c r="AB166" i="1" s="1"/>
  <c r="AA166" i="1" s="1"/>
  <c r="Z167" i="1"/>
  <c r="AB167" i="1" s="1"/>
  <c r="AA167" i="1" s="1"/>
  <c r="Z168" i="1"/>
  <c r="AB168" i="1" s="1"/>
  <c r="AA168" i="1" s="1"/>
  <c r="Z169" i="1"/>
  <c r="AB169" i="1" s="1"/>
  <c r="AA169" i="1" s="1"/>
  <c r="Z170" i="1"/>
  <c r="AB170" i="1" s="1"/>
  <c r="AA170" i="1" s="1"/>
  <c r="Z171" i="1"/>
  <c r="AB171" i="1" s="1"/>
  <c r="AA171" i="1" s="1"/>
  <c r="Z172" i="1"/>
  <c r="AB172" i="1" s="1"/>
  <c r="AA172" i="1" s="1"/>
  <c r="Z173" i="1"/>
  <c r="AB173" i="1" s="1"/>
  <c r="AA173" i="1" s="1"/>
  <c r="Z174" i="1"/>
  <c r="AB174" i="1" s="1"/>
  <c r="AA174" i="1" s="1"/>
  <c r="Z175" i="1"/>
  <c r="AB175" i="1" s="1"/>
  <c r="AA175" i="1" s="1"/>
  <c r="Z176" i="1"/>
  <c r="AB176" i="1" s="1"/>
  <c r="AA176" i="1" s="1"/>
  <c r="Z177" i="1"/>
  <c r="AB177" i="1" s="1"/>
  <c r="AA177" i="1" s="1"/>
  <c r="Z178" i="1"/>
  <c r="AB178" i="1" s="1"/>
  <c r="AA178" i="1" s="1"/>
  <c r="Z179" i="1"/>
  <c r="AB179" i="1" s="1"/>
  <c r="AA179" i="1" s="1"/>
  <c r="Z180" i="1"/>
  <c r="AB180" i="1" s="1"/>
  <c r="AA180" i="1" s="1"/>
  <c r="Z181" i="1"/>
  <c r="AB181" i="1" s="1"/>
  <c r="AA181" i="1" s="1"/>
  <c r="Z182" i="1"/>
  <c r="AB182" i="1" s="1"/>
  <c r="AA182" i="1" s="1"/>
  <c r="Z183" i="1"/>
  <c r="AB183" i="1" s="1"/>
  <c r="AA183" i="1" s="1"/>
  <c r="Z184" i="1"/>
  <c r="AB184" i="1" s="1"/>
  <c r="AA184" i="1" s="1"/>
  <c r="Z185" i="1"/>
  <c r="AB185" i="1" s="1"/>
  <c r="AA185" i="1" s="1"/>
  <c r="Z186" i="1"/>
  <c r="AB186" i="1" s="1"/>
  <c r="AA186" i="1" s="1"/>
  <c r="Z187" i="1"/>
  <c r="AB187" i="1" s="1"/>
  <c r="AA187" i="1" s="1"/>
  <c r="Z188" i="1"/>
  <c r="AB188" i="1" s="1"/>
  <c r="AA188" i="1" s="1"/>
  <c r="Z189" i="1"/>
  <c r="AB189" i="1" s="1"/>
  <c r="AA189" i="1" s="1"/>
  <c r="Z190" i="1"/>
  <c r="AB190" i="1" s="1"/>
  <c r="AA190" i="1" s="1"/>
  <c r="Z191" i="1"/>
  <c r="AB191" i="1" s="1"/>
  <c r="AA191" i="1" s="1"/>
  <c r="Z192" i="1"/>
  <c r="AB192" i="1" s="1"/>
  <c r="AA192" i="1" s="1"/>
  <c r="Z193" i="1"/>
  <c r="AB193" i="1" s="1"/>
  <c r="AA193" i="1" s="1"/>
  <c r="Z194" i="1"/>
  <c r="AB194" i="1" s="1"/>
  <c r="AA194" i="1" s="1"/>
  <c r="Z195" i="1"/>
  <c r="AB195" i="1" s="1"/>
  <c r="AA195" i="1" s="1"/>
  <c r="Z196" i="1"/>
  <c r="AB196" i="1" s="1"/>
  <c r="AA196" i="1" s="1"/>
  <c r="Z197" i="1"/>
  <c r="AB197" i="1" s="1"/>
  <c r="AA197" i="1" s="1"/>
  <c r="Z198" i="1"/>
  <c r="AB198" i="1" s="1"/>
  <c r="AA198" i="1" s="1"/>
  <c r="Z199" i="1"/>
  <c r="AB199" i="1" s="1"/>
  <c r="AA199" i="1" s="1"/>
  <c r="Z200" i="1"/>
  <c r="AB200" i="1" s="1"/>
  <c r="AA200" i="1" s="1"/>
  <c r="Z201" i="1"/>
  <c r="AB201" i="1" s="1"/>
  <c r="AA201" i="1" s="1"/>
  <c r="Z202" i="1"/>
  <c r="AB202" i="1" s="1"/>
  <c r="AA202" i="1" s="1"/>
  <c r="Z203" i="1"/>
  <c r="AB203" i="1" s="1"/>
  <c r="AA203" i="1" s="1"/>
  <c r="Z204" i="1"/>
  <c r="AB204" i="1" s="1"/>
  <c r="AA204" i="1" s="1"/>
  <c r="Z205" i="1"/>
  <c r="AB205" i="1" s="1"/>
  <c r="AA205" i="1" s="1"/>
  <c r="Z206" i="1"/>
  <c r="AB206" i="1" s="1"/>
  <c r="AA206" i="1" s="1"/>
  <c r="Z207" i="1"/>
  <c r="AB207" i="1" s="1"/>
  <c r="AA207" i="1" s="1"/>
  <c r="Z208" i="1"/>
  <c r="AB208" i="1" s="1"/>
  <c r="AA208" i="1" s="1"/>
  <c r="Z209" i="1"/>
  <c r="AB209" i="1" s="1"/>
  <c r="AA209" i="1" s="1"/>
  <c r="Z210" i="1"/>
  <c r="AB210" i="1" s="1"/>
  <c r="AA210" i="1" s="1"/>
  <c r="Z211" i="1"/>
  <c r="AB211" i="1" s="1"/>
  <c r="AA211" i="1" s="1"/>
  <c r="W49" i="1"/>
  <c r="W51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5" i="1"/>
  <c r="W77" i="1"/>
  <c r="W78" i="1"/>
  <c r="W79" i="1"/>
  <c r="W80" i="1"/>
  <c r="W81" i="1"/>
  <c r="W82" i="1"/>
  <c r="W83" i="1"/>
  <c r="W84" i="1"/>
  <c r="W85" i="1"/>
  <c r="W86" i="1"/>
  <c r="W87" i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K12" i="9"/>
  <c r="K11" i="9"/>
  <c r="J12" i="9"/>
  <c r="J11" i="9"/>
  <c r="I12" i="9"/>
  <c r="I11" i="9"/>
  <c r="H12" i="9"/>
  <c r="H11" i="9"/>
  <c r="G12" i="9"/>
  <c r="G11" i="9"/>
  <c r="F12" i="9"/>
  <c r="F11" i="9"/>
  <c r="E12" i="9"/>
  <c r="E11" i="9"/>
  <c r="D12" i="9"/>
  <c r="D11" i="9"/>
  <c r="C12" i="9"/>
  <c r="C11" i="9"/>
  <c r="B12" i="9"/>
  <c r="B6" i="9"/>
  <c r="B11" i="9"/>
  <c r="B5" i="9"/>
  <c r="F6" i="9"/>
  <c r="F5" i="9"/>
  <c r="E6" i="9"/>
  <c r="E5" i="9"/>
  <c r="D6" i="9"/>
  <c r="D5" i="9"/>
  <c r="C6" i="9"/>
  <c r="C5" i="9"/>
  <c r="B4" i="9"/>
  <c r="D18" i="9"/>
  <c r="C18" i="9"/>
  <c r="D17" i="9"/>
  <c r="C17" i="9"/>
  <c r="B18" i="9"/>
  <c r="B17" i="9"/>
  <c r="D16" i="9"/>
  <c r="C16" i="9"/>
  <c r="B16" i="9"/>
  <c r="K10" i="9"/>
  <c r="J10" i="9"/>
  <c r="I10" i="9"/>
  <c r="H10" i="9"/>
  <c r="G10" i="9"/>
  <c r="F10" i="9"/>
  <c r="E10" i="9"/>
  <c r="D10" i="9"/>
  <c r="C10" i="9"/>
  <c r="B10" i="9"/>
  <c r="F4" i="9"/>
  <c r="E4" i="9"/>
  <c r="D4" i="9"/>
  <c r="C4" i="9"/>
  <c r="G4" i="1"/>
  <c r="H4" i="1"/>
  <c r="AC4" i="1"/>
  <c r="AD4" i="1"/>
  <c r="AH38" i="1" l="1"/>
  <c r="AJ38" i="1"/>
  <c r="AK38" i="1"/>
  <c r="AL38" i="1"/>
  <c r="Q39" i="1" s="1"/>
  <c r="AB78" i="1"/>
  <c r="AB82" i="1"/>
  <c r="AB87" i="1"/>
  <c r="AB85" i="1"/>
  <c r="AB84" i="1"/>
  <c r="AB86" i="1"/>
  <c r="AB83" i="1"/>
  <c r="AB81" i="1"/>
  <c r="AB80" i="1"/>
  <c r="AB79" i="1"/>
  <c r="AB77" i="1"/>
  <c r="AB72" i="1"/>
  <c r="AB75" i="1"/>
  <c r="AB73" i="1"/>
  <c r="AB68" i="1"/>
  <c r="AB71" i="1"/>
  <c r="AB69" i="1"/>
  <c r="AB70" i="1"/>
  <c r="AB67" i="1"/>
  <c r="AB63" i="1"/>
  <c r="AB62" i="1"/>
  <c r="AB66" i="1"/>
  <c r="AB65" i="1"/>
  <c r="AB64" i="1"/>
  <c r="X11" i="1"/>
  <c r="AB61" i="1"/>
  <c r="AB60" i="1"/>
  <c r="AB11" i="1"/>
  <c r="AB57" i="1"/>
  <c r="AB20" i="1"/>
  <c r="AB12" i="1"/>
  <c r="AB59" i="1"/>
  <c r="AB58" i="1"/>
  <c r="AB31" i="1"/>
  <c r="AB25" i="1"/>
  <c r="AB36" i="1"/>
  <c r="AB37" i="1"/>
  <c r="AB17" i="1"/>
  <c r="AB32" i="1"/>
  <c r="AB28" i="1"/>
  <c r="AB23" i="1"/>
  <c r="AB19" i="1"/>
  <c r="AB33" i="1"/>
  <c r="AB29" i="1"/>
  <c r="AB15" i="1"/>
  <c r="AB13" i="1"/>
  <c r="AB27" i="1"/>
  <c r="AB18" i="1"/>
  <c r="AB16" i="1"/>
  <c r="AB24" i="1"/>
  <c r="AB35" i="1"/>
  <c r="AB34" i="1"/>
  <c r="AB26" i="1"/>
  <c r="AB21" i="1"/>
  <c r="AB22" i="1"/>
  <c r="AB30" i="1"/>
  <c r="AB14" i="1"/>
  <c r="AB48" i="1"/>
  <c r="AB40" i="1"/>
  <c r="AJ205" i="1"/>
  <c r="AJ193" i="1"/>
  <c r="AJ141" i="1"/>
  <c r="AB56" i="1"/>
  <c r="R25" i="9"/>
  <c r="AB55" i="1"/>
  <c r="AJ89" i="1"/>
  <c r="AK174" i="1"/>
  <c r="AJ119" i="1"/>
  <c r="AJ101" i="1"/>
  <c r="AK93" i="1"/>
  <c r="AB49" i="1"/>
  <c r="AJ103" i="1"/>
  <c r="AK203" i="1"/>
  <c r="AJ133" i="1"/>
  <c r="AK162" i="1"/>
  <c r="AK109" i="1"/>
  <c r="AK99" i="1"/>
  <c r="AK199" i="1"/>
  <c r="AK154" i="1"/>
  <c r="AK195" i="1"/>
  <c r="AK184" i="1"/>
  <c r="AB51" i="1"/>
  <c r="AK151" i="1"/>
  <c r="AK111" i="1"/>
  <c r="AK192" i="1"/>
  <c r="AK161" i="1"/>
  <c r="AJ91" i="1"/>
  <c r="AK177" i="1"/>
  <c r="AK167" i="1"/>
  <c r="AK200" i="1"/>
  <c r="AJ197" i="1"/>
  <c r="AK153" i="1"/>
  <c r="AK139" i="1"/>
  <c r="AK107" i="1"/>
  <c r="AK179" i="1"/>
  <c r="AK173" i="1"/>
  <c r="AK127" i="1"/>
  <c r="AK189" i="1"/>
  <c r="AK155" i="1"/>
  <c r="AK143" i="1"/>
  <c r="AK125" i="1"/>
  <c r="AK210" i="1"/>
  <c r="AK186" i="1"/>
  <c r="AK158" i="1"/>
  <c r="AK146" i="1"/>
  <c r="AK131" i="1"/>
  <c r="Q25" i="9"/>
  <c r="AK191" i="1"/>
  <c r="AK166" i="1"/>
  <c r="AK160" i="1"/>
  <c r="AK115" i="1"/>
  <c r="AJ185" i="1"/>
  <c r="AK135" i="1"/>
  <c r="AK117" i="1"/>
  <c r="AJ211" i="1"/>
  <c r="AK187" i="1"/>
  <c r="AK165" i="1"/>
  <c r="AJ159" i="1"/>
  <c r="AJ147" i="1"/>
  <c r="AK123" i="1"/>
  <c r="AK92" i="1"/>
  <c r="K25" i="9"/>
  <c r="I25" i="9"/>
  <c r="L25" i="9"/>
  <c r="E25" i="9"/>
  <c r="N10" i="9"/>
  <c r="F25" i="9"/>
  <c r="G4" i="9"/>
  <c r="P25" i="9"/>
  <c r="O25" i="9"/>
  <c r="N25" i="9"/>
  <c r="M25" i="9"/>
  <c r="J25" i="9"/>
  <c r="H25" i="9"/>
  <c r="G25" i="9"/>
  <c r="D25" i="9"/>
  <c r="C25" i="9"/>
  <c r="B25" i="9"/>
  <c r="M13" i="9"/>
  <c r="L13" i="9"/>
  <c r="AJ209" i="1"/>
  <c r="AK190" i="1"/>
  <c r="AJ183" i="1"/>
  <c r="AK178" i="1"/>
  <c r="AJ171" i="1"/>
  <c r="AJ157" i="1"/>
  <c r="AK152" i="1"/>
  <c r="AJ145" i="1"/>
  <c r="AJ137" i="1"/>
  <c r="AJ129" i="1"/>
  <c r="AJ121" i="1"/>
  <c r="AJ113" i="1"/>
  <c r="AJ105" i="1"/>
  <c r="AJ97" i="1"/>
  <c r="AK90" i="1"/>
  <c r="AK206" i="1"/>
  <c r="AK201" i="1"/>
  <c r="AK194" i="1"/>
  <c r="AK175" i="1"/>
  <c r="AK168" i="1"/>
  <c r="AK163" i="1"/>
  <c r="AK149" i="1"/>
  <c r="AK94" i="1"/>
  <c r="AK208" i="1"/>
  <c r="AK182" i="1"/>
  <c r="AK170" i="1"/>
  <c r="AK96" i="1"/>
  <c r="AK198" i="1"/>
  <c r="AK207" i="1"/>
  <c r="AK181" i="1"/>
  <c r="AK169" i="1"/>
  <c r="AK95" i="1"/>
  <c r="AK202" i="1"/>
  <c r="AK176" i="1"/>
  <c r="AK150" i="1"/>
  <c r="AK88" i="1"/>
  <c r="AJ126" i="1"/>
  <c r="AK126" i="1"/>
  <c r="AJ118" i="1"/>
  <c r="AK118" i="1"/>
  <c r="AJ144" i="1"/>
  <c r="AK144" i="1"/>
  <c r="AJ136" i="1"/>
  <c r="AK136" i="1"/>
  <c r="AJ128" i="1"/>
  <c r="AK128" i="1"/>
  <c r="AJ120" i="1"/>
  <c r="AK120" i="1"/>
  <c r="AJ112" i="1"/>
  <c r="AK112" i="1"/>
  <c r="AK196" i="1"/>
  <c r="AK180" i="1"/>
  <c r="AK164" i="1"/>
  <c r="AK148" i="1"/>
  <c r="AJ138" i="1"/>
  <c r="AK138" i="1"/>
  <c r="AJ130" i="1"/>
  <c r="AK130" i="1"/>
  <c r="AJ122" i="1"/>
  <c r="AK122" i="1"/>
  <c r="AJ114" i="1"/>
  <c r="AK114" i="1"/>
  <c r="AJ140" i="1"/>
  <c r="AK140" i="1"/>
  <c r="AJ132" i="1"/>
  <c r="AK132" i="1"/>
  <c r="AJ124" i="1"/>
  <c r="AK124" i="1"/>
  <c r="AJ116" i="1"/>
  <c r="AK116" i="1"/>
  <c r="AJ134" i="1"/>
  <c r="AK134" i="1"/>
  <c r="AK204" i="1"/>
  <c r="AK188" i="1"/>
  <c r="AK172" i="1"/>
  <c r="AK156" i="1"/>
  <c r="AK142" i="1"/>
  <c r="AK110" i="1"/>
  <c r="AK108" i="1"/>
  <c r="AK106" i="1"/>
  <c r="AK104" i="1"/>
  <c r="AK102" i="1"/>
  <c r="AK100" i="1"/>
  <c r="AK98" i="1"/>
  <c r="D13" i="9"/>
  <c r="F13" i="9"/>
  <c r="H13" i="9"/>
  <c r="J13" i="9"/>
  <c r="C13" i="9"/>
  <c r="E13" i="9"/>
  <c r="G13" i="9"/>
  <c r="I13" i="9"/>
  <c r="K13" i="9"/>
  <c r="B13" i="9"/>
  <c r="E7" i="9"/>
  <c r="D7" i="9"/>
  <c r="F7" i="9"/>
  <c r="C7" i="9"/>
  <c r="B7" i="9"/>
  <c r="C19" i="9"/>
  <c r="E16" i="9"/>
  <c r="D19" i="9"/>
  <c r="B19" i="9"/>
  <c r="R39" i="1" l="1"/>
  <c r="X39" i="1" s="1"/>
  <c r="AA39" i="1" s="1"/>
  <c r="AG39" i="1" s="1"/>
  <c r="AG11" i="1"/>
  <c r="AK11" i="1" s="1"/>
  <c r="AA11" i="1"/>
  <c r="R3" i="10"/>
  <c r="AH39" i="1" l="1"/>
  <c r="AK39" i="1"/>
  <c r="AJ39" i="1"/>
  <c r="AL39" i="1"/>
  <c r="AL11" i="1"/>
  <c r="Q12" i="1" s="1"/>
  <c r="AH11" i="1"/>
  <c r="AJ11" i="1"/>
  <c r="I10" i="10"/>
  <c r="AY10" i="10"/>
  <c r="AU10" i="10"/>
  <c r="AE10" i="10"/>
  <c r="O10" i="10"/>
  <c r="AQ11" i="10"/>
  <c r="K11" i="10"/>
  <c r="AW9" i="10"/>
  <c r="AG9" i="10"/>
  <c r="Q9" i="10"/>
  <c r="AX10" i="10"/>
  <c r="AH10" i="10"/>
  <c r="C11" i="10"/>
  <c r="AL11" i="10"/>
  <c r="AR9" i="10"/>
  <c r="AB9" i="10"/>
  <c r="L9" i="10"/>
  <c r="M10" i="10"/>
  <c r="D9" i="10"/>
  <c r="AM9" i="10"/>
  <c r="W9" i="10"/>
  <c r="G9" i="10"/>
  <c r="AN10" i="10"/>
  <c r="AR11" i="10"/>
  <c r="L11" i="10"/>
  <c r="AX9" i="10"/>
  <c r="AH9" i="10"/>
  <c r="R9" i="10"/>
  <c r="AI10" i="10"/>
  <c r="AS9" i="10"/>
  <c r="AC9" i="10"/>
  <c r="M9" i="10"/>
  <c r="AX11" i="10"/>
  <c r="AH11" i="10"/>
  <c r="E9" i="10"/>
  <c r="AN9" i="10"/>
  <c r="X9" i="10"/>
  <c r="H9" i="10"/>
  <c r="AO10" i="10"/>
  <c r="M11" i="10"/>
  <c r="AY9" i="10"/>
  <c r="AI9" i="10"/>
  <c r="S9" i="10"/>
  <c r="B11" i="10"/>
  <c r="AN11" i="10"/>
  <c r="AT9" i="10"/>
  <c r="AD9" i="10"/>
  <c r="N9" i="10"/>
  <c r="AY11" i="10"/>
  <c r="AI11" i="10"/>
  <c r="B9" i="10"/>
  <c r="AO9" i="10"/>
  <c r="Y9" i="10"/>
  <c r="I9" i="10"/>
  <c r="AP10" i="10"/>
  <c r="J10" i="10"/>
  <c r="AZ9" i="10"/>
  <c r="AJ9" i="10"/>
  <c r="T9" i="10"/>
  <c r="BA10" i="10"/>
  <c r="AK10" i="10"/>
  <c r="B10" i="10"/>
  <c r="AO11" i="10"/>
  <c r="I11" i="10"/>
  <c r="AU9" i="10"/>
  <c r="AE9" i="10"/>
  <c r="O9" i="10"/>
  <c r="B3" i="10"/>
  <c r="AP9" i="10"/>
  <c r="Z9" i="10"/>
  <c r="J9" i="10"/>
  <c r="AQ10" i="10"/>
  <c r="K10" i="10"/>
  <c r="AU11" i="10"/>
  <c r="AE11" i="10"/>
  <c r="O11" i="10"/>
  <c r="BA9" i="10"/>
  <c r="AK9" i="10"/>
  <c r="U9" i="10"/>
  <c r="AL10" i="10"/>
  <c r="AP11" i="10"/>
  <c r="J11" i="10"/>
  <c r="AV9" i="10"/>
  <c r="AF9" i="10"/>
  <c r="P9" i="10"/>
  <c r="BA11" i="10"/>
  <c r="AK11" i="10"/>
  <c r="AQ9" i="10"/>
  <c r="AA9" i="10"/>
  <c r="K9" i="10"/>
  <c r="AR10" i="10"/>
  <c r="L10" i="10"/>
  <c r="C9" i="10"/>
  <c r="AL9" i="10"/>
  <c r="V9" i="10"/>
  <c r="F9" i="10"/>
  <c r="C10" i="10"/>
  <c r="B6" i="10"/>
  <c r="D6" i="10"/>
  <c r="AP6" i="10"/>
  <c r="J6" i="10"/>
  <c r="AY6" i="10"/>
  <c r="AI6" i="10"/>
  <c r="C6" i="10"/>
  <c r="AL6" i="10"/>
  <c r="M6" i="10"/>
  <c r="AR6" i="10"/>
  <c r="L6" i="10"/>
  <c r="AU6" i="10"/>
  <c r="AE6" i="10"/>
  <c r="O6" i="10"/>
  <c r="AX6" i="10"/>
  <c r="AH6" i="10"/>
  <c r="B5" i="10"/>
  <c r="AO6" i="10"/>
  <c r="I6" i="10"/>
  <c r="K5" i="10"/>
  <c r="L5" i="10"/>
  <c r="M5" i="10"/>
  <c r="AR5" i="10"/>
  <c r="AN6" i="10"/>
  <c r="AQ6" i="10"/>
  <c r="K6" i="10"/>
  <c r="AT6" i="10"/>
  <c r="BA6" i="10"/>
  <c r="AK6" i="10"/>
  <c r="E6" i="10"/>
  <c r="AQ5" i="10"/>
  <c r="AO5" i="10"/>
  <c r="AN5" i="10"/>
  <c r="AP5" i="10"/>
  <c r="J5" i="10"/>
  <c r="BA5" i="10"/>
  <c r="AK5" i="10"/>
  <c r="AY5" i="10"/>
  <c r="AI5" i="10"/>
  <c r="AL5" i="10"/>
  <c r="AU5" i="10"/>
  <c r="AE5" i="10"/>
  <c r="O5" i="10"/>
  <c r="AX5" i="10"/>
  <c r="AH5" i="10"/>
  <c r="AM2" i="10"/>
  <c r="W2" i="10"/>
  <c r="G2" i="10"/>
  <c r="AS3" i="10"/>
  <c r="AC3" i="10"/>
  <c r="M3" i="10"/>
  <c r="AX2" i="10"/>
  <c r="AH2" i="10"/>
  <c r="R2" i="10"/>
  <c r="R4" i="10" s="1"/>
  <c r="B2" i="10"/>
  <c r="AN3" i="10"/>
  <c r="X3" i="10"/>
  <c r="H3" i="10"/>
  <c r="AS2" i="10"/>
  <c r="AC2" i="10"/>
  <c r="M2" i="10"/>
  <c r="AY3" i="10"/>
  <c r="AI3" i="10"/>
  <c r="S3" i="10"/>
  <c r="C5" i="10"/>
  <c r="AN2" i="10"/>
  <c r="X2" i="10"/>
  <c r="H2" i="10"/>
  <c r="AT3" i="10"/>
  <c r="AD3" i="10"/>
  <c r="N3" i="10"/>
  <c r="AY2" i="10"/>
  <c r="AI2" i="10"/>
  <c r="S2" i="10"/>
  <c r="BA2" i="10"/>
  <c r="AO3" i="10"/>
  <c r="Y3" i="10"/>
  <c r="I3" i="10"/>
  <c r="AT2" i="10"/>
  <c r="AD2" i="10"/>
  <c r="N2" i="10"/>
  <c r="AZ3" i="10"/>
  <c r="AJ3" i="10"/>
  <c r="T3" i="10"/>
  <c r="AO2" i="10"/>
  <c r="Y2" i="10"/>
  <c r="I2" i="10"/>
  <c r="AU3" i="10"/>
  <c r="AE3" i="10"/>
  <c r="O3" i="10"/>
  <c r="AZ2" i="10"/>
  <c r="AJ2" i="10"/>
  <c r="T2" i="10"/>
  <c r="D2" i="10"/>
  <c r="AP3" i="10"/>
  <c r="Z3" i="10"/>
  <c r="J3" i="10"/>
  <c r="AU2" i="10"/>
  <c r="AE2" i="10"/>
  <c r="O2" i="10"/>
  <c r="BA3" i="10"/>
  <c r="AK3" i="10"/>
  <c r="U3" i="10"/>
  <c r="E3" i="10"/>
  <c r="AP2" i="10"/>
  <c r="Z2" i="10"/>
  <c r="J2" i="10"/>
  <c r="AV3" i="10"/>
  <c r="AF3" i="10"/>
  <c r="P3" i="10"/>
  <c r="C2" i="10"/>
  <c r="AK2" i="10"/>
  <c r="U2" i="10"/>
  <c r="E2" i="10"/>
  <c r="AQ3" i="10"/>
  <c r="AA3" i="10"/>
  <c r="K3" i="10"/>
  <c r="AV2" i="10"/>
  <c r="AF2" i="10"/>
  <c r="P2" i="10"/>
  <c r="D3" i="10"/>
  <c r="AL3" i="10"/>
  <c r="V3" i="10"/>
  <c r="F3" i="10"/>
  <c r="AQ2" i="10"/>
  <c r="AA2" i="10"/>
  <c r="K2" i="10"/>
  <c r="AW3" i="10"/>
  <c r="AG3" i="10"/>
  <c r="Q3" i="10"/>
  <c r="AL2" i="10"/>
  <c r="V2" i="10"/>
  <c r="F2" i="10"/>
  <c r="AR3" i="10"/>
  <c r="AB3" i="10"/>
  <c r="L3" i="10"/>
  <c r="AW2" i="10"/>
  <c r="AG2" i="10"/>
  <c r="Q2" i="10"/>
  <c r="C3" i="10"/>
  <c r="AM3" i="10"/>
  <c r="W3" i="10"/>
  <c r="G3" i="10"/>
  <c r="AR2" i="10"/>
  <c r="AB2" i="10"/>
  <c r="L2" i="10"/>
  <c r="AX3" i="10"/>
  <c r="AH3" i="10"/>
  <c r="R12" i="1" l="1"/>
  <c r="X12" i="1" s="1"/>
  <c r="B4" i="10"/>
  <c r="AM4" i="10"/>
  <c r="I5" i="10"/>
  <c r="AX4" i="10"/>
  <c r="AH4" i="10"/>
  <c r="G4" i="10"/>
  <c r="E10" i="10"/>
  <c r="E11" i="10"/>
  <c r="D4" i="10"/>
  <c r="W4" i="10"/>
  <c r="C4" i="10"/>
  <c r="BA4" i="10"/>
  <c r="E5" i="10"/>
  <c r="L4" i="10"/>
  <c r="O4" i="10"/>
  <c r="AJ4" i="10"/>
  <c r="N4" i="10"/>
  <c r="AI4" i="10"/>
  <c r="M4" i="10"/>
  <c r="AG4" i="10"/>
  <c r="K4" i="10"/>
  <c r="AF4" i="10"/>
  <c r="J4" i="10"/>
  <c r="AE4" i="10"/>
  <c r="AZ4" i="10"/>
  <c r="I4" i="10"/>
  <c r="AD4" i="10"/>
  <c r="AY4" i="10"/>
  <c r="Q4" i="10"/>
  <c r="AL4" i="10"/>
  <c r="P4" i="10"/>
  <c r="AK4" i="10"/>
  <c r="H4" i="10"/>
  <c r="AC4" i="10"/>
  <c r="AB4" i="10"/>
  <c r="AW4" i="10"/>
  <c r="F4" i="10"/>
  <c r="AA4" i="10"/>
  <c r="AV4" i="10"/>
  <c r="E4" i="10"/>
  <c r="Z4" i="10"/>
  <c r="AU4" i="10"/>
  <c r="Y4" i="10"/>
  <c r="AT4" i="10"/>
  <c r="X4" i="10"/>
  <c r="AS4" i="10"/>
  <c r="AR4" i="10"/>
  <c r="V4" i="10"/>
  <c r="AQ4" i="10"/>
  <c r="U4" i="10"/>
  <c r="AP4" i="10"/>
  <c r="T4" i="10"/>
  <c r="AO4" i="10"/>
  <c r="S4" i="10"/>
  <c r="AN4" i="10"/>
  <c r="AG12" i="1" l="1"/>
  <c r="AJ12" i="1" s="1"/>
  <c r="AA12" i="1"/>
  <c r="D5" i="10"/>
  <c r="D11" i="10"/>
  <c r="E4" i="1"/>
  <c r="AH12" i="1" l="1"/>
  <c r="AK12" i="1"/>
  <c r="AL12" i="1"/>
  <c r="Q13" i="1" s="1"/>
  <c r="I4" i="1"/>
  <c r="F4" i="1" s="1"/>
  <c r="M4" i="2"/>
  <c r="K4" i="2"/>
  <c r="R13" i="1" l="1"/>
  <c r="X13" i="1" s="1"/>
  <c r="B82" i="2"/>
  <c r="B83" i="2"/>
  <c r="B84" i="2"/>
  <c r="C85" i="2"/>
  <c r="B86" i="2"/>
  <c r="B87" i="2"/>
  <c r="B88" i="2"/>
  <c r="B89" i="2"/>
  <c r="C91" i="2"/>
  <c r="B92" i="2"/>
  <c r="C93" i="2"/>
  <c r="B95" i="2"/>
  <c r="B96" i="2"/>
  <c r="B97" i="2"/>
  <c r="B99" i="2"/>
  <c r="C100" i="2"/>
  <c r="B101" i="2"/>
  <c r="B102" i="2"/>
  <c r="B103" i="2"/>
  <c r="B104" i="2"/>
  <c r="B105" i="2"/>
  <c r="B106" i="2"/>
  <c r="B107" i="2"/>
  <c r="B108" i="2"/>
  <c r="B109" i="2"/>
  <c r="B110" i="2"/>
  <c r="C111" i="2"/>
  <c r="C112" i="2"/>
  <c r="B113" i="2"/>
  <c r="B115" i="2"/>
  <c r="B116" i="2"/>
  <c r="B117" i="2"/>
  <c r="B119" i="2"/>
  <c r="B121" i="2"/>
  <c r="B122" i="2"/>
  <c r="B123" i="2"/>
  <c r="B124" i="2"/>
  <c r="B125" i="2"/>
  <c r="B126" i="2"/>
  <c r="C127" i="2"/>
  <c r="C128" i="2"/>
  <c r="B129" i="2"/>
  <c r="B131" i="2"/>
  <c r="B133" i="2"/>
  <c r="C134" i="2"/>
  <c r="B135" i="2"/>
  <c r="C137" i="2"/>
  <c r="B138" i="2"/>
  <c r="B139" i="2"/>
  <c r="B140" i="2"/>
  <c r="B141" i="2"/>
  <c r="B142" i="2"/>
  <c r="B143" i="2"/>
  <c r="B144" i="2"/>
  <c r="B145" i="2"/>
  <c r="B146" i="2"/>
  <c r="B147" i="2"/>
  <c r="C148" i="2"/>
  <c r="B149" i="2"/>
  <c r="C150" i="2"/>
  <c r="C151" i="2"/>
  <c r="C152" i="2"/>
  <c r="B153" i="2"/>
  <c r="B154" i="2"/>
  <c r="B155" i="2"/>
  <c r="B156" i="2"/>
  <c r="B157" i="2"/>
  <c r="C158" i="2"/>
  <c r="C159" i="2"/>
  <c r="B160" i="2"/>
  <c r="C161" i="2"/>
  <c r="B163" i="2"/>
  <c r="B164" i="2"/>
  <c r="B165" i="2"/>
  <c r="C166" i="2"/>
  <c r="B167" i="2"/>
  <c r="B169" i="2"/>
  <c r="B170" i="2"/>
  <c r="B171" i="2"/>
  <c r="B172" i="2"/>
  <c r="B173" i="2"/>
  <c r="B174" i="2"/>
  <c r="C175" i="2"/>
  <c r="B176" i="2"/>
  <c r="B177" i="2"/>
  <c r="B179" i="2"/>
  <c r="B181" i="2"/>
  <c r="B183" i="2"/>
  <c r="C185" i="2"/>
  <c r="B187" i="2"/>
  <c r="C188" i="2"/>
  <c r="B189" i="2"/>
  <c r="B190" i="2"/>
  <c r="B191" i="2"/>
  <c r="B192" i="2"/>
  <c r="C193" i="2"/>
  <c r="B194" i="2"/>
  <c r="B195" i="2"/>
  <c r="B196" i="2"/>
  <c r="B197" i="2"/>
  <c r="C199" i="2"/>
  <c r="C201" i="2"/>
  <c r="B203" i="2"/>
  <c r="C204" i="2"/>
  <c r="D74" i="2"/>
  <c r="E74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AA13" i="1" l="1"/>
  <c r="AG13" i="1" s="1"/>
  <c r="B185" i="2"/>
  <c r="C145" i="2"/>
  <c r="C133" i="2"/>
  <c r="C113" i="2"/>
  <c r="C181" i="2"/>
  <c r="C109" i="2"/>
  <c r="B193" i="2"/>
  <c r="C173" i="2"/>
  <c r="C129" i="2"/>
  <c r="C189" i="2"/>
  <c r="C121" i="2"/>
  <c r="C141" i="2"/>
  <c r="B93" i="2"/>
  <c r="C177" i="2"/>
  <c r="B161" i="2"/>
  <c r="C125" i="2"/>
  <c r="C153" i="2"/>
  <c r="B137" i="2"/>
  <c r="B85" i="2"/>
  <c r="B91" i="2"/>
  <c r="B199" i="2"/>
  <c r="C171" i="2"/>
  <c r="B111" i="2"/>
  <c r="C115" i="2"/>
  <c r="C168" i="2"/>
  <c r="B168" i="2"/>
  <c r="C123" i="2"/>
  <c r="B159" i="2"/>
  <c r="C103" i="2"/>
  <c r="C195" i="2"/>
  <c r="C165" i="2"/>
  <c r="C99" i="2"/>
  <c r="C203" i="2"/>
  <c r="C157" i="2"/>
  <c r="C83" i="2"/>
  <c r="C147" i="2"/>
  <c r="C131" i="2"/>
  <c r="C101" i="2"/>
  <c r="C97" i="2"/>
  <c r="C139" i="2"/>
  <c r="B180" i="2"/>
  <c r="C180" i="2"/>
  <c r="C136" i="2"/>
  <c r="B136" i="2"/>
  <c r="C179" i="2"/>
  <c r="C169" i="2"/>
  <c r="C163" i="2"/>
  <c r="B201" i="2"/>
  <c r="C107" i="2"/>
  <c r="C89" i="2"/>
  <c r="C182" i="2"/>
  <c r="B182" i="2"/>
  <c r="B132" i="2"/>
  <c r="C132" i="2"/>
  <c r="C118" i="2"/>
  <c r="B118" i="2"/>
  <c r="C184" i="2"/>
  <c r="B184" i="2"/>
  <c r="C120" i="2"/>
  <c r="B120" i="2"/>
  <c r="B94" i="2"/>
  <c r="C94" i="2"/>
  <c r="C155" i="2"/>
  <c r="C149" i="2"/>
  <c r="C105" i="2"/>
  <c r="C197" i="2"/>
  <c r="C187" i="2"/>
  <c r="B134" i="2"/>
  <c r="C117" i="2"/>
  <c r="B175" i="2"/>
  <c r="B166" i="2"/>
  <c r="C96" i="2"/>
  <c r="B90" i="2"/>
  <c r="C90" i="2"/>
  <c r="B178" i="2"/>
  <c r="C178" i="2"/>
  <c r="B162" i="2"/>
  <c r="C162" i="2"/>
  <c r="B130" i="2"/>
  <c r="C130" i="2"/>
  <c r="C98" i="2"/>
  <c r="B98" i="2"/>
  <c r="B114" i="2"/>
  <c r="C114" i="2"/>
  <c r="C164" i="2"/>
  <c r="C116" i="2"/>
  <c r="B151" i="2"/>
  <c r="C143" i="2"/>
  <c r="B127" i="2"/>
  <c r="C186" i="2"/>
  <c r="B186" i="2"/>
  <c r="C202" i="2"/>
  <c r="B202" i="2"/>
  <c r="B198" i="2"/>
  <c r="C198" i="2"/>
  <c r="B200" i="2"/>
  <c r="C200" i="2"/>
  <c r="B100" i="2"/>
  <c r="C95" i="2"/>
  <c r="C87" i="2"/>
  <c r="C191" i="2"/>
  <c r="C183" i="2"/>
  <c r="C167" i="2"/>
  <c r="C135" i="2"/>
  <c r="C119" i="2"/>
  <c r="C92" i="2"/>
  <c r="B204" i="2"/>
  <c r="B188" i="2"/>
  <c r="C194" i="2"/>
  <c r="C174" i="2"/>
  <c r="C160" i="2"/>
  <c r="C154" i="2"/>
  <c r="C146" i="2"/>
  <c r="C88" i="2"/>
  <c r="C84" i="2"/>
  <c r="C82" i="2"/>
  <c r="C196" i="2"/>
  <c r="C176" i="2"/>
  <c r="C156" i="2"/>
  <c r="C126" i="2"/>
  <c r="C110" i="2"/>
  <c r="C86" i="2"/>
  <c r="C192" i="2"/>
  <c r="C190" i="2"/>
  <c r="C172" i="2"/>
  <c r="C170" i="2"/>
  <c r="B158" i="2"/>
  <c r="B152" i="2"/>
  <c r="B150" i="2"/>
  <c r="B148" i="2"/>
  <c r="C144" i="2"/>
  <c r="C142" i="2"/>
  <c r="C140" i="2"/>
  <c r="C138" i="2"/>
  <c r="B128" i="2"/>
  <c r="C124" i="2"/>
  <c r="C122" i="2"/>
  <c r="B112" i="2"/>
  <c r="C108" i="2"/>
  <c r="C106" i="2"/>
  <c r="C104" i="2"/>
  <c r="C102" i="2"/>
  <c r="AH13" i="1" l="1"/>
  <c r="AK13" i="1"/>
  <c r="AL13" i="1"/>
  <c r="Q14" i="1" s="1"/>
  <c r="AJ13" i="1"/>
  <c r="BI10" i="1"/>
  <c r="BI34" i="1"/>
  <c r="BI36" i="1"/>
  <c r="BI37" i="1"/>
  <c r="BI48" i="1"/>
  <c r="BI49" i="1"/>
  <c r="BI51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40" i="1"/>
  <c r="BI72" i="1"/>
  <c r="BI73" i="1"/>
  <c r="BI75" i="1"/>
  <c r="BI77" i="1"/>
  <c r="BI78" i="1"/>
  <c r="BI79" i="1"/>
  <c r="BI80" i="1"/>
  <c r="BI81" i="1"/>
  <c r="BI71" i="1"/>
  <c r="R14" i="1" l="1"/>
  <c r="X14" i="1" s="1"/>
  <c r="L2" i="2"/>
  <c r="L4" i="2" s="1"/>
  <c r="L3" i="2"/>
  <c r="AA14" i="1" l="1"/>
  <c r="AG14" i="1" s="1"/>
  <c r="E6" i="2"/>
  <c r="E5" i="2"/>
  <c r="D6" i="2"/>
  <c r="D5" i="2"/>
  <c r="AH14" i="1" l="1"/>
  <c r="AK14" i="1"/>
  <c r="AL14" i="1"/>
  <c r="Q15" i="1" s="1"/>
  <c r="AJ14" i="1"/>
  <c r="B5" i="2"/>
  <c r="C5" i="2"/>
  <c r="R15" i="1" l="1"/>
  <c r="X15" i="1" s="1"/>
  <c r="N2" i="2"/>
  <c r="N3" i="2"/>
  <c r="AA15" i="1" l="1"/>
  <c r="AG15" i="1" s="1"/>
  <c r="N4" i="2"/>
  <c r="AH15" i="1" l="1"/>
  <c r="AK15" i="1"/>
  <c r="AL15" i="1"/>
  <c r="Q16" i="1" s="1"/>
  <c r="AJ15" i="1"/>
  <c r="C6" i="2"/>
  <c r="B6" i="2"/>
  <c r="R16" i="1" l="1"/>
  <c r="X16" i="1" s="1"/>
  <c r="H4" i="2"/>
  <c r="I4" i="2"/>
  <c r="J2" i="2"/>
  <c r="H2" i="2"/>
  <c r="J4" i="2"/>
  <c r="I2" i="2"/>
  <c r="AG16" i="1" l="1"/>
  <c r="AA16" i="1"/>
  <c r="H3" i="2"/>
  <c r="I3" i="2"/>
  <c r="J3" i="2"/>
  <c r="AH16" i="1" l="1"/>
  <c r="AJ16" i="1"/>
  <c r="AK16" i="1"/>
  <c r="E10" i="2"/>
  <c r="D10" i="2"/>
  <c r="AL16" i="1"/>
  <c r="Q17" i="1" s="1"/>
  <c r="A5" i="2"/>
  <c r="A6" i="2"/>
  <c r="R17" i="1" l="1"/>
  <c r="X17" i="1" s="1"/>
  <c r="AA17" i="1" s="1"/>
  <c r="AG17" i="1" s="1"/>
  <c r="A7" i="2"/>
  <c r="AH17" i="1" l="1"/>
  <c r="AK17" i="1"/>
  <c r="AJ17" i="1"/>
  <c r="E11" i="2"/>
  <c r="D11" i="2"/>
  <c r="AL17" i="1"/>
  <c r="Q18" i="1" s="1"/>
  <c r="A8" i="2"/>
  <c r="R18" i="1" l="1"/>
  <c r="X18" i="1" s="1"/>
  <c r="D7" i="7"/>
  <c r="A9" i="2"/>
  <c r="AG18" i="1" l="1"/>
  <c r="AA18" i="1"/>
  <c r="A10" i="2"/>
  <c r="AH18" i="1" l="1"/>
  <c r="AK18" i="1"/>
  <c r="AJ18" i="1"/>
  <c r="E12" i="2"/>
  <c r="D12" i="2"/>
  <c r="AL18" i="1"/>
  <c r="Q19" i="1" s="1"/>
  <c r="A11" i="2"/>
  <c r="R19" i="1" l="1"/>
  <c r="X19" i="1" s="1"/>
  <c r="AA19" i="1" s="1"/>
  <c r="AG19" i="1" s="1"/>
  <c r="A12" i="2"/>
  <c r="AH19" i="1" l="1"/>
  <c r="AJ19" i="1"/>
  <c r="AK19" i="1"/>
  <c r="E13" i="2"/>
  <c r="D13" i="2"/>
  <c r="AL19" i="1"/>
  <c r="Q20" i="1" s="1"/>
  <c r="A13" i="2"/>
  <c r="R20" i="1" l="1"/>
  <c r="X20" i="1" s="1"/>
  <c r="AA20" i="1" s="1"/>
  <c r="AG20" i="1" s="1"/>
  <c r="A14" i="2"/>
  <c r="AH20" i="1" l="1"/>
  <c r="AJ20" i="1"/>
  <c r="AK20" i="1"/>
  <c r="D14" i="2"/>
  <c r="E14" i="2"/>
  <c r="AL20" i="1"/>
  <c r="Q21" i="1" s="1"/>
  <c r="A15" i="2"/>
  <c r="R21" i="1" l="1"/>
  <c r="X21" i="1" s="1"/>
  <c r="A16" i="2"/>
  <c r="AG21" i="1" l="1"/>
  <c r="AA21" i="1"/>
  <c r="A17" i="2"/>
  <c r="AH21" i="1" l="1"/>
  <c r="AJ21" i="1"/>
  <c r="AK21" i="1"/>
  <c r="D15" i="2"/>
  <c r="E15" i="2"/>
  <c r="AL21" i="1"/>
  <c r="Q22" i="1" s="1"/>
  <c r="A18" i="2"/>
  <c r="R22" i="1" l="1"/>
  <c r="X22" i="1" s="1"/>
  <c r="A19" i="2"/>
  <c r="AG22" i="1" l="1"/>
  <c r="G6" i="10" s="1"/>
  <c r="AA22" i="1"/>
  <c r="A20" i="2"/>
  <c r="AH22" i="1" l="1"/>
  <c r="AK22" i="1"/>
  <c r="AJ22" i="1"/>
  <c r="D16" i="2"/>
  <c r="E16" i="2"/>
  <c r="AL22" i="1"/>
  <c r="Q23" i="1" s="1"/>
  <c r="A21" i="2"/>
  <c r="R23" i="1" l="1"/>
  <c r="X23" i="1" s="1"/>
  <c r="AA23" i="1" s="1"/>
  <c r="AG23" i="1" s="1"/>
  <c r="A22" i="2"/>
  <c r="AH23" i="1" l="1"/>
  <c r="AK23" i="1"/>
  <c r="AJ23" i="1"/>
  <c r="E17" i="2"/>
  <c r="D17" i="2"/>
  <c r="AL23" i="1"/>
  <c r="Q24" i="1" s="1"/>
  <c r="A23" i="2"/>
  <c r="R24" i="1" l="1"/>
  <c r="X24" i="1" s="1"/>
  <c r="AA24" i="1" s="1"/>
  <c r="AG24" i="1" s="1"/>
  <c r="A24" i="2"/>
  <c r="AH24" i="1" l="1"/>
  <c r="E18" i="2"/>
  <c r="D18" i="2"/>
  <c r="AK24" i="1"/>
  <c r="AJ24" i="1"/>
  <c r="AL24" i="1"/>
  <c r="Q25" i="1" s="1"/>
  <c r="A25" i="2"/>
  <c r="R25" i="1" l="1"/>
  <c r="X25" i="1" s="1"/>
  <c r="A26" i="2"/>
  <c r="AG25" i="1" l="1"/>
  <c r="AA25" i="1"/>
  <c r="A27" i="2"/>
  <c r="AH25" i="1" l="1"/>
  <c r="E19" i="2"/>
  <c r="D19" i="2"/>
  <c r="AK25" i="1"/>
  <c r="AJ25" i="1"/>
  <c r="AL25" i="1"/>
  <c r="Q26" i="1" s="1"/>
  <c r="A28" i="2"/>
  <c r="A29" i="2"/>
  <c r="R26" i="1" l="1"/>
  <c r="X26" i="1" s="1"/>
  <c r="AA26" i="1" s="1"/>
  <c r="AG26" i="1" s="1"/>
  <c r="A30" i="2"/>
  <c r="AH26" i="1" l="1"/>
  <c r="E20" i="2"/>
  <c r="D20" i="2"/>
  <c r="AJ26" i="1"/>
  <c r="AK26" i="1"/>
  <c r="AL26" i="1"/>
  <c r="Q27" i="1" s="1"/>
  <c r="A31" i="2"/>
  <c r="R27" i="1" l="1"/>
  <c r="X27" i="1" s="1"/>
  <c r="AA27" i="1" s="1"/>
  <c r="AG27" i="1" s="1"/>
  <c r="A32" i="2"/>
  <c r="AH27" i="1" l="1"/>
  <c r="E21" i="2"/>
  <c r="D21" i="2"/>
  <c r="AK27" i="1"/>
  <c r="AJ27" i="1"/>
  <c r="AL27" i="1"/>
  <c r="Q28" i="1" s="1"/>
  <c r="A33" i="2"/>
  <c r="R28" i="1" l="1"/>
  <c r="X28" i="1" s="1"/>
  <c r="AA28" i="1" s="1"/>
  <c r="AG28" i="1" s="1"/>
  <c r="A34" i="2"/>
  <c r="AH28" i="1" l="1"/>
  <c r="D22" i="2"/>
  <c r="E22" i="2"/>
  <c r="AJ28" i="1"/>
  <c r="AK28" i="1"/>
  <c r="AL28" i="1"/>
  <c r="Q29" i="1" s="1"/>
  <c r="A35" i="2"/>
  <c r="R29" i="1" l="1"/>
  <c r="X29" i="1" s="1"/>
  <c r="AA29" i="1" s="1"/>
  <c r="AG29" i="1" s="1"/>
  <c r="A36" i="2"/>
  <c r="AH29" i="1" l="1"/>
  <c r="D23" i="2"/>
  <c r="E23" i="2"/>
  <c r="AK29" i="1"/>
  <c r="AJ29" i="1"/>
  <c r="AL29" i="1"/>
  <c r="Q30" i="1" s="1"/>
  <c r="A37" i="2"/>
  <c r="R30" i="1" l="1"/>
  <c r="X30" i="1" s="1"/>
  <c r="A38" i="2"/>
  <c r="AG30" i="1" l="1"/>
  <c r="AA30" i="1"/>
  <c r="A39" i="2"/>
  <c r="AH30" i="1" l="1"/>
  <c r="D24" i="2"/>
  <c r="E24" i="2"/>
  <c r="AJ30" i="1"/>
  <c r="AK30" i="1"/>
  <c r="AL30" i="1"/>
  <c r="Q31" i="1" s="1"/>
  <c r="A40" i="2"/>
  <c r="R31" i="1" l="1"/>
  <c r="X31" i="1" s="1"/>
  <c r="A41" i="2"/>
  <c r="AG31" i="1" l="1"/>
  <c r="AA31" i="1"/>
  <c r="A42" i="2"/>
  <c r="AH31" i="1" l="1"/>
  <c r="D25" i="2"/>
  <c r="E25" i="2"/>
  <c r="AJ31" i="1"/>
  <c r="AK31" i="1"/>
  <c r="AL31" i="1"/>
  <c r="Q32" i="1" s="1"/>
  <c r="A43" i="2"/>
  <c r="R32" i="1" l="1"/>
  <c r="X32" i="1" s="1"/>
  <c r="A44" i="2"/>
  <c r="AG32" i="1" l="1"/>
  <c r="AA32" i="1"/>
  <c r="A45" i="2"/>
  <c r="AH32" i="1" l="1"/>
  <c r="E26" i="2"/>
  <c r="D26" i="2"/>
  <c r="AK32" i="1"/>
  <c r="AJ32" i="1"/>
  <c r="AL32" i="1"/>
  <c r="Q33" i="1" s="1"/>
  <c r="A46" i="2"/>
  <c r="R33" i="1" l="1"/>
  <c r="X33" i="1" s="1"/>
  <c r="A47" i="2"/>
  <c r="AG33" i="1" l="1"/>
  <c r="AA33" i="1"/>
  <c r="A48" i="2"/>
  <c r="AH33" i="1" l="1"/>
  <c r="N6" i="10"/>
  <c r="E27" i="2"/>
  <c r="D27" i="2"/>
  <c r="AK33" i="1"/>
  <c r="AJ33" i="1"/>
  <c r="AL33" i="1"/>
  <c r="Q34" i="1" s="1"/>
  <c r="A49" i="2"/>
  <c r="R34" i="1" l="1"/>
  <c r="X34" i="1" s="1"/>
  <c r="AA34" i="1" s="1"/>
  <c r="AG34" i="1" s="1"/>
  <c r="A50" i="2"/>
  <c r="AH34" i="1" l="1"/>
  <c r="D28" i="2"/>
  <c r="E28" i="2"/>
  <c r="AK34" i="1"/>
  <c r="AJ34" i="1"/>
  <c r="AL34" i="1"/>
  <c r="Q35" i="1" s="1"/>
  <c r="A51" i="2"/>
  <c r="R35" i="1" l="1"/>
  <c r="X35" i="1" s="1"/>
  <c r="A52" i="2"/>
  <c r="AG35" i="1" l="1"/>
  <c r="AA35" i="1"/>
  <c r="A53" i="2"/>
  <c r="AH35" i="1" l="1"/>
  <c r="D29" i="2"/>
  <c r="E29" i="2"/>
  <c r="AK35" i="1"/>
  <c r="AJ35" i="1"/>
  <c r="AL35" i="1"/>
  <c r="Q36" i="1" s="1"/>
  <c r="A54" i="2"/>
  <c r="R36" i="1" l="1"/>
  <c r="X36" i="1" s="1"/>
  <c r="AA36" i="1" s="1"/>
  <c r="AG36" i="1" s="1"/>
  <c r="A55" i="2"/>
  <c r="AH36" i="1" l="1"/>
  <c r="D30" i="2"/>
  <c r="E30" i="2"/>
  <c r="AK36" i="1"/>
  <c r="AJ36" i="1"/>
  <c r="AL36" i="1"/>
  <c r="Q37" i="1" s="1"/>
  <c r="A56" i="2"/>
  <c r="R37" i="1" l="1"/>
  <c r="X37" i="1" s="1"/>
  <c r="AA37" i="1" s="1"/>
  <c r="AG37" i="1" s="1"/>
  <c r="P6" i="10" s="1"/>
  <c r="A57" i="2"/>
  <c r="AH37" i="1" l="1"/>
  <c r="E31" i="2"/>
  <c r="D31" i="2"/>
  <c r="AK37" i="1"/>
  <c r="AJ37" i="1"/>
  <c r="AL37" i="1"/>
  <c r="A58" i="2"/>
  <c r="A59" i="2" l="1"/>
  <c r="A60" i="2" l="1"/>
  <c r="Q6" i="10" l="1"/>
  <c r="D32" i="2"/>
  <c r="E32" i="2"/>
  <c r="A61" i="2"/>
  <c r="A62" i="2" l="1"/>
  <c r="R6" i="10" l="1"/>
  <c r="D33" i="2"/>
  <c r="E33" i="2"/>
  <c r="Q40" i="1"/>
  <c r="A63" i="2"/>
  <c r="R40" i="1" l="1"/>
  <c r="X40" i="1" s="1"/>
  <c r="A64" i="2"/>
  <c r="AG40" i="1" l="1"/>
  <c r="AA40" i="1"/>
  <c r="A65" i="2"/>
  <c r="AH40" i="1" l="1"/>
  <c r="E34" i="2"/>
  <c r="D34" i="2"/>
  <c r="AK40" i="1"/>
  <c r="AJ40" i="1"/>
  <c r="AL40" i="1"/>
  <c r="Q41" i="1" s="1"/>
  <c r="A66" i="2"/>
  <c r="R41" i="1" l="1"/>
  <c r="X41" i="1" s="1"/>
  <c r="A67" i="2"/>
  <c r="AG41" i="1" l="1"/>
  <c r="AA41" i="1"/>
  <c r="A68" i="2"/>
  <c r="AH41" i="1" l="1"/>
  <c r="AJ41" i="1"/>
  <c r="AK41" i="1"/>
  <c r="AL41" i="1"/>
  <c r="Q42" i="1" s="1"/>
  <c r="D35" i="2"/>
  <c r="E35" i="2"/>
  <c r="A69" i="2"/>
  <c r="R42" i="1" l="1"/>
  <c r="X42" i="1" s="1"/>
  <c r="AA42" i="1" s="1"/>
  <c r="AG42" i="1" s="1"/>
  <c r="AL42" i="1" s="1"/>
  <c r="Q43" i="1" s="1"/>
  <c r="A70" i="2"/>
  <c r="R43" i="1" l="1"/>
  <c r="X43" i="1" s="1"/>
  <c r="AA43" i="1" s="1"/>
  <c r="AG43" i="1" s="1"/>
  <c r="AL43" i="1" s="1"/>
  <c r="Q44" i="1" s="1"/>
  <c r="AH42" i="1"/>
  <c r="AJ42" i="1"/>
  <c r="AK42" i="1"/>
  <c r="D36" i="2"/>
  <c r="E36" i="2"/>
  <c r="A71" i="2"/>
  <c r="R44" i="1" l="1"/>
  <c r="X44" i="1" s="1"/>
  <c r="AH43" i="1"/>
  <c r="AK43" i="1"/>
  <c r="AJ43" i="1"/>
  <c r="S6" i="10"/>
  <c r="A72" i="2"/>
  <c r="AA44" i="1" l="1"/>
  <c r="AG44" i="1"/>
  <c r="D37" i="2"/>
  <c r="E37" i="2"/>
  <c r="A73" i="2"/>
  <c r="AH44" i="1" l="1"/>
  <c r="AJ44" i="1"/>
  <c r="AK44" i="1"/>
  <c r="AL44" i="1"/>
  <c r="Q45" i="1" s="1"/>
  <c r="A74" i="2"/>
  <c r="R45" i="1" l="1"/>
  <c r="X45" i="1" s="1"/>
  <c r="A75" i="2"/>
  <c r="AG45" i="1" l="1"/>
  <c r="AA45" i="1"/>
  <c r="E38" i="2"/>
  <c r="D38" i="2"/>
  <c r="A76" i="2"/>
  <c r="AH45" i="1" l="1"/>
  <c r="AJ45" i="1"/>
  <c r="AK45" i="1"/>
  <c r="AL45" i="1"/>
  <c r="Q46" i="1" s="1"/>
  <c r="A77" i="2"/>
  <c r="R46" i="1" l="1"/>
  <c r="X46" i="1" s="1"/>
  <c r="A78" i="2"/>
  <c r="AG46" i="1" l="1"/>
  <c r="AA46" i="1"/>
  <c r="E39" i="2"/>
  <c r="D39" i="2"/>
  <c r="A79" i="2"/>
  <c r="AH46" i="1" l="1"/>
  <c r="AJ46" i="1"/>
  <c r="AK46" i="1"/>
  <c r="AL46" i="1"/>
  <c r="Q47" i="1" s="1"/>
  <c r="A80" i="2"/>
  <c r="R47" i="1" l="1"/>
  <c r="X47" i="1" s="1"/>
  <c r="A81" i="2"/>
  <c r="AG47" i="1" l="1"/>
  <c r="AA47" i="1"/>
  <c r="D40" i="2"/>
  <c r="E40" i="2"/>
  <c r="A82" i="2"/>
  <c r="AH47" i="1" l="1"/>
  <c r="AJ47" i="1"/>
  <c r="AK47" i="1"/>
  <c r="AL47" i="1"/>
  <c r="A83" i="2"/>
  <c r="A84" i="2" l="1"/>
  <c r="D41" i="2" l="1"/>
  <c r="E41" i="2"/>
  <c r="Q48" i="1"/>
  <c r="A85" i="2"/>
  <c r="R48" i="1" l="1"/>
  <c r="X48" i="1" s="1"/>
  <c r="AA48" i="1" s="1"/>
  <c r="AG48" i="1" s="1"/>
  <c r="A86" i="2"/>
  <c r="AH48" i="1" l="1"/>
  <c r="D42" i="2"/>
  <c r="E42" i="2"/>
  <c r="AK48" i="1"/>
  <c r="AJ48" i="1"/>
  <c r="AL48" i="1"/>
  <c r="Q49" i="1" s="1"/>
  <c r="A87" i="2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A113" i="2" l="1"/>
  <c r="A114" i="2" l="1"/>
  <c r="A115" i="2" l="1"/>
  <c r="A116" i="2" l="1"/>
  <c r="A117" i="2" l="1"/>
  <c r="A118" i="2" l="1"/>
  <c r="A119" i="2" l="1"/>
  <c r="A120" i="2" l="1"/>
  <c r="A121" i="2" l="1"/>
  <c r="A122" i="2" l="1"/>
  <c r="A123" i="2" l="1"/>
  <c r="A124" i="2" l="1"/>
  <c r="A125" i="2" l="1"/>
  <c r="A126" i="2" l="1"/>
  <c r="A127" i="2" l="1"/>
  <c r="A128" i="2" l="1"/>
  <c r="A129" i="2" l="1"/>
  <c r="A130" i="2" l="1"/>
  <c r="A131" i="2" l="1"/>
  <c r="A132" i="2" l="1"/>
  <c r="A133" i="2" l="1"/>
  <c r="A134" i="2" l="1"/>
  <c r="A135" i="2" l="1"/>
  <c r="A136" i="2" l="1"/>
  <c r="A137" i="2" l="1"/>
  <c r="A138" i="2" l="1"/>
  <c r="A139" i="2" l="1"/>
  <c r="A140" i="2" l="1"/>
  <c r="A141" i="2" l="1"/>
  <c r="A142" i="2" l="1"/>
  <c r="A143" i="2" l="1"/>
  <c r="A144" i="2" l="1"/>
  <c r="A145" i="2" l="1"/>
  <c r="A146" i="2" l="1"/>
  <c r="A147" i="2" l="1"/>
  <c r="A148" i="2" l="1"/>
  <c r="A149" i="2" l="1"/>
  <c r="A150" i="2" l="1"/>
  <c r="A151" i="2" l="1"/>
  <c r="A152" i="2" l="1"/>
  <c r="A153" i="2" l="1"/>
  <c r="A154" i="2" l="1"/>
  <c r="A155" i="2" l="1"/>
  <c r="A156" i="2" l="1"/>
  <c r="A157" i="2" l="1"/>
  <c r="A158" i="2" l="1"/>
  <c r="A159" i="2" l="1"/>
  <c r="A160" i="2" l="1"/>
  <c r="A161" i="2" l="1"/>
  <c r="A162" i="2" l="1"/>
  <c r="A163" i="2" l="1"/>
  <c r="A164" i="2" l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Q201" i="1" l="1"/>
  <c r="A176" i="2"/>
  <c r="Q202" i="1" l="1"/>
  <c r="R201" i="1"/>
  <c r="A177" i="2"/>
  <c r="Q203" i="1" l="1"/>
  <c r="R202" i="1"/>
  <c r="A178" i="2"/>
  <c r="Q204" i="1" l="1"/>
  <c r="R203" i="1"/>
  <c r="A179" i="2"/>
  <c r="Q205" i="1" l="1"/>
  <c r="R204" i="1"/>
  <c r="A180" i="2"/>
  <c r="Q206" i="1" l="1"/>
  <c r="R205" i="1"/>
  <c r="A181" i="2"/>
  <c r="Q207" i="1" l="1"/>
  <c r="R206" i="1"/>
  <c r="A182" i="2"/>
  <c r="Q208" i="1" l="1"/>
  <c r="R207" i="1"/>
  <c r="A183" i="2"/>
  <c r="Q209" i="1" l="1"/>
  <c r="R208" i="1"/>
  <c r="A184" i="2"/>
  <c r="Q210" i="1" l="1"/>
  <c r="Q211" i="1" s="1"/>
  <c r="R211" i="1" s="1"/>
  <c r="R209" i="1"/>
  <c r="A185" i="2"/>
  <c r="A186" i="2" l="1"/>
  <c r="A187" i="2" l="1"/>
  <c r="A188" i="2" l="1"/>
  <c r="A189" i="2" l="1"/>
  <c r="A190" i="2" l="1"/>
  <c r="A191" i="2" l="1"/>
  <c r="A192" i="2" l="1"/>
  <c r="A193" i="2" l="1"/>
  <c r="A194" i="2" l="1"/>
  <c r="A195" i="2" l="1"/>
  <c r="A196" i="2" l="1"/>
  <c r="A197" i="2" l="1"/>
  <c r="A198" i="2" l="1"/>
  <c r="A199" i="2" l="1"/>
  <c r="A200" i="2" l="1"/>
  <c r="A201" i="2" l="1"/>
  <c r="A202" i="2" l="1"/>
  <c r="A204" i="2" l="1"/>
  <c r="A203" i="2"/>
  <c r="C8" i="2" l="1"/>
  <c r="E7" i="2"/>
  <c r="D7" i="2"/>
  <c r="D9" i="2"/>
  <c r="E9" i="2"/>
  <c r="F6" i="10"/>
  <c r="E8" i="2"/>
  <c r="D8" i="2"/>
  <c r="B8" i="2" l="1"/>
  <c r="C7" i="2"/>
  <c r="B7" i="2"/>
  <c r="B9" i="2" l="1"/>
  <c r="C9" i="2"/>
  <c r="B10" i="2" l="1"/>
  <c r="C10" i="2"/>
  <c r="D10" i="10" l="1"/>
  <c r="C11" i="2"/>
  <c r="B11" i="2"/>
  <c r="C12" i="2" l="1"/>
  <c r="B12" i="2"/>
  <c r="B13" i="2" l="1"/>
  <c r="C13" i="2"/>
  <c r="F5" i="10"/>
  <c r="F10" i="10"/>
  <c r="F11" i="10"/>
  <c r="B14" i="2" l="1"/>
  <c r="C14" i="2"/>
  <c r="G11" i="10" l="1"/>
  <c r="C15" i="2"/>
  <c r="B15" i="2"/>
  <c r="G5" i="10"/>
  <c r="B16" i="2" l="1"/>
  <c r="C16" i="2"/>
  <c r="G10" i="10"/>
  <c r="C17" i="2" l="1"/>
  <c r="B17" i="2"/>
  <c r="C18" i="2" l="1"/>
  <c r="B18" i="2"/>
  <c r="B19" i="2" l="1"/>
  <c r="C19" i="2"/>
  <c r="C20" i="2" l="1"/>
  <c r="B20" i="2"/>
  <c r="C21" i="2" l="1"/>
  <c r="B21" i="2"/>
  <c r="C22" i="2" l="1"/>
  <c r="B22" i="2"/>
  <c r="C23" i="2" l="1"/>
  <c r="B23" i="2"/>
  <c r="C24" i="2" l="1"/>
  <c r="B24" i="2"/>
  <c r="C25" i="2" l="1"/>
  <c r="B25" i="2"/>
  <c r="B26" i="2" l="1"/>
  <c r="C26" i="2"/>
  <c r="N10" i="10" l="1"/>
  <c r="B27" i="2"/>
  <c r="N5" i="10"/>
  <c r="N11" i="10"/>
  <c r="C27" i="2"/>
  <c r="B28" i="2" l="1"/>
  <c r="C28" i="2"/>
  <c r="B29" i="2" l="1"/>
  <c r="C29" i="2"/>
  <c r="P5" i="10" l="1"/>
  <c r="B30" i="2"/>
  <c r="C30" i="2"/>
  <c r="P10" i="10"/>
  <c r="P11" i="10" l="1"/>
  <c r="B31" i="2"/>
  <c r="C31" i="2"/>
  <c r="Q11" i="10" l="1"/>
  <c r="Q5" i="10"/>
  <c r="Q10" i="10"/>
  <c r="C32" i="2"/>
  <c r="B32" i="2"/>
  <c r="R5" i="10" l="1"/>
  <c r="C33" i="2"/>
  <c r="R10" i="10"/>
  <c r="R11" i="10"/>
  <c r="B33" i="2"/>
  <c r="C34" i="2" l="1"/>
  <c r="B34" i="2"/>
  <c r="C35" i="2" l="1"/>
  <c r="B35" i="2"/>
  <c r="B36" i="2" l="1"/>
  <c r="C36" i="2"/>
  <c r="S5" i="10"/>
  <c r="S10" i="10" l="1"/>
  <c r="S11" i="10"/>
  <c r="C37" i="2"/>
  <c r="B37" i="2"/>
  <c r="C38" i="2" l="1"/>
  <c r="B38" i="2"/>
  <c r="C39" i="2" l="1"/>
  <c r="B39" i="2"/>
  <c r="C40" i="2" l="1"/>
  <c r="B40" i="2"/>
  <c r="R49" i="1" l="1"/>
  <c r="X49" i="1" s="1"/>
  <c r="AG49" i="1" s="1"/>
  <c r="T5" i="10"/>
  <c r="C41" i="2"/>
  <c r="B41" i="2"/>
  <c r="H5" i="10"/>
  <c r="H10" i="10"/>
  <c r="H11" i="10"/>
  <c r="AH49" i="1" l="1"/>
  <c r="D43" i="2"/>
  <c r="E43" i="2"/>
  <c r="AL49" i="1"/>
  <c r="Q50" i="1" s="1"/>
  <c r="T11" i="10"/>
  <c r="B42" i="2"/>
  <c r="C42" i="2"/>
  <c r="T10" i="10"/>
  <c r="AJ49" i="1"/>
  <c r="AA49" i="1"/>
  <c r="AK49" i="1"/>
  <c r="R50" i="1" l="1"/>
  <c r="X50" i="1" s="1"/>
  <c r="AA50" i="1" s="1"/>
  <c r="AG50" i="1" s="1"/>
  <c r="B43" i="2"/>
  <c r="C43" i="2"/>
  <c r="AH50" i="1" l="1"/>
  <c r="AJ50" i="1"/>
  <c r="AK50" i="1"/>
  <c r="AL50" i="1"/>
  <c r="D44" i="2"/>
  <c r="E44" i="2"/>
  <c r="C44" i="2"/>
  <c r="Q51" i="1"/>
  <c r="B44" i="2" l="1"/>
  <c r="R51" i="1"/>
  <c r="X51" i="1" s="1"/>
  <c r="AG51" i="1" l="1"/>
  <c r="AA51" i="1"/>
  <c r="AH51" i="1" l="1"/>
  <c r="D45" i="2"/>
  <c r="E45" i="2"/>
  <c r="AK51" i="1"/>
  <c r="AJ51" i="1"/>
  <c r="AL51" i="1"/>
  <c r="Q52" i="1" s="1"/>
  <c r="R52" i="1" l="1"/>
  <c r="X52" i="1" s="1"/>
  <c r="C45" i="2"/>
  <c r="B45" i="2"/>
  <c r="AG52" i="1" l="1"/>
  <c r="AA52" i="1"/>
  <c r="U6" i="10"/>
  <c r="AH52" i="1" l="1"/>
  <c r="AJ52" i="1"/>
  <c r="AK52" i="1"/>
  <c r="AL52" i="1"/>
  <c r="Q53" i="1" s="1"/>
  <c r="D46" i="2"/>
  <c r="E46" i="2"/>
  <c r="U5" i="10"/>
  <c r="R53" i="1" l="1"/>
  <c r="X53" i="1" s="1"/>
  <c r="B46" i="2"/>
  <c r="C46" i="2"/>
  <c r="U11" i="10"/>
  <c r="U10" i="10"/>
  <c r="AG53" i="1" l="1"/>
  <c r="E47" i="2" s="1"/>
  <c r="AA53" i="1"/>
  <c r="D47" i="2"/>
  <c r="AH53" i="1" l="1"/>
  <c r="AK53" i="1"/>
  <c r="AJ53" i="1"/>
  <c r="AL53" i="1"/>
  <c r="Q54" i="1" s="1"/>
  <c r="B47" i="2"/>
  <c r="C47" i="2"/>
  <c r="R54" i="1" l="1"/>
  <c r="X54" i="1" s="1"/>
  <c r="AG54" i="1" l="1"/>
  <c r="AA54" i="1"/>
  <c r="D48" i="2"/>
  <c r="E48" i="2"/>
  <c r="AH54" i="1" l="1"/>
  <c r="AJ54" i="1"/>
  <c r="V5" i="10" s="1"/>
  <c r="AK54" i="1"/>
  <c r="AL54" i="1"/>
  <c r="Q55" i="1" s="1"/>
  <c r="V6" i="10"/>
  <c r="C48" i="2"/>
  <c r="B48" i="2"/>
  <c r="V11" i="10"/>
  <c r="V10" i="10"/>
  <c r="R55" i="1"/>
  <c r="X55" i="1" s="1"/>
  <c r="AA55" i="1" s="1"/>
  <c r="AG55" i="1" s="1"/>
  <c r="AH55" i="1" l="1"/>
  <c r="W6" i="10"/>
  <c r="D49" i="2"/>
  <c r="E49" i="2"/>
  <c r="AK55" i="1"/>
  <c r="AJ55" i="1"/>
  <c r="AL55" i="1"/>
  <c r="Q56" i="1" s="1"/>
  <c r="R56" i="1" l="1"/>
  <c r="X56" i="1" s="1"/>
  <c r="W5" i="10"/>
  <c r="W10" i="10"/>
  <c r="W11" i="10"/>
  <c r="B49" i="2"/>
  <c r="C49" i="2"/>
  <c r="AG56" i="1" l="1"/>
  <c r="AA56" i="1"/>
  <c r="AH56" i="1" l="1"/>
  <c r="X6" i="10"/>
  <c r="E50" i="2"/>
  <c r="D50" i="2"/>
  <c r="AJ56" i="1"/>
  <c r="AK56" i="1"/>
  <c r="AL56" i="1"/>
  <c r="Q57" i="1" s="1"/>
  <c r="C50" i="2" l="1"/>
  <c r="X10" i="10"/>
  <c r="X5" i="10"/>
  <c r="B50" i="2"/>
  <c r="X11" i="10"/>
  <c r="R57" i="1"/>
  <c r="X57" i="1" s="1"/>
  <c r="AG57" i="1" l="1"/>
  <c r="AA57" i="1"/>
  <c r="AH57" i="1" l="1"/>
  <c r="D51" i="2"/>
  <c r="E51" i="2"/>
  <c r="AJ57" i="1"/>
  <c r="AK57" i="1"/>
  <c r="AL57" i="1"/>
  <c r="Q58" i="1" s="1"/>
  <c r="R58" i="1" l="1"/>
  <c r="X58" i="1" s="1"/>
  <c r="B51" i="2"/>
  <c r="C51" i="2"/>
  <c r="AG58" i="1" l="1"/>
  <c r="Y6" i="10" s="1"/>
  <c r="AA58" i="1"/>
  <c r="AH58" i="1" l="1"/>
  <c r="E52" i="2"/>
  <c r="D52" i="2"/>
  <c r="AJ58" i="1"/>
  <c r="Y5" i="10" s="1"/>
  <c r="AK58" i="1"/>
  <c r="AL58" i="1"/>
  <c r="Q59" i="1" s="1"/>
  <c r="R59" i="1" l="1"/>
  <c r="X59" i="1" s="1"/>
  <c r="C52" i="2"/>
  <c r="B52" i="2"/>
  <c r="Y10" i="10"/>
  <c r="Y11" i="10"/>
  <c r="AG59" i="1" l="1"/>
  <c r="AA59" i="1"/>
  <c r="AH59" i="1" l="1"/>
  <c r="D53" i="2"/>
  <c r="E53" i="2"/>
  <c r="AK59" i="1"/>
  <c r="AJ59" i="1"/>
  <c r="AL59" i="1"/>
  <c r="Q60" i="1" s="1"/>
  <c r="R60" i="1" l="1"/>
  <c r="X60" i="1" s="1"/>
  <c r="B53" i="2"/>
  <c r="C53" i="2"/>
  <c r="AG60" i="1" l="1"/>
  <c r="Z6" i="10" s="1"/>
  <c r="AA60" i="1"/>
  <c r="AH60" i="1" l="1"/>
  <c r="D54" i="2"/>
  <c r="E54" i="2"/>
  <c r="AK60" i="1"/>
  <c r="AJ60" i="1"/>
  <c r="Z5" i="10" s="1"/>
  <c r="AL60" i="1"/>
  <c r="Q61" i="1" s="1"/>
  <c r="R61" i="1" l="1"/>
  <c r="X61" i="1" s="1"/>
  <c r="Z10" i="10"/>
  <c r="B54" i="2"/>
  <c r="C54" i="2"/>
  <c r="Z11" i="10"/>
  <c r="AG61" i="1" l="1"/>
  <c r="AA61" i="1"/>
  <c r="AH61" i="1" l="1"/>
  <c r="AA6" i="10"/>
  <c r="D55" i="2"/>
  <c r="E55" i="2"/>
  <c r="AJ61" i="1"/>
  <c r="AK61" i="1"/>
  <c r="AL61" i="1"/>
  <c r="Q62" i="1" s="1"/>
  <c r="R62" i="1" l="1"/>
  <c r="X62" i="1" s="1"/>
  <c r="AA62" i="1" s="1"/>
  <c r="AG62" i="1" s="1"/>
  <c r="B55" i="2"/>
  <c r="AA10" i="10"/>
  <c r="C55" i="2"/>
  <c r="AA11" i="10"/>
  <c r="AA5" i="10"/>
  <c r="AH62" i="1" l="1"/>
  <c r="D56" i="2"/>
  <c r="E56" i="2"/>
  <c r="AK62" i="1"/>
  <c r="AJ62" i="1"/>
  <c r="AL62" i="1"/>
  <c r="Q63" i="1" s="1"/>
  <c r="R63" i="1" l="1"/>
  <c r="X63" i="1" s="1"/>
  <c r="AA63" i="1" s="1"/>
  <c r="AG63" i="1" s="1"/>
  <c r="AB6" i="10" s="1"/>
  <c r="C56" i="2"/>
  <c r="B56" i="2"/>
  <c r="AH63" i="1" l="1"/>
  <c r="D57" i="2"/>
  <c r="E57" i="2"/>
  <c r="AK63" i="1"/>
  <c r="AJ63" i="1"/>
  <c r="AB5" i="10" s="1"/>
  <c r="AL63" i="1"/>
  <c r="Q64" i="1" s="1"/>
  <c r="R64" i="1" l="1"/>
  <c r="X64" i="1" s="1"/>
  <c r="AA64" i="1" s="1"/>
  <c r="AG64" i="1" s="1"/>
  <c r="AB10" i="10"/>
  <c r="B57" i="2"/>
  <c r="C57" i="2"/>
  <c r="AB11" i="10"/>
  <c r="AH64" i="1" l="1"/>
  <c r="AJ64" i="1"/>
  <c r="AK64" i="1"/>
  <c r="AC6" i="10"/>
  <c r="D58" i="2"/>
  <c r="E58" i="2"/>
  <c r="AL64" i="1"/>
  <c r="Q65" i="1" s="1"/>
  <c r="R65" i="1" s="1"/>
  <c r="X65" i="1" s="1"/>
  <c r="AC10" i="10" l="1"/>
  <c r="AC11" i="10"/>
  <c r="AC5" i="10"/>
  <c r="B58" i="2"/>
  <c r="C58" i="2"/>
  <c r="AG65" i="1"/>
  <c r="AA65" i="1"/>
  <c r="AJ65" i="1" l="1"/>
  <c r="AH65" i="1"/>
  <c r="E59" i="2"/>
  <c r="D59" i="2"/>
  <c r="AK65" i="1"/>
  <c r="AL65" i="1"/>
  <c r="Q66" i="1" s="1"/>
  <c r="R66" i="1" l="1"/>
  <c r="X66" i="1" s="1"/>
  <c r="AA66" i="1" s="1"/>
  <c r="AG66" i="1" s="1"/>
  <c r="C59" i="2"/>
  <c r="B59" i="2"/>
  <c r="AH66" i="1" l="1"/>
  <c r="D60" i="2"/>
  <c r="E60" i="2"/>
  <c r="AK66" i="1"/>
  <c r="AJ66" i="1"/>
  <c r="AL66" i="1"/>
  <c r="Q67" i="1" s="1"/>
  <c r="B60" i="2" l="1"/>
  <c r="C60" i="2"/>
  <c r="R67" i="1"/>
  <c r="X67" i="1" s="1"/>
  <c r="AA67" i="1" s="1"/>
  <c r="AG67" i="1" s="1"/>
  <c r="AD6" i="10" s="1"/>
  <c r="AL67" i="1" l="1"/>
  <c r="Q68" i="1" s="1"/>
  <c r="R68" i="1" s="1"/>
  <c r="X68" i="1" s="1"/>
  <c r="E61" i="2"/>
  <c r="AJ67" i="1"/>
  <c r="AD5" i="10" s="1"/>
  <c r="AK67" i="1"/>
  <c r="AH67" i="1"/>
  <c r="D61" i="2"/>
  <c r="C61" i="2" l="1"/>
  <c r="B61" i="2"/>
  <c r="AD10" i="10"/>
  <c r="AD11" i="10"/>
  <c r="AG68" i="1"/>
  <c r="AA68" i="1"/>
  <c r="D62" i="2" l="1"/>
  <c r="E62" i="2"/>
  <c r="AJ68" i="1"/>
  <c r="AK68" i="1"/>
  <c r="AH68" i="1"/>
  <c r="AL68" i="1"/>
  <c r="Q69" i="1" s="1"/>
  <c r="B62" i="2" l="1"/>
  <c r="C62" i="2"/>
  <c r="R69" i="1"/>
  <c r="X69" i="1" s="1"/>
  <c r="AA69" i="1" l="1"/>
  <c r="AG69" i="1"/>
  <c r="AF6" i="10" s="1"/>
  <c r="E63" i="2" l="1"/>
  <c r="AK69" i="1"/>
  <c r="AH69" i="1"/>
  <c r="D63" i="2"/>
  <c r="AJ69" i="1"/>
  <c r="AF5" i="10" s="1"/>
  <c r="AL69" i="1"/>
  <c r="Q70" i="1" s="1"/>
  <c r="C63" i="2" l="1"/>
  <c r="B63" i="2"/>
  <c r="AF10" i="10"/>
  <c r="AF11" i="10"/>
  <c r="R70" i="1"/>
  <c r="X70" i="1" s="1"/>
  <c r="AG70" i="1" l="1"/>
  <c r="AA70" i="1"/>
  <c r="D64" i="2" l="1"/>
  <c r="AH70" i="1"/>
  <c r="E64" i="2"/>
  <c r="AJ70" i="1"/>
  <c r="AK70" i="1"/>
  <c r="AL70" i="1"/>
  <c r="Q71" i="1" s="1"/>
  <c r="B64" i="2" l="1"/>
  <c r="C64" i="2"/>
  <c r="R71" i="1"/>
  <c r="X71" i="1" s="1"/>
  <c r="AG71" i="1" l="1"/>
  <c r="AA71" i="1"/>
  <c r="H6" i="10" l="1"/>
  <c r="T6" i="10"/>
  <c r="AG6" i="10"/>
  <c r="E65" i="2"/>
  <c r="AJ71" i="1"/>
  <c r="AG5" i="10" s="1"/>
  <c r="AK71" i="1"/>
  <c r="D65" i="2"/>
  <c r="AH71" i="1"/>
  <c r="AL71" i="1"/>
  <c r="Q72" i="1" s="1"/>
  <c r="R72" i="1" l="1"/>
  <c r="X72" i="1" s="1"/>
  <c r="AG72" i="1" s="1"/>
  <c r="C65" i="2"/>
  <c r="B65" i="2"/>
  <c r="AG11" i="10"/>
  <c r="AG10" i="10"/>
  <c r="AH72" i="1" l="1"/>
  <c r="E66" i="2"/>
  <c r="D66" i="2"/>
  <c r="AL72" i="1"/>
  <c r="Q73" i="1" s="1"/>
  <c r="R73" i="1" s="1"/>
  <c r="X73" i="1" s="1"/>
  <c r="AA72" i="1"/>
  <c r="AK72" i="1"/>
  <c r="AJ72" i="1"/>
  <c r="B66" i="2" l="1"/>
  <c r="C66" i="2"/>
  <c r="AA73" i="1"/>
  <c r="AG73" i="1" s="1"/>
  <c r="AH73" i="1" s="1"/>
  <c r="AJ73" i="1" l="1"/>
  <c r="AL73" i="1"/>
  <c r="Q74" i="1" s="1"/>
  <c r="E67" i="2"/>
  <c r="D67" i="2"/>
  <c r="AK73" i="1"/>
  <c r="B67" i="2"/>
  <c r="C67" i="2"/>
  <c r="R74" i="1" l="1"/>
  <c r="X74" i="1" s="1"/>
  <c r="AA74" i="1" l="1"/>
  <c r="AG74" i="1"/>
  <c r="AH74" i="1" l="1"/>
  <c r="AJ74" i="1"/>
  <c r="AK74" i="1"/>
  <c r="AL74" i="1"/>
  <c r="Q75" i="1" s="1"/>
  <c r="E68" i="2"/>
  <c r="D68" i="2"/>
  <c r="R75" i="1" l="1"/>
  <c r="X75" i="1" s="1"/>
  <c r="C68" i="2"/>
  <c r="B68" i="2"/>
  <c r="AG75" i="1" l="1"/>
  <c r="AA75" i="1"/>
  <c r="AJ75" i="1" l="1"/>
  <c r="E69" i="2"/>
  <c r="AH75" i="1"/>
  <c r="AK75" i="1"/>
  <c r="D69" i="2"/>
  <c r="AL75" i="1"/>
  <c r="Q76" i="1" s="1"/>
  <c r="R76" i="1" l="1"/>
  <c r="X76" i="1" s="1"/>
  <c r="B69" i="2"/>
  <c r="C69" i="2"/>
  <c r="AG76" i="1" l="1"/>
  <c r="AA76" i="1"/>
  <c r="AH76" i="1" l="1"/>
  <c r="AJ76" i="1"/>
  <c r="AK76" i="1"/>
  <c r="E70" i="2"/>
  <c r="D70" i="2"/>
  <c r="AJ6" i="10"/>
  <c r="AL76" i="1"/>
  <c r="Q77" i="1" s="1"/>
  <c r="C70" i="2" l="1"/>
  <c r="B70" i="2"/>
  <c r="AJ11" i="10"/>
  <c r="AJ5" i="10"/>
  <c r="AJ10" i="10"/>
  <c r="R77" i="1"/>
  <c r="X77" i="1" s="1"/>
  <c r="AA77" i="1" s="1"/>
  <c r="AG77" i="1" s="1"/>
  <c r="AL77" i="1"/>
  <c r="Q78" i="1" s="1"/>
  <c r="AM6" i="10" l="1"/>
  <c r="AH77" i="1"/>
  <c r="AK77" i="1"/>
  <c r="AJ77" i="1"/>
  <c r="E71" i="2"/>
  <c r="D71" i="2"/>
  <c r="R78" i="1"/>
  <c r="X78" i="1" s="1"/>
  <c r="AG78" i="1" l="1"/>
  <c r="AA78" i="1"/>
  <c r="AM10" i="10"/>
  <c r="AM11" i="10"/>
  <c r="B71" i="2"/>
  <c r="C71" i="2"/>
  <c r="AM5" i="10"/>
  <c r="AJ78" i="1" l="1"/>
  <c r="AK78" i="1"/>
  <c r="D72" i="2"/>
  <c r="E72" i="2"/>
  <c r="AH78" i="1"/>
  <c r="AL78" i="1"/>
  <c r="Q79" i="1" s="1"/>
  <c r="R79" i="1" s="1"/>
  <c r="X79" i="1" s="1"/>
  <c r="AA79" i="1" l="1"/>
  <c r="AG79" i="1"/>
  <c r="B72" i="2"/>
  <c r="C72" i="2"/>
  <c r="AL79" i="1" l="1"/>
  <c r="Q80" i="1" s="1"/>
  <c r="AJ79" i="1"/>
  <c r="D73" i="2"/>
  <c r="E73" i="2"/>
  <c r="AK79" i="1"/>
  <c r="AH79" i="1"/>
  <c r="AS6" i="10"/>
  <c r="C73" i="2" l="1"/>
  <c r="B73" i="2"/>
  <c r="AS11" i="10"/>
  <c r="AS10" i="10"/>
  <c r="AS5" i="10"/>
  <c r="AL80" i="1"/>
  <c r="Q81" i="1" s="1"/>
  <c r="R80" i="1"/>
  <c r="X80" i="1" s="1"/>
  <c r="AJ80" i="1" l="1"/>
  <c r="AK80" i="1"/>
  <c r="AA80" i="1"/>
  <c r="R81" i="1"/>
  <c r="X81" i="1" s="1"/>
  <c r="AG81" i="1" l="1"/>
  <c r="AA81" i="1"/>
  <c r="AT10" i="10"/>
  <c r="B74" i="2"/>
  <c r="AT5" i="10"/>
  <c r="AT11" i="10"/>
  <c r="C74" i="2"/>
  <c r="AH81" i="1" l="1"/>
  <c r="AJ81" i="1"/>
  <c r="AK81" i="1"/>
  <c r="E75" i="2"/>
  <c r="D75" i="2"/>
  <c r="AL81" i="1"/>
  <c r="Q82" i="1" s="1"/>
  <c r="B75" i="2" l="1"/>
  <c r="C75" i="2"/>
  <c r="R82" i="1"/>
  <c r="X82" i="1" s="1"/>
  <c r="AG82" i="1" l="1"/>
  <c r="AA82" i="1"/>
  <c r="D76" i="2" l="1"/>
  <c r="E76" i="2"/>
  <c r="AH82" i="1"/>
  <c r="AJ82" i="1"/>
  <c r="AK82" i="1"/>
  <c r="AL82" i="1"/>
  <c r="Q83" i="1" s="1"/>
  <c r="R83" i="1" l="1"/>
  <c r="X83" i="1" s="1"/>
  <c r="B76" i="2"/>
  <c r="C76" i="2"/>
  <c r="AG83" i="1" l="1"/>
  <c r="AA83" i="1"/>
  <c r="AJ83" i="1" l="1"/>
  <c r="AK83" i="1"/>
  <c r="E77" i="2"/>
  <c r="D77" i="2"/>
  <c r="AH83" i="1"/>
  <c r="AL83" i="1"/>
  <c r="Q84" i="1" s="1"/>
  <c r="R84" i="1" s="1"/>
  <c r="X84" i="1" s="1"/>
  <c r="AA84" i="1" s="1"/>
  <c r="AG84" i="1" s="1"/>
  <c r="AL84" i="1" l="1"/>
  <c r="Q85" i="1" s="1"/>
  <c r="AH84" i="1"/>
  <c r="D78" i="2"/>
  <c r="AJ84" i="1"/>
  <c r="AK84" i="1"/>
  <c r="E78" i="2"/>
  <c r="AV6" i="10"/>
  <c r="C77" i="2"/>
  <c r="B77" i="2"/>
  <c r="B78" i="2" l="1"/>
  <c r="AV10" i="10"/>
  <c r="AV5" i="10"/>
  <c r="C78" i="2"/>
  <c r="AV11" i="10"/>
  <c r="R85" i="1"/>
  <c r="X85" i="1" s="1"/>
  <c r="AA85" i="1" l="1"/>
  <c r="AG85" i="1"/>
  <c r="AK85" i="1" l="1"/>
  <c r="D79" i="2"/>
  <c r="E79" i="2"/>
  <c r="AH85" i="1"/>
  <c r="AJ85" i="1"/>
  <c r="AL85" i="1"/>
  <c r="Q86" i="1" s="1"/>
  <c r="R86" i="1" l="1"/>
  <c r="X86" i="1" s="1"/>
  <c r="B79" i="2"/>
  <c r="C79" i="2"/>
  <c r="AA86" i="1" l="1"/>
  <c r="AG86" i="1"/>
  <c r="E80" i="2" l="1"/>
  <c r="AH86" i="1"/>
  <c r="AJ86" i="1"/>
  <c r="AK86" i="1"/>
  <c r="D80" i="2"/>
  <c r="AW6" i="10"/>
  <c r="AL86" i="1"/>
  <c r="Q87" i="1" s="1"/>
  <c r="R87" i="1" l="1"/>
  <c r="X87" i="1" s="1"/>
  <c r="C80" i="2"/>
  <c r="B80" i="2"/>
  <c r="AW10" i="10"/>
  <c r="AW11" i="10"/>
  <c r="AW5" i="10"/>
  <c r="AG87" i="1" l="1"/>
  <c r="AA87" i="1"/>
  <c r="AH87" i="1" l="1"/>
  <c r="AJ87" i="1"/>
  <c r="AK87" i="1"/>
  <c r="AG4" i="1" s="1"/>
  <c r="AZ6" i="10"/>
  <c r="E81" i="2"/>
  <c r="D81" i="2"/>
  <c r="AL87" i="1"/>
  <c r="Q88" i="1" s="1"/>
  <c r="R88" i="1" l="1"/>
  <c r="AL88" i="1"/>
  <c r="Q89" i="1" s="1"/>
  <c r="D2" i="2"/>
  <c r="V5" i="1" s="1"/>
  <c r="AA5" i="1"/>
  <c r="D3" i="2"/>
  <c r="Y5" i="1" s="1"/>
  <c r="X5" i="1"/>
  <c r="R4" i="1" s="1"/>
  <c r="S4" i="1" s="1"/>
  <c r="D5" i="7" s="1"/>
  <c r="D8" i="7" s="1"/>
  <c r="D9" i="7" s="1"/>
  <c r="D10" i="7" s="1"/>
  <c r="E2" i="2"/>
  <c r="W5" i="1" s="1"/>
  <c r="E3" i="2"/>
  <c r="Z5" i="1" s="1"/>
  <c r="AZ11" i="10"/>
  <c r="C81" i="2"/>
  <c r="B81" i="2"/>
  <c r="AZ10" i="10"/>
  <c r="AZ5" i="10"/>
  <c r="X4" i="1" l="1"/>
  <c r="B2" i="2"/>
  <c r="V4" i="1" s="1"/>
  <c r="B3" i="2"/>
  <c r="Y4" i="1" s="1"/>
  <c r="AA4" i="1"/>
  <c r="AE4" i="1"/>
  <c r="AF4" i="1" s="1"/>
  <c r="C3" i="2"/>
  <c r="Z4" i="1" s="1"/>
  <c r="C2" i="2"/>
  <c r="W4" i="1" s="1"/>
  <c r="R89" i="1"/>
  <c r="AL89" i="1"/>
  <c r="Q90" i="1" s="1"/>
  <c r="AL90" i="1" l="1"/>
  <c r="Q91" i="1" s="1"/>
  <c r="R90" i="1"/>
  <c r="AL91" i="1" l="1"/>
  <c r="Q92" i="1" s="1"/>
  <c r="R91" i="1"/>
  <c r="R92" i="1" l="1"/>
  <c r="AL92" i="1"/>
  <c r="Q93" i="1" s="1"/>
  <c r="AL93" i="1" l="1"/>
  <c r="Q94" i="1" s="1"/>
  <c r="R93" i="1"/>
  <c r="R94" i="1" l="1"/>
  <c r="AL94" i="1"/>
  <c r="Q95" i="1" s="1"/>
  <c r="R95" i="1" l="1"/>
  <c r="AL95" i="1"/>
  <c r="Q96" i="1" s="1"/>
  <c r="AL96" i="1" l="1"/>
  <c r="Q97" i="1" s="1"/>
  <c r="R96" i="1"/>
  <c r="AL97" i="1" l="1"/>
  <c r="Q98" i="1" s="1"/>
  <c r="R97" i="1"/>
  <c r="AL98" i="1" l="1"/>
  <c r="Q99" i="1" s="1"/>
  <c r="R98" i="1"/>
  <c r="AL99" i="1" l="1"/>
  <c r="Q100" i="1" s="1"/>
  <c r="R99" i="1"/>
  <c r="R100" i="1" l="1"/>
  <c r="AL100" i="1"/>
  <c r="Q101" i="1" s="1"/>
  <c r="R101" i="1" l="1"/>
  <c r="AL101" i="1"/>
  <c r="Q102" i="1" s="1"/>
  <c r="R102" i="1" l="1"/>
  <c r="AL102" i="1"/>
  <c r="Q103" i="1" s="1"/>
  <c r="R103" i="1" l="1"/>
  <c r="AL103" i="1"/>
  <c r="Q104" i="1" s="1"/>
  <c r="AL104" i="1" l="1"/>
  <c r="Q105" i="1" s="1"/>
  <c r="R104" i="1"/>
  <c r="R105" i="1" l="1"/>
  <c r="AL105" i="1"/>
  <c r="Q106" i="1" s="1"/>
  <c r="R106" i="1" l="1"/>
  <c r="AL106" i="1"/>
  <c r="Q107" i="1" s="1"/>
  <c r="AL107" i="1" l="1"/>
  <c r="Q108" i="1" s="1"/>
  <c r="R107" i="1"/>
  <c r="AL108" i="1" l="1"/>
  <c r="Q109" i="1" s="1"/>
  <c r="R108" i="1"/>
  <c r="AL109" i="1" l="1"/>
  <c r="Q110" i="1" s="1"/>
  <c r="R109" i="1"/>
  <c r="R110" i="1" l="1"/>
  <c r="AL110" i="1"/>
  <c r="Q111" i="1" s="1"/>
  <c r="AL111" i="1" l="1"/>
  <c r="Q112" i="1" s="1"/>
  <c r="R111" i="1"/>
  <c r="AL112" i="1" l="1"/>
  <c r="Q113" i="1" s="1"/>
  <c r="R112" i="1"/>
  <c r="R113" i="1" l="1"/>
  <c r="AL113" i="1"/>
  <c r="Q114" i="1" s="1"/>
  <c r="AL114" i="1" l="1"/>
  <c r="Q115" i="1" s="1"/>
  <c r="R114" i="1"/>
  <c r="AL115" i="1" l="1"/>
  <c r="Q116" i="1" s="1"/>
  <c r="R115" i="1"/>
  <c r="R116" i="1" l="1"/>
  <c r="AL116" i="1"/>
  <c r="Q117" i="1" s="1"/>
  <c r="R117" i="1" l="1"/>
  <c r="AL117" i="1"/>
  <c r="Q118" i="1" s="1"/>
  <c r="R118" i="1" l="1"/>
  <c r="AL118" i="1"/>
  <c r="Q119" i="1" s="1"/>
  <c r="AL119" i="1" l="1"/>
  <c r="Q120" i="1" s="1"/>
  <c r="R119" i="1"/>
  <c r="AL120" i="1" l="1"/>
  <c r="Q121" i="1" s="1"/>
  <c r="R120" i="1"/>
  <c r="AL121" i="1" l="1"/>
  <c r="Q122" i="1" s="1"/>
  <c r="R121" i="1"/>
  <c r="R122" i="1" l="1"/>
  <c r="AL122" i="1"/>
  <c r="Q123" i="1" s="1"/>
  <c r="AL123" i="1" l="1"/>
  <c r="Q124" i="1" s="1"/>
  <c r="R123" i="1"/>
  <c r="R124" i="1" l="1"/>
  <c r="AL124" i="1"/>
  <c r="Q125" i="1" s="1"/>
  <c r="R125" i="1" l="1"/>
  <c r="AL125" i="1"/>
  <c r="Q126" i="1" s="1"/>
  <c r="AL126" i="1" l="1"/>
  <c r="Q127" i="1" s="1"/>
  <c r="R126" i="1"/>
  <c r="R127" i="1" l="1"/>
  <c r="AL127" i="1"/>
  <c r="Q128" i="1" s="1"/>
  <c r="AL128" i="1" l="1"/>
  <c r="Q129" i="1" s="1"/>
  <c r="R128" i="1"/>
  <c r="AL129" i="1" l="1"/>
  <c r="Q130" i="1" s="1"/>
  <c r="R129" i="1"/>
  <c r="AL130" i="1" l="1"/>
  <c r="Q131" i="1" s="1"/>
  <c r="R130" i="1"/>
  <c r="AL131" i="1" l="1"/>
  <c r="Q132" i="1" s="1"/>
  <c r="R131" i="1"/>
  <c r="AL132" i="1" l="1"/>
  <c r="Q133" i="1" s="1"/>
  <c r="R132" i="1"/>
  <c r="R133" i="1" l="1"/>
  <c r="AL133" i="1"/>
  <c r="Q134" i="1" s="1"/>
  <c r="AL134" i="1" l="1"/>
  <c r="Q135" i="1" s="1"/>
  <c r="R134" i="1"/>
  <c r="AL135" i="1" l="1"/>
  <c r="Q136" i="1" s="1"/>
  <c r="R135" i="1"/>
  <c r="R136" i="1" l="1"/>
  <c r="AL136" i="1"/>
  <c r="Q137" i="1" s="1"/>
  <c r="AL137" i="1" l="1"/>
  <c r="Q138" i="1" s="1"/>
  <c r="R137" i="1"/>
  <c r="R138" i="1" l="1"/>
  <c r="AL138" i="1"/>
  <c r="Q139" i="1" s="1"/>
  <c r="R139" i="1" l="1"/>
  <c r="AL139" i="1"/>
  <c r="Q140" i="1" s="1"/>
  <c r="AL140" i="1" l="1"/>
  <c r="Q141" i="1" s="1"/>
  <c r="R140" i="1"/>
  <c r="R141" i="1" l="1"/>
  <c r="AL141" i="1"/>
  <c r="Q142" i="1" s="1"/>
  <c r="R142" i="1" l="1"/>
  <c r="AL142" i="1"/>
  <c r="Q143" i="1" s="1"/>
  <c r="AL143" i="1" l="1"/>
  <c r="Q144" i="1" s="1"/>
  <c r="R143" i="1"/>
  <c r="R144" i="1" l="1"/>
  <c r="AL144" i="1"/>
  <c r="Q145" i="1" s="1"/>
  <c r="R145" i="1" l="1"/>
  <c r="AL145" i="1"/>
  <c r="Q146" i="1" s="1"/>
  <c r="AL146" i="1" l="1"/>
  <c r="Q147" i="1" s="1"/>
  <c r="R146" i="1"/>
  <c r="R147" i="1" l="1"/>
  <c r="AL147" i="1"/>
  <c r="Q148" i="1" s="1"/>
  <c r="AL148" i="1" l="1"/>
  <c r="Q149" i="1" s="1"/>
  <c r="R148" i="1"/>
  <c r="AL149" i="1" l="1"/>
  <c r="Q150" i="1" s="1"/>
  <c r="R149" i="1"/>
  <c r="AL150" i="1" l="1"/>
  <c r="Q151" i="1" s="1"/>
  <c r="R150" i="1"/>
  <c r="AL151" i="1" l="1"/>
  <c r="Q152" i="1" s="1"/>
  <c r="R151" i="1"/>
  <c r="R152" i="1" l="1"/>
  <c r="AL152" i="1"/>
  <c r="Q153" i="1" s="1"/>
  <c r="R153" i="1" l="1"/>
  <c r="AL153" i="1"/>
  <c r="Q154" i="1" s="1"/>
  <c r="AL154" i="1" l="1"/>
  <c r="Q155" i="1" s="1"/>
  <c r="R154" i="1"/>
  <c r="R155" i="1" l="1"/>
  <c r="AL155" i="1"/>
  <c r="Q156" i="1" s="1"/>
  <c r="R156" i="1" l="1"/>
  <c r="AL156" i="1"/>
  <c r="Q157" i="1" s="1"/>
  <c r="AL157" i="1" l="1"/>
  <c r="Q158" i="1" s="1"/>
  <c r="R157" i="1"/>
  <c r="AL158" i="1" l="1"/>
  <c r="Q159" i="1" s="1"/>
  <c r="R158" i="1"/>
  <c r="R159" i="1" l="1"/>
  <c r="AL159" i="1"/>
  <c r="Q160" i="1" s="1"/>
  <c r="R160" i="1" l="1"/>
  <c r="AL160" i="1"/>
  <c r="Q161" i="1" s="1"/>
  <c r="AL161" i="1" l="1"/>
  <c r="Q162" i="1" s="1"/>
  <c r="R161" i="1"/>
  <c r="R162" i="1" l="1"/>
  <c r="AL162" i="1"/>
  <c r="Q163" i="1" s="1"/>
  <c r="R163" i="1" l="1"/>
  <c r="AL163" i="1"/>
  <c r="Q164" i="1" s="1"/>
  <c r="AL164" i="1" l="1"/>
  <c r="Q165" i="1" s="1"/>
  <c r="R164" i="1"/>
  <c r="R165" i="1" l="1"/>
  <c r="AL165" i="1"/>
  <c r="Q166" i="1" s="1"/>
  <c r="R166" i="1" l="1"/>
  <c r="AL166" i="1"/>
  <c r="Q167" i="1" s="1"/>
  <c r="AL167" i="1" l="1"/>
  <c r="Q168" i="1" s="1"/>
  <c r="R167" i="1"/>
  <c r="AL168" i="1" l="1"/>
  <c r="Q169" i="1" s="1"/>
  <c r="R168" i="1"/>
  <c r="AL169" i="1" l="1"/>
  <c r="Q170" i="1" s="1"/>
  <c r="R169" i="1"/>
  <c r="R170" i="1" l="1"/>
  <c r="AL170" i="1"/>
  <c r="Q171" i="1" s="1"/>
  <c r="AL171" i="1" l="1"/>
  <c r="Q172" i="1" s="1"/>
  <c r="R171" i="1"/>
  <c r="AL172" i="1" l="1"/>
  <c r="Q173" i="1" s="1"/>
  <c r="R172" i="1"/>
  <c r="R173" i="1" l="1"/>
  <c r="AL173" i="1"/>
  <c r="Q174" i="1" s="1"/>
  <c r="R174" i="1" l="1"/>
  <c r="AL174" i="1"/>
  <c r="Q175" i="1" s="1"/>
  <c r="AL175" i="1" l="1"/>
  <c r="Q176" i="1" s="1"/>
  <c r="R175" i="1"/>
  <c r="AL176" i="1" l="1"/>
  <c r="Q177" i="1" s="1"/>
  <c r="R176" i="1"/>
  <c r="AL177" i="1" l="1"/>
  <c r="Q178" i="1" s="1"/>
  <c r="R177" i="1"/>
  <c r="R178" i="1" l="1"/>
  <c r="AL178" i="1"/>
  <c r="Q179" i="1" s="1"/>
  <c r="AL179" i="1" l="1"/>
  <c r="Q180" i="1" s="1"/>
  <c r="R179" i="1"/>
  <c r="R180" i="1" l="1"/>
  <c r="AL180" i="1"/>
  <c r="Q181" i="1" s="1"/>
  <c r="R181" i="1" l="1"/>
  <c r="AL181" i="1"/>
  <c r="Q182" i="1" s="1"/>
  <c r="AL182" i="1" l="1"/>
  <c r="Q183" i="1" s="1"/>
  <c r="R182" i="1"/>
  <c r="R183" i="1" l="1"/>
  <c r="AL183" i="1"/>
  <c r="Q184" i="1" s="1"/>
  <c r="R184" i="1" l="1"/>
  <c r="AL184" i="1"/>
  <c r="Q185" i="1" s="1"/>
  <c r="AL185" i="1" l="1"/>
  <c r="Q186" i="1" s="1"/>
  <c r="R185" i="1"/>
  <c r="AL186" i="1" l="1"/>
  <c r="Q187" i="1" s="1"/>
  <c r="R186" i="1"/>
  <c r="R187" i="1" l="1"/>
  <c r="AL187" i="1"/>
  <c r="Q188" i="1" s="1"/>
  <c r="AL188" i="1" l="1"/>
  <c r="Q189" i="1" s="1"/>
  <c r="R188" i="1"/>
  <c r="R189" i="1" l="1"/>
  <c r="AL189" i="1"/>
  <c r="Q190" i="1" s="1"/>
  <c r="AL190" i="1" l="1"/>
  <c r="Q191" i="1" s="1"/>
  <c r="R190" i="1"/>
  <c r="AL191" i="1" l="1"/>
  <c r="Q192" i="1" s="1"/>
  <c r="R191" i="1"/>
  <c r="R192" i="1" l="1"/>
  <c r="AL192" i="1"/>
  <c r="Q193" i="1" s="1"/>
  <c r="AL193" i="1" l="1"/>
  <c r="Q194" i="1" s="1"/>
  <c r="R193" i="1"/>
  <c r="R194" i="1" l="1"/>
  <c r="AL194" i="1"/>
  <c r="Q195" i="1" s="1"/>
  <c r="AL195" i="1" l="1"/>
  <c r="Q196" i="1" s="1"/>
  <c r="R195" i="1"/>
  <c r="AL196" i="1" l="1"/>
  <c r="Q197" i="1" s="1"/>
  <c r="R196" i="1"/>
  <c r="AL197" i="1" l="1"/>
  <c r="Q198" i="1" s="1"/>
  <c r="R197" i="1"/>
  <c r="R198" i="1" l="1"/>
  <c r="AL198" i="1"/>
  <c r="Q199" i="1" s="1"/>
  <c r="AL199" i="1" l="1"/>
  <c r="Q200" i="1" s="1"/>
  <c r="R200" i="1" s="1"/>
  <c r="R1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Gabriela Eduarda</author>
    <author>Microsoft Office User</author>
  </authors>
  <commentList>
    <comment ref="I63" authorId="0" shapeId="0" xr:uid="{D764443A-A36B-3B4B-B9A7-417A1976A88F}">
      <text>
        <r>
          <rPr>
            <b/>
            <sz val="10"/>
            <color rgb="FF000000"/>
            <rFont val="Tahoma"/>
            <family val="2"/>
          </rPr>
          <t>Gabriela Eduarda: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 na operação e acabou em breakeven (com algum lucro)</t>
        </r>
      </text>
    </comment>
    <comment ref="I66" authorId="0" shapeId="0" xr:uid="{70796182-DED4-5946-B37A-44AAAB6DE8AB}">
      <text>
        <r>
          <rPr>
            <b/>
            <sz val="10"/>
            <color rgb="FF000000"/>
            <rFont val="Tahoma"/>
            <family val="2"/>
          </rPr>
          <t>Gabriela Eduarda: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Acabei a operação a positivo
</t>
        </r>
        <r>
          <rPr>
            <sz val="10"/>
            <color rgb="FF000000"/>
            <rFont val="Tahoma"/>
            <family val="2"/>
          </rPr>
          <t>mexi na operação e praticamente fechou em breakeven</t>
        </r>
      </text>
    </comment>
    <comment ref="I67" authorId="0" shapeId="0" xr:uid="{3682DE5D-F064-144B-9365-C5A5CA883FA7}">
      <text>
        <r>
          <rPr>
            <b/>
            <sz val="10"/>
            <color rgb="FF000000"/>
            <rFont val="Tahoma"/>
            <family val="2"/>
          </rPr>
          <t>Gabriela Eduarda: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geri a operação
</t>
        </r>
        <r>
          <rPr>
            <sz val="10"/>
            <color rgb="FF000000"/>
            <rFont val="Tahoma"/>
            <family val="2"/>
          </rPr>
          <t>ficou quase em breakeven (positivo)</t>
        </r>
      </text>
    </comment>
    <comment ref="I73" authorId="0" shapeId="0" xr:uid="{23984ACB-1E2F-5740-8251-05332D22126F}">
      <text>
        <r>
          <rPr>
            <b/>
            <sz val="10"/>
            <color rgb="FF000000"/>
            <rFont val="Tahoma"/>
            <family val="2"/>
          </rPr>
          <t>Gabriela Eduarda: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Feri a posição deu 1 para 1:5</t>
        </r>
      </text>
    </comment>
    <comment ref="AG116" authorId="1" shapeId="0" xr:uid="{53A5C760-C5AC-A347-A56D-B7378394D3F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Falha do server da IC MARKETS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Não pude cortar a operação com segurança</t>
        </r>
      </text>
    </comment>
  </commentList>
</comments>
</file>

<file path=xl/sharedStrings.xml><?xml version="1.0" encoding="utf-8"?>
<sst xmlns="http://schemas.openxmlformats.org/spreadsheetml/2006/main" count="1225" uniqueCount="407">
  <si>
    <t>Fundos iniciais</t>
  </si>
  <si>
    <t xml:space="preserve">Mov. Add. Fundos </t>
  </si>
  <si>
    <t>Profit</t>
  </si>
  <si>
    <t>Current Funds</t>
  </si>
  <si>
    <t>Risk</t>
  </si>
  <si>
    <t>Total</t>
  </si>
  <si>
    <t>Average</t>
  </si>
  <si>
    <t>Comissões</t>
  </si>
  <si>
    <t>Swaps</t>
  </si>
  <si>
    <t>Capital liquido Gerado</t>
  </si>
  <si>
    <t>Efective % (W. Add. Funds)</t>
  </si>
  <si>
    <t>RRR Liquido Realizado</t>
  </si>
  <si>
    <t>Nº Op</t>
  </si>
  <si>
    <t>% Win</t>
  </si>
  <si>
    <t>Win</t>
  </si>
  <si>
    <t>Lose</t>
  </si>
  <si>
    <t>In</t>
  </si>
  <si>
    <t>Loss</t>
  </si>
  <si>
    <t>TIPO</t>
  </si>
  <si>
    <t>Nº
T</t>
  </si>
  <si>
    <t>Nº S</t>
  </si>
  <si>
    <t>Dia da semana</t>
  </si>
  <si>
    <t>DATA</t>
  </si>
  <si>
    <t>Hora</t>
  </si>
  <si>
    <t>Grupo</t>
  </si>
  <si>
    <t>Par/Produto</t>
  </si>
  <si>
    <t>Estratégia</t>
  </si>
  <si>
    <t>Marco Temporal</t>
  </si>
  <si>
    <t>Tipo de entrada</t>
  </si>
  <si>
    <t>W
L</t>
  </si>
  <si>
    <t>E</t>
  </si>
  <si>
    <t>G</t>
  </si>
  <si>
    <t>S</t>
  </si>
  <si>
    <t>Starting Position</t>
  </si>
  <si>
    <t>Stop Loss</t>
  </si>
  <si>
    <t>Take Profit</t>
  </si>
  <si>
    <t>Close Position</t>
  </si>
  <si>
    <t>Balanço de conta depois do trade</t>
  </si>
  <si>
    <t>Account
Funds (antes do trade)</t>
  </si>
  <si>
    <t>€
Risk</t>
  </si>
  <si>
    <t>%
Risk</t>
  </si>
  <si>
    <t>Lot</t>
  </si>
  <si>
    <t>Position
entry</t>
  </si>
  <si>
    <t>Max 
Loss</t>
  </si>
  <si>
    <t>Pips</t>
  </si>
  <si>
    <t>€ 
Loss</t>
  </si>
  <si>
    <t>€ 
Gain</t>
  </si>
  <si>
    <t>RRR</t>
  </si>
  <si>
    <t>Day
Close</t>
  </si>
  <si>
    <t>Closing
price</t>
  </si>
  <si>
    <t>Comissão</t>
  </si>
  <si>
    <t>Swap</t>
  </si>
  <si>
    <t>Lucro</t>
  </si>
  <si>
    <t>Lucro liquido</t>
  </si>
  <si>
    <t>Pips
Close</t>
  </si>
  <si>
    <t>RRR
Realizado</t>
  </si>
  <si>
    <t>RRR Liquido</t>
  </si>
  <si>
    <t>Currency</t>
  </si>
  <si>
    <t>Grup</t>
  </si>
  <si>
    <t>Avaliação das Entradas:</t>
  </si>
  <si>
    <t>,</t>
  </si>
  <si>
    <t>Sentido</t>
  </si>
  <si>
    <t>Day W</t>
  </si>
  <si>
    <t>Estrategia</t>
  </si>
  <si>
    <t>Time Frame</t>
  </si>
  <si>
    <t>W L</t>
  </si>
  <si>
    <t>O C</t>
  </si>
  <si>
    <t>News</t>
  </si>
  <si>
    <t>Candle</t>
  </si>
  <si>
    <t>Emotional state</t>
  </si>
  <si>
    <t>Short</t>
  </si>
  <si>
    <t>2ª F</t>
  </si>
  <si>
    <t>Manhã</t>
  </si>
  <si>
    <t>Retest</t>
  </si>
  <si>
    <t>1D</t>
  </si>
  <si>
    <t>W</t>
  </si>
  <si>
    <t>O</t>
  </si>
  <si>
    <t>Yes</t>
  </si>
  <si>
    <t>Open</t>
  </si>
  <si>
    <t>Majors</t>
  </si>
  <si>
    <t>Impatience</t>
  </si>
  <si>
    <t>x</t>
  </si>
  <si>
    <t>EURUSD</t>
  </si>
  <si>
    <t>Backtesting</t>
  </si>
  <si>
    <t>30 de Janeiro</t>
  </si>
  <si>
    <t>Tarde</t>
  </si>
  <si>
    <t>AUDNZD</t>
  </si>
  <si>
    <t>Breakout</t>
  </si>
  <si>
    <t>3m</t>
  </si>
  <si>
    <t>short</t>
  </si>
  <si>
    <t>L</t>
  </si>
  <si>
    <t>Long</t>
  </si>
  <si>
    <t>3ª F</t>
  </si>
  <si>
    <t>12h</t>
  </si>
  <si>
    <t>C</t>
  </si>
  <si>
    <t>No</t>
  </si>
  <si>
    <t>Close</t>
  </si>
  <si>
    <t>Minors</t>
  </si>
  <si>
    <t>Fear</t>
  </si>
  <si>
    <t>AUDUSD</t>
  </si>
  <si>
    <t>A</t>
  </si>
  <si>
    <t>Boa entrada - Com estratégia - No timming Correto - Boa probabilidade</t>
  </si>
  <si>
    <t>GBPUSD</t>
  </si>
  <si>
    <t>1m</t>
  </si>
  <si>
    <t>long</t>
  </si>
  <si>
    <t>4ª F</t>
  </si>
  <si>
    <t>Noite</t>
  </si>
  <si>
    <t>Bandeira</t>
  </si>
  <si>
    <t>8h</t>
  </si>
  <si>
    <t>n/a</t>
  </si>
  <si>
    <t>Next</t>
  </si>
  <si>
    <t>Exotics</t>
  </si>
  <si>
    <t>Greed</t>
  </si>
  <si>
    <t>GBPCHF</t>
  </si>
  <si>
    <t>B</t>
  </si>
  <si>
    <t xml:space="preserve">Boa entrada - Com alguma estratégia - Alguma Probabilidade </t>
  </si>
  <si>
    <t>CADJPY</t>
  </si>
  <si>
    <t>5ª F</t>
  </si>
  <si>
    <t>Continuation</t>
  </si>
  <si>
    <t>4h</t>
  </si>
  <si>
    <t>Indices</t>
  </si>
  <si>
    <t>Hope</t>
  </si>
  <si>
    <t xml:space="preserve">Razoavél - Com alguma estratégia - Mas impulsiva </t>
  </si>
  <si>
    <t xml:space="preserve">Testing em tempo real </t>
  </si>
  <si>
    <t>31 de janeiro</t>
  </si>
  <si>
    <t>6ª F</t>
  </si>
  <si>
    <t>2h</t>
  </si>
  <si>
    <t>Commod</t>
  </si>
  <si>
    <t>Confidence</t>
  </si>
  <si>
    <t>USDCAD</t>
  </si>
  <si>
    <t>D</t>
  </si>
  <si>
    <t xml:space="preserve">Má entrada - Sem estratégia e impulsiva </t>
  </si>
  <si>
    <t>2 de Fevereiro</t>
  </si>
  <si>
    <t>15m</t>
  </si>
  <si>
    <t>1h</t>
  </si>
  <si>
    <t>Uncertainty</t>
  </si>
  <si>
    <t>USDCHF</t>
  </si>
  <si>
    <t>3 de Fevereiro</t>
  </si>
  <si>
    <t>30m</t>
  </si>
  <si>
    <t>Serene</t>
  </si>
  <si>
    <t>USDJPY</t>
  </si>
  <si>
    <t>Avaliação da Gestão</t>
  </si>
  <si>
    <t>AUDCHF</t>
  </si>
  <si>
    <t>5m</t>
  </si>
  <si>
    <t>AUDCAD</t>
  </si>
  <si>
    <t xml:space="preserve">Trailing Stop com a sequência de máximos e minimos - Confortável com a posição - Posição encaminhada </t>
  </si>
  <si>
    <t>Trailing Stop com a sequência de máximos e minimos - Preocupação com a posição - Posição a perder estrutura</t>
  </si>
  <si>
    <t>EURAUD</t>
  </si>
  <si>
    <t>AUDJPY</t>
  </si>
  <si>
    <t xml:space="preserve">Alteração do stop sem estratégia de máximos e minimos - Preocupação com a posição </t>
  </si>
  <si>
    <t>6 de Fevereiro</t>
  </si>
  <si>
    <t>1S</t>
  </si>
  <si>
    <t>Sem Gestão - Não Fechei após a 1ª/2ª vela negativa</t>
  </si>
  <si>
    <t>8 de Fevereiro</t>
  </si>
  <si>
    <t>USDSGD</t>
  </si>
  <si>
    <t>6h</t>
  </si>
  <si>
    <t>CADCHF</t>
  </si>
  <si>
    <t>15s</t>
  </si>
  <si>
    <t>Avaliação da Saída</t>
  </si>
  <si>
    <t>15 de Fevereiro</t>
  </si>
  <si>
    <t>CHFJPY</t>
  </si>
  <si>
    <t xml:space="preserve">Take Profit no ponto definido inicialmente - saida automática </t>
  </si>
  <si>
    <t>16 de Fevereiro</t>
  </si>
  <si>
    <t xml:space="preserve">Stop-Win em trailing Sop com estratégia </t>
  </si>
  <si>
    <t>GBPJPY</t>
  </si>
  <si>
    <t>EURCAD</t>
  </si>
  <si>
    <t xml:space="preserve">Stop-Loss Parcial devido a falha na posição - Reversão da posição a negativo - Stop de Segurança </t>
  </si>
  <si>
    <t>EURCHF</t>
  </si>
  <si>
    <t>Stop-Loss Total - Má gestão de saída da posição</t>
  </si>
  <si>
    <t>EURJPY</t>
  </si>
  <si>
    <t>EURGBP</t>
  </si>
  <si>
    <t>Fecho Manual - Desconforto com a posição/ 1ª Vela negativa / Reversão</t>
  </si>
  <si>
    <t>EURNZD</t>
  </si>
  <si>
    <t>GBPAUD</t>
  </si>
  <si>
    <t>17 de Fevereiro</t>
  </si>
  <si>
    <t>GBPCAD</t>
  </si>
  <si>
    <t>31 de Março</t>
  </si>
  <si>
    <t>NZDUSD</t>
  </si>
  <si>
    <t>11 de Abril</t>
  </si>
  <si>
    <t>GBPNZD</t>
  </si>
  <si>
    <t>12 de Abril</t>
  </si>
  <si>
    <t>NZDCAD</t>
  </si>
  <si>
    <t>NZDCHF</t>
  </si>
  <si>
    <t>13 de Abril</t>
  </si>
  <si>
    <t>NZDJPY</t>
  </si>
  <si>
    <t>18 de Abril</t>
  </si>
  <si>
    <t>28 de Abril</t>
  </si>
  <si>
    <t>3 de Mario</t>
  </si>
  <si>
    <t>AUDSGD</t>
  </si>
  <si>
    <t>3 de Maio</t>
  </si>
  <si>
    <t>CHFSGD</t>
  </si>
  <si>
    <t>4 de Maio</t>
  </si>
  <si>
    <t>EURDKK</t>
  </si>
  <si>
    <t>5 de Maio</t>
  </si>
  <si>
    <t>EURHKD</t>
  </si>
  <si>
    <t>8 de Maio</t>
  </si>
  <si>
    <t>EURNOK</t>
  </si>
  <si>
    <t>9 de Maio</t>
  </si>
  <si>
    <t>EURPLN</t>
  </si>
  <si>
    <t>2º MT Ic Market demo</t>
  </si>
  <si>
    <t>11 de Maio</t>
  </si>
  <si>
    <t>EURSEK</t>
  </si>
  <si>
    <t>EURSGD</t>
  </si>
  <si>
    <t>12 de Maio</t>
  </si>
  <si>
    <t>EURTRY</t>
  </si>
  <si>
    <t>17 de Maio</t>
  </si>
  <si>
    <t>EURZAR</t>
  </si>
  <si>
    <t>18 de Maio</t>
  </si>
  <si>
    <t>GBPDKK</t>
  </si>
  <si>
    <t>GBPNOK</t>
  </si>
  <si>
    <t>19 de Maio</t>
  </si>
  <si>
    <t>GBPSEK</t>
  </si>
  <si>
    <t>24 de Maio</t>
  </si>
  <si>
    <t>GBPSGD</t>
  </si>
  <si>
    <t>26 de Maio</t>
  </si>
  <si>
    <t>GBPTRY</t>
  </si>
  <si>
    <t>30 de Maio</t>
  </si>
  <si>
    <t>NOKJPY</t>
  </si>
  <si>
    <t>7 de Junho</t>
  </si>
  <si>
    <t>NOKSEK</t>
  </si>
  <si>
    <t>15 de Junho</t>
  </si>
  <si>
    <t>SEKJPY</t>
  </si>
  <si>
    <t>USDCNH</t>
  </si>
  <si>
    <t>22 de Junho</t>
  </si>
  <si>
    <t>USDCZK</t>
  </si>
  <si>
    <t>USDDKK</t>
  </si>
  <si>
    <t>26 de Junho</t>
  </si>
  <si>
    <t>USDHKD</t>
  </si>
  <si>
    <t>3º MT Ic Market demo</t>
  </si>
  <si>
    <t>5 de Julho</t>
  </si>
  <si>
    <t>USDHUF</t>
  </si>
  <si>
    <t>7 de Julho</t>
  </si>
  <si>
    <t>w</t>
  </si>
  <si>
    <t>USDMXN</t>
  </si>
  <si>
    <t>11 de Julho</t>
  </si>
  <si>
    <t>USDNOK</t>
  </si>
  <si>
    <t>19 de Julho</t>
  </si>
  <si>
    <t>20 de Julho</t>
  </si>
  <si>
    <t>USDPLN</t>
  </si>
  <si>
    <t>USDRUB</t>
  </si>
  <si>
    <t>21 de Julho</t>
  </si>
  <si>
    <t>USDSEK</t>
  </si>
  <si>
    <t xml:space="preserve">MFF Challenge </t>
  </si>
  <si>
    <t>1 de Agosto</t>
  </si>
  <si>
    <t xml:space="preserve">1 de Agosto </t>
  </si>
  <si>
    <t>USDTHB</t>
  </si>
  <si>
    <t>4 de Agosto</t>
  </si>
  <si>
    <t>USDTRY</t>
  </si>
  <si>
    <t>7 de Agosto</t>
  </si>
  <si>
    <t>8 de Agosto</t>
  </si>
  <si>
    <t>USDZAR</t>
  </si>
  <si>
    <t>XAGEUR</t>
  </si>
  <si>
    <t>28 de Agosto</t>
  </si>
  <si>
    <t>XAGUSD</t>
  </si>
  <si>
    <t>30 de Agosto</t>
  </si>
  <si>
    <t>XNGUSD</t>
  </si>
  <si>
    <t>XTIUSD</t>
  </si>
  <si>
    <t>XBRUSD</t>
  </si>
  <si>
    <t>31 de Agosto</t>
  </si>
  <si>
    <t>XPTUSD</t>
  </si>
  <si>
    <t>Fusion demo</t>
  </si>
  <si>
    <t>21 de Setembro</t>
  </si>
  <si>
    <t>29 de Setembro</t>
  </si>
  <si>
    <t>XPDUSD</t>
  </si>
  <si>
    <t>Trading view (não consegui encontrar no Fusion o wheat)</t>
  </si>
  <si>
    <t>31 de Outubro</t>
  </si>
  <si>
    <t>Wheatusd</t>
  </si>
  <si>
    <t>8 de Novembro</t>
  </si>
  <si>
    <t>XAUEUR</t>
  </si>
  <si>
    <t>1 de Novembro</t>
  </si>
  <si>
    <t>3 de Novembro</t>
  </si>
  <si>
    <t>XAUUSD</t>
  </si>
  <si>
    <t>Trading view (não consegui apanhar a tempo que pôr no fusion)</t>
  </si>
  <si>
    <t>7 de Novembro</t>
  </si>
  <si>
    <t>14 de Novembro</t>
  </si>
  <si>
    <t>XAUAUD</t>
  </si>
  <si>
    <t>24 de Novembro</t>
  </si>
  <si>
    <t>30 de Novembro</t>
  </si>
  <si>
    <t>SUGAR</t>
  </si>
  <si>
    <t xml:space="preserve">27 de Novembro </t>
  </si>
  <si>
    <t>DE30</t>
  </si>
  <si>
    <t>indices</t>
  </si>
  <si>
    <t>SOYBEANF1</t>
  </si>
  <si>
    <t>22 de Novembro</t>
  </si>
  <si>
    <t>28 de Novembro</t>
  </si>
  <si>
    <t>UK100</t>
  </si>
  <si>
    <t>6 de Dezembro</t>
  </si>
  <si>
    <t>BTCUSD</t>
  </si>
  <si>
    <t>Crypto</t>
  </si>
  <si>
    <t>29 de Novembro</t>
  </si>
  <si>
    <t>5 de Dezembro</t>
  </si>
  <si>
    <t>JP225</t>
  </si>
  <si>
    <t>21 de Dezembro</t>
  </si>
  <si>
    <t>Nº da semana:</t>
  </si>
  <si>
    <t>Total de Operações Abertas:</t>
  </si>
  <si>
    <t>Total de Operações Vencedoras:</t>
  </si>
  <si>
    <t>Taxa de Acerto:</t>
  </si>
  <si>
    <t>% Realizada:</t>
  </si>
  <si>
    <t>Capital Realizado:</t>
  </si>
  <si>
    <t>Objectivo Semanal</t>
  </si>
  <si>
    <t>Nº Total de operações negativas</t>
  </si>
  <si>
    <t xml:space="preserve">Volume de drawdown semanal </t>
  </si>
  <si>
    <t xml:space="preserve">Média de perda por operação </t>
  </si>
  <si>
    <t xml:space="preserve">Limite de drawdown semanal </t>
  </si>
  <si>
    <t>Limite de drawdown diário</t>
  </si>
  <si>
    <t>Média Limite  de perda P/ Operação</t>
  </si>
  <si>
    <t xml:space="preserve">Análise da qualidade de trading </t>
  </si>
  <si>
    <t xml:space="preserve">Overtrading </t>
  </si>
  <si>
    <t xml:space="preserve">Análise das posições Positivas </t>
  </si>
  <si>
    <t>Análise das posições Negativas</t>
  </si>
  <si>
    <t xml:space="preserve">Avaliação semanal </t>
  </si>
  <si>
    <t>Are you able to sustain 12 losses in a row?</t>
  </si>
  <si>
    <t>TRADING IS A SURVIVAL GAME. THOSE WHO PROTECT THEIR CAPITAL STAY IN THE GAME TO PLAY ANOTHER DAY.</t>
  </si>
  <si>
    <t>Todos o dias voam milhoes de euros sem dono - só precisamos de o saber agarra.</t>
  </si>
  <si>
    <t>O DINHEIRO ESTÁ ATRÁS DO MEDO</t>
  </si>
  <si>
    <t>Regras dos dias:</t>
  </si>
  <si>
    <r>
      <t xml:space="preserve">Não operar a minutos ou segundos á </t>
    </r>
    <r>
      <rPr>
        <b/>
        <sz val="11"/>
        <color theme="1"/>
        <rFont val="Calibri"/>
        <family val="2"/>
        <scheme val="minor"/>
      </rPr>
      <t>segunda-feira</t>
    </r>
  </si>
  <si>
    <t>Domingo é dia de organizar as operações a horas e dias</t>
  </si>
  <si>
    <t>Máximo de lucro:</t>
  </si>
  <si>
    <t>5% \ semana</t>
  </si>
  <si>
    <t>Máximo de perdas:</t>
  </si>
  <si>
    <t xml:space="preserve">3% \ semana </t>
  </si>
  <si>
    <t>Máximo de operações \ dia:</t>
  </si>
  <si>
    <t>Na primeira com lucro, não opero para o dia \ Se me sentir confortável máx. 2 operações</t>
  </si>
  <si>
    <t>Na primeira em perda, dou uma segunda hipotse para o dia</t>
  </si>
  <si>
    <t>Nº Máximo de operações a Dia/Semana em Simultâneo:</t>
  </si>
  <si>
    <t>Nº Máximo de operações de 1H-12H em simulâneo:</t>
  </si>
  <si>
    <t>Nº Máximo de operações a Minutos em Simultâneo:</t>
  </si>
  <si>
    <t>Nº Máximo de operações Semanais:</t>
  </si>
  <si>
    <t>Exposição máxima de Conta em simultâneo</t>
  </si>
  <si>
    <t>% de Risco Máximo por Operação</t>
  </si>
  <si>
    <t xml:space="preserve">Objetivo no FTMO = 0,5% - Neste sentido conseguir agunetar com 20 trades negativos de seguida </t>
  </si>
  <si>
    <t>Nº Máximo de STOP-LOSS Diários</t>
  </si>
  <si>
    <t>Objectivo de % média de perda por operação negativa:</t>
  </si>
  <si>
    <t>% Máxima de Drawdown Mensal:</t>
  </si>
  <si>
    <t>Depende de quanto eu fizer, quero conseguir tirar 1.500 para mim</t>
  </si>
  <si>
    <t>% Máxima de Drawdown Semanal:</t>
  </si>
  <si>
    <t>Nº Máximo de dias consecutivos só com Perdas:</t>
  </si>
  <si>
    <t>2 \ 3</t>
  </si>
  <si>
    <t>ex: 1 operação negativa por dia = 3% máximo da semana</t>
  </si>
  <si>
    <t>ex: 2 operações negativos num dia, e outra negativa noutro dia = 3% máximo da semana</t>
  </si>
  <si>
    <t>Valor que tiro como ordenado mensal:</t>
  </si>
  <si>
    <t>1.500€</t>
  </si>
  <si>
    <t>Fundo de energência CGD:</t>
  </si>
  <si>
    <t>5.000€</t>
  </si>
  <si>
    <t>Extra na conta FTMO para buffer:</t>
  </si>
  <si>
    <t>Minimo na conta pessoal IC market real:</t>
  </si>
  <si>
    <t>10.000€</t>
  </si>
  <si>
    <r>
      <t xml:space="preserve">Viver uma </t>
    </r>
    <r>
      <rPr>
        <b/>
        <sz val="13"/>
        <color theme="1"/>
        <rFont val="Calibri"/>
        <family val="2"/>
        <scheme val="minor"/>
      </rPr>
      <t>vida simples</t>
    </r>
    <r>
      <rPr>
        <sz val="13"/>
        <color theme="1"/>
        <rFont val="Calibri"/>
        <family val="2"/>
        <scheme val="minor"/>
      </rPr>
      <t xml:space="preserve">, livre do que a sociedade espera de nós. Quero estar rodeada de pessoas que transmitem </t>
    </r>
    <r>
      <rPr>
        <b/>
        <sz val="13"/>
        <color theme="1"/>
        <rFont val="Calibri"/>
        <family val="2"/>
        <scheme val="minor"/>
      </rPr>
      <t>boa energia</t>
    </r>
    <r>
      <rPr>
        <sz val="13"/>
        <color theme="1"/>
        <rFont val="Calibri"/>
        <family val="2"/>
        <scheme val="minor"/>
      </rPr>
      <t>, quero ser eu a tranmitir a boa energia.</t>
    </r>
    <r>
      <rPr>
        <b/>
        <sz val="13"/>
        <color theme="1"/>
        <rFont val="Calibri"/>
        <family val="2"/>
        <scheme val="minor"/>
      </rPr>
      <t xml:space="preserve"> Viver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color theme="1"/>
        <rFont val="Calibri"/>
        <family val="2"/>
        <scheme val="minor"/>
      </rPr>
      <t>livre</t>
    </r>
    <r>
      <rPr>
        <sz val="13"/>
        <color theme="1"/>
        <rFont val="Calibri"/>
        <family val="2"/>
        <scheme val="minor"/>
      </rPr>
      <t xml:space="preserve"> de preconceitos, sentir-me amada por mim mesma sem a necessidade de aprovação do meio externo. Quero liberdade financeira, viajar muito por este mundo, ser capaz de me auto-sustentar, ter mais tempo para a minha familia, ter mais tempo para mim, aproveitar a vida rir sentir-me concretizada e fazer o que amo todos os dias - Animais, plantas, comida, natureza, paz</t>
    </r>
  </si>
  <si>
    <t>WHAT</t>
  </si>
  <si>
    <t>GOAL</t>
  </si>
  <si>
    <t>PLAN</t>
  </si>
  <si>
    <t>Ordenado (A) + mochila ás costas (B)</t>
  </si>
  <si>
    <t>Trader profissional. Liberdade de trabalhar todos os dias para mim mesma. Com o meu exforço obtenho os meus resultados. Poder trabalhar de qualquer parte do mundo, viajar de mochila ás costas</t>
  </si>
  <si>
    <t>Fundo (s)</t>
  </si>
  <si>
    <t>Fundo de emergência; Sobrinhos; Animais; fundo c / Carlos; fundo para viajar de mochila ás costas e se precisar de algo!</t>
  </si>
  <si>
    <t>MY STRONG SIDE</t>
  </si>
  <si>
    <t>MY LESS STRONG SIDE</t>
  </si>
  <si>
    <t>Auto-caravana (C)</t>
  </si>
  <si>
    <t xml:space="preserve">Ter a minha casa e o meu conforto sobre rodas, sem pressas, Slow life, conhecer novas pessoas, novas habilidades pessoais. </t>
  </si>
  <si>
    <t xml:space="preserve">A minha intuição                                  Jeito para pesquisar e me informar nos melhores sitios  </t>
  </si>
  <si>
    <t xml:space="preserve">A indecisão sem dúvida, e o "medo" de perder o que já criei até este ponto. </t>
  </si>
  <si>
    <t>Terrano (D)</t>
  </si>
  <si>
    <t>Desejo um lugar tranquilo e silêncioso com espaço suficiente para ser auto sustêntável, com a praia relativamente perto. Consiga viver com paz e tranquila, na minha liberdade e forma de ser.</t>
  </si>
  <si>
    <t xml:space="preserve">VALORES PESSOAIS </t>
  </si>
  <si>
    <t>TIME</t>
  </si>
  <si>
    <t>Reforma (E)</t>
  </si>
  <si>
    <t>Compound 20%</t>
  </si>
  <si>
    <t>Respeito proprio                             Paz, calma                                     Clareza                           Independência                       Sucesso</t>
  </si>
  <si>
    <t>4 \ 5 H por dia                                      Das 9h até as 13h da manhã</t>
  </si>
  <si>
    <t xml:space="preserve">Passive Income </t>
  </si>
  <si>
    <t>Outros planos, outros investimentos e projectos de coisas que me apaixonam.</t>
  </si>
  <si>
    <t>Nº Entradas/Dia semana</t>
  </si>
  <si>
    <t>2ª Feira</t>
  </si>
  <si>
    <t>3ª Feira</t>
  </si>
  <si>
    <t>4ª Feira</t>
  </si>
  <si>
    <t>5ª Feira</t>
  </si>
  <si>
    <t>6ª Feira</t>
  </si>
  <si>
    <t>TOTAL</t>
  </si>
  <si>
    <t>Acerto:</t>
  </si>
  <si>
    <t>Perda:</t>
  </si>
  <si>
    <t>Marcos Temporais</t>
  </si>
  <si>
    <t>3 Minutos</t>
  </si>
  <si>
    <t>5 Minutos</t>
  </si>
  <si>
    <t>15 Minutos</t>
  </si>
  <si>
    <t>30 Minutos</t>
  </si>
  <si>
    <t>1 Hora</t>
  </si>
  <si>
    <t>2 Horas</t>
  </si>
  <si>
    <t>4 Horas</t>
  </si>
  <si>
    <t>8 Horas</t>
  </si>
  <si>
    <t>1 Dia</t>
  </si>
  <si>
    <t xml:space="preserve">1 Semana </t>
  </si>
  <si>
    <t>15S</t>
  </si>
  <si>
    <t>Entradas por estratégia</t>
  </si>
  <si>
    <t>BreakOut</t>
  </si>
  <si>
    <t>Taxa de Acerto estratégia:</t>
  </si>
  <si>
    <t>Pares</t>
  </si>
  <si>
    <t>Ganhos
%</t>
  </si>
  <si>
    <t>Perdas
%</t>
  </si>
  <si>
    <t>Ganhos
€</t>
  </si>
  <si>
    <t>Perdas
€</t>
  </si>
  <si>
    <t>Valor Atual de conta</t>
  </si>
  <si>
    <t>Gestão de Risco:</t>
  </si>
  <si>
    <t>Posições em aberto</t>
  </si>
  <si>
    <t>Valor do Stop:</t>
  </si>
  <si>
    <t>Account equity:</t>
  </si>
  <si>
    <t>Valor do STOP Equity: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</si>
</sst>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816]d/mmm;@"/>
    <numFmt numFmtId="165" formatCode="h:mm;@"/>
    <numFmt numFmtId="166" formatCode="_-* #,##0\ &quot;€&quot;_-;\-* #,##0\ &quot;€&quot;_-;_-* &quot;-&quot;??\ &quot;€&quot;_-;_-@_-"/>
    <numFmt numFmtId="167" formatCode="#,##0.00\ &quot;€&quot;"/>
    <numFmt numFmtId="168" formatCode="0.00000"/>
    <numFmt numFmtId="169" formatCode="0.000"/>
    <numFmt numFmtId="170" formatCode="0.0%"/>
    <numFmt numFmtId="171" formatCode="dd/mm\ hh:mm;@"/>
    <numFmt numFmtId="172" formatCode="#,##0.00\ [$€-1]"/>
  </numFmts>
  <fonts count="4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"/>
      <color rgb="FF000000"/>
      <name val="Tahoma"/>
      <family val="2"/>
    </font>
    <font>
      <sz val="8"/>
      <color theme="1"/>
      <name val="Tahoma"/>
      <family val="2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b/>
      <sz val="8"/>
      <color theme="1" tint="4.9989318521683403E-2"/>
      <name val="Tahoma"/>
      <family val="2"/>
    </font>
    <font>
      <sz val="8"/>
      <color theme="1" tint="4.9989318521683403E-2"/>
      <name val="Tahoma"/>
      <family val="2"/>
    </font>
    <font>
      <b/>
      <sz val="8"/>
      <color rgb="FF000000"/>
      <name val="Tahoma"/>
      <family val="2"/>
    </font>
    <font>
      <b/>
      <sz val="8"/>
      <color theme="1"/>
      <name val="Tahoma"/>
      <family val="2"/>
    </font>
    <font>
      <b/>
      <sz val="8"/>
      <color theme="7" tint="-0.499984740745262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color rgb="FF00B050"/>
      <name val="Tahoma"/>
      <family val="2"/>
    </font>
    <font>
      <b/>
      <sz val="8"/>
      <color rgb="FFC00000"/>
      <name val="Tahoma"/>
      <family val="2"/>
    </font>
    <font>
      <b/>
      <sz val="8"/>
      <color theme="7" tint="0.79998168889431442"/>
      <name val="Tahoma"/>
      <family val="2"/>
    </font>
    <font>
      <b/>
      <sz val="8"/>
      <color theme="8" tint="-0.499984740745262"/>
      <name val="Tahoma"/>
      <family val="2"/>
    </font>
    <font>
      <b/>
      <sz val="8"/>
      <color theme="9" tint="-0.249977111117893"/>
      <name val="Tahoma"/>
      <family val="2"/>
    </font>
    <font>
      <sz val="1"/>
      <color theme="1"/>
      <name val="Tahoma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6"/>
      <color rgb="FF262729"/>
      <name val="Arial"/>
      <family val="2"/>
    </font>
    <font>
      <b/>
      <sz val="16"/>
      <color rgb="FF0781FE"/>
      <name val="Arial"/>
      <family val="2"/>
    </font>
    <font>
      <b/>
      <sz val="10"/>
      <color rgb="FF7030A0"/>
      <name val="Arial"/>
      <family val="2"/>
    </font>
    <font>
      <b/>
      <sz val="12"/>
      <color rgb="FF0781FE"/>
      <name val="Arial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FFDDE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A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1C1AB"/>
        <bgColor indexed="64"/>
      </patternFill>
    </fill>
    <fill>
      <patternFill patternType="solid">
        <fgColor rgb="FFFAF7F1"/>
        <bgColor indexed="64"/>
      </patternFill>
    </fill>
    <fill>
      <patternFill patternType="solid">
        <fgColor rgb="FFD1C2A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7" tint="0.79998168889431442"/>
        <bgColor rgb="FF000000"/>
      </patternFill>
    </fill>
  </fills>
  <borders count="9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332">
    <xf numFmtId="0" fontId="0" fillId="0" borderId="0" xfId="0"/>
    <xf numFmtId="0" fontId="5" fillId="0" borderId="0" xfId="0" applyFont="1" applyAlignment="1">
      <alignment horizontal="center"/>
    </xf>
    <xf numFmtId="170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4" fillId="3" borderId="0" xfId="0" applyFont="1" applyFill="1" applyAlignment="1">
      <alignment vertical="top"/>
    </xf>
    <xf numFmtId="170" fontId="5" fillId="0" borderId="9" xfId="3" applyNumberFormat="1" applyFont="1" applyBorder="1" applyAlignment="1">
      <alignment horizontal="center"/>
    </xf>
    <xf numFmtId="167" fontId="5" fillId="0" borderId="9" xfId="3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7" fontId="5" fillId="0" borderId="13" xfId="3" applyNumberFormat="1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8" fillId="2" borderId="36" xfId="0" applyFont="1" applyFill="1" applyBorder="1" applyAlignment="1">
      <alignment horizontal="center" vertical="top" wrapText="1"/>
    </xf>
    <xf numFmtId="0" fontId="8" fillId="2" borderId="25" xfId="0" applyFont="1" applyFill="1" applyBorder="1" applyAlignment="1">
      <alignment horizontal="center" vertical="top" wrapText="1"/>
    </xf>
    <xf numFmtId="0" fontId="8" fillId="2" borderId="34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11" fillId="2" borderId="4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5" fillId="0" borderId="0" xfId="3" applyFont="1" applyAlignment="1">
      <alignment horizontal="center" vertical="center"/>
    </xf>
    <xf numFmtId="0" fontId="13" fillId="3" borderId="9" xfId="0" applyFont="1" applyFill="1" applyBorder="1" applyAlignment="1">
      <alignment vertical="center"/>
    </xf>
    <xf numFmtId="167" fontId="14" fillId="8" borderId="9" xfId="2" applyNumberFormat="1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9" fontId="3" fillId="3" borderId="37" xfId="3" applyFont="1" applyFill="1" applyBorder="1" applyAlignment="1">
      <alignment horizontal="center" vertical="center"/>
    </xf>
    <xf numFmtId="9" fontId="3" fillId="3" borderId="28" xfId="3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170" fontId="7" fillId="3" borderId="0" xfId="3" applyNumberFormat="1" applyFont="1" applyFill="1" applyBorder="1" applyAlignment="1">
      <alignment horizontal="right" vertical="center"/>
    </xf>
    <xf numFmtId="167" fontId="7" fillId="3" borderId="0" xfId="3" applyNumberFormat="1" applyFont="1" applyFill="1" applyBorder="1" applyAlignment="1">
      <alignment horizontal="right" vertical="center"/>
    </xf>
    <xf numFmtId="0" fontId="7" fillId="4" borderId="9" xfId="0" applyFont="1" applyFill="1" applyBorder="1" applyAlignment="1">
      <alignment horizontal="center" vertical="center"/>
    </xf>
    <xf numFmtId="164" fontId="7" fillId="3" borderId="9" xfId="0" applyNumberFormat="1" applyFont="1" applyFill="1" applyBorder="1" applyAlignment="1">
      <alignment horizontal="center" vertical="center"/>
    </xf>
    <xf numFmtId="171" fontId="7" fillId="3" borderId="9" xfId="0" applyNumberFormat="1" applyFont="1" applyFill="1" applyBorder="1" applyAlignment="1">
      <alignment horizontal="center" vertical="center"/>
    </xf>
    <xf numFmtId="165" fontId="7" fillId="3" borderId="9" xfId="0" applyNumberFormat="1" applyFont="1" applyFill="1" applyBorder="1" applyAlignment="1">
      <alignment horizontal="center" vertical="center"/>
    </xf>
    <xf numFmtId="49" fontId="7" fillId="3" borderId="9" xfId="2" applyNumberFormat="1" applyFont="1" applyFill="1" applyBorder="1" applyAlignment="1">
      <alignment horizontal="center" vertical="center"/>
    </xf>
    <xf numFmtId="166" fontId="7" fillId="3" borderId="9" xfId="2" applyNumberFormat="1" applyFont="1" applyFill="1" applyBorder="1" applyAlignment="1">
      <alignment horizontal="center" vertical="center"/>
    </xf>
    <xf numFmtId="166" fontId="7" fillId="3" borderId="10" xfId="2" applyNumberFormat="1" applyFont="1" applyFill="1" applyBorder="1" applyAlignment="1">
      <alignment horizontal="center" vertical="center"/>
    </xf>
    <xf numFmtId="167" fontId="7" fillId="3" borderId="8" xfId="0" applyNumberFormat="1" applyFont="1" applyFill="1" applyBorder="1" applyAlignment="1">
      <alignment horizontal="right" vertical="center"/>
    </xf>
    <xf numFmtId="167" fontId="7" fillId="4" borderId="9" xfId="2" applyNumberFormat="1" applyFont="1" applyFill="1" applyBorder="1" applyAlignment="1">
      <alignment horizontal="right" vertical="center"/>
    </xf>
    <xf numFmtId="10" fontId="7" fillId="3" borderId="9" xfId="3" applyNumberFormat="1" applyFont="1" applyFill="1" applyBorder="1" applyAlignment="1">
      <alignment horizontal="right" vertical="center"/>
    </xf>
    <xf numFmtId="2" fontId="7" fillId="3" borderId="9" xfId="1" applyNumberFormat="1" applyFont="1" applyFill="1" applyBorder="1" applyAlignment="1">
      <alignment horizontal="center" vertical="center"/>
    </xf>
    <xf numFmtId="168" fontId="7" fillId="4" borderId="9" xfId="1" applyNumberFormat="1" applyFont="1" applyFill="1" applyBorder="1" applyAlignment="1">
      <alignment horizontal="right" vertical="center"/>
    </xf>
    <xf numFmtId="167" fontId="7" fillId="4" borderId="10" xfId="2" applyNumberFormat="1" applyFont="1" applyFill="1" applyBorder="1" applyAlignment="1">
      <alignment horizontal="right" vertical="center"/>
    </xf>
    <xf numFmtId="167" fontId="7" fillId="4" borderId="13" xfId="2" applyNumberFormat="1" applyFont="1" applyFill="1" applyBorder="1" applyAlignment="1">
      <alignment horizontal="right" vertical="center"/>
    </xf>
    <xf numFmtId="2" fontId="7" fillId="4" borderId="13" xfId="1" applyNumberFormat="1" applyFont="1" applyFill="1" applyBorder="1" applyAlignment="1">
      <alignment horizontal="right" vertical="center"/>
    </xf>
    <xf numFmtId="167" fontId="7" fillId="3" borderId="9" xfId="2" applyNumberFormat="1" applyFont="1" applyFill="1" applyBorder="1" applyAlignment="1">
      <alignment horizontal="right" vertical="center"/>
    </xf>
    <xf numFmtId="2" fontId="10" fillId="3" borderId="9" xfId="1" applyNumberFormat="1" applyFont="1" applyFill="1" applyBorder="1" applyAlignment="1">
      <alignment horizontal="center" vertical="center"/>
    </xf>
    <xf numFmtId="168" fontId="7" fillId="3" borderId="10" xfId="0" applyNumberFormat="1" applyFont="1" applyFill="1" applyBorder="1" applyAlignment="1">
      <alignment horizontal="right" vertical="center"/>
    </xf>
    <xf numFmtId="168" fontId="7" fillId="3" borderId="11" xfId="0" applyNumberFormat="1" applyFont="1" applyFill="1" applyBorder="1" applyAlignment="1">
      <alignment horizontal="right" vertical="center"/>
    </xf>
    <xf numFmtId="168" fontId="7" fillId="3" borderId="9" xfId="1" applyNumberFormat="1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left" vertical="center"/>
    </xf>
    <xf numFmtId="169" fontId="13" fillId="7" borderId="9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172" fontId="14" fillId="8" borderId="9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0" fontId="7" fillId="3" borderId="0" xfId="0" applyNumberFormat="1" applyFont="1" applyFill="1" applyAlignment="1">
      <alignment horizontal="right" vertical="center"/>
    </xf>
    <xf numFmtId="49" fontId="10" fillId="3" borderId="10" xfId="2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3" borderId="0" xfId="4" applyFont="1" applyFill="1" applyAlignment="1">
      <alignment horizontal="center" vertical="center"/>
    </xf>
    <xf numFmtId="170" fontId="7" fillId="3" borderId="0" xfId="1" applyNumberFormat="1" applyFont="1" applyFill="1" applyBorder="1" applyAlignment="1">
      <alignment vertical="center"/>
    </xf>
    <xf numFmtId="168" fontId="5" fillId="3" borderId="0" xfId="0" applyNumberFormat="1" applyFont="1" applyFill="1" applyAlignment="1">
      <alignment vertical="center"/>
    </xf>
    <xf numFmtId="168" fontId="5" fillId="0" borderId="0" xfId="0" applyNumberFormat="1" applyFont="1" applyAlignment="1">
      <alignment vertical="center"/>
    </xf>
    <xf numFmtId="0" fontId="12" fillId="3" borderId="0" xfId="0" applyFont="1" applyFill="1" applyAlignment="1">
      <alignment horizontal="left" vertical="center" wrapText="1"/>
    </xf>
    <xf numFmtId="167" fontId="1" fillId="10" borderId="42" xfId="0" applyNumberFormat="1" applyFont="1" applyFill="1" applyBorder="1" applyAlignment="1">
      <alignment horizontal="center"/>
    </xf>
    <xf numFmtId="0" fontId="1" fillId="10" borderId="42" xfId="0" applyFont="1" applyFill="1" applyBorder="1" applyAlignment="1">
      <alignment horizontal="center"/>
    </xf>
    <xf numFmtId="0" fontId="29" fillId="10" borderId="42" xfId="0" applyFont="1" applyFill="1" applyBorder="1" applyAlignment="1">
      <alignment horizontal="right"/>
    </xf>
    <xf numFmtId="167" fontId="28" fillId="9" borderId="42" xfId="0" applyNumberFormat="1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 vertical="center"/>
    </xf>
    <xf numFmtId="9" fontId="27" fillId="4" borderId="5" xfId="3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167" fontId="26" fillId="4" borderId="4" xfId="2" applyNumberFormat="1" applyFont="1" applyFill="1" applyBorder="1" applyAlignment="1">
      <alignment horizontal="right" vertical="center"/>
    </xf>
    <xf numFmtId="167" fontId="26" fillId="4" borderId="5" xfId="2" applyNumberFormat="1" applyFont="1" applyFill="1" applyBorder="1" applyAlignment="1">
      <alignment horizontal="right" vertical="center"/>
    </xf>
    <xf numFmtId="167" fontId="26" fillId="4" borderId="6" xfId="3" applyNumberFormat="1" applyFont="1" applyFill="1" applyBorder="1" applyAlignment="1">
      <alignment horizontal="right" vertical="center"/>
    </xf>
    <xf numFmtId="10" fontId="26" fillId="4" borderId="10" xfId="3" applyNumberFormat="1" applyFont="1" applyFill="1" applyBorder="1" applyAlignment="1">
      <alignment horizontal="right" vertical="center"/>
    </xf>
    <xf numFmtId="167" fontId="26" fillId="3" borderId="4" xfId="3" applyNumberFormat="1" applyFont="1" applyFill="1" applyBorder="1" applyAlignment="1">
      <alignment horizontal="right" vertical="center"/>
    </xf>
    <xf numFmtId="167" fontId="26" fillId="4" borderId="5" xfId="3" applyNumberFormat="1" applyFont="1" applyFill="1" applyBorder="1" applyAlignment="1">
      <alignment horizontal="right" vertical="center"/>
    </xf>
    <xf numFmtId="10" fontId="26" fillId="3" borderId="6" xfId="0" applyNumberFormat="1" applyFont="1" applyFill="1" applyBorder="1" applyAlignment="1">
      <alignment horizontal="right" vertical="center"/>
    </xf>
    <xf numFmtId="0" fontId="26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right" vertical="center"/>
    </xf>
    <xf numFmtId="10" fontId="7" fillId="4" borderId="10" xfId="3" applyNumberFormat="1" applyFont="1" applyFill="1" applyBorder="1" applyAlignment="1">
      <alignment horizontal="right" vertical="center"/>
    </xf>
    <xf numFmtId="10" fontId="26" fillId="4" borderId="9" xfId="3" applyNumberFormat="1" applyFont="1" applyFill="1" applyBorder="1" applyAlignment="1">
      <alignment horizontal="right" vertical="center"/>
    </xf>
    <xf numFmtId="10" fontId="26" fillId="4" borderId="8" xfId="3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10" fontId="0" fillId="0" borderId="0" xfId="0" applyNumberFormat="1"/>
    <xf numFmtId="10" fontId="29" fillId="0" borderId="0" xfId="0" applyNumberFormat="1" applyFont="1"/>
    <xf numFmtId="0" fontId="0" fillId="12" borderId="42" xfId="0" applyFill="1" applyBorder="1" applyAlignment="1">
      <alignment horizontal="center"/>
    </xf>
    <xf numFmtId="0" fontId="0" fillId="0" borderId="42" xfId="0" applyBorder="1"/>
    <xf numFmtId="10" fontId="29" fillId="0" borderId="42" xfId="0" applyNumberFormat="1" applyFont="1" applyBorder="1"/>
    <xf numFmtId="0" fontId="0" fillId="0" borderId="42" xfId="0" applyBorder="1" applyAlignment="1">
      <alignment horizontal="center"/>
    </xf>
    <xf numFmtId="0" fontId="32" fillId="0" borderId="0" xfId="0" applyFont="1" applyAlignment="1">
      <alignment horizontal="center"/>
    </xf>
    <xf numFmtId="170" fontId="0" fillId="14" borderId="0" xfId="0" applyNumberFormat="1" applyFill="1"/>
    <xf numFmtId="167" fontId="0" fillId="0" borderId="0" xfId="0" applyNumberFormat="1"/>
    <xf numFmtId="0" fontId="31" fillId="13" borderId="0" xfId="0" applyFont="1" applyFill="1" applyAlignment="1">
      <alignment horizontal="center"/>
    </xf>
    <xf numFmtId="9" fontId="0" fillId="0" borderId="0" xfId="0" applyNumberFormat="1"/>
    <xf numFmtId="0" fontId="33" fillId="1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29" fillId="0" borderId="0" xfId="0" applyFont="1" applyAlignment="1">
      <alignment horizontal="right"/>
    </xf>
    <xf numFmtId="1" fontId="34" fillId="15" borderId="0" xfId="0" applyNumberFormat="1" applyFont="1" applyFill="1" applyAlignment="1">
      <alignment horizontal="center"/>
    </xf>
    <xf numFmtId="10" fontId="0" fillId="12" borderId="0" xfId="0" applyNumberFormat="1" applyFill="1" applyAlignment="1">
      <alignment horizontal="center"/>
    </xf>
    <xf numFmtId="10" fontId="0" fillId="15" borderId="0" xfId="0" applyNumberFormat="1" applyFill="1" applyAlignment="1">
      <alignment horizontal="center"/>
    </xf>
    <xf numFmtId="0" fontId="12" fillId="2" borderId="46" xfId="0" applyFont="1" applyFill="1" applyBorder="1" applyAlignment="1">
      <alignment horizontal="center" vertical="top" wrapText="1"/>
    </xf>
    <xf numFmtId="168" fontId="7" fillId="16" borderId="9" xfId="1" applyNumberFormat="1" applyFont="1" applyFill="1" applyBorder="1" applyAlignment="1">
      <alignment horizontal="right" vertical="center"/>
    </xf>
    <xf numFmtId="167" fontId="7" fillId="16" borderId="9" xfId="2" applyNumberFormat="1" applyFont="1" applyFill="1" applyBorder="1" applyAlignment="1">
      <alignment horizontal="right" vertical="center"/>
    </xf>
    <xf numFmtId="10" fontId="7" fillId="4" borderId="9" xfId="3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horizontal="center" vertical="center"/>
    </xf>
    <xf numFmtId="0" fontId="7" fillId="16" borderId="12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right" vertical="center" wrapText="1"/>
    </xf>
    <xf numFmtId="0" fontId="5" fillId="3" borderId="53" xfId="0" applyFont="1" applyFill="1" applyBorder="1" applyAlignment="1">
      <alignment horizontal="right" vertical="center" wrapText="1"/>
    </xf>
    <xf numFmtId="168" fontId="5" fillId="3" borderId="10" xfId="0" applyNumberFormat="1" applyFont="1" applyFill="1" applyBorder="1" applyAlignment="1">
      <alignment horizontal="right" vertical="center"/>
    </xf>
    <xf numFmtId="168" fontId="5" fillId="3" borderId="9" xfId="1" applyNumberFormat="1" applyFont="1" applyFill="1" applyBorder="1" applyAlignment="1">
      <alignment horizontal="right" vertical="center"/>
    </xf>
    <xf numFmtId="168" fontId="5" fillId="3" borderId="11" xfId="0" applyNumberFormat="1" applyFont="1" applyFill="1" applyBorder="1" applyAlignment="1">
      <alignment horizontal="right" vertical="center"/>
    </xf>
    <xf numFmtId="49" fontId="10" fillId="17" borderId="10" xfId="2" applyNumberFormat="1" applyFont="1" applyFill="1" applyBorder="1" applyAlignment="1">
      <alignment horizontal="center" vertical="center" wrapText="1"/>
    </xf>
    <xf numFmtId="167" fontId="7" fillId="16" borderId="10" xfId="2" applyNumberFormat="1" applyFont="1" applyFill="1" applyBorder="1" applyAlignment="1">
      <alignment horizontal="right" vertical="center"/>
    </xf>
    <xf numFmtId="167" fontId="7" fillId="16" borderId="13" xfId="2" applyNumberFormat="1" applyFont="1" applyFill="1" applyBorder="1" applyAlignment="1">
      <alignment horizontal="right" vertical="center"/>
    </xf>
    <xf numFmtId="2" fontId="7" fillId="16" borderId="13" xfId="1" applyNumberFormat="1" applyFont="1" applyFill="1" applyBorder="1" applyAlignment="1">
      <alignment horizontal="right" vertical="center"/>
    </xf>
    <xf numFmtId="10" fontId="7" fillId="16" borderId="9" xfId="3" applyNumberFormat="1" applyFont="1" applyFill="1" applyBorder="1" applyAlignment="1">
      <alignment horizontal="right" vertical="center"/>
    </xf>
    <xf numFmtId="10" fontId="7" fillId="16" borderId="10" xfId="3" applyNumberFormat="1" applyFont="1" applyFill="1" applyBorder="1" applyAlignment="1">
      <alignment horizontal="right" vertical="center"/>
    </xf>
    <xf numFmtId="0" fontId="0" fillId="3" borderId="11" xfId="0" applyFill="1" applyBorder="1" applyAlignment="1">
      <alignment horizontal="center"/>
    </xf>
    <xf numFmtId="0" fontId="22" fillId="3" borderId="11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vertical="top"/>
    </xf>
    <xf numFmtId="0" fontId="21" fillId="3" borderId="11" xfId="4" applyFill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0" fontId="36" fillId="15" borderId="58" xfId="0" applyFont="1" applyFill="1" applyBorder="1" applyAlignment="1">
      <alignment horizontal="center" vertical="center" wrapText="1"/>
    </xf>
    <xf numFmtId="0" fontId="36" fillId="19" borderId="59" xfId="0" applyFont="1" applyFill="1" applyBorder="1" applyAlignment="1">
      <alignment horizontal="center" vertical="center" wrapText="1"/>
    </xf>
    <xf numFmtId="0" fontId="35" fillId="20" borderId="60" xfId="0" applyFont="1" applyFill="1" applyBorder="1" applyAlignment="1">
      <alignment horizontal="center" vertical="center" wrapText="1"/>
    </xf>
    <xf numFmtId="0" fontId="36" fillId="19" borderId="64" xfId="0" applyFont="1" applyFill="1" applyBorder="1" applyAlignment="1">
      <alignment horizontal="center" vertical="center" wrapText="1"/>
    </xf>
    <xf numFmtId="0" fontId="36" fillId="21" borderId="65" xfId="0" applyFont="1" applyFill="1" applyBorder="1" applyAlignment="1">
      <alignment horizontal="center" vertical="center" wrapText="1"/>
    </xf>
    <xf numFmtId="0" fontId="36" fillId="15" borderId="66" xfId="0" applyFont="1" applyFill="1" applyBorder="1" applyAlignment="1">
      <alignment horizontal="center" vertical="center" wrapText="1"/>
    </xf>
    <xf numFmtId="0" fontId="35" fillId="20" borderId="67" xfId="0" applyFont="1" applyFill="1" applyBorder="1" applyAlignment="1">
      <alignment horizontal="center" vertical="center" wrapText="1"/>
    </xf>
    <xf numFmtId="0" fontId="35" fillId="20" borderId="68" xfId="0" applyFont="1" applyFill="1" applyBorder="1" applyAlignment="1">
      <alignment horizontal="center" vertical="center" wrapText="1"/>
    </xf>
    <xf numFmtId="0" fontId="35" fillId="0" borderId="69" xfId="0" applyFont="1" applyBorder="1" applyAlignment="1">
      <alignment horizontal="center" vertical="center" wrapText="1"/>
    </xf>
    <xf numFmtId="0" fontId="36" fillId="15" borderId="70" xfId="0" applyFont="1" applyFill="1" applyBorder="1" applyAlignment="1">
      <alignment horizontal="center" vertical="center" wrapText="1"/>
    </xf>
    <xf numFmtId="0" fontId="36" fillId="21" borderId="71" xfId="0" applyFont="1" applyFill="1" applyBorder="1" applyAlignment="1">
      <alignment horizontal="center" vertical="center" wrapText="1"/>
    </xf>
    <xf numFmtId="0" fontId="35" fillId="0" borderId="72" xfId="0" applyFont="1" applyBorder="1" applyAlignment="1">
      <alignment horizontal="center" vertical="center" wrapText="1"/>
    </xf>
    <xf numFmtId="0" fontId="36" fillId="15" borderId="72" xfId="0" applyFont="1" applyFill="1" applyBorder="1" applyAlignment="1">
      <alignment horizontal="center" vertical="center" wrapText="1"/>
    </xf>
    <xf numFmtId="9" fontId="35" fillId="15" borderId="56" xfId="0" applyNumberFormat="1" applyFont="1" applyFill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6" fillId="22" borderId="74" xfId="0" applyFont="1" applyFill="1" applyBorder="1" applyAlignment="1">
      <alignment horizontal="center" vertical="center" wrapText="1"/>
    </xf>
    <xf numFmtId="0" fontId="35" fillId="15" borderId="75" xfId="0" applyFont="1" applyFill="1" applyBorder="1" applyAlignment="1">
      <alignment horizontal="center" vertical="center"/>
    </xf>
    <xf numFmtId="0" fontId="35" fillId="15" borderId="76" xfId="0" applyFont="1" applyFill="1" applyBorder="1" applyAlignment="1">
      <alignment horizontal="center" vertical="center" wrapText="1"/>
    </xf>
    <xf numFmtId="0" fontId="35" fillId="15" borderId="7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left"/>
    </xf>
    <xf numFmtId="0" fontId="7" fillId="3" borderId="37" xfId="0" applyFont="1" applyFill="1" applyBorder="1" applyAlignment="1">
      <alignment vertical="center"/>
    </xf>
    <xf numFmtId="0" fontId="7" fillId="3" borderId="28" xfId="0" applyFont="1" applyFill="1" applyBorder="1" applyAlignment="1">
      <alignment vertical="center"/>
    </xf>
    <xf numFmtId="0" fontId="7" fillId="3" borderId="37" xfId="0" applyFont="1" applyFill="1" applyBorder="1" applyAlignment="1">
      <alignment horizontal="left" vertical="center"/>
    </xf>
    <xf numFmtId="0" fontId="37" fillId="0" borderId="0" xfId="0" applyFont="1"/>
    <xf numFmtId="0" fontId="39" fillId="0" borderId="0" xfId="0" applyFont="1" applyAlignment="1">
      <alignment vertical="center" wrapText="1"/>
    </xf>
    <xf numFmtId="0" fontId="0" fillId="12" borderId="52" xfId="0" applyFill="1" applyBorder="1" applyAlignment="1">
      <alignment horizontal="center"/>
    </xf>
    <xf numFmtId="0" fontId="29" fillId="12" borderId="79" xfId="0" applyFont="1" applyFill="1" applyBorder="1" applyAlignment="1">
      <alignment horizontal="center"/>
    </xf>
    <xf numFmtId="0" fontId="29" fillId="12" borderId="80" xfId="0" applyFont="1" applyFill="1" applyBorder="1" applyAlignment="1">
      <alignment horizontal="center"/>
    </xf>
    <xf numFmtId="0" fontId="29" fillId="12" borderId="81" xfId="0" applyFont="1" applyFill="1" applyBorder="1" applyAlignment="1">
      <alignment horizontal="center"/>
    </xf>
    <xf numFmtId="0" fontId="0" fillId="12" borderId="83" xfId="0" applyFill="1" applyBorder="1" applyAlignment="1">
      <alignment horizontal="center"/>
    </xf>
    <xf numFmtId="0" fontId="0" fillId="0" borderId="82" xfId="0" applyBorder="1" applyAlignment="1">
      <alignment horizontal="right"/>
    </xf>
    <xf numFmtId="0" fontId="29" fillId="12" borderId="84" xfId="0" applyFont="1" applyFill="1" applyBorder="1" applyAlignment="1">
      <alignment horizontal="center"/>
    </xf>
    <xf numFmtId="170" fontId="29" fillId="12" borderId="85" xfId="0" applyNumberFormat="1" applyFont="1" applyFill="1" applyBorder="1" applyAlignment="1">
      <alignment horizontal="center"/>
    </xf>
    <xf numFmtId="170" fontId="29" fillId="12" borderId="86" xfId="0" applyNumberFormat="1" applyFont="1" applyFill="1" applyBorder="1" applyAlignment="1">
      <alignment horizontal="center"/>
    </xf>
    <xf numFmtId="170" fontId="29" fillId="12" borderId="87" xfId="0" applyNumberFormat="1" applyFont="1" applyFill="1" applyBorder="1" applyAlignment="1">
      <alignment horizontal="center"/>
    </xf>
    <xf numFmtId="10" fontId="29" fillId="0" borderId="85" xfId="0" applyNumberFormat="1" applyFont="1" applyBorder="1"/>
    <xf numFmtId="0" fontId="0" fillId="12" borderId="83" xfId="0" applyFill="1" applyBorder="1"/>
    <xf numFmtId="0" fontId="0" fillId="12" borderId="87" xfId="0" applyFill="1" applyBorder="1"/>
    <xf numFmtId="0" fontId="29" fillId="12" borderId="91" xfId="0" applyFont="1" applyFill="1" applyBorder="1" applyAlignment="1">
      <alignment horizontal="center"/>
    </xf>
    <xf numFmtId="170" fontId="29" fillId="12" borderId="26" xfId="0" applyNumberFormat="1" applyFont="1" applyFill="1" applyBorder="1" applyAlignment="1">
      <alignment horizontal="center"/>
    </xf>
    <xf numFmtId="0" fontId="29" fillId="12" borderId="82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9" fontId="34" fillId="15" borderId="0" xfId="0" applyNumberFormat="1" applyFont="1" applyFill="1" applyAlignment="1">
      <alignment horizontal="center"/>
    </xf>
    <xf numFmtId="1" fontId="34" fillId="0" borderId="0" xfId="0" applyNumberFormat="1" applyFont="1" applyAlignment="1">
      <alignment horizontal="center"/>
    </xf>
    <xf numFmtId="0" fontId="40" fillId="0" borderId="0" xfId="0" applyFont="1" applyAlignment="1">
      <alignment horizontal="center" wrapText="1"/>
    </xf>
    <xf numFmtId="0" fontId="21" fillId="3" borderId="11" xfId="4" applyFill="1" applyBorder="1" applyAlignment="1">
      <alignment horizontal="center"/>
    </xf>
    <xf numFmtId="0" fontId="7" fillId="3" borderId="46" xfId="0" applyFont="1" applyFill="1" applyBorder="1" applyAlignment="1">
      <alignment vertical="center"/>
    </xf>
    <xf numFmtId="0" fontId="29" fillId="15" borderId="79" xfId="0" applyFont="1" applyFill="1" applyBorder="1" applyAlignment="1">
      <alignment horizontal="center"/>
    </xf>
    <xf numFmtId="0" fontId="29" fillId="15" borderId="80" xfId="0" applyFont="1" applyFill="1" applyBorder="1" applyAlignment="1">
      <alignment horizontal="center"/>
    </xf>
    <xf numFmtId="171" fontId="7" fillId="23" borderId="9" xfId="0" applyNumberFormat="1" applyFont="1" applyFill="1" applyBorder="1" applyAlignment="1">
      <alignment horizontal="center" vertical="center"/>
    </xf>
    <xf numFmtId="167" fontId="24" fillId="3" borderId="0" xfId="0" applyNumberFormat="1" applyFont="1" applyFill="1" applyAlignment="1">
      <alignment vertical="center"/>
    </xf>
    <xf numFmtId="167" fontId="24" fillId="0" borderId="0" xfId="0" applyNumberFormat="1" applyFont="1" applyAlignment="1">
      <alignment vertical="center"/>
    </xf>
    <xf numFmtId="167" fontId="41" fillId="3" borderId="0" xfId="0" applyNumberFormat="1" applyFont="1" applyFill="1" applyAlignment="1">
      <alignment vertical="center"/>
    </xf>
    <xf numFmtId="167" fontId="41" fillId="3" borderId="0" xfId="0" applyNumberFormat="1" applyFont="1" applyFill="1" applyAlignment="1">
      <alignment horizontal="center" vertical="center"/>
    </xf>
    <xf numFmtId="167" fontId="24" fillId="16" borderId="8" xfId="0" applyNumberFormat="1" applyFont="1" applyFill="1" applyBorder="1" applyAlignment="1">
      <alignment horizontal="center" vertical="center"/>
    </xf>
    <xf numFmtId="167" fontId="24" fillId="4" borderId="8" xfId="0" applyNumberFormat="1" applyFont="1" applyFill="1" applyBorder="1" applyAlignment="1">
      <alignment horizontal="center" vertical="center"/>
    </xf>
    <xf numFmtId="49" fontId="10" fillId="10" borderId="10" xfId="2" applyNumberFormat="1" applyFont="1" applyFill="1" applyBorder="1" applyAlignment="1">
      <alignment horizontal="center" vertical="center" wrapText="1"/>
    </xf>
    <xf numFmtId="0" fontId="7" fillId="23" borderId="37" xfId="0" applyFont="1" applyFill="1" applyBorder="1" applyAlignment="1">
      <alignment horizontal="left" vertical="center"/>
    </xf>
    <xf numFmtId="0" fontId="7" fillId="24" borderId="37" xfId="0" applyFont="1" applyFill="1" applyBorder="1" applyAlignment="1">
      <alignment horizontal="left" vertical="center"/>
    </xf>
    <xf numFmtId="0" fontId="5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2" borderId="45" xfId="0" applyFont="1" applyFill="1" applyBorder="1" applyAlignment="1">
      <alignment horizontal="center" vertical="top" wrapText="1"/>
    </xf>
    <xf numFmtId="0" fontId="12" fillId="2" borderId="46" xfId="0" applyFont="1" applyFill="1" applyBorder="1" applyAlignment="1">
      <alignment horizontal="center" vertical="top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0" fillId="2" borderId="54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53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 wrapText="1"/>
    </xf>
    <xf numFmtId="0" fontId="25" fillId="2" borderId="25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167" fontId="26" fillId="3" borderId="39" xfId="3" applyNumberFormat="1" applyFont="1" applyFill="1" applyBorder="1" applyAlignment="1">
      <alignment horizontal="center" vertical="center"/>
    </xf>
    <xf numFmtId="167" fontId="26" fillId="3" borderId="50" xfId="3" applyNumberFormat="1" applyFont="1" applyFill="1" applyBorder="1" applyAlignment="1">
      <alignment horizontal="center" vertical="center"/>
    </xf>
    <xf numFmtId="167" fontId="26" fillId="3" borderId="51" xfId="3" applyNumberFormat="1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vertical="center"/>
    </xf>
    <xf numFmtId="167" fontId="14" fillId="6" borderId="9" xfId="0" applyNumberFormat="1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top" wrapText="1"/>
    </xf>
    <xf numFmtId="0" fontId="19" fillId="2" borderId="7" xfId="0" applyFont="1" applyFill="1" applyBorder="1" applyAlignment="1">
      <alignment horizontal="center" vertical="top" wrapText="1"/>
    </xf>
    <xf numFmtId="0" fontId="16" fillId="2" borderId="14" xfId="0" applyFont="1" applyFill="1" applyBorder="1" applyAlignment="1">
      <alignment horizontal="center" vertical="top" wrapText="1"/>
    </xf>
    <xf numFmtId="0" fontId="16" fillId="2" borderId="7" xfId="0" applyFont="1" applyFill="1" applyBorder="1" applyAlignment="1">
      <alignment horizontal="center" vertical="top" wrapText="1"/>
    </xf>
    <xf numFmtId="0" fontId="16" fillId="2" borderId="21" xfId="0" applyFont="1" applyFill="1" applyBorder="1" applyAlignment="1">
      <alignment horizontal="center" vertical="top" wrapText="1"/>
    </xf>
    <xf numFmtId="0" fontId="19" fillId="2" borderId="33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167" fontId="42" fillId="2" borderId="16" xfId="0" applyNumberFormat="1" applyFont="1" applyFill="1" applyBorder="1" applyAlignment="1">
      <alignment horizontal="center" vertical="center" wrapText="1"/>
    </xf>
    <xf numFmtId="167" fontId="42" fillId="2" borderId="29" xfId="0" applyNumberFormat="1" applyFont="1" applyFill="1" applyBorder="1" applyAlignment="1">
      <alignment horizontal="center" vertical="center" wrapText="1"/>
    </xf>
    <xf numFmtId="167" fontId="42" fillId="2" borderId="17" xfId="0" applyNumberFormat="1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horizontal="center" vertical="top" wrapText="1"/>
    </xf>
    <xf numFmtId="0" fontId="16" fillId="2" borderId="23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167" fontId="30" fillId="11" borderId="26" xfId="2" applyNumberFormat="1" applyFont="1" applyFill="1" applyBorder="1" applyAlignment="1">
      <alignment horizontal="center" vertical="center"/>
    </xf>
    <xf numFmtId="167" fontId="30" fillId="11" borderId="43" xfId="2" applyNumberFormat="1" applyFont="1" applyFill="1" applyBorder="1" applyAlignment="1">
      <alignment horizontal="center" vertical="center"/>
    </xf>
    <xf numFmtId="167" fontId="26" fillId="4" borderId="27" xfId="2" applyNumberFormat="1" applyFont="1" applyFill="1" applyBorder="1" applyAlignment="1">
      <alignment horizontal="center" vertical="center"/>
    </xf>
    <xf numFmtId="167" fontId="26" fillId="4" borderId="28" xfId="2" applyNumberFormat="1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0" fillId="18" borderId="27" xfId="0" applyFont="1" applyFill="1" applyBorder="1" applyAlignment="1">
      <alignment horizontal="center" vertical="center"/>
    </xf>
    <xf numFmtId="0" fontId="10" fillId="18" borderId="37" xfId="0" applyFont="1" applyFill="1" applyBorder="1" applyAlignment="1">
      <alignment horizontal="center" vertical="center"/>
    </xf>
    <xf numFmtId="10" fontId="30" fillId="4" borderId="26" xfId="3" applyNumberFormat="1" applyFont="1" applyFill="1" applyBorder="1" applyAlignment="1">
      <alignment horizontal="center" vertical="center"/>
    </xf>
    <xf numFmtId="10" fontId="30" fillId="4" borderId="43" xfId="3" applyNumberFormat="1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67" fontId="26" fillId="4" borderId="40" xfId="3" applyNumberFormat="1" applyFont="1" applyFill="1" applyBorder="1" applyAlignment="1">
      <alignment horizontal="center" vertical="center"/>
    </xf>
    <xf numFmtId="167" fontId="26" fillId="4" borderId="41" xfId="3" applyNumberFormat="1" applyFont="1" applyFill="1" applyBorder="1" applyAlignment="1">
      <alignment horizontal="center" vertical="center"/>
    </xf>
    <xf numFmtId="0" fontId="36" fillId="15" borderId="63" xfId="0" applyFont="1" applyFill="1" applyBorder="1" applyAlignment="1">
      <alignment horizontal="center" vertical="center"/>
    </xf>
    <xf numFmtId="0" fontId="36" fillId="15" borderId="62" xfId="0" applyFont="1" applyFill="1" applyBorder="1" applyAlignment="1">
      <alignment horizontal="center" vertical="center"/>
    </xf>
    <xf numFmtId="0" fontId="35" fillId="15" borderId="61" xfId="0" applyFont="1" applyFill="1" applyBorder="1" applyAlignment="1">
      <alignment horizontal="center" vertical="center" wrapText="1"/>
    </xf>
    <xf numFmtId="0" fontId="35" fillId="15" borderId="5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 vertical="center" wrapText="1"/>
    </xf>
    <xf numFmtId="0" fontId="35" fillId="20" borderId="63" xfId="0" applyFont="1" applyFill="1" applyBorder="1" applyAlignment="1">
      <alignment horizontal="center" vertical="center" wrapText="1"/>
    </xf>
    <xf numFmtId="0" fontId="35" fillId="20" borderId="77" xfId="0" applyFont="1" applyFill="1" applyBorder="1" applyAlignment="1">
      <alignment horizontal="center" vertical="center" wrapText="1"/>
    </xf>
    <xf numFmtId="0" fontId="35" fillId="20" borderId="55" xfId="0" applyFont="1" applyFill="1" applyBorder="1" applyAlignment="1">
      <alignment horizontal="center" vertical="center" wrapText="1"/>
    </xf>
    <xf numFmtId="0" fontId="35" fillId="20" borderId="73" xfId="0" applyFont="1" applyFill="1" applyBorder="1" applyAlignment="1">
      <alignment horizontal="center" vertical="center" wrapText="1"/>
    </xf>
    <xf numFmtId="9" fontId="35" fillId="15" borderId="61" xfId="0" applyNumberFormat="1" applyFont="1" applyFill="1" applyBorder="1" applyAlignment="1">
      <alignment horizontal="center" vertical="center"/>
    </xf>
    <xf numFmtId="0" fontId="35" fillId="15" borderId="61" xfId="0" applyFont="1" applyFill="1" applyBorder="1" applyAlignment="1">
      <alignment horizontal="center" vertical="center"/>
    </xf>
    <xf numFmtId="0" fontId="35" fillId="15" borderId="56" xfId="0" applyFont="1" applyFill="1" applyBorder="1" applyAlignment="1">
      <alignment horizontal="center" vertical="center"/>
    </xf>
    <xf numFmtId="0" fontId="40" fillId="15" borderId="0" xfId="0" applyFont="1" applyFill="1" applyAlignment="1">
      <alignment horizontal="center" wrapText="1"/>
    </xf>
    <xf numFmtId="0" fontId="28" fillId="12" borderId="78" xfId="0" applyFont="1" applyFill="1" applyBorder="1" applyAlignment="1">
      <alignment horizontal="center" wrapText="1"/>
    </xf>
    <xf numFmtId="0" fontId="28" fillId="12" borderId="82" xfId="0" applyFont="1" applyFill="1" applyBorder="1" applyAlignment="1">
      <alignment horizontal="center" wrapText="1"/>
    </xf>
    <xf numFmtId="0" fontId="0" fillId="12" borderId="88" xfId="0" applyFill="1" applyBorder="1" applyAlignment="1">
      <alignment horizontal="center" vertical="center"/>
    </xf>
    <xf numFmtId="0" fontId="0" fillId="12" borderId="89" xfId="0" applyFill="1" applyBorder="1" applyAlignment="1">
      <alignment horizontal="center" vertical="center"/>
    </xf>
    <xf numFmtId="0" fontId="0" fillId="12" borderId="90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</cellXfs>
  <cellStyles count="5">
    <cellStyle name="Hiperligação" xfId="4" builtinId="8"/>
    <cellStyle name="Moeda" xfId="2" builtinId="4"/>
    <cellStyle name="Normal" xfId="0" builtinId="0"/>
    <cellStyle name="Percentagem" xfId="3" builtinId="5"/>
    <cellStyle name="Vírgula" xfId="1" builtinId="3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70" formatCode="0.0%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70" formatCode="0.0%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Tahoma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color rgb="FFE60000"/>
      </font>
    </dxf>
    <dxf>
      <font>
        <color theme="9" tint="-0.24994659260841701"/>
      </font>
    </dxf>
    <dxf>
      <font>
        <color theme="9" tint="-0.24994659260841701"/>
      </font>
    </dxf>
    <dxf>
      <font>
        <b val="0"/>
        <i val="0"/>
        <color rgb="FFE60000"/>
      </font>
    </dxf>
    <dxf>
      <font>
        <color theme="9" tint="-0.499984740745262"/>
      </font>
    </dxf>
    <dxf>
      <font>
        <color rgb="FFE60000"/>
      </font>
    </dxf>
    <dxf>
      <font>
        <color rgb="FFE60000"/>
      </font>
    </dxf>
    <dxf>
      <font>
        <color theme="9" tint="-0.499984740745262"/>
      </font>
    </dxf>
    <dxf>
      <fill>
        <patternFill>
          <bgColor rgb="FF00B050"/>
        </patternFill>
      </fill>
    </dxf>
    <dxf>
      <fill>
        <patternFill>
          <bgColor rgb="FFFF3F3F"/>
        </patternFill>
      </fill>
    </dxf>
    <dxf>
      <fill>
        <patternFill>
          <bgColor rgb="FF0DA334"/>
        </patternFill>
      </fill>
    </dxf>
    <dxf>
      <font>
        <color rgb="FF9A72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color theme="1"/>
      </font>
    </dxf>
  </dxfs>
  <tableStyles count="1" defaultTableStyle="TableStyleMedium2" defaultPivotStyle="PivotStyleLight16">
    <tableStyle name="Estilo de Tabela 1" pivot="0" count="1" xr9:uid="{C1B2C99E-5765-4BD2-8A85-97D6BA4122FF}">
      <tableStyleElement type="headerRow" dxfId="27"/>
    </tableStyle>
  </tableStyles>
  <colors>
    <mruColors>
      <color rgb="FFFFDA66"/>
      <color rgb="FFE60000"/>
      <color rgb="FF9A7200"/>
      <color rgb="FF005426"/>
      <color rgb="FF007635"/>
      <color rgb="FF009A46"/>
      <color rgb="FF0DA334"/>
      <color rgb="FFFF3F3F"/>
      <color rgb="FFDA9100"/>
      <color rgb="FFEE9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Performance</a:t>
            </a:r>
            <a:r>
              <a:rPr lang="pt-PT" baseline="0"/>
              <a:t> Semanal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323705922124149E-2"/>
          <c:y val="9.1118032850316319E-2"/>
          <c:w val="0.98767629407787583"/>
          <c:h val="0.82566271353672926"/>
        </c:manualLayout>
      </c:layout>
      <c:lineChart>
        <c:grouping val="standard"/>
        <c:varyColors val="0"/>
        <c:ser>
          <c:idx val="0"/>
          <c:order val="0"/>
          <c:tx>
            <c:v>Taxa de Acerto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forward val="10"/>
            <c:dispRSqr val="0"/>
            <c:dispEq val="0"/>
          </c:trendline>
          <c:val>
            <c:numRef>
              <c:f>'Weekly Analysis'!$B$4:$BA$4</c:f>
              <c:numCache>
                <c:formatCode>0.0%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0.55555555555555558</c:v>
                </c:pt>
                <c:pt idx="5">
                  <c:v>0.33333333333333331</c:v>
                </c:pt>
                <c:pt idx="6">
                  <c:v>0.6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0.75</c:v>
                </c:pt>
                <c:pt idx="15">
                  <c:v>0</c:v>
                </c:pt>
                <c:pt idx="16">
                  <c:v>1</c:v>
                </c:pt>
                <c:pt idx="17">
                  <c:v>0.5</c:v>
                </c:pt>
                <c:pt idx="18">
                  <c:v>0.2</c:v>
                </c:pt>
                <c:pt idx="19">
                  <c:v>0.25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0.66666666666666663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0.5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25-8445-845F-5F77C9344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728592"/>
        <c:axId val="2043035440"/>
      </c:lineChart>
      <c:catAx>
        <c:axId val="201772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35440"/>
        <c:crosses val="autoZero"/>
        <c:auto val="1"/>
        <c:lblAlgn val="ctr"/>
        <c:lblOffset val="100"/>
        <c:noMultiLvlLbl val="0"/>
      </c:catAx>
      <c:valAx>
        <c:axId val="2043035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Desenvolvimento</a:t>
            </a:r>
            <a:r>
              <a:rPr lang="pt-PT" baseline="0"/>
              <a:t> </a:t>
            </a:r>
            <a:r>
              <a:rPr lang="pt-PT"/>
              <a:t>de</a:t>
            </a:r>
            <a:r>
              <a:rPr lang="pt-PT" baseline="0"/>
              <a:t> Conta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323705922124149E-2"/>
          <c:y val="9.1118032850316319E-2"/>
          <c:w val="0.98767629407787583"/>
          <c:h val="0.82566271353672926"/>
        </c:manualLayout>
      </c:layout>
      <c:lineChart>
        <c:grouping val="standard"/>
        <c:varyColors val="0"/>
        <c:ser>
          <c:idx val="0"/>
          <c:order val="0"/>
          <c:tx>
            <c:v>Evolução Financeira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forward val="10"/>
            <c:dispRSqr val="0"/>
            <c:dispEq val="0"/>
          </c:trendline>
          <c:val>
            <c:numRef>
              <c:f>'Weekly Analysis'!$B$6:$BA$6</c:f>
              <c:numCache>
                <c:formatCode>#,##0.00\ "€"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574.06519049905796</c:v>
                </c:pt>
                <c:pt idx="5">
                  <c:v>24.0127073281976</c:v>
                </c:pt>
                <c:pt idx="6">
                  <c:v>842.70884721144648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-64.407867450387016</c:v>
                </c:pt>
                <c:pt idx="13">
                  <c:v>0</c:v>
                </c:pt>
                <c:pt idx="14">
                  <c:v>521.58607056435744</c:v>
                </c:pt>
                <c:pt idx="15">
                  <c:v>-68.979649481526735</c:v>
                </c:pt>
                <c:pt idx="16">
                  <c:v>204.86955896011793</c:v>
                </c:pt>
                <c:pt idx="17">
                  <c:v>287.2602101018764</c:v>
                </c:pt>
                <c:pt idx="18">
                  <c:v>-77.502127233393765</c:v>
                </c:pt>
                <c:pt idx="19">
                  <c:v>-4.2884361691640578</c:v>
                </c:pt>
                <c:pt idx="20">
                  <c:v>-144.06255763617861</c:v>
                </c:pt>
                <c:pt idx="21">
                  <c:v>212.8578584008157</c:v>
                </c:pt>
                <c:pt idx="22">
                  <c:v>-73.081198050952196</c:v>
                </c:pt>
                <c:pt idx="23">
                  <c:v>-143.97726828018094</c:v>
                </c:pt>
                <c:pt idx="24">
                  <c:v>-141.11212064140534</c:v>
                </c:pt>
                <c:pt idx="25">
                  <c:v>-69.499492181226813</c:v>
                </c:pt>
                <c:pt idx="26">
                  <c:v>405.34731972147034</c:v>
                </c:pt>
                <c:pt idx="27">
                  <c:v>218.6881983823682</c:v>
                </c:pt>
                <c:pt idx="28">
                  <c:v>385.25660443738252</c:v>
                </c:pt>
                <c:pt idx="29">
                  <c:v>0</c:v>
                </c:pt>
                <c:pt idx="30">
                  <c:v>-157.00586278480523</c:v>
                </c:pt>
                <c:pt idx="31">
                  <c:v>-153.88144611538763</c:v>
                </c:pt>
                <c:pt idx="32">
                  <c:v>0</c:v>
                </c:pt>
                <c:pt idx="33">
                  <c:v>0</c:v>
                </c:pt>
                <c:pt idx="34">
                  <c:v>-80.230585556351386</c:v>
                </c:pt>
                <c:pt idx="35">
                  <c:v>0</c:v>
                </c:pt>
                <c:pt idx="36">
                  <c:v>0</c:v>
                </c:pt>
                <c:pt idx="37">
                  <c:v>223.95387788992849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-153.67929885512959</c:v>
                </c:pt>
                <c:pt idx="44">
                  <c:v>1.48573</c:v>
                </c:pt>
                <c:pt idx="45">
                  <c:v>0</c:v>
                </c:pt>
                <c:pt idx="46">
                  <c:v>145.52838610365032</c:v>
                </c:pt>
                <c:pt idx="47">
                  <c:v>-150.57869332508051</c:v>
                </c:pt>
                <c:pt idx="48">
                  <c:v>0</c:v>
                </c:pt>
                <c:pt idx="49">
                  <c:v>0</c:v>
                </c:pt>
                <c:pt idx="50">
                  <c:v>-74.161898154729357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8-8C44-8E56-2A9C3CBAF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728592"/>
        <c:axId val="2043035440"/>
      </c:lineChart>
      <c:catAx>
        <c:axId val="201772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35440"/>
        <c:crosses val="autoZero"/>
        <c:auto val="1"/>
        <c:lblAlgn val="ctr"/>
        <c:lblOffset val="100"/>
        <c:noMultiLvlLbl val="0"/>
      </c:catAx>
      <c:valAx>
        <c:axId val="20430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Desenvolvimento</a:t>
            </a:r>
            <a:r>
              <a:rPr lang="pt-PT" baseline="0"/>
              <a:t> </a:t>
            </a:r>
            <a:r>
              <a:rPr lang="pt-PT"/>
              <a:t>de</a:t>
            </a:r>
            <a:r>
              <a:rPr lang="pt-PT" baseline="0"/>
              <a:t> Conta VS Objectivo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323705922124149E-2"/>
          <c:y val="9.1118032850316319E-2"/>
          <c:w val="0.98767629407787583"/>
          <c:h val="0.82566271353672926"/>
        </c:manualLayout>
      </c:layout>
      <c:lineChart>
        <c:grouping val="standard"/>
        <c:varyColors val="0"/>
        <c:ser>
          <c:idx val="0"/>
          <c:order val="0"/>
          <c:tx>
            <c:v>% de Desenvolvimento Gerado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forward val="2"/>
            <c:dispRSqr val="0"/>
            <c:dispEq val="0"/>
          </c:trendline>
          <c:val>
            <c:numRef>
              <c:f>'Weekly Analysis'!$B$5:$BA$5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</c:v>
                </c:pt>
                <c:pt idx="4" formatCode="0.00%">
                  <c:v>0.11112703841901525</c:v>
                </c:pt>
                <c:pt idx="5" formatCode="0.00%">
                  <c:v>4.6994535519124178E-3</c:v>
                </c:pt>
                <c:pt idx="6" formatCode="0.00%">
                  <c:v>0.14317307692308545</c:v>
                </c:pt>
                <c:pt idx="7" formatCode="0.00%">
                  <c:v>0</c:v>
                </c:pt>
                <c:pt idx="8" formatCode="0.00%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 formatCode="0.00%">
                  <c:v>0</c:v>
                </c:pt>
                <c:pt idx="12" formatCode="0.00%">
                  <c:v>-0.01</c:v>
                </c:pt>
                <c:pt idx="13" formatCode="0.00%">
                  <c:v>0</c:v>
                </c:pt>
                <c:pt idx="14" formatCode="0.00%">
                  <c:v>7.9999999999989579E-2</c:v>
                </c:pt>
                <c:pt idx="15" formatCode="0.00%">
                  <c:v>-0.01</c:v>
                </c:pt>
                <c:pt idx="16" formatCode="0.00%">
                  <c:v>2.9999999999997591E-2</c:v>
                </c:pt>
                <c:pt idx="17" formatCode="0.00%">
                  <c:v>4.1041666666664159E-2</c:v>
                </c:pt>
                <c:pt idx="18" formatCode="0.00%">
                  <c:v>-1.0000000000006799E-2</c:v>
                </c:pt>
                <c:pt idx="19" formatCode="0.00%">
                  <c:v>3.4694469519536142E-18</c:v>
                </c:pt>
                <c:pt idx="20" formatCode="0.00%">
                  <c:v>-0.02</c:v>
                </c:pt>
                <c:pt idx="21" formatCode="0.00%">
                  <c:v>2.9999999999997685E-2</c:v>
                </c:pt>
                <c:pt idx="22" formatCode="0.00%">
                  <c:v>-0.01</c:v>
                </c:pt>
                <c:pt idx="23" formatCode="0.00%">
                  <c:v>-0.02</c:v>
                </c:pt>
                <c:pt idx="24" formatCode="0.00%">
                  <c:v>-0.02</c:v>
                </c:pt>
                <c:pt idx="25" formatCode="0.00%">
                  <c:v>-0.01</c:v>
                </c:pt>
                <c:pt idx="26" formatCode="0.00%">
                  <c:v>5.8071046600455943E-2</c:v>
                </c:pt>
                <c:pt idx="27" formatCode="0.00%">
                  <c:v>3.0015686274509734E-2</c:v>
                </c:pt>
                <c:pt idx="28" formatCode="0.00%">
                  <c:v>5.1025641025643734E-2</c:v>
                </c:pt>
                <c:pt idx="29" formatCode="0.00%">
                  <c:v>0</c:v>
                </c:pt>
                <c:pt idx="30" formatCode="0.00%">
                  <c:v>-0.02</c:v>
                </c:pt>
                <c:pt idx="31" formatCode="0.00%">
                  <c:v>-0.02</c:v>
                </c:pt>
                <c:pt idx="32" formatCode="0.00%">
                  <c:v>0</c:v>
                </c:pt>
                <c:pt idx="33" formatCode="0.00%">
                  <c:v>0</c:v>
                </c:pt>
                <c:pt idx="34" formatCode="0.00%">
                  <c:v>-9.99999999999838E-3</c:v>
                </c:pt>
                <c:pt idx="35" formatCode="0.00%">
                  <c:v>0</c:v>
                </c:pt>
                <c:pt idx="36" formatCode="0.00%">
                  <c:v>0</c:v>
                </c:pt>
                <c:pt idx="37" formatCode="0.00%">
                  <c:v>2.9865996649916564E-2</c:v>
                </c:pt>
                <c:pt idx="38" formatCode="0.00%">
                  <c:v>0</c:v>
                </c:pt>
                <c:pt idx="39" formatCode="0.00%">
                  <c:v>0</c:v>
                </c:pt>
                <c:pt idx="40" formatCode="0.00%">
                  <c:v>0</c:v>
                </c:pt>
                <c:pt idx="41" formatCode="0.00%">
                  <c:v>0</c:v>
                </c:pt>
                <c:pt idx="42" formatCode="0.00%">
                  <c:v>0</c:v>
                </c:pt>
                <c:pt idx="43" formatCode="0.00%">
                  <c:v>-0.02</c:v>
                </c:pt>
                <c:pt idx="44" formatCode="0.00%">
                  <c:v>1.9629408341389901E-4</c:v>
                </c:pt>
                <c:pt idx="45" formatCode="0.00%">
                  <c:v>0</c:v>
                </c:pt>
                <c:pt idx="46" formatCode="0.00%">
                  <c:v>2.011791383220006E-2</c:v>
                </c:pt>
                <c:pt idx="47" formatCode="0.00%">
                  <c:v>-0.02</c:v>
                </c:pt>
                <c:pt idx="48" formatCode="0.00%">
                  <c:v>0</c:v>
                </c:pt>
                <c:pt idx="49" formatCode="0.00%">
                  <c:v>0</c:v>
                </c:pt>
                <c:pt idx="50" formatCode="0.00%">
                  <c:v>-0.01</c:v>
                </c:pt>
                <c:pt idx="51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8-BC42-A489-DBEFB675E8C6}"/>
            </c:ext>
          </c:extLst>
        </c:ser>
        <c:ser>
          <c:idx val="1"/>
          <c:order val="1"/>
          <c:tx>
            <c:v>% Objectivo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'Weekly Analysis'!$B$7:$BA$7</c:f>
              <c:numCache>
                <c:formatCode>0%</c:formatCode>
                <c:ptCount val="52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A8-BC42-A489-DBEFB675E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728592"/>
        <c:axId val="2043035440"/>
      </c:lineChart>
      <c:catAx>
        <c:axId val="201772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35440"/>
        <c:crosses val="autoZero"/>
        <c:auto val="1"/>
        <c:lblAlgn val="ctr"/>
        <c:lblOffset val="100"/>
        <c:noMultiLvlLbl val="0"/>
      </c:catAx>
      <c:valAx>
        <c:axId val="2043035440"/>
        <c:scaling>
          <c:orientation val="minMax"/>
          <c:max val="0.22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28592"/>
        <c:crosses val="autoZero"/>
        <c:crossBetween val="between"/>
        <c:majorUnit val="2.0000000000000004E-2"/>
        <c:minorUnit val="1.0000000000000002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Gestão de Perdas</a:t>
            </a:r>
            <a:endParaRPr lang="pt-PT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2323705922124149E-2"/>
          <c:y val="9.1118032850316319E-2"/>
          <c:w val="0.98767629407787583"/>
          <c:h val="0.82566271353672926"/>
        </c:manualLayout>
      </c:layout>
      <c:lineChart>
        <c:grouping val="standard"/>
        <c:varyColors val="0"/>
        <c:ser>
          <c:idx val="0"/>
          <c:order val="0"/>
          <c:tx>
            <c:v>Média de Perdas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bg1">
                    <a:lumMod val="65000"/>
                  </a:schemeClr>
                </a:solidFill>
                <a:prstDash val="sysDot"/>
              </a:ln>
              <a:effectLst/>
            </c:spPr>
            <c:trendlineType val="movingAvg"/>
            <c:period val="4"/>
            <c:forward val="2"/>
            <c:dispRSqr val="0"/>
            <c:dispEq val="0"/>
          </c:trendline>
          <c:val>
            <c:numRef>
              <c:f>'Weekly Analysis'!$B$11:$BA$11</c:f>
              <c:numCache>
                <c:formatCode>0.00%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-0.01</c:v>
                </c:pt>
                <c:pt idx="13">
                  <c:v>0</c:v>
                </c:pt>
                <c:pt idx="14">
                  <c:v>-0.01</c:v>
                </c:pt>
                <c:pt idx="15">
                  <c:v>-0.01</c:v>
                </c:pt>
                <c:pt idx="16">
                  <c:v>0</c:v>
                </c:pt>
                <c:pt idx="17">
                  <c:v>-0.01</c:v>
                </c:pt>
                <c:pt idx="18">
                  <c:v>-0.01</c:v>
                </c:pt>
                <c:pt idx="19">
                  <c:v>-0.01</c:v>
                </c:pt>
                <c:pt idx="20">
                  <c:v>-0.01</c:v>
                </c:pt>
                <c:pt idx="21">
                  <c:v>0</c:v>
                </c:pt>
                <c:pt idx="22">
                  <c:v>-0.01</c:v>
                </c:pt>
                <c:pt idx="23">
                  <c:v>-0.01</c:v>
                </c:pt>
                <c:pt idx="24">
                  <c:v>-0.01</c:v>
                </c:pt>
                <c:pt idx="25">
                  <c:v>-0.01</c:v>
                </c:pt>
                <c:pt idx="26">
                  <c:v>0</c:v>
                </c:pt>
                <c:pt idx="27">
                  <c:v>0</c:v>
                </c:pt>
                <c:pt idx="28">
                  <c:v>-0.01</c:v>
                </c:pt>
                <c:pt idx="29">
                  <c:v>0</c:v>
                </c:pt>
                <c:pt idx="30">
                  <c:v>-0.01</c:v>
                </c:pt>
                <c:pt idx="31">
                  <c:v>-0.01</c:v>
                </c:pt>
                <c:pt idx="32">
                  <c:v>0</c:v>
                </c:pt>
                <c:pt idx="33">
                  <c:v>0</c:v>
                </c:pt>
                <c:pt idx="34">
                  <c:v>-0.01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-0.01</c:v>
                </c:pt>
                <c:pt idx="44">
                  <c:v>0</c:v>
                </c:pt>
                <c:pt idx="45">
                  <c:v>0</c:v>
                </c:pt>
                <c:pt idx="46">
                  <c:v>-0.01</c:v>
                </c:pt>
                <c:pt idx="47">
                  <c:v>-0.01</c:v>
                </c:pt>
                <c:pt idx="48">
                  <c:v>0</c:v>
                </c:pt>
                <c:pt idx="49">
                  <c:v>0</c:v>
                </c:pt>
                <c:pt idx="50">
                  <c:v>-0.01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4C-6A48-8B9C-F88653D77FE6}"/>
            </c:ext>
          </c:extLst>
        </c:ser>
        <c:ser>
          <c:idx val="1"/>
          <c:order val="1"/>
          <c:tx>
            <c:v>Limite Médio de Perdas por operação</c:v>
          </c:tx>
          <c:spPr>
            <a:ln w="28575" cap="rnd">
              <a:solidFill>
                <a:srgbClr val="E60000"/>
              </a:solidFill>
              <a:round/>
            </a:ln>
            <a:effectLst/>
          </c:spPr>
          <c:marker>
            <c:symbol val="none"/>
          </c:marker>
          <c:val>
            <c:numRef>
              <c:f>'Weekly Analysis'!$B$14:$BA$14</c:f>
              <c:numCache>
                <c:formatCode>0.00%</c:formatCode>
                <c:ptCount val="52"/>
                <c:pt idx="0">
                  <c:v>-5.0000000000000001E-3</c:v>
                </c:pt>
                <c:pt idx="1">
                  <c:v>-5.0000000000000001E-3</c:v>
                </c:pt>
                <c:pt idx="2">
                  <c:v>-5.0000000000000001E-3</c:v>
                </c:pt>
                <c:pt idx="3">
                  <c:v>-5.0000000000000001E-3</c:v>
                </c:pt>
                <c:pt idx="4">
                  <c:v>-5.0000000000000001E-3</c:v>
                </c:pt>
                <c:pt idx="5">
                  <c:v>-5.0000000000000001E-3</c:v>
                </c:pt>
                <c:pt idx="6">
                  <c:v>-5.0000000000000001E-3</c:v>
                </c:pt>
                <c:pt idx="7">
                  <c:v>-5.0000000000000001E-3</c:v>
                </c:pt>
                <c:pt idx="8">
                  <c:v>-5.0000000000000001E-3</c:v>
                </c:pt>
                <c:pt idx="9">
                  <c:v>-5.0000000000000001E-3</c:v>
                </c:pt>
                <c:pt idx="10">
                  <c:v>-5.0000000000000001E-3</c:v>
                </c:pt>
                <c:pt idx="11">
                  <c:v>-5.0000000000000001E-3</c:v>
                </c:pt>
                <c:pt idx="12">
                  <c:v>-5.0000000000000001E-3</c:v>
                </c:pt>
                <c:pt idx="13">
                  <c:v>-5.0000000000000001E-3</c:v>
                </c:pt>
                <c:pt idx="14">
                  <c:v>-5.0000000000000001E-3</c:v>
                </c:pt>
                <c:pt idx="15">
                  <c:v>-5.0000000000000001E-3</c:v>
                </c:pt>
                <c:pt idx="16">
                  <c:v>-5.0000000000000001E-3</c:v>
                </c:pt>
                <c:pt idx="17">
                  <c:v>-5.0000000000000001E-3</c:v>
                </c:pt>
                <c:pt idx="18">
                  <c:v>-5.0000000000000001E-3</c:v>
                </c:pt>
                <c:pt idx="19">
                  <c:v>-5.0000000000000001E-3</c:v>
                </c:pt>
                <c:pt idx="20">
                  <c:v>-5.0000000000000001E-3</c:v>
                </c:pt>
                <c:pt idx="21">
                  <c:v>-5.0000000000000001E-3</c:v>
                </c:pt>
                <c:pt idx="22">
                  <c:v>-5.0000000000000001E-3</c:v>
                </c:pt>
                <c:pt idx="23">
                  <c:v>-5.0000000000000001E-3</c:v>
                </c:pt>
                <c:pt idx="24">
                  <c:v>-5.0000000000000001E-3</c:v>
                </c:pt>
                <c:pt idx="25">
                  <c:v>-5.0000000000000001E-3</c:v>
                </c:pt>
                <c:pt idx="26">
                  <c:v>-5.0000000000000001E-3</c:v>
                </c:pt>
                <c:pt idx="27">
                  <c:v>-5.0000000000000001E-3</c:v>
                </c:pt>
                <c:pt idx="28">
                  <c:v>-5.0000000000000001E-3</c:v>
                </c:pt>
                <c:pt idx="29">
                  <c:v>-5.0000000000000001E-3</c:v>
                </c:pt>
                <c:pt idx="30">
                  <c:v>-5.0000000000000001E-3</c:v>
                </c:pt>
                <c:pt idx="31">
                  <c:v>-5.0000000000000001E-3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-5.0000000000000001E-3</c:v>
                </c:pt>
                <c:pt idx="35">
                  <c:v>-5.0000000000000001E-3</c:v>
                </c:pt>
                <c:pt idx="36">
                  <c:v>-5.0000000000000001E-3</c:v>
                </c:pt>
                <c:pt idx="37">
                  <c:v>-5.0000000000000001E-3</c:v>
                </c:pt>
                <c:pt idx="38">
                  <c:v>-5.0000000000000001E-3</c:v>
                </c:pt>
                <c:pt idx="39">
                  <c:v>-5.0000000000000001E-3</c:v>
                </c:pt>
                <c:pt idx="40">
                  <c:v>-5.0000000000000001E-3</c:v>
                </c:pt>
                <c:pt idx="41">
                  <c:v>-5.0000000000000001E-3</c:v>
                </c:pt>
                <c:pt idx="42">
                  <c:v>-5.0000000000000001E-3</c:v>
                </c:pt>
                <c:pt idx="43">
                  <c:v>-5.0000000000000001E-3</c:v>
                </c:pt>
                <c:pt idx="44">
                  <c:v>-5.0000000000000001E-3</c:v>
                </c:pt>
                <c:pt idx="45">
                  <c:v>-5.0000000000000001E-3</c:v>
                </c:pt>
                <c:pt idx="46">
                  <c:v>-5.0000000000000001E-3</c:v>
                </c:pt>
                <c:pt idx="47">
                  <c:v>-5.0000000000000001E-3</c:v>
                </c:pt>
                <c:pt idx="48">
                  <c:v>-5.0000000000000001E-3</c:v>
                </c:pt>
                <c:pt idx="49">
                  <c:v>-5.0000000000000001E-3</c:v>
                </c:pt>
                <c:pt idx="50">
                  <c:v>-5.0000000000000001E-3</c:v>
                </c:pt>
                <c:pt idx="51">
                  <c:v>-5.0000000000000001E-3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4C-6A48-8B9C-F88653D77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728592"/>
        <c:axId val="2043035440"/>
      </c:lineChart>
      <c:catAx>
        <c:axId val="2017728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35440"/>
        <c:crosses val="autoZero"/>
        <c:auto val="1"/>
        <c:lblAlgn val="ctr"/>
        <c:lblOffset val="100"/>
        <c:noMultiLvlLbl val="0"/>
      </c:catAx>
      <c:valAx>
        <c:axId val="2043035440"/>
        <c:scaling>
          <c:orientation val="minMax"/>
          <c:max val="0"/>
          <c:min val="-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28592"/>
        <c:crosses val="autoZero"/>
        <c:crossBetween val="between"/>
        <c:majorUnit val="1.0000000000000002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rtl="0"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19050" cap="rnd" cmpd="sng" algn="ctr">
              <a:solidFill>
                <a:schemeClr val="dk1">
                  <a:tint val="885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dk1">
                  <a:tint val="88500"/>
                </a:schemeClr>
              </a:solidFill>
              <a:ln w="6350" cap="flat" cmpd="sng" algn="ctr">
                <a:solidFill>
                  <a:schemeClr val="dk1">
                    <a:tint val="885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'Registo de operações'!$F$11:$F$1048576</c:f>
              <c:strCache>
                <c:ptCount val="77"/>
                <c:pt idx="0">
                  <c:v>30 de Janeiro</c:v>
                </c:pt>
                <c:pt idx="1">
                  <c:v>30 de Janeiro</c:v>
                </c:pt>
                <c:pt idx="2">
                  <c:v>30 de Janeiro</c:v>
                </c:pt>
                <c:pt idx="3">
                  <c:v>31 de janeiro</c:v>
                </c:pt>
                <c:pt idx="4">
                  <c:v>2 de Fevereiro</c:v>
                </c:pt>
                <c:pt idx="5">
                  <c:v>3 de Fevereiro</c:v>
                </c:pt>
                <c:pt idx="6">
                  <c:v>3 de Fevereiro</c:v>
                </c:pt>
                <c:pt idx="7">
                  <c:v>3 de Fevereiro</c:v>
                </c:pt>
                <c:pt idx="8">
                  <c:v>3 de Fevereiro</c:v>
                </c:pt>
                <c:pt idx="9">
                  <c:v>6 de Fevereiro</c:v>
                </c:pt>
                <c:pt idx="10">
                  <c:v>8 de Fevereiro</c:v>
                </c:pt>
                <c:pt idx="11">
                  <c:v>8 de Fevereiro</c:v>
                </c:pt>
                <c:pt idx="12">
                  <c:v>15 de Fevereiro</c:v>
                </c:pt>
                <c:pt idx="13">
                  <c:v>16 de Fevereiro</c:v>
                </c:pt>
                <c:pt idx="14">
                  <c:v>16 de Fevereiro</c:v>
                </c:pt>
                <c:pt idx="15">
                  <c:v>16 de Fevereiro</c:v>
                </c:pt>
                <c:pt idx="16">
                  <c:v>16 de Fevereiro</c:v>
                </c:pt>
                <c:pt idx="17">
                  <c:v>16 de Fevereiro</c:v>
                </c:pt>
                <c:pt idx="18">
                  <c:v>16 de Fevereiro</c:v>
                </c:pt>
                <c:pt idx="19">
                  <c:v>16 de Fevereiro</c:v>
                </c:pt>
                <c:pt idx="20">
                  <c:v>17 de Fevereiro</c:v>
                </c:pt>
                <c:pt idx="21">
                  <c:v>17 de Fevereiro</c:v>
                </c:pt>
                <c:pt idx="22">
                  <c:v>31 de Março</c:v>
                </c:pt>
                <c:pt idx="23">
                  <c:v>11 de Abril</c:v>
                </c:pt>
                <c:pt idx="24">
                  <c:v>12 de Abril</c:v>
                </c:pt>
                <c:pt idx="25">
                  <c:v>12 de Abril</c:v>
                </c:pt>
                <c:pt idx="26">
                  <c:v>13 de Abril</c:v>
                </c:pt>
                <c:pt idx="27">
                  <c:v>18 de Abril</c:v>
                </c:pt>
                <c:pt idx="28">
                  <c:v>28 de Abril</c:v>
                </c:pt>
                <c:pt idx="29">
                  <c:v>3 de Mario</c:v>
                </c:pt>
                <c:pt idx="30">
                  <c:v>3 de Maio</c:v>
                </c:pt>
                <c:pt idx="31">
                  <c:v>4 de Maio</c:v>
                </c:pt>
                <c:pt idx="32">
                  <c:v>5 de Maio</c:v>
                </c:pt>
                <c:pt idx="33">
                  <c:v>8 de Maio</c:v>
                </c:pt>
                <c:pt idx="34">
                  <c:v>9 de Maio</c:v>
                </c:pt>
                <c:pt idx="35">
                  <c:v>11 de Maio</c:v>
                </c:pt>
                <c:pt idx="36">
                  <c:v>11 de Maio</c:v>
                </c:pt>
                <c:pt idx="37">
                  <c:v>12 de Maio</c:v>
                </c:pt>
                <c:pt idx="38">
                  <c:v>17 de Maio</c:v>
                </c:pt>
                <c:pt idx="39">
                  <c:v>18 de Maio</c:v>
                </c:pt>
                <c:pt idx="40">
                  <c:v>18 de Maio</c:v>
                </c:pt>
                <c:pt idx="41">
                  <c:v>19 de Maio</c:v>
                </c:pt>
                <c:pt idx="42">
                  <c:v>24 de Maio</c:v>
                </c:pt>
                <c:pt idx="43">
                  <c:v>26 de Maio</c:v>
                </c:pt>
                <c:pt idx="44">
                  <c:v>30 de Maio</c:v>
                </c:pt>
                <c:pt idx="45">
                  <c:v>7 de Junho</c:v>
                </c:pt>
                <c:pt idx="46">
                  <c:v>15 de Junho</c:v>
                </c:pt>
                <c:pt idx="47">
                  <c:v>15 de Junho</c:v>
                </c:pt>
                <c:pt idx="48">
                  <c:v>22 de Junho</c:v>
                </c:pt>
                <c:pt idx="49">
                  <c:v>22 de Junho</c:v>
                </c:pt>
                <c:pt idx="50">
                  <c:v>26 de Junho</c:v>
                </c:pt>
                <c:pt idx="51">
                  <c:v>5 de Julho</c:v>
                </c:pt>
                <c:pt idx="52">
                  <c:v>7 de Julho</c:v>
                </c:pt>
                <c:pt idx="53">
                  <c:v>11 de Julho</c:v>
                </c:pt>
                <c:pt idx="54">
                  <c:v>19 de Julho</c:v>
                </c:pt>
                <c:pt idx="55">
                  <c:v>20 de Julho</c:v>
                </c:pt>
                <c:pt idx="56">
                  <c:v>21 de Julho</c:v>
                </c:pt>
                <c:pt idx="57">
                  <c:v>1 de Agosto</c:v>
                </c:pt>
                <c:pt idx="58">
                  <c:v>4 de Agosto</c:v>
                </c:pt>
                <c:pt idx="59">
                  <c:v>7 de Agosto</c:v>
                </c:pt>
                <c:pt idx="60">
                  <c:v>8 de Agosto</c:v>
                </c:pt>
                <c:pt idx="61">
                  <c:v>28 de Agosto</c:v>
                </c:pt>
                <c:pt idx="62">
                  <c:v>30 de Agosto</c:v>
                </c:pt>
                <c:pt idx="63">
                  <c:v>30 de Agosto</c:v>
                </c:pt>
                <c:pt idx="64">
                  <c:v>30 de Agosto</c:v>
                </c:pt>
                <c:pt idx="65">
                  <c:v>31 de Agosto</c:v>
                </c:pt>
                <c:pt idx="66">
                  <c:v>21 de Setembro</c:v>
                </c:pt>
                <c:pt idx="67">
                  <c:v>31 de Outubro</c:v>
                </c:pt>
                <c:pt idx="68">
                  <c:v>1 de Novembro</c:v>
                </c:pt>
                <c:pt idx="69">
                  <c:v>7 de Novembro</c:v>
                </c:pt>
                <c:pt idx="70">
                  <c:v>24 de Novembro</c:v>
                </c:pt>
                <c:pt idx="71">
                  <c:v>27 de Novembro </c:v>
                </c:pt>
                <c:pt idx="72">
                  <c:v>27 de Novembro </c:v>
                </c:pt>
                <c:pt idx="73">
                  <c:v>22 de Novembro</c:v>
                </c:pt>
                <c:pt idx="74">
                  <c:v>28 de Novembro</c:v>
                </c:pt>
                <c:pt idx="75">
                  <c:v>29 de Novembro</c:v>
                </c:pt>
                <c:pt idx="76">
                  <c:v>21 de Dezembro</c:v>
                </c:pt>
              </c:strCache>
            </c:strRef>
          </c:cat>
          <c:val>
            <c:numRef>
              <c:f>'Registo de operações'!$Q$11:$Q$211</c:f>
              <c:numCache>
                <c:formatCode>#,##0.00\ "€"</c:formatCode>
                <c:ptCount val="201"/>
                <c:pt idx="0">
                  <c:v>5000</c:v>
                </c:pt>
                <c:pt idx="1">
                  <c:v>4950</c:v>
                </c:pt>
                <c:pt idx="2">
                  <c:v>4900.5</c:v>
                </c:pt>
                <c:pt idx="3">
                  <c:v>5049.234473684206</c:v>
                </c:pt>
                <c:pt idx="4">
                  <c:v>5201.6465513157909</c:v>
                </c:pt>
                <c:pt idx="5">
                  <c:v>5357.5018565660357</c:v>
                </c:pt>
                <c:pt idx="6">
                  <c:v>5303.926838000375</c:v>
                </c:pt>
                <c:pt idx="7">
                  <c:v>5464.7195674050163</c:v>
                </c:pt>
                <c:pt idx="8">
                  <c:v>5410.0723717309666</c:v>
                </c:pt>
                <c:pt idx="9">
                  <c:v>5574.0651904990573</c:v>
                </c:pt>
                <c:pt idx="10">
                  <c:v>5711.7415547671208</c:v>
                </c:pt>
                <c:pt idx="11">
                  <c:v>5654.6241392194497</c:v>
                </c:pt>
                <c:pt idx="12">
                  <c:v>5598.0778978272556</c:v>
                </c:pt>
                <c:pt idx="13">
                  <c:v>5766.0202347620871</c:v>
                </c:pt>
                <c:pt idx="14">
                  <c:v>5957.2968675498778</c:v>
                </c:pt>
                <c:pt idx="15">
                  <c:v>5897.7238988743793</c:v>
                </c:pt>
                <c:pt idx="16">
                  <c:v>6074.6556158406502</c:v>
                </c:pt>
                <c:pt idx="17">
                  <c:v>6256.8952843158586</c:v>
                </c:pt>
                <c:pt idx="18">
                  <c:v>6444.6021428453441</c:v>
                </c:pt>
                <c:pt idx="19">
                  <c:v>6637.9402071306904</c:v>
                </c:pt>
                <c:pt idx="20">
                  <c:v>6571.5608050593837</c:v>
                </c:pt>
                <c:pt idx="21">
                  <c:v>6505.8451970087899</c:v>
                </c:pt>
                <c:pt idx="22">
                  <c:v>6440.7867450387021</c:v>
                </c:pt>
                <c:pt idx="23">
                  <c:v>6376.3788775883149</c:v>
                </c:pt>
                <c:pt idx="24">
                  <c:v>6567.6702439159299</c:v>
                </c:pt>
                <c:pt idx="25">
                  <c:v>6501.9935414767706</c:v>
                </c:pt>
                <c:pt idx="26">
                  <c:v>6697.0533477210593</c:v>
                </c:pt>
                <c:pt idx="27">
                  <c:v>6897.9649481526731</c:v>
                </c:pt>
                <c:pt idx="28">
                  <c:v>6828.9852986711467</c:v>
                </c:pt>
                <c:pt idx="29">
                  <c:v>7033.8548576312642</c:v>
                </c:pt>
                <c:pt idx="30">
                  <c:v>6963.5163090549513</c:v>
                </c:pt>
                <c:pt idx="31">
                  <c:v>6893.8811459644021</c:v>
                </c:pt>
                <c:pt idx="32">
                  <c:v>7107.8787065370298</c:v>
                </c:pt>
                <c:pt idx="33">
                  <c:v>7321.1150677331407</c:v>
                </c:pt>
                <c:pt idx="34">
                  <c:v>7247.903917055809</c:v>
                </c:pt>
                <c:pt idx="35">
                  <c:v>7175.4248778852507</c:v>
                </c:pt>
                <c:pt idx="36">
                  <c:v>7103.6706291063983</c:v>
                </c:pt>
                <c:pt idx="37">
                  <c:v>7032.6339228153347</c:v>
                </c:pt>
                <c:pt idx="38">
                  <c:v>7243.6129404997473</c:v>
                </c:pt>
                <c:pt idx="39">
                  <c:v>7171.1768110947496</c:v>
                </c:pt>
                <c:pt idx="40">
                  <c:v>7386.3121154275923</c:v>
                </c:pt>
                <c:pt idx="41">
                  <c:v>7312.4489942733162</c:v>
                </c:pt>
                <c:pt idx="42">
                  <c:v>7239.3245043305833</c:v>
                </c:pt>
                <c:pt idx="43">
                  <c:v>7166.9312592872775</c:v>
                </c:pt>
                <c:pt idx="44">
                  <c:v>7095.2619466944043</c:v>
                </c:pt>
                <c:pt idx="45">
                  <c:v>7308.1198050952198</c:v>
                </c:pt>
                <c:pt idx="46">
                  <c:v>7235.0386070442673</c:v>
                </c:pt>
                <c:pt idx="47">
                  <c:v>7162.6882209738251</c:v>
                </c:pt>
                <c:pt idx="48">
                  <c:v>7091.0613387640869</c:v>
                </c:pt>
                <c:pt idx="49">
                  <c:v>7020.1507253764457</c:v>
                </c:pt>
                <c:pt idx="50">
                  <c:v>6949.9492181226815</c:v>
                </c:pt>
                <c:pt idx="51">
                  <c:v>6880.4497259414547</c:v>
                </c:pt>
                <c:pt idx="52">
                  <c:v>7087.7567826191571</c:v>
                </c:pt>
                <c:pt idx="53">
                  <c:v>7285.7970456629246</c:v>
                </c:pt>
                <c:pt idx="54">
                  <c:v>7504.4852440452923</c:v>
                </c:pt>
                <c:pt idx="55">
                  <c:v>7429.4403916048395</c:v>
                </c:pt>
                <c:pt idx="56">
                  <c:v>7652.3236033529975</c:v>
                </c:pt>
                <c:pt idx="57">
                  <c:v>7889.7418484826749</c:v>
                </c:pt>
                <c:pt idx="58">
                  <c:v>7810.8444299978482</c:v>
                </c:pt>
                <c:pt idx="59">
                  <c:v>7732.7359856978701</c:v>
                </c:pt>
                <c:pt idx="60">
                  <c:v>7655.4086258408915</c:v>
                </c:pt>
                <c:pt idx="61">
                  <c:v>7578.8545395824822</c:v>
                </c:pt>
                <c:pt idx="62">
                  <c:v>7503.065994186657</c:v>
                </c:pt>
                <c:pt idx="63">
                  <c:v>7728.1579740122688</c:v>
                </c:pt>
                <c:pt idx="64">
                  <c:v>7650.8763942721462</c:v>
                </c:pt>
                <c:pt idx="65">
                  <c:v>7574.3676303294251</c:v>
                </c:pt>
                <c:pt idx="66">
                  <c:v>7498.6239540261304</c:v>
                </c:pt>
                <c:pt idx="67">
                  <c:v>7722.577831916059</c:v>
                </c:pt>
                <c:pt idx="68">
                  <c:v>7645.3520535968983</c:v>
                </c:pt>
                <c:pt idx="69">
                  <c:v>7568.8985330609294</c:v>
                </c:pt>
                <c:pt idx="70">
                  <c:v>7570.3842630609297</c:v>
                </c:pt>
                <c:pt idx="71">
                  <c:v>7494.6804204303207</c:v>
                </c:pt>
                <c:pt idx="72">
                  <c:v>7419.7336162260171</c:v>
                </c:pt>
                <c:pt idx="73">
                  <c:v>7345.5362800637567</c:v>
                </c:pt>
                <c:pt idx="74">
                  <c:v>7566.7685087980162</c:v>
                </c:pt>
                <c:pt idx="75">
                  <c:v>7491.1008237100359</c:v>
                </c:pt>
                <c:pt idx="76">
                  <c:v>7416.1898154729352</c:v>
                </c:pt>
                <c:pt idx="77">
                  <c:v>7342.0279173182062</c:v>
                </c:pt>
                <c:pt idx="78">
                  <c:v>7342.0279173182062</c:v>
                </c:pt>
                <c:pt idx="79">
                  <c:v>7342.0279173182062</c:v>
                </c:pt>
                <c:pt idx="80">
                  <c:v>7342.0279173182062</c:v>
                </c:pt>
                <c:pt idx="81">
                  <c:v>7342.0279173182062</c:v>
                </c:pt>
                <c:pt idx="82">
                  <c:v>7342.0279173182062</c:v>
                </c:pt>
                <c:pt idx="83">
                  <c:v>7342.0279173182062</c:v>
                </c:pt>
                <c:pt idx="84">
                  <c:v>7342.0279173182062</c:v>
                </c:pt>
                <c:pt idx="85">
                  <c:v>7342.0279173182062</c:v>
                </c:pt>
                <c:pt idx="86">
                  <c:v>7342.0279173182062</c:v>
                </c:pt>
                <c:pt idx="87">
                  <c:v>7342.0279173182062</c:v>
                </c:pt>
                <c:pt idx="88">
                  <c:v>7342.0279173182062</c:v>
                </c:pt>
                <c:pt idx="89">
                  <c:v>7342.0279173182062</c:v>
                </c:pt>
                <c:pt idx="90">
                  <c:v>7342.0279173182062</c:v>
                </c:pt>
                <c:pt idx="91">
                  <c:v>7342.0279173182062</c:v>
                </c:pt>
                <c:pt idx="92">
                  <c:v>7342.0279173182062</c:v>
                </c:pt>
                <c:pt idx="93">
                  <c:v>7342.0279173182062</c:v>
                </c:pt>
                <c:pt idx="94">
                  <c:v>7342.0279173182062</c:v>
                </c:pt>
                <c:pt idx="95">
                  <c:v>7342.0279173182062</c:v>
                </c:pt>
                <c:pt idx="96">
                  <c:v>7342.0279173182062</c:v>
                </c:pt>
                <c:pt idx="97">
                  <c:v>7342.0279173182062</c:v>
                </c:pt>
                <c:pt idx="98">
                  <c:v>7342.0279173182062</c:v>
                </c:pt>
                <c:pt idx="99">
                  <c:v>7342.0279173182062</c:v>
                </c:pt>
                <c:pt idx="100">
                  <c:v>7342.0279173182062</c:v>
                </c:pt>
                <c:pt idx="101">
                  <c:v>7342.0279173182062</c:v>
                </c:pt>
                <c:pt idx="102">
                  <c:v>7342.0279173182062</c:v>
                </c:pt>
                <c:pt idx="103">
                  <c:v>7342.0279173182062</c:v>
                </c:pt>
                <c:pt idx="104">
                  <c:v>7342.0279173182062</c:v>
                </c:pt>
                <c:pt idx="105">
                  <c:v>7342.0279173182062</c:v>
                </c:pt>
                <c:pt idx="106">
                  <c:v>7342.0279173182062</c:v>
                </c:pt>
                <c:pt idx="107">
                  <c:v>7342.0279173182062</c:v>
                </c:pt>
                <c:pt idx="108">
                  <c:v>7342.0279173182062</c:v>
                </c:pt>
                <c:pt idx="109">
                  <c:v>7342.0279173182062</c:v>
                </c:pt>
                <c:pt idx="110">
                  <c:v>7342.0279173182062</c:v>
                </c:pt>
                <c:pt idx="111">
                  <c:v>7342.0279173182062</c:v>
                </c:pt>
                <c:pt idx="112">
                  <c:v>7342.0279173182062</c:v>
                </c:pt>
                <c:pt idx="113">
                  <c:v>7342.0279173182062</c:v>
                </c:pt>
                <c:pt idx="114">
                  <c:v>7342.0279173182062</c:v>
                </c:pt>
                <c:pt idx="115">
                  <c:v>7342.0279173182062</c:v>
                </c:pt>
                <c:pt idx="116">
                  <c:v>7342.0279173182062</c:v>
                </c:pt>
                <c:pt idx="117">
                  <c:v>7342.0279173182062</c:v>
                </c:pt>
                <c:pt idx="118">
                  <c:v>7342.0279173182062</c:v>
                </c:pt>
                <c:pt idx="119">
                  <c:v>7342.0279173182062</c:v>
                </c:pt>
                <c:pt idx="120">
                  <c:v>7342.0279173182062</c:v>
                </c:pt>
                <c:pt idx="121">
                  <c:v>7342.0279173182062</c:v>
                </c:pt>
                <c:pt idx="122">
                  <c:v>7342.0279173182062</c:v>
                </c:pt>
                <c:pt idx="123">
                  <c:v>7342.0279173182062</c:v>
                </c:pt>
                <c:pt idx="124">
                  <c:v>7342.0279173182062</c:v>
                </c:pt>
                <c:pt idx="125">
                  <c:v>7342.0279173182062</c:v>
                </c:pt>
                <c:pt idx="126">
                  <c:v>7342.0279173182062</c:v>
                </c:pt>
                <c:pt idx="127">
                  <c:v>7342.0279173182062</c:v>
                </c:pt>
                <c:pt idx="128">
                  <c:v>7342.0279173182062</c:v>
                </c:pt>
                <c:pt idx="129">
                  <c:v>7342.0279173182062</c:v>
                </c:pt>
                <c:pt idx="130">
                  <c:v>7342.0279173182062</c:v>
                </c:pt>
                <c:pt idx="131">
                  <c:v>7342.0279173182062</c:v>
                </c:pt>
                <c:pt idx="132">
                  <c:v>7342.0279173182062</c:v>
                </c:pt>
                <c:pt idx="133">
                  <c:v>7342.0279173182062</c:v>
                </c:pt>
                <c:pt idx="134">
                  <c:v>7342.0279173182062</c:v>
                </c:pt>
                <c:pt idx="135">
                  <c:v>7342.0279173182062</c:v>
                </c:pt>
                <c:pt idx="136">
                  <c:v>7342.0279173182062</c:v>
                </c:pt>
                <c:pt idx="137">
                  <c:v>7342.0279173182062</c:v>
                </c:pt>
                <c:pt idx="138">
                  <c:v>7342.0279173182062</c:v>
                </c:pt>
                <c:pt idx="139">
                  <c:v>7342.0279173182062</c:v>
                </c:pt>
                <c:pt idx="140">
                  <c:v>7342.0279173182062</c:v>
                </c:pt>
                <c:pt idx="141">
                  <c:v>7342.0279173182062</c:v>
                </c:pt>
                <c:pt idx="142">
                  <c:v>7342.0279173182062</c:v>
                </c:pt>
                <c:pt idx="143">
                  <c:v>7342.0279173182062</c:v>
                </c:pt>
                <c:pt idx="144">
                  <c:v>7342.0279173182062</c:v>
                </c:pt>
                <c:pt idx="145">
                  <c:v>7342.0279173182062</c:v>
                </c:pt>
                <c:pt idx="146">
                  <c:v>7342.0279173182062</c:v>
                </c:pt>
                <c:pt idx="147">
                  <c:v>7342.0279173182062</c:v>
                </c:pt>
                <c:pt idx="148">
                  <c:v>7342.0279173182062</c:v>
                </c:pt>
                <c:pt idx="149">
                  <c:v>7342.0279173182062</c:v>
                </c:pt>
                <c:pt idx="150">
                  <c:v>7342.0279173182062</c:v>
                </c:pt>
                <c:pt idx="151">
                  <c:v>7342.0279173182062</c:v>
                </c:pt>
                <c:pt idx="152">
                  <c:v>7342.0279173182062</c:v>
                </c:pt>
                <c:pt idx="153">
                  <c:v>7342.0279173182062</c:v>
                </c:pt>
                <c:pt idx="154">
                  <c:v>7342.0279173182062</c:v>
                </c:pt>
                <c:pt idx="155">
                  <c:v>7342.0279173182062</c:v>
                </c:pt>
                <c:pt idx="156">
                  <c:v>7342.0279173182062</c:v>
                </c:pt>
                <c:pt idx="157">
                  <c:v>7342.0279173182062</c:v>
                </c:pt>
                <c:pt idx="158">
                  <c:v>7342.0279173182062</c:v>
                </c:pt>
                <c:pt idx="159">
                  <c:v>7342.0279173182062</c:v>
                </c:pt>
                <c:pt idx="160">
                  <c:v>7342.0279173182062</c:v>
                </c:pt>
                <c:pt idx="161">
                  <c:v>7342.0279173182062</c:v>
                </c:pt>
                <c:pt idx="162">
                  <c:v>7342.0279173182062</c:v>
                </c:pt>
                <c:pt idx="163">
                  <c:v>7342.0279173182062</c:v>
                </c:pt>
                <c:pt idx="164">
                  <c:v>7342.0279173182062</c:v>
                </c:pt>
                <c:pt idx="165">
                  <c:v>7342.0279173182062</c:v>
                </c:pt>
                <c:pt idx="166">
                  <c:v>7342.0279173182062</c:v>
                </c:pt>
                <c:pt idx="167">
                  <c:v>7342.0279173182062</c:v>
                </c:pt>
                <c:pt idx="168">
                  <c:v>7342.0279173182062</c:v>
                </c:pt>
                <c:pt idx="169">
                  <c:v>7342.0279173182062</c:v>
                </c:pt>
                <c:pt idx="170">
                  <c:v>7342.0279173182062</c:v>
                </c:pt>
                <c:pt idx="171">
                  <c:v>7342.0279173182062</c:v>
                </c:pt>
                <c:pt idx="172">
                  <c:v>7342.0279173182062</c:v>
                </c:pt>
                <c:pt idx="173">
                  <c:v>7342.0279173182062</c:v>
                </c:pt>
                <c:pt idx="174">
                  <c:v>7342.0279173182062</c:v>
                </c:pt>
                <c:pt idx="175">
                  <c:v>7342.0279173182062</c:v>
                </c:pt>
                <c:pt idx="176">
                  <c:v>7342.0279173182062</c:v>
                </c:pt>
                <c:pt idx="177">
                  <c:v>7342.0279173182062</c:v>
                </c:pt>
                <c:pt idx="178">
                  <c:v>7342.0279173182062</c:v>
                </c:pt>
                <c:pt idx="179">
                  <c:v>7342.0279173182062</c:v>
                </c:pt>
                <c:pt idx="180">
                  <c:v>7342.0279173182062</c:v>
                </c:pt>
                <c:pt idx="181">
                  <c:v>7342.0279173182062</c:v>
                </c:pt>
                <c:pt idx="182">
                  <c:v>7342.0279173182062</c:v>
                </c:pt>
                <c:pt idx="183">
                  <c:v>7342.0279173182062</c:v>
                </c:pt>
                <c:pt idx="184">
                  <c:v>7342.0279173182062</c:v>
                </c:pt>
                <c:pt idx="185">
                  <c:v>7342.0279173182062</c:v>
                </c:pt>
                <c:pt idx="186">
                  <c:v>7342.0279173182062</c:v>
                </c:pt>
                <c:pt idx="187">
                  <c:v>7342.0279173182062</c:v>
                </c:pt>
                <c:pt idx="188">
                  <c:v>7342.0279173182062</c:v>
                </c:pt>
                <c:pt idx="189">
                  <c:v>7342.0279173182062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4B7-426E-BCE7-D43FD8862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tickLblSkip val="1"/>
        <c:noMultiLvlLbl val="1"/>
      </c:catAx>
      <c:valAx>
        <c:axId val="1109026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numFmt formatCode="#,##0\ &quot;€&quot;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1120"/>
        <c:crosses val="autoZero"/>
        <c:crossBetween val="between"/>
        <c:majorUnit val="500"/>
      </c:valAx>
      <c:spPr>
        <a:solidFill>
          <a:schemeClr val="accent4">
            <a:lumMod val="40000"/>
            <a:lumOff val="60000"/>
          </a:schemeClr>
        </a:solidFill>
        <a:ln>
          <a:solidFill>
            <a:schemeClr val="accent4"/>
          </a:solidFill>
        </a:ln>
        <a:effectLst/>
      </c:spPr>
    </c:plotArea>
    <c:plotVisOnly val="1"/>
    <c:dispBlanksAs val="zero"/>
    <c:showDLblsOverMax val="0"/>
  </c:chart>
  <c:spPr>
    <a:solidFill>
      <a:srgbClr val="FFC000"/>
    </a:solidFill>
    <a:ln w="6350" cap="flat" cmpd="sng" algn="ctr">
      <a:noFill/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" l="0.7" r="0.7" t="0.7" header="0.30000000000000004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2984500</xdr:colOff>
      <xdr:row>22</xdr:row>
      <xdr:rowOff>88900</xdr:rowOff>
    </xdr:from>
    <xdr:to>
      <xdr:col>53</xdr:col>
      <xdr:colOff>50800</xdr:colOff>
      <xdr:row>49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0308FC-7672-AB45-A4BC-D79E222BA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2946400</xdr:colOff>
      <xdr:row>51</xdr:row>
      <xdr:rowOff>152400</xdr:rowOff>
    </xdr:from>
    <xdr:to>
      <xdr:col>53</xdr:col>
      <xdr:colOff>12700</xdr:colOff>
      <xdr:row>78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58BF6-7855-324C-BFE8-84D3FAF3A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2997200</xdr:colOff>
      <xdr:row>81</xdr:row>
      <xdr:rowOff>50800</xdr:rowOff>
    </xdr:from>
    <xdr:to>
      <xdr:col>53</xdr:col>
      <xdr:colOff>63500</xdr:colOff>
      <xdr:row>108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DD212D-3042-B642-BB04-3C3F5551C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2959100</xdr:colOff>
      <xdr:row>111</xdr:row>
      <xdr:rowOff>25400</xdr:rowOff>
    </xdr:from>
    <xdr:to>
      <xdr:col>53</xdr:col>
      <xdr:colOff>25400</xdr:colOff>
      <xdr:row>138</xdr:row>
      <xdr:rowOff>50800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60F07D-C75B-744E-ADB5-98A58CA9A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175996</xdr:rowOff>
    </xdr:from>
    <xdr:to>
      <xdr:col>12</xdr:col>
      <xdr:colOff>1039706</xdr:colOff>
      <xdr:row>20</xdr:row>
      <xdr:rowOff>178666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0FB76D-8B57-2011-92B3-60DF3024F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4640" y="683996"/>
          <a:ext cx="5334000" cy="37854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32</xdr:col>
      <xdr:colOff>0</xdr:colOff>
      <xdr:row>51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0C9E3-260B-40D4-9CA4-10777C3034A9}" name="Tabela2" displayName="Tabela2" ref="A4:E204" headerRowDxfId="12" dataDxfId="11" tableBorderDxfId="10">
  <autoFilter ref="A4:E204" xr:uid="{79CB274B-D68A-43F7-B20B-BC2523F47EAE}"/>
  <tableColumns count="5">
    <tableColumn id="1" xr3:uid="{5434D259-5B20-454A-BDD7-F779083B22C5}" name="Nº_x000a_T" totalsRowLabel="Total" dataDxfId="8" totalsRowDxfId="9">
      <calculatedColumnFormula>'Registo de operações'!C11</calculatedColumnFormula>
    </tableColumn>
    <tableColumn id="17" xr3:uid="{1B98CE77-C543-45D1-A87B-0027DE0591D7}" name="Ganhos_x000a_%" dataDxfId="6" totalsRowDxfId="7">
      <calculatedColumnFormula>IF('Registo de operações'!AJ11&gt;0,'Registo de operações'!AJ11,"")</calculatedColumnFormula>
    </tableColumn>
    <tableColumn id="18" xr3:uid="{2C366BDD-9762-405D-99BD-CB8F399DC042}" name="Perdas_x000a_%" dataDxfId="4" totalsRowDxfId="5">
      <calculatedColumnFormula>IF('Registo de operações'!AJ11&lt;0,'Registo de operações'!AJ11,"")</calculatedColumnFormula>
    </tableColumn>
    <tableColumn id="19" xr3:uid="{2CB0E22C-E913-4C66-89A2-57668ACD0F14}" name="Ganhos_x000a_€" dataDxfId="2" totalsRowDxfId="3">
      <calculatedColumnFormula>IF('Registo de operações'!AG11&gt;0,'Registo de operações'!AG11,"")</calculatedColumnFormula>
    </tableColumn>
    <tableColumn id="20" xr3:uid="{56D5628F-24F9-4CB2-8943-3327B51BAEC2}" name="Perdas_x000a_€" totalsRowFunction="count" dataDxfId="0" totalsRowDxfId="1">
      <calculatedColumnFormula>IF('Registo de operações'!AG11&lt;0,'Registo de operações'!AG11,"")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dingview.com/x/KIdVrS9h/" TargetMode="External"/><Relationship Id="rId18" Type="http://schemas.openxmlformats.org/officeDocument/2006/relationships/hyperlink" Target="https://www.tradingview.com/x/qmOvnK0D/" TargetMode="External"/><Relationship Id="rId26" Type="http://schemas.openxmlformats.org/officeDocument/2006/relationships/hyperlink" Target="https://www.tradingview.com/x/DrhWhGBl/" TargetMode="External"/><Relationship Id="rId39" Type="http://schemas.openxmlformats.org/officeDocument/2006/relationships/hyperlink" Target="https://www.tradingview.com/x/idzAprgA/" TargetMode="External"/><Relationship Id="rId21" Type="http://schemas.openxmlformats.org/officeDocument/2006/relationships/hyperlink" Target="https://www.tradingview.com/x/SExglLT8/" TargetMode="External"/><Relationship Id="rId34" Type="http://schemas.openxmlformats.org/officeDocument/2006/relationships/hyperlink" Target="https://www.tradingview.com/x/vwXb1E8i/" TargetMode="External"/><Relationship Id="rId42" Type="http://schemas.openxmlformats.org/officeDocument/2006/relationships/hyperlink" Target="https://www.tradingview.com/x/Qhjb6txp/" TargetMode="External"/><Relationship Id="rId47" Type="http://schemas.openxmlformats.org/officeDocument/2006/relationships/hyperlink" Target="https://www.tradingview.com/x/kW3o7AX1/" TargetMode="External"/><Relationship Id="rId50" Type="http://schemas.openxmlformats.org/officeDocument/2006/relationships/hyperlink" Target="https://www.tradingview.com/x/nODtgTfI/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tradingview.com/x/N9h8F6UJ/" TargetMode="External"/><Relationship Id="rId2" Type="http://schemas.openxmlformats.org/officeDocument/2006/relationships/hyperlink" Target="https://www.tradingview.com/x/6dQuixpS/" TargetMode="External"/><Relationship Id="rId16" Type="http://schemas.openxmlformats.org/officeDocument/2006/relationships/hyperlink" Target="https://www.tradingview.com/x/54b5kdxR/" TargetMode="External"/><Relationship Id="rId29" Type="http://schemas.openxmlformats.org/officeDocument/2006/relationships/hyperlink" Target="https://www.tradingview.com/x/YnGe3eda/" TargetMode="External"/><Relationship Id="rId11" Type="http://schemas.openxmlformats.org/officeDocument/2006/relationships/hyperlink" Target="https://www.tradingview.com/x/zeT6nsYU/" TargetMode="External"/><Relationship Id="rId24" Type="http://schemas.openxmlformats.org/officeDocument/2006/relationships/hyperlink" Target="https://www.tradingview.com/x/CLTqR8jJ/" TargetMode="External"/><Relationship Id="rId32" Type="http://schemas.openxmlformats.org/officeDocument/2006/relationships/hyperlink" Target="https://www.tradingview.com/x/xqkGvB9m/" TargetMode="External"/><Relationship Id="rId37" Type="http://schemas.openxmlformats.org/officeDocument/2006/relationships/hyperlink" Target="https://www.tradingview.com/x/mx4g6CrG/" TargetMode="External"/><Relationship Id="rId40" Type="http://schemas.openxmlformats.org/officeDocument/2006/relationships/hyperlink" Target="https://www.tradingview.com/x/M5sESYcZ/" TargetMode="External"/><Relationship Id="rId45" Type="http://schemas.openxmlformats.org/officeDocument/2006/relationships/hyperlink" Target="https://www.tradingview.com/x/BNZWUgo8/" TargetMode="External"/><Relationship Id="rId53" Type="http://schemas.openxmlformats.org/officeDocument/2006/relationships/hyperlink" Target="https://www.tradingview.com/x/ChUtNoj0/" TargetMode="External"/><Relationship Id="rId5" Type="http://schemas.openxmlformats.org/officeDocument/2006/relationships/hyperlink" Target="https://www.tradingview.com/x/J2Fnos8B/" TargetMode="External"/><Relationship Id="rId19" Type="http://schemas.openxmlformats.org/officeDocument/2006/relationships/hyperlink" Target="https://www.tradingview.com/x/2bhLK8iZ/" TargetMode="External"/><Relationship Id="rId4" Type="http://schemas.openxmlformats.org/officeDocument/2006/relationships/hyperlink" Target="https://www.tradingview.com/x/I6c4RB26/" TargetMode="External"/><Relationship Id="rId9" Type="http://schemas.openxmlformats.org/officeDocument/2006/relationships/hyperlink" Target="https://www.tradingview.com/x/e72OGSUp/" TargetMode="External"/><Relationship Id="rId14" Type="http://schemas.openxmlformats.org/officeDocument/2006/relationships/hyperlink" Target="https://www.tradingview.com/x/hylS7w4C/" TargetMode="External"/><Relationship Id="rId22" Type="http://schemas.openxmlformats.org/officeDocument/2006/relationships/hyperlink" Target="https://www.tradingview.com/x/VT479OdR/" TargetMode="External"/><Relationship Id="rId27" Type="http://schemas.openxmlformats.org/officeDocument/2006/relationships/hyperlink" Target="https://www.tradingview.com/x/VWmFEvTg/" TargetMode="External"/><Relationship Id="rId30" Type="http://schemas.openxmlformats.org/officeDocument/2006/relationships/hyperlink" Target="https://www.tradingview.com/x/zhmrzCK8/" TargetMode="External"/><Relationship Id="rId35" Type="http://schemas.openxmlformats.org/officeDocument/2006/relationships/hyperlink" Target="https://www.tradingview.com/x/iC6iSmsk/" TargetMode="External"/><Relationship Id="rId43" Type="http://schemas.openxmlformats.org/officeDocument/2006/relationships/hyperlink" Target="https://www.tradingview.com/x/V9Fdwt2M/" TargetMode="External"/><Relationship Id="rId48" Type="http://schemas.openxmlformats.org/officeDocument/2006/relationships/hyperlink" Target="https://www.tradingview.com/x/ey4s8Ap9/" TargetMode="External"/><Relationship Id="rId56" Type="http://schemas.openxmlformats.org/officeDocument/2006/relationships/vmlDrawing" Target="../drawings/vmlDrawing1.vml"/><Relationship Id="rId8" Type="http://schemas.openxmlformats.org/officeDocument/2006/relationships/hyperlink" Target="https://www.tradingview.com/x/Nw7Pmsfc/" TargetMode="External"/><Relationship Id="rId51" Type="http://schemas.openxmlformats.org/officeDocument/2006/relationships/hyperlink" Target="https://www.tradingview.com/x/fgtpH1SC/" TargetMode="External"/><Relationship Id="rId3" Type="http://schemas.openxmlformats.org/officeDocument/2006/relationships/hyperlink" Target="https://www.tradingview.com/x/G072lXtA/" TargetMode="External"/><Relationship Id="rId12" Type="http://schemas.openxmlformats.org/officeDocument/2006/relationships/hyperlink" Target="https://www.tradingview.com/x/9GVopU35/" TargetMode="External"/><Relationship Id="rId17" Type="http://schemas.openxmlformats.org/officeDocument/2006/relationships/hyperlink" Target="https://www.tradingview.com/x/OLUNTuhi/" TargetMode="External"/><Relationship Id="rId25" Type="http://schemas.openxmlformats.org/officeDocument/2006/relationships/hyperlink" Target="https://www.tradingview.com/x/Ite0gR9h/" TargetMode="External"/><Relationship Id="rId33" Type="http://schemas.openxmlformats.org/officeDocument/2006/relationships/hyperlink" Target="https://www.tradingview.com/x/aN2vLyGg/" TargetMode="External"/><Relationship Id="rId38" Type="http://schemas.openxmlformats.org/officeDocument/2006/relationships/hyperlink" Target="https://www.tradingview.com/x/yq7wV3I0/" TargetMode="External"/><Relationship Id="rId46" Type="http://schemas.openxmlformats.org/officeDocument/2006/relationships/hyperlink" Target="https://www.tradingview.com/x/Y95366oA/" TargetMode="External"/><Relationship Id="rId20" Type="http://schemas.openxmlformats.org/officeDocument/2006/relationships/hyperlink" Target="https://www.tradingview.com/x/bgzNaQ8l/" TargetMode="External"/><Relationship Id="rId41" Type="http://schemas.openxmlformats.org/officeDocument/2006/relationships/hyperlink" Target="https://www.tradingview.com/x/76fA38eY/" TargetMode="External"/><Relationship Id="rId54" Type="http://schemas.openxmlformats.org/officeDocument/2006/relationships/hyperlink" Target="https://www.tradingview.com/x/IxZ2USVj/" TargetMode="External"/><Relationship Id="rId1" Type="http://schemas.openxmlformats.org/officeDocument/2006/relationships/hyperlink" Target="https://www.tradingview.com/x/hcrzIZv7/" TargetMode="External"/><Relationship Id="rId6" Type="http://schemas.openxmlformats.org/officeDocument/2006/relationships/hyperlink" Target="https://www.tradingview.com/x/rWZfiIpf/" TargetMode="External"/><Relationship Id="rId15" Type="http://schemas.openxmlformats.org/officeDocument/2006/relationships/hyperlink" Target="https://www.tradingview.com/x/Wb2dLTlJ/" TargetMode="External"/><Relationship Id="rId23" Type="http://schemas.openxmlformats.org/officeDocument/2006/relationships/hyperlink" Target="https://www.tradingview.com/x/4Mh0cQDK/" TargetMode="External"/><Relationship Id="rId28" Type="http://schemas.openxmlformats.org/officeDocument/2006/relationships/hyperlink" Target="https://www.tradingview.com/x/mKnfSszB/" TargetMode="External"/><Relationship Id="rId36" Type="http://schemas.openxmlformats.org/officeDocument/2006/relationships/hyperlink" Target="https://www.tradingview.com/x/HTEEpPZl/" TargetMode="External"/><Relationship Id="rId49" Type="http://schemas.openxmlformats.org/officeDocument/2006/relationships/hyperlink" Target="https://www.tradingview.com/x/8164WTP1/" TargetMode="External"/><Relationship Id="rId57" Type="http://schemas.openxmlformats.org/officeDocument/2006/relationships/comments" Target="../comments1.xml"/><Relationship Id="rId10" Type="http://schemas.openxmlformats.org/officeDocument/2006/relationships/hyperlink" Target="https://www.tradingview.com/x/KGcg4Af5/" TargetMode="External"/><Relationship Id="rId31" Type="http://schemas.openxmlformats.org/officeDocument/2006/relationships/hyperlink" Target="https://www.tradingview.com/x/E6B4ybxL/" TargetMode="External"/><Relationship Id="rId44" Type="http://schemas.openxmlformats.org/officeDocument/2006/relationships/hyperlink" Target="https://www.tradingview.com/x/Q10M334s/" TargetMode="External"/><Relationship Id="rId52" Type="http://schemas.openxmlformats.org/officeDocument/2006/relationships/hyperlink" Target="https://www.tradingview.com/x/eBXNVkh8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1048576"/>
  <sheetViews>
    <sheetView tabSelected="1" zoomScale="110" zoomScaleNormal="110" workbookViewId="0">
      <pane ySplit="10" topLeftCell="A11" activePane="bottomLeft" state="frozen"/>
      <selection pane="bottomLeft" activeCell="R4" sqref="R4"/>
      <selection activeCell="L7" activeCellId="1" sqref="L7:S7 H3:I3"/>
    </sheetView>
  </sheetViews>
  <sheetFormatPr defaultColWidth="125.42578125" defaultRowHeight="12"/>
  <cols>
    <col min="1" max="1" width="0.85546875" style="67" bestFit="1" customWidth="1"/>
    <col min="2" max="2" width="16.7109375" style="19" customWidth="1"/>
    <col min="3" max="3" width="4.140625" style="128" bestFit="1" customWidth="1"/>
    <col min="4" max="4" width="2.7109375" style="19" bestFit="1" customWidth="1"/>
    <col min="5" max="5" width="5.42578125" style="19" bestFit="1" customWidth="1"/>
    <col min="6" max="6" width="12.5703125" style="19" customWidth="1"/>
    <col min="7" max="7" width="5.42578125" style="19" bestFit="1" customWidth="1"/>
    <col min="8" max="8" width="6.42578125" style="19" customWidth="1"/>
    <col min="9" max="9" width="9" style="19" bestFit="1" customWidth="1"/>
    <col min="10" max="10" width="8.140625" style="19" bestFit="1" customWidth="1"/>
    <col min="11" max="11" width="6.140625" style="19" bestFit="1" customWidth="1"/>
    <col min="12" max="12" width="5.28515625" style="19" customWidth="1"/>
    <col min="13" max="13" width="3.28515625" style="79" customWidth="1"/>
    <col min="14" max="14" width="1.85546875" style="19" bestFit="1" customWidth="1"/>
    <col min="15" max="15" width="2.140625" style="19" bestFit="1" customWidth="1"/>
    <col min="16" max="16" width="2.42578125" style="19" customWidth="1"/>
    <col min="17" max="17" width="11" style="19" customWidth="1"/>
    <col min="18" max="18" width="10.28515625" style="19" customWidth="1"/>
    <col min="19" max="19" width="5.7109375" style="19" bestFit="1" customWidth="1"/>
    <col min="20" max="20" width="4.140625" style="19" customWidth="1"/>
    <col min="21" max="21" width="9.42578125" style="83" bestFit="1" customWidth="1"/>
    <col min="22" max="22" width="9.85546875" style="83" customWidth="1"/>
    <col min="23" max="23" width="11.7109375" style="19" customWidth="1"/>
    <col min="24" max="24" width="9.42578125" style="19" customWidth="1"/>
    <col min="25" max="25" width="9.140625" style="83" bestFit="1" customWidth="1"/>
    <col min="26" max="26" width="10.42578125" style="19" customWidth="1"/>
    <col min="27" max="27" width="7.85546875" style="19" bestFit="1" customWidth="1"/>
    <col min="28" max="28" width="5.28515625" style="19" customWidth="1"/>
    <col min="29" max="29" width="11.7109375" style="19" customWidth="1"/>
    <col min="30" max="30" width="8.7109375" style="83" bestFit="1" customWidth="1"/>
    <col min="31" max="31" width="13.42578125" style="19" customWidth="1"/>
    <col min="32" max="32" width="8.85546875" style="19" bestFit="1" customWidth="1"/>
    <col min="33" max="33" width="9" style="19" customWidth="1"/>
    <col min="34" max="34" width="10.42578125" style="19" customWidth="1"/>
    <col min="35" max="35" width="8.85546875" style="19" customWidth="1"/>
    <col min="36" max="37" width="6.42578125" style="19" customWidth="1"/>
    <col min="38" max="38" width="10.7109375" style="202" customWidth="1"/>
    <col min="39" max="39" width="2.7109375" style="19" customWidth="1"/>
    <col min="40" max="43" width="125.42578125" style="19"/>
    <col min="44" max="44" width="7.140625" style="19" bestFit="1" customWidth="1"/>
    <col min="45" max="45" width="6.140625" style="19" bestFit="1" customWidth="1"/>
    <col min="46" max="46" width="5.42578125" style="19" bestFit="1" customWidth="1"/>
    <col min="47" max="47" width="9.7109375" style="19" bestFit="1" customWidth="1"/>
    <col min="48" max="48" width="10.42578125" style="19" bestFit="1" customWidth="1"/>
    <col min="49" max="49" width="3.85546875" style="19" bestFit="1" customWidth="1"/>
    <col min="50" max="50" width="3.42578125" style="19" bestFit="1" customWidth="1"/>
    <col min="51" max="51" width="5.140625" style="19" bestFit="1" customWidth="1"/>
    <col min="52" max="52" width="6.42578125" style="19" bestFit="1" customWidth="1"/>
    <col min="53" max="53" width="6.85546875" style="19" bestFit="1" customWidth="1"/>
    <col min="54" max="54" width="13.85546875" style="19" bestFit="1" customWidth="1"/>
    <col min="55" max="55" width="1.85546875" style="19" bestFit="1" customWidth="1"/>
    <col min="56" max="57" width="5.140625" style="19" bestFit="1" customWidth="1"/>
    <col min="58" max="58" width="4.140625" style="19" bestFit="1" customWidth="1"/>
    <col min="59" max="59" width="1.85546875" style="19" bestFit="1" customWidth="1"/>
    <col min="60" max="60" width="8.28515625" style="19" bestFit="1" customWidth="1"/>
    <col min="61" max="61" width="7.28515625" style="19" bestFit="1" customWidth="1"/>
    <col min="62" max="62" width="5.85546875" style="19" customWidth="1"/>
    <col min="63" max="63" width="5.140625" style="19" bestFit="1" customWidth="1"/>
    <col min="64" max="64" width="4.28515625" style="19" bestFit="1" customWidth="1"/>
    <col min="65" max="16384" width="125.42578125" style="19"/>
  </cols>
  <sheetData>
    <row r="1" spans="1:65">
      <c r="A1" s="31"/>
      <c r="B1" s="31"/>
      <c r="C1" s="75"/>
      <c r="D1" s="31"/>
      <c r="E1" s="31"/>
      <c r="F1" s="32"/>
      <c r="G1" s="32"/>
      <c r="H1" s="32"/>
      <c r="I1" s="32"/>
      <c r="J1" s="31"/>
      <c r="K1" s="31"/>
      <c r="L1" s="32"/>
      <c r="M1" s="32"/>
      <c r="N1" s="32"/>
      <c r="O1" s="32"/>
      <c r="P1" s="32"/>
      <c r="Q1" s="32"/>
      <c r="R1" s="32"/>
      <c r="S1" s="32"/>
      <c r="T1" s="33"/>
      <c r="U1" s="33"/>
      <c r="V1" s="33"/>
      <c r="W1" s="76"/>
      <c r="X1" s="33"/>
      <c r="Y1" s="33"/>
      <c r="Z1" s="31"/>
      <c r="AA1" s="31"/>
      <c r="AB1" s="31"/>
      <c r="AC1" s="31"/>
      <c r="AD1" s="31"/>
      <c r="AE1" s="31"/>
      <c r="AF1" s="31"/>
      <c r="AG1" s="32"/>
      <c r="AH1" s="32"/>
      <c r="AI1" s="31"/>
      <c r="AJ1" s="31"/>
      <c r="AK1" s="31"/>
      <c r="AL1" s="203"/>
      <c r="AM1" s="31"/>
      <c r="AN1" s="31"/>
      <c r="AO1" s="31"/>
      <c r="AP1" s="31"/>
      <c r="AQ1" s="31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</row>
    <row r="2" spans="1:65" ht="12" customHeight="1">
      <c r="A2" s="31"/>
      <c r="B2" s="31"/>
      <c r="C2" s="75"/>
      <c r="D2" s="31"/>
      <c r="E2" s="31"/>
      <c r="F2" s="32"/>
      <c r="G2" s="32"/>
      <c r="H2" s="32"/>
      <c r="I2" s="32"/>
      <c r="J2" s="31"/>
      <c r="K2" s="31"/>
      <c r="L2" s="32"/>
      <c r="M2" s="299" t="s">
        <v>0</v>
      </c>
      <c r="N2" s="300"/>
      <c r="O2" s="300"/>
      <c r="P2" s="301"/>
      <c r="Q2" s="271" t="s">
        <v>1</v>
      </c>
      <c r="R2" s="305" t="s">
        <v>2</v>
      </c>
      <c r="S2" s="269" t="s">
        <v>3</v>
      </c>
      <c r="T2" s="269"/>
      <c r="U2" s="307" t="s">
        <v>4</v>
      </c>
      <c r="V2" s="271" t="s">
        <v>5</v>
      </c>
      <c r="W2" s="269"/>
      <c r="X2" s="267"/>
      <c r="Y2" s="271" t="s">
        <v>6</v>
      </c>
      <c r="Z2" s="269"/>
      <c r="AA2" s="267"/>
      <c r="AB2" s="31"/>
      <c r="AC2" s="293" t="s">
        <v>7</v>
      </c>
      <c r="AD2" s="293" t="s">
        <v>8</v>
      </c>
      <c r="AE2" s="264" t="s">
        <v>9</v>
      </c>
      <c r="AF2" s="264" t="s">
        <v>10</v>
      </c>
      <c r="AG2" s="264" t="s">
        <v>11</v>
      </c>
      <c r="AH2" s="31"/>
      <c r="AI2" s="31"/>
      <c r="AJ2" s="31"/>
      <c r="AK2" s="31"/>
      <c r="AL2" s="203"/>
      <c r="AM2" s="31"/>
      <c r="AN2" s="31"/>
      <c r="AO2" s="31"/>
      <c r="AP2" s="31"/>
      <c r="AQ2" s="31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</row>
    <row r="3" spans="1:65" ht="27" customHeight="1">
      <c r="A3" s="31"/>
      <c r="B3" s="31"/>
      <c r="C3" s="75"/>
      <c r="D3" s="31"/>
      <c r="E3" s="74" t="s">
        <v>12</v>
      </c>
      <c r="F3" s="72" t="s">
        <v>13</v>
      </c>
      <c r="G3" s="34" t="s">
        <v>14</v>
      </c>
      <c r="H3" s="35" t="s">
        <v>15</v>
      </c>
      <c r="I3" s="36" t="s">
        <v>16</v>
      </c>
      <c r="J3" s="31"/>
      <c r="K3" s="31"/>
      <c r="L3" s="32"/>
      <c r="M3" s="302"/>
      <c r="N3" s="303"/>
      <c r="O3" s="303"/>
      <c r="P3" s="304"/>
      <c r="Q3" s="272"/>
      <c r="R3" s="306"/>
      <c r="S3" s="270"/>
      <c r="T3" s="270"/>
      <c r="U3" s="308"/>
      <c r="V3" s="70" t="s">
        <v>14</v>
      </c>
      <c r="W3" s="73" t="s">
        <v>17</v>
      </c>
      <c r="X3" s="71" t="s">
        <v>5</v>
      </c>
      <c r="Y3" s="70" t="s">
        <v>14</v>
      </c>
      <c r="Z3" s="73" t="s">
        <v>17</v>
      </c>
      <c r="AA3" s="71" t="s">
        <v>5</v>
      </c>
      <c r="AB3" s="32"/>
      <c r="AC3" s="294"/>
      <c r="AD3" s="294"/>
      <c r="AE3" s="288"/>
      <c r="AF3" s="288"/>
      <c r="AG3" s="288"/>
      <c r="AH3" s="31"/>
      <c r="AI3" s="31"/>
      <c r="AJ3" s="31"/>
      <c r="AK3" s="31"/>
      <c r="AL3" s="203"/>
      <c r="AM3" s="37"/>
      <c r="AN3" s="37"/>
      <c r="AO3" s="37"/>
      <c r="AP3" s="37"/>
      <c r="AQ3" s="37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</row>
    <row r="4" spans="1:65" ht="15" customHeight="1">
      <c r="A4" s="31"/>
      <c r="B4" s="31"/>
      <c r="C4" s="75"/>
      <c r="D4" s="31"/>
      <c r="E4" s="89">
        <f>COUNTA(U11:U211)</f>
        <v>77</v>
      </c>
      <c r="F4" s="90">
        <f>G4/100%/(E4-I4)</f>
        <v>0.38961038961038963</v>
      </c>
      <c r="G4" s="91">
        <f>COUNTIF(M11:M211,"W")</f>
        <v>30</v>
      </c>
      <c r="H4" s="91">
        <f>COUNTIF(M11:M211,"L")</f>
        <v>47</v>
      </c>
      <c r="I4" s="92">
        <f>E4-G4-H4</f>
        <v>0</v>
      </c>
      <c r="J4" s="31"/>
      <c r="K4" s="31"/>
      <c r="L4" s="32"/>
      <c r="M4" s="235">
        <v>5000</v>
      </c>
      <c r="N4" s="236"/>
      <c r="O4" s="236"/>
      <c r="P4" s="237"/>
      <c r="Q4" s="97">
        <v>0</v>
      </c>
      <c r="R4" s="98">
        <f>SUM((X5)+(AD4)+(AC4))</f>
        <v>2430.7179173182071</v>
      </c>
      <c r="S4" s="309">
        <f>SUM((M4)+(Q4)+(R4))</f>
        <v>7430.7179173182067</v>
      </c>
      <c r="T4" s="310"/>
      <c r="U4" s="99">
        <v>0.01</v>
      </c>
      <c r="V4" s="104">
        <f>Pontuação!B2</f>
        <v>0.8693338140267971</v>
      </c>
      <c r="W4" s="103">
        <f>Pontuação!C2</f>
        <v>-0.47000000000000025</v>
      </c>
      <c r="X4" s="96">
        <f>SUM(Tabela2[[Ganhos
%]:[Perdas
%]])</f>
        <v>0.39933381402679657</v>
      </c>
      <c r="Y4" s="104">
        <f>Pontuação!B3</f>
        <v>2.8977793800893235E-2</v>
      </c>
      <c r="Z4" s="103">
        <f>Pontuação!C3</f>
        <v>-1.0000000000000005E-2</v>
      </c>
      <c r="AA4" s="96">
        <f>AVERAGE(Tabela2[[Ganhos
%]:[Perdas
%]])</f>
        <v>5.1861534289194362E-3</v>
      </c>
      <c r="AB4" s="31"/>
      <c r="AC4" s="291">
        <f>SUM(AE11:AE211)</f>
        <v>2.3199999999999985</v>
      </c>
      <c r="AD4" s="291">
        <f>SUM(AF11:AF211)</f>
        <v>86.37</v>
      </c>
      <c r="AE4" s="289">
        <f>SUM((V5)+(W5)+(AC4)+(AD4))</f>
        <v>2430.7179173182071</v>
      </c>
      <c r="AF4" s="297">
        <f>SUM((AE4*100)/(M4+Q4))/100</f>
        <v>0.48614358346364139</v>
      </c>
      <c r="AG4" s="297">
        <f>SUM(AK11:AK211)</f>
        <v>0.41111098066299301</v>
      </c>
      <c r="AH4" s="31"/>
      <c r="AI4" s="31"/>
      <c r="AJ4" s="31"/>
      <c r="AK4" s="31"/>
      <c r="AL4" s="203"/>
      <c r="AM4" s="38"/>
      <c r="AN4" s="38"/>
      <c r="AO4" s="38"/>
      <c r="AP4" s="38"/>
      <c r="AQ4" s="3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</row>
    <row r="5" spans="1:65" ht="15" customHeight="1">
      <c r="A5" s="32"/>
      <c r="B5" s="32"/>
      <c r="C5" s="75"/>
      <c r="D5" s="32"/>
      <c r="E5" s="32"/>
      <c r="F5" s="80"/>
      <c r="G5" s="32"/>
      <c r="H5" s="32"/>
      <c r="I5" s="32"/>
      <c r="J5" s="31"/>
      <c r="K5" s="32"/>
      <c r="L5" s="32"/>
      <c r="M5" s="197"/>
      <c r="N5" s="197"/>
      <c r="O5" s="197"/>
      <c r="P5" s="197"/>
      <c r="Q5" s="100"/>
      <c r="R5" s="100"/>
      <c r="S5" s="101"/>
      <c r="T5" s="101"/>
      <c r="U5" s="101"/>
      <c r="V5" s="93">
        <f>Pontuação!D2</f>
        <v>5633.3382725676829</v>
      </c>
      <c r="W5" s="94">
        <f>Pontuação!E2</f>
        <v>-3291.3103552494758</v>
      </c>
      <c r="X5" s="95">
        <f>SUM(Tabela2[[Ganhos
€]:[Perdas
€]])</f>
        <v>2342.0279173182071</v>
      </c>
      <c r="Y5" s="93">
        <f>Pontuação!D3</f>
        <v>187.77794241892278</v>
      </c>
      <c r="Z5" s="94">
        <f>Pontuação!E3</f>
        <v>-70.027879898925022</v>
      </c>
      <c r="AA5" s="95">
        <f>AVERAGE(Tabela2[[Ganhos
€]:[Perdas
€]])</f>
        <v>30.415946978158534</v>
      </c>
      <c r="AB5" s="31"/>
      <c r="AC5" s="292"/>
      <c r="AD5" s="292"/>
      <c r="AE5" s="290"/>
      <c r="AF5" s="298"/>
      <c r="AG5" s="298"/>
      <c r="AH5" s="31"/>
      <c r="AI5" s="31"/>
      <c r="AJ5" s="31"/>
      <c r="AK5" s="31"/>
      <c r="AL5" s="204"/>
      <c r="AM5" s="39"/>
      <c r="AN5" s="39"/>
      <c r="AO5" s="39"/>
      <c r="AP5" s="39"/>
      <c r="AQ5" s="39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</row>
    <row r="6" spans="1:65">
      <c r="A6" s="31"/>
      <c r="B6" s="31"/>
      <c r="C6" s="75"/>
      <c r="D6" s="33"/>
      <c r="E6" s="33"/>
      <c r="F6" s="33"/>
      <c r="G6" s="33"/>
      <c r="H6" s="33"/>
      <c r="I6" s="33"/>
      <c r="J6" s="31"/>
      <c r="K6" s="33"/>
      <c r="L6" s="32"/>
      <c r="M6" s="32"/>
      <c r="N6" s="32"/>
      <c r="O6" s="32"/>
      <c r="P6" s="32"/>
      <c r="Q6" s="32"/>
      <c r="R6" s="31"/>
      <c r="S6" s="31"/>
      <c r="T6" s="33"/>
      <c r="U6" s="33"/>
      <c r="V6" s="33"/>
      <c r="W6" s="33"/>
      <c r="X6" s="33"/>
      <c r="Y6" s="33"/>
      <c r="Z6" s="31"/>
      <c r="AA6" s="31"/>
      <c r="AB6" s="31"/>
      <c r="AC6" s="31"/>
      <c r="AD6" s="31"/>
      <c r="AE6" s="31"/>
      <c r="AF6" s="31"/>
      <c r="AG6" s="32"/>
      <c r="AH6" s="32"/>
      <c r="AI6" s="31"/>
      <c r="AJ6" s="31"/>
      <c r="AK6" s="31"/>
      <c r="AL6" s="203"/>
      <c r="AM6" s="81"/>
      <c r="AN6" s="81"/>
      <c r="AO6" s="81"/>
      <c r="AP6" s="81"/>
      <c r="AQ6" s="81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</row>
    <row r="7" spans="1:65" ht="11.1" customHeight="1">
      <c r="A7" s="65"/>
      <c r="B7" s="295" t="s">
        <v>18</v>
      </c>
      <c r="C7" s="220" t="s">
        <v>19</v>
      </c>
      <c r="D7" s="223" t="s">
        <v>20</v>
      </c>
      <c r="E7" s="232" t="s">
        <v>21</v>
      </c>
      <c r="F7" s="229" t="s">
        <v>22</v>
      </c>
      <c r="G7" s="229" t="s">
        <v>23</v>
      </c>
      <c r="H7" s="229" t="s">
        <v>24</v>
      </c>
      <c r="I7" s="223" t="s">
        <v>25</v>
      </c>
      <c r="J7" s="223" t="s">
        <v>26</v>
      </c>
      <c r="K7" s="223" t="s">
        <v>27</v>
      </c>
      <c r="L7" s="226" t="s">
        <v>28</v>
      </c>
      <c r="M7" s="264" t="s">
        <v>29</v>
      </c>
      <c r="N7" s="271" t="s">
        <v>30</v>
      </c>
      <c r="O7" s="269" t="s">
        <v>31</v>
      </c>
      <c r="P7" s="267" t="s">
        <v>32</v>
      </c>
      <c r="Q7" s="275" t="s">
        <v>33</v>
      </c>
      <c r="R7" s="276"/>
      <c r="S7" s="276"/>
      <c r="T7" s="276"/>
      <c r="U7" s="277"/>
      <c r="V7" s="243" t="s">
        <v>34</v>
      </c>
      <c r="W7" s="244"/>
      <c r="X7" s="245"/>
      <c r="Y7" s="241" t="s">
        <v>35</v>
      </c>
      <c r="Z7" s="242"/>
      <c r="AA7" s="242"/>
      <c r="AB7" s="242"/>
      <c r="AC7" s="212" t="s">
        <v>36</v>
      </c>
      <c r="AD7" s="213"/>
      <c r="AE7" s="213"/>
      <c r="AF7" s="213"/>
      <c r="AG7" s="213"/>
      <c r="AH7" s="213"/>
      <c r="AI7" s="213"/>
      <c r="AJ7" s="213"/>
      <c r="AK7" s="124"/>
      <c r="AL7" s="255" t="s">
        <v>37</v>
      </c>
      <c r="AM7" s="17"/>
      <c r="AN7" s="17"/>
      <c r="AO7" s="17"/>
      <c r="AP7" s="17"/>
      <c r="AQ7" s="17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</row>
    <row r="8" spans="1:65" ht="11.1" customHeight="1">
      <c r="A8" s="65"/>
      <c r="B8" s="296"/>
      <c r="C8" s="221"/>
      <c r="D8" s="224"/>
      <c r="E8" s="233"/>
      <c r="F8" s="230"/>
      <c r="G8" s="230"/>
      <c r="H8" s="230"/>
      <c r="I8" s="224"/>
      <c r="J8" s="224"/>
      <c r="K8" s="224"/>
      <c r="L8" s="227"/>
      <c r="M8" s="265"/>
      <c r="N8" s="272"/>
      <c r="O8" s="270"/>
      <c r="P8" s="268"/>
      <c r="Q8" s="274" t="s">
        <v>38</v>
      </c>
      <c r="R8" s="273" t="s">
        <v>39</v>
      </c>
      <c r="S8" s="273" t="s">
        <v>40</v>
      </c>
      <c r="T8" s="273" t="s">
        <v>41</v>
      </c>
      <c r="U8" s="284" t="s">
        <v>42</v>
      </c>
      <c r="V8" s="285" t="s">
        <v>43</v>
      </c>
      <c r="W8" s="278" t="s">
        <v>44</v>
      </c>
      <c r="X8" s="281" t="s">
        <v>45</v>
      </c>
      <c r="Y8" s="258" t="s">
        <v>35</v>
      </c>
      <c r="Z8" s="252" t="s">
        <v>44</v>
      </c>
      <c r="AA8" s="249" t="s">
        <v>46</v>
      </c>
      <c r="AB8" s="246" t="s">
        <v>47</v>
      </c>
      <c r="AC8" s="261" t="s">
        <v>48</v>
      </c>
      <c r="AD8" s="214" t="s">
        <v>49</v>
      </c>
      <c r="AE8" s="214" t="s">
        <v>50</v>
      </c>
      <c r="AF8" s="214" t="s">
        <v>51</v>
      </c>
      <c r="AG8" s="214" t="s">
        <v>52</v>
      </c>
      <c r="AH8" s="214" t="s">
        <v>53</v>
      </c>
      <c r="AI8" s="214" t="s">
        <v>54</v>
      </c>
      <c r="AJ8" s="214" t="s">
        <v>55</v>
      </c>
      <c r="AK8" s="217" t="s">
        <v>56</v>
      </c>
      <c r="AL8" s="256"/>
      <c r="AM8" s="17"/>
      <c r="AN8" s="17"/>
      <c r="AO8" s="17"/>
      <c r="AP8" s="17"/>
      <c r="AQ8" s="17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H8" s="238" t="s">
        <v>57</v>
      </c>
      <c r="BI8" s="240" t="s">
        <v>58</v>
      </c>
      <c r="BJ8" s="210" t="s">
        <v>59</v>
      </c>
      <c r="BK8" s="211"/>
      <c r="BL8" s="211"/>
    </row>
    <row r="9" spans="1:65" ht="15" customHeight="1">
      <c r="A9" s="65" t="s">
        <v>60</v>
      </c>
      <c r="B9" s="296"/>
      <c r="C9" s="221"/>
      <c r="D9" s="224"/>
      <c r="E9" s="233"/>
      <c r="F9" s="230"/>
      <c r="G9" s="230"/>
      <c r="H9" s="230"/>
      <c r="I9" s="224"/>
      <c r="J9" s="224"/>
      <c r="K9" s="224"/>
      <c r="L9" s="227"/>
      <c r="M9" s="265"/>
      <c r="N9" s="272"/>
      <c r="O9" s="270"/>
      <c r="P9" s="268"/>
      <c r="Q9" s="274"/>
      <c r="R9" s="273"/>
      <c r="S9" s="273"/>
      <c r="T9" s="273"/>
      <c r="U9" s="284"/>
      <c r="V9" s="286"/>
      <c r="W9" s="279"/>
      <c r="X9" s="282"/>
      <c r="Y9" s="259"/>
      <c r="Z9" s="253"/>
      <c r="AA9" s="250"/>
      <c r="AB9" s="247"/>
      <c r="AC9" s="262"/>
      <c r="AD9" s="215"/>
      <c r="AE9" s="215"/>
      <c r="AF9" s="215"/>
      <c r="AG9" s="215"/>
      <c r="AH9" s="215"/>
      <c r="AI9" s="215"/>
      <c r="AJ9" s="215"/>
      <c r="AK9" s="218"/>
      <c r="AL9" s="256"/>
      <c r="AM9" s="17"/>
      <c r="AN9" s="17"/>
      <c r="AO9" s="17"/>
      <c r="AP9" s="17"/>
      <c r="AQ9" s="17"/>
      <c r="AR9" s="68" t="s">
        <v>61</v>
      </c>
      <c r="AS9" s="68" t="s">
        <v>62</v>
      </c>
      <c r="AT9" s="68" t="s">
        <v>23</v>
      </c>
      <c r="AU9" s="68" t="s">
        <v>63</v>
      </c>
      <c r="AV9" s="69" t="s">
        <v>64</v>
      </c>
      <c r="AW9" s="69" t="s">
        <v>65</v>
      </c>
      <c r="AX9" s="68" t="s">
        <v>66</v>
      </c>
      <c r="AY9" s="68" t="s">
        <v>67</v>
      </c>
      <c r="AZ9" s="68" t="s">
        <v>68</v>
      </c>
      <c r="BA9" s="68" t="s">
        <v>58</v>
      </c>
      <c r="BB9" s="68" t="s">
        <v>69</v>
      </c>
      <c r="BH9" s="239"/>
      <c r="BI9" s="239"/>
      <c r="BJ9" s="210"/>
      <c r="BK9" s="211"/>
      <c r="BL9" s="211"/>
    </row>
    <row r="10" spans="1:65" ht="15" customHeight="1">
      <c r="A10" s="65"/>
      <c r="B10" s="296"/>
      <c r="C10" s="222"/>
      <c r="D10" s="225"/>
      <c r="E10" s="234"/>
      <c r="F10" s="231"/>
      <c r="G10" s="231"/>
      <c r="H10" s="231"/>
      <c r="I10" s="225"/>
      <c r="J10" s="225"/>
      <c r="K10" s="225"/>
      <c r="L10" s="228"/>
      <c r="M10" s="266"/>
      <c r="N10" s="14"/>
      <c r="O10" s="15"/>
      <c r="P10" s="16"/>
      <c r="Q10" s="274"/>
      <c r="R10" s="273"/>
      <c r="S10" s="273"/>
      <c r="T10" s="273"/>
      <c r="U10" s="284"/>
      <c r="V10" s="287"/>
      <c r="W10" s="280"/>
      <c r="X10" s="283"/>
      <c r="Y10" s="260"/>
      <c r="Z10" s="254"/>
      <c r="AA10" s="251"/>
      <c r="AB10" s="248"/>
      <c r="AC10" s="263"/>
      <c r="AD10" s="216"/>
      <c r="AE10" s="216"/>
      <c r="AF10" s="216"/>
      <c r="AG10" s="216"/>
      <c r="AH10" s="216"/>
      <c r="AI10" s="216"/>
      <c r="AJ10" s="216"/>
      <c r="AK10" s="219"/>
      <c r="AL10" s="257"/>
      <c r="AM10" s="17"/>
      <c r="AN10" s="17"/>
      <c r="AO10" s="17"/>
      <c r="AP10" s="17"/>
      <c r="AQ10" s="17"/>
      <c r="AR10" s="18" t="s">
        <v>70</v>
      </c>
      <c r="AS10" s="18" t="s">
        <v>71</v>
      </c>
      <c r="AT10" s="18" t="s">
        <v>72</v>
      </c>
      <c r="AU10" s="18" t="s">
        <v>73</v>
      </c>
      <c r="AV10" s="18" t="s">
        <v>74</v>
      </c>
      <c r="AW10" s="18" t="s">
        <v>75</v>
      </c>
      <c r="AX10" s="18" t="s">
        <v>76</v>
      </c>
      <c r="AY10" s="18" t="s">
        <v>77</v>
      </c>
      <c r="AZ10" s="18" t="s">
        <v>78</v>
      </c>
      <c r="BA10" s="18" t="s">
        <v>79</v>
      </c>
      <c r="BB10" s="18" t="s">
        <v>80</v>
      </c>
      <c r="BC10" s="19" t="s">
        <v>81</v>
      </c>
      <c r="BD10" s="20">
        <v>0</v>
      </c>
      <c r="BE10" s="20">
        <v>0</v>
      </c>
      <c r="BF10" s="19">
        <v>-1</v>
      </c>
      <c r="BG10" s="19" t="s">
        <v>81</v>
      </c>
      <c r="BH10" s="21" t="s">
        <v>82</v>
      </c>
      <c r="BI10" s="22" t="str">
        <f t="shared" ref="BI10:BI16" si="0">$BA$10</f>
        <v>Majors</v>
      </c>
    </row>
    <row r="11" spans="1:65" ht="15">
      <c r="A11" s="4"/>
      <c r="B11" s="145" t="s">
        <v>83</v>
      </c>
      <c r="C11" s="143">
        <f>C10+1</f>
        <v>1</v>
      </c>
      <c r="D11" s="129">
        <v>5</v>
      </c>
      <c r="E11" s="41" t="s">
        <v>71</v>
      </c>
      <c r="F11" s="131" t="s">
        <v>84</v>
      </c>
      <c r="G11" s="43" t="s">
        <v>85</v>
      </c>
      <c r="H11" s="43"/>
      <c r="I11" s="60" t="s">
        <v>86</v>
      </c>
      <c r="J11" s="44" t="s">
        <v>87</v>
      </c>
      <c r="K11" s="45" t="s">
        <v>88</v>
      </c>
      <c r="L11" s="46" t="s">
        <v>89</v>
      </c>
      <c r="M11" s="207" t="s">
        <v>90</v>
      </c>
      <c r="N11" s="56"/>
      <c r="O11" s="56"/>
      <c r="P11" s="56"/>
      <c r="Q11" s="47">
        <v>5000</v>
      </c>
      <c r="R11" s="126">
        <f t="shared" ref="R11:R42" si="1">IF(Q11="","",S11*Q11/100%)</f>
        <v>50</v>
      </c>
      <c r="S11" s="49">
        <v>0.01</v>
      </c>
      <c r="T11" s="50">
        <v>0.01</v>
      </c>
      <c r="U11" s="132">
        <v>1.09209</v>
      </c>
      <c r="V11" s="133">
        <v>1.09317</v>
      </c>
      <c r="W11" s="125">
        <f t="shared" ref="W11:W42" si="2">IF(V11="","",IF(L11="Long",U11-V11,V11-U11))</f>
        <v>1.0799999999999699E-3</v>
      </c>
      <c r="X11" s="138">
        <f t="shared" ref="X11:X16" si="3">IF(W11="","",R11)</f>
        <v>50</v>
      </c>
      <c r="Y11" s="133">
        <v>1.0894999999999999</v>
      </c>
      <c r="Z11" s="125">
        <f t="shared" ref="Z11:Z42" si="4">IF(Y11="","",IF(L11="Long",Y11-U11,U11-Y11))</f>
        <v>2.5900000000000922E-3</v>
      </c>
      <c r="AA11" s="139">
        <f t="shared" ref="AA11:AA16" si="5">IF(AB11="","",AB11*X11/1)</f>
        <v>119.90740740741501</v>
      </c>
      <c r="AB11" s="140">
        <f>IF(Z11="","",Z11*1/W11)</f>
        <v>2.3981481481483002</v>
      </c>
      <c r="AC11" s="131" t="s">
        <v>84</v>
      </c>
      <c r="AD11" s="133">
        <v>1.09317</v>
      </c>
      <c r="AE11" s="55">
        <v>0</v>
      </c>
      <c r="AF11" s="55">
        <v>0</v>
      </c>
      <c r="AG11" s="55">
        <f>-X11</f>
        <v>-50</v>
      </c>
      <c r="AH11" s="126">
        <f>IF(AG11="","",AG11+AF11+AE11)</f>
        <v>-50</v>
      </c>
      <c r="AI11" s="125">
        <f t="shared" ref="AI11" si="6">IF(AD11="","",IF(L11="Long",AD11-U11,U11-AD11))</f>
        <v>-1.0799999999999699E-3</v>
      </c>
      <c r="AJ11" s="141">
        <f>IF(AI11="","",AG11*S11/X11)</f>
        <v>-0.01</v>
      </c>
      <c r="AK11" s="142">
        <f>IF(AI11="","",(AG11+AF11+AE11)*S11/X11)</f>
        <v>-0.01</v>
      </c>
      <c r="AL11" s="205">
        <f>Q11+AG11</f>
        <v>4950</v>
      </c>
      <c r="AM11" s="84"/>
      <c r="AN11" s="17"/>
      <c r="AO11" s="17"/>
      <c r="AP11" s="17"/>
      <c r="AQ11" s="17"/>
      <c r="AR11" s="18" t="s">
        <v>91</v>
      </c>
      <c r="AS11" s="18" t="s">
        <v>92</v>
      </c>
      <c r="AT11" s="18" t="s">
        <v>85</v>
      </c>
      <c r="AU11" s="18" t="s">
        <v>87</v>
      </c>
      <c r="AV11" s="18" t="s">
        <v>93</v>
      </c>
      <c r="AW11" s="18" t="s">
        <v>90</v>
      </c>
      <c r="AX11" s="18" t="s">
        <v>94</v>
      </c>
      <c r="AY11" s="18" t="s">
        <v>95</v>
      </c>
      <c r="AZ11" s="18" t="s">
        <v>96</v>
      </c>
      <c r="BA11" s="18" t="s">
        <v>97</v>
      </c>
      <c r="BB11" s="18" t="s">
        <v>98</v>
      </c>
      <c r="BD11" s="20">
        <v>0.1</v>
      </c>
      <c r="BE11" s="20">
        <v>0.1</v>
      </c>
      <c r="BF11" s="19">
        <v>0</v>
      </c>
      <c r="BH11" s="21" t="s">
        <v>99</v>
      </c>
      <c r="BI11" s="22" t="str">
        <f t="shared" si="0"/>
        <v>Majors</v>
      </c>
      <c r="BL11" s="19" t="s">
        <v>100</v>
      </c>
      <c r="BM11" s="19" t="s">
        <v>101</v>
      </c>
    </row>
    <row r="12" spans="1:65" ht="15">
      <c r="A12" s="4"/>
      <c r="B12" s="145" t="s">
        <v>83</v>
      </c>
      <c r="C12" s="143">
        <f t="shared" ref="C12:C33" si="7">C11+1</f>
        <v>2</v>
      </c>
      <c r="D12" s="129">
        <v>5</v>
      </c>
      <c r="E12" s="41" t="s">
        <v>71</v>
      </c>
      <c r="F12" s="131" t="s">
        <v>84</v>
      </c>
      <c r="G12" s="43" t="s">
        <v>85</v>
      </c>
      <c r="H12" s="43"/>
      <c r="I12" s="60" t="s">
        <v>102</v>
      </c>
      <c r="J12" s="44" t="s">
        <v>87</v>
      </c>
      <c r="K12" s="45" t="s">
        <v>103</v>
      </c>
      <c r="L12" s="46" t="s">
        <v>104</v>
      </c>
      <c r="M12" s="137" t="s">
        <v>90</v>
      </c>
      <c r="N12" s="56"/>
      <c r="O12" s="56"/>
      <c r="P12" s="56"/>
      <c r="Q12" s="47">
        <f>AL11</f>
        <v>4950</v>
      </c>
      <c r="R12" s="126">
        <f t="shared" si="1"/>
        <v>49.5</v>
      </c>
      <c r="S12" s="49">
        <v>0.01</v>
      </c>
      <c r="T12" s="50">
        <v>0.01</v>
      </c>
      <c r="U12" s="132">
        <v>1.2400199999999999</v>
      </c>
      <c r="V12" s="133">
        <v>1.23976</v>
      </c>
      <c r="W12" s="125">
        <f t="shared" si="2"/>
        <v>2.5999999999992696E-4</v>
      </c>
      <c r="X12" s="138">
        <f t="shared" si="3"/>
        <v>49.5</v>
      </c>
      <c r="Y12" s="133">
        <v>1.2407999999999999</v>
      </c>
      <c r="Z12" s="125">
        <f t="shared" si="4"/>
        <v>7.8000000000000291E-4</v>
      </c>
      <c r="AA12" s="139">
        <f t="shared" si="5"/>
        <v>148.50000000004226</v>
      </c>
      <c r="AB12" s="140">
        <f t="shared" ref="AB12:AB16" si="8">IF(Z12="","",Z12*1/W12)</f>
        <v>3.000000000000854</v>
      </c>
      <c r="AC12" s="131" t="s">
        <v>84</v>
      </c>
      <c r="AD12" s="133">
        <v>1.23976</v>
      </c>
      <c r="AE12" s="55">
        <v>0</v>
      </c>
      <c r="AF12" s="55">
        <v>0</v>
      </c>
      <c r="AG12" s="55">
        <f>-X12</f>
        <v>-49.5</v>
      </c>
      <c r="AH12" s="126">
        <f t="shared" ref="AH12:AH44" si="9">IF(AG12="","",AG12+AF12+AE12)</f>
        <v>-49.5</v>
      </c>
      <c r="AI12" s="125">
        <f t="shared" ref="AI12:AI14" si="10">IF(AD12="","",IF(L12="Long",AD12-U12,U12-AD12))</f>
        <v>-2.5999999999992696E-4</v>
      </c>
      <c r="AJ12" s="141">
        <f t="shared" ref="AJ12:AJ14" si="11">IF(AI12="","",AG12*S12/X12)</f>
        <v>-0.01</v>
      </c>
      <c r="AK12" s="142">
        <f t="shared" ref="AK12:AK14" si="12">IF(AI12="","",(AG12+AF12+AE12)*S12/X12)</f>
        <v>-0.01</v>
      </c>
      <c r="AL12" s="205">
        <f t="shared" ref="AL12:AL75" si="13">Q12+AG12</f>
        <v>4900.5</v>
      </c>
      <c r="AM12" s="84"/>
      <c r="AN12" s="17"/>
      <c r="AO12" s="17"/>
      <c r="AP12" s="17"/>
      <c r="AQ12" s="17"/>
      <c r="AR12" s="18"/>
      <c r="AS12" s="18" t="s">
        <v>105</v>
      </c>
      <c r="AT12" s="18" t="s">
        <v>106</v>
      </c>
      <c r="AU12" s="18" t="s">
        <v>107</v>
      </c>
      <c r="AV12" s="18" t="s">
        <v>108</v>
      </c>
      <c r="AW12" s="18"/>
      <c r="AX12" s="18"/>
      <c r="AY12" s="18" t="s">
        <v>109</v>
      </c>
      <c r="AZ12" s="18" t="s">
        <v>110</v>
      </c>
      <c r="BA12" s="18" t="s">
        <v>111</v>
      </c>
      <c r="BB12" s="18" t="s">
        <v>112</v>
      </c>
      <c r="BD12" s="20">
        <v>0.2</v>
      </c>
      <c r="BE12" s="20">
        <v>0.2</v>
      </c>
      <c r="BF12" s="19">
        <v>1</v>
      </c>
      <c r="BH12" s="21" t="s">
        <v>113</v>
      </c>
      <c r="BI12" s="22" t="str">
        <f t="shared" si="0"/>
        <v>Majors</v>
      </c>
      <c r="BL12" s="19" t="s">
        <v>114</v>
      </c>
      <c r="BM12" s="19" t="s">
        <v>115</v>
      </c>
    </row>
    <row r="13" spans="1:65" ht="15">
      <c r="A13" s="4"/>
      <c r="B13" s="145" t="s">
        <v>83</v>
      </c>
      <c r="C13" s="143">
        <f t="shared" si="7"/>
        <v>3</v>
      </c>
      <c r="D13" s="129">
        <v>5</v>
      </c>
      <c r="E13" s="41" t="s">
        <v>71</v>
      </c>
      <c r="F13" s="131" t="s">
        <v>84</v>
      </c>
      <c r="G13" s="43" t="s">
        <v>85</v>
      </c>
      <c r="H13" s="43"/>
      <c r="I13" s="60" t="s">
        <v>116</v>
      </c>
      <c r="J13" s="44" t="s">
        <v>87</v>
      </c>
      <c r="K13" s="45" t="s">
        <v>103</v>
      </c>
      <c r="L13" s="46" t="s">
        <v>104</v>
      </c>
      <c r="M13" s="77" t="s">
        <v>75</v>
      </c>
      <c r="N13" s="56"/>
      <c r="O13" s="56"/>
      <c r="P13" s="56"/>
      <c r="Q13" s="47">
        <f t="shared" ref="Q13:Q76" si="14">AL12</f>
        <v>4900.5</v>
      </c>
      <c r="R13" s="126">
        <f t="shared" si="1"/>
        <v>49.005000000000003</v>
      </c>
      <c r="S13" s="49">
        <v>0.01</v>
      </c>
      <c r="T13" s="50">
        <v>0.02</v>
      </c>
      <c r="U13" s="132">
        <v>97.501999999999995</v>
      </c>
      <c r="V13" s="133">
        <v>97.444999999999993</v>
      </c>
      <c r="W13" s="125">
        <f t="shared" si="2"/>
        <v>5.700000000000216E-2</v>
      </c>
      <c r="X13" s="138">
        <f t="shared" si="3"/>
        <v>49.005000000000003</v>
      </c>
      <c r="Y13" s="133">
        <v>97.674999999999997</v>
      </c>
      <c r="Z13" s="125">
        <f t="shared" si="4"/>
        <v>0.17300000000000182</v>
      </c>
      <c r="AA13" s="139">
        <f t="shared" si="5"/>
        <v>148.73447368420648</v>
      </c>
      <c r="AB13" s="140">
        <f t="shared" si="8"/>
        <v>3.0350877192981627</v>
      </c>
      <c r="AC13" s="131" t="s">
        <v>84</v>
      </c>
      <c r="AD13" s="133">
        <v>97.674999999999997</v>
      </c>
      <c r="AE13" s="55">
        <v>0</v>
      </c>
      <c r="AF13" s="55">
        <v>0</v>
      </c>
      <c r="AG13" s="55">
        <f>+AA13</f>
        <v>148.73447368420648</v>
      </c>
      <c r="AH13" s="126">
        <f t="shared" si="9"/>
        <v>148.73447368420648</v>
      </c>
      <c r="AI13" s="125">
        <f t="shared" si="10"/>
        <v>0.17300000000000182</v>
      </c>
      <c r="AJ13" s="141">
        <f t="shared" si="11"/>
        <v>3.0350877192981626E-2</v>
      </c>
      <c r="AK13" s="142">
        <f t="shared" si="12"/>
        <v>3.0350877192981626E-2</v>
      </c>
      <c r="AL13" s="205">
        <f t="shared" si="13"/>
        <v>5049.234473684206</v>
      </c>
      <c r="AM13" s="17"/>
      <c r="AN13" s="17"/>
      <c r="AO13" s="17"/>
      <c r="AP13" s="17"/>
      <c r="AQ13" s="17"/>
      <c r="AR13" s="18"/>
      <c r="AS13" s="18" t="s">
        <v>117</v>
      </c>
      <c r="AT13" s="18"/>
      <c r="AU13" s="18" t="s">
        <v>118</v>
      </c>
      <c r="AV13" s="18" t="s">
        <v>119</v>
      </c>
      <c r="AW13" s="18"/>
      <c r="AX13" s="18"/>
      <c r="AY13" s="18"/>
      <c r="AZ13" s="18" t="s">
        <v>109</v>
      </c>
      <c r="BA13" s="18" t="s">
        <v>120</v>
      </c>
      <c r="BB13" s="18" t="s">
        <v>121</v>
      </c>
      <c r="BD13" s="20">
        <v>0.3</v>
      </c>
      <c r="BE13" s="20">
        <v>0.3</v>
      </c>
      <c r="BF13" s="19">
        <v>2</v>
      </c>
      <c r="BH13" s="21" t="s">
        <v>102</v>
      </c>
      <c r="BI13" s="22" t="str">
        <f t="shared" si="0"/>
        <v>Majors</v>
      </c>
      <c r="BL13" s="19" t="s">
        <v>94</v>
      </c>
      <c r="BM13" s="19" t="s">
        <v>122</v>
      </c>
    </row>
    <row r="14" spans="1:65" ht="15">
      <c r="A14" s="4"/>
      <c r="B14" s="145" t="s">
        <v>123</v>
      </c>
      <c r="C14" s="143">
        <f>C13+1</f>
        <v>4</v>
      </c>
      <c r="D14" s="129">
        <v>5</v>
      </c>
      <c r="E14" s="41" t="s">
        <v>92</v>
      </c>
      <c r="F14" s="131" t="s">
        <v>124</v>
      </c>
      <c r="G14" s="43" t="s">
        <v>72</v>
      </c>
      <c r="H14" s="43"/>
      <c r="I14" s="60" t="s">
        <v>102</v>
      </c>
      <c r="J14" s="44" t="s">
        <v>87</v>
      </c>
      <c r="K14" s="45" t="s">
        <v>88</v>
      </c>
      <c r="L14" s="46" t="s">
        <v>89</v>
      </c>
      <c r="M14" s="77" t="s">
        <v>75</v>
      </c>
      <c r="N14" s="56"/>
      <c r="O14" s="56"/>
      <c r="P14" s="56"/>
      <c r="Q14" s="47">
        <f t="shared" si="14"/>
        <v>5049.234473684206</v>
      </c>
      <c r="R14" s="126">
        <f t="shared" si="1"/>
        <v>50.492344736842064</v>
      </c>
      <c r="S14" s="49">
        <v>0.01</v>
      </c>
      <c r="T14" s="50">
        <v>0.5</v>
      </c>
      <c r="U14" s="132">
        <v>1.23495</v>
      </c>
      <c r="V14" s="133">
        <v>1.2365699999999999</v>
      </c>
      <c r="W14" s="125">
        <f t="shared" si="2"/>
        <v>1.6199999999999548E-3</v>
      </c>
      <c r="X14" s="138">
        <f t="shared" si="3"/>
        <v>50.492344736842064</v>
      </c>
      <c r="Y14" s="133">
        <v>1.2300599999999999</v>
      </c>
      <c r="Z14" s="125">
        <f t="shared" si="4"/>
        <v>4.890000000000061E-3</v>
      </c>
      <c r="AA14" s="139">
        <f t="shared" si="5"/>
        <v>152.41207763158496</v>
      </c>
      <c r="AB14" s="140">
        <f t="shared" si="8"/>
        <v>3.0185185185186403</v>
      </c>
      <c r="AC14" s="131" t="s">
        <v>124</v>
      </c>
      <c r="AD14" s="133">
        <v>1.2300599999999999</v>
      </c>
      <c r="AE14" s="55">
        <v>0</v>
      </c>
      <c r="AF14" s="55">
        <v>0</v>
      </c>
      <c r="AG14" s="55">
        <f>+AA14</f>
        <v>152.41207763158496</v>
      </c>
      <c r="AH14" s="126">
        <f t="shared" si="9"/>
        <v>152.41207763158496</v>
      </c>
      <c r="AI14" s="125">
        <f t="shared" si="10"/>
        <v>4.890000000000061E-3</v>
      </c>
      <c r="AJ14" s="141">
        <f t="shared" si="11"/>
        <v>3.0185185185186404E-2</v>
      </c>
      <c r="AK14" s="142">
        <f t="shared" si="12"/>
        <v>3.0185185185186404E-2</v>
      </c>
      <c r="AL14" s="205">
        <f t="shared" si="13"/>
        <v>5201.6465513157909</v>
      </c>
      <c r="AM14" s="17"/>
      <c r="AN14" s="17"/>
      <c r="AO14" s="17"/>
      <c r="AP14" s="17"/>
      <c r="AQ14" s="17"/>
      <c r="AR14" s="18"/>
      <c r="AS14" s="18" t="s">
        <v>125</v>
      </c>
      <c r="AT14" s="18"/>
      <c r="AV14" s="18" t="s">
        <v>126</v>
      </c>
      <c r="AW14" s="18"/>
      <c r="AX14" s="18"/>
      <c r="AY14" s="18"/>
      <c r="AZ14" s="18"/>
      <c r="BA14" s="18" t="s">
        <v>127</v>
      </c>
      <c r="BB14" s="18" t="s">
        <v>128</v>
      </c>
      <c r="BD14" s="20">
        <v>0.4</v>
      </c>
      <c r="BE14" s="20">
        <v>0.4</v>
      </c>
      <c r="BF14" s="19">
        <v>3</v>
      </c>
      <c r="BH14" s="21" t="s">
        <v>129</v>
      </c>
      <c r="BI14" s="22" t="str">
        <f t="shared" si="0"/>
        <v>Majors</v>
      </c>
      <c r="BL14" s="19" t="s">
        <v>130</v>
      </c>
      <c r="BM14" s="19" t="s">
        <v>131</v>
      </c>
    </row>
    <row r="15" spans="1:65" ht="15">
      <c r="A15" s="4"/>
      <c r="B15" s="145" t="s">
        <v>123</v>
      </c>
      <c r="C15" s="143">
        <f t="shared" si="7"/>
        <v>5</v>
      </c>
      <c r="D15" s="129">
        <v>5</v>
      </c>
      <c r="E15" s="41" t="s">
        <v>117</v>
      </c>
      <c r="F15" s="131" t="s">
        <v>132</v>
      </c>
      <c r="G15" s="43" t="s">
        <v>72</v>
      </c>
      <c r="H15" s="43"/>
      <c r="I15" s="60"/>
      <c r="J15" s="44" t="s">
        <v>87</v>
      </c>
      <c r="K15" s="45" t="s">
        <v>133</v>
      </c>
      <c r="L15" s="46" t="s">
        <v>89</v>
      </c>
      <c r="M15" s="77" t="s">
        <v>75</v>
      </c>
      <c r="N15" s="56"/>
      <c r="O15" s="56"/>
      <c r="P15" s="56"/>
      <c r="Q15" s="47">
        <f t="shared" si="14"/>
        <v>5201.6465513157909</v>
      </c>
      <c r="R15" s="126">
        <f t="shared" si="1"/>
        <v>52.016465513157911</v>
      </c>
      <c r="S15" s="49">
        <v>0.01</v>
      </c>
      <c r="T15" s="50">
        <v>0.01</v>
      </c>
      <c r="U15" s="132">
        <v>83.290999999999997</v>
      </c>
      <c r="V15" s="133">
        <v>83.558999999999997</v>
      </c>
      <c r="W15" s="125">
        <f t="shared" si="2"/>
        <v>0.26800000000000068</v>
      </c>
      <c r="X15" s="138">
        <f t="shared" si="3"/>
        <v>52.016465513157911</v>
      </c>
      <c r="Y15" s="133">
        <v>82.488</v>
      </c>
      <c r="Z15" s="125">
        <f t="shared" si="4"/>
        <v>0.80299999999999727</v>
      </c>
      <c r="AA15" s="139">
        <f t="shared" si="5"/>
        <v>155.85530525024461</v>
      </c>
      <c r="AB15" s="140">
        <f t="shared" si="8"/>
        <v>2.9962686567164001</v>
      </c>
      <c r="AC15" s="131" t="s">
        <v>132</v>
      </c>
      <c r="AD15" s="133">
        <v>82.488</v>
      </c>
      <c r="AE15" s="55">
        <v>0</v>
      </c>
      <c r="AF15" s="55">
        <v>0</v>
      </c>
      <c r="AG15" s="55">
        <f>+AA15</f>
        <v>155.85530525024461</v>
      </c>
      <c r="AH15" s="126">
        <f t="shared" si="9"/>
        <v>155.85530525024461</v>
      </c>
      <c r="AI15" s="125">
        <f t="shared" ref="AI15:AI44" si="15">IF(AD15="","",IF(L15="Long",AD15-U15,U15-AD15))</f>
        <v>0.80299999999999727</v>
      </c>
      <c r="AJ15" s="141">
        <f t="shared" ref="AJ15:AJ44" si="16">IF(AI15="","",AG15*S15/X15)</f>
        <v>2.9962686567164006E-2</v>
      </c>
      <c r="AK15" s="142">
        <f t="shared" ref="AK15:AK44" si="17">IF(AI15="","",(AG15+AF15+AE15)*S15/X15)</f>
        <v>2.9962686567164006E-2</v>
      </c>
      <c r="AL15" s="205">
        <f t="shared" si="13"/>
        <v>5357.5018565660357</v>
      </c>
      <c r="AM15" s="17"/>
      <c r="AN15" s="17"/>
      <c r="AO15" s="17"/>
      <c r="AP15" s="17"/>
      <c r="AQ15" s="17"/>
      <c r="AR15" s="18"/>
      <c r="AS15" s="18"/>
      <c r="AT15" s="18"/>
      <c r="AU15" s="18"/>
      <c r="AV15" s="18" t="s">
        <v>134</v>
      </c>
      <c r="AW15" s="18"/>
      <c r="AX15" s="18"/>
      <c r="AY15" s="18"/>
      <c r="AZ15" s="18"/>
      <c r="BA15" s="18"/>
      <c r="BB15" s="18" t="s">
        <v>135</v>
      </c>
      <c r="BD15" s="20">
        <v>0.5</v>
      </c>
      <c r="BE15" s="20">
        <v>0.5</v>
      </c>
      <c r="BF15" s="19">
        <v>4</v>
      </c>
      <c r="BH15" s="21" t="s">
        <v>136</v>
      </c>
      <c r="BI15" s="22" t="str">
        <f t="shared" si="0"/>
        <v>Majors</v>
      </c>
    </row>
    <row r="16" spans="1:65" ht="15">
      <c r="A16" s="4"/>
      <c r="B16" s="145" t="s">
        <v>83</v>
      </c>
      <c r="C16" s="143">
        <f t="shared" si="7"/>
        <v>6</v>
      </c>
      <c r="D16" s="129">
        <v>5</v>
      </c>
      <c r="E16" s="41" t="s">
        <v>125</v>
      </c>
      <c r="F16" s="131" t="s">
        <v>137</v>
      </c>
      <c r="G16" s="43" t="s">
        <v>72</v>
      </c>
      <c r="H16" s="43"/>
      <c r="I16" s="60" t="s">
        <v>82</v>
      </c>
      <c r="J16" s="44" t="s">
        <v>87</v>
      </c>
      <c r="K16" s="45" t="s">
        <v>103</v>
      </c>
      <c r="L16" s="46" t="s">
        <v>104</v>
      </c>
      <c r="M16" s="137" t="s">
        <v>90</v>
      </c>
      <c r="N16" s="56"/>
      <c r="O16" s="56"/>
      <c r="P16" s="56"/>
      <c r="Q16" s="47">
        <f t="shared" si="14"/>
        <v>5357.5018565660357</v>
      </c>
      <c r="R16" s="126">
        <f t="shared" si="1"/>
        <v>53.575018565660358</v>
      </c>
      <c r="S16" s="49">
        <v>0.01</v>
      </c>
      <c r="T16" s="50">
        <v>0.03</v>
      </c>
      <c r="U16" s="132">
        <v>1.0895900000000001</v>
      </c>
      <c r="V16" s="133">
        <v>1.0893600000000001</v>
      </c>
      <c r="W16" s="125">
        <f t="shared" si="2"/>
        <v>2.2999999999995246E-4</v>
      </c>
      <c r="X16" s="138">
        <f t="shared" si="3"/>
        <v>53.575018565660358</v>
      </c>
      <c r="Y16" s="133">
        <v>1.0902799999999999</v>
      </c>
      <c r="Z16" s="125">
        <f t="shared" si="4"/>
        <v>6.8999999999985739E-4</v>
      </c>
      <c r="AA16" s="139">
        <f t="shared" si="5"/>
        <v>160.72505569698109</v>
      </c>
      <c r="AB16" s="140">
        <f t="shared" si="8"/>
        <v>3</v>
      </c>
      <c r="AC16" s="131" t="s">
        <v>137</v>
      </c>
      <c r="AD16" s="133">
        <v>1.0893600000000001</v>
      </c>
      <c r="AE16" s="55">
        <v>0</v>
      </c>
      <c r="AF16" s="55">
        <v>0</v>
      </c>
      <c r="AG16" s="55">
        <f>-X16</f>
        <v>-53.575018565660358</v>
      </c>
      <c r="AH16" s="126">
        <f t="shared" si="9"/>
        <v>-53.575018565660358</v>
      </c>
      <c r="AI16" s="125">
        <f t="shared" si="15"/>
        <v>-2.2999999999995246E-4</v>
      </c>
      <c r="AJ16" s="141">
        <f t="shared" si="16"/>
        <v>-0.01</v>
      </c>
      <c r="AK16" s="142">
        <f t="shared" si="17"/>
        <v>-0.01</v>
      </c>
      <c r="AL16" s="205">
        <f t="shared" si="13"/>
        <v>5303.926838000375</v>
      </c>
      <c r="AM16" s="17"/>
      <c r="AN16" s="17"/>
      <c r="AO16" s="17"/>
      <c r="AP16" s="17"/>
      <c r="AQ16" s="17"/>
      <c r="AR16" s="18"/>
      <c r="AS16" s="18"/>
      <c r="AT16" s="18"/>
      <c r="AU16" s="18"/>
      <c r="AV16" s="18" t="s">
        <v>138</v>
      </c>
      <c r="AW16" s="18"/>
      <c r="AX16" s="18"/>
      <c r="AY16" s="18"/>
      <c r="AZ16" s="18"/>
      <c r="BA16" s="18"/>
      <c r="BB16" s="18" t="s">
        <v>139</v>
      </c>
      <c r="BD16" s="20">
        <v>0.6</v>
      </c>
      <c r="BE16" s="20">
        <v>0.6</v>
      </c>
      <c r="BF16" s="19">
        <v>5</v>
      </c>
      <c r="BH16" s="21" t="s">
        <v>140</v>
      </c>
      <c r="BI16" s="22" t="str">
        <f t="shared" si="0"/>
        <v>Majors</v>
      </c>
      <c r="BJ16" s="210" t="s">
        <v>141</v>
      </c>
      <c r="BK16" s="211"/>
      <c r="BL16" s="211"/>
    </row>
    <row r="17" spans="1:65" ht="15">
      <c r="A17" s="4"/>
      <c r="B17" s="145" t="s">
        <v>83</v>
      </c>
      <c r="C17" s="143">
        <f t="shared" si="7"/>
        <v>7</v>
      </c>
      <c r="D17" s="129">
        <v>5</v>
      </c>
      <c r="E17" s="41" t="s">
        <v>125</v>
      </c>
      <c r="F17" s="131" t="s">
        <v>137</v>
      </c>
      <c r="G17" s="43" t="s">
        <v>85</v>
      </c>
      <c r="H17" s="43"/>
      <c r="I17" s="60" t="s">
        <v>142</v>
      </c>
      <c r="J17" s="44" t="s">
        <v>87</v>
      </c>
      <c r="K17" s="45" t="s">
        <v>143</v>
      </c>
      <c r="L17" s="46" t="s">
        <v>89</v>
      </c>
      <c r="M17" s="77" t="s">
        <v>75</v>
      </c>
      <c r="N17" s="56"/>
      <c r="O17" s="56"/>
      <c r="P17" s="56"/>
      <c r="Q17" s="47">
        <f t="shared" si="14"/>
        <v>5303.926838000375</v>
      </c>
      <c r="R17" s="126">
        <f t="shared" si="1"/>
        <v>53.039268380003755</v>
      </c>
      <c r="S17" s="49">
        <v>0.01</v>
      </c>
      <c r="T17" s="50">
        <v>0.01</v>
      </c>
      <c r="U17" s="132">
        <v>0.64558000000000004</v>
      </c>
      <c r="V17" s="133">
        <v>0.64653000000000005</v>
      </c>
      <c r="W17" s="125">
        <f t="shared" si="2"/>
        <v>9.5000000000000639E-4</v>
      </c>
      <c r="X17" s="138">
        <f t="shared" ref="X17" si="18">IF(W17="","",R17)</f>
        <v>53.039268380003755</v>
      </c>
      <c r="Y17" s="133">
        <v>0.64270000000000005</v>
      </c>
      <c r="Z17" s="125">
        <f t="shared" si="4"/>
        <v>2.8799999999999937E-3</v>
      </c>
      <c r="AA17" s="139">
        <f t="shared" ref="AA17" si="19">IF(AB17="","",AB17*X17/1)</f>
        <v>160.79272940464153</v>
      </c>
      <c r="AB17" s="140">
        <f t="shared" ref="AB17" si="20">IF(Z17="","",Z17*1/W17)</f>
        <v>3.0315789473683941</v>
      </c>
      <c r="AC17" s="131" t="s">
        <v>137</v>
      </c>
      <c r="AD17" s="133">
        <v>0.64270000000000005</v>
      </c>
      <c r="AE17" s="55">
        <v>0</v>
      </c>
      <c r="AF17" s="55">
        <v>0</v>
      </c>
      <c r="AG17" s="55">
        <f>+AA17</f>
        <v>160.79272940464153</v>
      </c>
      <c r="AH17" s="126">
        <f t="shared" si="9"/>
        <v>160.79272940464153</v>
      </c>
      <c r="AI17" s="125">
        <f t="shared" si="15"/>
        <v>2.8799999999999937E-3</v>
      </c>
      <c r="AJ17" s="141">
        <f t="shared" si="16"/>
        <v>3.0315789473683942E-2</v>
      </c>
      <c r="AK17" s="142">
        <f t="shared" si="17"/>
        <v>3.0315789473683942E-2</v>
      </c>
      <c r="AL17" s="205">
        <f t="shared" si="13"/>
        <v>5464.7195674050163</v>
      </c>
      <c r="AM17" s="17"/>
      <c r="AN17" s="17"/>
      <c r="AO17" s="17"/>
      <c r="AP17" s="17"/>
      <c r="AQ17" s="17"/>
      <c r="AR17" s="18"/>
      <c r="AS17" s="18"/>
      <c r="AT17" s="18"/>
      <c r="AU17" s="18"/>
      <c r="AV17" s="18" t="s">
        <v>133</v>
      </c>
      <c r="AW17" s="18"/>
      <c r="AX17" s="18"/>
      <c r="AY17" s="18"/>
      <c r="AZ17" s="18"/>
      <c r="BA17" s="18"/>
      <c r="BB17" s="18"/>
      <c r="BD17" s="20">
        <v>0.7</v>
      </c>
      <c r="BE17" s="20">
        <v>0.7</v>
      </c>
      <c r="BF17" s="19">
        <v>6</v>
      </c>
      <c r="BH17" s="21" t="s">
        <v>144</v>
      </c>
      <c r="BI17" s="22" t="str">
        <f t="shared" ref="BI17:BI39" si="21">$BA$11</f>
        <v>Minors</v>
      </c>
      <c r="BL17" s="19" t="s">
        <v>100</v>
      </c>
      <c r="BM17" s="19" t="s">
        <v>145</v>
      </c>
    </row>
    <row r="18" spans="1:65" ht="15">
      <c r="A18" s="4"/>
      <c r="B18" s="145" t="s">
        <v>83</v>
      </c>
      <c r="C18" s="143">
        <f>C17+1</f>
        <v>8</v>
      </c>
      <c r="D18" s="129">
        <v>5</v>
      </c>
      <c r="E18" s="41" t="s">
        <v>125</v>
      </c>
      <c r="F18" s="131" t="s">
        <v>137</v>
      </c>
      <c r="G18" s="43" t="s">
        <v>85</v>
      </c>
      <c r="H18" s="43"/>
      <c r="I18" s="60"/>
      <c r="J18" s="44" t="s">
        <v>87</v>
      </c>
      <c r="K18" s="45" t="s">
        <v>88</v>
      </c>
      <c r="L18" s="46" t="s">
        <v>89</v>
      </c>
      <c r="M18" s="137" t="s">
        <v>90</v>
      </c>
      <c r="N18" s="56"/>
      <c r="O18" s="56"/>
      <c r="P18" s="56"/>
      <c r="Q18" s="47">
        <f t="shared" si="14"/>
        <v>5464.7195674050163</v>
      </c>
      <c r="R18" s="126">
        <f t="shared" si="1"/>
        <v>54.647195674050167</v>
      </c>
      <c r="S18" s="49">
        <v>0.01</v>
      </c>
      <c r="T18" s="50">
        <v>0.05</v>
      </c>
      <c r="U18" s="132">
        <v>0.68276999999999999</v>
      </c>
      <c r="V18" s="133">
        <v>0.68325000000000002</v>
      </c>
      <c r="W18" s="125">
        <f t="shared" si="2"/>
        <v>4.8000000000003595E-4</v>
      </c>
      <c r="X18" s="138">
        <f>IF(W18="","",R18)</f>
        <v>54.647195674050167</v>
      </c>
      <c r="Y18" s="133">
        <v>0.68161000000000005</v>
      </c>
      <c r="Z18" s="125">
        <f t="shared" si="4"/>
        <v>1.1599999999999389E-3</v>
      </c>
      <c r="AA18" s="139">
        <f t="shared" ref="AA18:AA44" si="22">IF(AB18="","",AB18*X18/1)</f>
        <v>132.06405621227105</v>
      </c>
      <c r="AB18" s="140">
        <f t="shared" ref="AB18:AB44" si="23">IF(Z18="","",Z18*1/W18)</f>
        <v>2.4166666666663583</v>
      </c>
      <c r="AC18" s="131" t="s">
        <v>137</v>
      </c>
      <c r="AD18" s="133">
        <v>0.68325000000000002</v>
      </c>
      <c r="AE18" s="55">
        <v>0</v>
      </c>
      <c r="AF18" s="55">
        <v>0</v>
      </c>
      <c r="AG18" s="55">
        <f>-X18</f>
        <v>-54.647195674050167</v>
      </c>
      <c r="AH18" s="126">
        <f t="shared" si="9"/>
        <v>-54.647195674050167</v>
      </c>
      <c r="AI18" s="125">
        <f t="shared" si="15"/>
        <v>-4.8000000000003595E-4</v>
      </c>
      <c r="AJ18" s="141">
        <f t="shared" si="16"/>
        <v>-0.01</v>
      </c>
      <c r="AK18" s="142">
        <f t="shared" si="17"/>
        <v>-0.01</v>
      </c>
      <c r="AL18" s="205">
        <f t="shared" si="13"/>
        <v>5410.0723717309666</v>
      </c>
      <c r="AM18" s="17"/>
      <c r="AN18" s="17"/>
      <c r="AO18" s="17"/>
      <c r="AP18" s="17"/>
      <c r="AQ18" s="17"/>
      <c r="AR18" s="18"/>
      <c r="AS18" s="18"/>
      <c r="AT18" s="18"/>
      <c r="AU18" s="18"/>
      <c r="AV18" s="18" t="s">
        <v>143</v>
      </c>
      <c r="AW18" s="18"/>
      <c r="AX18" s="18"/>
      <c r="AY18" s="18"/>
      <c r="AZ18" s="18"/>
      <c r="BA18" s="18"/>
      <c r="BB18" s="18"/>
      <c r="BD18" s="20">
        <v>0.8</v>
      </c>
      <c r="BE18" s="20">
        <v>0.8</v>
      </c>
      <c r="BF18" s="19">
        <v>7</v>
      </c>
      <c r="BH18" s="21" t="s">
        <v>142</v>
      </c>
      <c r="BI18" s="22" t="str">
        <f t="shared" si="21"/>
        <v>Minors</v>
      </c>
      <c r="BL18" s="19" t="s">
        <v>114</v>
      </c>
      <c r="BM18" s="19" t="s">
        <v>146</v>
      </c>
    </row>
    <row r="19" spans="1:65" ht="15">
      <c r="A19" s="4"/>
      <c r="B19" s="145" t="s">
        <v>83</v>
      </c>
      <c r="C19" s="143">
        <f t="shared" si="7"/>
        <v>9</v>
      </c>
      <c r="D19" s="129">
        <v>5</v>
      </c>
      <c r="E19" s="41" t="s">
        <v>125</v>
      </c>
      <c r="F19" s="131" t="s">
        <v>137</v>
      </c>
      <c r="G19" s="43" t="s">
        <v>85</v>
      </c>
      <c r="H19" s="43"/>
      <c r="I19" s="60" t="s">
        <v>147</v>
      </c>
      <c r="J19" s="44" t="s">
        <v>87</v>
      </c>
      <c r="K19" s="45" t="s">
        <v>88</v>
      </c>
      <c r="L19" s="46" t="s">
        <v>104</v>
      </c>
      <c r="M19" s="77" t="s">
        <v>75</v>
      </c>
      <c r="N19" s="56"/>
      <c r="O19" s="56"/>
      <c r="P19" s="56"/>
      <c r="Q19" s="47">
        <f t="shared" si="14"/>
        <v>5410.0723717309666</v>
      </c>
      <c r="R19" s="126">
        <f t="shared" si="1"/>
        <v>54.10072371730967</v>
      </c>
      <c r="S19" s="49">
        <v>0.01</v>
      </c>
      <c r="T19" s="50">
        <v>0.03</v>
      </c>
      <c r="U19" s="132">
        <v>1.54298</v>
      </c>
      <c r="V19" s="133">
        <v>1.54138</v>
      </c>
      <c r="W19" s="125">
        <f t="shared" si="2"/>
        <v>1.6000000000000458E-3</v>
      </c>
      <c r="X19" s="138">
        <f t="shared" ref="X19:X44" si="24">IF(W19="","",R19)</f>
        <v>54.10072371730967</v>
      </c>
      <c r="Y19" s="133">
        <v>1.54783</v>
      </c>
      <c r="Z19" s="125">
        <f t="shared" si="4"/>
        <v>4.850000000000021E-3</v>
      </c>
      <c r="AA19" s="139">
        <f t="shared" si="22"/>
        <v>163.99281876809096</v>
      </c>
      <c r="AB19" s="140">
        <f t="shared" si="23"/>
        <v>3.0312499999999263</v>
      </c>
      <c r="AC19" s="131" t="s">
        <v>137</v>
      </c>
      <c r="AD19" s="133">
        <v>1.54783</v>
      </c>
      <c r="AE19" s="55">
        <v>0</v>
      </c>
      <c r="AF19" s="55">
        <v>0</v>
      </c>
      <c r="AG19" s="55">
        <f>+AA19</f>
        <v>163.99281876809096</v>
      </c>
      <c r="AH19" s="126">
        <f t="shared" si="9"/>
        <v>163.99281876809096</v>
      </c>
      <c r="AI19" s="125">
        <f t="shared" si="15"/>
        <v>4.850000000000021E-3</v>
      </c>
      <c r="AJ19" s="141">
        <f t="shared" si="16"/>
        <v>3.0312499999999264E-2</v>
      </c>
      <c r="AK19" s="142">
        <f t="shared" si="17"/>
        <v>3.0312499999999264E-2</v>
      </c>
      <c r="AL19" s="205">
        <f t="shared" si="13"/>
        <v>5574.0651904990573</v>
      </c>
      <c r="AM19" s="17"/>
      <c r="AN19" s="17"/>
      <c r="AO19" s="17"/>
      <c r="AP19" s="17"/>
      <c r="AQ19" s="17"/>
      <c r="AR19" s="18"/>
      <c r="AS19" s="18"/>
      <c r="AT19" s="18"/>
      <c r="AU19" s="18"/>
      <c r="AV19" s="18" t="s">
        <v>88</v>
      </c>
      <c r="AW19" s="18"/>
      <c r="AX19" s="18"/>
      <c r="AY19" s="18"/>
      <c r="AZ19" s="18"/>
      <c r="BA19" s="18"/>
      <c r="BB19" s="18"/>
      <c r="BD19" s="20">
        <v>0.9</v>
      </c>
      <c r="BE19" s="20">
        <v>0.9</v>
      </c>
      <c r="BF19" s="19">
        <v>8</v>
      </c>
      <c r="BH19" s="21" t="s">
        <v>148</v>
      </c>
      <c r="BI19" s="22" t="str">
        <f t="shared" si="21"/>
        <v>Minors</v>
      </c>
      <c r="BL19" s="19" t="s">
        <v>94</v>
      </c>
      <c r="BM19" s="19" t="s">
        <v>149</v>
      </c>
    </row>
    <row r="20" spans="1:65" ht="15">
      <c r="A20" s="4"/>
      <c r="B20" s="145" t="s">
        <v>123</v>
      </c>
      <c r="C20" s="143">
        <f t="shared" si="7"/>
        <v>10</v>
      </c>
      <c r="D20" s="129">
        <v>6</v>
      </c>
      <c r="E20" s="41" t="s">
        <v>71</v>
      </c>
      <c r="F20" s="131" t="s">
        <v>150</v>
      </c>
      <c r="G20" s="43" t="s">
        <v>72</v>
      </c>
      <c r="H20" s="43"/>
      <c r="I20" s="60" t="s">
        <v>99</v>
      </c>
      <c r="J20" s="44" t="s">
        <v>87</v>
      </c>
      <c r="K20" s="45" t="s">
        <v>143</v>
      </c>
      <c r="L20" s="46" t="s">
        <v>89</v>
      </c>
      <c r="M20" s="77" t="s">
        <v>75</v>
      </c>
      <c r="N20" s="56"/>
      <c r="O20" s="56"/>
      <c r="P20" s="56"/>
      <c r="Q20" s="47">
        <f t="shared" si="14"/>
        <v>5574.0651904990573</v>
      </c>
      <c r="R20" s="126">
        <f t="shared" si="1"/>
        <v>55.740651904990571</v>
      </c>
      <c r="S20" s="49">
        <v>0.01</v>
      </c>
      <c r="T20" s="50">
        <v>0.05</v>
      </c>
      <c r="U20" s="132">
        <v>0.69250999999999996</v>
      </c>
      <c r="V20" s="133">
        <v>0.69433999999999996</v>
      </c>
      <c r="W20" s="125">
        <f t="shared" si="2"/>
        <v>1.8299999999999983E-3</v>
      </c>
      <c r="X20" s="138">
        <f t="shared" si="24"/>
        <v>55.740651904990571</v>
      </c>
      <c r="Y20" s="133">
        <v>0.68798999999999999</v>
      </c>
      <c r="Z20" s="125">
        <f t="shared" si="4"/>
        <v>4.5199999999999685E-3</v>
      </c>
      <c r="AA20" s="139">
        <f t="shared" si="22"/>
        <v>137.67636426806331</v>
      </c>
      <c r="AB20" s="140">
        <f t="shared" si="23"/>
        <v>2.4699453551912418</v>
      </c>
      <c r="AC20" s="131" t="s">
        <v>150</v>
      </c>
      <c r="AD20" s="133">
        <v>0.68798999999999999</v>
      </c>
      <c r="AE20" s="55">
        <v>0</v>
      </c>
      <c r="AF20" s="55">
        <v>0</v>
      </c>
      <c r="AG20" s="55">
        <f>+AA20</f>
        <v>137.67636426806331</v>
      </c>
      <c r="AH20" s="126">
        <f t="shared" si="9"/>
        <v>137.67636426806331</v>
      </c>
      <c r="AI20" s="125">
        <f t="shared" si="15"/>
        <v>4.5199999999999685E-3</v>
      </c>
      <c r="AJ20" s="141">
        <f t="shared" si="16"/>
        <v>2.4699453551912418E-2</v>
      </c>
      <c r="AK20" s="142">
        <f t="shared" si="17"/>
        <v>2.4699453551912418E-2</v>
      </c>
      <c r="AL20" s="205">
        <f t="shared" si="13"/>
        <v>5711.7415547671208</v>
      </c>
      <c r="AM20" s="17"/>
      <c r="AN20" s="17"/>
      <c r="AO20" s="17"/>
      <c r="AP20" s="17"/>
      <c r="AQ20" s="17"/>
      <c r="AV20" s="19" t="s">
        <v>151</v>
      </c>
      <c r="BD20" s="20">
        <v>1</v>
      </c>
      <c r="BE20" s="20">
        <v>1</v>
      </c>
      <c r="BH20" s="21" t="s">
        <v>86</v>
      </c>
      <c r="BI20" s="22" t="str">
        <f t="shared" si="21"/>
        <v>Minors</v>
      </c>
      <c r="BL20" s="19" t="s">
        <v>130</v>
      </c>
      <c r="BM20" s="19" t="s">
        <v>152</v>
      </c>
    </row>
    <row r="21" spans="1:65" ht="15">
      <c r="A21" s="4"/>
      <c r="B21" s="145" t="s">
        <v>83</v>
      </c>
      <c r="C21" s="143">
        <f t="shared" si="7"/>
        <v>11</v>
      </c>
      <c r="D21" s="129">
        <v>6</v>
      </c>
      <c r="E21" s="41" t="s">
        <v>105</v>
      </c>
      <c r="F21" s="131" t="s">
        <v>153</v>
      </c>
      <c r="G21" s="43" t="s">
        <v>106</v>
      </c>
      <c r="H21" s="43"/>
      <c r="I21" s="60" t="s">
        <v>154</v>
      </c>
      <c r="J21" s="44" t="s">
        <v>87</v>
      </c>
      <c r="K21" s="45" t="s">
        <v>143</v>
      </c>
      <c r="L21" s="46" t="s">
        <v>104</v>
      </c>
      <c r="M21" s="137" t="s">
        <v>90</v>
      </c>
      <c r="N21" s="56"/>
      <c r="O21" s="56"/>
      <c r="P21" s="56"/>
      <c r="Q21" s="47">
        <f t="shared" si="14"/>
        <v>5711.7415547671208</v>
      </c>
      <c r="R21" s="126">
        <f t="shared" si="1"/>
        <v>57.117415547671207</v>
      </c>
      <c r="S21" s="49">
        <v>0.01</v>
      </c>
      <c r="T21" s="50">
        <v>0.01</v>
      </c>
      <c r="U21" s="132">
        <v>1.3240099999999999</v>
      </c>
      <c r="V21" s="133">
        <v>1.3232299999999999</v>
      </c>
      <c r="W21" s="125">
        <f t="shared" si="2"/>
        <v>7.8000000000000291E-4</v>
      </c>
      <c r="X21" s="138">
        <f t="shared" si="24"/>
        <v>57.117415547671207</v>
      </c>
      <c r="Y21" s="133">
        <v>1.3263499999999999</v>
      </c>
      <c r="Z21" s="125">
        <f t="shared" si="4"/>
        <v>2.3400000000000087E-3</v>
      </c>
      <c r="AA21" s="139">
        <f t="shared" si="22"/>
        <v>171.35224664301361</v>
      </c>
      <c r="AB21" s="140">
        <f t="shared" si="23"/>
        <v>3</v>
      </c>
      <c r="AC21" s="131" t="s">
        <v>153</v>
      </c>
      <c r="AD21" s="133">
        <v>1.3232299999999999</v>
      </c>
      <c r="AE21" s="55">
        <v>0</v>
      </c>
      <c r="AF21" s="55">
        <v>0</v>
      </c>
      <c r="AG21" s="55">
        <f>-X21</f>
        <v>-57.117415547671207</v>
      </c>
      <c r="AH21" s="126">
        <f t="shared" si="9"/>
        <v>-57.117415547671207</v>
      </c>
      <c r="AI21" s="125">
        <f t="shared" si="15"/>
        <v>-7.8000000000000291E-4</v>
      </c>
      <c r="AJ21" s="141">
        <f t="shared" si="16"/>
        <v>-0.01</v>
      </c>
      <c r="AK21" s="142">
        <f t="shared" si="17"/>
        <v>-0.01</v>
      </c>
      <c r="AL21" s="205">
        <f t="shared" si="13"/>
        <v>5654.6241392194497</v>
      </c>
      <c r="AM21" s="17"/>
      <c r="AN21" s="17"/>
      <c r="AO21" s="17"/>
      <c r="AP21" s="17"/>
      <c r="AQ21" s="17"/>
      <c r="AV21" s="19" t="s">
        <v>155</v>
      </c>
      <c r="BH21" s="21" t="s">
        <v>156</v>
      </c>
      <c r="BI21" s="22" t="str">
        <f t="shared" si="21"/>
        <v>Minors</v>
      </c>
    </row>
    <row r="22" spans="1:65" ht="15">
      <c r="A22" s="4"/>
      <c r="B22" s="145" t="s">
        <v>83</v>
      </c>
      <c r="C22" s="143">
        <f t="shared" si="7"/>
        <v>12</v>
      </c>
      <c r="D22" s="129">
        <v>6</v>
      </c>
      <c r="E22" s="41" t="s">
        <v>105</v>
      </c>
      <c r="F22" s="131" t="s">
        <v>153</v>
      </c>
      <c r="G22" s="43" t="s">
        <v>106</v>
      </c>
      <c r="H22" s="43"/>
      <c r="I22" s="60" t="s">
        <v>140</v>
      </c>
      <c r="J22" s="44" t="s">
        <v>87</v>
      </c>
      <c r="K22" s="45" t="s">
        <v>143</v>
      </c>
      <c r="L22" s="46" t="s">
        <v>104</v>
      </c>
      <c r="M22" s="137" t="s">
        <v>90</v>
      </c>
      <c r="N22" s="56"/>
      <c r="O22" s="56"/>
      <c r="P22" s="56"/>
      <c r="Q22" s="47">
        <f t="shared" si="14"/>
        <v>5654.6241392194497</v>
      </c>
      <c r="R22" s="126">
        <f t="shared" si="1"/>
        <v>56.546241392194496</v>
      </c>
      <c r="S22" s="49">
        <v>0.01</v>
      </c>
      <c r="T22" s="50">
        <v>0.22</v>
      </c>
      <c r="U22" s="132">
        <v>131.99</v>
      </c>
      <c r="V22" s="133">
        <v>131.596</v>
      </c>
      <c r="W22" s="125">
        <f t="shared" si="2"/>
        <v>0.39400000000000546</v>
      </c>
      <c r="X22" s="138">
        <f t="shared" si="24"/>
        <v>56.546241392194496</v>
      </c>
      <c r="Y22" s="133">
        <v>133.5</v>
      </c>
      <c r="Z22" s="125">
        <f t="shared" si="4"/>
        <v>1.5099999999999909</v>
      </c>
      <c r="AA22" s="139">
        <f t="shared" si="22"/>
        <v>216.71275254368527</v>
      </c>
      <c r="AB22" s="140">
        <f t="shared" si="23"/>
        <v>3.8324873096445939</v>
      </c>
      <c r="AC22" s="131" t="s">
        <v>153</v>
      </c>
      <c r="AD22" s="133">
        <v>131.596</v>
      </c>
      <c r="AE22" s="55">
        <v>0</v>
      </c>
      <c r="AF22" s="55">
        <v>0</v>
      </c>
      <c r="AG22" s="55">
        <f>-X22</f>
        <v>-56.546241392194496</v>
      </c>
      <c r="AH22" s="126">
        <f t="shared" si="9"/>
        <v>-56.546241392194496</v>
      </c>
      <c r="AI22" s="125">
        <f t="shared" si="15"/>
        <v>-0.39400000000000546</v>
      </c>
      <c r="AJ22" s="141">
        <f t="shared" si="16"/>
        <v>-0.01</v>
      </c>
      <c r="AK22" s="142">
        <f t="shared" si="17"/>
        <v>-0.01</v>
      </c>
      <c r="AL22" s="205">
        <f t="shared" si="13"/>
        <v>5598.0778978272556</v>
      </c>
      <c r="AM22" s="17"/>
      <c r="AN22" s="17"/>
      <c r="AO22" s="17"/>
      <c r="AP22" s="17"/>
      <c r="AQ22" s="17"/>
      <c r="AV22" s="19" t="s">
        <v>157</v>
      </c>
      <c r="BH22" s="21" t="s">
        <v>116</v>
      </c>
      <c r="BI22" s="22" t="str">
        <f t="shared" si="21"/>
        <v>Minors</v>
      </c>
      <c r="BJ22" s="210" t="s">
        <v>158</v>
      </c>
      <c r="BK22" s="211"/>
      <c r="BL22" s="211"/>
    </row>
    <row r="23" spans="1:65" ht="15">
      <c r="A23" s="4"/>
      <c r="B23" s="145" t="s">
        <v>83</v>
      </c>
      <c r="C23" s="143">
        <f t="shared" si="7"/>
        <v>13</v>
      </c>
      <c r="D23" s="129">
        <v>7</v>
      </c>
      <c r="E23" s="41" t="s">
        <v>105</v>
      </c>
      <c r="F23" s="131" t="s">
        <v>159</v>
      </c>
      <c r="G23" s="43" t="s">
        <v>72</v>
      </c>
      <c r="H23" s="43"/>
      <c r="I23" s="60"/>
      <c r="J23" s="44" t="s">
        <v>87</v>
      </c>
      <c r="K23" s="45" t="s">
        <v>103</v>
      </c>
      <c r="L23" s="46" t="s">
        <v>89</v>
      </c>
      <c r="M23" s="77" t="s">
        <v>75</v>
      </c>
      <c r="N23" s="56"/>
      <c r="O23" s="56"/>
      <c r="P23" s="56"/>
      <c r="Q23" s="47">
        <f t="shared" si="14"/>
        <v>5598.0778978272556</v>
      </c>
      <c r="R23" s="126">
        <f t="shared" si="1"/>
        <v>55.980778978272554</v>
      </c>
      <c r="S23" s="49">
        <v>0.01</v>
      </c>
      <c r="T23" s="50">
        <v>0.02</v>
      </c>
      <c r="U23" s="132">
        <v>0.69301000000000001</v>
      </c>
      <c r="V23" s="133">
        <v>0.69345999999999997</v>
      </c>
      <c r="W23" s="125">
        <f t="shared" si="2"/>
        <v>4.4999999999995044E-4</v>
      </c>
      <c r="X23" s="138">
        <f t="shared" si="24"/>
        <v>55.980778978272554</v>
      </c>
      <c r="Y23" s="133">
        <v>0.69166000000000005</v>
      </c>
      <c r="Z23" s="125">
        <f t="shared" si="4"/>
        <v>1.3499999999999623E-3</v>
      </c>
      <c r="AA23" s="139">
        <f t="shared" si="22"/>
        <v>167.94233693483147</v>
      </c>
      <c r="AB23" s="140">
        <f t="shared" si="23"/>
        <v>3.0000000000002469</v>
      </c>
      <c r="AC23" s="131" t="s">
        <v>159</v>
      </c>
      <c r="AD23" s="133">
        <v>0.69166000000000005</v>
      </c>
      <c r="AE23" s="55">
        <v>0</v>
      </c>
      <c r="AF23" s="55">
        <v>0</v>
      </c>
      <c r="AG23" s="55">
        <f>+AA23</f>
        <v>167.94233693483147</v>
      </c>
      <c r="AH23" s="126">
        <f t="shared" si="9"/>
        <v>167.94233693483147</v>
      </c>
      <c r="AI23" s="125">
        <f t="shared" si="15"/>
        <v>1.3499999999999623E-3</v>
      </c>
      <c r="AJ23" s="141">
        <f t="shared" si="16"/>
        <v>3.0000000000002466E-2</v>
      </c>
      <c r="AK23" s="142">
        <f t="shared" si="17"/>
        <v>3.0000000000002466E-2</v>
      </c>
      <c r="AL23" s="205">
        <f t="shared" si="13"/>
        <v>5766.0202347620871</v>
      </c>
      <c r="AM23" s="17"/>
      <c r="AN23" s="17"/>
      <c r="AO23" s="17"/>
      <c r="AP23" s="17"/>
      <c r="AQ23" s="17"/>
      <c r="AV23" s="19" t="s">
        <v>103</v>
      </c>
      <c r="BH23" s="21" t="s">
        <v>160</v>
      </c>
      <c r="BI23" s="22" t="str">
        <f t="shared" si="21"/>
        <v>Minors</v>
      </c>
      <c r="BL23" s="19" t="s">
        <v>100</v>
      </c>
      <c r="BM23" s="19" t="s">
        <v>161</v>
      </c>
    </row>
    <row r="24" spans="1:65" ht="15">
      <c r="A24" s="4"/>
      <c r="B24" s="145" t="s">
        <v>123</v>
      </c>
      <c r="C24" s="143">
        <f t="shared" si="7"/>
        <v>14</v>
      </c>
      <c r="D24" s="129">
        <v>7</v>
      </c>
      <c r="E24" s="41" t="s">
        <v>117</v>
      </c>
      <c r="F24" s="131" t="s">
        <v>162</v>
      </c>
      <c r="G24" s="43" t="s">
        <v>72</v>
      </c>
      <c r="H24" s="43"/>
      <c r="I24" s="60" t="s">
        <v>129</v>
      </c>
      <c r="J24" s="44" t="s">
        <v>87</v>
      </c>
      <c r="K24" s="45" t="s">
        <v>143</v>
      </c>
      <c r="L24" s="46" t="s">
        <v>89</v>
      </c>
      <c r="M24" s="77" t="s">
        <v>75</v>
      </c>
      <c r="N24" s="56"/>
      <c r="O24" s="56"/>
      <c r="P24" s="56"/>
      <c r="Q24" s="47">
        <f t="shared" si="14"/>
        <v>5766.0202347620871</v>
      </c>
      <c r="R24" s="126">
        <f t="shared" si="1"/>
        <v>57.660202347620874</v>
      </c>
      <c r="S24" s="49">
        <v>0.01</v>
      </c>
      <c r="T24" s="50">
        <v>7.0000000000000007E-2</v>
      </c>
      <c r="U24" s="132">
        <v>1.33704</v>
      </c>
      <c r="V24" s="133">
        <v>1.3380799999999999</v>
      </c>
      <c r="W24" s="125">
        <f t="shared" si="2"/>
        <v>1.0399999999999299E-3</v>
      </c>
      <c r="X24" s="138">
        <f t="shared" si="24"/>
        <v>57.660202347620874</v>
      </c>
      <c r="Y24" s="133">
        <v>1.3335900000000001</v>
      </c>
      <c r="Z24" s="125">
        <f t="shared" si="4"/>
        <v>3.4499999999999531E-3</v>
      </c>
      <c r="AA24" s="139">
        <f t="shared" si="22"/>
        <v>191.2766327877911</v>
      </c>
      <c r="AB24" s="140">
        <f t="shared" si="23"/>
        <v>3.317307692307871</v>
      </c>
      <c r="AC24" s="131" t="s">
        <v>162</v>
      </c>
      <c r="AD24" s="133">
        <v>1.3335900000000001</v>
      </c>
      <c r="AE24" s="55">
        <v>0</v>
      </c>
      <c r="AF24" s="55">
        <v>0</v>
      </c>
      <c r="AG24" s="55">
        <f>+AA24</f>
        <v>191.2766327877911</v>
      </c>
      <c r="AH24" s="126">
        <f t="shared" si="9"/>
        <v>191.2766327877911</v>
      </c>
      <c r="AI24" s="125">
        <f t="shared" si="15"/>
        <v>3.4499999999999531E-3</v>
      </c>
      <c r="AJ24" s="141">
        <f t="shared" si="16"/>
        <v>3.3173076923078713E-2</v>
      </c>
      <c r="AK24" s="142">
        <f t="shared" si="17"/>
        <v>3.3173076923078713E-2</v>
      </c>
      <c r="AL24" s="205">
        <f t="shared" si="13"/>
        <v>5957.2968675498778</v>
      </c>
      <c r="AM24" s="17"/>
      <c r="AN24" s="17"/>
      <c r="AO24" s="17"/>
      <c r="AP24" s="17"/>
      <c r="AQ24" s="17"/>
      <c r="BH24" s="21" t="s">
        <v>147</v>
      </c>
      <c r="BI24" s="22" t="str">
        <f t="shared" si="21"/>
        <v>Minors</v>
      </c>
      <c r="BL24" s="19" t="s">
        <v>114</v>
      </c>
      <c r="BM24" s="19" t="s">
        <v>163</v>
      </c>
    </row>
    <row r="25" spans="1:65" ht="15">
      <c r="A25" s="4"/>
      <c r="B25" s="145" t="s">
        <v>83</v>
      </c>
      <c r="C25" s="143">
        <f t="shared" si="7"/>
        <v>15</v>
      </c>
      <c r="D25" s="129">
        <v>7</v>
      </c>
      <c r="E25" s="41" t="s">
        <v>117</v>
      </c>
      <c r="F25" s="131" t="s">
        <v>162</v>
      </c>
      <c r="G25" s="43" t="s">
        <v>72</v>
      </c>
      <c r="H25" s="43"/>
      <c r="I25" s="60" t="s">
        <v>164</v>
      </c>
      <c r="J25" s="44" t="s">
        <v>87</v>
      </c>
      <c r="K25" s="45" t="s">
        <v>103</v>
      </c>
      <c r="L25" s="46" t="s">
        <v>104</v>
      </c>
      <c r="M25" s="137" t="s">
        <v>90</v>
      </c>
      <c r="N25" s="56"/>
      <c r="O25" s="56"/>
      <c r="P25" s="56"/>
      <c r="Q25" s="47">
        <f t="shared" si="14"/>
        <v>5957.2968675498778</v>
      </c>
      <c r="R25" s="126">
        <f t="shared" si="1"/>
        <v>59.572968675498778</v>
      </c>
      <c r="S25" s="49">
        <v>0.01</v>
      </c>
      <c r="T25" s="50">
        <v>0.02</v>
      </c>
      <c r="U25" s="132">
        <v>159.393</v>
      </c>
      <c r="V25" s="133">
        <v>159.297</v>
      </c>
      <c r="W25" s="125">
        <f t="shared" si="2"/>
        <v>9.6000000000003638E-2</v>
      </c>
      <c r="X25" s="138">
        <f t="shared" si="24"/>
        <v>59.572968675498778</v>
      </c>
      <c r="Y25" s="133">
        <v>159.68199999999999</v>
      </c>
      <c r="Z25" s="125">
        <f t="shared" si="4"/>
        <v>0.28899999999998727</v>
      </c>
      <c r="AA25" s="139">
        <f t="shared" si="22"/>
        <v>179.3394577835181</v>
      </c>
      <c r="AB25" s="140">
        <f t="shared" si="23"/>
        <v>3.01041666666642</v>
      </c>
      <c r="AC25" s="131" t="s">
        <v>162</v>
      </c>
      <c r="AD25" s="133">
        <v>159.297</v>
      </c>
      <c r="AE25" s="55">
        <v>0</v>
      </c>
      <c r="AF25" s="55">
        <v>0</v>
      </c>
      <c r="AG25" s="55">
        <f>-X25</f>
        <v>-59.572968675498778</v>
      </c>
      <c r="AH25" s="126">
        <f t="shared" si="9"/>
        <v>-59.572968675498778</v>
      </c>
      <c r="AI25" s="125">
        <f t="shared" si="15"/>
        <v>-9.6000000000003638E-2</v>
      </c>
      <c r="AJ25" s="141">
        <f t="shared" si="16"/>
        <v>-0.01</v>
      </c>
      <c r="AK25" s="142">
        <f t="shared" si="17"/>
        <v>-0.01</v>
      </c>
      <c r="AL25" s="205">
        <f t="shared" si="13"/>
        <v>5897.7238988743793</v>
      </c>
      <c r="AM25" s="17"/>
      <c r="AN25" s="17"/>
      <c r="AO25" s="17"/>
      <c r="AP25" s="17"/>
      <c r="AQ25" s="17"/>
      <c r="BH25" s="21" t="s">
        <v>165</v>
      </c>
      <c r="BI25" s="22" t="str">
        <f t="shared" si="21"/>
        <v>Minors</v>
      </c>
      <c r="BL25" s="19" t="s">
        <v>94</v>
      </c>
      <c r="BM25" s="19" t="s">
        <v>166</v>
      </c>
    </row>
    <row r="26" spans="1:65" ht="15">
      <c r="A26" s="4"/>
      <c r="B26" s="145" t="s">
        <v>83</v>
      </c>
      <c r="C26" s="143">
        <f t="shared" si="7"/>
        <v>16</v>
      </c>
      <c r="D26" s="129">
        <v>7</v>
      </c>
      <c r="E26" s="41" t="s">
        <v>117</v>
      </c>
      <c r="F26" s="131" t="s">
        <v>162</v>
      </c>
      <c r="G26" s="43" t="s">
        <v>72</v>
      </c>
      <c r="H26" s="43"/>
      <c r="I26" s="60" t="s">
        <v>102</v>
      </c>
      <c r="J26" s="44" t="s">
        <v>87</v>
      </c>
      <c r="K26" s="45" t="s">
        <v>103</v>
      </c>
      <c r="L26" s="46" t="s">
        <v>104</v>
      </c>
      <c r="M26" s="77" t="s">
        <v>75</v>
      </c>
      <c r="N26" s="56"/>
      <c r="O26" s="56"/>
      <c r="P26" s="56"/>
      <c r="Q26" s="47">
        <f t="shared" si="14"/>
        <v>5897.7238988743793</v>
      </c>
      <c r="R26" s="126">
        <f t="shared" si="1"/>
        <v>58.977238988743792</v>
      </c>
      <c r="S26" s="49">
        <v>0.01</v>
      </c>
      <c r="T26" s="50">
        <v>0.25</v>
      </c>
      <c r="U26" s="132">
        <v>1.2193799999999999</v>
      </c>
      <c r="V26" s="133">
        <v>1.21872</v>
      </c>
      <c r="W26" s="125">
        <f t="shared" si="2"/>
        <v>6.599999999998829E-4</v>
      </c>
      <c r="X26" s="138">
        <f t="shared" si="24"/>
        <v>58.977238988743792</v>
      </c>
      <c r="Y26" s="133">
        <v>1.22136</v>
      </c>
      <c r="Z26" s="125">
        <f t="shared" si="4"/>
        <v>1.9800000000000928E-3</v>
      </c>
      <c r="AA26" s="139">
        <f t="shared" si="22"/>
        <v>176.93171696627107</v>
      </c>
      <c r="AB26" s="140">
        <f t="shared" si="23"/>
        <v>3.0000000000006728</v>
      </c>
      <c r="AC26" s="131" t="s">
        <v>162</v>
      </c>
      <c r="AD26" s="133">
        <v>1.22</v>
      </c>
      <c r="AE26" s="55">
        <v>0</v>
      </c>
      <c r="AF26" s="55">
        <v>0</v>
      </c>
      <c r="AG26" s="55">
        <f>+AA26</f>
        <v>176.93171696627107</v>
      </c>
      <c r="AH26" s="126">
        <f t="shared" si="9"/>
        <v>176.93171696627107</v>
      </c>
      <c r="AI26" s="125">
        <f t="shared" si="15"/>
        <v>6.2000000000006494E-4</v>
      </c>
      <c r="AJ26" s="141">
        <f t="shared" si="16"/>
        <v>3.0000000000006733E-2</v>
      </c>
      <c r="AK26" s="142">
        <f t="shared" si="17"/>
        <v>3.0000000000006733E-2</v>
      </c>
      <c r="AL26" s="205">
        <f t="shared" si="13"/>
        <v>6074.6556158406502</v>
      </c>
      <c r="AM26" s="17"/>
      <c r="AN26" s="17"/>
      <c r="AO26" s="17"/>
      <c r="AP26" s="17"/>
      <c r="AQ26" s="17"/>
      <c r="BH26" s="21" t="s">
        <v>167</v>
      </c>
      <c r="BI26" s="22" t="str">
        <f t="shared" si="21"/>
        <v>Minors</v>
      </c>
      <c r="BL26" s="19" t="s">
        <v>130</v>
      </c>
      <c r="BM26" s="19" t="s">
        <v>168</v>
      </c>
    </row>
    <row r="27" spans="1:65" ht="15">
      <c r="A27" s="4"/>
      <c r="B27" s="145" t="s">
        <v>83</v>
      </c>
      <c r="C27" s="143">
        <f t="shared" si="7"/>
        <v>17</v>
      </c>
      <c r="D27" s="129">
        <v>7</v>
      </c>
      <c r="E27" s="41" t="s">
        <v>117</v>
      </c>
      <c r="F27" s="131" t="s">
        <v>162</v>
      </c>
      <c r="G27" s="43" t="s">
        <v>72</v>
      </c>
      <c r="H27" s="43"/>
      <c r="I27" s="60" t="s">
        <v>169</v>
      </c>
      <c r="J27" s="44" t="s">
        <v>87</v>
      </c>
      <c r="K27" s="45" t="s">
        <v>143</v>
      </c>
      <c r="L27" s="46" t="s">
        <v>104</v>
      </c>
      <c r="M27" s="77" t="s">
        <v>75</v>
      </c>
      <c r="N27" s="56"/>
      <c r="O27" s="56"/>
      <c r="P27" s="56"/>
      <c r="Q27" s="47">
        <f t="shared" si="14"/>
        <v>6074.6556158406502</v>
      </c>
      <c r="R27" s="126">
        <f t="shared" si="1"/>
        <v>60.746556158406506</v>
      </c>
      <c r="S27" s="49">
        <v>0.01</v>
      </c>
      <c r="T27" s="50">
        <v>0.01</v>
      </c>
      <c r="U27" s="132">
        <v>141.852</v>
      </c>
      <c r="V27" s="133">
        <v>141.55099999999999</v>
      </c>
      <c r="W27" s="125">
        <f t="shared" si="2"/>
        <v>0.30100000000001614</v>
      </c>
      <c r="X27" s="138">
        <f t="shared" si="24"/>
        <v>60.746556158406506</v>
      </c>
      <c r="Y27" s="133">
        <v>142.755</v>
      </c>
      <c r="Z27" s="125">
        <f t="shared" si="4"/>
        <v>0.90299999999999159</v>
      </c>
      <c r="AA27" s="139">
        <f t="shared" si="22"/>
        <v>182.23966847520805</v>
      </c>
      <c r="AB27" s="140">
        <f t="shared" si="23"/>
        <v>2.9999999999998113</v>
      </c>
      <c r="AC27" s="131" t="s">
        <v>162</v>
      </c>
      <c r="AD27" s="133">
        <v>142.755</v>
      </c>
      <c r="AE27" s="55">
        <v>0</v>
      </c>
      <c r="AF27" s="55">
        <v>0</v>
      </c>
      <c r="AG27" s="55">
        <f>+AA27</f>
        <v>182.23966847520805</v>
      </c>
      <c r="AH27" s="126">
        <f t="shared" si="9"/>
        <v>182.23966847520805</v>
      </c>
      <c r="AI27" s="125">
        <f t="shared" si="15"/>
        <v>0.90299999999999159</v>
      </c>
      <c r="AJ27" s="141">
        <f t="shared" si="16"/>
        <v>2.9999999999998112E-2</v>
      </c>
      <c r="AK27" s="142">
        <f t="shared" si="17"/>
        <v>2.9999999999998112E-2</v>
      </c>
      <c r="AL27" s="205">
        <f t="shared" si="13"/>
        <v>6256.8952843158586</v>
      </c>
      <c r="AM27" s="17"/>
      <c r="AN27" s="17"/>
      <c r="AO27" s="17"/>
      <c r="AP27" s="17"/>
      <c r="AQ27" s="17"/>
      <c r="BH27" s="21" t="s">
        <v>170</v>
      </c>
      <c r="BI27" s="22" t="str">
        <f t="shared" si="21"/>
        <v>Minors</v>
      </c>
      <c r="BL27" s="19" t="s">
        <v>30</v>
      </c>
      <c r="BM27" s="19" t="s">
        <v>171</v>
      </c>
    </row>
    <row r="28" spans="1:65" ht="15">
      <c r="A28" s="4"/>
      <c r="B28" s="145" t="s">
        <v>83</v>
      </c>
      <c r="C28" s="143">
        <f t="shared" si="7"/>
        <v>18</v>
      </c>
      <c r="D28" s="129">
        <v>7</v>
      </c>
      <c r="E28" s="41" t="s">
        <v>117</v>
      </c>
      <c r="F28" s="131" t="s">
        <v>162</v>
      </c>
      <c r="G28" s="43" t="s">
        <v>85</v>
      </c>
      <c r="H28" s="43"/>
      <c r="I28" s="60" t="s">
        <v>116</v>
      </c>
      <c r="J28" s="44" t="s">
        <v>87</v>
      </c>
      <c r="K28" s="45" t="s">
        <v>143</v>
      </c>
      <c r="L28" s="46" t="s">
        <v>104</v>
      </c>
      <c r="M28" s="77" t="s">
        <v>75</v>
      </c>
      <c r="N28" s="56"/>
      <c r="O28" s="56"/>
      <c r="P28" s="56"/>
      <c r="Q28" s="47">
        <f t="shared" si="14"/>
        <v>6256.8952843158586</v>
      </c>
      <c r="R28" s="126">
        <f t="shared" si="1"/>
        <v>62.568952843158584</v>
      </c>
      <c r="S28" s="49">
        <v>0.01</v>
      </c>
      <c r="T28" s="50">
        <v>0.01</v>
      </c>
      <c r="U28" s="132">
        <v>99.573999999999998</v>
      </c>
      <c r="V28" s="133">
        <v>99.486000000000004</v>
      </c>
      <c r="W28" s="125">
        <f t="shared" si="2"/>
        <v>8.7999999999993861E-2</v>
      </c>
      <c r="X28" s="138">
        <f t="shared" si="24"/>
        <v>62.568952843158584</v>
      </c>
      <c r="Y28" s="133">
        <v>99.837999999999994</v>
      </c>
      <c r="Z28" s="125">
        <f t="shared" si="4"/>
        <v>0.26399999999999579</v>
      </c>
      <c r="AA28" s="139">
        <f t="shared" si="22"/>
        <v>187.70685852948586</v>
      </c>
      <c r="AB28" s="140">
        <f t="shared" si="23"/>
        <v>3.0000000000001616</v>
      </c>
      <c r="AC28" s="131" t="s">
        <v>162</v>
      </c>
      <c r="AD28" s="133">
        <v>99.837999999999994</v>
      </c>
      <c r="AE28" s="55">
        <v>0</v>
      </c>
      <c r="AF28" s="55">
        <v>0</v>
      </c>
      <c r="AG28" s="55">
        <f>+AA28</f>
        <v>187.70685852948586</v>
      </c>
      <c r="AH28" s="126">
        <f t="shared" si="9"/>
        <v>187.70685852948586</v>
      </c>
      <c r="AI28" s="125">
        <f t="shared" si="15"/>
        <v>0.26399999999999579</v>
      </c>
      <c r="AJ28" s="141">
        <f t="shared" si="16"/>
        <v>3.0000000000001616E-2</v>
      </c>
      <c r="AK28" s="142">
        <f t="shared" si="17"/>
        <v>3.0000000000001616E-2</v>
      </c>
      <c r="AL28" s="205">
        <f t="shared" si="13"/>
        <v>6444.6021428453441</v>
      </c>
      <c r="AM28" s="17"/>
      <c r="AN28" s="17"/>
      <c r="AO28" s="17"/>
      <c r="AP28" s="17"/>
      <c r="AQ28" s="17"/>
      <c r="BH28" s="21" t="s">
        <v>169</v>
      </c>
      <c r="BI28" s="22" t="str">
        <f t="shared" si="21"/>
        <v>Minors</v>
      </c>
    </row>
    <row r="29" spans="1:65" ht="15">
      <c r="A29" s="4"/>
      <c r="B29" s="145" t="s">
        <v>83</v>
      </c>
      <c r="C29" s="143">
        <f t="shared" si="7"/>
        <v>19</v>
      </c>
      <c r="D29" s="129">
        <v>7</v>
      </c>
      <c r="E29" s="41" t="s">
        <v>117</v>
      </c>
      <c r="F29" s="131" t="s">
        <v>162</v>
      </c>
      <c r="G29" s="43" t="s">
        <v>85</v>
      </c>
      <c r="H29" s="43"/>
      <c r="I29" s="60" t="s">
        <v>144</v>
      </c>
      <c r="J29" s="44" t="s">
        <v>87</v>
      </c>
      <c r="K29" s="45" t="s">
        <v>103</v>
      </c>
      <c r="L29" s="46" t="s">
        <v>89</v>
      </c>
      <c r="M29" s="77" t="s">
        <v>75</v>
      </c>
      <c r="N29" s="56"/>
      <c r="O29" s="56"/>
      <c r="P29" s="56"/>
      <c r="Q29" s="47">
        <f t="shared" si="14"/>
        <v>6444.6021428453441</v>
      </c>
      <c r="R29" s="126">
        <f t="shared" si="1"/>
        <v>64.446021428453449</v>
      </c>
      <c r="S29" s="49">
        <v>0.01</v>
      </c>
      <c r="T29" s="50">
        <v>1</v>
      </c>
      <c r="U29" s="132">
        <v>0.92623999999999995</v>
      </c>
      <c r="V29" s="133">
        <v>0.92674999999999996</v>
      </c>
      <c r="W29" s="125">
        <f t="shared" si="2"/>
        <v>5.1000000000001044E-4</v>
      </c>
      <c r="X29" s="138">
        <f t="shared" si="24"/>
        <v>64.446021428453449</v>
      </c>
      <c r="Y29" s="133">
        <v>0.92471000000000003</v>
      </c>
      <c r="Z29" s="125">
        <f t="shared" si="4"/>
        <v>1.5299999999999203E-3</v>
      </c>
      <c r="AA29" s="139">
        <f t="shared" si="22"/>
        <v>193.33806428534632</v>
      </c>
      <c r="AB29" s="140">
        <f t="shared" si="23"/>
        <v>2.9999999999997824</v>
      </c>
      <c r="AC29" s="131" t="s">
        <v>162</v>
      </c>
      <c r="AD29" s="133">
        <v>0.92471000000000003</v>
      </c>
      <c r="AE29" s="55">
        <v>0</v>
      </c>
      <c r="AF29" s="55">
        <v>0</v>
      </c>
      <c r="AG29" s="55">
        <f>+AA29</f>
        <v>193.33806428534632</v>
      </c>
      <c r="AH29" s="126">
        <f t="shared" si="9"/>
        <v>193.33806428534632</v>
      </c>
      <c r="AI29" s="125">
        <f t="shared" si="15"/>
        <v>1.5299999999999203E-3</v>
      </c>
      <c r="AJ29" s="141">
        <f t="shared" si="16"/>
        <v>2.9999999999997824E-2</v>
      </c>
      <c r="AK29" s="142">
        <f t="shared" si="17"/>
        <v>2.9999999999997824E-2</v>
      </c>
      <c r="AL29" s="205">
        <f t="shared" si="13"/>
        <v>6637.9402071306904</v>
      </c>
      <c r="AM29" s="17"/>
      <c r="AN29" s="17"/>
      <c r="AO29" s="17"/>
      <c r="AP29" s="17"/>
      <c r="AQ29" s="17"/>
      <c r="BH29" s="21" t="s">
        <v>172</v>
      </c>
      <c r="BI29" s="22" t="str">
        <f t="shared" si="21"/>
        <v>Minors</v>
      </c>
    </row>
    <row r="30" spans="1:65" ht="15">
      <c r="A30" s="4"/>
      <c r="B30" s="145" t="s">
        <v>83</v>
      </c>
      <c r="C30" s="143">
        <f t="shared" si="7"/>
        <v>20</v>
      </c>
      <c r="D30" s="129">
        <v>7</v>
      </c>
      <c r="E30" s="41" t="s">
        <v>117</v>
      </c>
      <c r="F30" s="131" t="s">
        <v>162</v>
      </c>
      <c r="G30" s="43" t="s">
        <v>106</v>
      </c>
      <c r="H30" s="43"/>
      <c r="I30" s="60" t="s">
        <v>164</v>
      </c>
      <c r="J30" s="44" t="s">
        <v>87</v>
      </c>
      <c r="K30" s="45" t="s">
        <v>103</v>
      </c>
      <c r="L30" s="46" t="s">
        <v>104</v>
      </c>
      <c r="M30" s="137" t="s">
        <v>90</v>
      </c>
      <c r="N30" s="56"/>
      <c r="O30" s="56"/>
      <c r="P30" s="56"/>
      <c r="Q30" s="47">
        <f t="shared" si="14"/>
        <v>6637.9402071306904</v>
      </c>
      <c r="R30" s="126">
        <f t="shared" si="1"/>
        <v>66.379402071306899</v>
      </c>
      <c r="S30" s="49">
        <v>0.01</v>
      </c>
      <c r="T30" s="50">
        <v>0.01</v>
      </c>
      <c r="U30" s="132">
        <v>161.744</v>
      </c>
      <c r="V30" s="133">
        <v>161.625</v>
      </c>
      <c r="W30" s="125">
        <f t="shared" si="2"/>
        <v>0.11899999999999977</v>
      </c>
      <c r="X30" s="138">
        <f t="shared" si="24"/>
        <v>66.379402071306899</v>
      </c>
      <c r="Y30" s="133">
        <v>162.10599999999999</v>
      </c>
      <c r="Z30" s="125">
        <f t="shared" si="4"/>
        <v>0.36199999999999477</v>
      </c>
      <c r="AA30" s="139">
        <f t="shared" si="22"/>
        <v>201.92725672111592</v>
      </c>
      <c r="AB30" s="140">
        <f t="shared" si="23"/>
        <v>3.0420168067226507</v>
      </c>
      <c r="AC30" s="131" t="s">
        <v>162</v>
      </c>
      <c r="AD30" s="133">
        <v>161.625</v>
      </c>
      <c r="AE30" s="55">
        <v>0</v>
      </c>
      <c r="AF30" s="55">
        <v>0</v>
      </c>
      <c r="AG30" s="55">
        <f>-X30</f>
        <v>-66.379402071306899</v>
      </c>
      <c r="AH30" s="126">
        <f t="shared" si="9"/>
        <v>-66.379402071306899</v>
      </c>
      <c r="AI30" s="125">
        <f t="shared" si="15"/>
        <v>-0.11899999999999977</v>
      </c>
      <c r="AJ30" s="141">
        <f t="shared" si="16"/>
        <v>-0.01</v>
      </c>
      <c r="AK30" s="142">
        <f t="shared" si="17"/>
        <v>-0.01</v>
      </c>
      <c r="AL30" s="205">
        <f t="shared" si="13"/>
        <v>6571.5608050593837</v>
      </c>
      <c r="AM30" s="17"/>
      <c r="AN30" s="17"/>
      <c r="AO30" s="17"/>
      <c r="AP30" s="17"/>
      <c r="AQ30" s="17"/>
      <c r="BH30" s="21" t="s">
        <v>173</v>
      </c>
      <c r="BI30" s="22" t="str">
        <f t="shared" si="21"/>
        <v>Minors</v>
      </c>
    </row>
    <row r="31" spans="1:65" ht="15">
      <c r="A31" s="4"/>
      <c r="B31" s="145" t="s">
        <v>83</v>
      </c>
      <c r="C31" s="143">
        <f t="shared" si="7"/>
        <v>21</v>
      </c>
      <c r="D31" s="129">
        <v>7</v>
      </c>
      <c r="E31" s="41" t="s">
        <v>125</v>
      </c>
      <c r="F31" s="131" t="s">
        <v>174</v>
      </c>
      <c r="G31" s="43" t="s">
        <v>72</v>
      </c>
      <c r="H31" s="43"/>
      <c r="I31" s="60" t="s">
        <v>116</v>
      </c>
      <c r="J31" s="44" t="s">
        <v>87</v>
      </c>
      <c r="K31" s="45" t="s">
        <v>103</v>
      </c>
      <c r="L31" s="46" t="s">
        <v>104</v>
      </c>
      <c r="M31" s="137" t="s">
        <v>90</v>
      </c>
      <c r="N31" s="56"/>
      <c r="O31" s="56"/>
      <c r="P31" s="56"/>
      <c r="Q31" s="47">
        <f t="shared" si="14"/>
        <v>6571.5608050593837</v>
      </c>
      <c r="R31" s="126">
        <f t="shared" si="1"/>
        <v>65.715608050593843</v>
      </c>
      <c r="S31" s="49">
        <v>0.01</v>
      </c>
      <c r="T31" s="50">
        <v>0.01</v>
      </c>
      <c r="U31" s="132">
        <v>100.06399999999999</v>
      </c>
      <c r="V31" s="133">
        <v>100.005</v>
      </c>
      <c r="W31" s="125">
        <f t="shared" si="2"/>
        <v>5.8999999999997499E-2</v>
      </c>
      <c r="X31" s="138">
        <f t="shared" si="24"/>
        <v>65.715608050593843</v>
      </c>
      <c r="Y31" s="133">
        <v>100.236</v>
      </c>
      <c r="Z31" s="125">
        <f t="shared" si="4"/>
        <v>0.17200000000001125</v>
      </c>
      <c r="AA31" s="139">
        <f t="shared" si="22"/>
        <v>191.57770482548065</v>
      </c>
      <c r="AB31" s="140">
        <f t="shared" si="23"/>
        <v>2.9152542372884498</v>
      </c>
      <c r="AC31" s="131" t="s">
        <v>174</v>
      </c>
      <c r="AD31" s="133">
        <v>100.005</v>
      </c>
      <c r="AE31" s="55">
        <v>0</v>
      </c>
      <c r="AF31" s="55">
        <v>0</v>
      </c>
      <c r="AG31" s="55">
        <f>-X31</f>
        <v>-65.715608050593843</v>
      </c>
      <c r="AH31" s="126">
        <f t="shared" si="9"/>
        <v>-65.715608050593843</v>
      </c>
      <c r="AI31" s="125">
        <f t="shared" si="15"/>
        <v>-5.8999999999997499E-2</v>
      </c>
      <c r="AJ31" s="141">
        <f t="shared" si="16"/>
        <v>-0.01</v>
      </c>
      <c r="AK31" s="142">
        <f t="shared" si="17"/>
        <v>-0.01</v>
      </c>
      <c r="AL31" s="205">
        <f t="shared" si="13"/>
        <v>6505.8451970087899</v>
      </c>
      <c r="AM31" s="17"/>
      <c r="AN31" s="17"/>
      <c r="AO31" s="17"/>
      <c r="AP31" s="17"/>
      <c r="AQ31" s="17"/>
      <c r="BH31" s="21" t="s">
        <v>175</v>
      </c>
      <c r="BI31" s="22" t="str">
        <f t="shared" si="21"/>
        <v>Minors</v>
      </c>
    </row>
    <row r="32" spans="1:65" ht="15">
      <c r="A32" s="4"/>
      <c r="B32" s="145" t="s">
        <v>83</v>
      </c>
      <c r="C32" s="143">
        <f t="shared" si="7"/>
        <v>22</v>
      </c>
      <c r="D32" s="129">
        <v>7</v>
      </c>
      <c r="E32" s="41" t="s">
        <v>125</v>
      </c>
      <c r="F32" s="131" t="s">
        <v>174</v>
      </c>
      <c r="G32" s="43" t="s">
        <v>72</v>
      </c>
      <c r="H32" s="43"/>
      <c r="I32" s="60" t="s">
        <v>148</v>
      </c>
      <c r="J32" s="44" t="s">
        <v>87</v>
      </c>
      <c r="K32" s="45" t="s">
        <v>88</v>
      </c>
      <c r="L32" s="46" t="s">
        <v>104</v>
      </c>
      <c r="M32" s="137" t="s">
        <v>90</v>
      </c>
      <c r="N32" s="56"/>
      <c r="O32" s="56"/>
      <c r="P32" s="56"/>
      <c r="Q32" s="47">
        <f t="shared" si="14"/>
        <v>6505.8451970087899</v>
      </c>
      <c r="R32" s="126">
        <f t="shared" si="1"/>
        <v>65.058451970087901</v>
      </c>
      <c r="S32" s="49">
        <v>0.01</v>
      </c>
      <c r="T32" s="50">
        <v>0.11</v>
      </c>
      <c r="U32" s="132">
        <v>92.600999999999999</v>
      </c>
      <c r="V32" s="133">
        <v>92.481999999999999</v>
      </c>
      <c r="W32" s="125">
        <f t="shared" si="2"/>
        <v>0.11899999999999977</v>
      </c>
      <c r="X32" s="138">
        <f t="shared" si="24"/>
        <v>65.058451970087901</v>
      </c>
      <c r="Y32" s="133">
        <v>92.959000000000003</v>
      </c>
      <c r="Z32" s="125">
        <f t="shared" si="4"/>
        <v>0.35800000000000409</v>
      </c>
      <c r="AA32" s="139">
        <f t="shared" si="22"/>
        <v>195.72206559068721</v>
      </c>
      <c r="AB32" s="140">
        <f t="shared" si="23"/>
        <v>3.0084033613445778</v>
      </c>
      <c r="AC32" s="131" t="s">
        <v>174</v>
      </c>
      <c r="AD32" s="133">
        <v>92.481999999999999</v>
      </c>
      <c r="AE32" s="55">
        <v>0</v>
      </c>
      <c r="AF32" s="55">
        <v>0</v>
      </c>
      <c r="AG32" s="55">
        <f>-X32</f>
        <v>-65.058451970087901</v>
      </c>
      <c r="AH32" s="126">
        <f t="shared" si="9"/>
        <v>-65.058451970087901</v>
      </c>
      <c r="AI32" s="125">
        <f t="shared" si="15"/>
        <v>-0.11899999999999977</v>
      </c>
      <c r="AJ32" s="141">
        <f t="shared" si="16"/>
        <v>-0.01</v>
      </c>
      <c r="AK32" s="142">
        <f t="shared" si="17"/>
        <v>-0.01</v>
      </c>
      <c r="AL32" s="205">
        <f t="shared" si="13"/>
        <v>6440.7867450387021</v>
      </c>
      <c r="AM32" s="17"/>
      <c r="AN32" s="17"/>
      <c r="AO32" s="17"/>
      <c r="AP32" s="17"/>
      <c r="AQ32" s="17"/>
      <c r="BH32" s="21" t="s">
        <v>113</v>
      </c>
      <c r="BI32" s="22" t="str">
        <f t="shared" si="21"/>
        <v>Minors</v>
      </c>
    </row>
    <row r="33" spans="1:61" ht="15">
      <c r="A33" s="4"/>
      <c r="B33" s="145" t="s">
        <v>83</v>
      </c>
      <c r="C33" s="143">
        <f t="shared" si="7"/>
        <v>23</v>
      </c>
      <c r="D33" s="130">
        <v>13</v>
      </c>
      <c r="E33" s="41" t="s">
        <v>125</v>
      </c>
      <c r="F33" s="42" t="s">
        <v>176</v>
      </c>
      <c r="G33" s="43" t="s">
        <v>72</v>
      </c>
      <c r="H33" s="43"/>
      <c r="I33" s="60" t="s">
        <v>177</v>
      </c>
      <c r="J33" s="44" t="s">
        <v>87</v>
      </c>
      <c r="K33" s="45" t="s">
        <v>88</v>
      </c>
      <c r="L33" s="46" t="s">
        <v>104</v>
      </c>
      <c r="M33" s="137" t="s">
        <v>90</v>
      </c>
      <c r="N33" s="56"/>
      <c r="O33" s="56"/>
      <c r="P33" s="56"/>
      <c r="Q33" s="47">
        <f t="shared" si="14"/>
        <v>6440.7867450387021</v>
      </c>
      <c r="R33" s="126">
        <f t="shared" si="1"/>
        <v>64.407867450387016</v>
      </c>
      <c r="S33" s="49">
        <v>0.01</v>
      </c>
      <c r="T33" s="50">
        <v>0.05</v>
      </c>
      <c r="U33" s="134">
        <v>0.62868999999999997</v>
      </c>
      <c r="V33" s="135">
        <v>0.62816000000000005</v>
      </c>
      <c r="W33" s="125">
        <f t="shared" si="2"/>
        <v>5.2999999999991942E-4</v>
      </c>
      <c r="X33" s="138">
        <f t="shared" si="24"/>
        <v>64.407867450387016</v>
      </c>
      <c r="Y33" s="136">
        <v>0.63022999999999996</v>
      </c>
      <c r="Z33" s="125">
        <f t="shared" si="4"/>
        <v>1.5399999999999858E-3</v>
      </c>
      <c r="AA33" s="139">
        <f t="shared" si="22"/>
        <v>187.14738844077391</v>
      </c>
      <c r="AB33" s="140">
        <f t="shared" si="23"/>
        <v>2.9056603773589056</v>
      </c>
      <c r="AC33" s="42" t="s">
        <v>176</v>
      </c>
      <c r="AD33" s="135">
        <v>0.62816000000000005</v>
      </c>
      <c r="AE33" s="55">
        <v>0</v>
      </c>
      <c r="AF33" s="55">
        <v>0</v>
      </c>
      <c r="AG33" s="55">
        <f>-X33</f>
        <v>-64.407867450387016</v>
      </c>
      <c r="AH33" s="126">
        <f t="shared" si="9"/>
        <v>-64.407867450387016</v>
      </c>
      <c r="AI33" s="125">
        <f t="shared" si="15"/>
        <v>-5.2999999999991942E-4</v>
      </c>
      <c r="AJ33" s="141">
        <f t="shared" si="16"/>
        <v>-0.01</v>
      </c>
      <c r="AK33" s="142">
        <f t="shared" si="17"/>
        <v>-0.01</v>
      </c>
      <c r="AL33" s="205">
        <f t="shared" si="13"/>
        <v>6376.3788775883149</v>
      </c>
      <c r="AM33" s="17"/>
      <c r="AN33" s="17"/>
      <c r="AO33" s="17"/>
      <c r="AP33" s="17"/>
      <c r="AQ33" s="17"/>
      <c r="BH33" s="21" t="s">
        <v>164</v>
      </c>
      <c r="BI33" s="22" t="str">
        <f t="shared" si="21"/>
        <v>Minors</v>
      </c>
    </row>
    <row r="34" spans="1:61" ht="15">
      <c r="A34" s="4"/>
      <c r="B34" s="145" t="s">
        <v>123</v>
      </c>
      <c r="C34" s="146">
        <v>24</v>
      </c>
      <c r="D34" s="130">
        <v>15</v>
      </c>
      <c r="E34" s="41" t="s">
        <v>92</v>
      </c>
      <c r="F34" s="42" t="s">
        <v>178</v>
      </c>
      <c r="G34" s="43" t="s">
        <v>85</v>
      </c>
      <c r="H34" s="43" t="s">
        <v>79</v>
      </c>
      <c r="I34" s="60" t="s">
        <v>140</v>
      </c>
      <c r="J34" s="44" t="s">
        <v>87</v>
      </c>
      <c r="K34" s="45" t="s">
        <v>103</v>
      </c>
      <c r="L34" s="46" t="s">
        <v>104</v>
      </c>
      <c r="M34" s="77" t="s">
        <v>75</v>
      </c>
      <c r="N34" s="56"/>
      <c r="O34" s="56"/>
      <c r="P34" s="56"/>
      <c r="Q34" s="47">
        <f t="shared" si="14"/>
        <v>6376.3788775883149</v>
      </c>
      <c r="R34" s="126">
        <f t="shared" si="1"/>
        <v>63.76378877588315</v>
      </c>
      <c r="S34" s="49">
        <v>0.01</v>
      </c>
      <c r="T34" s="50">
        <v>0.01</v>
      </c>
      <c r="U34" s="57">
        <v>133.21100000000001</v>
      </c>
      <c r="V34" s="59">
        <v>133.107</v>
      </c>
      <c r="W34" s="125">
        <f t="shared" si="2"/>
        <v>0.10400000000001342</v>
      </c>
      <c r="X34" s="138">
        <f t="shared" si="24"/>
        <v>63.76378877588315</v>
      </c>
      <c r="Y34" s="58">
        <v>133.523</v>
      </c>
      <c r="Z34" s="125">
        <f t="shared" si="4"/>
        <v>0.3119999999999834</v>
      </c>
      <c r="AA34" s="139">
        <f t="shared" si="22"/>
        <v>191.29136632761458</v>
      </c>
      <c r="AB34" s="140">
        <f t="shared" si="23"/>
        <v>2.9999999999994533</v>
      </c>
      <c r="AC34" s="42" t="s">
        <v>178</v>
      </c>
      <c r="AD34" s="58">
        <v>133.523</v>
      </c>
      <c r="AE34" s="55">
        <v>0</v>
      </c>
      <c r="AF34" s="55">
        <v>0</v>
      </c>
      <c r="AG34" s="55">
        <f>+AA34</f>
        <v>191.29136632761458</v>
      </c>
      <c r="AH34" s="126">
        <f t="shared" si="9"/>
        <v>191.29136632761458</v>
      </c>
      <c r="AI34" s="125">
        <f t="shared" si="15"/>
        <v>0.3119999999999834</v>
      </c>
      <c r="AJ34" s="141">
        <f t="shared" si="16"/>
        <v>2.9999999999994531E-2</v>
      </c>
      <c r="AK34" s="142">
        <f t="shared" si="17"/>
        <v>2.9999999999994531E-2</v>
      </c>
      <c r="AL34" s="205">
        <f t="shared" si="13"/>
        <v>6567.6702439159299</v>
      </c>
      <c r="AM34" s="17"/>
      <c r="AN34" s="17"/>
      <c r="AO34" s="17"/>
      <c r="AP34" s="17"/>
      <c r="AQ34" s="17"/>
      <c r="BH34" s="21" t="s">
        <v>179</v>
      </c>
      <c r="BI34" s="22" t="str">
        <f t="shared" si="21"/>
        <v>Minors</v>
      </c>
    </row>
    <row r="35" spans="1:61" ht="15">
      <c r="A35" s="4"/>
      <c r="B35" s="145" t="s">
        <v>123</v>
      </c>
      <c r="C35" s="146">
        <v>25</v>
      </c>
      <c r="D35" s="130">
        <v>15</v>
      </c>
      <c r="E35" s="41" t="s">
        <v>105</v>
      </c>
      <c r="F35" s="42" t="s">
        <v>180</v>
      </c>
      <c r="G35" s="43" t="s">
        <v>85</v>
      </c>
      <c r="H35" s="43" t="s">
        <v>79</v>
      </c>
      <c r="I35" s="60" t="s">
        <v>82</v>
      </c>
      <c r="J35" s="44" t="s">
        <v>87</v>
      </c>
      <c r="K35" s="45" t="s">
        <v>88</v>
      </c>
      <c r="L35" s="46" t="s">
        <v>104</v>
      </c>
      <c r="M35" s="137" t="s">
        <v>90</v>
      </c>
      <c r="N35" s="56"/>
      <c r="O35" s="56"/>
      <c r="P35" s="56"/>
      <c r="Q35" s="47">
        <f t="shared" si="14"/>
        <v>6567.6702439159299</v>
      </c>
      <c r="R35" s="126">
        <f t="shared" si="1"/>
        <v>65.6767024391593</v>
      </c>
      <c r="S35" s="49">
        <v>0.01</v>
      </c>
      <c r="T35" s="50">
        <v>0.01</v>
      </c>
      <c r="U35" s="57">
        <v>1.09274</v>
      </c>
      <c r="V35" s="59">
        <v>1.0920099999999999</v>
      </c>
      <c r="W35" s="125">
        <f t="shared" si="2"/>
        <v>7.3000000000011944E-4</v>
      </c>
      <c r="X35" s="138">
        <f t="shared" si="24"/>
        <v>65.6767024391593</v>
      </c>
      <c r="Y35" s="58">
        <v>1.09493</v>
      </c>
      <c r="Z35" s="125">
        <f t="shared" si="4"/>
        <v>2.1899999999999142E-3</v>
      </c>
      <c r="AA35" s="139">
        <f t="shared" si="22"/>
        <v>197.03010731743794</v>
      </c>
      <c r="AB35" s="140">
        <f t="shared" si="23"/>
        <v>2.9999999999993916</v>
      </c>
      <c r="AC35" s="42" t="s">
        <v>180</v>
      </c>
      <c r="AD35" s="59">
        <v>1.0920099999999999</v>
      </c>
      <c r="AE35" s="55">
        <v>0</v>
      </c>
      <c r="AF35" s="55">
        <v>0</v>
      </c>
      <c r="AG35" s="55">
        <f>-X35</f>
        <v>-65.6767024391593</v>
      </c>
      <c r="AH35" s="126">
        <f t="shared" si="9"/>
        <v>-65.6767024391593</v>
      </c>
      <c r="AI35" s="125">
        <f t="shared" si="15"/>
        <v>-7.3000000000011944E-4</v>
      </c>
      <c r="AJ35" s="141">
        <f t="shared" si="16"/>
        <v>-0.01</v>
      </c>
      <c r="AK35" s="142">
        <f t="shared" si="17"/>
        <v>-0.01</v>
      </c>
      <c r="AL35" s="205">
        <f>Q35+AG35</f>
        <v>6501.9935414767706</v>
      </c>
      <c r="AM35" s="17"/>
      <c r="AN35" s="17"/>
      <c r="AO35" s="17"/>
      <c r="AP35" s="17"/>
      <c r="AQ35" s="17"/>
      <c r="BH35" s="21" t="s">
        <v>181</v>
      </c>
      <c r="BI35" s="22" t="str">
        <f t="shared" si="21"/>
        <v>Minors</v>
      </c>
    </row>
    <row r="36" spans="1:61" ht="15">
      <c r="A36" s="4"/>
      <c r="B36" s="145" t="s">
        <v>123</v>
      </c>
      <c r="C36" s="146">
        <v>26</v>
      </c>
      <c r="D36" s="130">
        <v>15</v>
      </c>
      <c r="E36" s="41" t="s">
        <v>105</v>
      </c>
      <c r="F36" s="42" t="s">
        <v>180</v>
      </c>
      <c r="G36" s="43" t="s">
        <v>85</v>
      </c>
      <c r="H36" s="43" t="s">
        <v>79</v>
      </c>
      <c r="I36" s="60" t="s">
        <v>102</v>
      </c>
      <c r="J36" s="44" t="s">
        <v>87</v>
      </c>
      <c r="K36" s="45" t="s">
        <v>103</v>
      </c>
      <c r="L36" s="46" t="s">
        <v>104</v>
      </c>
      <c r="M36" s="77" t="s">
        <v>75</v>
      </c>
      <c r="N36" s="56"/>
      <c r="O36" s="56"/>
      <c r="P36" s="56"/>
      <c r="Q36" s="47">
        <f t="shared" si="14"/>
        <v>6501.9935414767706</v>
      </c>
      <c r="R36" s="126">
        <f t="shared" si="1"/>
        <v>65.019935414767701</v>
      </c>
      <c r="S36" s="49">
        <v>0.01</v>
      </c>
      <c r="T36" s="50">
        <v>0.01</v>
      </c>
      <c r="U36" s="57">
        <v>1.24715</v>
      </c>
      <c r="V36" s="59">
        <v>1.2461599999999999</v>
      </c>
      <c r="W36" s="125">
        <f t="shared" si="2"/>
        <v>9.900000000000464E-4</v>
      </c>
      <c r="X36" s="138">
        <f t="shared" si="24"/>
        <v>65.019935414767701</v>
      </c>
      <c r="Y36" s="58">
        <v>1.2501199999999999</v>
      </c>
      <c r="Z36" s="125">
        <f t="shared" si="4"/>
        <v>2.9699999999999172E-3</v>
      </c>
      <c r="AA36" s="139">
        <f t="shared" si="22"/>
        <v>195.05980624428852</v>
      </c>
      <c r="AB36" s="140">
        <f t="shared" si="23"/>
        <v>2.9999999999997757</v>
      </c>
      <c r="AC36" s="42" t="s">
        <v>180</v>
      </c>
      <c r="AD36" s="58">
        <v>1.2501199999999999</v>
      </c>
      <c r="AE36" s="55">
        <v>0</v>
      </c>
      <c r="AF36" s="55">
        <v>0</v>
      </c>
      <c r="AG36" s="55">
        <f>+AA36</f>
        <v>195.05980624428852</v>
      </c>
      <c r="AH36" s="126">
        <f t="shared" si="9"/>
        <v>195.05980624428852</v>
      </c>
      <c r="AI36" s="125">
        <f t="shared" si="15"/>
        <v>2.9699999999999172E-3</v>
      </c>
      <c r="AJ36" s="141">
        <f t="shared" si="16"/>
        <v>2.9999999999997761E-2</v>
      </c>
      <c r="AK36" s="142">
        <f t="shared" si="17"/>
        <v>2.9999999999997761E-2</v>
      </c>
      <c r="AL36" s="205">
        <f t="shared" si="13"/>
        <v>6697.0533477210593</v>
      </c>
      <c r="AM36" s="17"/>
      <c r="AN36" s="17"/>
      <c r="AO36" s="17"/>
      <c r="AP36" s="17"/>
      <c r="AQ36" s="17"/>
      <c r="BH36" s="21" t="s">
        <v>182</v>
      </c>
      <c r="BI36" s="22" t="str">
        <f t="shared" si="21"/>
        <v>Minors</v>
      </c>
    </row>
    <row r="37" spans="1:61" ht="15">
      <c r="A37" s="4"/>
      <c r="B37" s="145" t="s">
        <v>123</v>
      </c>
      <c r="C37" s="146">
        <v>27</v>
      </c>
      <c r="D37" s="130">
        <v>15</v>
      </c>
      <c r="E37" s="41" t="s">
        <v>117</v>
      </c>
      <c r="F37" s="42" t="s">
        <v>183</v>
      </c>
      <c r="G37" s="43" t="s">
        <v>72</v>
      </c>
      <c r="H37" s="43" t="s">
        <v>79</v>
      </c>
      <c r="I37" s="60" t="s">
        <v>102</v>
      </c>
      <c r="J37" s="44" t="s">
        <v>87</v>
      </c>
      <c r="K37" s="45" t="s">
        <v>103</v>
      </c>
      <c r="L37" s="46" t="s">
        <v>104</v>
      </c>
      <c r="M37" s="77" t="s">
        <v>75</v>
      </c>
      <c r="N37" s="56"/>
      <c r="O37" s="56"/>
      <c r="P37" s="56"/>
      <c r="Q37" s="47">
        <f t="shared" si="14"/>
        <v>6697.0533477210593</v>
      </c>
      <c r="R37" s="126">
        <f t="shared" si="1"/>
        <v>66.970533477210594</v>
      </c>
      <c r="S37" s="49">
        <v>0.01</v>
      </c>
      <c r="T37" s="50">
        <v>0.09</v>
      </c>
      <c r="U37" s="57">
        <v>1.25031</v>
      </c>
      <c r="V37" s="59">
        <v>1.24949</v>
      </c>
      <c r="W37" s="125">
        <f t="shared" si="2"/>
        <v>8.2000000000004292E-4</v>
      </c>
      <c r="X37" s="138">
        <f t="shared" si="24"/>
        <v>66.970533477210594</v>
      </c>
      <c r="Y37" s="58">
        <v>1.2527699999999999</v>
      </c>
      <c r="Z37" s="125">
        <f>IF(Y37="","",IF(L37="Long",Y37-U37,U37-Y37))</f>
        <v>2.4599999999999067E-3</v>
      </c>
      <c r="AA37" s="139">
        <f>IF(AB37="","",AB37*X37/1)</f>
        <v>200.91160043161364</v>
      </c>
      <c r="AB37" s="140">
        <f>IF(Z37="","",Z37*1/W37)</f>
        <v>2.9999999999997291</v>
      </c>
      <c r="AC37" s="42" t="s">
        <v>183</v>
      </c>
      <c r="AD37" s="58">
        <v>1.2527699999999999</v>
      </c>
      <c r="AE37" s="55">
        <v>0</v>
      </c>
      <c r="AF37" s="55">
        <v>0</v>
      </c>
      <c r="AG37" s="55">
        <f>+AA37</f>
        <v>200.91160043161364</v>
      </c>
      <c r="AH37" s="126">
        <f t="shared" si="9"/>
        <v>200.91160043161364</v>
      </c>
      <c r="AI37" s="125">
        <f t="shared" si="15"/>
        <v>2.4599999999999067E-3</v>
      </c>
      <c r="AJ37" s="141">
        <f t="shared" si="16"/>
        <v>2.9999999999997293E-2</v>
      </c>
      <c r="AK37" s="142">
        <f t="shared" si="17"/>
        <v>2.9999999999997293E-2</v>
      </c>
      <c r="AL37" s="205">
        <f t="shared" si="13"/>
        <v>6897.9649481526731</v>
      </c>
      <c r="AM37" s="17"/>
      <c r="AN37" s="17"/>
      <c r="AO37" s="17"/>
      <c r="AP37" s="17"/>
      <c r="AQ37" s="17"/>
      <c r="BH37" s="21" t="s">
        <v>184</v>
      </c>
      <c r="BI37" s="22" t="str">
        <f t="shared" si="21"/>
        <v>Minors</v>
      </c>
    </row>
    <row r="38" spans="1:61" ht="15">
      <c r="A38" s="4"/>
      <c r="B38" s="145" t="s">
        <v>123</v>
      </c>
      <c r="C38" s="146">
        <v>28</v>
      </c>
      <c r="D38" s="130">
        <v>16</v>
      </c>
      <c r="E38" s="41" t="s">
        <v>92</v>
      </c>
      <c r="F38" s="42" t="s">
        <v>185</v>
      </c>
      <c r="G38" s="43" t="s">
        <v>72</v>
      </c>
      <c r="H38" s="43" t="s">
        <v>79</v>
      </c>
      <c r="I38" s="60" t="s">
        <v>102</v>
      </c>
      <c r="J38" s="44" t="s">
        <v>87</v>
      </c>
      <c r="K38" s="45" t="s">
        <v>157</v>
      </c>
      <c r="L38" s="46" t="s">
        <v>104</v>
      </c>
      <c r="M38" s="137" t="s">
        <v>90</v>
      </c>
      <c r="N38" s="56"/>
      <c r="O38" s="56"/>
      <c r="P38" s="56"/>
      <c r="Q38" s="47">
        <f t="shared" si="14"/>
        <v>6897.9649481526731</v>
      </c>
      <c r="R38" s="126">
        <f t="shared" si="1"/>
        <v>68.979649481526735</v>
      </c>
      <c r="S38" s="49">
        <v>0.01</v>
      </c>
      <c r="T38" s="50">
        <v>0.01</v>
      </c>
      <c r="U38" s="57">
        <v>1.24214</v>
      </c>
      <c r="V38" s="59">
        <v>1.2416100000000001</v>
      </c>
      <c r="W38" s="125">
        <f t="shared" si="2"/>
        <v>5.2999999999991942E-4</v>
      </c>
      <c r="X38" s="138">
        <f t="shared" si="24"/>
        <v>68.979649481526735</v>
      </c>
      <c r="Y38" s="58">
        <v>1.24373</v>
      </c>
      <c r="Z38" s="125">
        <f t="shared" si="4"/>
        <v>1.5899999999999803E-3</v>
      </c>
      <c r="AA38" s="139">
        <f t="shared" si="22"/>
        <v>206.93894844460908</v>
      </c>
      <c r="AB38" s="140">
        <f t="shared" si="23"/>
        <v>3.0000000000004188</v>
      </c>
      <c r="AC38" s="42" t="s">
        <v>185</v>
      </c>
      <c r="AD38" s="59">
        <v>1.2416100000000001</v>
      </c>
      <c r="AE38" s="55">
        <v>0</v>
      </c>
      <c r="AF38" s="55">
        <v>0</v>
      </c>
      <c r="AG38" s="55">
        <f>-X38</f>
        <v>-68.979649481526735</v>
      </c>
      <c r="AH38" s="126">
        <f t="shared" si="9"/>
        <v>-68.979649481526735</v>
      </c>
      <c r="AI38" s="125">
        <f t="shared" si="15"/>
        <v>-5.2999999999991942E-4</v>
      </c>
      <c r="AJ38" s="141">
        <f t="shared" si="16"/>
        <v>-0.01</v>
      </c>
      <c r="AK38" s="142">
        <f t="shared" si="17"/>
        <v>-0.01</v>
      </c>
      <c r="AL38" s="205">
        <f t="shared" si="13"/>
        <v>6828.9852986711467</v>
      </c>
      <c r="AM38" s="17"/>
      <c r="AN38" s="17"/>
      <c r="AO38" s="17"/>
      <c r="AP38" s="17"/>
      <c r="AQ38" s="17"/>
      <c r="BH38" s="21" t="s">
        <v>177</v>
      </c>
      <c r="BI38" s="22" t="str">
        <f t="shared" si="21"/>
        <v>Minors</v>
      </c>
    </row>
    <row r="39" spans="1:61" ht="15">
      <c r="A39" s="4"/>
      <c r="B39" s="145" t="s">
        <v>83</v>
      </c>
      <c r="C39" s="146">
        <v>29</v>
      </c>
      <c r="D39" s="130">
        <v>17</v>
      </c>
      <c r="E39" s="41" t="s">
        <v>125</v>
      </c>
      <c r="F39" s="42" t="s">
        <v>186</v>
      </c>
      <c r="G39" s="43" t="s">
        <v>106</v>
      </c>
      <c r="H39" s="43" t="s">
        <v>79</v>
      </c>
      <c r="I39" s="60" t="s">
        <v>99</v>
      </c>
      <c r="J39" s="44" t="s">
        <v>87</v>
      </c>
      <c r="K39" s="45" t="s">
        <v>157</v>
      </c>
      <c r="L39" s="46" t="s">
        <v>89</v>
      </c>
      <c r="M39" s="77" t="s">
        <v>75</v>
      </c>
      <c r="N39" s="56"/>
      <c r="O39" s="56"/>
      <c r="P39" s="56"/>
      <c r="Q39" s="47">
        <f t="shared" si="14"/>
        <v>6828.9852986711467</v>
      </c>
      <c r="R39" s="126">
        <f t="shared" si="1"/>
        <v>68.289852986711466</v>
      </c>
      <c r="S39" s="49">
        <v>0.01</v>
      </c>
      <c r="T39" s="50">
        <v>0.02</v>
      </c>
      <c r="U39" s="57">
        <v>0.66088999999999998</v>
      </c>
      <c r="V39" s="59">
        <v>0.66134999999999999</v>
      </c>
      <c r="W39" s="125">
        <f t="shared" si="2"/>
        <v>4.6000000000001595E-4</v>
      </c>
      <c r="X39" s="138">
        <f t="shared" si="24"/>
        <v>68.289852986711466</v>
      </c>
      <c r="Y39" s="58">
        <v>0.65951000000000004</v>
      </c>
      <c r="Z39" s="125">
        <f t="shared" si="4"/>
        <v>1.3799999999999368E-3</v>
      </c>
      <c r="AA39" s="139">
        <f t="shared" si="22"/>
        <v>204.86955896011793</v>
      </c>
      <c r="AB39" s="140">
        <f t="shared" si="23"/>
        <v>2.9999999999997589</v>
      </c>
      <c r="AC39" s="42" t="s">
        <v>186</v>
      </c>
      <c r="AD39" s="58">
        <v>0.65951000000000004</v>
      </c>
      <c r="AE39" s="55">
        <v>0</v>
      </c>
      <c r="AF39" s="55">
        <v>0</v>
      </c>
      <c r="AG39" s="55">
        <f>+AA39</f>
        <v>204.86955896011793</v>
      </c>
      <c r="AH39" s="126">
        <f t="shared" si="9"/>
        <v>204.86955896011793</v>
      </c>
      <c r="AI39" s="125">
        <f t="shared" si="15"/>
        <v>1.3799999999999368E-3</v>
      </c>
      <c r="AJ39" s="141">
        <f t="shared" si="16"/>
        <v>2.9999999999997591E-2</v>
      </c>
      <c r="AK39" s="142">
        <f t="shared" si="17"/>
        <v>2.9999999999997591E-2</v>
      </c>
      <c r="AL39" s="205">
        <f t="shared" si="13"/>
        <v>7033.8548576312642</v>
      </c>
      <c r="AM39" s="17"/>
      <c r="AN39" s="17"/>
      <c r="AO39" s="17"/>
      <c r="AP39" s="17"/>
      <c r="AQ39" s="17"/>
      <c r="BH39" s="21" t="s">
        <v>154</v>
      </c>
      <c r="BI39" s="22" t="str">
        <f t="shared" si="21"/>
        <v>Minors</v>
      </c>
    </row>
    <row r="40" spans="1:61" ht="15">
      <c r="A40" s="4"/>
      <c r="B40" s="145" t="s">
        <v>123</v>
      </c>
      <c r="C40" s="146">
        <v>30</v>
      </c>
      <c r="D40" s="130">
        <v>18</v>
      </c>
      <c r="E40" s="41" t="s">
        <v>105</v>
      </c>
      <c r="F40" s="42" t="s">
        <v>187</v>
      </c>
      <c r="G40" s="43" t="s">
        <v>72</v>
      </c>
      <c r="H40" s="43" t="s">
        <v>79</v>
      </c>
      <c r="I40" s="60" t="s">
        <v>129</v>
      </c>
      <c r="J40" s="44" t="s">
        <v>87</v>
      </c>
      <c r="K40" s="45" t="s">
        <v>103</v>
      </c>
      <c r="L40" s="46" t="s">
        <v>104</v>
      </c>
      <c r="M40" s="137" t="s">
        <v>90</v>
      </c>
      <c r="N40" s="56"/>
      <c r="O40" s="56"/>
      <c r="P40" s="56"/>
      <c r="Q40" s="47">
        <f t="shared" si="14"/>
        <v>7033.8548576312642</v>
      </c>
      <c r="R40" s="126">
        <f t="shared" si="1"/>
        <v>70.338548576312647</v>
      </c>
      <c r="S40" s="49">
        <v>0.01</v>
      </c>
      <c r="T40" s="50">
        <v>7.0000000000000007E-2</v>
      </c>
      <c r="U40" s="57">
        <v>1.36226</v>
      </c>
      <c r="V40" s="59">
        <v>1.3619000000000001</v>
      </c>
      <c r="W40" s="125">
        <f t="shared" si="2"/>
        <v>3.5999999999991594E-4</v>
      </c>
      <c r="X40" s="138">
        <f t="shared" si="24"/>
        <v>70.338548576312647</v>
      </c>
      <c r="Y40" s="58">
        <v>1.36334</v>
      </c>
      <c r="Z40" s="125">
        <f t="shared" si="4"/>
        <v>1.0799999999999699E-3</v>
      </c>
      <c r="AA40" s="139">
        <f t="shared" si="22"/>
        <v>211.01564572898133</v>
      </c>
      <c r="AB40" s="140">
        <f t="shared" si="23"/>
        <v>3.0000000000006168</v>
      </c>
      <c r="AC40" s="42" t="s">
        <v>187</v>
      </c>
      <c r="AD40" s="59">
        <v>1.3619000000000001</v>
      </c>
      <c r="AE40" s="55">
        <v>0</v>
      </c>
      <c r="AF40" s="55">
        <v>0</v>
      </c>
      <c r="AG40" s="55">
        <f>-X40</f>
        <v>-70.338548576312647</v>
      </c>
      <c r="AH40" s="126">
        <f t="shared" si="9"/>
        <v>-70.338548576312647</v>
      </c>
      <c r="AI40" s="125">
        <f t="shared" si="15"/>
        <v>-3.5999999999991594E-4</v>
      </c>
      <c r="AJ40" s="141">
        <f t="shared" si="16"/>
        <v>-0.01</v>
      </c>
      <c r="AK40" s="142">
        <f t="shared" si="17"/>
        <v>-0.01</v>
      </c>
      <c r="AL40" s="205">
        <f t="shared" si="13"/>
        <v>6963.5163090549513</v>
      </c>
      <c r="AM40" s="17"/>
      <c r="AN40" s="17"/>
      <c r="AO40" s="17"/>
      <c r="AP40" s="17"/>
      <c r="AQ40" s="17"/>
      <c r="BH40" s="61" t="s">
        <v>188</v>
      </c>
      <c r="BI40" s="22" t="str">
        <f t="shared" ref="BI40:BI70" si="25">$BA$12</f>
        <v>Exotics</v>
      </c>
    </row>
    <row r="41" spans="1:61" ht="15">
      <c r="A41" s="4"/>
      <c r="B41" s="145" t="s">
        <v>123</v>
      </c>
      <c r="C41" s="146">
        <v>31</v>
      </c>
      <c r="D41" s="130">
        <v>18</v>
      </c>
      <c r="E41" s="41" t="s">
        <v>105</v>
      </c>
      <c r="F41" s="42" t="s">
        <v>189</v>
      </c>
      <c r="G41" s="43" t="s">
        <v>85</v>
      </c>
      <c r="H41" s="43" t="s">
        <v>79</v>
      </c>
      <c r="I41" s="60" t="s">
        <v>175</v>
      </c>
      <c r="J41" s="44" t="s">
        <v>87</v>
      </c>
      <c r="K41" s="45" t="s">
        <v>157</v>
      </c>
      <c r="L41" s="46" t="s">
        <v>104</v>
      </c>
      <c r="M41" s="137" t="s">
        <v>90</v>
      </c>
      <c r="N41" s="56"/>
      <c r="O41" s="56"/>
      <c r="P41" s="56"/>
      <c r="Q41" s="47">
        <f t="shared" si="14"/>
        <v>6963.5163090549513</v>
      </c>
      <c r="R41" s="126">
        <f t="shared" si="1"/>
        <v>69.635163090549511</v>
      </c>
      <c r="S41" s="49">
        <v>0.01</v>
      </c>
      <c r="T41" s="50">
        <v>0.01</v>
      </c>
      <c r="U41" s="57">
        <v>1.7085300000000001</v>
      </c>
      <c r="V41" s="59">
        <v>1.7080200000000001</v>
      </c>
      <c r="W41" s="125">
        <f t="shared" si="2"/>
        <v>5.1000000000001044E-4</v>
      </c>
      <c r="X41" s="138">
        <f t="shared" si="24"/>
        <v>69.635163090549511</v>
      </c>
      <c r="Y41" s="58">
        <v>1.7100599999999999</v>
      </c>
      <c r="Z41" s="125">
        <f t="shared" si="4"/>
        <v>1.5299999999998093E-3</v>
      </c>
      <c r="AA41" s="139">
        <f t="shared" si="22"/>
        <v>208.90548927161822</v>
      </c>
      <c r="AB41" s="140">
        <f t="shared" si="23"/>
        <v>2.9999999999995648</v>
      </c>
      <c r="AC41" s="42" t="s">
        <v>189</v>
      </c>
      <c r="AD41" s="59">
        <v>1.7080200000000001</v>
      </c>
      <c r="AE41" s="55">
        <v>0</v>
      </c>
      <c r="AF41" s="55">
        <v>0</v>
      </c>
      <c r="AG41" s="55">
        <f>-X41</f>
        <v>-69.635163090549511</v>
      </c>
      <c r="AH41" s="126">
        <f t="shared" si="9"/>
        <v>-69.635163090549511</v>
      </c>
      <c r="AI41" s="125">
        <f t="shared" si="15"/>
        <v>-5.1000000000001044E-4</v>
      </c>
      <c r="AJ41" s="141">
        <f t="shared" si="16"/>
        <v>-0.01</v>
      </c>
      <c r="AK41" s="142">
        <f t="shared" si="17"/>
        <v>-0.01</v>
      </c>
      <c r="AL41" s="205">
        <f t="shared" si="13"/>
        <v>6893.8811459644021</v>
      </c>
      <c r="AM41" s="17"/>
      <c r="AN41" s="17"/>
      <c r="AO41" s="17"/>
      <c r="AP41" s="17"/>
      <c r="AQ41" s="17"/>
      <c r="BH41" s="61" t="s">
        <v>190</v>
      </c>
      <c r="BI41" s="22" t="str">
        <f t="shared" si="25"/>
        <v>Exotics</v>
      </c>
    </row>
    <row r="42" spans="1:61" ht="15">
      <c r="A42" s="4"/>
      <c r="B42" s="145" t="s">
        <v>123</v>
      </c>
      <c r="C42" s="146">
        <v>32</v>
      </c>
      <c r="D42" s="130">
        <v>18</v>
      </c>
      <c r="E42" s="41" t="s">
        <v>117</v>
      </c>
      <c r="F42" s="42" t="s">
        <v>191</v>
      </c>
      <c r="G42" s="43" t="s">
        <v>72</v>
      </c>
      <c r="H42" s="43" t="s">
        <v>79</v>
      </c>
      <c r="I42" s="60" t="s">
        <v>82</v>
      </c>
      <c r="J42" s="44" t="s">
        <v>87</v>
      </c>
      <c r="K42" s="45" t="s">
        <v>157</v>
      </c>
      <c r="L42" s="46" t="s">
        <v>89</v>
      </c>
      <c r="M42" s="77" t="s">
        <v>75</v>
      </c>
      <c r="N42" s="56"/>
      <c r="O42" s="56"/>
      <c r="P42" s="56"/>
      <c r="Q42" s="47">
        <f t="shared" si="14"/>
        <v>6893.8811459644021</v>
      </c>
      <c r="R42" s="126">
        <f t="shared" si="1"/>
        <v>68.938811459644029</v>
      </c>
      <c r="S42" s="49">
        <v>0.01</v>
      </c>
      <c r="T42" s="50">
        <v>0.04</v>
      </c>
      <c r="U42" s="57">
        <v>1.1053599999999999</v>
      </c>
      <c r="V42" s="59">
        <v>1.1058399999999999</v>
      </c>
      <c r="W42" s="125">
        <f t="shared" si="2"/>
        <v>4.8000000000003595E-4</v>
      </c>
      <c r="X42" s="138">
        <f t="shared" si="24"/>
        <v>68.938811459644029</v>
      </c>
      <c r="Y42" s="58">
        <v>1.1038699999999999</v>
      </c>
      <c r="Z42" s="125">
        <f t="shared" si="4"/>
        <v>1.4899999999999913E-3</v>
      </c>
      <c r="AA42" s="139">
        <f t="shared" si="22"/>
        <v>213.99756057262772</v>
      </c>
      <c r="AB42" s="140">
        <f t="shared" si="23"/>
        <v>3.1041666666664161</v>
      </c>
      <c r="AC42" s="42" t="s">
        <v>191</v>
      </c>
      <c r="AD42" s="58">
        <v>1.1038699999999999</v>
      </c>
      <c r="AE42" s="55">
        <v>0</v>
      </c>
      <c r="AF42" s="55">
        <v>0</v>
      </c>
      <c r="AG42" s="55">
        <f>+AA42</f>
        <v>213.99756057262772</v>
      </c>
      <c r="AH42" s="126">
        <f t="shared" si="9"/>
        <v>213.99756057262772</v>
      </c>
      <c r="AI42" s="125">
        <f t="shared" si="15"/>
        <v>1.4899999999999913E-3</v>
      </c>
      <c r="AJ42" s="141">
        <f t="shared" si="16"/>
        <v>3.104166666666416E-2</v>
      </c>
      <c r="AK42" s="142">
        <f t="shared" si="17"/>
        <v>3.104166666666416E-2</v>
      </c>
      <c r="AL42" s="205">
        <f t="shared" si="13"/>
        <v>7107.8787065370298</v>
      </c>
      <c r="AM42" s="17"/>
      <c r="AN42" s="105"/>
      <c r="AO42" s="17"/>
      <c r="AP42" s="17"/>
      <c r="AQ42" s="17"/>
      <c r="BH42" s="62" t="s">
        <v>192</v>
      </c>
      <c r="BI42" s="22" t="str">
        <f t="shared" si="25"/>
        <v>Exotics</v>
      </c>
    </row>
    <row r="43" spans="1:61" ht="15">
      <c r="A43" s="4"/>
      <c r="B43" s="145" t="s">
        <v>123</v>
      </c>
      <c r="C43" s="146">
        <v>33</v>
      </c>
      <c r="D43" s="130">
        <v>18</v>
      </c>
      <c r="E43" s="41" t="s">
        <v>125</v>
      </c>
      <c r="F43" s="42" t="s">
        <v>193</v>
      </c>
      <c r="G43" s="43" t="s">
        <v>72</v>
      </c>
      <c r="H43" s="43" t="s">
        <v>79</v>
      </c>
      <c r="I43" s="60" t="s">
        <v>129</v>
      </c>
      <c r="J43" s="44" t="s">
        <v>87</v>
      </c>
      <c r="K43" s="45" t="s">
        <v>157</v>
      </c>
      <c r="L43" s="46" t="s">
        <v>89</v>
      </c>
      <c r="M43" s="77" t="s">
        <v>75</v>
      </c>
      <c r="N43" s="56"/>
      <c r="O43" s="56"/>
      <c r="P43" s="56"/>
      <c r="Q43" s="47">
        <f t="shared" si="14"/>
        <v>7107.8787065370298</v>
      </c>
      <c r="R43" s="126">
        <f t="shared" ref="R43:R74" si="26">IF(Q43="","",S43*Q43/100%)</f>
        <v>71.078787065370292</v>
      </c>
      <c r="S43" s="49">
        <v>0.01</v>
      </c>
      <c r="T43" s="50">
        <v>0.08</v>
      </c>
      <c r="U43" s="57">
        <v>1.34944</v>
      </c>
      <c r="V43" s="59">
        <v>1.3497399999999999</v>
      </c>
      <c r="W43" s="125">
        <f t="shared" ref="W43:W44" si="27">IF(V43="","",IF(L43="Long",U43-V43,V43-U43))</f>
        <v>2.9999999999996696E-4</v>
      </c>
      <c r="X43" s="138">
        <f t="shared" si="24"/>
        <v>71.078787065370292</v>
      </c>
      <c r="Y43" s="58">
        <v>1.3485400000000001</v>
      </c>
      <c r="Z43" s="125">
        <f t="shared" ref="Z43:Z44" si="28">IF(Y43="","",IF(L43="Long",Y43-U43,U43-Y43))</f>
        <v>8.9999999999990088E-4</v>
      </c>
      <c r="AA43" s="139">
        <f t="shared" si="22"/>
        <v>213.23636119611086</v>
      </c>
      <c r="AB43" s="140">
        <f t="shared" si="23"/>
        <v>3</v>
      </c>
      <c r="AC43" s="42" t="s">
        <v>193</v>
      </c>
      <c r="AD43" s="58">
        <v>1.3485400000000001</v>
      </c>
      <c r="AE43" s="55">
        <v>0</v>
      </c>
      <c r="AF43" s="55">
        <v>0</v>
      </c>
      <c r="AG43" s="55">
        <f>+AA43</f>
        <v>213.23636119611086</v>
      </c>
      <c r="AH43" s="126">
        <f t="shared" si="9"/>
        <v>213.23636119611086</v>
      </c>
      <c r="AI43" s="125">
        <f t="shared" si="15"/>
        <v>8.9999999999990088E-4</v>
      </c>
      <c r="AJ43" s="141">
        <f t="shared" si="16"/>
        <v>0.03</v>
      </c>
      <c r="AK43" s="142">
        <f t="shared" si="17"/>
        <v>0.03</v>
      </c>
      <c r="AL43" s="205">
        <f t="shared" si="13"/>
        <v>7321.1150677331407</v>
      </c>
      <c r="AM43" s="17"/>
      <c r="AN43" s="17"/>
      <c r="AO43" s="17"/>
      <c r="AP43" s="17"/>
      <c r="AQ43" s="17"/>
      <c r="BH43" s="61" t="s">
        <v>194</v>
      </c>
      <c r="BI43" s="22" t="str">
        <f t="shared" si="25"/>
        <v>Exotics</v>
      </c>
    </row>
    <row r="44" spans="1:61" ht="15">
      <c r="A44" s="4"/>
      <c r="B44" s="145" t="s">
        <v>123</v>
      </c>
      <c r="C44" s="146">
        <v>34</v>
      </c>
      <c r="D44" s="130">
        <v>19</v>
      </c>
      <c r="E44" s="41" t="s">
        <v>71</v>
      </c>
      <c r="F44" s="42" t="s">
        <v>195</v>
      </c>
      <c r="G44" s="43" t="s">
        <v>72</v>
      </c>
      <c r="H44" s="43" t="s">
        <v>79</v>
      </c>
      <c r="I44" s="60" t="s">
        <v>140</v>
      </c>
      <c r="J44" s="44" t="s">
        <v>87</v>
      </c>
      <c r="K44" s="45" t="s">
        <v>157</v>
      </c>
      <c r="L44" s="46" t="s">
        <v>91</v>
      </c>
      <c r="M44" s="137" t="s">
        <v>90</v>
      </c>
      <c r="N44" s="56"/>
      <c r="O44" s="56"/>
      <c r="P44" s="56"/>
      <c r="Q44" s="47">
        <f t="shared" si="14"/>
        <v>7321.1150677331407</v>
      </c>
      <c r="R44" s="126">
        <f t="shared" si="26"/>
        <v>73.211150677331403</v>
      </c>
      <c r="S44" s="49">
        <v>0.01</v>
      </c>
      <c r="T44" s="50">
        <v>0.06</v>
      </c>
      <c r="U44" s="57">
        <v>135.02099999999999</v>
      </c>
      <c r="V44" s="59">
        <v>134.99700000000001</v>
      </c>
      <c r="W44" s="125">
        <f t="shared" si="27"/>
        <v>2.3999999999972488E-2</v>
      </c>
      <c r="X44" s="138">
        <f t="shared" si="24"/>
        <v>73.211150677331403</v>
      </c>
      <c r="Y44" s="58">
        <v>135.09299999999999</v>
      </c>
      <c r="Z44" s="125">
        <f t="shared" si="28"/>
        <v>7.2000000000002728E-2</v>
      </c>
      <c r="AA44" s="139">
        <f t="shared" si="22"/>
        <v>219.6334520322543</v>
      </c>
      <c r="AB44" s="140">
        <f t="shared" si="23"/>
        <v>3.0000000000035527</v>
      </c>
      <c r="AC44" s="42" t="s">
        <v>195</v>
      </c>
      <c r="AD44" s="59">
        <v>134.99700000000001</v>
      </c>
      <c r="AE44" s="55">
        <v>0</v>
      </c>
      <c r="AF44" s="55">
        <v>0</v>
      </c>
      <c r="AG44" s="55">
        <f>-X44</f>
        <v>-73.211150677331403</v>
      </c>
      <c r="AH44" s="126">
        <f t="shared" si="9"/>
        <v>-73.211150677331403</v>
      </c>
      <c r="AI44" s="125">
        <f t="shared" si="15"/>
        <v>-2.3999999999972488E-2</v>
      </c>
      <c r="AJ44" s="141">
        <f t="shared" si="16"/>
        <v>-0.01</v>
      </c>
      <c r="AK44" s="142">
        <f t="shared" si="17"/>
        <v>-0.01</v>
      </c>
      <c r="AL44" s="205">
        <f t="shared" si="13"/>
        <v>7247.903917055809</v>
      </c>
      <c r="AM44" s="17"/>
      <c r="AN44" s="17"/>
      <c r="AO44" s="17"/>
      <c r="AP44" s="17"/>
      <c r="AQ44" s="17"/>
      <c r="BH44" s="61" t="s">
        <v>196</v>
      </c>
      <c r="BI44" s="22" t="str">
        <f t="shared" si="25"/>
        <v>Exotics</v>
      </c>
    </row>
    <row r="45" spans="1:61" ht="15">
      <c r="A45" s="4"/>
      <c r="B45" s="145" t="s">
        <v>123</v>
      </c>
      <c r="C45" s="146">
        <v>35</v>
      </c>
      <c r="D45" s="130">
        <v>19</v>
      </c>
      <c r="E45" s="41" t="s">
        <v>92</v>
      </c>
      <c r="F45" s="42" t="s">
        <v>197</v>
      </c>
      <c r="G45" s="43" t="s">
        <v>85</v>
      </c>
      <c r="H45" s="43" t="s">
        <v>97</v>
      </c>
      <c r="I45" s="60" t="s">
        <v>175</v>
      </c>
      <c r="J45" s="44" t="s">
        <v>87</v>
      </c>
      <c r="K45" s="45" t="s">
        <v>157</v>
      </c>
      <c r="L45" s="46" t="s">
        <v>91</v>
      </c>
      <c r="M45" s="77" t="s">
        <v>90</v>
      </c>
      <c r="N45" s="56"/>
      <c r="O45" s="56"/>
      <c r="P45" s="56"/>
      <c r="Q45" s="47">
        <f t="shared" si="14"/>
        <v>7247.903917055809</v>
      </c>
      <c r="R45" s="48">
        <f t="shared" si="26"/>
        <v>72.479039170558096</v>
      </c>
      <c r="S45" s="49">
        <v>0.01</v>
      </c>
      <c r="T45" s="50"/>
      <c r="U45" s="57">
        <v>1.6907000000000001</v>
      </c>
      <c r="V45" s="59">
        <v>1.6901900000000001</v>
      </c>
      <c r="W45" s="51">
        <f t="shared" ref="W45:W108" si="29">IF(V45="","",IF(L45="Long",U45-V45,V45-U45))</f>
        <v>5.1000000000001044E-4</v>
      </c>
      <c r="X45" s="52">
        <f t="shared" ref="X45:X108" si="30">IF(W45="","",R45)</f>
        <v>72.479039170558096</v>
      </c>
      <c r="Y45" s="58">
        <v>1.6922299999999999</v>
      </c>
      <c r="Z45" s="125">
        <f t="shared" ref="Z45:Z108" si="31">IF(Y45="","",IF(L45="Long",Y45-U45,U45-Y45))</f>
        <v>1.5299999999998093E-3</v>
      </c>
      <c r="AA45" s="139">
        <f t="shared" ref="AA45:AA108" si="32">IF(AB45="","",AB45*X45/1)</f>
        <v>217.43711751164275</v>
      </c>
      <c r="AB45" s="140">
        <f t="shared" ref="AB45:AB108" si="33">IF(Z45="","",Z45*1/W45)</f>
        <v>2.9999999999995648</v>
      </c>
      <c r="AC45" s="42" t="s">
        <v>197</v>
      </c>
      <c r="AD45" s="59">
        <v>1.6901900000000001</v>
      </c>
      <c r="AE45" s="55">
        <v>0</v>
      </c>
      <c r="AF45" s="55">
        <v>0</v>
      </c>
      <c r="AG45" s="55">
        <f>-X45</f>
        <v>-72.479039170558096</v>
      </c>
      <c r="AH45" s="126">
        <f t="shared" ref="AH45:AH108" si="34">IF(AG45="","",AG45+AF45+AE45)</f>
        <v>-72.479039170558096</v>
      </c>
      <c r="AI45" s="125">
        <f t="shared" ref="AI45:AI108" si="35">IF(AD45="","",IF(L45="Long",AD45-U45,U45-AD45))</f>
        <v>-5.1000000000001044E-4</v>
      </c>
      <c r="AJ45" s="141">
        <f t="shared" ref="AJ45:AJ108" si="36">IF(AI45="","",AG45*S45/X45)</f>
        <v>-0.01</v>
      </c>
      <c r="AK45" s="142">
        <f t="shared" ref="AK45:AK108" si="37">IF(AI45="","",(AG45+AF45+AE45)*S45/X45)</f>
        <v>-0.01</v>
      </c>
      <c r="AL45" s="205">
        <f t="shared" si="13"/>
        <v>7175.4248778852507</v>
      </c>
      <c r="AM45" s="17"/>
      <c r="AN45" s="17"/>
      <c r="AO45" s="17"/>
      <c r="AP45" s="17"/>
      <c r="AQ45" s="17"/>
      <c r="BH45" s="62" t="s">
        <v>198</v>
      </c>
      <c r="BI45" s="22" t="str">
        <f t="shared" si="25"/>
        <v>Exotics</v>
      </c>
    </row>
    <row r="46" spans="1:61" ht="15">
      <c r="A46" s="4"/>
      <c r="B46" s="173" t="s">
        <v>199</v>
      </c>
      <c r="C46" s="196">
        <v>36</v>
      </c>
      <c r="D46" s="130">
        <v>19</v>
      </c>
      <c r="E46" s="41" t="s">
        <v>117</v>
      </c>
      <c r="F46" s="42" t="s">
        <v>200</v>
      </c>
      <c r="G46" s="43" t="s">
        <v>72</v>
      </c>
      <c r="H46" s="43" t="s">
        <v>79</v>
      </c>
      <c r="I46" s="60" t="s">
        <v>136</v>
      </c>
      <c r="J46" s="44" t="s">
        <v>87</v>
      </c>
      <c r="K46" s="45" t="s">
        <v>157</v>
      </c>
      <c r="L46" s="46" t="s">
        <v>91</v>
      </c>
      <c r="M46" s="77" t="s">
        <v>90</v>
      </c>
      <c r="N46" s="56"/>
      <c r="O46" s="56"/>
      <c r="P46" s="56"/>
      <c r="Q46" s="47">
        <f t="shared" si="14"/>
        <v>7175.4248778852507</v>
      </c>
      <c r="R46" s="48">
        <f t="shared" si="26"/>
        <v>71.754248778852514</v>
      </c>
      <c r="S46" s="49">
        <v>0.01</v>
      </c>
      <c r="T46" s="50"/>
      <c r="U46" s="57">
        <v>0.89532</v>
      </c>
      <c r="V46" s="59">
        <v>0.89288000000000001</v>
      </c>
      <c r="W46" s="51">
        <f t="shared" si="29"/>
        <v>2.4399999999999977E-3</v>
      </c>
      <c r="X46" s="52">
        <f t="shared" si="30"/>
        <v>71.754248778852514</v>
      </c>
      <c r="Y46" s="58">
        <v>0.89532</v>
      </c>
      <c r="Z46" s="125">
        <f t="shared" si="31"/>
        <v>0</v>
      </c>
      <c r="AA46" s="139">
        <f t="shared" si="32"/>
        <v>0</v>
      </c>
      <c r="AB46" s="140">
        <f t="shared" si="33"/>
        <v>0</v>
      </c>
      <c r="AC46" s="42" t="s">
        <v>200</v>
      </c>
      <c r="AD46" s="59">
        <v>0.89288000000000001</v>
      </c>
      <c r="AE46" s="55">
        <v>-8.3800000000000008</v>
      </c>
      <c r="AF46" s="55">
        <v>0</v>
      </c>
      <c r="AG46" s="55">
        <f>-X46</f>
        <v>-71.754248778852514</v>
      </c>
      <c r="AH46" s="126">
        <f t="shared" si="34"/>
        <v>-80.134248778852509</v>
      </c>
      <c r="AI46" s="125">
        <f t="shared" si="35"/>
        <v>-2.4399999999999977E-3</v>
      </c>
      <c r="AJ46" s="141">
        <f t="shared" si="36"/>
        <v>-0.01</v>
      </c>
      <c r="AK46" s="142">
        <f t="shared" si="37"/>
        <v>-1.1167875093477359E-2</v>
      </c>
      <c r="AL46" s="205">
        <f t="shared" si="13"/>
        <v>7103.6706291063983</v>
      </c>
      <c r="AM46" s="17"/>
      <c r="AN46" s="17"/>
      <c r="AO46" s="17"/>
      <c r="AP46" s="17"/>
      <c r="AQ46" s="17"/>
      <c r="BH46" s="62" t="s">
        <v>201</v>
      </c>
      <c r="BI46" s="22" t="str">
        <f t="shared" si="25"/>
        <v>Exotics</v>
      </c>
    </row>
    <row r="47" spans="1:61" ht="15">
      <c r="A47" s="4"/>
      <c r="B47" s="145" t="s">
        <v>123</v>
      </c>
      <c r="C47" s="196">
        <v>37</v>
      </c>
      <c r="D47" s="130">
        <v>19</v>
      </c>
      <c r="E47" s="41" t="s">
        <v>117</v>
      </c>
      <c r="F47" s="42" t="s">
        <v>200</v>
      </c>
      <c r="G47" s="43" t="s">
        <v>72</v>
      </c>
      <c r="H47" s="43" t="s">
        <v>79</v>
      </c>
      <c r="I47" s="60" t="s">
        <v>82</v>
      </c>
      <c r="J47" s="44" t="s">
        <v>87</v>
      </c>
      <c r="K47" s="45" t="s">
        <v>157</v>
      </c>
      <c r="L47" s="46" t="s">
        <v>70</v>
      </c>
      <c r="M47" s="77" t="s">
        <v>90</v>
      </c>
      <c r="N47" s="56"/>
      <c r="O47" s="56"/>
      <c r="P47" s="56"/>
      <c r="Q47" s="47">
        <f t="shared" si="14"/>
        <v>7103.6706291063983</v>
      </c>
      <c r="R47" s="48">
        <f t="shared" si="26"/>
        <v>71.036706291063979</v>
      </c>
      <c r="S47" s="49">
        <v>0.01</v>
      </c>
      <c r="T47" s="50"/>
      <c r="U47" s="57">
        <v>1.0926199999999999</v>
      </c>
      <c r="V47" s="59">
        <v>1.0930899999999999</v>
      </c>
      <c r="W47" s="51">
        <f t="shared" si="29"/>
        <v>4.6999999999997044E-4</v>
      </c>
      <c r="X47" s="52">
        <f t="shared" si="30"/>
        <v>71.036706291063979</v>
      </c>
      <c r="Y47" s="58">
        <v>1.09121</v>
      </c>
      <c r="Z47" s="125">
        <f t="shared" si="31"/>
        <v>1.4099999999999113E-3</v>
      </c>
      <c r="AA47" s="139">
        <f t="shared" si="32"/>
        <v>213.11011887319194</v>
      </c>
      <c r="AB47" s="140">
        <f t="shared" si="33"/>
        <v>3</v>
      </c>
      <c r="AC47" s="42" t="s">
        <v>200</v>
      </c>
      <c r="AD47" s="59">
        <v>1.0930899999999999</v>
      </c>
      <c r="AE47" s="55">
        <v>0</v>
      </c>
      <c r="AF47" s="55">
        <v>0</v>
      </c>
      <c r="AG47" s="55">
        <f>-X47</f>
        <v>-71.036706291063979</v>
      </c>
      <c r="AH47" s="126">
        <f t="shared" si="34"/>
        <v>-71.036706291063979</v>
      </c>
      <c r="AI47" s="125">
        <f t="shared" si="35"/>
        <v>-4.6999999999997044E-4</v>
      </c>
      <c r="AJ47" s="141">
        <f t="shared" si="36"/>
        <v>-0.01</v>
      </c>
      <c r="AK47" s="142">
        <f t="shared" si="37"/>
        <v>-0.01</v>
      </c>
      <c r="AL47" s="205">
        <f t="shared" si="13"/>
        <v>7032.6339228153347</v>
      </c>
      <c r="AM47" s="17"/>
      <c r="AN47" s="17"/>
      <c r="AO47" s="17"/>
      <c r="AP47" s="17"/>
      <c r="AQ47" s="17"/>
      <c r="BH47" s="61" t="s">
        <v>202</v>
      </c>
      <c r="BI47" s="22" t="str">
        <f t="shared" si="25"/>
        <v>Exotics</v>
      </c>
    </row>
    <row r="48" spans="1:61" ht="15">
      <c r="A48" s="4"/>
      <c r="B48" s="145" t="s">
        <v>123</v>
      </c>
      <c r="C48" s="196">
        <v>38</v>
      </c>
      <c r="D48" s="130">
        <v>19</v>
      </c>
      <c r="E48" s="41" t="s">
        <v>125</v>
      </c>
      <c r="F48" s="42" t="s">
        <v>203</v>
      </c>
      <c r="G48" s="43" t="s">
        <v>85</v>
      </c>
      <c r="H48" s="43" t="s">
        <v>97</v>
      </c>
      <c r="I48" s="60" t="s">
        <v>144</v>
      </c>
      <c r="J48" s="44" t="s">
        <v>87</v>
      </c>
      <c r="K48" s="45" t="s">
        <v>103</v>
      </c>
      <c r="L48" s="46" t="s">
        <v>70</v>
      </c>
      <c r="M48" s="77" t="s">
        <v>75</v>
      </c>
      <c r="N48" s="56"/>
      <c r="O48" s="56"/>
      <c r="P48" s="56"/>
      <c r="Q48" s="47">
        <f t="shared" si="14"/>
        <v>7032.6339228153347</v>
      </c>
      <c r="R48" s="48">
        <f t="shared" si="26"/>
        <v>70.326339228153344</v>
      </c>
      <c r="S48" s="49">
        <v>0.01</v>
      </c>
      <c r="T48" s="50"/>
      <c r="U48" s="57">
        <v>0.90186999999999995</v>
      </c>
      <c r="V48" s="59">
        <v>0.90236000000000005</v>
      </c>
      <c r="W48" s="51">
        <f t="shared" si="29"/>
        <v>4.9000000000010147E-4</v>
      </c>
      <c r="X48" s="52">
        <f t="shared" si="30"/>
        <v>70.326339228153344</v>
      </c>
      <c r="Y48" s="58">
        <v>0.90039999999999998</v>
      </c>
      <c r="Z48" s="125">
        <f t="shared" si="31"/>
        <v>1.4699999999999713E-3</v>
      </c>
      <c r="AA48" s="139">
        <f t="shared" si="32"/>
        <v>210.97901768441221</v>
      </c>
      <c r="AB48" s="140">
        <f t="shared" si="33"/>
        <v>2.9999999999993201</v>
      </c>
      <c r="AC48" s="42" t="s">
        <v>203</v>
      </c>
      <c r="AD48" s="58">
        <v>0.90039999999999998</v>
      </c>
      <c r="AE48" s="55">
        <v>0</v>
      </c>
      <c r="AF48" s="55">
        <v>0</v>
      </c>
      <c r="AG48" s="55">
        <f>+AA48</f>
        <v>210.97901768441221</v>
      </c>
      <c r="AH48" s="126">
        <f t="shared" si="34"/>
        <v>210.97901768441221</v>
      </c>
      <c r="AI48" s="125">
        <f t="shared" si="35"/>
        <v>1.4699999999999713E-3</v>
      </c>
      <c r="AJ48" s="127">
        <f t="shared" si="36"/>
        <v>2.9999999999993202E-2</v>
      </c>
      <c r="AK48" s="102">
        <f t="shared" si="37"/>
        <v>2.9999999999993202E-2</v>
      </c>
      <c r="AL48" s="205">
        <f t="shared" si="13"/>
        <v>7243.6129404997473</v>
      </c>
      <c r="AM48" s="17"/>
      <c r="AN48" s="17"/>
      <c r="AO48" s="17"/>
      <c r="AP48" s="17"/>
      <c r="AQ48" s="17"/>
      <c r="BH48" s="61" t="s">
        <v>204</v>
      </c>
      <c r="BI48" s="22" t="str">
        <f t="shared" si="25"/>
        <v>Exotics</v>
      </c>
    </row>
    <row r="49" spans="1:61" ht="15">
      <c r="A49" s="4"/>
      <c r="B49" s="173" t="s">
        <v>199</v>
      </c>
      <c r="C49" s="196">
        <v>39</v>
      </c>
      <c r="D49" s="130">
        <v>20</v>
      </c>
      <c r="E49" s="41" t="s">
        <v>105</v>
      </c>
      <c r="F49" s="42" t="s">
        <v>205</v>
      </c>
      <c r="G49" s="43" t="s">
        <v>72</v>
      </c>
      <c r="H49" s="43" t="s">
        <v>79</v>
      </c>
      <c r="I49" s="60" t="s">
        <v>102</v>
      </c>
      <c r="J49" s="44" t="s">
        <v>87</v>
      </c>
      <c r="K49" s="45" t="s">
        <v>103</v>
      </c>
      <c r="L49" s="46" t="s">
        <v>89</v>
      </c>
      <c r="M49" s="77" t="s">
        <v>90</v>
      </c>
      <c r="N49" s="56"/>
      <c r="O49" s="56"/>
      <c r="P49" s="56"/>
      <c r="Q49" s="47">
        <f t="shared" si="14"/>
        <v>7243.6129404997473</v>
      </c>
      <c r="R49" s="48">
        <f t="shared" si="26"/>
        <v>72.436129404997473</v>
      </c>
      <c r="S49" s="49">
        <v>0.01</v>
      </c>
      <c r="T49" s="50"/>
      <c r="U49" s="57">
        <v>1.2451700000000001</v>
      </c>
      <c r="V49" s="59">
        <v>1.2462800000000001</v>
      </c>
      <c r="W49" s="51">
        <f t="shared" si="29"/>
        <v>1.1099999999999444E-3</v>
      </c>
      <c r="X49" s="52">
        <f t="shared" si="30"/>
        <v>72.436129404997473</v>
      </c>
      <c r="Y49" s="58">
        <v>1.2418400000000001</v>
      </c>
      <c r="Z49" s="125">
        <f t="shared" si="31"/>
        <v>3.3300000000000551E-3</v>
      </c>
      <c r="AA49" s="139">
        <f t="shared" si="32"/>
        <v>217.30838821500689</v>
      </c>
      <c r="AB49" s="140">
        <f t="shared" si="33"/>
        <v>3.0000000000001998</v>
      </c>
      <c r="AC49" s="42" t="s">
        <v>205</v>
      </c>
      <c r="AD49" s="59">
        <v>1.2462800000000001</v>
      </c>
      <c r="AE49" s="55">
        <v>0</v>
      </c>
      <c r="AF49" s="55">
        <v>0</v>
      </c>
      <c r="AG49" s="55">
        <f>-X49</f>
        <v>-72.436129404997473</v>
      </c>
      <c r="AH49" s="126">
        <f t="shared" si="34"/>
        <v>-72.436129404997473</v>
      </c>
      <c r="AI49" s="125">
        <f t="shared" si="35"/>
        <v>-1.1099999999999444E-3</v>
      </c>
      <c r="AJ49" s="127">
        <f t="shared" si="36"/>
        <v>-0.01</v>
      </c>
      <c r="AK49" s="102">
        <f t="shared" si="37"/>
        <v>-0.01</v>
      </c>
      <c r="AL49" s="205">
        <f t="shared" si="13"/>
        <v>7171.1768110947496</v>
      </c>
      <c r="AM49" s="17"/>
      <c r="AN49" s="17"/>
      <c r="AO49" s="17"/>
      <c r="AP49" s="17"/>
      <c r="AQ49" s="17"/>
      <c r="BH49" s="61" t="s">
        <v>206</v>
      </c>
      <c r="BI49" s="22" t="str">
        <f t="shared" si="25"/>
        <v>Exotics</v>
      </c>
    </row>
    <row r="50" spans="1:61" ht="15">
      <c r="A50" s="4"/>
      <c r="B50" s="173" t="s">
        <v>199</v>
      </c>
      <c r="C50" s="196">
        <v>40</v>
      </c>
      <c r="D50" s="130">
        <v>20</v>
      </c>
      <c r="E50" s="41" t="s">
        <v>117</v>
      </c>
      <c r="F50" s="42" t="s">
        <v>207</v>
      </c>
      <c r="G50" s="43" t="s">
        <v>72</v>
      </c>
      <c r="H50" s="43" t="s">
        <v>97</v>
      </c>
      <c r="I50" s="60" t="s">
        <v>175</v>
      </c>
      <c r="J50" s="44" t="s">
        <v>87</v>
      </c>
      <c r="K50" s="45" t="s">
        <v>157</v>
      </c>
      <c r="L50" s="46" t="s">
        <v>89</v>
      </c>
      <c r="M50" s="77" t="s">
        <v>75</v>
      </c>
      <c r="N50" s="56"/>
      <c r="O50" s="56"/>
      <c r="P50" s="56"/>
      <c r="Q50" s="47">
        <f t="shared" si="14"/>
        <v>7171.1768110947496</v>
      </c>
      <c r="R50" s="48">
        <f t="shared" si="26"/>
        <v>71.711768110947503</v>
      </c>
      <c r="S50" s="49">
        <v>0.01</v>
      </c>
      <c r="T50" s="50"/>
      <c r="U50" s="57">
        <v>1.6794</v>
      </c>
      <c r="V50" s="59">
        <v>1.67991</v>
      </c>
      <c r="W50" s="51">
        <f t="shared" si="29"/>
        <v>5.1000000000001044E-4</v>
      </c>
      <c r="X50" s="52">
        <f t="shared" si="30"/>
        <v>71.711768110947503</v>
      </c>
      <c r="Y50" s="58">
        <v>1.67787</v>
      </c>
      <c r="Z50" s="125">
        <f t="shared" si="31"/>
        <v>1.5300000000000313E-3</v>
      </c>
      <c r="AA50" s="139">
        <f t="shared" si="32"/>
        <v>215.13530433284251</v>
      </c>
      <c r="AB50" s="140">
        <f t="shared" si="33"/>
        <v>3</v>
      </c>
      <c r="AC50" s="42" t="s">
        <v>207</v>
      </c>
      <c r="AD50" s="58">
        <v>1.67787</v>
      </c>
      <c r="AE50" s="55">
        <v>0</v>
      </c>
      <c r="AF50" s="55">
        <v>0</v>
      </c>
      <c r="AG50" s="55">
        <f>+AA50</f>
        <v>215.13530433284251</v>
      </c>
      <c r="AH50" s="126">
        <f t="shared" si="34"/>
        <v>215.13530433284251</v>
      </c>
      <c r="AI50" s="125">
        <f t="shared" si="35"/>
        <v>1.5300000000000313E-3</v>
      </c>
      <c r="AJ50" s="127">
        <f t="shared" si="36"/>
        <v>3.0000000000000002E-2</v>
      </c>
      <c r="AK50" s="102">
        <f t="shared" si="37"/>
        <v>3.0000000000000002E-2</v>
      </c>
      <c r="AL50" s="205">
        <f t="shared" si="13"/>
        <v>7386.3121154275923</v>
      </c>
      <c r="AM50" s="17"/>
      <c r="AN50" s="17"/>
      <c r="AO50" s="17"/>
      <c r="AP50" s="17"/>
      <c r="AQ50" s="17"/>
      <c r="BH50" s="61" t="s">
        <v>208</v>
      </c>
      <c r="BI50" s="22" t="str">
        <f t="shared" si="25"/>
        <v>Exotics</v>
      </c>
    </row>
    <row r="51" spans="1:61" ht="15">
      <c r="A51" s="4"/>
      <c r="B51" s="173" t="s">
        <v>199</v>
      </c>
      <c r="C51" s="196">
        <v>41</v>
      </c>
      <c r="D51" s="130">
        <v>20</v>
      </c>
      <c r="E51" s="41" t="s">
        <v>117</v>
      </c>
      <c r="F51" s="42" t="s">
        <v>207</v>
      </c>
      <c r="G51" s="43" t="s">
        <v>72</v>
      </c>
      <c r="H51" s="43" t="s">
        <v>79</v>
      </c>
      <c r="I51" s="60" t="s">
        <v>102</v>
      </c>
      <c r="J51" s="44" t="s">
        <v>87</v>
      </c>
      <c r="K51" s="45" t="s">
        <v>103</v>
      </c>
      <c r="L51" s="46" t="s">
        <v>89</v>
      </c>
      <c r="M51" s="77" t="s">
        <v>90</v>
      </c>
      <c r="N51" s="56"/>
      <c r="O51" s="56"/>
      <c r="P51" s="56"/>
      <c r="Q51" s="47">
        <f t="shared" si="14"/>
        <v>7386.3121154275923</v>
      </c>
      <c r="R51" s="48">
        <f t="shared" si="26"/>
        <v>73.86312115427593</v>
      </c>
      <c r="S51" s="49">
        <v>0.01</v>
      </c>
      <c r="T51" s="50"/>
      <c r="U51" s="57">
        <v>1.2434400000000001</v>
      </c>
      <c r="V51" s="59">
        <v>1.2442</v>
      </c>
      <c r="W51" s="51">
        <f t="shared" si="29"/>
        <v>7.5999999999987189E-4</v>
      </c>
      <c r="X51" s="52">
        <f t="shared" si="30"/>
        <v>73.86312115427593</v>
      </c>
      <c r="Y51" s="58">
        <v>1.24116</v>
      </c>
      <c r="Z51" s="51">
        <f t="shared" si="31"/>
        <v>2.2800000000000598E-3</v>
      </c>
      <c r="AA51" s="53">
        <f t="shared" si="32"/>
        <v>221.58936346287095</v>
      </c>
      <c r="AB51" s="54">
        <f t="shared" si="33"/>
        <v>3.0000000000005844</v>
      </c>
      <c r="AC51" s="42" t="s">
        <v>207</v>
      </c>
      <c r="AD51" s="59">
        <v>1.2442</v>
      </c>
      <c r="AE51" s="55">
        <v>0</v>
      </c>
      <c r="AF51" s="55">
        <v>0</v>
      </c>
      <c r="AG51" s="55">
        <f>-X51</f>
        <v>-73.86312115427593</v>
      </c>
      <c r="AH51" s="126">
        <f t="shared" si="34"/>
        <v>-73.86312115427593</v>
      </c>
      <c r="AI51" s="125">
        <f t="shared" si="35"/>
        <v>-7.5999999999987189E-4</v>
      </c>
      <c r="AJ51" s="127">
        <f t="shared" si="36"/>
        <v>-0.01</v>
      </c>
      <c r="AK51" s="102">
        <f t="shared" si="37"/>
        <v>-0.01</v>
      </c>
      <c r="AL51" s="205">
        <f t="shared" si="13"/>
        <v>7312.4489942733162</v>
      </c>
      <c r="AM51" s="17"/>
      <c r="AN51" s="17"/>
      <c r="AO51" s="17"/>
      <c r="AP51" s="17"/>
      <c r="AQ51" s="17"/>
      <c r="BH51" s="62" t="s">
        <v>209</v>
      </c>
      <c r="BI51" s="22" t="str">
        <f t="shared" si="25"/>
        <v>Exotics</v>
      </c>
    </row>
    <row r="52" spans="1:61" ht="15">
      <c r="A52" s="4"/>
      <c r="B52" s="173" t="s">
        <v>199</v>
      </c>
      <c r="C52" s="196">
        <v>42</v>
      </c>
      <c r="D52" s="130">
        <v>20</v>
      </c>
      <c r="E52" s="41" t="s">
        <v>125</v>
      </c>
      <c r="F52" s="42" t="s">
        <v>210</v>
      </c>
      <c r="G52" s="43" t="s">
        <v>72</v>
      </c>
      <c r="H52" s="43" t="s">
        <v>97</v>
      </c>
      <c r="I52" s="60" t="s">
        <v>173</v>
      </c>
      <c r="J52" s="44" t="s">
        <v>87</v>
      </c>
      <c r="K52" s="45" t="s">
        <v>157</v>
      </c>
      <c r="L52" s="46" t="s">
        <v>89</v>
      </c>
      <c r="M52" s="77" t="s">
        <v>90</v>
      </c>
      <c r="N52" s="56"/>
      <c r="O52" s="56"/>
      <c r="P52" s="56"/>
      <c r="Q52" s="47">
        <f t="shared" si="14"/>
        <v>7312.4489942733162</v>
      </c>
      <c r="R52" s="48">
        <f t="shared" si="26"/>
        <v>73.124489942733163</v>
      </c>
      <c r="S52" s="49">
        <v>0.01</v>
      </c>
      <c r="T52" s="50"/>
      <c r="U52" s="57">
        <v>1.8649899999999999</v>
      </c>
      <c r="V52" s="59">
        <v>1.8660000000000001</v>
      </c>
      <c r="W52" s="51">
        <f t="shared" si="29"/>
        <v>1.0100000000001774E-3</v>
      </c>
      <c r="X52" s="52">
        <f t="shared" si="30"/>
        <v>73.124489942733163</v>
      </c>
      <c r="Y52" s="58">
        <v>1.8619600000000001</v>
      </c>
      <c r="Z52" s="51">
        <f t="shared" si="31"/>
        <v>3.0299999999998661E-3</v>
      </c>
      <c r="AA52" s="53">
        <f t="shared" si="32"/>
        <v>219.37346982815126</v>
      </c>
      <c r="AB52" s="54">
        <f t="shared" si="33"/>
        <v>2.9999999999993405</v>
      </c>
      <c r="AC52" s="42" t="s">
        <v>210</v>
      </c>
      <c r="AD52" s="59">
        <v>1.8660000000000001</v>
      </c>
      <c r="AE52" s="55">
        <v>0</v>
      </c>
      <c r="AF52" s="55">
        <v>0</v>
      </c>
      <c r="AG52" s="55">
        <f>-X52</f>
        <v>-73.124489942733163</v>
      </c>
      <c r="AH52" s="126">
        <f t="shared" si="34"/>
        <v>-73.124489942733163</v>
      </c>
      <c r="AI52" s="125">
        <f t="shared" si="35"/>
        <v>-1.0100000000001774E-3</v>
      </c>
      <c r="AJ52" s="127">
        <f t="shared" si="36"/>
        <v>-0.01</v>
      </c>
      <c r="AK52" s="102">
        <f t="shared" si="37"/>
        <v>-0.01</v>
      </c>
      <c r="AL52" s="205">
        <f t="shared" si="13"/>
        <v>7239.3245043305833</v>
      </c>
      <c r="AM52" s="17"/>
      <c r="AN52" s="17"/>
      <c r="AO52" s="17"/>
      <c r="AP52" s="17"/>
      <c r="AQ52" s="17"/>
      <c r="BH52" s="61" t="s">
        <v>211</v>
      </c>
      <c r="BI52" s="22" t="str">
        <f t="shared" si="25"/>
        <v>Exotics</v>
      </c>
    </row>
    <row r="53" spans="1:61" ht="15">
      <c r="A53" s="4"/>
      <c r="B53" s="173" t="s">
        <v>199</v>
      </c>
      <c r="C53" s="196">
        <v>43</v>
      </c>
      <c r="D53" s="130">
        <v>21</v>
      </c>
      <c r="E53" s="41" t="s">
        <v>105</v>
      </c>
      <c r="F53" s="42" t="s">
        <v>212</v>
      </c>
      <c r="G53" s="43" t="s">
        <v>72</v>
      </c>
      <c r="H53" s="43" t="s">
        <v>79</v>
      </c>
      <c r="I53" s="60" t="s">
        <v>82</v>
      </c>
      <c r="J53" s="44" t="s">
        <v>87</v>
      </c>
      <c r="K53" s="45" t="s">
        <v>157</v>
      </c>
      <c r="L53" s="46" t="s">
        <v>89</v>
      </c>
      <c r="M53" s="77" t="s">
        <v>90</v>
      </c>
      <c r="N53" s="56"/>
      <c r="O53" s="56"/>
      <c r="P53" s="56"/>
      <c r="Q53" s="47">
        <f t="shared" si="14"/>
        <v>7239.3245043305833</v>
      </c>
      <c r="R53" s="48">
        <f t="shared" si="26"/>
        <v>72.393245043305839</v>
      </c>
      <c r="S53" s="49">
        <v>0.01</v>
      </c>
      <c r="T53" s="50"/>
      <c r="U53" s="57">
        <v>1.07762</v>
      </c>
      <c r="V53" s="59">
        <v>1.07813</v>
      </c>
      <c r="W53" s="51">
        <f t="shared" si="29"/>
        <v>5.1000000000001044E-4</v>
      </c>
      <c r="X53" s="52">
        <f t="shared" si="30"/>
        <v>72.393245043305839</v>
      </c>
      <c r="Y53" s="58">
        <v>1.07609</v>
      </c>
      <c r="Z53" s="51">
        <f t="shared" si="31"/>
        <v>1.5300000000000313E-3</v>
      </c>
      <c r="AA53" s="53">
        <f t="shared" si="32"/>
        <v>217.1797351299175</v>
      </c>
      <c r="AB53" s="54">
        <f t="shared" si="33"/>
        <v>3</v>
      </c>
      <c r="AC53" s="42" t="s">
        <v>212</v>
      </c>
      <c r="AD53" s="59">
        <v>1.07813</v>
      </c>
      <c r="AE53" s="55">
        <v>0</v>
      </c>
      <c r="AF53" s="55">
        <v>0</v>
      </c>
      <c r="AG53" s="55">
        <f>-X53</f>
        <v>-72.393245043305839</v>
      </c>
      <c r="AH53" s="126">
        <f t="shared" si="34"/>
        <v>-72.393245043305839</v>
      </c>
      <c r="AI53" s="125">
        <f t="shared" si="35"/>
        <v>-5.1000000000001044E-4</v>
      </c>
      <c r="AJ53" s="127">
        <f t="shared" si="36"/>
        <v>-0.01</v>
      </c>
      <c r="AK53" s="102">
        <f t="shared" si="37"/>
        <v>-0.01</v>
      </c>
      <c r="AL53" s="205">
        <f t="shared" si="13"/>
        <v>7166.9312592872775</v>
      </c>
      <c r="AM53" s="17"/>
      <c r="AN53" s="17"/>
      <c r="AO53" s="17"/>
      <c r="AP53" s="17"/>
      <c r="AQ53" s="17"/>
      <c r="BH53" s="61" t="s">
        <v>213</v>
      </c>
      <c r="BI53" s="22" t="str">
        <f t="shared" si="25"/>
        <v>Exotics</v>
      </c>
    </row>
    <row r="54" spans="1:61" ht="15">
      <c r="A54" s="65"/>
      <c r="B54" s="173" t="s">
        <v>199</v>
      </c>
      <c r="C54" s="196">
        <v>44</v>
      </c>
      <c r="D54" s="40">
        <v>21</v>
      </c>
      <c r="E54" s="41" t="s">
        <v>125</v>
      </c>
      <c r="F54" s="42" t="s">
        <v>214</v>
      </c>
      <c r="G54" s="43" t="s">
        <v>72</v>
      </c>
      <c r="H54" s="43" t="s">
        <v>79</v>
      </c>
      <c r="I54" s="60" t="s">
        <v>129</v>
      </c>
      <c r="J54" s="44" t="s">
        <v>87</v>
      </c>
      <c r="K54" s="45" t="s">
        <v>157</v>
      </c>
      <c r="L54" s="46" t="s">
        <v>89</v>
      </c>
      <c r="M54" s="77" t="s">
        <v>90</v>
      </c>
      <c r="N54" s="56"/>
      <c r="O54" s="56"/>
      <c r="P54" s="56"/>
      <c r="Q54" s="47">
        <f t="shared" si="14"/>
        <v>7166.9312592872775</v>
      </c>
      <c r="R54" s="48">
        <f t="shared" si="26"/>
        <v>71.669312592872771</v>
      </c>
      <c r="S54" s="49">
        <v>0.01</v>
      </c>
      <c r="T54" s="50"/>
      <c r="U54" s="57">
        <v>1.3618600000000001</v>
      </c>
      <c r="V54" s="59">
        <v>1.3622399999999999</v>
      </c>
      <c r="W54" s="51">
        <f t="shared" si="29"/>
        <v>3.7999999999982492E-4</v>
      </c>
      <c r="X54" s="52">
        <f t="shared" si="30"/>
        <v>71.669312592872771</v>
      </c>
      <c r="Y54" s="58">
        <v>1.3607199999999999</v>
      </c>
      <c r="Z54" s="51">
        <f t="shared" si="31"/>
        <v>1.1400000000001409E-3</v>
      </c>
      <c r="AA54" s="53">
        <f t="shared" si="32"/>
        <v>215.00793777874392</v>
      </c>
      <c r="AB54" s="54">
        <f t="shared" si="33"/>
        <v>3.0000000000017528</v>
      </c>
      <c r="AC54" s="42" t="s">
        <v>214</v>
      </c>
      <c r="AD54" s="59">
        <v>1.3622399999999999</v>
      </c>
      <c r="AE54" s="55">
        <v>0</v>
      </c>
      <c r="AF54" s="55">
        <v>0</v>
      </c>
      <c r="AG54" s="55">
        <f>-X54</f>
        <v>-71.669312592872771</v>
      </c>
      <c r="AH54" s="126">
        <f t="shared" si="34"/>
        <v>-71.669312592872771</v>
      </c>
      <c r="AI54" s="125">
        <f t="shared" si="35"/>
        <v>-3.7999999999982492E-4</v>
      </c>
      <c r="AJ54" s="127">
        <f t="shared" si="36"/>
        <v>-0.01</v>
      </c>
      <c r="AK54" s="102">
        <f t="shared" si="37"/>
        <v>-0.01</v>
      </c>
      <c r="AL54" s="205">
        <f t="shared" si="13"/>
        <v>7095.2619466944043</v>
      </c>
      <c r="AM54" s="17"/>
      <c r="AN54" s="17"/>
      <c r="AO54" s="17"/>
      <c r="AP54" s="17"/>
      <c r="AQ54" s="17"/>
      <c r="BH54" s="61" t="s">
        <v>215</v>
      </c>
      <c r="BI54" s="22" t="str">
        <f t="shared" si="25"/>
        <v>Exotics</v>
      </c>
    </row>
    <row r="55" spans="1:61" ht="15">
      <c r="A55" s="65"/>
      <c r="B55" s="173" t="s">
        <v>199</v>
      </c>
      <c r="C55" s="196">
        <v>45</v>
      </c>
      <c r="D55" s="40">
        <v>22</v>
      </c>
      <c r="E55" s="41" t="s">
        <v>92</v>
      </c>
      <c r="F55" s="42" t="s">
        <v>216</v>
      </c>
      <c r="G55" s="43" t="s">
        <v>72</v>
      </c>
      <c r="H55" s="43" t="s">
        <v>97</v>
      </c>
      <c r="I55" s="60" t="s">
        <v>170</v>
      </c>
      <c r="J55" s="44" t="s">
        <v>87</v>
      </c>
      <c r="K55" s="45" t="s">
        <v>103</v>
      </c>
      <c r="L55" s="46" t="s">
        <v>89</v>
      </c>
      <c r="M55" s="77" t="s">
        <v>75</v>
      </c>
      <c r="N55" s="56"/>
      <c r="O55" s="56"/>
      <c r="P55" s="56"/>
      <c r="Q55" s="47">
        <f t="shared" si="14"/>
        <v>7095.2619466944043</v>
      </c>
      <c r="R55" s="48">
        <f t="shared" si="26"/>
        <v>70.952619466944043</v>
      </c>
      <c r="S55" s="49">
        <v>0.01</v>
      </c>
      <c r="T55" s="50"/>
      <c r="U55" s="57">
        <v>0.86636999999999997</v>
      </c>
      <c r="V55" s="59">
        <v>0.86685000000000001</v>
      </c>
      <c r="W55" s="51">
        <f t="shared" si="29"/>
        <v>4.8000000000003595E-4</v>
      </c>
      <c r="X55" s="52">
        <f t="shared" si="30"/>
        <v>70.952619466944043</v>
      </c>
      <c r="Y55" s="58">
        <v>0.86492999999999998</v>
      </c>
      <c r="Z55" s="51">
        <f t="shared" si="31"/>
        <v>1.4399999999999968E-3</v>
      </c>
      <c r="AA55" s="53">
        <f t="shared" si="32"/>
        <v>212.8578584008157</v>
      </c>
      <c r="AB55" s="54">
        <f t="shared" si="33"/>
        <v>2.9999999999997686</v>
      </c>
      <c r="AC55" s="42" t="s">
        <v>216</v>
      </c>
      <c r="AD55" s="58">
        <v>0.86492999999999998</v>
      </c>
      <c r="AE55" s="55">
        <v>0</v>
      </c>
      <c r="AF55" s="55">
        <v>0</v>
      </c>
      <c r="AG55" s="55">
        <f>+AA55</f>
        <v>212.8578584008157</v>
      </c>
      <c r="AH55" s="126">
        <f t="shared" si="34"/>
        <v>212.8578584008157</v>
      </c>
      <c r="AI55" s="125">
        <f t="shared" si="35"/>
        <v>1.4399999999999968E-3</v>
      </c>
      <c r="AJ55" s="127">
        <f t="shared" si="36"/>
        <v>2.9999999999997685E-2</v>
      </c>
      <c r="AK55" s="102">
        <f t="shared" si="37"/>
        <v>2.9999999999997685E-2</v>
      </c>
      <c r="AL55" s="205">
        <f t="shared" si="13"/>
        <v>7308.1198050952198</v>
      </c>
      <c r="AM55" s="17"/>
      <c r="AN55" s="17"/>
      <c r="AO55" s="17"/>
      <c r="AP55" s="17"/>
      <c r="AQ55" s="17"/>
      <c r="BH55" s="61" t="s">
        <v>217</v>
      </c>
      <c r="BI55" s="22" t="str">
        <f t="shared" si="25"/>
        <v>Exotics</v>
      </c>
    </row>
    <row r="56" spans="1:61" ht="15">
      <c r="A56" s="65"/>
      <c r="B56" s="173" t="s">
        <v>199</v>
      </c>
      <c r="C56" s="146">
        <v>46</v>
      </c>
      <c r="D56" s="40">
        <v>23</v>
      </c>
      <c r="E56" s="41" t="s">
        <v>105</v>
      </c>
      <c r="F56" s="42" t="s">
        <v>218</v>
      </c>
      <c r="G56" s="43" t="s">
        <v>72</v>
      </c>
      <c r="H56" s="43" t="s">
        <v>97</v>
      </c>
      <c r="I56" s="60" t="s">
        <v>169</v>
      </c>
      <c r="J56" s="44" t="s">
        <v>87</v>
      </c>
      <c r="K56" s="45" t="s">
        <v>103</v>
      </c>
      <c r="L56" s="46" t="s">
        <v>89</v>
      </c>
      <c r="M56" s="77" t="s">
        <v>90</v>
      </c>
      <c r="N56" s="56"/>
      <c r="O56" s="56"/>
      <c r="P56" s="56"/>
      <c r="Q56" s="47">
        <f t="shared" si="14"/>
        <v>7308.1198050952198</v>
      </c>
      <c r="R56" s="48">
        <f t="shared" si="26"/>
        <v>73.081198050952196</v>
      </c>
      <c r="S56" s="49">
        <v>0.01</v>
      </c>
      <c r="T56" s="50"/>
      <c r="U56" s="57">
        <v>148.673</v>
      </c>
      <c r="V56" s="59">
        <v>148.75200000000001</v>
      </c>
      <c r="W56" s="51">
        <f t="shared" si="29"/>
        <v>7.9000000000007731E-2</v>
      </c>
      <c r="X56" s="52">
        <f t="shared" si="30"/>
        <v>73.081198050952196</v>
      </c>
      <c r="Y56" s="58">
        <v>148.43600000000001</v>
      </c>
      <c r="Z56" s="51">
        <f t="shared" si="31"/>
        <v>0.23699999999999477</v>
      </c>
      <c r="AA56" s="53">
        <f t="shared" si="32"/>
        <v>219.2435941528303</v>
      </c>
      <c r="AB56" s="54">
        <f t="shared" si="33"/>
        <v>2.9999999999996403</v>
      </c>
      <c r="AC56" s="42" t="s">
        <v>218</v>
      </c>
      <c r="AD56" s="59">
        <v>148.75200000000001</v>
      </c>
      <c r="AE56" s="55">
        <v>0</v>
      </c>
      <c r="AF56" s="55">
        <v>0</v>
      </c>
      <c r="AG56" s="55">
        <f t="shared" ref="AG56:AG61" si="38">-X56</f>
        <v>-73.081198050952196</v>
      </c>
      <c r="AH56" s="126">
        <f t="shared" si="34"/>
        <v>-73.081198050952196</v>
      </c>
      <c r="AI56" s="125">
        <f t="shared" si="35"/>
        <v>-7.9000000000007731E-2</v>
      </c>
      <c r="AJ56" s="127">
        <f t="shared" si="36"/>
        <v>-0.01</v>
      </c>
      <c r="AK56" s="102">
        <f t="shared" si="37"/>
        <v>-0.01</v>
      </c>
      <c r="AL56" s="205">
        <f>Q56+AG56</f>
        <v>7235.0386070442673</v>
      </c>
      <c r="AM56" s="17"/>
      <c r="AN56" s="17"/>
      <c r="AO56" s="17"/>
      <c r="AP56" s="17"/>
      <c r="AQ56" s="17"/>
      <c r="BH56" s="61" t="s">
        <v>219</v>
      </c>
      <c r="BI56" s="22" t="str">
        <f t="shared" si="25"/>
        <v>Exotics</v>
      </c>
    </row>
    <row r="57" spans="1:61" ht="15">
      <c r="A57" s="65"/>
      <c r="B57" s="173" t="s">
        <v>199</v>
      </c>
      <c r="C57" s="196">
        <v>47</v>
      </c>
      <c r="D57" s="40">
        <v>24</v>
      </c>
      <c r="E57" s="41" t="s">
        <v>117</v>
      </c>
      <c r="F57" s="200" t="s">
        <v>220</v>
      </c>
      <c r="G57" s="43" t="s">
        <v>72</v>
      </c>
      <c r="H57" s="43" t="s">
        <v>97</v>
      </c>
      <c r="I57" s="60" t="s">
        <v>173</v>
      </c>
      <c r="J57" s="44" t="s">
        <v>87</v>
      </c>
      <c r="K57" s="45" t="s">
        <v>103</v>
      </c>
      <c r="L57" s="46" t="s">
        <v>89</v>
      </c>
      <c r="M57" s="77" t="s">
        <v>90</v>
      </c>
      <c r="N57" s="56"/>
      <c r="O57" s="56"/>
      <c r="P57" s="56"/>
      <c r="Q57" s="47">
        <f t="shared" si="14"/>
        <v>7235.0386070442673</v>
      </c>
      <c r="R57" s="48">
        <f t="shared" si="26"/>
        <v>72.350386070442681</v>
      </c>
      <c r="S57" s="49">
        <v>0.01</v>
      </c>
      <c r="T57" s="50"/>
      <c r="U57" s="57">
        <v>1.85398</v>
      </c>
      <c r="V57" s="57">
        <v>1.85565</v>
      </c>
      <c r="W57" s="51">
        <f t="shared" si="29"/>
        <v>1.6700000000000603E-3</v>
      </c>
      <c r="X57" s="52">
        <f t="shared" si="30"/>
        <v>72.350386070442681</v>
      </c>
      <c r="Y57" s="58">
        <v>1.8489500000000001</v>
      </c>
      <c r="Z57" s="51">
        <f t="shared" si="31"/>
        <v>5.0299999999998679E-3</v>
      </c>
      <c r="AA57" s="53">
        <f t="shared" si="32"/>
        <v>217.91762990078081</v>
      </c>
      <c r="AB57" s="54">
        <f t="shared" si="33"/>
        <v>3.0119760479040036</v>
      </c>
      <c r="AC57" s="42" t="s">
        <v>220</v>
      </c>
      <c r="AD57" s="57">
        <v>1.85565</v>
      </c>
      <c r="AE57" s="55">
        <v>0</v>
      </c>
      <c r="AF57" s="55">
        <v>0</v>
      </c>
      <c r="AG57" s="55">
        <f t="shared" si="38"/>
        <v>-72.350386070442681</v>
      </c>
      <c r="AH57" s="126">
        <f t="shared" si="34"/>
        <v>-72.350386070442681</v>
      </c>
      <c r="AI57" s="125">
        <f t="shared" si="35"/>
        <v>-1.6700000000000603E-3</v>
      </c>
      <c r="AJ57" s="127">
        <f t="shared" si="36"/>
        <v>-0.01</v>
      </c>
      <c r="AK57" s="102">
        <f t="shared" si="37"/>
        <v>-0.01</v>
      </c>
      <c r="AL57" s="205">
        <f t="shared" si="13"/>
        <v>7162.6882209738251</v>
      </c>
      <c r="AM57" s="17"/>
      <c r="AN57" s="17"/>
      <c r="AO57" s="17"/>
      <c r="AP57" s="17"/>
      <c r="AQ57" s="17"/>
      <c r="BH57" s="62" t="s">
        <v>221</v>
      </c>
      <c r="BI57" s="22" t="str">
        <f t="shared" si="25"/>
        <v>Exotics</v>
      </c>
    </row>
    <row r="58" spans="1:61" ht="15">
      <c r="A58" s="65"/>
      <c r="B58" s="173" t="s">
        <v>199</v>
      </c>
      <c r="C58" s="196">
        <v>48</v>
      </c>
      <c r="D58" s="40">
        <v>24</v>
      </c>
      <c r="E58" s="41" t="s">
        <v>117</v>
      </c>
      <c r="F58" s="200" t="s">
        <v>220</v>
      </c>
      <c r="G58" s="43" t="s">
        <v>72</v>
      </c>
      <c r="H58" s="43" t="s">
        <v>97</v>
      </c>
      <c r="I58" s="60" t="s">
        <v>86</v>
      </c>
      <c r="J58" s="44" t="s">
        <v>87</v>
      </c>
      <c r="K58" s="45" t="s">
        <v>103</v>
      </c>
      <c r="L58" s="46" t="s">
        <v>104</v>
      </c>
      <c r="M58" s="77" t="s">
        <v>90</v>
      </c>
      <c r="N58" s="56"/>
      <c r="O58" s="56"/>
      <c r="P58" s="56"/>
      <c r="Q58" s="47">
        <f t="shared" si="14"/>
        <v>7162.6882209738251</v>
      </c>
      <c r="R58" s="48">
        <f t="shared" si="26"/>
        <v>71.626882209738255</v>
      </c>
      <c r="S58" s="49">
        <v>0.01</v>
      </c>
      <c r="T58" s="50"/>
      <c r="U58" s="57">
        <v>1.10256</v>
      </c>
      <c r="V58" s="59">
        <v>1.10189</v>
      </c>
      <c r="W58" s="51">
        <f t="shared" si="29"/>
        <v>6.6999999999994841E-4</v>
      </c>
      <c r="X58" s="52">
        <f t="shared" si="30"/>
        <v>71.626882209738255</v>
      </c>
      <c r="Y58" s="58">
        <v>1.1045700000000001</v>
      </c>
      <c r="Z58" s="51">
        <f t="shared" si="31"/>
        <v>2.0100000000000673E-3</v>
      </c>
      <c r="AA58" s="53">
        <f t="shared" si="32"/>
        <v>214.8806466292385</v>
      </c>
      <c r="AB58" s="54">
        <f t="shared" si="33"/>
        <v>3.0000000000003313</v>
      </c>
      <c r="AC58" s="42" t="s">
        <v>220</v>
      </c>
      <c r="AD58" s="59">
        <v>1.10249</v>
      </c>
      <c r="AE58" s="55">
        <v>0</v>
      </c>
      <c r="AF58" s="55">
        <v>0</v>
      </c>
      <c r="AG58" s="55">
        <f t="shared" si="38"/>
        <v>-71.626882209738255</v>
      </c>
      <c r="AH58" s="126">
        <f t="shared" si="34"/>
        <v>-71.626882209738255</v>
      </c>
      <c r="AI58" s="125">
        <f t="shared" si="35"/>
        <v>-7.0000000000014495E-5</v>
      </c>
      <c r="AJ58" s="127">
        <f t="shared" si="36"/>
        <v>-0.01</v>
      </c>
      <c r="AK58" s="102">
        <f t="shared" si="37"/>
        <v>-0.01</v>
      </c>
      <c r="AL58" s="205">
        <f t="shared" si="13"/>
        <v>7091.0613387640869</v>
      </c>
      <c r="AM58" s="17"/>
      <c r="AN58" s="17"/>
      <c r="AO58" s="17"/>
      <c r="AP58" s="17"/>
      <c r="AQ58" s="17"/>
      <c r="BH58" s="61" t="s">
        <v>222</v>
      </c>
      <c r="BI58" s="22" t="str">
        <f t="shared" si="25"/>
        <v>Exotics</v>
      </c>
    </row>
    <row r="59" spans="1:61" ht="15">
      <c r="A59" s="65"/>
      <c r="B59" s="173" t="s">
        <v>199</v>
      </c>
      <c r="C59" s="196">
        <v>49</v>
      </c>
      <c r="D59" s="40">
        <v>25</v>
      </c>
      <c r="E59" s="41" t="s">
        <v>117</v>
      </c>
      <c r="F59" s="42" t="s">
        <v>223</v>
      </c>
      <c r="G59" s="43" t="s">
        <v>72</v>
      </c>
      <c r="H59" s="43" t="s">
        <v>79</v>
      </c>
      <c r="I59" s="60" t="s">
        <v>82</v>
      </c>
      <c r="J59" s="44" t="s">
        <v>87</v>
      </c>
      <c r="K59" s="45" t="s">
        <v>103</v>
      </c>
      <c r="L59" s="46" t="s">
        <v>104</v>
      </c>
      <c r="M59" s="77" t="s">
        <v>90</v>
      </c>
      <c r="N59" s="56"/>
      <c r="O59" s="56"/>
      <c r="P59" s="56"/>
      <c r="Q59" s="47">
        <f t="shared" si="14"/>
        <v>7091.0613387640869</v>
      </c>
      <c r="R59" s="48">
        <f t="shared" si="26"/>
        <v>70.910613387640865</v>
      </c>
      <c r="S59" s="49">
        <v>0.01</v>
      </c>
      <c r="T59" s="50"/>
      <c r="U59" s="57">
        <v>1.09979</v>
      </c>
      <c r="V59" s="59">
        <v>1.0991899999999999</v>
      </c>
      <c r="W59" s="51">
        <f t="shared" si="29"/>
        <v>6.0000000000015596E-4</v>
      </c>
      <c r="X59" s="52">
        <f t="shared" si="30"/>
        <v>70.910613387640865</v>
      </c>
      <c r="Y59" s="58">
        <v>1.1015900000000001</v>
      </c>
      <c r="Z59" s="51">
        <f t="shared" si="31"/>
        <v>1.8000000000000238E-3</v>
      </c>
      <c r="AA59" s="53">
        <f t="shared" si="32"/>
        <v>212.7318401628701</v>
      </c>
      <c r="AB59" s="54">
        <f t="shared" si="33"/>
        <v>2.9999999999992597</v>
      </c>
      <c r="AC59" s="42" t="s">
        <v>223</v>
      </c>
      <c r="AD59" s="59">
        <v>1.0991899999999999</v>
      </c>
      <c r="AE59" s="55">
        <v>0</v>
      </c>
      <c r="AF59" s="55">
        <v>0</v>
      </c>
      <c r="AG59" s="55">
        <f t="shared" si="38"/>
        <v>-70.910613387640865</v>
      </c>
      <c r="AH59" s="126">
        <f t="shared" si="34"/>
        <v>-70.910613387640865</v>
      </c>
      <c r="AI59" s="125">
        <f t="shared" si="35"/>
        <v>-6.0000000000015596E-4</v>
      </c>
      <c r="AJ59" s="127">
        <f t="shared" si="36"/>
        <v>-0.01</v>
      </c>
      <c r="AK59" s="102">
        <f t="shared" si="37"/>
        <v>-0.01</v>
      </c>
      <c r="AL59" s="205">
        <f t="shared" si="13"/>
        <v>7020.1507253764457</v>
      </c>
      <c r="AM59" s="17"/>
      <c r="AN59" s="17"/>
      <c r="AO59" s="17"/>
      <c r="AP59" s="17"/>
      <c r="AQ59" s="17"/>
      <c r="BH59" s="61" t="s">
        <v>224</v>
      </c>
      <c r="BI59" s="22" t="str">
        <f t="shared" si="25"/>
        <v>Exotics</v>
      </c>
    </row>
    <row r="60" spans="1:61" ht="15">
      <c r="A60" s="65"/>
      <c r="B60" s="173" t="s">
        <v>199</v>
      </c>
      <c r="C60" s="196">
        <v>50</v>
      </c>
      <c r="D60" s="40">
        <v>25</v>
      </c>
      <c r="E60" s="41" t="s">
        <v>117</v>
      </c>
      <c r="F60" s="42" t="s">
        <v>223</v>
      </c>
      <c r="G60" s="43" t="s">
        <v>85</v>
      </c>
      <c r="H60" s="43" t="s">
        <v>97</v>
      </c>
      <c r="I60" s="60" t="s">
        <v>175</v>
      </c>
      <c r="J60" s="44" t="s">
        <v>87</v>
      </c>
      <c r="K60" s="45" t="s">
        <v>103</v>
      </c>
      <c r="L60" s="46" t="s">
        <v>89</v>
      </c>
      <c r="M60" s="77" t="s">
        <v>90</v>
      </c>
      <c r="N60" s="56"/>
      <c r="O60" s="56"/>
      <c r="P60" s="56"/>
      <c r="Q60" s="47">
        <f t="shared" si="14"/>
        <v>7020.1507253764457</v>
      </c>
      <c r="R60" s="48">
        <f t="shared" si="26"/>
        <v>70.201507253764461</v>
      </c>
      <c r="S60" s="49">
        <v>0.01</v>
      </c>
      <c r="T60" s="50"/>
      <c r="U60" s="57">
        <v>1.6769000000000001</v>
      </c>
      <c r="V60" s="59">
        <v>1.67838</v>
      </c>
      <c r="W60" s="51">
        <f t="shared" si="29"/>
        <v>1.4799999999999258E-3</v>
      </c>
      <c r="X60" s="52">
        <f t="shared" si="30"/>
        <v>70.201507253764461</v>
      </c>
      <c r="Y60" s="58">
        <v>1.6724600000000001</v>
      </c>
      <c r="Z60" s="51">
        <f t="shared" si="31"/>
        <v>4.4399999999999995E-3</v>
      </c>
      <c r="AA60" s="53">
        <f t="shared" si="32"/>
        <v>210.60452176130391</v>
      </c>
      <c r="AB60" s="54">
        <f t="shared" si="33"/>
        <v>3.0000000000001501</v>
      </c>
      <c r="AC60" s="42" t="s">
        <v>223</v>
      </c>
      <c r="AD60" s="59">
        <v>1.67838</v>
      </c>
      <c r="AE60" s="55">
        <v>0</v>
      </c>
      <c r="AF60" s="55">
        <v>0</v>
      </c>
      <c r="AG60" s="55">
        <f t="shared" si="38"/>
        <v>-70.201507253764461</v>
      </c>
      <c r="AH60" s="126">
        <f t="shared" si="34"/>
        <v>-70.201507253764461</v>
      </c>
      <c r="AI60" s="125">
        <f t="shared" si="35"/>
        <v>-1.4799999999999258E-3</v>
      </c>
      <c r="AJ60" s="127">
        <f t="shared" si="36"/>
        <v>-0.01</v>
      </c>
      <c r="AK60" s="102">
        <f t="shared" si="37"/>
        <v>-0.01</v>
      </c>
      <c r="AL60" s="205">
        <f t="shared" si="13"/>
        <v>6949.9492181226815</v>
      </c>
      <c r="AM60" s="17"/>
      <c r="AN60" s="17"/>
      <c r="AO60" s="17"/>
      <c r="AP60" s="17"/>
      <c r="AQ60" s="17"/>
      <c r="BH60" s="62" t="s">
        <v>225</v>
      </c>
      <c r="BI60" s="22" t="str">
        <f t="shared" si="25"/>
        <v>Exotics</v>
      </c>
    </row>
    <row r="61" spans="1:61" ht="15">
      <c r="A61" s="65"/>
      <c r="B61" s="173" t="s">
        <v>199</v>
      </c>
      <c r="C61" s="196">
        <v>51</v>
      </c>
      <c r="D61" s="40">
        <v>26</v>
      </c>
      <c r="E61" s="41" t="s">
        <v>71</v>
      </c>
      <c r="F61" s="42" t="s">
        <v>226</v>
      </c>
      <c r="G61" s="43" t="s">
        <v>72</v>
      </c>
      <c r="H61" s="43" t="s">
        <v>97</v>
      </c>
      <c r="I61" s="60" t="s">
        <v>148</v>
      </c>
      <c r="J61" s="44" t="s">
        <v>87</v>
      </c>
      <c r="K61" s="45" t="s">
        <v>88</v>
      </c>
      <c r="L61" s="46" t="s">
        <v>89</v>
      </c>
      <c r="M61" s="77" t="s">
        <v>90</v>
      </c>
      <c r="N61" s="56"/>
      <c r="O61" s="56"/>
      <c r="P61" s="56"/>
      <c r="Q61" s="47">
        <f t="shared" si="14"/>
        <v>6949.9492181226815</v>
      </c>
      <c r="R61" s="48">
        <f t="shared" si="26"/>
        <v>69.499492181226813</v>
      </c>
      <c r="S61" s="49">
        <v>0.01</v>
      </c>
      <c r="T61" s="50"/>
      <c r="U61" s="57">
        <v>95.465999999999994</v>
      </c>
      <c r="V61" s="59">
        <v>95.608999999999995</v>
      </c>
      <c r="W61" s="51">
        <f t="shared" si="29"/>
        <v>0.14300000000000068</v>
      </c>
      <c r="X61" s="52">
        <f t="shared" si="30"/>
        <v>69.499492181226813</v>
      </c>
      <c r="Y61" s="58">
        <v>95.036000000000001</v>
      </c>
      <c r="Z61" s="51">
        <f t="shared" si="31"/>
        <v>0.42999999999999261</v>
      </c>
      <c r="AA61" s="53">
        <f t="shared" si="32"/>
        <v>208.98448697850961</v>
      </c>
      <c r="AB61" s="54">
        <f t="shared" si="33"/>
        <v>3.0069930069929409</v>
      </c>
      <c r="AC61" s="42" t="s">
        <v>226</v>
      </c>
      <c r="AD61" s="59">
        <v>95.608999999999995</v>
      </c>
      <c r="AE61" s="55">
        <v>0</v>
      </c>
      <c r="AF61" s="55">
        <v>0</v>
      </c>
      <c r="AG61" s="55">
        <f t="shared" si="38"/>
        <v>-69.499492181226813</v>
      </c>
      <c r="AH61" s="126">
        <f t="shared" si="34"/>
        <v>-69.499492181226813</v>
      </c>
      <c r="AI61" s="125">
        <f t="shared" si="35"/>
        <v>-0.14300000000000068</v>
      </c>
      <c r="AJ61" s="127">
        <f t="shared" si="36"/>
        <v>-0.01</v>
      </c>
      <c r="AK61" s="102">
        <f t="shared" si="37"/>
        <v>-0.01</v>
      </c>
      <c r="AL61" s="205">
        <f t="shared" si="13"/>
        <v>6880.4497259414547</v>
      </c>
      <c r="AM61" s="17"/>
      <c r="AN61" s="17"/>
      <c r="AO61" s="17"/>
      <c r="AP61" s="17"/>
      <c r="AQ61" s="17"/>
      <c r="BH61" s="61" t="s">
        <v>227</v>
      </c>
      <c r="BI61" s="22" t="str">
        <f t="shared" si="25"/>
        <v>Exotics</v>
      </c>
    </row>
    <row r="62" spans="1:61" ht="15">
      <c r="A62" s="65"/>
      <c r="B62" s="173" t="s">
        <v>228</v>
      </c>
      <c r="C62" s="196">
        <v>52</v>
      </c>
      <c r="D62" s="40">
        <v>27</v>
      </c>
      <c r="E62" s="41" t="s">
        <v>105</v>
      </c>
      <c r="F62" s="42" t="s">
        <v>229</v>
      </c>
      <c r="G62" s="43" t="s">
        <v>85</v>
      </c>
      <c r="H62" s="43" t="s">
        <v>97</v>
      </c>
      <c r="I62" s="60" t="s">
        <v>170</v>
      </c>
      <c r="J62" s="44" t="s">
        <v>87</v>
      </c>
      <c r="K62" s="45" t="s">
        <v>143</v>
      </c>
      <c r="L62" s="46" t="s">
        <v>89</v>
      </c>
      <c r="M62" s="77" t="s">
        <v>75</v>
      </c>
      <c r="N62" s="56"/>
      <c r="O62" s="56"/>
      <c r="P62" s="56"/>
      <c r="Q62" s="47">
        <f t="shared" si="14"/>
        <v>6880.4497259414547</v>
      </c>
      <c r="R62" s="48">
        <f t="shared" si="26"/>
        <v>68.804497259414546</v>
      </c>
      <c r="S62" s="49">
        <v>0.01</v>
      </c>
      <c r="T62" s="50"/>
      <c r="U62" s="57">
        <v>0.85648999999999997</v>
      </c>
      <c r="V62" s="59">
        <v>0.85726000000000002</v>
      </c>
      <c r="W62" s="51">
        <f t="shared" si="29"/>
        <v>7.7000000000004842E-4</v>
      </c>
      <c r="X62" s="52">
        <f t="shared" si="30"/>
        <v>68.804497259414546</v>
      </c>
      <c r="Y62" s="58">
        <v>0.85416999999999998</v>
      </c>
      <c r="Z62" s="51">
        <f t="shared" si="31"/>
        <v>2.3199999999999887E-3</v>
      </c>
      <c r="AA62" s="53">
        <f t="shared" si="32"/>
        <v>207.30705667770252</v>
      </c>
      <c r="AB62" s="54">
        <f t="shared" si="33"/>
        <v>3.0129870129868088</v>
      </c>
      <c r="AC62" s="42" t="s">
        <v>229</v>
      </c>
      <c r="AD62" s="59">
        <v>0.85453999999999997</v>
      </c>
      <c r="AE62" s="55">
        <v>0</v>
      </c>
      <c r="AF62" s="55">
        <v>0</v>
      </c>
      <c r="AG62" s="55">
        <f>+AA62</f>
        <v>207.30705667770252</v>
      </c>
      <c r="AH62" s="126">
        <f t="shared" si="34"/>
        <v>207.30705667770252</v>
      </c>
      <c r="AI62" s="125">
        <f t="shared" si="35"/>
        <v>1.9500000000000073E-3</v>
      </c>
      <c r="AJ62" s="127">
        <f t="shared" si="36"/>
        <v>3.0129870129868092E-2</v>
      </c>
      <c r="AK62" s="102">
        <f t="shared" si="37"/>
        <v>3.0129870129868092E-2</v>
      </c>
      <c r="AL62" s="205">
        <f t="shared" si="13"/>
        <v>7087.7567826191571</v>
      </c>
      <c r="AM62" s="17"/>
      <c r="AN62" s="17"/>
      <c r="AO62" s="17"/>
      <c r="AP62" s="17"/>
      <c r="AQ62" s="17"/>
      <c r="BH62" s="61" t="s">
        <v>230</v>
      </c>
      <c r="BI62" s="22" t="str">
        <f t="shared" si="25"/>
        <v>Exotics</v>
      </c>
    </row>
    <row r="63" spans="1:61" ht="15">
      <c r="A63" s="65"/>
      <c r="B63" s="173" t="s">
        <v>228</v>
      </c>
      <c r="C63" s="196">
        <v>53</v>
      </c>
      <c r="D63" s="40">
        <v>27</v>
      </c>
      <c r="E63" s="41" t="s">
        <v>125</v>
      </c>
      <c r="F63" s="42" t="s">
        <v>231</v>
      </c>
      <c r="G63" s="43" t="s">
        <v>72</v>
      </c>
      <c r="H63" s="43" t="s">
        <v>97</v>
      </c>
      <c r="I63" s="60" t="s">
        <v>167</v>
      </c>
      <c r="J63" s="44" t="s">
        <v>87</v>
      </c>
      <c r="K63" s="45" t="s">
        <v>103</v>
      </c>
      <c r="L63" s="46" t="s">
        <v>89</v>
      </c>
      <c r="M63" s="77" t="s">
        <v>232</v>
      </c>
      <c r="N63" s="56"/>
      <c r="O63" s="56"/>
      <c r="P63" s="56"/>
      <c r="Q63" s="47">
        <f t="shared" si="14"/>
        <v>7087.7567826191571</v>
      </c>
      <c r="R63" s="48">
        <f t="shared" si="26"/>
        <v>70.877567826191566</v>
      </c>
      <c r="S63" s="49">
        <v>0.01</v>
      </c>
      <c r="T63" s="50"/>
      <c r="U63" s="57">
        <v>0.97416000000000003</v>
      </c>
      <c r="V63" s="59">
        <v>0.97450000000000003</v>
      </c>
      <c r="W63" s="51">
        <f t="shared" si="29"/>
        <v>3.4000000000000696E-4</v>
      </c>
      <c r="X63" s="52">
        <f t="shared" si="30"/>
        <v>70.877567826191566</v>
      </c>
      <c r="Y63" s="58">
        <v>0.97321000000000002</v>
      </c>
      <c r="Z63" s="51">
        <f t="shared" si="31"/>
        <v>9.5000000000000639E-4</v>
      </c>
      <c r="AA63" s="53">
        <f t="shared" si="32"/>
        <v>198.04026304376782</v>
      </c>
      <c r="AB63" s="54">
        <f t="shared" si="33"/>
        <v>2.7941176470587852</v>
      </c>
      <c r="AC63" s="42" t="s">
        <v>218</v>
      </c>
      <c r="AD63" s="59">
        <v>0.97411000000000003</v>
      </c>
      <c r="AE63" s="55">
        <v>0</v>
      </c>
      <c r="AF63" s="55">
        <v>0</v>
      </c>
      <c r="AG63" s="55">
        <f>+AA63</f>
        <v>198.04026304376782</v>
      </c>
      <c r="AH63" s="126">
        <f t="shared" si="34"/>
        <v>198.04026304376782</v>
      </c>
      <c r="AI63" s="125">
        <f t="shared" si="35"/>
        <v>4.9999999999994493E-5</v>
      </c>
      <c r="AJ63" s="127">
        <f t="shared" si="36"/>
        <v>2.7941176470587852E-2</v>
      </c>
      <c r="AK63" s="102">
        <f t="shared" si="37"/>
        <v>2.7941176470587852E-2</v>
      </c>
      <c r="AL63" s="205">
        <f t="shared" si="13"/>
        <v>7285.7970456629246</v>
      </c>
      <c r="AM63" s="17"/>
      <c r="AN63" s="17"/>
      <c r="AO63" s="17"/>
      <c r="AP63" s="17"/>
      <c r="AQ63" s="17"/>
      <c r="BH63" s="61" t="s">
        <v>233</v>
      </c>
      <c r="BI63" s="22" t="str">
        <f t="shared" si="25"/>
        <v>Exotics</v>
      </c>
    </row>
    <row r="64" spans="1:61" ht="15">
      <c r="A64" s="65"/>
      <c r="B64" s="173" t="s">
        <v>228</v>
      </c>
      <c r="C64" s="196">
        <v>54</v>
      </c>
      <c r="D64" s="40">
        <v>28</v>
      </c>
      <c r="E64" s="41" t="s">
        <v>92</v>
      </c>
      <c r="F64" s="42" t="s">
        <v>234</v>
      </c>
      <c r="G64" s="43" t="s">
        <v>72</v>
      </c>
      <c r="H64" s="43" t="s">
        <v>97</v>
      </c>
      <c r="I64" s="60" t="s">
        <v>142</v>
      </c>
      <c r="J64" s="44" t="s">
        <v>87</v>
      </c>
      <c r="K64" s="45" t="s">
        <v>74</v>
      </c>
      <c r="L64" s="46" t="s">
        <v>89</v>
      </c>
      <c r="M64" s="77" t="s">
        <v>75</v>
      </c>
      <c r="N64" s="56"/>
      <c r="O64" s="56"/>
      <c r="P64" s="56"/>
      <c r="Q64" s="47">
        <f t="shared" si="14"/>
        <v>7285.7970456629246</v>
      </c>
      <c r="R64" s="48">
        <f t="shared" si="26"/>
        <v>72.857970456629246</v>
      </c>
      <c r="S64" s="49">
        <v>0.01</v>
      </c>
      <c r="T64" s="50"/>
      <c r="U64" s="57">
        <v>0.59036</v>
      </c>
      <c r="V64" s="59">
        <v>0.60311000000000003</v>
      </c>
      <c r="W64" s="51">
        <f t="shared" si="29"/>
        <v>1.2750000000000039E-2</v>
      </c>
      <c r="X64" s="52">
        <f t="shared" si="30"/>
        <v>72.857970456629246</v>
      </c>
      <c r="Y64" s="58">
        <v>0.55208999999999997</v>
      </c>
      <c r="Z64" s="51">
        <f t="shared" si="31"/>
        <v>3.8270000000000026E-2</v>
      </c>
      <c r="AA64" s="53">
        <f t="shared" si="32"/>
        <v>218.6881983823682</v>
      </c>
      <c r="AB64" s="54">
        <f t="shared" si="33"/>
        <v>3.0015686274509732</v>
      </c>
      <c r="AC64" s="42"/>
      <c r="AD64" s="58">
        <v>0.55208999999999997</v>
      </c>
      <c r="AE64" s="55">
        <v>0</v>
      </c>
      <c r="AF64" s="55">
        <v>0</v>
      </c>
      <c r="AG64" s="55">
        <f>AA64</f>
        <v>218.6881983823682</v>
      </c>
      <c r="AH64" s="126">
        <f t="shared" si="34"/>
        <v>218.6881983823682</v>
      </c>
      <c r="AI64" s="125">
        <f t="shared" si="35"/>
        <v>3.8270000000000026E-2</v>
      </c>
      <c r="AJ64" s="127">
        <f t="shared" si="36"/>
        <v>3.0015686274509734E-2</v>
      </c>
      <c r="AK64" s="102">
        <f t="shared" si="37"/>
        <v>3.0015686274509734E-2</v>
      </c>
      <c r="AL64" s="205">
        <f t="shared" si="13"/>
        <v>7504.4852440452923</v>
      </c>
      <c r="AM64" s="17"/>
      <c r="AN64" s="17"/>
      <c r="AO64" s="17"/>
      <c r="AP64" s="17"/>
      <c r="AQ64" s="17"/>
      <c r="BH64" s="61" t="s">
        <v>235</v>
      </c>
      <c r="BI64" s="22" t="str">
        <f t="shared" si="25"/>
        <v>Exotics</v>
      </c>
    </row>
    <row r="65" spans="1:61" ht="15">
      <c r="A65" s="65"/>
      <c r="B65" s="173" t="s">
        <v>228</v>
      </c>
      <c r="C65" s="196">
        <v>55</v>
      </c>
      <c r="D65" s="40">
        <v>29</v>
      </c>
      <c r="E65" s="41" t="s">
        <v>105</v>
      </c>
      <c r="F65" s="42" t="s">
        <v>236</v>
      </c>
      <c r="G65" s="43" t="s">
        <v>72</v>
      </c>
      <c r="H65" s="43" t="s">
        <v>97</v>
      </c>
      <c r="I65" s="60" t="s">
        <v>167</v>
      </c>
      <c r="J65" s="44" t="s">
        <v>73</v>
      </c>
      <c r="K65" s="45" t="s">
        <v>134</v>
      </c>
      <c r="L65" s="46" t="s">
        <v>89</v>
      </c>
      <c r="M65" s="77" t="s">
        <v>90</v>
      </c>
      <c r="N65" s="56"/>
      <c r="O65" s="56"/>
      <c r="P65" s="56"/>
      <c r="Q65" s="47">
        <f t="shared" si="14"/>
        <v>7504.4852440452923</v>
      </c>
      <c r="R65" s="48">
        <f t="shared" si="26"/>
        <v>75.044852440452928</v>
      </c>
      <c r="S65" s="49">
        <v>0.01</v>
      </c>
      <c r="T65" s="50"/>
      <c r="U65" s="57">
        <v>0.96435999999999999</v>
      </c>
      <c r="V65" s="59">
        <v>0.96745000000000003</v>
      </c>
      <c r="W65" s="51">
        <f t="shared" si="29"/>
        <v>3.0900000000000372E-3</v>
      </c>
      <c r="X65" s="52">
        <f t="shared" si="30"/>
        <v>75.044852440452928</v>
      </c>
      <c r="Y65" s="58">
        <v>0.95518000000000003</v>
      </c>
      <c r="Z65" s="51">
        <f t="shared" si="31"/>
        <v>9.179999999999966E-3</v>
      </c>
      <c r="AA65" s="53">
        <f t="shared" si="32"/>
        <v>222.94878492017705</v>
      </c>
      <c r="AB65" s="54">
        <f t="shared" si="33"/>
        <v>2.9708737864077204</v>
      </c>
      <c r="AC65" s="42" t="s">
        <v>237</v>
      </c>
      <c r="AD65" s="59">
        <v>0.96745000000000003</v>
      </c>
      <c r="AE65" s="55">
        <v>0</v>
      </c>
      <c r="AF65" s="55">
        <v>0</v>
      </c>
      <c r="AG65" s="55">
        <f>-X65</f>
        <v>-75.044852440452928</v>
      </c>
      <c r="AH65" s="126">
        <f t="shared" si="34"/>
        <v>-75.044852440452928</v>
      </c>
      <c r="AI65" s="125">
        <f t="shared" si="35"/>
        <v>-3.0900000000000372E-3</v>
      </c>
      <c r="AJ65" s="127">
        <f t="shared" si="36"/>
        <v>-0.01</v>
      </c>
      <c r="AK65" s="102">
        <f t="shared" si="37"/>
        <v>-0.01</v>
      </c>
      <c r="AL65" s="205">
        <f t="shared" si="13"/>
        <v>7429.4403916048395</v>
      </c>
      <c r="AM65" s="17"/>
      <c r="AN65" s="17"/>
      <c r="AO65" s="17"/>
      <c r="AP65" s="17"/>
      <c r="AQ65" s="17"/>
      <c r="BH65" s="61" t="s">
        <v>238</v>
      </c>
      <c r="BI65" s="22" t="str">
        <f t="shared" si="25"/>
        <v>Exotics</v>
      </c>
    </row>
    <row r="66" spans="1:61" ht="15">
      <c r="A66" s="65"/>
      <c r="B66" s="173" t="s">
        <v>228</v>
      </c>
      <c r="C66" s="146">
        <v>56</v>
      </c>
      <c r="D66" s="40">
        <v>29</v>
      </c>
      <c r="E66" s="41" t="s">
        <v>117</v>
      </c>
      <c r="F66" s="42" t="s">
        <v>237</v>
      </c>
      <c r="G66" s="43" t="s">
        <v>72</v>
      </c>
      <c r="H66" s="43" t="s">
        <v>97</v>
      </c>
      <c r="I66" s="60" t="s">
        <v>175</v>
      </c>
      <c r="J66" s="44" t="s">
        <v>87</v>
      </c>
      <c r="K66" s="45" t="s">
        <v>103</v>
      </c>
      <c r="L66" s="46" t="s">
        <v>89</v>
      </c>
      <c r="M66" s="77" t="s">
        <v>75</v>
      </c>
      <c r="N66" s="56"/>
      <c r="O66" s="56"/>
      <c r="P66" s="56"/>
      <c r="Q66" s="47">
        <f t="shared" si="14"/>
        <v>7429.4403916048395</v>
      </c>
      <c r="R66" s="48">
        <f t="shared" si="26"/>
        <v>74.294403916048395</v>
      </c>
      <c r="S66" s="49">
        <v>0.01</v>
      </c>
      <c r="T66" s="50"/>
      <c r="U66" s="57">
        <v>1.6945300000000001</v>
      </c>
      <c r="V66" s="59">
        <v>1.6958500000000001</v>
      </c>
      <c r="W66" s="51">
        <f t="shared" si="29"/>
        <v>1.3199999999999878E-3</v>
      </c>
      <c r="X66" s="52">
        <f t="shared" si="30"/>
        <v>74.294403916048395</v>
      </c>
      <c r="Y66" s="58">
        <v>1.6905699999999999</v>
      </c>
      <c r="Z66" s="51">
        <f t="shared" si="31"/>
        <v>3.9600000000001856E-3</v>
      </c>
      <c r="AA66" s="53">
        <f t="shared" si="32"/>
        <v>222.88321174815769</v>
      </c>
      <c r="AB66" s="54">
        <f t="shared" si="33"/>
        <v>3.0000000000001683</v>
      </c>
      <c r="AC66" s="42" t="s">
        <v>237</v>
      </c>
      <c r="AD66" s="58">
        <v>1.6905699999999999</v>
      </c>
      <c r="AE66" s="55">
        <v>0</v>
      </c>
      <c r="AF66" s="55">
        <v>0</v>
      </c>
      <c r="AG66" s="55">
        <f>+AA66</f>
        <v>222.88321174815769</v>
      </c>
      <c r="AH66" s="126">
        <f t="shared" si="34"/>
        <v>222.88321174815769</v>
      </c>
      <c r="AI66" s="125">
        <f t="shared" si="35"/>
        <v>3.9600000000001856E-3</v>
      </c>
      <c r="AJ66" s="127">
        <f t="shared" si="36"/>
        <v>3.0000000000001685E-2</v>
      </c>
      <c r="AK66" s="102">
        <f t="shared" si="37"/>
        <v>3.0000000000001685E-2</v>
      </c>
      <c r="AL66" s="205">
        <f t="shared" si="13"/>
        <v>7652.3236033529975</v>
      </c>
      <c r="AM66" s="17"/>
      <c r="AN66" s="17"/>
      <c r="AO66" s="17"/>
      <c r="AP66" s="17"/>
      <c r="AQ66" s="17"/>
      <c r="BH66" s="61" t="s">
        <v>239</v>
      </c>
      <c r="BI66" s="22" t="str">
        <f t="shared" si="25"/>
        <v>Exotics</v>
      </c>
    </row>
    <row r="67" spans="1:61" ht="15">
      <c r="A67" s="65"/>
      <c r="B67" s="173" t="s">
        <v>228</v>
      </c>
      <c r="C67" s="196">
        <v>57</v>
      </c>
      <c r="D67" s="40">
        <v>29</v>
      </c>
      <c r="E67" s="41" t="s">
        <v>125</v>
      </c>
      <c r="F67" s="42" t="s">
        <v>240</v>
      </c>
      <c r="G67" s="43" t="s">
        <v>85</v>
      </c>
      <c r="H67" s="43" t="s">
        <v>79</v>
      </c>
      <c r="I67" s="60" t="s">
        <v>177</v>
      </c>
      <c r="J67" s="44" t="s">
        <v>87</v>
      </c>
      <c r="K67" s="45" t="s">
        <v>88</v>
      </c>
      <c r="L67" s="46" t="s">
        <v>89</v>
      </c>
      <c r="M67" s="77" t="s">
        <v>232</v>
      </c>
      <c r="N67" s="56"/>
      <c r="O67" s="56"/>
      <c r="P67" s="56"/>
      <c r="Q67" s="47">
        <f t="shared" si="14"/>
        <v>7652.3236033529975</v>
      </c>
      <c r="R67" s="48">
        <f t="shared" si="26"/>
        <v>76.523236033529983</v>
      </c>
      <c r="S67" s="49">
        <v>0.01</v>
      </c>
      <c r="T67" s="50"/>
      <c r="U67" s="57">
        <v>0.61928000000000005</v>
      </c>
      <c r="V67" s="59">
        <v>0.61967000000000005</v>
      </c>
      <c r="W67" s="51">
        <f t="shared" si="29"/>
        <v>3.9000000000000146E-4</v>
      </c>
      <c r="X67" s="52">
        <f t="shared" si="30"/>
        <v>76.523236033529983</v>
      </c>
      <c r="Y67" s="58">
        <v>0.61807000000000001</v>
      </c>
      <c r="Z67" s="51">
        <f t="shared" si="31"/>
        <v>1.2100000000000444E-3</v>
      </c>
      <c r="AA67" s="53">
        <f t="shared" si="32"/>
        <v>237.41824512967776</v>
      </c>
      <c r="AB67" s="54">
        <f t="shared" si="33"/>
        <v>3.1025641025642048</v>
      </c>
      <c r="AC67" s="42" t="s">
        <v>240</v>
      </c>
      <c r="AD67" s="58">
        <v>0.61807000000000001</v>
      </c>
      <c r="AE67" s="55">
        <v>0</v>
      </c>
      <c r="AF67" s="55">
        <v>0</v>
      </c>
      <c r="AG67" s="55">
        <f>+AA67</f>
        <v>237.41824512967776</v>
      </c>
      <c r="AH67" s="126">
        <f t="shared" si="34"/>
        <v>237.41824512967776</v>
      </c>
      <c r="AI67" s="125">
        <f t="shared" si="35"/>
        <v>1.2100000000000444E-3</v>
      </c>
      <c r="AJ67" s="127">
        <f t="shared" si="36"/>
        <v>3.1025641025642047E-2</v>
      </c>
      <c r="AK67" s="102">
        <f t="shared" si="37"/>
        <v>3.1025641025642047E-2</v>
      </c>
      <c r="AL67" s="205">
        <f t="shared" si="13"/>
        <v>7889.7418484826749</v>
      </c>
      <c r="AM67" s="17"/>
      <c r="AN67" s="17"/>
      <c r="AO67" s="17"/>
      <c r="AP67" s="17"/>
      <c r="AQ67" s="17"/>
      <c r="BH67" s="62" t="s">
        <v>241</v>
      </c>
      <c r="BI67" s="22" t="str">
        <f t="shared" si="25"/>
        <v>Exotics</v>
      </c>
    </row>
    <row r="68" spans="1:61" ht="15">
      <c r="A68" s="65"/>
      <c r="B68" s="173" t="s">
        <v>242</v>
      </c>
      <c r="C68" s="196">
        <v>58</v>
      </c>
      <c r="D68" s="40">
        <v>31</v>
      </c>
      <c r="E68" s="41" t="s">
        <v>92</v>
      </c>
      <c r="F68" s="42" t="s">
        <v>243</v>
      </c>
      <c r="G68" s="43" t="s">
        <v>72</v>
      </c>
      <c r="H68" s="43" t="s">
        <v>97</v>
      </c>
      <c r="I68" s="60" t="s">
        <v>170</v>
      </c>
      <c r="J68" s="44" t="s">
        <v>87</v>
      </c>
      <c r="K68" s="45" t="s">
        <v>134</v>
      </c>
      <c r="L68" s="46" t="s">
        <v>89</v>
      </c>
      <c r="M68" s="77" t="s">
        <v>90</v>
      </c>
      <c r="N68" s="56"/>
      <c r="O68" s="56"/>
      <c r="P68" s="56"/>
      <c r="Q68" s="47">
        <f t="shared" si="14"/>
        <v>7889.7418484826749</v>
      </c>
      <c r="R68" s="48">
        <f t="shared" si="26"/>
        <v>78.897418484826744</v>
      </c>
      <c r="S68" s="49">
        <v>0.01</v>
      </c>
      <c r="T68" s="50"/>
      <c r="U68" s="57">
        <v>0.85568999999999995</v>
      </c>
      <c r="V68" s="59">
        <v>0.85792999999999997</v>
      </c>
      <c r="W68" s="51">
        <f t="shared" si="29"/>
        <v>2.2400000000000198E-3</v>
      </c>
      <c r="X68" s="52">
        <f t="shared" si="30"/>
        <v>78.897418484826744</v>
      </c>
      <c r="Y68" s="58">
        <v>0.84897</v>
      </c>
      <c r="Z68" s="51">
        <f t="shared" si="31"/>
        <v>6.7199999999999482E-3</v>
      </c>
      <c r="AA68" s="53">
        <f t="shared" si="32"/>
        <v>236.69225545447631</v>
      </c>
      <c r="AB68" s="54">
        <f t="shared" si="33"/>
        <v>2.9999999999999503</v>
      </c>
      <c r="AC68" s="42" t="s">
        <v>244</v>
      </c>
      <c r="AD68" s="59">
        <v>0.85792999999999997</v>
      </c>
      <c r="AE68" s="55">
        <v>0</v>
      </c>
      <c r="AF68" s="55">
        <v>0</v>
      </c>
      <c r="AG68" s="55">
        <f>-X68</f>
        <v>-78.897418484826744</v>
      </c>
      <c r="AH68" s="126">
        <f t="shared" si="34"/>
        <v>-78.897418484826744</v>
      </c>
      <c r="AI68" s="125">
        <f t="shared" si="35"/>
        <v>-2.2400000000000198E-3</v>
      </c>
      <c r="AJ68" s="127">
        <f t="shared" si="36"/>
        <v>-0.01</v>
      </c>
      <c r="AK68" s="102">
        <f t="shared" si="37"/>
        <v>-0.01</v>
      </c>
      <c r="AL68" s="205">
        <f t="shared" si="13"/>
        <v>7810.8444299978482</v>
      </c>
      <c r="AM68" s="17"/>
      <c r="AN68" s="17"/>
      <c r="AO68" s="17"/>
      <c r="AP68" s="17"/>
      <c r="AQ68" s="17"/>
      <c r="BH68" s="61" t="s">
        <v>245</v>
      </c>
      <c r="BI68" s="22" t="str">
        <f t="shared" si="25"/>
        <v>Exotics</v>
      </c>
    </row>
    <row r="69" spans="1:61" ht="15">
      <c r="A69" s="65"/>
      <c r="B69" s="173" t="s">
        <v>242</v>
      </c>
      <c r="C69" s="196">
        <v>59</v>
      </c>
      <c r="D69" s="40">
        <v>31</v>
      </c>
      <c r="E69" s="41" t="s">
        <v>125</v>
      </c>
      <c r="F69" s="42" t="s">
        <v>246</v>
      </c>
      <c r="G69" s="43" t="s">
        <v>72</v>
      </c>
      <c r="H69" s="43" t="s">
        <v>79</v>
      </c>
      <c r="I69" s="60" t="s">
        <v>102</v>
      </c>
      <c r="J69" s="44" t="s">
        <v>87</v>
      </c>
      <c r="K69" s="45" t="s">
        <v>103</v>
      </c>
      <c r="L69" s="46" t="s">
        <v>89</v>
      </c>
      <c r="M69" s="77" t="s">
        <v>90</v>
      </c>
      <c r="N69" s="56"/>
      <c r="O69" s="56"/>
      <c r="P69" s="56"/>
      <c r="Q69" s="47">
        <f t="shared" si="14"/>
        <v>7810.8444299978482</v>
      </c>
      <c r="R69" s="48">
        <f t="shared" si="26"/>
        <v>78.108444299978487</v>
      </c>
      <c r="S69" s="49">
        <v>0.01</v>
      </c>
      <c r="T69" s="50"/>
      <c r="U69" s="57">
        <v>1.2699100000000001</v>
      </c>
      <c r="V69" s="59">
        <v>1.2706299999999999</v>
      </c>
      <c r="W69" s="51">
        <f t="shared" si="29"/>
        <v>7.1999999999983189E-4</v>
      </c>
      <c r="X69" s="52">
        <f t="shared" si="30"/>
        <v>78.108444299978487</v>
      </c>
      <c r="Y69" s="58">
        <v>1.2677499999999999</v>
      </c>
      <c r="Z69" s="51">
        <f t="shared" si="31"/>
        <v>2.1600000000001618E-3</v>
      </c>
      <c r="AA69" s="53">
        <f t="shared" si="32"/>
        <v>234.32533290000771</v>
      </c>
      <c r="AB69" s="54">
        <f t="shared" si="33"/>
        <v>3.000000000000925</v>
      </c>
      <c r="AC69" s="42" t="s">
        <v>246</v>
      </c>
      <c r="AD69" s="59">
        <v>1.2706299999999999</v>
      </c>
      <c r="AE69" s="55">
        <v>0</v>
      </c>
      <c r="AF69" s="55">
        <v>0</v>
      </c>
      <c r="AG69" s="55">
        <f>-X69</f>
        <v>-78.108444299978487</v>
      </c>
      <c r="AH69" s="126">
        <f t="shared" si="34"/>
        <v>-78.108444299978487</v>
      </c>
      <c r="AI69" s="125">
        <f t="shared" si="35"/>
        <v>-7.1999999999983189E-4</v>
      </c>
      <c r="AJ69" s="127">
        <f t="shared" si="36"/>
        <v>-0.01</v>
      </c>
      <c r="AK69" s="102">
        <f t="shared" si="37"/>
        <v>-0.01</v>
      </c>
      <c r="AL69" s="205">
        <f t="shared" si="13"/>
        <v>7732.7359856978701</v>
      </c>
      <c r="AM69" s="17"/>
      <c r="AN69" s="17"/>
      <c r="AO69" s="17"/>
      <c r="AP69" s="17"/>
      <c r="AQ69" s="17"/>
      <c r="BH69" s="61" t="s">
        <v>247</v>
      </c>
      <c r="BI69" s="22" t="str">
        <f t="shared" si="25"/>
        <v>Exotics</v>
      </c>
    </row>
    <row r="70" spans="1:61" ht="15">
      <c r="A70" s="65"/>
      <c r="B70" s="173" t="s">
        <v>242</v>
      </c>
      <c r="C70" s="196">
        <v>60</v>
      </c>
      <c r="D70" s="40">
        <v>32</v>
      </c>
      <c r="E70" s="41" t="s">
        <v>71</v>
      </c>
      <c r="F70" s="42" t="s">
        <v>248</v>
      </c>
      <c r="G70" s="43" t="s">
        <v>72</v>
      </c>
      <c r="H70" s="43" t="s">
        <v>111</v>
      </c>
      <c r="I70" s="60" t="s">
        <v>209</v>
      </c>
      <c r="J70" s="44" t="s">
        <v>73</v>
      </c>
      <c r="K70" s="45" t="s">
        <v>119</v>
      </c>
      <c r="L70" s="46" t="s">
        <v>89</v>
      </c>
      <c r="M70" s="77" t="s">
        <v>90</v>
      </c>
      <c r="N70" s="56"/>
      <c r="O70" s="56"/>
      <c r="P70" s="56"/>
      <c r="Q70" s="47">
        <f t="shared" si="14"/>
        <v>7732.7359856978701</v>
      </c>
      <c r="R70" s="48">
        <f t="shared" si="26"/>
        <v>77.327359856978703</v>
      </c>
      <c r="S70" s="49">
        <v>0.01</v>
      </c>
      <c r="T70" s="50"/>
      <c r="U70" s="57">
        <v>12.969250000000001</v>
      </c>
      <c r="V70" s="59">
        <v>13.112450000000001</v>
      </c>
      <c r="W70" s="51">
        <f t="shared" si="29"/>
        <v>0.14320000000000022</v>
      </c>
      <c r="X70" s="52">
        <f t="shared" si="30"/>
        <v>77.327359856978703</v>
      </c>
      <c r="Y70" s="58">
        <v>12.539429999999999</v>
      </c>
      <c r="Z70" s="51">
        <f t="shared" si="31"/>
        <v>0.4298200000000012</v>
      </c>
      <c r="AA70" s="53">
        <f t="shared" si="32"/>
        <v>232.10087858747647</v>
      </c>
      <c r="AB70" s="54">
        <f t="shared" si="33"/>
        <v>3.0015363128491659</v>
      </c>
      <c r="AC70" s="42" t="s">
        <v>249</v>
      </c>
      <c r="AD70" s="59">
        <v>13.112450000000001</v>
      </c>
      <c r="AE70" s="55">
        <v>0</v>
      </c>
      <c r="AF70" s="55">
        <v>0</v>
      </c>
      <c r="AG70" s="55">
        <f>-X70</f>
        <v>-77.327359856978703</v>
      </c>
      <c r="AH70" s="126">
        <f t="shared" si="34"/>
        <v>-77.327359856978703</v>
      </c>
      <c r="AI70" s="125">
        <f t="shared" si="35"/>
        <v>-0.14320000000000022</v>
      </c>
      <c r="AJ70" s="127">
        <f t="shared" si="36"/>
        <v>-0.01</v>
      </c>
      <c r="AK70" s="102">
        <f t="shared" si="37"/>
        <v>-0.01</v>
      </c>
      <c r="AL70" s="205">
        <f t="shared" si="13"/>
        <v>7655.4086258408915</v>
      </c>
      <c r="AM70" s="17"/>
      <c r="AN70" s="17"/>
      <c r="AO70" s="17"/>
      <c r="AP70" s="17"/>
      <c r="AQ70" s="17"/>
      <c r="BH70" s="21" t="s">
        <v>250</v>
      </c>
      <c r="BI70" s="22" t="str">
        <f t="shared" si="25"/>
        <v>Exotics</v>
      </c>
    </row>
    <row r="71" spans="1:61" ht="15">
      <c r="A71" s="65"/>
      <c r="B71" s="173" t="s">
        <v>242</v>
      </c>
      <c r="C71" s="196">
        <v>61</v>
      </c>
      <c r="D71" s="40">
        <v>32</v>
      </c>
      <c r="E71" s="41" t="s">
        <v>92</v>
      </c>
      <c r="F71" s="42" t="s">
        <v>249</v>
      </c>
      <c r="G71" s="43" t="s">
        <v>72</v>
      </c>
      <c r="H71" s="43" t="s">
        <v>97</v>
      </c>
      <c r="I71" s="60" t="s">
        <v>142</v>
      </c>
      <c r="J71" s="44" t="s">
        <v>87</v>
      </c>
      <c r="K71" s="45" t="s">
        <v>88</v>
      </c>
      <c r="L71" s="46" t="s">
        <v>89</v>
      </c>
      <c r="M71" s="77" t="s">
        <v>90</v>
      </c>
      <c r="N71" s="56"/>
      <c r="O71" s="56"/>
      <c r="P71" s="56"/>
      <c r="Q71" s="47">
        <f t="shared" si="14"/>
        <v>7655.4086258408915</v>
      </c>
      <c r="R71" s="48">
        <f t="shared" si="26"/>
        <v>76.554086258408915</v>
      </c>
      <c r="S71" s="49">
        <v>0.01</v>
      </c>
      <c r="T71" s="50"/>
      <c r="U71" s="57">
        <v>0.56962999999999997</v>
      </c>
      <c r="V71" s="59">
        <v>0.5706</v>
      </c>
      <c r="W71" s="51">
        <f t="shared" si="29"/>
        <v>9.700000000000264E-4</v>
      </c>
      <c r="X71" s="52">
        <f t="shared" si="30"/>
        <v>76.554086258408915</v>
      </c>
      <c r="Y71" s="58">
        <v>0.56672</v>
      </c>
      <c r="Z71" s="51">
        <f t="shared" si="31"/>
        <v>2.9099999999999682E-3</v>
      </c>
      <c r="AA71" s="53">
        <f t="shared" si="32"/>
        <v>229.66225877521796</v>
      </c>
      <c r="AB71" s="54">
        <f t="shared" si="33"/>
        <v>2.9999999999998854</v>
      </c>
      <c r="AC71" s="42" t="s">
        <v>249</v>
      </c>
      <c r="AD71" s="59">
        <v>0.5706</v>
      </c>
      <c r="AE71" s="55">
        <v>0</v>
      </c>
      <c r="AF71" s="55">
        <v>0</v>
      </c>
      <c r="AG71" s="55">
        <f>-X71</f>
        <v>-76.554086258408915</v>
      </c>
      <c r="AH71" s="126">
        <f t="shared" si="34"/>
        <v>-76.554086258408915</v>
      </c>
      <c r="AI71" s="125">
        <f t="shared" si="35"/>
        <v>-9.700000000000264E-4</v>
      </c>
      <c r="AJ71" s="127">
        <f t="shared" si="36"/>
        <v>-0.01</v>
      </c>
      <c r="AK71" s="102">
        <f t="shared" si="37"/>
        <v>-0.01</v>
      </c>
      <c r="AL71" s="205">
        <f t="shared" si="13"/>
        <v>7578.8545395824822</v>
      </c>
      <c r="AM71" s="17"/>
      <c r="AN71" s="17"/>
      <c r="AO71" s="17"/>
      <c r="AP71" s="17"/>
      <c r="AQ71" s="17"/>
      <c r="BH71" s="21" t="s">
        <v>251</v>
      </c>
      <c r="BI71" s="64" t="str">
        <f t="shared" ref="BI71:BI81" si="39">$BA$14</f>
        <v>Commod</v>
      </c>
    </row>
    <row r="72" spans="1:61" ht="15">
      <c r="A72" s="65"/>
      <c r="B72" s="173" t="s">
        <v>242</v>
      </c>
      <c r="C72" s="196">
        <v>62</v>
      </c>
      <c r="D72" s="40">
        <v>35</v>
      </c>
      <c r="E72" s="41" t="s">
        <v>71</v>
      </c>
      <c r="F72" s="42" t="s">
        <v>252</v>
      </c>
      <c r="G72" s="43" t="s">
        <v>85</v>
      </c>
      <c r="H72" s="43" t="s">
        <v>97</v>
      </c>
      <c r="I72" s="60" t="s">
        <v>116</v>
      </c>
      <c r="J72" s="44" t="s">
        <v>87</v>
      </c>
      <c r="K72" s="45" t="s">
        <v>157</v>
      </c>
      <c r="L72" s="46" t="s">
        <v>91</v>
      </c>
      <c r="M72" s="77" t="s">
        <v>90</v>
      </c>
      <c r="N72" s="56"/>
      <c r="O72" s="56"/>
      <c r="P72" s="56"/>
      <c r="Q72" s="47">
        <f t="shared" si="14"/>
        <v>7578.8545395824822</v>
      </c>
      <c r="R72" s="48">
        <f t="shared" si="26"/>
        <v>75.788545395824826</v>
      </c>
      <c r="S72" s="49">
        <v>0.01</v>
      </c>
      <c r="T72" s="50"/>
      <c r="U72" s="57">
        <v>107.953</v>
      </c>
      <c r="V72" s="59">
        <v>107.899</v>
      </c>
      <c r="W72" s="51">
        <f t="shared" si="29"/>
        <v>5.4000000000002046E-2</v>
      </c>
      <c r="X72" s="52">
        <f t="shared" si="30"/>
        <v>75.788545395824826</v>
      </c>
      <c r="Y72" s="58">
        <v>108.116</v>
      </c>
      <c r="Z72" s="51">
        <f t="shared" si="31"/>
        <v>0.1629999999999967</v>
      </c>
      <c r="AA72" s="53">
        <f t="shared" si="32"/>
        <v>228.76912776886536</v>
      </c>
      <c r="AB72" s="54">
        <f t="shared" si="33"/>
        <v>3.0185185185183432</v>
      </c>
      <c r="AC72" s="42" t="s">
        <v>252</v>
      </c>
      <c r="AD72" s="59">
        <v>107.899</v>
      </c>
      <c r="AE72" s="55">
        <v>0</v>
      </c>
      <c r="AF72" s="55">
        <v>0</v>
      </c>
      <c r="AG72" s="55">
        <f>-X72</f>
        <v>-75.788545395824826</v>
      </c>
      <c r="AH72" s="126">
        <f t="shared" si="34"/>
        <v>-75.788545395824826</v>
      </c>
      <c r="AI72" s="125">
        <f t="shared" si="35"/>
        <v>-5.4000000000002046E-2</v>
      </c>
      <c r="AJ72" s="127">
        <f t="shared" si="36"/>
        <v>-0.01</v>
      </c>
      <c r="AK72" s="102">
        <f t="shared" si="37"/>
        <v>-0.01</v>
      </c>
      <c r="AL72" s="205">
        <f t="shared" si="13"/>
        <v>7503.065994186657</v>
      </c>
      <c r="AM72" s="17"/>
      <c r="AN72" s="17"/>
      <c r="AO72" s="17"/>
      <c r="AP72" s="17"/>
      <c r="AQ72" s="17"/>
      <c r="BH72" s="21" t="s">
        <v>253</v>
      </c>
      <c r="BI72" s="64" t="str">
        <f t="shared" si="39"/>
        <v>Commod</v>
      </c>
    </row>
    <row r="73" spans="1:61" ht="15">
      <c r="A73" s="65"/>
      <c r="B73" s="173" t="s">
        <v>242</v>
      </c>
      <c r="C73" s="196">
        <v>63</v>
      </c>
      <c r="D73" s="40">
        <v>35</v>
      </c>
      <c r="E73" s="41" t="s">
        <v>105</v>
      </c>
      <c r="F73" s="42" t="s">
        <v>254</v>
      </c>
      <c r="G73" s="43" t="s">
        <v>72</v>
      </c>
      <c r="H73" s="43" t="s">
        <v>97</v>
      </c>
      <c r="I73" s="60" t="s">
        <v>116</v>
      </c>
      <c r="J73" s="44" t="s">
        <v>87</v>
      </c>
      <c r="K73" s="45" t="s">
        <v>88</v>
      </c>
      <c r="L73" s="46" t="s">
        <v>104</v>
      </c>
      <c r="M73" s="77" t="s">
        <v>75</v>
      </c>
      <c r="N73" s="56"/>
      <c r="O73" s="56"/>
      <c r="P73" s="56"/>
      <c r="Q73" s="47">
        <f t="shared" si="14"/>
        <v>7503.065994186657</v>
      </c>
      <c r="R73" s="48">
        <f t="shared" si="26"/>
        <v>75.030659941866574</v>
      </c>
      <c r="S73" s="49">
        <v>0.01</v>
      </c>
      <c r="T73" s="50"/>
      <c r="U73" s="57">
        <v>107.771</v>
      </c>
      <c r="V73" s="59">
        <v>107.68300000000001</v>
      </c>
      <c r="W73" s="51">
        <f t="shared" si="29"/>
        <v>8.7999999999993861E-2</v>
      </c>
      <c r="X73" s="52">
        <f t="shared" si="30"/>
        <v>75.030659941866574</v>
      </c>
      <c r="Y73" s="58">
        <v>108.035</v>
      </c>
      <c r="Z73" s="51">
        <f t="shared" si="31"/>
        <v>0.26399999999999579</v>
      </c>
      <c r="AA73" s="53">
        <f t="shared" si="32"/>
        <v>225.09197982561184</v>
      </c>
      <c r="AB73" s="54">
        <f t="shared" si="33"/>
        <v>3.0000000000001616</v>
      </c>
      <c r="AC73" s="42" t="s">
        <v>254</v>
      </c>
      <c r="AD73" s="59">
        <v>107.905</v>
      </c>
      <c r="AE73" s="55">
        <v>0</v>
      </c>
      <c r="AF73" s="55">
        <v>0</v>
      </c>
      <c r="AG73" s="55">
        <f>AA73</f>
        <v>225.09197982561184</v>
      </c>
      <c r="AH73" s="126">
        <f t="shared" si="34"/>
        <v>225.09197982561184</v>
      </c>
      <c r="AI73" s="125">
        <f t="shared" si="35"/>
        <v>0.13400000000000034</v>
      </c>
      <c r="AJ73" s="127">
        <f t="shared" si="36"/>
        <v>3.0000000000001619E-2</v>
      </c>
      <c r="AK73" s="102">
        <f t="shared" si="37"/>
        <v>3.0000000000001619E-2</v>
      </c>
      <c r="AL73" s="205">
        <f t="shared" si="13"/>
        <v>7728.1579740122688</v>
      </c>
      <c r="AM73" s="17"/>
      <c r="AN73" s="17"/>
      <c r="AO73" s="17"/>
      <c r="AP73" s="17"/>
      <c r="AQ73" s="17"/>
      <c r="BH73" s="21" t="s">
        <v>255</v>
      </c>
      <c r="BI73" s="64" t="str">
        <f t="shared" si="39"/>
        <v>Commod</v>
      </c>
    </row>
    <row r="74" spans="1:61" ht="15">
      <c r="A74" s="65"/>
      <c r="B74" s="173" t="s">
        <v>242</v>
      </c>
      <c r="C74" s="196">
        <v>64</v>
      </c>
      <c r="D74" s="40">
        <v>35</v>
      </c>
      <c r="E74" s="41" t="s">
        <v>105</v>
      </c>
      <c r="F74" s="42" t="s">
        <v>254</v>
      </c>
      <c r="G74" s="43" t="s">
        <v>72</v>
      </c>
      <c r="H74" s="43" t="s">
        <v>97</v>
      </c>
      <c r="I74" s="60" t="s">
        <v>116</v>
      </c>
      <c r="J74" s="44" t="s">
        <v>87</v>
      </c>
      <c r="K74" s="45" t="s">
        <v>157</v>
      </c>
      <c r="L74" s="46" t="s">
        <v>104</v>
      </c>
      <c r="M74" s="77" t="s">
        <v>90</v>
      </c>
      <c r="N74" s="56"/>
      <c r="O74" s="56"/>
      <c r="P74" s="56"/>
      <c r="Q74" s="47">
        <f t="shared" si="14"/>
        <v>7728.1579740122688</v>
      </c>
      <c r="R74" s="48">
        <f t="shared" si="26"/>
        <v>77.281579740122694</v>
      </c>
      <c r="S74" s="49">
        <v>0.01</v>
      </c>
      <c r="T74" s="50"/>
      <c r="U74" s="57">
        <v>107.949</v>
      </c>
      <c r="V74" s="59">
        <v>107.907</v>
      </c>
      <c r="W74" s="51">
        <f t="shared" si="29"/>
        <v>4.2000000000001592E-2</v>
      </c>
      <c r="X74" s="52">
        <f t="shared" si="30"/>
        <v>77.281579740122694</v>
      </c>
      <c r="Y74" s="58">
        <v>108.075</v>
      </c>
      <c r="Z74" s="51">
        <f t="shared" si="31"/>
        <v>0.12600000000000477</v>
      </c>
      <c r="AA74" s="53">
        <f t="shared" si="32"/>
        <v>231.84473922036807</v>
      </c>
      <c r="AB74" s="54">
        <f t="shared" si="33"/>
        <v>3</v>
      </c>
      <c r="AC74" s="42" t="s">
        <v>254</v>
      </c>
      <c r="AD74" s="59">
        <v>107.907</v>
      </c>
      <c r="AE74" s="55">
        <v>0</v>
      </c>
      <c r="AF74" s="55">
        <v>0</v>
      </c>
      <c r="AG74" s="55">
        <f>-X74</f>
        <v>-77.281579740122694</v>
      </c>
      <c r="AH74" s="126">
        <f t="shared" si="34"/>
        <v>-77.281579740122694</v>
      </c>
      <c r="AI74" s="125">
        <f t="shared" si="35"/>
        <v>-4.2000000000001592E-2</v>
      </c>
      <c r="AJ74" s="127">
        <f t="shared" si="36"/>
        <v>-0.01</v>
      </c>
      <c r="AK74" s="102">
        <f t="shared" si="37"/>
        <v>-0.01</v>
      </c>
      <c r="AL74" s="205">
        <f t="shared" si="13"/>
        <v>7650.8763942721462</v>
      </c>
      <c r="AM74" s="17"/>
      <c r="AN74" s="17"/>
      <c r="AO74" s="17"/>
      <c r="AP74" s="17"/>
      <c r="AQ74" s="17"/>
      <c r="BH74" s="21" t="s">
        <v>256</v>
      </c>
      <c r="BI74" s="64" t="str">
        <f t="shared" si="39"/>
        <v>Commod</v>
      </c>
    </row>
    <row r="75" spans="1:61" ht="15">
      <c r="A75" s="65"/>
      <c r="B75" s="173" t="s">
        <v>242</v>
      </c>
      <c r="C75" s="196">
        <v>65</v>
      </c>
      <c r="D75" s="40">
        <v>35</v>
      </c>
      <c r="E75" s="41" t="s">
        <v>105</v>
      </c>
      <c r="F75" s="42" t="s">
        <v>254</v>
      </c>
      <c r="G75" s="43" t="s">
        <v>72</v>
      </c>
      <c r="H75" s="43" t="s">
        <v>97</v>
      </c>
      <c r="I75" s="60" t="s">
        <v>116</v>
      </c>
      <c r="J75" s="44" t="s">
        <v>87</v>
      </c>
      <c r="K75" s="45" t="s">
        <v>88</v>
      </c>
      <c r="L75" s="46" t="s">
        <v>104</v>
      </c>
      <c r="M75" s="77" t="s">
        <v>90</v>
      </c>
      <c r="N75" s="56"/>
      <c r="O75" s="56"/>
      <c r="P75" s="56"/>
      <c r="Q75" s="47">
        <f t="shared" si="14"/>
        <v>7650.8763942721462</v>
      </c>
      <c r="R75" s="48">
        <f t="shared" ref="R75:R106" si="40">IF(Q75="","",S75*Q75/100%)</f>
        <v>76.508763942721458</v>
      </c>
      <c r="S75" s="49">
        <v>0.01</v>
      </c>
      <c r="T75" s="50"/>
      <c r="U75" s="57">
        <v>107.95</v>
      </c>
      <c r="V75" s="59">
        <v>107.872</v>
      </c>
      <c r="W75" s="51">
        <f t="shared" si="29"/>
        <v>7.8000000000002956E-2</v>
      </c>
      <c r="X75" s="52">
        <f t="shared" si="30"/>
        <v>76.508763942721458</v>
      </c>
      <c r="Y75" s="58">
        <v>108.184</v>
      </c>
      <c r="Z75" s="51">
        <f t="shared" si="31"/>
        <v>0.23399999999999466</v>
      </c>
      <c r="AA75" s="53">
        <f t="shared" si="32"/>
        <v>229.52629182815045</v>
      </c>
      <c r="AB75" s="54">
        <f t="shared" si="33"/>
        <v>2.9999999999998179</v>
      </c>
      <c r="AC75" s="42" t="s">
        <v>254</v>
      </c>
      <c r="AD75" s="59">
        <v>107.872</v>
      </c>
      <c r="AE75" s="55">
        <v>0</v>
      </c>
      <c r="AF75" s="55">
        <v>0</v>
      </c>
      <c r="AG75" s="55">
        <f>-X75</f>
        <v>-76.508763942721458</v>
      </c>
      <c r="AH75" s="126">
        <f t="shared" si="34"/>
        <v>-76.508763942721458</v>
      </c>
      <c r="AI75" s="125">
        <f t="shared" si="35"/>
        <v>-7.8000000000002956E-2</v>
      </c>
      <c r="AJ75" s="127">
        <f t="shared" si="36"/>
        <v>-0.01</v>
      </c>
      <c r="AK75" s="102">
        <f t="shared" si="37"/>
        <v>-0.01</v>
      </c>
      <c r="AL75" s="205">
        <f t="shared" si="13"/>
        <v>7574.3676303294251</v>
      </c>
      <c r="AM75" s="17"/>
      <c r="AN75" s="17"/>
      <c r="AO75" s="17"/>
      <c r="AP75" s="17"/>
      <c r="AQ75" s="17"/>
      <c r="BH75" s="21" t="s">
        <v>257</v>
      </c>
      <c r="BI75" s="64" t="str">
        <f t="shared" si="39"/>
        <v>Commod</v>
      </c>
    </row>
    <row r="76" spans="1:61" ht="15">
      <c r="A76" s="65"/>
      <c r="B76" s="208" t="s">
        <v>242</v>
      </c>
      <c r="C76" s="146">
        <v>66</v>
      </c>
      <c r="D76" s="40">
        <v>35</v>
      </c>
      <c r="E76" s="41" t="s">
        <v>117</v>
      </c>
      <c r="F76" s="42" t="s">
        <v>258</v>
      </c>
      <c r="G76" s="43" t="s">
        <v>72</v>
      </c>
      <c r="H76" s="43" t="s">
        <v>79</v>
      </c>
      <c r="I76" s="60" t="s">
        <v>102</v>
      </c>
      <c r="J76" s="44" t="s">
        <v>87</v>
      </c>
      <c r="K76" s="45" t="s">
        <v>157</v>
      </c>
      <c r="L76" s="46" t="s">
        <v>89</v>
      </c>
      <c r="M76" s="77" t="s">
        <v>90</v>
      </c>
      <c r="N76" s="56"/>
      <c r="O76" s="56"/>
      <c r="P76" s="56"/>
      <c r="Q76" s="47">
        <f t="shared" si="14"/>
        <v>7574.3676303294251</v>
      </c>
      <c r="R76" s="48">
        <f t="shared" si="40"/>
        <v>75.743676303294251</v>
      </c>
      <c r="S76" s="49">
        <v>0.01</v>
      </c>
      <c r="T76" s="50"/>
      <c r="U76" s="57">
        <v>1.2675399999999999</v>
      </c>
      <c r="V76" s="59">
        <v>1.2681100000000001</v>
      </c>
      <c r="W76" s="51">
        <f t="shared" si="29"/>
        <v>5.7000000000018147E-4</v>
      </c>
      <c r="X76" s="52">
        <f t="shared" si="30"/>
        <v>75.743676303294251</v>
      </c>
      <c r="Y76" s="58">
        <v>1.26583</v>
      </c>
      <c r="Z76" s="51">
        <f t="shared" si="31"/>
        <v>1.7099999999998783E-3</v>
      </c>
      <c r="AA76" s="53">
        <f t="shared" si="32"/>
        <v>227.23102890979422</v>
      </c>
      <c r="AB76" s="54">
        <f t="shared" si="33"/>
        <v>2.9999999999988312</v>
      </c>
      <c r="AC76" s="42" t="s">
        <v>258</v>
      </c>
      <c r="AD76" s="59">
        <v>1.2681100000000001</v>
      </c>
      <c r="AE76" s="55">
        <v>0</v>
      </c>
      <c r="AF76" s="55">
        <v>0</v>
      </c>
      <c r="AG76" s="55">
        <f>-X76</f>
        <v>-75.743676303294251</v>
      </c>
      <c r="AH76" s="126">
        <f t="shared" si="34"/>
        <v>-75.743676303294251</v>
      </c>
      <c r="AI76" s="125">
        <f t="shared" si="35"/>
        <v>-5.7000000000018147E-4</v>
      </c>
      <c r="AJ76" s="127">
        <f t="shared" si="36"/>
        <v>-0.01</v>
      </c>
      <c r="AK76" s="102">
        <f t="shared" si="37"/>
        <v>-0.01</v>
      </c>
      <c r="AL76" s="205">
        <f t="shared" ref="AL76:AL139" si="41">Q76+AG76</f>
        <v>7498.6239540261304</v>
      </c>
      <c r="AM76" s="17"/>
      <c r="AN76" s="17"/>
      <c r="AO76" s="17"/>
      <c r="AP76" s="17"/>
      <c r="AQ76" s="17"/>
      <c r="BH76" s="21" t="s">
        <v>259</v>
      </c>
      <c r="BI76" s="64" t="str">
        <f t="shared" si="39"/>
        <v>Commod</v>
      </c>
    </row>
    <row r="77" spans="1:61" ht="15">
      <c r="A77" s="65"/>
      <c r="B77" s="208" t="s">
        <v>260</v>
      </c>
      <c r="C77" s="196">
        <v>67</v>
      </c>
      <c r="D77" s="40">
        <v>38</v>
      </c>
      <c r="E77" s="41" t="s">
        <v>117</v>
      </c>
      <c r="F77" s="42" t="s">
        <v>261</v>
      </c>
      <c r="G77" s="43" t="s">
        <v>72</v>
      </c>
      <c r="H77" s="43" t="s">
        <v>97</v>
      </c>
      <c r="I77" s="60" t="s">
        <v>148</v>
      </c>
      <c r="J77" s="44" t="s">
        <v>87</v>
      </c>
      <c r="K77" s="45" t="s">
        <v>74</v>
      </c>
      <c r="L77" s="46" t="s">
        <v>91</v>
      </c>
      <c r="M77" s="77" t="s">
        <v>75</v>
      </c>
      <c r="N77" s="56"/>
      <c r="O77" s="56"/>
      <c r="P77" s="56"/>
      <c r="Q77" s="47">
        <f t="shared" ref="Q77:Q140" si="42">AL76</f>
        <v>7498.6239540261304</v>
      </c>
      <c r="R77" s="48">
        <f t="shared" si="40"/>
        <v>74.986239540261309</v>
      </c>
      <c r="S77" s="49">
        <v>0.01</v>
      </c>
      <c r="T77" s="50"/>
      <c r="U77" s="57">
        <v>94.933999999999997</v>
      </c>
      <c r="V77" s="59">
        <v>94.337000000000003</v>
      </c>
      <c r="W77" s="51">
        <f t="shared" si="29"/>
        <v>0.5969999999999942</v>
      </c>
      <c r="X77" s="52">
        <f t="shared" si="30"/>
        <v>74.986239540261309</v>
      </c>
      <c r="Y77" s="58">
        <v>96.716999999999999</v>
      </c>
      <c r="Z77" s="51">
        <f t="shared" si="31"/>
        <v>1.7830000000000013</v>
      </c>
      <c r="AA77" s="53">
        <f t="shared" si="32"/>
        <v>223.95387788992849</v>
      </c>
      <c r="AB77" s="54">
        <f t="shared" si="33"/>
        <v>2.986599664991656</v>
      </c>
      <c r="AC77" s="42" t="s">
        <v>262</v>
      </c>
      <c r="AD77" s="58">
        <v>96.716999999999999</v>
      </c>
      <c r="AE77" s="55">
        <v>10.7</v>
      </c>
      <c r="AF77" s="55">
        <v>86.37</v>
      </c>
      <c r="AG77" s="55">
        <f>AA77</f>
        <v>223.95387788992849</v>
      </c>
      <c r="AH77" s="126">
        <f t="shared" si="34"/>
        <v>321.02387788992849</v>
      </c>
      <c r="AI77" s="125">
        <f t="shared" si="35"/>
        <v>1.7830000000000013</v>
      </c>
      <c r="AJ77" s="127">
        <f t="shared" si="36"/>
        <v>2.9865996649916564E-2</v>
      </c>
      <c r="AK77" s="102">
        <f t="shared" si="37"/>
        <v>4.2811038379590383E-2</v>
      </c>
      <c r="AL77" s="205">
        <f t="shared" si="41"/>
        <v>7722.577831916059</v>
      </c>
      <c r="AM77" s="17"/>
      <c r="AN77" s="17"/>
      <c r="AO77" s="17"/>
      <c r="AP77" s="17"/>
      <c r="AQ77" s="17"/>
      <c r="BH77" s="21" t="s">
        <v>263</v>
      </c>
      <c r="BI77" s="64" t="str">
        <f t="shared" si="39"/>
        <v>Commod</v>
      </c>
    </row>
    <row r="78" spans="1:61" ht="15">
      <c r="A78" s="65"/>
      <c r="B78" s="208" t="s">
        <v>264</v>
      </c>
      <c r="C78" s="196">
        <v>68</v>
      </c>
      <c r="D78" s="40">
        <v>44</v>
      </c>
      <c r="E78" s="41" t="s">
        <v>92</v>
      </c>
      <c r="F78" s="42" t="s">
        <v>265</v>
      </c>
      <c r="G78" s="43" t="s">
        <v>106</v>
      </c>
      <c r="H78" s="43" t="s">
        <v>127</v>
      </c>
      <c r="I78" s="60" t="s">
        <v>266</v>
      </c>
      <c r="J78" s="44" t="s">
        <v>87</v>
      </c>
      <c r="K78" s="45" t="s">
        <v>108</v>
      </c>
      <c r="L78" s="46" t="s">
        <v>70</v>
      </c>
      <c r="M78" s="77" t="s">
        <v>90</v>
      </c>
      <c r="N78" s="56"/>
      <c r="O78" s="56"/>
      <c r="P78" s="56"/>
      <c r="Q78" s="47">
        <f t="shared" si="42"/>
        <v>7722.577831916059</v>
      </c>
      <c r="R78" s="48">
        <f t="shared" si="40"/>
        <v>77.225778319160597</v>
      </c>
      <c r="S78" s="49">
        <v>0.01</v>
      </c>
      <c r="T78" s="50"/>
      <c r="U78" s="59">
        <v>5.4859999999999998</v>
      </c>
      <c r="V78" s="59">
        <v>5.7439999999999998</v>
      </c>
      <c r="W78" s="51">
        <f t="shared" si="29"/>
        <v>0.25800000000000001</v>
      </c>
      <c r="X78" s="52">
        <f t="shared" si="30"/>
        <v>77.225778319160597</v>
      </c>
      <c r="Y78" s="58">
        <v>4.7119999999999997</v>
      </c>
      <c r="Z78" s="51">
        <f t="shared" si="31"/>
        <v>0.77400000000000002</v>
      </c>
      <c r="AA78" s="53">
        <f t="shared" si="32"/>
        <v>231.67733495748178</v>
      </c>
      <c r="AB78" s="54">
        <f t="shared" si="33"/>
        <v>3</v>
      </c>
      <c r="AC78" s="42" t="s">
        <v>267</v>
      </c>
      <c r="AD78" s="59">
        <v>5.7439999999999998</v>
      </c>
      <c r="AE78" s="55">
        <v>0</v>
      </c>
      <c r="AF78" s="55">
        <v>0</v>
      </c>
      <c r="AG78" s="55">
        <f>-X78</f>
        <v>-77.225778319160597</v>
      </c>
      <c r="AH78" s="126">
        <f t="shared" si="34"/>
        <v>-77.225778319160597</v>
      </c>
      <c r="AI78" s="125">
        <f t="shared" si="35"/>
        <v>-0.25800000000000001</v>
      </c>
      <c r="AJ78" s="127">
        <f t="shared" si="36"/>
        <v>-0.01</v>
      </c>
      <c r="AK78" s="102">
        <f t="shared" si="37"/>
        <v>-0.01</v>
      </c>
      <c r="AL78" s="205">
        <f t="shared" si="41"/>
        <v>7645.3520535968983</v>
      </c>
      <c r="AM78" s="17"/>
      <c r="AN78" s="17"/>
      <c r="AO78" s="17"/>
      <c r="AP78" s="17"/>
      <c r="AQ78" s="17"/>
      <c r="BH78" s="21" t="s">
        <v>268</v>
      </c>
      <c r="BI78" s="64" t="str">
        <f t="shared" si="39"/>
        <v>Commod</v>
      </c>
    </row>
    <row r="79" spans="1:61" ht="15">
      <c r="A79" s="65"/>
      <c r="B79" s="208" t="s">
        <v>264</v>
      </c>
      <c r="C79" s="196">
        <v>69</v>
      </c>
      <c r="D79" s="40">
        <v>44</v>
      </c>
      <c r="E79" s="41" t="s">
        <v>117</v>
      </c>
      <c r="F79" s="42" t="s">
        <v>269</v>
      </c>
      <c r="G79" s="43" t="s">
        <v>106</v>
      </c>
      <c r="H79" s="43" t="s">
        <v>127</v>
      </c>
      <c r="I79" s="60" t="s">
        <v>266</v>
      </c>
      <c r="J79" s="44" t="s">
        <v>73</v>
      </c>
      <c r="K79" s="45" t="s">
        <v>108</v>
      </c>
      <c r="L79" s="46" t="s">
        <v>70</v>
      </c>
      <c r="M79" s="77" t="s">
        <v>90</v>
      </c>
      <c r="N79" s="56"/>
      <c r="O79" s="56"/>
      <c r="P79" s="56"/>
      <c r="Q79" s="47">
        <f t="shared" si="42"/>
        <v>7645.3520535968983</v>
      </c>
      <c r="R79" s="48">
        <f t="shared" si="40"/>
        <v>76.453520535968991</v>
      </c>
      <c r="S79" s="49">
        <v>0.01</v>
      </c>
      <c r="T79" s="50"/>
      <c r="U79" s="57">
        <v>5.5250000000000004</v>
      </c>
      <c r="V79" s="59">
        <v>5.6319999999999997</v>
      </c>
      <c r="W79" s="51">
        <f t="shared" si="29"/>
        <v>0.10699999999999932</v>
      </c>
      <c r="X79" s="52">
        <f t="shared" si="30"/>
        <v>76.453520535968991</v>
      </c>
      <c r="Y79" s="58">
        <v>5.2039999999999997</v>
      </c>
      <c r="Z79" s="51">
        <f t="shared" si="31"/>
        <v>0.32100000000000062</v>
      </c>
      <c r="AA79" s="53">
        <f t="shared" si="32"/>
        <v>229.36056160790886</v>
      </c>
      <c r="AB79" s="54">
        <f t="shared" si="33"/>
        <v>3.0000000000000249</v>
      </c>
      <c r="AC79" s="42" t="s">
        <v>270</v>
      </c>
      <c r="AD79" s="59">
        <v>5.6319999999999997</v>
      </c>
      <c r="AE79" s="55">
        <v>0</v>
      </c>
      <c r="AF79" s="55">
        <v>0</v>
      </c>
      <c r="AG79" s="55">
        <f>-X79</f>
        <v>-76.453520535968991</v>
      </c>
      <c r="AH79" s="126">
        <f t="shared" si="34"/>
        <v>-76.453520535968991</v>
      </c>
      <c r="AI79" s="125">
        <f t="shared" si="35"/>
        <v>-0.10699999999999932</v>
      </c>
      <c r="AJ79" s="127">
        <f t="shared" si="36"/>
        <v>-0.01</v>
      </c>
      <c r="AK79" s="102">
        <f t="shared" si="37"/>
        <v>-0.01</v>
      </c>
      <c r="AL79" s="205">
        <f t="shared" si="41"/>
        <v>7568.8985330609294</v>
      </c>
      <c r="AM79" s="17"/>
      <c r="AN79" s="17"/>
      <c r="AO79" s="17"/>
      <c r="AP79" s="17"/>
      <c r="AQ79" s="17"/>
      <c r="BH79" s="21" t="s">
        <v>271</v>
      </c>
      <c r="BI79" s="64" t="str">
        <f t="shared" si="39"/>
        <v>Commod</v>
      </c>
    </row>
    <row r="80" spans="1:61" ht="15">
      <c r="A80" s="65"/>
      <c r="B80" s="208" t="s">
        <v>272</v>
      </c>
      <c r="C80" s="196">
        <v>70</v>
      </c>
      <c r="D80" s="40">
        <v>45</v>
      </c>
      <c r="E80" s="41" t="s">
        <v>92</v>
      </c>
      <c r="F80" s="42" t="s">
        <v>273</v>
      </c>
      <c r="G80" s="43" t="s">
        <v>72</v>
      </c>
      <c r="H80" s="43" t="s">
        <v>97</v>
      </c>
      <c r="I80" s="60" t="s">
        <v>165</v>
      </c>
      <c r="J80" s="44" t="s">
        <v>87</v>
      </c>
      <c r="K80" s="45" t="s">
        <v>126</v>
      </c>
      <c r="L80" s="46" t="s">
        <v>91</v>
      </c>
      <c r="M80" s="77" t="s">
        <v>75</v>
      </c>
      <c r="N80" s="56"/>
      <c r="O80" s="56"/>
      <c r="P80" s="56"/>
      <c r="Q80" s="47">
        <f t="shared" si="42"/>
        <v>7568.8985330609294</v>
      </c>
      <c r="R80" s="48">
        <f t="shared" si="40"/>
        <v>75.688985330609299</v>
      </c>
      <c r="S80" s="49">
        <v>0.01</v>
      </c>
      <c r="T80" s="50"/>
      <c r="U80" s="57">
        <v>1.4695199999999999</v>
      </c>
      <c r="V80" s="59">
        <v>1.46411</v>
      </c>
      <c r="W80" s="51">
        <f t="shared" si="29"/>
        <v>5.4099999999999149E-3</v>
      </c>
      <c r="X80" s="52">
        <f t="shared" si="30"/>
        <v>75.688985330609299</v>
      </c>
      <c r="Y80" s="58">
        <v>1.48573</v>
      </c>
      <c r="Z80" s="51">
        <f t="shared" si="31"/>
        <v>1.6210000000000058E-2</v>
      </c>
      <c r="AA80" s="53">
        <f t="shared" si="32"/>
        <v>226.78714458580413</v>
      </c>
      <c r="AB80" s="54">
        <f t="shared" si="33"/>
        <v>2.996303142329078</v>
      </c>
      <c r="AC80" s="42" t="s">
        <v>274</v>
      </c>
      <c r="AD80" s="58">
        <v>1.48573</v>
      </c>
      <c r="AE80" s="55">
        <v>0</v>
      </c>
      <c r="AF80" s="55">
        <v>0</v>
      </c>
      <c r="AG80" s="55">
        <f>Y80</f>
        <v>1.48573</v>
      </c>
      <c r="AH80" s="126">
        <f t="shared" si="34"/>
        <v>1.48573</v>
      </c>
      <c r="AI80" s="125">
        <f t="shared" si="35"/>
        <v>1.6210000000000058E-2</v>
      </c>
      <c r="AJ80" s="127">
        <f t="shared" si="36"/>
        <v>1.9629408341389901E-4</v>
      </c>
      <c r="AK80" s="102">
        <f t="shared" si="37"/>
        <v>1.9629408341389901E-4</v>
      </c>
      <c r="AL80" s="205">
        <f t="shared" si="41"/>
        <v>7570.3842630609297</v>
      </c>
      <c r="AM80" s="17"/>
      <c r="AN80" s="17"/>
      <c r="AO80" s="17"/>
      <c r="AP80" s="17"/>
      <c r="AQ80" s="17"/>
      <c r="BH80" s="21" t="s">
        <v>275</v>
      </c>
      <c r="BI80" s="64" t="str">
        <f t="shared" si="39"/>
        <v>Commod</v>
      </c>
    </row>
    <row r="81" spans="1:61" ht="15">
      <c r="A81" s="65"/>
      <c r="B81" s="173" t="s">
        <v>260</v>
      </c>
      <c r="C81" s="196">
        <v>71</v>
      </c>
      <c r="D81" s="40">
        <v>47</v>
      </c>
      <c r="E81" s="41" t="s">
        <v>125</v>
      </c>
      <c r="F81" s="42" t="s">
        <v>276</v>
      </c>
      <c r="G81" s="43" t="s">
        <v>72</v>
      </c>
      <c r="H81" s="43" t="s">
        <v>111</v>
      </c>
      <c r="I81" s="60" t="s">
        <v>202</v>
      </c>
      <c r="J81" s="44" t="s">
        <v>87</v>
      </c>
      <c r="K81" s="45" t="s">
        <v>126</v>
      </c>
      <c r="L81" s="46" t="s">
        <v>91</v>
      </c>
      <c r="M81" s="77" t="s">
        <v>90</v>
      </c>
      <c r="N81" s="56"/>
      <c r="O81" s="56"/>
      <c r="P81" s="56"/>
      <c r="Q81" s="47">
        <f t="shared" si="42"/>
        <v>7570.3842630609297</v>
      </c>
      <c r="R81" s="48">
        <f t="shared" si="40"/>
        <v>75.703842630609302</v>
      </c>
      <c r="S81" s="49">
        <v>0.01</v>
      </c>
      <c r="T81" s="50"/>
      <c r="U81" s="57">
        <v>1.4637100000000001</v>
      </c>
      <c r="V81" s="57">
        <v>1.4597899999999999</v>
      </c>
      <c r="W81" s="51">
        <f t="shared" si="29"/>
        <v>3.9200000000001456E-3</v>
      </c>
      <c r="X81" s="52">
        <f t="shared" si="30"/>
        <v>75.703842630609302</v>
      </c>
      <c r="Y81" s="58">
        <v>1.4754700000000001</v>
      </c>
      <c r="Z81" s="51">
        <f t="shared" si="31"/>
        <v>1.1759999999999993E-2</v>
      </c>
      <c r="AA81" s="53">
        <f t="shared" si="32"/>
        <v>227.11152789181932</v>
      </c>
      <c r="AB81" s="54">
        <f t="shared" si="33"/>
        <v>2.9999999999998868</v>
      </c>
      <c r="AC81" s="42" t="s">
        <v>277</v>
      </c>
      <c r="AD81" s="57">
        <v>1.4597899999999999</v>
      </c>
      <c r="AE81" s="55">
        <v>0</v>
      </c>
      <c r="AF81" s="55">
        <v>0</v>
      </c>
      <c r="AG81" s="55">
        <f>-X81</f>
        <v>-75.703842630609302</v>
      </c>
      <c r="AH81" s="126">
        <f t="shared" si="34"/>
        <v>-75.703842630609302</v>
      </c>
      <c r="AI81" s="125">
        <f t="shared" si="35"/>
        <v>-3.9200000000001456E-3</v>
      </c>
      <c r="AJ81" s="127">
        <f t="shared" si="36"/>
        <v>-0.01</v>
      </c>
      <c r="AK81" s="102">
        <f t="shared" si="37"/>
        <v>-0.01</v>
      </c>
      <c r="AL81" s="205">
        <f t="shared" si="41"/>
        <v>7494.6804204303207</v>
      </c>
      <c r="AM81" s="17"/>
      <c r="AN81" s="17"/>
      <c r="AO81" s="17"/>
      <c r="AP81" s="17"/>
      <c r="AQ81" s="17"/>
      <c r="BH81" s="21" t="s">
        <v>278</v>
      </c>
      <c r="BI81" s="64" t="str">
        <f t="shared" si="39"/>
        <v>Commod</v>
      </c>
    </row>
    <row r="82" spans="1:61" ht="15">
      <c r="A82" s="65"/>
      <c r="B82" s="209" t="s">
        <v>260</v>
      </c>
      <c r="C82" s="196">
        <v>72</v>
      </c>
      <c r="D82" s="40">
        <v>58</v>
      </c>
      <c r="E82" s="41" t="s">
        <v>71</v>
      </c>
      <c r="F82" s="42" t="s">
        <v>279</v>
      </c>
      <c r="G82" s="43" t="s">
        <v>72</v>
      </c>
      <c r="H82" s="43" t="s">
        <v>97</v>
      </c>
      <c r="I82" s="60" t="s">
        <v>144</v>
      </c>
      <c r="J82" s="44" t="s">
        <v>73</v>
      </c>
      <c r="K82" s="45" t="s">
        <v>134</v>
      </c>
      <c r="L82" s="46" t="s">
        <v>91</v>
      </c>
      <c r="M82" s="77" t="s">
        <v>90</v>
      </c>
      <c r="N82" s="56"/>
      <c r="O82" s="56"/>
      <c r="P82" s="56"/>
      <c r="Q82" s="47">
        <f t="shared" si="42"/>
        <v>7494.6804204303207</v>
      </c>
      <c r="R82" s="48">
        <f t="shared" si="40"/>
        <v>74.946804204303206</v>
      </c>
      <c r="S82" s="49">
        <v>0.01</v>
      </c>
      <c r="T82" s="50"/>
      <c r="U82" s="57">
        <v>0.89980000000000004</v>
      </c>
      <c r="V82" s="59">
        <v>0.89639999999999997</v>
      </c>
      <c r="W82" s="51">
        <f t="shared" si="29"/>
        <v>3.4000000000000696E-3</v>
      </c>
      <c r="X82" s="52">
        <f t="shared" si="30"/>
        <v>74.946804204303206</v>
      </c>
      <c r="Y82" s="58">
        <v>0.90991</v>
      </c>
      <c r="Z82" s="51">
        <f t="shared" si="31"/>
        <v>1.0109999999999952E-2</v>
      </c>
      <c r="AA82" s="53">
        <f t="shared" si="32"/>
        <v>222.85652661926068</v>
      </c>
      <c r="AB82" s="54">
        <f t="shared" si="33"/>
        <v>2.9735294117646309</v>
      </c>
      <c r="AC82" s="42" t="s">
        <v>277</v>
      </c>
      <c r="AD82" s="59">
        <v>0.89639999999999997</v>
      </c>
      <c r="AE82" s="55">
        <v>0</v>
      </c>
      <c r="AF82" s="55">
        <v>0</v>
      </c>
      <c r="AG82" s="55">
        <f>-X82</f>
        <v>-74.946804204303206</v>
      </c>
      <c r="AH82" s="126">
        <f t="shared" si="34"/>
        <v>-74.946804204303206</v>
      </c>
      <c r="AI82" s="125">
        <f t="shared" si="35"/>
        <v>-3.4000000000000696E-3</v>
      </c>
      <c r="AJ82" s="127">
        <f t="shared" si="36"/>
        <v>-0.01</v>
      </c>
      <c r="AK82" s="102">
        <f t="shared" si="37"/>
        <v>-0.01</v>
      </c>
      <c r="AL82" s="205">
        <f t="shared" si="41"/>
        <v>7419.7336162260171</v>
      </c>
      <c r="AM82" s="17"/>
      <c r="AN82" s="17"/>
      <c r="AO82" s="17"/>
      <c r="AP82" s="17"/>
      <c r="AQ82" s="17"/>
      <c r="BH82" s="21" t="s">
        <v>280</v>
      </c>
      <c r="BI82" s="64" t="s">
        <v>281</v>
      </c>
    </row>
    <row r="83" spans="1:61" ht="15">
      <c r="A83" s="65"/>
      <c r="B83" s="209" t="s">
        <v>260</v>
      </c>
      <c r="C83" s="196">
        <v>73</v>
      </c>
      <c r="D83" s="40">
        <v>58</v>
      </c>
      <c r="E83" s="41" t="s">
        <v>71</v>
      </c>
      <c r="F83" s="42" t="s">
        <v>279</v>
      </c>
      <c r="G83" s="43" t="s">
        <v>85</v>
      </c>
      <c r="H83" s="43" t="s">
        <v>111</v>
      </c>
      <c r="I83" s="60" t="s">
        <v>196</v>
      </c>
      <c r="J83" s="44" t="s">
        <v>87</v>
      </c>
      <c r="K83" s="45" t="s">
        <v>134</v>
      </c>
      <c r="L83" s="46" t="s">
        <v>70</v>
      </c>
      <c r="M83" s="77" t="s">
        <v>90</v>
      </c>
      <c r="N83" s="56"/>
      <c r="O83" s="56"/>
      <c r="P83" s="56"/>
      <c r="Q83" s="47">
        <f t="shared" si="42"/>
        <v>7419.7336162260171</v>
      </c>
      <c r="R83" s="48">
        <f t="shared" si="40"/>
        <v>74.197336162260171</v>
      </c>
      <c r="S83" s="49">
        <v>0.01</v>
      </c>
      <c r="T83" s="50"/>
      <c r="U83" s="57">
        <v>11.673579999999999</v>
      </c>
      <c r="V83" s="59">
        <v>11.756019999999999</v>
      </c>
      <c r="W83" s="51">
        <f t="shared" si="29"/>
        <v>8.2440000000000069E-2</v>
      </c>
      <c r="X83" s="52">
        <f t="shared" si="30"/>
        <v>74.197336162260171</v>
      </c>
      <c r="Y83" s="58">
        <v>11.483309999999999</v>
      </c>
      <c r="Z83" s="51">
        <f t="shared" si="31"/>
        <v>0.19026999999999994</v>
      </c>
      <c r="AA83" s="53">
        <f t="shared" si="32"/>
        <v>171.24608383786057</v>
      </c>
      <c r="AB83" s="54">
        <f t="shared" si="33"/>
        <v>2.3079815623483717</v>
      </c>
      <c r="AC83" s="42" t="s">
        <v>277</v>
      </c>
      <c r="AD83" s="59">
        <v>11.756019999999999</v>
      </c>
      <c r="AE83" s="55">
        <v>0</v>
      </c>
      <c r="AF83" s="55">
        <v>0</v>
      </c>
      <c r="AG83" s="55">
        <f>-X83</f>
        <v>-74.197336162260171</v>
      </c>
      <c r="AH83" s="126">
        <f t="shared" si="34"/>
        <v>-74.197336162260171</v>
      </c>
      <c r="AI83" s="125">
        <f t="shared" si="35"/>
        <v>-8.2440000000000069E-2</v>
      </c>
      <c r="AJ83" s="127">
        <f t="shared" si="36"/>
        <v>-0.01</v>
      </c>
      <c r="AK83" s="102">
        <f t="shared" si="37"/>
        <v>-0.01</v>
      </c>
      <c r="AL83" s="205">
        <f t="shared" si="41"/>
        <v>7345.5362800637567</v>
      </c>
      <c r="AM83" s="17"/>
      <c r="AN83" s="17"/>
      <c r="AO83" s="17"/>
      <c r="AP83" s="17"/>
      <c r="AQ83" s="17"/>
      <c r="BH83" s="21" t="s">
        <v>282</v>
      </c>
      <c r="BI83" s="64" t="s">
        <v>127</v>
      </c>
    </row>
    <row r="84" spans="1:61" ht="15">
      <c r="A84" s="65"/>
      <c r="B84" s="208" t="s">
        <v>272</v>
      </c>
      <c r="C84" s="196">
        <v>74</v>
      </c>
      <c r="D84" s="40">
        <v>47</v>
      </c>
      <c r="E84" s="41" t="s">
        <v>105</v>
      </c>
      <c r="F84" s="42" t="s">
        <v>283</v>
      </c>
      <c r="G84" s="43" t="s">
        <v>72</v>
      </c>
      <c r="H84" s="43" t="s">
        <v>127</v>
      </c>
      <c r="I84" s="60" t="s">
        <v>271</v>
      </c>
      <c r="J84" s="44" t="s">
        <v>73</v>
      </c>
      <c r="K84" s="45" t="s">
        <v>119</v>
      </c>
      <c r="L84" s="46" t="s">
        <v>91</v>
      </c>
      <c r="M84" s="77" t="s">
        <v>75</v>
      </c>
      <c r="N84" s="56"/>
      <c r="O84" s="56"/>
      <c r="P84" s="56"/>
      <c r="Q84" s="47">
        <f t="shared" si="42"/>
        <v>7345.5362800637567</v>
      </c>
      <c r="R84" s="48">
        <f t="shared" si="40"/>
        <v>73.455362800637573</v>
      </c>
      <c r="S84" s="49">
        <v>0.01</v>
      </c>
      <c r="T84" s="50"/>
      <c r="U84" s="57">
        <v>1993.6759999999999</v>
      </c>
      <c r="V84" s="59">
        <v>1982.6510000000001</v>
      </c>
      <c r="W84" s="51">
        <f t="shared" si="29"/>
        <v>11.024999999999864</v>
      </c>
      <c r="X84" s="52">
        <f t="shared" si="30"/>
        <v>73.455362800637573</v>
      </c>
      <c r="Y84" s="58">
        <v>2026.8810000000001</v>
      </c>
      <c r="Z84" s="51">
        <f t="shared" si="31"/>
        <v>33.205000000000155</v>
      </c>
      <c r="AA84" s="53">
        <f t="shared" si="32"/>
        <v>221.23222873425962</v>
      </c>
      <c r="AB84" s="54">
        <f t="shared" si="33"/>
        <v>3.0117913832200061</v>
      </c>
      <c r="AC84" s="42" t="s">
        <v>284</v>
      </c>
      <c r="AD84" s="58">
        <v>2026.8810000000001</v>
      </c>
      <c r="AE84" s="55">
        <v>0</v>
      </c>
      <c r="AF84" s="55">
        <v>0</v>
      </c>
      <c r="AG84" s="55">
        <f>AA84</f>
        <v>221.23222873425962</v>
      </c>
      <c r="AH84" s="126">
        <f t="shared" si="34"/>
        <v>221.23222873425962</v>
      </c>
      <c r="AI84" s="125">
        <f t="shared" si="35"/>
        <v>33.205000000000155</v>
      </c>
      <c r="AJ84" s="127">
        <f t="shared" si="36"/>
        <v>3.0117913832200062E-2</v>
      </c>
      <c r="AK84" s="102">
        <f t="shared" si="37"/>
        <v>3.0117913832200062E-2</v>
      </c>
      <c r="AL84" s="205">
        <f t="shared" si="41"/>
        <v>7566.7685087980162</v>
      </c>
      <c r="AM84" s="17"/>
      <c r="AN84" s="17"/>
      <c r="AO84" s="17"/>
      <c r="AP84" s="17"/>
      <c r="AQ84" s="17"/>
      <c r="BH84" s="19" t="s">
        <v>285</v>
      </c>
      <c r="BI84" s="19" t="s">
        <v>281</v>
      </c>
    </row>
    <row r="85" spans="1:61" ht="15">
      <c r="A85" s="65"/>
      <c r="B85" s="209" t="s">
        <v>260</v>
      </c>
      <c r="C85" s="196">
        <v>75</v>
      </c>
      <c r="D85" s="40">
        <v>48</v>
      </c>
      <c r="E85" s="41" t="s">
        <v>92</v>
      </c>
      <c r="F85" s="42" t="s">
        <v>284</v>
      </c>
      <c r="G85" s="43" t="s">
        <v>85</v>
      </c>
      <c r="H85" s="43" t="s">
        <v>97</v>
      </c>
      <c r="I85" s="60" t="s">
        <v>177</v>
      </c>
      <c r="J85" s="44" t="s">
        <v>87</v>
      </c>
      <c r="K85" s="45" t="s">
        <v>119</v>
      </c>
      <c r="L85" s="46" t="s">
        <v>91</v>
      </c>
      <c r="M85" s="77" t="s">
        <v>90</v>
      </c>
      <c r="N85" s="56"/>
      <c r="O85" s="56"/>
      <c r="P85" s="56"/>
      <c r="Q85" s="47">
        <f t="shared" si="42"/>
        <v>7566.7685087980162</v>
      </c>
      <c r="R85" s="48">
        <f t="shared" si="40"/>
        <v>75.667685087980161</v>
      </c>
      <c r="S85" s="49">
        <v>0.01</v>
      </c>
      <c r="T85" s="50"/>
      <c r="U85" s="57">
        <v>0.53974</v>
      </c>
      <c r="V85" s="59">
        <v>0.53424000000000005</v>
      </c>
      <c r="W85" s="51">
        <f t="shared" si="29"/>
        <v>5.4999999999999494E-3</v>
      </c>
      <c r="X85" s="52">
        <f t="shared" si="30"/>
        <v>75.667685087980161</v>
      </c>
      <c r="Y85" s="58">
        <v>0.54930999999999996</v>
      </c>
      <c r="Z85" s="51">
        <f t="shared" si="31"/>
        <v>9.5699999999999674E-3</v>
      </c>
      <c r="AA85" s="53">
        <f t="shared" si="32"/>
        <v>131.66177205308622</v>
      </c>
      <c r="AB85" s="54">
        <f t="shared" si="33"/>
        <v>1.74000000000001</v>
      </c>
      <c r="AC85" s="42" t="s">
        <v>286</v>
      </c>
      <c r="AD85" s="59">
        <v>0.53773000000000004</v>
      </c>
      <c r="AE85" s="55">
        <v>0</v>
      </c>
      <c r="AF85" s="55">
        <v>0</v>
      </c>
      <c r="AG85" s="55">
        <f>-X85</f>
        <v>-75.667685087980161</v>
      </c>
      <c r="AH85" s="126">
        <f t="shared" si="34"/>
        <v>-75.667685087980161</v>
      </c>
      <c r="AI85" s="125">
        <f t="shared" si="35"/>
        <v>-2.0099999999999563E-3</v>
      </c>
      <c r="AJ85" s="127">
        <f t="shared" si="36"/>
        <v>-0.01</v>
      </c>
      <c r="AK85" s="102">
        <f t="shared" si="37"/>
        <v>-0.01</v>
      </c>
      <c r="AL85" s="205">
        <f t="shared" si="41"/>
        <v>7491.1008237100359</v>
      </c>
      <c r="AM85" s="17"/>
      <c r="AN85" s="17"/>
      <c r="AO85" s="17"/>
      <c r="AP85" s="17"/>
      <c r="AQ85" s="17"/>
      <c r="BH85" s="19" t="s">
        <v>287</v>
      </c>
      <c r="BI85" s="19" t="s">
        <v>288</v>
      </c>
    </row>
    <row r="86" spans="1:61" ht="15">
      <c r="A86" s="65"/>
      <c r="B86" s="209" t="s">
        <v>260</v>
      </c>
      <c r="C86" s="196">
        <v>76</v>
      </c>
      <c r="D86" s="40">
        <v>48</v>
      </c>
      <c r="E86" s="41" t="s">
        <v>117</v>
      </c>
      <c r="F86" s="42" t="s">
        <v>289</v>
      </c>
      <c r="G86" s="43" t="s">
        <v>85</v>
      </c>
      <c r="H86" s="43" t="s">
        <v>111</v>
      </c>
      <c r="I86" s="60" t="s">
        <v>222</v>
      </c>
      <c r="J86" s="44" t="s">
        <v>73</v>
      </c>
      <c r="K86" s="45" t="s">
        <v>126</v>
      </c>
      <c r="L86" s="46" t="s">
        <v>70</v>
      </c>
      <c r="M86" s="77" t="s">
        <v>90</v>
      </c>
      <c r="N86" s="56"/>
      <c r="O86" s="56"/>
      <c r="P86" s="56"/>
      <c r="Q86" s="47">
        <f t="shared" si="42"/>
        <v>7491.1008237100359</v>
      </c>
      <c r="R86" s="48">
        <f t="shared" si="40"/>
        <v>74.911008237100361</v>
      </c>
      <c r="S86" s="49">
        <v>0.01</v>
      </c>
      <c r="T86" s="50"/>
      <c r="U86" s="57">
        <v>7.1406099999999997</v>
      </c>
      <c r="V86" s="59">
        <v>7.1670100000000003</v>
      </c>
      <c r="W86" s="51">
        <f t="shared" si="29"/>
        <v>2.6400000000000645E-2</v>
      </c>
      <c r="X86" s="52">
        <f t="shared" si="30"/>
        <v>74.911008237100361</v>
      </c>
      <c r="Y86" s="58">
        <v>7.0614800000000004</v>
      </c>
      <c r="Z86" s="51">
        <f t="shared" si="31"/>
        <v>7.9129999999999256E-2</v>
      </c>
      <c r="AA86" s="53">
        <f t="shared" si="32"/>
        <v>224.53439703793754</v>
      </c>
      <c r="AB86" s="54">
        <f t="shared" si="33"/>
        <v>2.9973484848483833</v>
      </c>
      <c r="AC86" s="42" t="s">
        <v>290</v>
      </c>
      <c r="AD86" s="59">
        <v>7.1670100000000003</v>
      </c>
      <c r="AE86" s="55">
        <v>0</v>
      </c>
      <c r="AF86" s="55">
        <v>0</v>
      </c>
      <c r="AG86" s="55">
        <f>-X86</f>
        <v>-74.911008237100361</v>
      </c>
      <c r="AH86" s="126">
        <f t="shared" si="34"/>
        <v>-74.911008237100361</v>
      </c>
      <c r="AI86" s="125">
        <f t="shared" si="35"/>
        <v>-2.6400000000000645E-2</v>
      </c>
      <c r="AJ86" s="127">
        <f t="shared" si="36"/>
        <v>-0.01</v>
      </c>
      <c r="AK86" s="102">
        <f t="shared" si="37"/>
        <v>-0.01</v>
      </c>
      <c r="AL86" s="205">
        <f t="shared" si="41"/>
        <v>7416.1898154729352</v>
      </c>
      <c r="AM86" s="17"/>
      <c r="AN86" s="17"/>
      <c r="AO86" s="17"/>
      <c r="AP86" s="17"/>
      <c r="AQ86" s="17"/>
      <c r="BH86" s="19" t="s">
        <v>291</v>
      </c>
      <c r="BI86" s="19" t="s">
        <v>120</v>
      </c>
    </row>
    <row r="87" spans="1:61" ht="15">
      <c r="A87" s="65"/>
      <c r="B87" s="209" t="s">
        <v>260</v>
      </c>
      <c r="C87" s="196">
        <v>77</v>
      </c>
      <c r="D87" s="40">
        <v>51</v>
      </c>
      <c r="E87" s="41" t="s">
        <v>117</v>
      </c>
      <c r="F87" s="42" t="s">
        <v>292</v>
      </c>
      <c r="G87" s="43" t="s">
        <v>72</v>
      </c>
      <c r="H87" s="43" t="s">
        <v>97</v>
      </c>
      <c r="I87" s="60" t="s">
        <v>173</v>
      </c>
      <c r="J87" s="44" t="s">
        <v>87</v>
      </c>
      <c r="K87" s="45" t="s">
        <v>138</v>
      </c>
      <c r="L87" s="46" t="s">
        <v>70</v>
      </c>
      <c r="M87" s="77" t="s">
        <v>90</v>
      </c>
      <c r="N87" s="56"/>
      <c r="O87" s="56"/>
      <c r="P87" s="56"/>
      <c r="Q87" s="47">
        <f t="shared" si="42"/>
        <v>7416.1898154729352</v>
      </c>
      <c r="R87" s="48">
        <f t="shared" si="40"/>
        <v>74.161898154729357</v>
      </c>
      <c r="S87" s="49">
        <v>0.01</v>
      </c>
      <c r="T87" s="50"/>
      <c r="U87" s="57">
        <v>1.8712800000000001</v>
      </c>
      <c r="V87" s="59">
        <v>1.8764400000000001</v>
      </c>
      <c r="W87" s="51">
        <f t="shared" si="29"/>
        <v>5.1600000000000534E-3</v>
      </c>
      <c r="X87" s="52">
        <f t="shared" si="30"/>
        <v>74.161898154729357</v>
      </c>
      <c r="Y87" s="58">
        <v>1.85582</v>
      </c>
      <c r="Z87" s="51">
        <f t="shared" si="31"/>
        <v>1.5460000000000029E-2</v>
      </c>
      <c r="AA87" s="53">
        <f t="shared" si="32"/>
        <v>222.1982452465322</v>
      </c>
      <c r="AB87" s="54">
        <f t="shared" si="33"/>
        <v>2.9961240310077266</v>
      </c>
      <c r="AC87" s="42" t="s">
        <v>292</v>
      </c>
      <c r="AD87" s="59">
        <v>1.8764400000000001</v>
      </c>
      <c r="AE87" s="55">
        <v>0</v>
      </c>
      <c r="AF87" s="55">
        <v>0</v>
      </c>
      <c r="AG87" s="55">
        <f>-X87</f>
        <v>-74.161898154729357</v>
      </c>
      <c r="AH87" s="126">
        <f t="shared" si="34"/>
        <v>-74.161898154729357</v>
      </c>
      <c r="AI87" s="125">
        <f t="shared" si="35"/>
        <v>-5.1600000000000534E-3</v>
      </c>
      <c r="AJ87" s="127">
        <f t="shared" si="36"/>
        <v>-0.01</v>
      </c>
      <c r="AK87" s="102">
        <f t="shared" si="37"/>
        <v>-0.01</v>
      </c>
      <c r="AL87" s="205">
        <f t="shared" si="41"/>
        <v>7342.0279173182062</v>
      </c>
      <c r="AM87" s="17"/>
      <c r="AN87" s="17"/>
      <c r="AO87" s="17"/>
      <c r="AP87" s="17"/>
      <c r="AQ87" s="17"/>
      <c r="BH87" s="19" t="s">
        <v>266</v>
      </c>
      <c r="BI87" s="64" t="s">
        <v>127</v>
      </c>
    </row>
    <row r="88" spans="1:61" ht="15">
      <c r="A88" s="65"/>
      <c r="B88" s="171"/>
      <c r="C88" s="143">
        <v>78</v>
      </c>
      <c r="D88" s="40"/>
      <c r="E88" s="41"/>
      <c r="F88" s="42"/>
      <c r="G88" s="43"/>
      <c r="H88" s="43"/>
      <c r="I88" s="60"/>
      <c r="J88" s="44"/>
      <c r="K88" s="45"/>
      <c r="L88" s="46"/>
      <c r="M88" s="77"/>
      <c r="N88" s="56"/>
      <c r="O88" s="56"/>
      <c r="P88" s="56"/>
      <c r="Q88" s="47">
        <f t="shared" si="42"/>
        <v>7342.0279173182062</v>
      </c>
      <c r="R88" s="48">
        <f t="shared" si="40"/>
        <v>0</v>
      </c>
      <c r="S88" s="49"/>
      <c r="T88" s="50"/>
      <c r="U88" s="57"/>
      <c r="V88" s="59"/>
      <c r="W88" s="51" t="str">
        <f t="shared" si="29"/>
        <v/>
      </c>
      <c r="X88" s="52" t="str">
        <f t="shared" si="30"/>
        <v/>
      </c>
      <c r="Y88" s="58"/>
      <c r="Z88" s="51" t="str">
        <f t="shared" si="31"/>
        <v/>
      </c>
      <c r="AA88" s="53" t="str">
        <f t="shared" si="32"/>
        <v/>
      </c>
      <c r="AB88" s="54" t="str">
        <f t="shared" si="33"/>
        <v/>
      </c>
      <c r="AC88" s="42"/>
      <c r="AD88" s="59"/>
      <c r="AE88" s="55"/>
      <c r="AF88" s="55"/>
      <c r="AG88" s="55"/>
      <c r="AH88" s="126" t="str">
        <f t="shared" si="34"/>
        <v/>
      </c>
      <c r="AI88" s="125" t="str">
        <f t="shared" si="35"/>
        <v/>
      </c>
      <c r="AJ88" s="127" t="str">
        <f t="shared" si="36"/>
        <v/>
      </c>
      <c r="AK88" s="102" t="str">
        <f t="shared" si="37"/>
        <v/>
      </c>
      <c r="AL88" s="205">
        <f t="shared" si="41"/>
        <v>7342.0279173182062</v>
      </c>
      <c r="AM88" s="17"/>
      <c r="AN88" s="17"/>
      <c r="AO88" s="17"/>
      <c r="AP88" s="17"/>
      <c r="AQ88" s="17"/>
    </row>
    <row r="89" spans="1:61" ht="15">
      <c r="A89" s="65"/>
      <c r="B89" s="171"/>
      <c r="C89" s="143">
        <v>79</v>
      </c>
      <c r="D89" s="40"/>
      <c r="E89" s="41"/>
      <c r="F89" s="42"/>
      <c r="G89" s="43"/>
      <c r="H89" s="43"/>
      <c r="I89" s="60"/>
      <c r="J89" s="44"/>
      <c r="K89" s="45"/>
      <c r="L89" s="46"/>
      <c r="M89" s="77"/>
      <c r="N89" s="56"/>
      <c r="O89" s="56"/>
      <c r="P89" s="56"/>
      <c r="Q89" s="47">
        <f t="shared" si="42"/>
        <v>7342.0279173182062</v>
      </c>
      <c r="R89" s="48">
        <f t="shared" si="40"/>
        <v>0</v>
      </c>
      <c r="S89" s="49"/>
      <c r="T89" s="50"/>
      <c r="U89" s="57"/>
      <c r="V89" s="59"/>
      <c r="W89" s="51" t="str">
        <f t="shared" si="29"/>
        <v/>
      </c>
      <c r="X89" s="52" t="str">
        <f t="shared" si="30"/>
        <v/>
      </c>
      <c r="Y89" s="58"/>
      <c r="Z89" s="51" t="str">
        <f t="shared" si="31"/>
        <v/>
      </c>
      <c r="AA89" s="53" t="str">
        <f t="shared" si="32"/>
        <v/>
      </c>
      <c r="AB89" s="54" t="str">
        <f t="shared" si="33"/>
        <v/>
      </c>
      <c r="AC89" s="42"/>
      <c r="AD89" s="59"/>
      <c r="AE89" s="55"/>
      <c r="AF89" s="55"/>
      <c r="AG89" s="55"/>
      <c r="AH89" s="126" t="str">
        <f t="shared" si="34"/>
        <v/>
      </c>
      <c r="AI89" s="125" t="str">
        <f t="shared" si="35"/>
        <v/>
      </c>
      <c r="AJ89" s="127" t="str">
        <f t="shared" si="36"/>
        <v/>
      </c>
      <c r="AK89" s="102" t="str">
        <f t="shared" si="37"/>
        <v/>
      </c>
      <c r="AL89" s="205">
        <f t="shared" si="41"/>
        <v>7342.0279173182062</v>
      </c>
      <c r="AM89" s="17"/>
      <c r="AN89" s="17"/>
      <c r="AO89" s="17"/>
      <c r="AP89" s="17"/>
      <c r="AQ89" s="17"/>
    </row>
    <row r="90" spans="1:61" ht="15">
      <c r="A90" s="65"/>
      <c r="B90" s="171"/>
      <c r="C90" s="143">
        <v>80</v>
      </c>
      <c r="D90" s="40"/>
      <c r="E90" s="41"/>
      <c r="F90" s="42"/>
      <c r="G90" s="43"/>
      <c r="H90" s="43"/>
      <c r="I90" s="60"/>
      <c r="J90" s="44"/>
      <c r="K90" s="45"/>
      <c r="L90" s="46"/>
      <c r="M90" s="77"/>
      <c r="N90" s="56"/>
      <c r="O90" s="56"/>
      <c r="P90" s="56"/>
      <c r="Q90" s="47">
        <f t="shared" si="42"/>
        <v>7342.0279173182062</v>
      </c>
      <c r="R90" s="48">
        <f t="shared" si="40"/>
        <v>0</v>
      </c>
      <c r="S90" s="49"/>
      <c r="T90" s="50"/>
      <c r="U90" s="57"/>
      <c r="V90" s="59"/>
      <c r="W90" s="51" t="str">
        <f t="shared" si="29"/>
        <v/>
      </c>
      <c r="X90" s="52" t="str">
        <f t="shared" si="30"/>
        <v/>
      </c>
      <c r="Y90" s="58"/>
      <c r="Z90" s="51" t="str">
        <f t="shared" si="31"/>
        <v/>
      </c>
      <c r="AA90" s="53" t="str">
        <f t="shared" si="32"/>
        <v/>
      </c>
      <c r="AB90" s="54" t="str">
        <f t="shared" si="33"/>
        <v/>
      </c>
      <c r="AC90" s="42"/>
      <c r="AD90" s="59"/>
      <c r="AE90" s="55"/>
      <c r="AF90" s="55"/>
      <c r="AG90" s="55"/>
      <c r="AH90" s="126" t="str">
        <f t="shared" si="34"/>
        <v/>
      </c>
      <c r="AI90" s="125" t="str">
        <f t="shared" si="35"/>
        <v/>
      </c>
      <c r="AJ90" s="127" t="str">
        <f t="shared" si="36"/>
        <v/>
      </c>
      <c r="AK90" s="102" t="str">
        <f t="shared" si="37"/>
        <v/>
      </c>
      <c r="AL90" s="205">
        <f t="shared" si="41"/>
        <v>7342.0279173182062</v>
      </c>
      <c r="AM90" s="17"/>
      <c r="AN90" s="17"/>
      <c r="AO90" s="17"/>
      <c r="AP90" s="17"/>
      <c r="AQ90" s="17"/>
    </row>
    <row r="91" spans="1:61" ht="15">
      <c r="A91" s="65"/>
      <c r="B91" s="171"/>
      <c r="C91" s="143">
        <v>81</v>
      </c>
      <c r="D91" s="40"/>
      <c r="E91" s="41"/>
      <c r="F91" s="42"/>
      <c r="G91" s="43"/>
      <c r="H91" s="43"/>
      <c r="I91" s="60"/>
      <c r="J91" s="44"/>
      <c r="K91" s="45"/>
      <c r="L91" s="46"/>
      <c r="M91" s="77"/>
      <c r="N91" s="56"/>
      <c r="O91" s="56"/>
      <c r="P91" s="56"/>
      <c r="Q91" s="47">
        <f t="shared" si="42"/>
        <v>7342.0279173182062</v>
      </c>
      <c r="R91" s="48">
        <f t="shared" si="40"/>
        <v>0</v>
      </c>
      <c r="S91" s="49"/>
      <c r="T91" s="50"/>
      <c r="U91" s="57"/>
      <c r="V91" s="59"/>
      <c r="W91" s="51" t="str">
        <f t="shared" si="29"/>
        <v/>
      </c>
      <c r="X91" s="52" t="str">
        <f t="shared" si="30"/>
        <v/>
      </c>
      <c r="Y91" s="58"/>
      <c r="Z91" s="51" t="str">
        <f t="shared" si="31"/>
        <v/>
      </c>
      <c r="AA91" s="53" t="str">
        <f t="shared" si="32"/>
        <v/>
      </c>
      <c r="AB91" s="54" t="str">
        <f t="shared" si="33"/>
        <v/>
      </c>
      <c r="AC91" s="42"/>
      <c r="AD91" s="59"/>
      <c r="AE91" s="55"/>
      <c r="AF91" s="55"/>
      <c r="AG91" s="55"/>
      <c r="AH91" s="126" t="str">
        <f t="shared" si="34"/>
        <v/>
      </c>
      <c r="AI91" s="125" t="str">
        <f t="shared" si="35"/>
        <v/>
      </c>
      <c r="AJ91" s="127" t="str">
        <f t="shared" si="36"/>
        <v/>
      </c>
      <c r="AK91" s="102" t="str">
        <f t="shared" si="37"/>
        <v/>
      </c>
      <c r="AL91" s="205">
        <f t="shared" si="41"/>
        <v>7342.0279173182062</v>
      </c>
      <c r="AM91" s="17"/>
      <c r="AN91" s="17"/>
      <c r="AO91" s="17"/>
      <c r="AP91" s="17"/>
      <c r="AQ91" s="17"/>
    </row>
    <row r="92" spans="1:61" ht="15">
      <c r="A92" s="65"/>
      <c r="B92" s="171"/>
      <c r="C92" s="143">
        <v>82</v>
      </c>
      <c r="D92" s="40"/>
      <c r="E92" s="41"/>
      <c r="F92" s="42"/>
      <c r="G92" s="43"/>
      <c r="H92" s="43"/>
      <c r="I92" s="60"/>
      <c r="J92" s="44"/>
      <c r="K92" s="45"/>
      <c r="L92" s="46"/>
      <c r="M92" s="77"/>
      <c r="N92" s="56"/>
      <c r="O92" s="56"/>
      <c r="P92" s="56"/>
      <c r="Q92" s="47">
        <f t="shared" si="42"/>
        <v>7342.0279173182062</v>
      </c>
      <c r="R92" s="48">
        <f t="shared" si="40"/>
        <v>0</v>
      </c>
      <c r="S92" s="49"/>
      <c r="T92" s="50"/>
      <c r="U92" s="57"/>
      <c r="V92" s="59"/>
      <c r="W92" s="51" t="str">
        <f t="shared" si="29"/>
        <v/>
      </c>
      <c r="X92" s="52" t="str">
        <f t="shared" si="30"/>
        <v/>
      </c>
      <c r="Y92" s="58"/>
      <c r="Z92" s="51" t="str">
        <f t="shared" si="31"/>
        <v/>
      </c>
      <c r="AA92" s="53" t="str">
        <f t="shared" si="32"/>
        <v/>
      </c>
      <c r="AB92" s="54" t="str">
        <f t="shared" si="33"/>
        <v/>
      </c>
      <c r="AC92" s="42"/>
      <c r="AD92" s="59"/>
      <c r="AE92" s="55"/>
      <c r="AF92" s="55"/>
      <c r="AG92" s="55"/>
      <c r="AH92" s="126" t="str">
        <f t="shared" si="34"/>
        <v/>
      </c>
      <c r="AI92" s="125" t="str">
        <f t="shared" si="35"/>
        <v/>
      </c>
      <c r="AJ92" s="127" t="str">
        <f t="shared" si="36"/>
        <v/>
      </c>
      <c r="AK92" s="102" t="str">
        <f t="shared" si="37"/>
        <v/>
      </c>
      <c r="AL92" s="205">
        <f t="shared" si="41"/>
        <v>7342.0279173182062</v>
      </c>
      <c r="AM92" s="17"/>
      <c r="AN92" s="17"/>
      <c r="AO92" s="17"/>
      <c r="AP92" s="17"/>
      <c r="AQ92" s="17"/>
    </row>
    <row r="93" spans="1:61" ht="15">
      <c r="A93" s="65"/>
      <c r="B93" s="171"/>
      <c r="C93" s="143">
        <v>83</v>
      </c>
      <c r="D93" s="40"/>
      <c r="E93" s="41"/>
      <c r="F93" s="42"/>
      <c r="G93" s="43"/>
      <c r="H93" s="43"/>
      <c r="I93" s="60"/>
      <c r="J93" s="44"/>
      <c r="K93" s="45"/>
      <c r="L93" s="46"/>
      <c r="M93" s="77"/>
      <c r="N93" s="56"/>
      <c r="O93" s="56"/>
      <c r="P93" s="56"/>
      <c r="Q93" s="47">
        <f t="shared" si="42"/>
        <v>7342.0279173182062</v>
      </c>
      <c r="R93" s="48">
        <f t="shared" si="40"/>
        <v>0</v>
      </c>
      <c r="S93" s="49"/>
      <c r="T93" s="50"/>
      <c r="U93" s="57"/>
      <c r="V93" s="59"/>
      <c r="W93" s="51" t="str">
        <f t="shared" si="29"/>
        <v/>
      </c>
      <c r="X93" s="52" t="str">
        <f t="shared" si="30"/>
        <v/>
      </c>
      <c r="Y93" s="58"/>
      <c r="Z93" s="51" t="str">
        <f t="shared" si="31"/>
        <v/>
      </c>
      <c r="AA93" s="53" t="str">
        <f t="shared" si="32"/>
        <v/>
      </c>
      <c r="AB93" s="54" t="str">
        <f t="shared" si="33"/>
        <v/>
      </c>
      <c r="AC93" s="42"/>
      <c r="AD93" s="59"/>
      <c r="AE93" s="55"/>
      <c r="AF93" s="55"/>
      <c r="AG93" s="55"/>
      <c r="AH93" s="126" t="str">
        <f t="shared" si="34"/>
        <v/>
      </c>
      <c r="AI93" s="125" t="str">
        <f t="shared" si="35"/>
        <v/>
      </c>
      <c r="AJ93" s="127" t="str">
        <f t="shared" si="36"/>
        <v/>
      </c>
      <c r="AK93" s="102" t="str">
        <f t="shared" si="37"/>
        <v/>
      </c>
      <c r="AL93" s="205">
        <f t="shared" si="41"/>
        <v>7342.0279173182062</v>
      </c>
      <c r="AM93" s="17"/>
      <c r="AN93" s="17"/>
      <c r="AO93" s="17"/>
      <c r="AP93" s="17"/>
      <c r="AQ93" s="17"/>
    </row>
    <row r="94" spans="1:61" ht="15">
      <c r="A94" s="65"/>
      <c r="B94" s="171"/>
      <c r="C94" s="143">
        <v>84</v>
      </c>
      <c r="D94" s="40"/>
      <c r="E94" s="41"/>
      <c r="F94" s="42"/>
      <c r="G94" s="43"/>
      <c r="H94" s="43"/>
      <c r="I94" s="60"/>
      <c r="J94" s="44"/>
      <c r="K94" s="45"/>
      <c r="L94" s="46"/>
      <c r="M94" s="77"/>
      <c r="N94" s="56"/>
      <c r="O94" s="56"/>
      <c r="P94" s="56"/>
      <c r="Q94" s="47">
        <f t="shared" si="42"/>
        <v>7342.0279173182062</v>
      </c>
      <c r="R94" s="48">
        <f t="shared" si="40"/>
        <v>0</v>
      </c>
      <c r="S94" s="49"/>
      <c r="T94" s="50"/>
      <c r="U94" s="57"/>
      <c r="V94" s="59"/>
      <c r="W94" s="51" t="str">
        <f t="shared" si="29"/>
        <v/>
      </c>
      <c r="X94" s="52" t="str">
        <f t="shared" si="30"/>
        <v/>
      </c>
      <c r="Y94" s="58"/>
      <c r="Z94" s="51" t="str">
        <f t="shared" si="31"/>
        <v/>
      </c>
      <c r="AA94" s="53" t="str">
        <f t="shared" si="32"/>
        <v/>
      </c>
      <c r="AB94" s="54" t="str">
        <f t="shared" si="33"/>
        <v/>
      </c>
      <c r="AC94" s="42"/>
      <c r="AD94" s="59"/>
      <c r="AE94" s="55"/>
      <c r="AF94" s="55"/>
      <c r="AG94" s="55"/>
      <c r="AH94" s="126" t="str">
        <f t="shared" si="34"/>
        <v/>
      </c>
      <c r="AI94" s="125" t="str">
        <f t="shared" si="35"/>
        <v/>
      </c>
      <c r="AJ94" s="127" t="str">
        <f t="shared" si="36"/>
        <v/>
      </c>
      <c r="AK94" s="102" t="str">
        <f t="shared" si="37"/>
        <v/>
      </c>
      <c r="AL94" s="205">
        <f t="shared" si="41"/>
        <v>7342.0279173182062</v>
      </c>
      <c r="AM94" s="17"/>
      <c r="AN94" s="17"/>
      <c r="AO94" s="17"/>
      <c r="AP94" s="17"/>
      <c r="AQ94" s="17"/>
    </row>
    <row r="95" spans="1:61" ht="15">
      <c r="A95" s="65"/>
      <c r="B95" s="171"/>
      <c r="C95" s="143">
        <v>85</v>
      </c>
      <c r="D95" s="40"/>
      <c r="E95" s="41"/>
      <c r="F95" s="42"/>
      <c r="G95" s="43"/>
      <c r="H95" s="43"/>
      <c r="I95" s="60"/>
      <c r="J95" s="44"/>
      <c r="K95" s="45"/>
      <c r="L95" s="46"/>
      <c r="M95" s="77"/>
      <c r="N95" s="56"/>
      <c r="O95" s="56"/>
      <c r="P95" s="56"/>
      <c r="Q95" s="47">
        <f t="shared" si="42"/>
        <v>7342.0279173182062</v>
      </c>
      <c r="R95" s="48">
        <f t="shared" si="40"/>
        <v>0</v>
      </c>
      <c r="S95" s="49"/>
      <c r="T95" s="50"/>
      <c r="U95" s="57"/>
      <c r="V95" s="59"/>
      <c r="W95" s="51" t="str">
        <f t="shared" si="29"/>
        <v/>
      </c>
      <c r="X95" s="52" t="str">
        <f t="shared" si="30"/>
        <v/>
      </c>
      <c r="Y95" s="58"/>
      <c r="Z95" s="51" t="str">
        <f t="shared" si="31"/>
        <v/>
      </c>
      <c r="AA95" s="53" t="str">
        <f t="shared" si="32"/>
        <v/>
      </c>
      <c r="AB95" s="54" t="str">
        <f t="shared" si="33"/>
        <v/>
      </c>
      <c r="AC95" s="42"/>
      <c r="AD95" s="59"/>
      <c r="AE95" s="55"/>
      <c r="AF95" s="55"/>
      <c r="AG95" s="55"/>
      <c r="AH95" s="126" t="str">
        <f t="shared" si="34"/>
        <v/>
      </c>
      <c r="AI95" s="125" t="str">
        <f t="shared" si="35"/>
        <v/>
      </c>
      <c r="AJ95" s="127" t="str">
        <f t="shared" si="36"/>
        <v/>
      </c>
      <c r="AK95" s="102" t="str">
        <f t="shared" si="37"/>
        <v/>
      </c>
      <c r="AL95" s="205">
        <f t="shared" si="41"/>
        <v>7342.0279173182062</v>
      </c>
      <c r="AM95" s="17"/>
      <c r="AN95" s="17"/>
      <c r="AO95" s="17"/>
      <c r="AP95" s="17"/>
      <c r="AQ95" s="17"/>
    </row>
    <row r="96" spans="1:61" ht="15">
      <c r="A96" s="65"/>
      <c r="B96" s="171"/>
      <c r="C96" s="143">
        <v>86</v>
      </c>
      <c r="D96" s="40"/>
      <c r="E96" s="41"/>
      <c r="F96" s="42"/>
      <c r="G96" s="43"/>
      <c r="H96" s="43"/>
      <c r="I96" s="60"/>
      <c r="J96" s="44"/>
      <c r="K96" s="45"/>
      <c r="L96" s="46"/>
      <c r="M96" s="77"/>
      <c r="N96" s="56"/>
      <c r="O96" s="56"/>
      <c r="P96" s="56"/>
      <c r="Q96" s="47">
        <f t="shared" si="42"/>
        <v>7342.0279173182062</v>
      </c>
      <c r="R96" s="48">
        <f t="shared" si="40"/>
        <v>0</v>
      </c>
      <c r="S96" s="49"/>
      <c r="T96" s="50"/>
      <c r="U96" s="57"/>
      <c r="V96" s="59"/>
      <c r="W96" s="51" t="str">
        <f t="shared" si="29"/>
        <v/>
      </c>
      <c r="X96" s="52" t="str">
        <f t="shared" si="30"/>
        <v/>
      </c>
      <c r="Y96" s="58"/>
      <c r="Z96" s="51" t="str">
        <f t="shared" si="31"/>
        <v/>
      </c>
      <c r="AA96" s="53" t="str">
        <f t="shared" si="32"/>
        <v/>
      </c>
      <c r="AB96" s="54" t="str">
        <f t="shared" si="33"/>
        <v/>
      </c>
      <c r="AC96" s="42"/>
      <c r="AD96" s="59"/>
      <c r="AE96" s="55"/>
      <c r="AF96" s="55"/>
      <c r="AG96" s="55"/>
      <c r="AH96" s="126" t="str">
        <f t="shared" si="34"/>
        <v/>
      </c>
      <c r="AI96" s="125" t="str">
        <f t="shared" si="35"/>
        <v/>
      </c>
      <c r="AJ96" s="127" t="str">
        <f t="shared" si="36"/>
        <v/>
      </c>
      <c r="AK96" s="102" t="str">
        <f t="shared" si="37"/>
        <v/>
      </c>
      <c r="AL96" s="205">
        <f t="shared" si="41"/>
        <v>7342.0279173182062</v>
      </c>
      <c r="AM96" s="17"/>
      <c r="AN96" s="17"/>
      <c r="AO96" s="17"/>
      <c r="AP96" s="17"/>
      <c r="AQ96" s="17"/>
    </row>
    <row r="97" spans="1:43" ht="15">
      <c r="A97" s="65"/>
      <c r="B97" s="171"/>
      <c r="C97" s="143">
        <v>87</v>
      </c>
      <c r="D97" s="40"/>
      <c r="E97" s="41"/>
      <c r="F97" s="42"/>
      <c r="G97" s="43"/>
      <c r="H97" s="43"/>
      <c r="I97" s="60"/>
      <c r="J97" s="44"/>
      <c r="K97" s="45"/>
      <c r="L97" s="46"/>
      <c r="M97" s="77"/>
      <c r="N97" s="56"/>
      <c r="O97" s="56"/>
      <c r="P97" s="56"/>
      <c r="Q97" s="47">
        <f t="shared" si="42"/>
        <v>7342.0279173182062</v>
      </c>
      <c r="R97" s="48">
        <f t="shared" si="40"/>
        <v>0</v>
      </c>
      <c r="S97" s="49"/>
      <c r="T97" s="50"/>
      <c r="U97" s="57"/>
      <c r="V97" s="59"/>
      <c r="W97" s="51" t="str">
        <f t="shared" si="29"/>
        <v/>
      </c>
      <c r="X97" s="52" t="str">
        <f t="shared" si="30"/>
        <v/>
      </c>
      <c r="Y97" s="58"/>
      <c r="Z97" s="51" t="str">
        <f t="shared" si="31"/>
        <v/>
      </c>
      <c r="AA97" s="53" t="str">
        <f t="shared" si="32"/>
        <v/>
      </c>
      <c r="AB97" s="54" t="str">
        <f t="shared" si="33"/>
        <v/>
      </c>
      <c r="AC97" s="42"/>
      <c r="AD97" s="59"/>
      <c r="AE97" s="55"/>
      <c r="AF97" s="55"/>
      <c r="AG97" s="55"/>
      <c r="AH97" s="126" t="str">
        <f t="shared" si="34"/>
        <v/>
      </c>
      <c r="AI97" s="125" t="str">
        <f t="shared" si="35"/>
        <v/>
      </c>
      <c r="AJ97" s="127" t="str">
        <f t="shared" si="36"/>
        <v/>
      </c>
      <c r="AK97" s="102" t="str">
        <f t="shared" si="37"/>
        <v/>
      </c>
      <c r="AL97" s="205">
        <f t="shared" si="41"/>
        <v>7342.0279173182062</v>
      </c>
      <c r="AM97" s="17"/>
      <c r="AN97" s="17"/>
      <c r="AO97" s="17"/>
      <c r="AP97" s="17"/>
      <c r="AQ97" s="17"/>
    </row>
    <row r="98" spans="1:43" ht="15">
      <c r="A98" s="65"/>
      <c r="B98" s="171"/>
      <c r="C98" s="143">
        <v>88</v>
      </c>
      <c r="D98" s="40"/>
      <c r="E98" s="41"/>
      <c r="F98" s="42"/>
      <c r="G98" s="43"/>
      <c r="H98" s="43"/>
      <c r="I98" s="60"/>
      <c r="J98" s="44"/>
      <c r="K98" s="45"/>
      <c r="L98" s="46"/>
      <c r="M98" s="77"/>
      <c r="N98" s="56"/>
      <c r="O98" s="56"/>
      <c r="P98" s="56"/>
      <c r="Q98" s="47">
        <f t="shared" si="42"/>
        <v>7342.0279173182062</v>
      </c>
      <c r="R98" s="48">
        <f t="shared" si="40"/>
        <v>0</v>
      </c>
      <c r="S98" s="49"/>
      <c r="T98" s="50"/>
      <c r="U98" s="57"/>
      <c r="V98" s="59"/>
      <c r="W98" s="51" t="str">
        <f t="shared" si="29"/>
        <v/>
      </c>
      <c r="X98" s="52" t="str">
        <f t="shared" si="30"/>
        <v/>
      </c>
      <c r="Y98" s="58"/>
      <c r="Z98" s="51" t="str">
        <f t="shared" si="31"/>
        <v/>
      </c>
      <c r="AA98" s="53" t="str">
        <f t="shared" si="32"/>
        <v/>
      </c>
      <c r="AB98" s="54" t="str">
        <f t="shared" si="33"/>
        <v/>
      </c>
      <c r="AC98" s="42"/>
      <c r="AD98" s="59"/>
      <c r="AE98" s="55"/>
      <c r="AF98" s="55"/>
      <c r="AG98" s="55"/>
      <c r="AH98" s="126" t="str">
        <f t="shared" si="34"/>
        <v/>
      </c>
      <c r="AI98" s="125" t="str">
        <f t="shared" si="35"/>
        <v/>
      </c>
      <c r="AJ98" s="127" t="str">
        <f t="shared" si="36"/>
        <v/>
      </c>
      <c r="AK98" s="102" t="str">
        <f t="shared" si="37"/>
        <v/>
      </c>
      <c r="AL98" s="205">
        <f t="shared" si="41"/>
        <v>7342.0279173182062</v>
      </c>
      <c r="AM98" s="17"/>
      <c r="AN98" s="17"/>
      <c r="AO98" s="17"/>
      <c r="AP98" s="17"/>
      <c r="AQ98" s="17"/>
    </row>
    <row r="99" spans="1:43" ht="15">
      <c r="A99" s="65"/>
      <c r="B99" s="171"/>
      <c r="C99" s="143">
        <v>89</v>
      </c>
      <c r="D99" s="40"/>
      <c r="E99" s="41"/>
      <c r="F99" s="42"/>
      <c r="G99" s="43"/>
      <c r="H99" s="43"/>
      <c r="I99" s="60"/>
      <c r="J99" s="44"/>
      <c r="K99" s="45"/>
      <c r="L99" s="46"/>
      <c r="M99" s="77"/>
      <c r="N99" s="56"/>
      <c r="O99" s="56"/>
      <c r="P99" s="56"/>
      <c r="Q99" s="47">
        <f t="shared" si="42"/>
        <v>7342.0279173182062</v>
      </c>
      <c r="R99" s="48">
        <f t="shared" si="40"/>
        <v>0</v>
      </c>
      <c r="S99" s="49"/>
      <c r="T99" s="50"/>
      <c r="U99" s="57"/>
      <c r="V99" s="59"/>
      <c r="W99" s="51" t="str">
        <f t="shared" si="29"/>
        <v/>
      </c>
      <c r="X99" s="52" t="str">
        <f t="shared" si="30"/>
        <v/>
      </c>
      <c r="Y99" s="58"/>
      <c r="Z99" s="51" t="str">
        <f t="shared" si="31"/>
        <v/>
      </c>
      <c r="AA99" s="53" t="str">
        <f t="shared" si="32"/>
        <v/>
      </c>
      <c r="AB99" s="54" t="str">
        <f t="shared" si="33"/>
        <v/>
      </c>
      <c r="AC99" s="42"/>
      <c r="AD99" s="59"/>
      <c r="AE99" s="55"/>
      <c r="AF99" s="55"/>
      <c r="AG99" s="55"/>
      <c r="AH99" s="126" t="str">
        <f t="shared" si="34"/>
        <v/>
      </c>
      <c r="AI99" s="125" t="str">
        <f t="shared" si="35"/>
        <v/>
      </c>
      <c r="AJ99" s="127" t="str">
        <f t="shared" si="36"/>
        <v/>
      </c>
      <c r="AK99" s="102" t="str">
        <f t="shared" si="37"/>
        <v/>
      </c>
      <c r="AL99" s="205">
        <f t="shared" si="41"/>
        <v>7342.0279173182062</v>
      </c>
      <c r="AM99" s="17"/>
      <c r="AN99" s="17"/>
      <c r="AO99" s="17"/>
      <c r="AP99" s="17"/>
      <c r="AQ99" s="17"/>
    </row>
    <row r="100" spans="1:43" ht="15">
      <c r="A100" s="65"/>
      <c r="B100" s="171"/>
      <c r="C100" s="143">
        <v>90</v>
      </c>
      <c r="D100" s="40"/>
      <c r="E100" s="41"/>
      <c r="F100" s="42"/>
      <c r="G100" s="43"/>
      <c r="H100" s="43"/>
      <c r="I100" s="60"/>
      <c r="J100" s="44"/>
      <c r="K100" s="45"/>
      <c r="L100" s="46"/>
      <c r="M100" s="77"/>
      <c r="N100" s="56"/>
      <c r="O100" s="56"/>
      <c r="P100" s="56"/>
      <c r="Q100" s="47">
        <f t="shared" si="42"/>
        <v>7342.0279173182062</v>
      </c>
      <c r="R100" s="48">
        <f t="shared" si="40"/>
        <v>0</v>
      </c>
      <c r="S100" s="49"/>
      <c r="T100" s="50"/>
      <c r="U100" s="57"/>
      <c r="V100" s="59"/>
      <c r="W100" s="51" t="str">
        <f t="shared" si="29"/>
        <v/>
      </c>
      <c r="X100" s="52" t="str">
        <f t="shared" si="30"/>
        <v/>
      </c>
      <c r="Y100" s="58"/>
      <c r="Z100" s="51" t="str">
        <f t="shared" si="31"/>
        <v/>
      </c>
      <c r="AA100" s="53" t="str">
        <f t="shared" si="32"/>
        <v/>
      </c>
      <c r="AB100" s="54" t="str">
        <f t="shared" si="33"/>
        <v/>
      </c>
      <c r="AC100" s="42"/>
      <c r="AD100" s="59"/>
      <c r="AE100" s="55"/>
      <c r="AF100" s="55"/>
      <c r="AG100" s="55"/>
      <c r="AH100" s="126" t="str">
        <f t="shared" si="34"/>
        <v/>
      </c>
      <c r="AI100" s="125" t="str">
        <f t="shared" si="35"/>
        <v/>
      </c>
      <c r="AJ100" s="127" t="str">
        <f t="shared" si="36"/>
        <v/>
      </c>
      <c r="AK100" s="102" t="str">
        <f t="shared" si="37"/>
        <v/>
      </c>
      <c r="AL100" s="205">
        <f t="shared" si="41"/>
        <v>7342.0279173182062</v>
      </c>
      <c r="AM100" s="17"/>
      <c r="AN100" s="17"/>
      <c r="AO100" s="17"/>
      <c r="AP100" s="17"/>
      <c r="AQ100" s="17"/>
    </row>
    <row r="101" spans="1:43" ht="15">
      <c r="A101" s="65"/>
      <c r="B101" s="171"/>
      <c r="C101" s="143">
        <v>91</v>
      </c>
      <c r="D101" s="40"/>
      <c r="E101" s="41"/>
      <c r="F101" s="42"/>
      <c r="G101" s="43"/>
      <c r="H101" s="43"/>
      <c r="I101" s="60"/>
      <c r="J101" s="44"/>
      <c r="K101" s="45"/>
      <c r="L101" s="46"/>
      <c r="M101" s="77"/>
      <c r="N101" s="56"/>
      <c r="O101" s="56"/>
      <c r="P101" s="56"/>
      <c r="Q101" s="47">
        <f t="shared" si="42"/>
        <v>7342.0279173182062</v>
      </c>
      <c r="R101" s="48">
        <f t="shared" si="40"/>
        <v>0</v>
      </c>
      <c r="S101" s="49"/>
      <c r="T101" s="50"/>
      <c r="U101" s="57"/>
      <c r="V101" s="59"/>
      <c r="W101" s="51" t="str">
        <f t="shared" si="29"/>
        <v/>
      </c>
      <c r="X101" s="52" t="str">
        <f t="shared" si="30"/>
        <v/>
      </c>
      <c r="Y101" s="58"/>
      <c r="Z101" s="51" t="str">
        <f t="shared" si="31"/>
        <v/>
      </c>
      <c r="AA101" s="53" t="str">
        <f t="shared" si="32"/>
        <v/>
      </c>
      <c r="AB101" s="54" t="str">
        <f t="shared" si="33"/>
        <v/>
      </c>
      <c r="AC101" s="42"/>
      <c r="AD101" s="59"/>
      <c r="AE101" s="55"/>
      <c r="AF101" s="55"/>
      <c r="AG101" s="55"/>
      <c r="AH101" s="126" t="str">
        <f t="shared" si="34"/>
        <v/>
      </c>
      <c r="AI101" s="125" t="str">
        <f t="shared" si="35"/>
        <v/>
      </c>
      <c r="AJ101" s="127" t="str">
        <f t="shared" si="36"/>
        <v/>
      </c>
      <c r="AK101" s="102" t="str">
        <f t="shared" si="37"/>
        <v/>
      </c>
      <c r="AL101" s="205">
        <f t="shared" si="41"/>
        <v>7342.0279173182062</v>
      </c>
      <c r="AM101" s="17"/>
      <c r="AN101" s="17"/>
      <c r="AO101" s="17"/>
      <c r="AP101" s="17"/>
      <c r="AQ101" s="17"/>
    </row>
    <row r="102" spans="1:43" ht="15">
      <c r="A102" s="65"/>
      <c r="B102" s="171"/>
      <c r="C102" s="143">
        <v>92</v>
      </c>
      <c r="D102" s="40"/>
      <c r="E102" s="41"/>
      <c r="F102" s="42"/>
      <c r="G102" s="43"/>
      <c r="H102" s="43"/>
      <c r="I102" s="60"/>
      <c r="J102" s="44"/>
      <c r="K102" s="45"/>
      <c r="L102" s="46"/>
      <c r="M102" s="77"/>
      <c r="N102" s="56"/>
      <c r="O102" s="56"/>
      <c r="P102" s="56"/>
      <c r="Q102" s="47">
        <f t="shared" si="42"/>
        <v>7342.0279173182062</v>
      </c>
      <c r="R102" s="48">
        <f t="shared" si="40"/>
        <v>0</v>
      </c>
      <c r="S102" s="49"/>
      <c r="T102" s="50"/>
      <c r="U102" s="57"/>
      <c r="V102" s="59"/>
      <c r="W102" s="51" t="str">
        <f t="shared" si="29"/>
        <v/>
      </c>
      <c r="X102" s="52" t="str">
        <f t="shared" si="30"/>
        <v/>
      </c>
      <c r="Y102" s="58"/>
      <c r="Z102" s="51" t="str">
        <f t="shared" si="31"/>
        <v/>
      </c>
      <c r="AA102" s="53" t="str">
        <f t="shared" si="32"/>
        <v/>
      </c>
      <c r="AB102" s="54" t="str">
        <f t="shared" si="33"/>
        <v/>
      </c>
      <c r="AC102" s="42"/>
      <c r="AD102" s="59"/>
      <c r="AE102" s="55"/>
      <c r="AF102" s="55"/>
      <c r="AG102" s="55"/>
      <c r="AH102" s="126" t="str">
        <f t="shared" si="34"/>
        <v/>
      </c>
      <c r="AI102" s="125" t="str">
        <f t="shared" si="35"/>
        <v/>
      </c>
      <c r="AJ102" s="127" t="str">
        <f t="shared" si="36"/>
        <v/>
      </c>
      <c r="AK102" s="102" t="str">
        <f t="shared" si="37"/>
        <v/>
      </c>
      <c r="AL102" s="205">
        <f t="shared" si="41"/>
        <v>7342.0279173182062</v>
      </c>
      <c r="AM102" s="17"/>
      <c r="AN102" s="17"/>
      <c r="AO102" s="17"/>
      <c r="AP102" s="17"/>
      <c r="AQ102" s="17"/>
    </row>
    <row r="103" spans="1:43" ht="15">
      <c r="A103" s="65"/>
      <c r="B103" s="171"/>
      <c r="C103" s="143">
        <v>93</v>
      </c>
      <c r="D103" s="40"/>
      <c r="E103" s="41"/>
      <c r="F103" s="42"/>
      <c r="G103" s="43"/>
      <c r="H103" s="43"/>
      <c r="I103" s="60"/>
      <c r="J103" s="44"/>
      <c r="K103" s="45"/>
      <c r="L103" s="46"/>
      <c r="M103" s="77"/>
      <c r="N103" s="56"/>
      <c r="O103" s="56"/>
      <c r="P103" s="56"/>
      <c r="Q103" s="47">
        <f t="shared" si="42"/>
        <v>7342.0279173182062</v>
      </c>
      <c r="R103" s="48">
        <f t="shared" si="40"/>
        <v>0</v>
      </c>
      <c r="S103" s="49"/>
      <c r="T103" s="50"/>
      <c r="U103" s="57"/>
      <c r="V103" s="59"/>
      <c r="W103" s="51" t="str">
        <f t="shared" si="29"/>
        <v/>
      </c>
      <c r="X103" s="52" t="str">
        <f t="shared" si="30"/>
        <v/>
      </c>
      <c r="Y103" s="58"/>
      <c r="Z103" s="51" t="str">
        <f t="shared" si="31"/>
        <v/>
      </c>
      <c r="AA103" s="53" t="str">
        <f t="shared" si="32"/>
        <v/>
      </c>
      <c r="AB103" s="54" t="str">
        <f t="shared" si="33"/>
        <v/>
      </c>
      <c r="AC103" s="42"/>
      <c r="AD103" s="59"/>
      <c r="AE103" s="55"/>
      <c r="AF103" s="55"/>
      <c r="AG103" s="55"/>
      <c r="AH103" s="126" t="str">
        <f t="shared" si="34"/>
        <v/>
      </c>
      <c r="AI103" s="125" t="str">
        <f t="shared" si="35"/>
        <v/>
      </c>
      <c r="AJ103" s="127" t="str">
        <f t="shared" si="36"/>
        <v/>
      </c>
      <c r="AK103" s="102" t="str">
        <f t="shared" si="37"/>
        <v/>
      </c>
      <c r="AL103" s="205">
        <f t="shared" si="41"/>
        <v>7342.0279173182062</v>
      </c>
      <c r="AM103" s="17"/>
      <c r="AN103" s="17"/>
      <c r="AO103" s="17"/>
      <c r="AP103" s="17"/>
      <c r="AQ103" s="17"/>
    </row>
    <row r="104" spans="1:43" ht="15">
      <c r="A104" s="65"/>
      <c r="B104" s="171"/>
      <c r="C104" s="143">
        <v>94</v>
      </c>
      <c r="D104" s="40"/>
      <c r="E104" s="41"/>
      <c r="F104" s="42"/>
      <c r="G104" s="43"/>
      <c r="H104" s="43"/>
      <c r="I104" s="60"/>
      <c r="J104" s="44"/>
      <c r="K104" s="45"/>
      <c r="L104" s="46"/>
      <c r="M104" s="77"/>
      <c r="N104" s="56"/>
      <c r="O104" s="56"/>
      <c r="P104" s="56"/>
      <c r="Q104" s="47">
        <f t="shared" si="42"/>
        <v>7342.0279173182062</v>
      </c>
      <c r="R104" s="48">
        <f t="shared" si="40"/>
        <v>0</v>
      </c>
      <c r="S104" s="49"/>
      <c r="T104" s="50"/>
      <c r="U104" s="57"/>
      <c r="V104" s="59"/>
      <c r="W104" s="51" t="str">
        <f t="shared" si="29"/>
        <v/>
      </c>
      <c r="X104" s="52" t="str">
        <f t="shared" si="30"/>
        <v/>
      </c>
      <c r="Y104" s="58"/>
      <c r="Z104" s="51" t="str">
        <f t="shared" si="31"/>
        <v/>
      </c>
      <c r="AA104" s="53" t="str">
        <f t="shared" si="32"/>
        <v/>
      </c>
      <c r="AB104" s="54" t="str">
        <f t="shared" si="33"/>
        <v/>
      </c>
      <c r="AC104" s="42"/>
      <c r="AD104" s="59"/>
      <c r="AE104" s="55"/>
      <c r="AF104" s="55"/>
      <c r="AG104" s="55"/>
      <c r="AH104" s="126" t="str">
        <f t="shared" si="34"/>
        <v/>
      </c>
      <c r="AI104" s="125" t="str">
        <f t="shared" si="35"/>
        <v/>
      </c>
      <c r="AJ104" s="127" t="str">
        <f t="shared" si="36"/>
        <v/>
      </c>
      <c r="AK104" s="102" t="str">
        <f t="shared" si="37"/>
        <v/>
      </c>
      <c r="AL104" s="205">
        <f t="shared" si="41"/>
        <v>7342.0279173182062</v>
      </c>
      <c r="AM104" s="17"/>
      <c r="AN104" s="17"/>
      <c r="AO104" s="17"/>
      <c r="AP104" s="17"/>
      <c r="AQ104" s="17"/>
    </row>
    <row r="105" spans="1:43" ht="15">
      <c r="A105" s="65"/>
      <c r="B105" s="171"/>
      <c r="C105" s="143">
        <v>95</v>
      </c>
      <c r="D105" s="40"/>
      <c r="E105" s="41"/>
      <c r="F105" s="42"/>
      <c r="G105" s="43"/>
      <c r="H105" s="43"/>
      <c r="I105" s="60"/>
      <c r="J105" s="44"/>
      <c r="K105" s="45"/>
      <c r="L105" s="46"/>
      <c r="M105" s="77"/>
      <c r="N105" s="56"/>
      <c r="O105" s="56"/>
      <c r="P105" s="56"/>
      <c r="Q105" s="47">
        <f t="shared" si="42"/>
        <v>7342.0279173182062</v>
      </c>
      <c r="R105" s="48">
        <f t="shared" si="40"/>
        <v>0</v>
      </c>
      <c r="S105" s="49"/>
      <c r="T105" s="50"/>
      <c r="U105" s="57"/>
      <c r="V105" s="59"/>
      <c r="W105" s="51" t="str">
        <f t="shared" si="29"/>
        <v/>
      </c>
      <c r="X105" s="52" t="str">
        <f t="shared" si="30"/>
        <v/>
      </c>
      <c r="Y105" s="58"/>
      <c r="Z105" s="51" t="str">
        <f t="shared" si="31"/>
        <v/>
      </c>
      <c r="AA105" s="53" t="str">
        <f t="shared" si="32"/>
        <v/>
      </c>
      <c r="AB105" s="54" t="str">
        <f t="shared" si="33"/>
        <v/>
      </c>
      <c r="AC105" s="42"/>
      <c r="AD105" s="59"/>
      <c r="AE105" s="55"/>
      <c r="AF105" s="55"/>
      <c r="AG105" s="55"/>
      <c r="AH105" s="126" t="str">
        <f t="shared" si="34"/>
        <v/>
      </c>
      <c r="AI105" s="125" t="str">
        <f t="shared" si="35"/>
        <v/>
      </c>
      <c r="AJ105" s="127" t="str">
        <f t="shared" si="36"/>
        <v/>
      </c>
      <c r="AK105" s="102" t="str">
        <f t="shared" si="37"/>
        <v/>
      </c>
      <c r="AL105" s="205">
        <f t="shared" si="41"/>
        <v>7342.0279173182062</v>
      </c>
      <c r="AM105" s="17"/>
      <c r="AN105" s="17"/>
      <c r="AO105" s="17"/>
      <c r="AP105" s="17"/>
      <c r="AQ105" s="17"/>
    </row>
    <row r="106" spans="1:43" ht="15">
      <c r="A106" s="65"/>
      <c r="B106" s="171"/>
      <c r="C106" s="143">
        <v>96</v>
      </c>
      <c r="D106" s="40"/>
      <c r="E106" s="41"/>
      <c r="F106" s="42"/>
      <c r="G106" s="43"/>
      <c r="H106" s="43"/>
      <c r="I106" s="60"/>
      <c r="J106" s="44"/>
      <c r="K106" s="45"/>
      <c r="L106" s="46"/>
      <c r="M106" s="77"/>
      <c r="N106" s="56"/>
      <c r="O106" s="56"/>
      <c r="P106" s="56"/>
      <c r="Q106" s="47">
        <f t="shared" si="42"/>
        <v>7342.0279173182062</v>
      </c>
      <c r="R106" s="48">
        <f t="shared" si="40"/>
        <v>0</v>
      </c>
      <c r="S106" s="49"/>
      <c r="T106" s="50"/>
      <c r="U106" s="57"/>
      <c r="V106" s="59"/>
      <c r="W106" s="51" t="str">
        <f t="shared" si="29"/>
        <v/>
      </c>
      <c r="X106" s="52" t="str">
        <f t="shared" si="30"/>
        <v/>
      </c>
      <c r="Y106" s="58"/>
      <c r="Z106" s="51" t="str">
        <f t="shared" si="31"/>
        <v/>
      </c>
      <c r="AA106" s="53" t="str">
        <f t="shared" si="32"/>
        <v/>
      </c>
      <c r="AB106" s="54" t="str">
        <f t="shared" si="33"/>
        <v/>
      </c>
      <c r="AC106" s="42"/>
      <c r="AD106" s="59"/>
      <c r="AE106" s="55"/>
      <c r="AF106" s="55"/>
      <c r="AG106" s="55"/>
      <c r="AH106" s="126" t="str">
        <f t="shared" si="34"/>
        <v/>
      </c>
      <c r="AI106" s="125" t="str">
        <f t="shared" si="35"/>
        <v/>
      </c>
      <c r="AJ106" s="127" t="str">
        <f t="shared" si="36"/>
        <v/>
      </c>
      <c r="AK106" s="102" t="str">
        <f t="shared" si="37"/>
        <v/>
      </c>
      <c r="AL106" s="205">
        <f t="shared" si="41"/>
        <v>7342.0279173182062</v>
      </c>
      <c r="AM106" s="17"/>
      <c r="AN106" s="17"/>
      <c r="AO106" s="17"/>
      <c r="AP106" s="17"/>
      <c r="AQ106" s="17"/>
    </row>
    <row r="107" spans="1:43" ht="15">
      <c r="A107" s="65"/>
      <c r="B107" s="171"/>
      <c r="C107" s="143">
        <v>97</v>
      </c>
      <c r="D107" s="40"/>
      <c r="E107" s="41"/>
      <c r="F107" s="42"/>
      <c r="G107" s="43"/>
      <c r="H107" s="43"/>
      <c r="I107" s="60"/>
      <c r="J107" s="44"/>
      <c r="K107" s="45"/>
      <c r="L107" s="46"/>
      <c r="M107" s="77"/>
      <c r="N107" s="56"/>
      <c r="O107" s="56"/>
      <c r="P107" s="56"/>
      <c r="Q107" s="47">
        <f t="shared" si="42"/>
        <v>7342.0279173182062</v>
      </c>
      <c r="R107" s="48">
        <f t="shared" ref="R107:R138" si="43">IF(Q107="","",S107*Q107/100%)</f>
        <v>0</v>
      </c>
      <c r="S107" s="49"/>
      <c r="T107" s="50"/>
      <c r="U107" s="57"/>
      <c r="V107" s="59"/>
      <c r="W107" s="51" t="str">
        <f t="shared" si="29"/>
        <v/>
      </c>
      <c r="X107" s="52" t="str">
        <f t="shared" si="30"/>
        <v/>
      </c>
      <c r="Y107" s="58"/>
      <c r="Z107" s="51" t="str">
        <f t="shared" si="31"/>
        <v/>
      </c>
      <c r="AA107" s="53" t="str">
        <f t="shared" si="32"/>
        <v/>
      </c>
      <c r="AB107" s="54" t="str">
        <f t="shared" si="33"/>
        <v/>
      </c>
      <c r="AC107" s="42"/>
      <c r="AD107" s="59"/>
      <c r="AE107" s="55"/>
      <c r="AF107" s="55"/>
      <c r="AG107" s="55"/>
      <c r="AH107" s="126" t="str">
        <f t="shared" si="34"/>
        <v/>
      </c>
      <c r="AI107" s="125" t="str">
        <f t="shared" si="35"/>
        <v/>
      </c>
      <c r="AJ107" s="127" t="str">
        <f t="shared" si="36"/>
        <v/>
      </c>
      <c r="AK107" s="102" t="str">
        <f t="shared" si="37"/>
        <v/>
      </c>
      <c r="AL107" s="205">
        <f t="shared" si="41"/>
        <v>7342.0279173182062</v>
      </c>
      <c r="AM107" s="17"/>
      <c r="AN107" s="17"/>
      <c r="AO107" s="17"/>
      <c r="AP107" s="17"/>
      <c r="AQ107" s="17"/>
    </row>
    <row r="108" spans="1:43" ht="15">
      <c r="A108" s="65"/>
      <c r="B108" s="171"/>
      <c r="C108" s="143">
        <v>98</v>
      </c>
      <c r="D108" s="40"/>
      <c r="E108" s="41"/>
      <c r="F108" s="42"/>
      <c r="G108" s="43"/>
      <c r="H108" s="43"/>
      <c r="I108" s="60"/>
      <c r="J108" s="44"/>
      <c r="K108" s="45"/>
      <c r="L108" s="46"/>
      <c r="M108" s="77"/>
      <c r="N108" s="56"/>
      <c r="O108" s="56"/>
      <c r="P108" s="56"/>
      <c r="Q108" s="47">
        <f t="shared" si="42"/>
        <v>7342.0279173182062</v>
      </c>
      <c r="R108" s="48">
        <f t="shared" si="43"/>
        <v>0</v>
      </c>
      <c r="S108" s="49"/>
      <c r="T108" s="50"/>
      <c r="U108" s="57"/>
      <c r="V108" s="59"/>
      <c r="W108" s="51" t="str">
        <f t="shared" si="29"/>
        <v/>
      </c>
      <c r="X108" s="52" t="str">
        <f t="shared" si="30"/>
        <v/>
      </c>
      <c r="Y108" s="58"/>
      <c r="Z108" s="51" t="str">
        <f t="shared" si="31"/>
        <v/>
      </c>
      <c r="AA108" s="53" t="str">
        <f t="shared" si="32"/>
        <v/>
      </c>
      <c r="AB108" s="54" t="str">
        <f t="shared" si="33"/>
        <v/>
      </c>
      <c r="AC108" s="42"/>
      <c r="AD108" s="59"/>
      <c r="AE108" s="55"/>
      <c r="AF108" s="55"/>
      <c r="AG108" s="55"/>
      <c r="AH108" s="126" t="str">
        <f t="shared" si="34"/>
        <v/>
      </c>
      <c r="AI108" s="125" t="str">
        <f t="shared" si="35"/>
        <v/>
      </c>
      <c r="AJ108" s="127" t="str">
        <f t="shared" si="36"/>
        <v/>
      </c>
      <c r="AK108" s="102" t="str">
        <f t="shared" si="37"/>
        <v/>
      </c>
      <c r="AL108" s="205">
        <f t="shared" si="41"/>
        <v>7342.0279173182062</v>
      </c>
      <c r="AM108" s="17"/>
      <c r="AN108" s="17"/>
      <c r="AO108" s="17"/>
      <c r="AP108" s="17"/>
      <c r="AQ108" s="17"/>
    </row>
    <row r="109" spans="1:43" ht="15">
      <c r="A109" s="65"/>
      <c r="B109" s="171"/>
      <c r="C109" s="143">
        <v>99</v>
      </c>
      <c r="D109" s="40"/>
      <c r="E109" s="41"/>
      <c r="F109" s="42"/>
      <c r="G109" s="43"/>
      <c r="H109" s="43"/>
      <c r="I109" s="60"/>
      <c r="J109" s="44"/>
      <c r="K109" s="45"/>
      <c r="L109" s="46"/>
      <c r="M109" s="77"/>
      <c r="N109" s="56"/>
      <c r="O109" s="56"/>
      <c r="P109" s="56"/>
      <c r="Q109" s="47">
        <f t="shared" si="42"/>
        <v>7342.0279173182062</v>
      </c>
      <c r="R109" s="48">
        <f t="shared" si="43"/>
        <v>0</v>
      </c>
      <c r="S109" s="49"/>
      <c r="T109" s="50"/>
      <c r="U109" s="57"/>
      <c r="V109" s="59"/>
      <c r="W109" s="51" t="str">
        <f t="shared" ref="W109:W172" si="44">IF(V109="","",IF(L109="Long",U109-V109,V109-U109))</f>
        <v/>
      </c>
      <c r="X109" s="52" t="str">
        <f t="shared" ref="X109:X172" si="45">IF(W109="","",R109)</f>
        <v/>
      </c>
      <c r="Y109" s="58"/>
      <c r="Z109" s="51" t="str">
        <f t="shared" ref="Z109:Z172" si="46">IF(Y109="","",IF(L109="Long",Y109-U109,U109-Y109))</f>
        <v/>
      </c>
      <c r="AA109" s="53" t="str">
        <f t="shared" ref="AA109:AA172" si="47">IF(AB109="","",AB109*X109/1)</f>
        <v/>
      </c>
      <c r="AB109" s="54" t="str">
        <f t="shared" ref="AB109:AB172" si="48">IF(Z109="","",Z109*1/W109)</f>
        <v/>
      </c>
      <c r="AC109" s="42"/>
      <c r="AD109" s="59"/>
      <c r="AE109" s="55"/>
      <c r="AF109" s="55"/>
      <c r="AG109" s="55"/>
      <c r="AH109" s="126" t="str">
        <f t="shared" ref="AH109:AH172" si="49">IF(AG109="","",AG109+AF109+AE109)</f>
        <v/>
      </c>
      <c r="AI109" s="125" t="str">
        <f t="shared" ref="AI109:AI172" si="50">IF(AD109="","",IF(L109="Long",AD109-U109,U109-AD109))</f>
        <v/>
      </c>
      <c r="AJ109" s="127" t="str">
        <f t="shared" ref="AJ109:AJ172" si="51">IF(AI109="","",AG109*S109/X109)</f>
        <v/>
      </c>
      <c r="AK109" s="102" t="str">
        <f t="shared" ref="AK109:AK172" si="52">IF(AI109="","",(AG109+AF109+AE109)*S109/X109)</f>
        <v/>
      </c>
      <c r="AL109" s="205">
        <f t="shared" si="41"/>
        <v>7342.0279173182062</v>
      </c>
      <c r="AM109" s="17"/>
      <c r="AN109" s="17"/>
      <c r="AO109" s="17"/>
      <c r="AP109" s="17"/>
      <c r="AQ109" s="17"/>
    </row>
    <row r="110" spans="1:43" ht="15">
      <c r="A110" s="65"/>
      <c r="B110" s="171"/>
      <c r="C110" s="143">
        <v>100</v>
      </c>
      <c r="D110" s="40"/>
      <c r="E110" s="41"/>
      <c r="F110" s="42"/>
      <c r="G110" s="43"/>
      <c r="H110" s="43"/>
      <c r="I110" s="60"/>
      <c r="J110" s="44"/>
      <c r="K110" s="45"/>
      <c r="L110" s="46"/>
      <c r="M110" s="77"/>
      <c r="N110" s="56"/>
      <c r="O110" s="56"/>
      <c r="P110" s="56"/>
      <c r="Q110" s="47">
        <f t="shared" si="42"/>
        <v>7342.0279173182062</v>
      </c>
      <c r="R110" s="48">
        <f t="shared" si="43"/>
        <v>0</v>
      </c>
      <c r="S110" s="49"/>
      <c r="T110" s="50"/>
      <c r="U110" s="57"/>
      <c r="V110" s="59"/>
      <c r="W110" s="51" t="str">
        <f t="shared" si="44"/>
        <v/>
      </c>
      <c r="X110" s="52" t="str">
        <f t="shared" si="45"/>
        <v/>
      </c>
      <c r="Y110" s="58"/>
      <c r="Z110" s="51" t="str">
        <f t="shared" si="46"/>
        <v/>
      </c>
      <c r="AA110" s="53" t="str">
        <f t="shared" si="47"/>
        <v/>
      </c>
      <c r="AB110" s="54" t="str">
        <f t="shared" si="48"/>
        <v/>
      </c>
      <c r="AC110" s="42"/>
      <c r="AD110" s="59"/>
      <c r="AE110" s="55"/>
      <c r="AF110" s="55"/>
      <c r="AG110" s="55"/>
      <c r="AH110" s="126" t="str">
        <f t="shared" si="49"/>
        <v/>
      </c>
      <c r="AI110" s="125" t="str">
        <f t="shared" si="50"/>
        <v/>
      </c>
      <c r="AJ110" s="127" t="str">
        <f t="shared" si="51"/>
        <v/>
      </c>
      <c r="AK110" s="102" t="str">
        <f t="shared" si="52"/>
        <v/>
      </c>
      <c r="AL110" s="205">
        <f t="shared" si="41"/>
        <v>7342.0279173182062</v>
      </c>
      <c r="AM110" s="17"/>
      <c r="AN110" s="17"/>
      <c r="AO110" s="17"/>
      <c r="AP110" s="17"/>
      <c r="AQ110" s="17"/>
    </row>
    <row r="111" spans="1:43" ht="15">
      <c r="A111" s="65"/>
      <c r="B111" s="171"/>
      <c r="C111" s="143"/>
      <c r="D111" s="40"/>
      <c r="E111" s="41"/>
      <c r="F111" s="42"/>
      <c r="G111" s="43"/>
      <c r="H111" s="43"/>
      <c r="I111" s="60"/>
      <c r="J111" s="44"/>
      <c r="K111" s="45"/>
      <c r="L111" s="46"/>
      <c r="M111" s="77"/>
      <c r="N111" s="56"/>
      <c r="O111" s="56"/>
      <c r="P111" s="56"/>
      <c r="Q111" s="47">
        <f t="shared" si="42"/>
        <v>7342.0279173182062</v>
      </c>
      <c r="R111" s="48">
        <f t="shared" si="43"/>
        <v>0</v>
      </c>
      <c r="S111" s="49"/>
      <c r="T111" s="50"/>
      <c r="U111" s="57"/>
      <c r="V111" s="59"/>
      <c r="W111" s="51" t="str">
        <f t="shared" si="44"/>
        <v/>
      </c>
      <c r="X111" s="52" t="str">
        <f t="shared" si="45"/>
        <v/>
      </c>
      <c r="Y111" s="58"/>
      <c r="Z111" s="51" t="str">
        <f t="shared" si="46"/>
        <v/>
      </c>
      <c r="AA111" s="53" t="str">
        <f t="shared" si="47"/>
        <v/>
      </c>
      <c r="AB111" s="54" t="str">
        <f t="shared" si="48"/>
        <v/>
      </c>
      <c r="AC111" s="42"/>
      <c r="AD111" s="59"/>
      <c r="AE111" s="55"/>
      <c r="AF111" s="55"/>
      <c r="AG111" s="55"/>
      <c r="AH111" s="126" t="str">
        <f t="shared" si="49"/>
        <v/>
      </c>
      <c r="AI111" s="125" t="str">
        <f t="shared" si="50"/>
        <v/>
      </c>
      <c r="AJ111" s="127" t="str">
        <f t="shared" si="51"/>
        <v/>
      </c>
      <c r="AK111" s="102" t="str">
        <f t="shared" si="52"/>
        <v/>
      </c>
      <c r="AL111" s="205">
        <f t="shared" si="41"/>
        <v>7342.0279173182062</v>
      </c>
      <c r="AM111" s="17"/>
      <c r="AN111" s="17"/>
      <c r="AO111" s="17"/>
      <c r="AP111" s="17"/>
      <c r="AQ111" s="17"/>
    </row>
    <row r="112" spans="1:43" ht="15">
      <c r="A112" s="65"/>
      <c r="B112" s="171"/>
      <c r="C112" s="143"/>
      <c r="D112" s="40"/>
      <c r="E112" s="41"/>
      <c r="F112" s="42"/>
      <c r="G112" s="43"/>
      <c r="H112" s="43"/>
      <c r="I112" s="60"/>
      <c r="J112" s="44"/>
      <c r="K112" s="45"/>
      <c r="L112" s="46"/>
      <c r="M112" s="77"/>
      <c r="N112" s="56"/>
      <c r="O112" s="56"/>
      <c r="P112" s="56"/>
      <c r="Q112" s="47">
        <f t="shared" si="42"/>
        <v>7342.0279173182062</v>
      </c>
      <c r="R112" s="48">
        <f t="shared" si="43"/>
        <v>0</v>
      </c>
      <c r="S112" s="49"/>
      <c r="T112" s="50"/>
      <c r="U112" s="57"/>
      <c r="V112" s="59"/>
      <c r="W112" s="51" t="str">
        <f t="shared" si="44"/>
        <v/>
      </c>
      <c r="X112" s="52" t="str">
        <f t="shared" si="45"/>
        <v/>
      </c>
      <c r="Y112" s="58"/>
      <c r="Z112" s="51" t="str">
        <f t="shared" si="46"/>
        <v/>
      </c>
      <c r="AA112" s="53" t="str">
        <f t="shared" si="47"/>
        <v/>
      </c>
      <c r="AB112" s="54" t="str">
        <f t="shared" si="48"/>
        <v/>
      </c>
      <c r="AC112" s="42"/>
      <c r="AD112" s="59"/>
      <c r="AE112" s="55"/>
      <c r="AF112" s="55"/>
      <c r="AG112" s="55"/>
      <c r="AH112" s="126" t="str">
        <f t="shared" si="49"/>
        <v/>
      </c>
      <c r="AI112" s="125" t="str">
        <f t="shared" si="50"/>
        <v/>
      </c>
      <c r="AJ112" s="127" t="str">
        <f t="shared" si="51"/>
        <v/>
      </c>
      <c r="AK112" s="102" t="str">
        <f t="shared" si="52"/>
        <v/>
      </c>
      <c r="AL112" s="205">
        <f t="shared" si="41"/>
        <v>7342.0279173182062</v>
      </c>
      <c r="AM112" s="17"/>
      <c r="AN112" s="17"/>
      <c r="AO112" s="17"/>
      <c r="AP112" s="17"/>
      <c r="AQ112" s="17"/>
    </row>
    <row r="113" spans="1:43" ht="15">
      <c r="A113" s="65"/>
      <c r="B113" s="171"/>
      <c r="C113" s="143"/>
      <c r="D113" s="40"/>
      <c r="E113" s="41"/>
      <c r="F113" s="42"/>
      <c r="G113" s="43"/>
      <c r="H113" s="43"/>
      <c r="I113" s="60"/>
      <c r="J113" s="44"/>
      <c r="K113" s="45"/>
      <c r="L113" s="46"/>
      <c r="M113" s="77"/>
      <c r="N113" s="56"/>
      <c r="O113" s="56"/>
      <c r="P113" s="56"/>
      <c r="Q113" s="47">
        <f t="shared" si="42"/>
        <v>7342.0279173182062</v>
      </c>
      <c r="R113" s="48">
        <f t="shared" si="43"/>
        <v>0</v>
      </c>
      <c r="S113" s="49"/>
      <c r="T113" s="50"/>
      <c r="U113" s="57"/>
      <c r="V113" s="59"/>
      <c r="W113" s="51" t="str">
        <f t="shared" si="44"/>
        <v/>
      </c>
      <c r="X113" s="52" t="str">
        <f t="shared" si="45"/>
        <v/>
      </c>
      <c r="Y113" s="58"/>
      <c r="Z113" s="51" t="str">
        <f t="shared" si="46"/>
        <v/>
      </c>
      <c r="AA113" s="53" t="str">
        <f t="shared" si="47"/>
        <v/>
      </c>
      <c r="AB113" s="54" t="str">
        <f t="shared" si="48"/>
        <v/>
      </c>
      <c r="AC113" s="42"/>
      <c r="AD113" s="59"/>
      <c r="AE113" s="55"/>
      <c r="AF113" s="55"/>
      <c r="AG113" s="55"/>
      <c r="AH113" s="126" t="str">
        <f t="shared" si="49"/>
        <v/>
      </c>
      <c r="AI113" s="125" t="str">
        <f t="shared" si="50"/>
        <v/>
      </c>
      <c r="AJ113" s="127" t="str">
        <f t="shared" si="51"/>
        <v/>
      </c>
      <c r="AK113" s="102" t="str">
        <f t="shared" si="52"/>
        <v/>
      </c>
      <c r="AL113" s="205">
        <f t="shared" si="41"/>
        <v>7342.0279173182062</v>
      </c>
      <c r="AM113" s="17"/>
      <c r="AN113" s="17"/>
      <c r="AO113" s="17"/>
      <c r="AP113" s="17"/>
      <c r="AQ113" s="17"/>
    </row>
    <row r="114" spans="1:43" ht="15">
      <c r="A114" s="65"/>
      <c r="B114" s="171"/>
      <c r="C114" s="143"/>
      <c r="D114" s="40"/>
      <c r="E114" s="41"/>
      <c r="F114" s="42"/>
      <c r="G114" s="43"/>
      <c r="H114" s="43"/>
      <c r="I114" s="60"/>
      <c r="J114" s="44"/>
      <c r="K114" s="45"/>
      <c r="L114" s="46"/>
      <c r="M114" s="77"/>
      <c r="N114" s="56"/>
      <c r="O114" s="56"/>
      <c r="P114" s="56"/>
      <c r="Q114" s="47">
        <f t="shared" si="42"/>
        <v>7342.0279173182062</v>
      </c>
      <c r="R114" s="48">
        <f t="shared" si="43"/>
        <v>0</v>
      </c>
      <c r="S114" s="49"/>
      <c r="T114" s="50"/>
      <c r="U114" s="57"/>
      <c r="V114" s="59"/>
      <c r="W114" s="51" t="str">
        <f t="shared" si="44"/>
        <v/>
      </c>
      <c r="X114" s="52" t="str">
        <f t="shared" si="45"/>
        <v/>
      </c>
      <c r="Y114" s="58"/>
      <c r="Z114" s="51" t="str">
        <f t="shared" si="46"/>
        <v/>
      </c>
      <c r="AA114" s="53" t="str">
        <f t="shared" si="47"/>
        <v/>
      </c>
      <c r="AB114" s="54" t="str">
        <f t="shared" si="48"/>
        <v/>
      </c>
      <c r="AC114" s="42"/>
      <c r="AD114" s="59"/>
      <c r="AE114" s="55"/>
      <c r="AF114" s="55"/>
      <c r="AG114" s="55"/>
      <c r="AH114" s="126" t="str">
        <f t="shared" si="49"/>
        <v/>
      </c>
      <c r="AI114" s="125" t="str">
        <f t="shared" si="50"/>
        <v/>
      </c>
      <c r="AJ114" s="127" t="str">
        <f t="shared" si="51"/>
        <v/>
      </c>
      <c r="AK114" s="102" t="str">
        <f t="shared" si="52"/>
        <v/>
      </c>
      <c r="AL114" s="205">
        <f t="shared" si="41"/>
        <v>7342.0279173182062</v>
      </c>
      <c r="AM114" s="17"/>
      <c r="AN114" s="17"/>
      <c r="AO114" s="17"/>
      <c r="AP114" s="17"/>
      <c r="AQ114" s="17"/>
    </row>
    <row r="115" spans="1:43" ht="15">
      <c r="A115" s="65"/>
      <c r="B115" s="171"/>
      <c r="C115" s="143"/>
      <c r="D115" s="40"/>
      <c r="E115" s="41"/>
      <c r="F115" s="42"/>
      <c r="G115" s="43"/>
      <c r="H115" s="43"/>
      <c r="I115" s="60"/>
      <c r="J115" s="44"/>
      <c r="K115" s="45"/>
      <c r="L115" s="46"/>
      <c r="M115" s="77"/>
      <c r="N115" s="56"/>
      <c r="O115" s="56"/>
      <c r="P115" s="56"/>
      <c r="Q115" s="47">
        <f t="shared" si="42"/>
        <v>7342.0279173182062</v>
      </c>
      <c r="R115" s="48">
        <f t="shared" si="43"/>
        <v>0</v>
      </c>
      <c r="S115" s="49"/>
      <c r="T115" s="50"/>
      <c r="U115" s="57"/>
      <c r="V115" s="59"/>
      <c r="W115" s="51" t="str">
        <f t="shared" si="44"/>
        <v/>
      </c>
      <c r="X115" s="52" t="str">
        <f t="shared" si="45"/>
        <v/>
      </c>
      <c r="Y115" s="58"/>
      <c r="Z115" s="51" t="str">
        <f t="shared" si="46"/>
        <v/>
      </c>
      <c r="AA115" s="53" t="str">
        <f t="shared" si="47"/>
        <v/>
      </c>
      <c r="AB115" s="54" t="str">
        <f t="shared" si="48"/>
        <v/>
      </c>
      <c r="AC115" s="42"/>
      <c r="AD115" s="59"/>
      <c r="AE115" s="55"/>
      <c r="AF115" s="55"/>
      <c r="AG115" s="55"/>
      <c r="AH115" s="126" t="str">
        <f t="shared" si="49"/>
        <v/>
      </c>
      <c r="AI115" s="125" t="str">
        <f t="shared" si="50"/>
        <v/>
      </c>
      <c r="AJ115" s="127" t="str">
        <f t="shared" si="51"/>
        <v/>
      </c>
      <c r="AK115" s="102" t="str">
        <f t="shared" si="52"/>
        <v/>
      </c>
      <c r="AL115" s="205">
        <f t="shared" si="41"/>
        <v>7342.0279173182062</v>
      </c>
      <c r="AM115" s="17"/>
      <c r="AN115" s="17"/>
      <c r="AO115" s="17"/>
      <c r="AP115" s="17"/>
      <c r="AQ115" s="17"/>
    </row>
    <row r="116" spans="1:43" ht="15">
      <c r="A116" s="65"/>
      <c r="B116" s="171"/>
      <c r="C116" s="143"/>
      <c r="D116" s="40"/>
      <c r="E116" s="41"/>
      <c r="F116" s="42"/>
      <c r="G116" s="43"/>
      <c r="H116" s="43"/>
      <c r="I116" s="60"/>
      <c r="J116" s="44"/>
      <c r="K116" s="45"/>
      <c r="L116" s="46"/>
      <c r="M116" s="77"/>
      <c r="N116" s="56"/>
      <c r="O116" s="56"/>
      <c r="P116" s="56"/>
      <c r="Q116" s="47">
        <f t="shared" si="42"/>
        <v>7342.0279173182062</v>
      </c>
      <c r="R116" s="48">
        <f t="shared" si="43"/>
        <v>0</v>
      </c>
      <c r="S116" s="49"/>
      <c r="T116" s="50"/>
      <c r="U116" s="57"/>
      <c r="V116" s="59"/>
      <c r="W116" s="51" t="str">
        <f t="shared" si="44"/>
        <v/>
      </c>
      <c r="X116" s="52" t="str">
        <f t="shared" si="45"/>
        <v/>
      </c>
      <c r="Y116" s="58"/>
      <c r="Z116" s="51" t="str">
        <f t="shared" si="46"/>
        <v/>
      </c>
      <c r="AA116" s="53" t="str">
        <f t="shared" si="47"/>
        <v/>
      </c>
      <c r="AB116" s="54" t="str">
        <f t="shared" si="48"/>
        <v/>
      </c>
      <c r="AC116" s="42"/>
      <c r="AD116" s="59"/>
      <c r="AE116" s="55"/>
      <c r="AF116" s="55"/>
      <c r="AG116" s="55"/>
      <c r="AH116" s="126" t="str">
        <f t="shared" si="49"/>
        <v/>
      </c>
      <c r="AI116" s="125" t="str">
        <f t="shared" si="50"/>
        <v/>
      </c>
      <c r="AJ116" s="127" t="str">
        <f t="shared" si="51"/>
        <v/>
      </c>
      <c r="AK116" s="102" t="str">
        <f t="shared" si="52"/>
        <v/>
      </c>
      <c r="AL116" s="205">
        <f t="shared" si="41"/>
        <v>7342.0279173182062</v>
      </c>
      <c r="AM116" s="17"/>
      <c r="AN116" s="17"/>
      <c r="AO116" s="17"/>
      <c r="AP116" s="17"/>
      <c r="AQ116" s="17"/>
    </row>
    <row r="117" spans="1:43" ht="15">
      <c r="A117" s="65"/>
      <c r="B117" s="171"/>
      <c r="C117" s="143"/>
      <c r="D117" s="40"/>
      <c r="E117" s="41"/>
      <c r="F117" s="42"/>
      <c r="G117" s="43"/>
      <c r="H117" s="43"/>
      <c r="I117" s="60"/>
      <c r="J117" s="44"/>
      <c r="K117" s="45"/>
      <c r="L117" s="46"/>
      <c r="M117" s="77"/>
      <c r="N117" s="56"/>
      <c r="O117" s="56"/>
      <c r="P117" s="56"/>
      <c r="Q117" s="47">
        <f t="shared" si="42"/>
        <v>7342.0279173182062</v>
      </c>
      <c r="R117" s="48">
        <f t="shared" si="43"/>
        <v>0</v>
      </c>
      <c r="S117" s="49"/>
      <c r="T117" s="50"/>
      <c r="U117" s="57"/>
      <c r="V117" s="59"/>
      <c r="W117" s="51" t="str">
        <f t="shared" si="44"/>
        <v/>
      </c>
      <c r="X117" s="52" t="str">
        <f t="shared" si="45"/>
        <v/>
      </c>
      <c r="Y117" s="58"/>
      <c r="Z117" s="51" t="str">
        <f t="shared" si="46"/>
        <v/>
      </c>
      <c r="AA117" s="53" t="str">
        <f t="shared" si="47"/>
        <v/>
      </c>
      <c r="AB117" s="54" t="str">
        <f t="shared" si="48"/>
        <v/>
      </c>
      <c r="AC117" s="42"/>
      <c r="AD117" s="59"/>
      <c r="AE117" s="55"/>
      <c r="AF117" s="55"/>
      <c r="AG117" s="55"/>
      <c r="AH117" s="126" t="str">
        <f t="shared" si="49"/>
        <v/>
      </c>
      <c r="AI117" s="125" t="str">
        <f t="shared" si="50"/>
        <v/>
      </c>
      <c r="AJ117" s="127" t="str">
        <f t="shared" si="51"/>
        <v/>
      </c>
      <c r="AK117" s="102" t="str">
        <f t="shared" si="52"/>
        <v/>
      </c>
      <c r="AL117" s="205">
        <f t="shared" si="41"/>
        <v>7342.0279173182062</v>
      </c>
      <c r="AM117" s="17"/>
      <c r="AN117" s="17"/>
      <c r="AO117" s="17"/>
      <c r="AP117" s="17"/>
      <c r="AQ117" s="17"/>
    </row>
    <row r="118" spans="1:43" ht="15">
      <c r="A118" s="65"/>
      <c r="B118" s="171"/>
      <c r="C118" s="143"/>
      <c r="D118" s="40"/>
      <c r="E118" s="41"/>
      <c r="F118" s="42"/>
      <c r="G118" s="43"/>
      <c r="H118" s="43"/>
      <c r="I118" s="60"/>
      <c r="J118" s="44"/>
      <c r="K118" s="45"/>
      <c r="L118" s="46"/>
      <c r="M118" s="77"/>
      <c r="N118" s="56"/>
      <c r="O118" s="56"/>
      <c r="P118" s="56"/>
      <c r="Q118" s="47">
        <f t="shared" si="42"/>
        <v>7342.0279173182062</v>
      </c>
      <c r="R118" s="48">
        <f t="shared" si="43"/>
        <v>0</v>
      </c>
      <c r="S118" s="49"/>
      <c r="T118" s="50"/>
      <c r="U118" s="57"/>
      <c r="V118" s="59"/>
      <c r="W118" s="51" t="str">
        <f t="shared" si="44"/>
        <v/>
      </c>
      <c r="X118" s="52" t="str">
        <f t="shared" si="45"/>
        <v/>
      </c>
      <c r="Y118" s="58"/>
      <c r="Z118" s="51" t="str">
        <f t="shared" si="46"/>
        <v/>
      </c>
      <c r="AA118" s="53" t="str">
        <f t="shared" si="47"/>
        <v/>
      </c>
      <c r="AB118" s="54" t="str">
        <f t="shared" si="48"/>
        <v/>
      </c>
      <c r="AC118" s="42"/>
      <c r="AD118" s="59"/>
      <c r="AE118" s="55"/>
      <c r="AF118" s="55"/>
      <c r="AG118" s="55"/>
      <c r="AH118" s="126" t="str">
        <f t="shared" si="49"/>
        <v/>
      </c>
      <c r="AI118" s="125" t="str">
        <f t="shared" si="50"/>
        <v/>
      </c>
      <c r="AJ118" s="127" t="str">
        <f t="shared" si="51"/>
        <v/>
      </c>
      <c r="AK118" s="102" t="str">
        <f t="shared" si="52"/>
        <v/>
      </c>
      <c r="AL118" s="205">
        <f t="shared" si="41"/>
        <v>7342.0279173182062</v>
      </c>
      <c r="AM118" s="17"/>
      <c r="AN118" s="17"/>
      <c r="AO118" s="17"/>
      <c r="AP118" s="17"/>
      <c r="AQ118" s="17"/>
    </row>
    <row r="119" spans="1:43" ht="15">
      <c r="A119" s="65"/>
      <c r="B119" s="171"/>
      <c r="C119" s="143"/>
      <c r="D119" s="40"/>
      <c r="E119" s="41"/>
      <c r="F119" s="42"/>
      <c r="G119" s="43"/>
      <c r="H119" s="43"/>
      <c r="I119" s="60"/>
      <c r="J119" s="44"/>
      <c r="K119" s="45"/>
      <c r="L119" s="46"/>
      <c r="M119" s="77"/>
      <c r="N119" s="56"/>
      <c r="O119" s="56"/>
      <c r="P119" s="56"/>
      <c r="Q119" s="47">
        <f t="shared" si="42"/>
        <v>7342.0279173182062</v>
      </c>
      <c r="R119" s="48">
        <f t="shared" si="43"/>
        <v>0</v>
      </c>
      <c r="S119" s="49"/>
      <c r="T119" s="50"/>
      <c r="U119" s="57"/>
      <c r="V119" s="59"/>
      <c r="W119" s="51" t="str">
        <f t="shared" si="44"/>
        <v/>
      </c>
      <c r="X119" s="52" t="str">
        <f t="shared" si="45"/>
        <v/>
      </c>
      <c r="Y119" s="58"/>
      <c r="Z119" s="51" t="str">
        <f t="shared" si="46"/>
        <v/>
      </c>
      <c r="AA119" s="53" t="str">
        <f t="shared" si="47"/>
        <v/>
      </c>
      <c r="AB119" s="54" t="str">
        <f t="shared" si="48"/>
        <v/>
      </c>
      <c r="AC119" s="42"/>
      <c r="AD119" s="59"/>
      <c r="AE119" s="55"/>
      <c r="AF119" s="55"/>
      <c r="AG119" s="55"/>
      <c r="AH119" s="126" t="str">
        <f t="shared" si="49"/>
        <v/>
      </c>
      <c r="AI119" s="125" t="str">
        <f t="shared" si="50"/>
        <v/>
      </c>
      <c r="AJ119" s="127" t="str">
        <f t="shared" si="51"/>
        <v/>
      </c>
      <c r="AK119" s="102" t="str">
        <f t="shared" si="52"/>
        <v/>
      </c>
      <c r="AL119" s="205">
        <f t="shared" si="41"/>
        <v>7342.0279173182062</v>
      </c>
      <c r="AM119" s="17"/>
      <c r="AN119" s="17"/>
      <c r="AO119" s="17"/>
      <c r="AP119" s="17"/>
      <c r="AQ119" s="17"/>
    </row>
    <row r="120" spans="1:43" ht="15">
      <c r="A120" s="65"/>
      <c r="B120" s="171"/>
      <c r="C120" s="143"/>
      <c r="D120" s="40"/>
      <c r="E120" s="41"/>
      <c r="F120" s="42"/>
      <c r="G120" s="43"/>
      <c r="H120" s="43"/>
      <c r="I120" s="60"/>
      <c r="J120" s="44"/>
      <c r="K120" s="45"/>
      <c r="L120" s="46"/>
      <c r="M120" s="77"/>
      <c r="N120" s="56"/>
      <c r="O120" s="56"/>
      <c r="P120" s="56"/>
      <c r="Q120" s="47">
        <f t="shared" si="42"/>
        <v>7342.0279173182062</v>
      </c>
      <c r="R120" s="48">
        <f t="shared" si="43"/>
        <v>0</v>
      </c>
      <c r="S120" s="49"/>
      <c r="T120" s="50"/>
      <c r="U120" s="57"/>
      <c r="V120" s="59"/>
      <c r="W120" s="51" t="str">
        <f t="shared" si="44"/>
        <v/>
      </c>
      <c r="X120" s="52" t="str">
        <f t="shared" si="45"/>
        <v/>
      </c>
      <c r="Y120" s="58"/>
      <c r="Z120" s="51" t="str">
        <f t="shared" si="46"/>
        <v/>
      </c>
      <c r="AA120" s="53" t="str">
        <f t="shared" si="47"/>
        <v/>
      </c>
      <c r="AB120" s="54" t="str">
        <f t="shared" si="48"/>
        <v/>
      </c>
      <c r="AC120" s="42"/>
      <c r="AD120" s="59"/>
      <c r="AE120" s="55"/>
      <c r="AF120" s="55"/>
      <c r="AG120" s="55"/>
      <c r="AH120" s="126" t="str">
        <f t="shared" si="49"/>
        <v/>
      </c>
      <c r="AI120" s="125" t="str">
        <f t="shared" si="50"/>
        <v/>
      </c>
      <c r="AJ120" s="127" t="str">
        <f t="shared" si="51"/>
        <v/>
      </c>
      <c r="AK120" s="102" t="str">
        <f t="shared" si="52"/>
        <v/>
      </c>
      <c r="AL120" s="205">
        <f t="shared" si="41"/>
        <v>7342.0279173182062</v>
      </c>
      <c r="AM120" s="17"/>
      <c r="AN120" s="17"/>
      <c r="AO120" s="17"/>
      <c r="AP120" s="17"/>
      <c r="AQ120" s="17"/>
    </row>
    <row r="121" spans="1:43" ht="15">
      <c r="A121" s="65"/>
      <c r="B121" s="171"/>
      <c r="C121" s="143"/>
      <c r="D121" s="40"/>
      <c r="E121" s="41"/>
      <c r="F121" s="42"/>
      <c r="G121" s="43"/>
      <c r="H121" s="43"/>
      <c r="I121" s="60"/>
      <c r="J121" s="44"/>
      <c r="K121" s="45"/>
      <c r="L121" s="46"/>
      <c r="M121" s="77"/>
      <c r="N121" s="56"/>
      <c r="O121" s="56"/>
      <c r="P121" s="56"/>
      <c r="Q121" s="47">
        <f t="shared" si="42"/>
        <v>7342.0279173182062</v>
      </c>
      <c r="R121" s="48">
        <f t="shared" si="43"/>
        <v>0</v>
      </c>
      <c r="S121" s="49"/>
      <c r="T121" s="50"/>
      <c r="U121" s="57"/>
      <c r="V121" s="59"/>
      <c r="W121" s="51" t="str">
        <f t="shared" si="44"/>
        <v/>
      </c>
      <c r="X121" s="52" t="str">
        <f t="shared" si="45"/>
        <v/>
      </c>
      <c r="Y121" s="58"/>
      <c r="Z121" s="51" t="str">
        <f t="shared" si="46"/>
        <v/>
      </c>
      <c r="AA121" s="53" t="str">
        <f t="shared" si="47"/>
        <v/>
      </c>
      <c r="AB121" s="54" t="str">
        <f t="shared" si="48"/>
        <v/>
      </c>
      <c r="AC121" s="42"/>
      <c r="AD121" s="59"/>
      <c r="AE121" s="55"/>
      <c r="AF121" s="55"/>
      <c r="AG121" s="55"/>
      <c r="AH121" s="126" t="str">
        <f t="shared" si="49"/>
        <v/>
      </c>
      <c r="AI121" s="125" t="str">
        <f t="shared" si="50"/>
        <v/>
      </c>
      <c r="AJ121" s="127" t="str">
        <f t="shared" si="51"/>
        <v/>
      </c>
      <c r="AK121" s="102" t="str">
        <f t="shared" si="52"/>
        <v/>
      </c>
      <c r="AL121" s="205">
        <f t="shared" si="41"/>
        <v>7342.0279173182062</v>
      </c>
      <c r="AM121" s="17"/>
      <c r="AN121" s="17"/>
      <c r="AO121" s="17"/>
      <c r="AP121" s="17"/>
      <c r="AQ121" s="17"/>
    </row>
    <row r="122" spans="1:43" ht="15">
      <c r="A122" s="65"/>
      <c r="B122" s="171"/>
      <c r="C122" s="143"/>
      <c r="D122" s="40"/>
      <c r="E122" s="41"/>
      <c r="F122" s="42"/>
      <c r="G122" s="43"/>
      <c r="H122" s="43"/>
      <c r="I122" s="60"/>
      <c r="J122" s="44"/>
      <c r="K122" s="45"/>
      <c r="L122" s="46"/>
      <c r="M122" s="77"/>
      <c r="N122" s="56"/>
      <c r="O122" s="56"/>
      <c r="P122" s="56"/>
      <c r="Q122" s="47">
        <f t="shared" si="42"/>
        <v>7342.0279173182062</v>
      </c>
      <c r="R122" s="48">
        <f t="shared" si="43"/>
        <v>0</v>
      </c>
      <c r="S122" s="49"/>
      <c r="T122" s="50"/>
      <c r="U122" s="57"/>
      <c r="V122" s="59"/>
      <c r="W122" s="51" t="str">
        <f t="shared" si="44"/>
        <v/>
      </c>
      <c r="X122" s="52" t="str">
        <f t="shared" si="45"/>
        <v/>
      </c>
      <c r="Y122" s="58"/>
      <c r="Z122" s="51" t="str">
        <f t="shared" si="46"/>
        <v/>
      </c>
      <c r="AA122" s="53" t="str">
        <f t="shared" si="47"/>
        <v/>
      </c>
      <c r="AB122" s="54" t="str">
        <f t="shared" si="48"/>
        <v/>
      </c>
      <c r="AC122" s="42"/>
      <c r="AD122" s="59"/>
      <c r="AE122" s="55"/>
      <c r="AF122" s="55"/>
      <c r="AG122" s="55"/>
      <c r="AH122" s="126" t="str">
        <f t="shared" si="49"/>
        <v/>
      </c>
      <c r="AI122" s="125" t="str">
        <f t="shared" si="50"/>
        <v/>
      </c>
      <c r="AJ122" s="127" t="str">
        <f t="shared" si="51"/>
        <v/>
      </c>
      <c r="AK122" s="102" t="str">
        <f t="shared" si="52"/>
        <v/>
      </c>
      <c r="AL122" s="205">
        <f t="shared" si="41"/>
        <v>7342.0279173182062</v>
      </c>
      <c r="AM122" s="17"/>
      <c r="AN122" s="17"/>
      <c r="AO122" s="17"/>
      <c r="AP122" s="17"/>
      <c r="AQ122" s="17"/>
    </row>
    <row r="123" spans="1:43" ht="15">
      <c r="A123" s="65"/>
      <c r="B123" s="171"/>
      <c r="C123" s="143"/>
      <c r="D123" s="40"/>
      <c r="E123" s="41"/>
      <c r="F123" s="42"/>
      <c r="G123" s="43"/>
      <c r="H123" s="43"/>
      <c r="I123" s="60"/>
      <c r="J123" s="44"/>
      <c r="K123" s="45"/>
      <c r="L123" s="46"/>
      <c r="M123" s="77"/>
      <c r="N123" s="56"/>
      <c r="O123" s="56"/>
      <c r="P123" s="56"/>
      <c r="Q123" s="47">
        <f t="shared" si="42"/>
        <v>7342.0279173182062</v>
      </c>
      <c r="R123" s="48">
        <f t="shared" si="43"/>
        <v>0</v>
      </c>
      <c r="S123" s="49"/>
      <c r="T123" s="50"/>
      <c r="U123" s="57"/>
      <c r="V123" s="59"/>
      <c r="W123" s="51" t="str">
        <f t="shared" si="44"/>
        <v/>
      </c>
      <c r="X123" s="52" t="str">
        <f t="shared" si="45"/>
        <v/>
      </c>
      <c r="Y123" s="58"/>
      <c r="Z123" s="51" t="str">
        <f t="shared" si="46"/>
        <v/>
      </c>
      <c r="AA123" s="53" t="str">
        <f t="shared" si="47"/>
        <v/>
      </c>
      <c r="AB123" s="54" t="str">
        <f t="shared" si="48"/>
        <v/>
      </c>
      <c r="AC123" s="42"/>
      <c r="AD123" s="59"/>
      <c r="AE123" s="55"/>
      <c r="AF123" s="55"/>
      <c r="AG123" s="55"/>
      <c r="AH123" s="126" t="str">
        <f t="shared" si="49"/>
        <v/>
      </c>
      <c r="AI123" s="125" t="str">
        <f t="shared" si="50"/>
        <v/>
      </c>
      <c r="AJ123" s="127" t="str">
        <f t="shared" si="51"/>
        <v/>
      </c>
      <c r="AK123" s="102" t="str">
        <f t="shared" si="52"/>
        <v/>
      </c>
      <c r="AL123" s="205">
        <f t="shared" si="41"/>
        <v>7342.0279173182062</v>
      </c>
      <c r="AM123" s="17"/>
      <c r="AN123" s="17"/>
      <c r="AO123" s="17"/>
      <c r="AP123" s="17"/>
      <c r="AQ123" s="17"/>
    </row>
    <row r="124" spans="1:43" ht="15">
      <c r="A124" s="65"/>
      <c r="B124" s="171"/>
      <c r="C124" s="143"/>
      <c r="D124" s="40"/>
      <c r="E124" s="41"/>
      <c r="F124" s="42"/>
      <c r="G124" s="43"/>
      <c r="H124" s="43"/>
      <c r="I124" s="60"/>
      <c r="J124" s="44"/>
      <c r="K124" s="45"/>
      <c r="L124" s="46"/>
      <c r="M124" s="77"/>
      <c r="N124" s="56"/>
      <c r="O124" s="56"/>
      <c r="P124" s="56"/>
      <c r="Q124" s="47">
        <f t="shared" si="42"/>
        <v>7342.0279173182062</v>
      </c>
      <c r="R124" s="48">
        <f t="shared" si="43"/>
        <v>0</v>
      </c>
      <c r="S124" s="49"/>
      <c r="T124" s="50"/>
      <c r="U124" s="57"/>
      <c r="V124" s="59"/>
      <c r="W124" s="51" t="str">
        <f t="shared" si="44"/>
        <v/>
      </c>
      <c r="X124" s="52" t="str">
        <f t="shared" si="45"/>
        <v/>
      </c>
      <c r="Y124" s="58"/>
      <c r="Z124" s="51" t="str">
        <f t="shared" si="46"/>
        <v/>
      </c>
      <c r="AA124" s="53" t="str">
        <f t="shared" si="47"/>
        <v/>
      </c>
      <c r="AB124" s="54" t="str">
        <f t="shared" si="48"/>
        <v/>
      </c>
      <c r="AC124" s="42"/>
      <c r="AD124" s="59"/>
      <c r="AE124" s="55"/>
      <c r="AF124" s="55"/>
      <c r="AG124" s="55"/>
      <c r="AH124" s="126" t="str">
        <f t="shared" si="49"/>
        <v/>
      </c>
      <c r="AI124" s="125" t="str">
        <f t="shared" si="50"/>
        <v/>
      </c>
      <c r="AJ124" s="127" t="str">
        <f t="shared" si="51"/>
        <v/>
      </c>
      <c r="AK124" s="102" t="str">
        <f t="shared" si="52"/>
        <v/>
      </c>
      <c r="AL124" s="205">
        <f t="shared" si="41"/>
        <v>7342.0279173182062</v>
      </c>
      <c r="AM124" s="17"/>
      <c r="AN124" s="17"/>
      <c r="AO124" s="17"/>
      <c r="AP124" s="17"/>
      <c r="AQ124" s="17"/>
    </row>
    <row r="125" spans="1:43" ht="15">
      <c r="A125" s="65"/>
      <c r="B125" s="171"/>
      <c r="C125" s="143"/>
      <c r="D125" s="40"/>
      <c r="E125" s="41"/>
      <c r="F125" s="42"/>
      <c r="G125" s="43"/>
      <c r="H125" s="43"/>
      <c r="I125" s="60"/>
      <c r="J125" s="44"/>
      <c r="K125" s="45"/>
      <c r="L125" s="46"/>
      <c r="M125" s="77"/>
      <c r="N125" s="56"/>
      <c r="O125" s="56"/>
      <c r="P125" s="56"/>
      <c r="Q125" s="47">
        <f t="shared" si="42"/>
        <v>7342.0279173182062</v>
      </c>
      <c r="R125" s="48">
        <f t="shared" si="43"/>
        <v>0</v>
      </c>
      <c r="S125" s="49"/>
      <c r="T125" s="50"/>
      <c r="U125" s="57"/>
      <c r="V125" s="59"/>
      <c r="W125" s="51" t="str">
        <f t="shared" si="44"/>
        <v/>
      </c>
      <c r="X125" s="52" t="str">
        <f t="shared" si="45"/>
        <v/>
      </c>
      <c r="Y125" s="58"/>
      <c r="Z125" s="51" t="str">
        <f t="shared" si="46"/>
        <v/>
      </c>
      <c r="AA125" s="53" t="str">
        <f t="shared" si="47"/>
        <v/>
      </c>
      <c r="AB125" s="54" t="str">
        <f t="shared" si="48"/>
        <v/>
      </c>
      <c r="AC125" s="42"/>
      <c r="AD125" s="59"/>
      <c r="AE125" s="55"/>
      <c r="AF125" s="55"/>
      <c r="AG125" s="55"/>
      <c r="AH125" s="126" t="str">
        <f t="shared" si="49"/>
        <v/>
      </c>
      <c r="AI125" s="125" t="str">
        <f t="shared" si="50"/>
        <v/>
      </c>
      <c r="AJ125" s="127" t="str">
        <f t="shared" si="51"/>
        <v/>
      </c>
      <c r="AK125" s="102" t="str">
        <f t="shared" si="52"/>
        <v/>
      </c>
      <c r="AL125" s="205">
        <f t="shared" si="41"/>
        <v>7342.0279173182062</v>
      </c>
      <c r="AM125" s="17"/>
      <c r="AN125" s="17"/>
      <c r="AO125" s="17"/>
      <c r="AP125" s="17"/>
      <c r="AQ125" s="17"/>
    </row>
    <row r="126" spans="1:43" ht="15">
      <c r="A126" s="65"/>
      <c r="B126" s="171"/>
      <c r="C126" s="143"/>
      <c r="D126" s="40"/>
      <c r="E126" s="41"/>
      <c r="F126" s="42"/>
      <c r="G126" s="43"/>
      <c r="H126" s="43"/>
      <c r="I126" s="60"/>
      <c r="J126" s="44"/>
      <c r="K126" s="45"/>
      <c r="L126" s="46"/>
      <c r="M126" s="77"/>
      <c r="N126" s="56"/>
      <c r="O126" s="56"/>
      <c r="P126" s="56"/>
      <c r="Q126" s="47">
        <f t="shared" si="42"/>
        <v>7342.0279173182062</v>
      </c>
      <c r="R126" s="48">
        <f t="shared" si="43"/>
        <v>0</v>
      </c>
      <c r="S126" s="49"/>
      <c r="T126" s="50"/>
      <c r="U126" s="57"/>
      <c r="V126" s="59"/>
      <c r="W126" s="51" t="str">
        <f t="shared" si="44"/>
        <v/>
      </c>
      <c r="X126" s="52" t="str">
        <f t="shared" si="45"/>
        <v/>
      </c>
      <c r="Y126" s="58"/>
      <c r="Z126" s="51" t="str">
        <f t="shared" si="46"/>
        <v/>
      </c>
      <c r="AA126" s="53" t="str">
        <f t="shared" si="47"/>
        <v/>
      </c>
      <c r="AB126" s="54" t="str">
        <f t="shared" si="48"/>
        <v/>
      </c>
      <c r="AC126" s="42"/>
      <c r="AD126" s="59"/>
      <c r="AE126" s="55"/>
      <c r="AF126" s="55"/>
      <c r="AG126" s="55"/>
      <c r="AH126" s="126" t="str">
        <f t="shared" si="49"/>
        <v/>
      </c>
      <c r="AI126" s="125" t="str">
        <f t="shared" si="50"/>
        <v/>
      </c>
      <c r="AJ126" s="127" t="str">
        <f t="shared" si="51"/>
        <v/>
      </c>
      <c r="AK126" s="102" t="str">
        <f t="shared" si="52"/>
        <v/>
      </c>
      <c r="AL126" s="205">
        <f t="shared" si="41"/>
        <v>7342.0279173182062</v>
      </c>
      <c r="AM126" s="17"/>
      <c r="AN126" s="17"/>
      <c r="AO126" s="17"/>
      <c r="AP126" s="17"/>
      <c r="AQ126" s="17"/>
    </row>
    <row r="127" spans="1:43" ht="15">
      <c r="A127" s="65"/>
      <c r="B127" s="171"/>
      <c r="C127" s="143"/>
      <c r="D127" s="40"/>
      <c r="E127" s="41"/>
      <c r="F127" s="42"/>
      <c r="G127" s="43"/>
      <c r="H127" s="43"/>
      <c r="I127" s="60"/>
      <c r="J127" s="44"/>
      <c r="K127" s="45"/>
      <c r="L127" s="46"/>
      <c r="M127" s="77"/>
      <c r="N127" s="56"/>
      <c r="O127" s="56"/>
      <c r="P127" s="56"/>
      <c r="Q127" s="47">
        <f t="shared" si="42"/>
        <v>7342.0279173182062</v>
      </c>
      <c r="R127" s="48">
        <f t="shared" si="43"/>
        <v>0</v>
      </c>
      <c r="S127" s="49"/>
      <c r="T127" s="50"/>
      <c r="U127" s="57"/>
      <c r="V127" s="59"/>
      <c r="W127" s="51" t="str">
        <f t="shared" si="44"/>
        <v/>
      </c>
      <c r="X127" s="52" t="str">
        <f t="shared" si="45"/>
        <v/>
      </c>
      <c r="Y127" s="58"/>
      <c r="Z127" s="51" t="str">
        <f t="shared" si="46"/>
        <v/>
      </c>
      <c r="AA127" s="53" t="str">
        <f t="shared" si="47"/>
        <v/>
      </c>
      <c r="AB127" s="54" t="str">
        <f t="shared" si="48"/>
        <v/>
      </c>
      <c r="AC127" s="42"/>
      <c r="AD127" s="59"/>
      <c r="AE127" s="55"/>
      <c r="AF127" s="55"/>
      <c r="AG127" s="55"/>
      <c r="AH127" s="126" t="str">
        <f t="shared" si="49"/>
        <v/>
      </c>
      <c r="AI127" s="125" t="str">
        <f t="shared" si="50"/>
        <v/>
      </c>
      <c r="AJ127" s="127" t="str">
        <f t="shared" si="51"/>
        <v/>
      </c>
      <c r="AK127" s="102" t="str">
        <f t="shared" si="52"/>
        <v/>
      </c>
      <c r="AL127" s="205">
        <f t="shared" si="41"/>
        <v>7342.0279173182062</v>
      </c>
      <c r="AM127" s="17"/>
      <c r="AN127" s="17"/>
      <c r="AO127" s="17"/>
      <c r="AP127" s="17"/>
      <c r="AQ127" s="17"/>
    </row>
    <row r="128" spans="1:43" ht="15">
      <c r="A128" s="65"/>
      <c r="B128" s="171"/>
      <c r="C128" s="143"/>
      <c r="D128" s="40"/>
      <c r="E128" s="41"/>
      <c r="F128" s="42"/>
      <c r="G128" s="43"/>
      <c r="H128" s="43"/>
      <c r="I128" s="60"/>
      <c r="J128" s="44"/>
      <c r="K128" s="45"/>
      <c r="L128" s="46"/>
      <c r="M128" s="77"/>
      <c r="N128" s="56"/>
      <c r="O128" s="56"/>
      <c r="P128" s="56"/>
      <c r="Q128" s="47">
        <f t="shared" si="42"/>
        <v>7342.0279173182062</v>
      </c>
      <c r="R128" s="48">
        <f t="shared" si="43"/>
        <v>0</v>
      </c>
      <c r="S128" s="49"/>
      <c r="T128" s="50"/>
      <c r="U128" s="57"/>
      <c r="V128" s="59"/>
      <c r="W128" s="51" t="str">
        <f t="shared" si="44"/>
        <v/>
      </c>
      <c r="X128" s="52" t="str">
        <f t="shared" si="45"/>
        <v/>
      </c>
      <c r="Y128" s="58"/>
      <c r="Z128" s="51" t="str">
        <f t="shared" si="46"/>
        <v/>
      </c>
      <c r="AA128" s="53" t="str">
        <f t="shared" si="47"/>
        <v/>
      </c>
      <c r="AB128" s="54" t="str">
        <f t="shared" si="48"/>
        <v/>
      </c>
      <c r="AC128" s="42"/>
      <c r="AD128" s="59"/>
      <c r="AE128" s="55"/>
      <c r="AF128" s="55"/>
      <c r="AG128" s="55"/>
      <c r="AH128" s="126" t="str">
        <f t="shared" si="49"/>
        <v/>
      </c>
      <c r="AI128" s="125" t="str">
        <f t="shared" si="50"/>
        <v/>
      </c>
      <c r="AJ128" s="127" t="str">
        <f t="shared" si="51"/>
        <v/>
      </c>
      <c r="AK128" s="102" t="str">
        <f t="shared" si="52"/>
        <v/>
      </c>
      <c r="AL128" s="205">
        <f t="shared" si="41"/>
        <v>7342.0279173182062</v>
      </c>
      <c r="AM128" s="17"/>
      <c r="AN128" s="17"/>
      <c r="AO128" s="17"/>
      <c r="AP128" s="17"/>
      <c r="AQ128" s="17"/>
    </row>
    <row r="129" spans="1:43" ht="15">
      <c r="A129" s="65"/>
      <c r="B129" s="171"/>
      <c r="C129" s="143"/>
      <c r="D129" s="40"/>
      <c r="E129" s="41"/>
      <c r="F129" s="42"/>
      <c r="G129" s="43"/>
      <c r="H129" s="43"/>
      <c r="I129" s="60"/>
      <c r="J129" s="44"/>
      <c r="K129" s="45"/>
      <c r="L129" s="46"/>
      <c r="M129" s="77"/>
      <c r="N129" s="56"/>
      <c r="O129" s="56"/>
      <c r="P129" s="56"/>
      <c r="Q129" s="47">
        <f t="shared" si="42"/>
        <v>7342.0279173182062</v>
      </c>
      <c r="R129" s="48">
        <f t="shared" si="43"/>
        <v>0</v>
      </c>
      <c r="S129" s="49"/>
      <c r="T129" s="50"/>
      <c r="U129" s="57"/>
      <c r="V129" s="59"/>
      <c r="W129" s="51" t="str">
        <f t="shared" si="44"/>
        <v/>
      </c>
      <c r="X129" s="52" t="str">
        <f t="shared" si="45"/>
        <v/>
      </c>
      <c r="Y129" s="58"/>
      <c r="Z129" s="51" t="str">
        <f t="shared" si="46"/>
        <v/>
      </c>
      <c r="AA129" s="53" t="str">
        <f t="shared" si="47"/>
        <v/>
      </c>
      <c r="AB129" s="54" t="str">
        <f t="shared" si="48"/>
        <v/>
      </c>
      <c r="AC129" s="42"/>
      <c r="AD129" s="59"/>
      <c r="AE129" s="55"/>
      <c r="AF129" s="55"/>
      <c r="AG129" s="55"/>
      <c r="AH129" s="126" t="str">
        <f t="shared" si="49"/>
        <v/>
      </c>
      <c r="AI129" s="125" t="str">
        <f t="shared" si="50"/>
        <v/>
      </c>
      <c r="AJ129" s="127" t="str">
        <f t="shared" si="51"/>
        <v/>
      </c>
      <c r="AK129" s="102" t="str">
        <f t="shared" si="52"/>
        <v/>
      </c>
      <c r="AL129" s="205">
        <f t="shared" si="41"/>
        <v>7342.0279173182062</v>
      </c>
      <c r="AM129" s="17"/>
      <c r="AN129" s="17"/>
      <c r="AO129" s="17"/>
      <c r="AP129" s="17"/>
      <c r="AQ129" s="17"/>
    </row>
    <row r="130" spans="1:43" ht="15">
      <c r="A130" s="65"/>
      <c r="B130" s="171"/>
      <c r="C130" s="143"/>
      <c r="D130" s="40"/>
      <c r="E130" s="41"/>
      <c r="F130" s="42"/>
      <c r="G130" s="43"/>
      <c r="H130" s="43"/>
      <c r="I130" s="60"/>
      <c r="J130" s="44"/>
      <c r="K130" s="45"/>
      <c r="L130" s="46"/>
      <c r="M130" s="77"/>
      <c r="N130" s="56"/>
      <c r="O130" s="56"/>
      <c r="P130" s="56"/>
      <c r="Q130" s="47">
        <f t="shared" si="42"/>
        <v>7342.0279173182062</v>
      </c>
      <c r="R130" s="48">
        <f t="shared" si="43"/>
        <v>0</v>
      </c>
      <c r="S130" s="49"/>
      <c r="T130" s="50"/>
      <c r="U130" s="57"/>
      <c r="V130" s="59"/>
      <c r="W130" s="51" t="str">
        <f t="shared" si="44"/>
        <v/>
      </c>
      <c r="X130" s="52" t="str">
        <f t="shared" si="45"/>
        <v/>
      </c>
      <c r="Y130" s="58"/>
      <c r="Z130" s="51" t="str">
        <f t="shared" si="46"/>
        <v/>
      </c>
      <c r="AA130" s="53" t="str">
        <f t="shared" si="47"/>
        <v/>
      </c>
      <c r="AB130" s="54" t="str">
        <f t="shared" si="48"/>
        <v/>
      </c>
      <c r="AC130" s="42"/>
      <c r="AD130" s="59"/>
      <c r="AE130" s="55"/>
      <c r="AF130" s="55"/>
      <c r="AG130" s="55"/>
      <c r="AH130" s="126" t="str">
        <f t="shared" si="49"/>
        <v/>
      </c>
      <c r="AI130" s="125" t="str">
        <f t="shared" si="50"/>
        <v/>
      </c>
      <c r="AJ130" s="127" t="str">
        <f t="shared" si="51"/>
        <v/>
      </c>
      <c r="AK130" s="102" t="str">
        <f t="shared" si="52"/>
        <v/>
      </c>
      <c r="AL130" s="205">
        <f t="shared" si="41"/>
        <v>7342.0279173182062</v>
      </c>
      <c r="AM130" s="17"/>
      <c r="AN130" s="17"/>
      <c r="AO130" s="17"/>
      <c r="AP130" s="17"/>
      <c r="AQ130" s="17"/>
    </row>
    <row r="131" spans="1:43" ht="15">
      <c r="A131" s="65"/>
      <c r="B131" s="171"/>
      <c r="C131" s="143"/>
      <c r="D131" s="40"/>
      <c r="E131" s="41"/>
      <c r="F131" s="42"/>
      <c r="G131" s="43"/>
      <c r="H131" s="43"/>
      <c r="I131" s="60"/>
      <c r="J131" s="44"/>
      <c r="K131" s="45"/>
      <c r="L131" s="46"/>
      <c r="M131" s="77"/>
      <c r="N131" s="56"/>
      <c r="O131" s="56"/>
      <c r="P131" s="56"/>
      <c r="Q131" s="47">
        <f t="shared" si="42"/>
        <v>7342.0279173182062</v>
      </c>
      <c r="R131" s="48">
        <f t="shared" si="43"/>
        <v>0</v>
      </c>
      <c r="S131" s="49"/>
      <c r="T131" s="50"/>
      <c r="U131" s="57"/>
      <c r="V131" s="59"/>
      <c r="W131" s="51" t="str">
        <f t="shared" si="44"/>
        <v/>
      </c>
      <c r="X131" s="52" t="str">
        <f t="shared" si="45"/>
        <v/>
      </c>
      <c r="Y131" s="58"/>
      <c r="Z131" s="51" t="str">
        <f t="shared" si="46"/>
        <v/>
      </c>
      <c r="AA131" s="53" t="str">
        <f t="shared" si="47"/>
        <v/>
      </c>
      <c r="AB131" s="54" t="str">
        <f t="shared" si="48"/>
        <v/>
      </c>
      <c r="AC131" s="42"/>
      <c r="AD131" s="59"/>
      <c r="AE131" s="55"/>
      <c r="AF131" s="55"/>
      <c r="AG131" s="55"/>
      <c r="AH131" s="126" t="str">
        <f t="shared" si="49"/>
        <v/>
      </c>
      <c r="AI131" s="125" t="str">
        <f t="shared" si="50"/>
        <v/>
      </c>
      <c r="AJ131" s="127" t="str">
        <f t="shared" si="51"/>
        <v/>
      </c>
      <c r="AK131" s="102" t="str">
        <f t="shared" si="52"/>
        <v/>
      </c>
      <c r="AL131" s="205">
        <f t="shared" si="41"/>
        <v>7342.0279173182062</v>
      </c>
      <c r="AM131" s="17"/>
      <c r="AN131" s="17"/>
      <c r="AO131" s="17"/>
      <c r="AP131" s="17"/>
      <c r="AQ131" s="17"/>
    </row>
    <row r="132" spans="1:43" ht="15">
      <c r="A132" s="65"/>
      <c r="B132" s="171"/>
      <c r="C132" s="143"/>
      <c r="D132" s="40"/>
      <c r="E132" s="41"/>
      <c r="F132" s="42"/>
      <c r="G132" s="43"/>
      <c r="H132" s="43"/>
      <c r="I132" s="60"/>
      <c r="J132" s="44"/>
      <c r="K132" s="45"/>
      <c r="L132" s="46"/>
      <c r="M132" s="77"/>
      <c r="N132" s="56"/>
      <c r="O132" s="56"/>
      <c r="P132" s="56"/>
      <c r="Q132" s="47">
        <f t="shared" si="42"/>
        <v>7342.0279173182062</v>
      </c>
      <c r="R132" s="48">
        <f t="shared" si="43"/>
        <v>0</v>
      </c>
      <c r="S132" s="49"/>
      <c r="T132" s="50"/>
      <c r="U132" s="57"/>
      <c r="V132" s="59"/>
      <c r="W132" s="51" t="str">
        <f t="shared" si="44"/>
        <v/>
      </c>
      <c r="X132" s="52" t="str">
        <f t="shared" si="45"/>
        <v/>
      </c>
      <c r="Y132" s="58"/>
      <c r="Z132" s="51" t="str">
        <f t="shared" si="46"/>
        <v/>
      </c>
      <c r="AA132" s="53" t="str">
        <f t="shared" si="47"/>
        <v/>
      </c>
      <c r="AB132" s="54" t="str">
        <f t="shared" si="48"/>
        <v/>
      </c>
      <c r="AC132" s="42"/>
      <c r="AD132" s="59"/>
      <c r="AE132" s="55"/>
      <c r="AF132" s="55"/>
      <c r="AG132" s="55"/>
      <c r="AH132" s="126" t="str">
        <f t="shared" si="49"/>
        <v/>
      </c>
      <c r="AI132" s="125" t="str">
        <f t="shared" si="50"/>
        <v/>
      </c>
      <c r="AJ132" s="127" t="str">
        <f t="shared" si="51"/>
        <v/>
      </c>
      <c r="AK132" s="102" t="str">
        <f t="shared" si="52"/>
        <v/>
      </c>
      <c r="AL132" s="205">
        <f t="shared" si="41"/>
        <v>7342.0279173182062</v>
      </c>
      <c r="AM132" s="17"/>
      <c r="AN132" s="17"/>
      <c r="AO132" s="17"/>
      <c r="AP132" s="17"/>
      <c r="AQ132" s="17"/>
    </row>
    <row r="133" spans="1:43" ht="15">
      <c r="A133" s="65"/>
      <c r="B133" s="171"/>
      <c r="C133" s="143"/>
      <c r="D133" s="40"/>
      <c r="E133" s="41"/>
      <c r="F133" s="42"/>
      <c r="G133" s="43"/>
      <c r="H133" s="43"/>
      <c r="I133" s="60"/>
      <c r="J133" s="44"/>
      <c r="K133" s="45"/>
      <c r="L133" s="46"/>
      <c r="M133" s="77"/>
      <c r="N133" s="56"/>
      <c r="O133" s="56"/>
      <c r="P133" s="56"/>
      <c r="Q133" s="47">
        <f t="shared" si="42"/>
        <v>7342.0279173182062</v>
      </c>
      <c r="R133" s="48">
        <f t="shared" si="43"/>
        <v>0</v>
      </c>
      <c r="S133" s="49"/>
      <c r="T133" s="50"/>
      <c r="U133" s="57"/>
      <c r="V133" s="59"/>
      <c r="W133" s="51" t="str">
        <f t="shared" si="44"/>
        <v/>
      </c>
      <c r="X133" s="52" t="str">
        <f t="shared" si="45"/>
        <v/>
      </c>
      <c r="Y133" s="58"/>
      <c r="Z133" s="51" t="str">
        <f t="shared" si="46"/>
        <v/>
      </c>
      <c r="AA133" s="53" t="str">
        <f t="shared" si="47"/>
        <v/>
      </c>
      <c r="AB133" s="54" t="str">
        <f t="shared" si="48"/>
        <v/>
      </c>
      <c r="AC133" s="42"/>
      <c r="AD133" s="59"/>
      <c r="AE133" s="55"/>
      <c r="AF133" s="55"/>
      <c r="AG133" s="55"/>
      <c r="AH133" s="126" t="str">
        <f t="shared" si="49"/>
        <v/>
      </c>
      <c r="AI133" s="125" t="str">
        <f t="shared" si="50"/>
        <v/>
      </c>
      <c r="AJ133" s="127" t="str">
        <f t="shared" si="51"/>
        <v/>
      </c>
      <c r="AK133" s="102" t="str">
        <f t="shared" si="52"/>
        <v/>
      </c>
      <c r="AL133" s="205">
        <f t="shared" si="41"/>
        <v>7342.0279173182062</v>
      </c>
      <c r="AM133" s="17"/>
      <c r="AN133" s="17"/>
      <c r="AO133" s="17"/>
      <c r="AP133" s="17"/>
      <c r="AQ133" s="17"/>
    </row>
    <row r="134" spans="1:43" ht="15">
      <c r="A134" s="65"/>
      <c r="B134" s="171"/>
      <c r="C134" s="143"/>
      <c r="D134" s="40"/>
      <c r="E134" s="41"/>
      <c r="F134" s="42"/>
      <c r="G134" s="43"/>
      <c r="H134" s="43"/>
      <c r="I134" s="60"/>
      <c r="J134" s="44"/>
      <c r="K134" s="45"/>
      <c r="L134" s="46"/>
      <c r="M134" s="77"/>
      <c r="N134" s="56"/>
      <c r="O134" s="56"/>
      <c r="P134" s="56"/>
      <c r="Q134" s="47">
        <f t="shared" si="42"/>
        <v>7342.0279173182062</v>
      </c>
      <c r="R134" s="48">
        <f t="shared" si="43"/>
        <v>0</v>
      </c>
      <c r="S134" s="49"/>
      <c r="T134" s="50"/>
      <c r="U134" s="57"/>
      <c r="V134" s="59"/>
      <c r="W134" s="51" t="str">
        <f t="shared" si="44"/>
        <v/>
      </c>
      <c r="X134" s="52" t="str">
        <f t="shared" si="45"/>
        <v/>
      </c>
      <c r="Y134" s="58"/>
      <c r="Z134" s="51" t="str">
        <f t="shared" si="46"/>
        <v/>
      </c>
      <c r="AA134" s="53" t="str">
        <f t="shared" si="47"/>
        <v/>
      </c>
      <c r="AB134" s="54" t="str">
        <f t="shared" si="48"/>
        <v/>
      </c>
      <c r="AC134" s="42"/>
      <c r="AD134" s="59"/>
      <c r="AE134" s="55"/>
      <c r="AF134" s="55"/>
      <c r="AG134" s="55"/>
      <c r="AH134" s="126" t="str">
        <f t="shared" si="49"/>
        <v/>
      </c>
      <c r="AI134" s="125" t="str">
        <f t="shared" si="50"/>
        <v/>
      </c>
      <c r="AJ134" s="127" t="str">
        <f t="shared" si="51"/>
        <v/>
      </c>
      <c r="AK134" s="102" t="str">
        <f t="shared" si="52"/>
        <v/>
      </c>
      <c r="AL134" s="205">
        <f t="shared" si="41"/>
        <v>7342.0279173182062</v>
      </c>
      <c r="AM134" s="17"/>
      <c r="AN134" s="17"/>
      <c r="AO134" s="17"/>
      <c r="AP134" s="17"/>
      <c r="AQ134" s="17"/>
    </row>
    <row r="135" spans="1:43" ht="15">
      <c r="A135" s="65"/>
      <c r="B135" s="171"/>
      <c r="C135" s="143"/>
      <c r="D135" s="40"/>
      <c r="E135" s="41"/>
      <c r="F135" s="42"/>
      <c r="G135" s="43"/>
      <c r="H135" s="43"/>
      <c r="I135" s="60"/>
      <c r="J135" s="44"/>
      <c r="K135" s="45"/>
      <c r="L135" s="46"/>
      <c r="M135" s="77"/>
      <c r="N135" s="56"/>
      <c r="O135" s="56"/>
      <c r="P135" s="56"/>
      <c r="Q135" s="47">
        <f t="shared" si="42"/>
        <v>7342.0279173182062</v>
      </c>
      <c r="R135" s="48">
        <f t="shared" si="43"/>
        <v>0</v>
      </c>
      <c r="S135" s="49"/>
      <c r="T135" s="50"/>
      <c r="U135" s="57"/>
      <c r="V135" s="59"/>
      <c r="W135" s="51" t="str">
        <f t="shared" si="44"/>
        <v/>
      </c>
      <c r="X135" s="52" t="str">
        <f t="shared" si="45"/>
        <v/>
      </c>
      <c r="Y135" s="58"/>
      <c r="Z135" s="51" t="str">
        <f t="shared" si="46"/>
        <v/>
      </c>
      <c r="AA135" s="53" t="str">
        <f t="shared" si="47"/>
        <v/>
      </c>
      <c r="AB135" s="54" t="str">
        <f t="shared" si="48"/>
        <v/>
      </c>
      <c r="AC135" s="42"/>
      <c r="AD135" s="59"/>
      <c r="AE135" s="55"/>
      <c r="AF135" s="55"/>
      <c r="AG135" s="55"/>
      <c r="AH135" s="126" t="str">
        <f t="shared" si="49"/>
        <v/>
      </c>
      <c r="AI135" s="125" t="str">
        <f t="shared" si="50"/>
        <v/>
      </c>
      <c r="AJ135" s="127" t="str">
        <f t="shared" si="51"/>
        <v/>
      </c>
      <c r="AK135" s="102" t="str">
        <f t="shared" si="52"/>
        <v/>
      </c>
      <c r="AL135" s="205">
        <f t="shared" si="41"/>
        <v>7342.0279173182062</v>
      </c>
      <c r="AM135" s="17"/>
      <c r="AN135" s="17"/>
      <c r="AO135" s="17"/>
      <c r="AP135" s="17"/>
      <c r="AQ135" s="17"/>
    </row>
    <row r="136" spans="1:43">
      <c r="A136" s="65"/>
      <c r="B136" s="171"/>
      <c r="C136" s="144"/>
      <c r="D136" s="40"/>
      <c r="E136" s="41"/>
      <c r="F136" s="42"/>
      <c r="G136" s="43"/>
      <c r="H136" s="43"/>
      <c r="I136" s="60"/>
      <c r="J136" s="44"/>
      <c r="K136" s="45"/>
      <c r="L136" s="46"/>
      <c r="M136" s="77"/>
      <c r="N136" s="56"/>
      <c r="O136" s="56"/>
      <c r="P136" s="56"/>
      <c r="Q136" s="47">
        <f t="shared" si="42"/>
        <v>7342.0279173182062</v>
      </c>
      <c r="R136" s="48">
        <f t="shared" si="43"/>
        <v>0</v>
      </c>
      <c r="S136" s="49"/>
      <c r="T136" s="50"/>
      <c r="U136" s="57"/>
      <c r="V136" s="59"/>
      <c r="W136" s="51" t="str">
        <f t="shared" si="44"/>
        <v/>
      </c>
      <c r="X136" s="52" t="str">
        <f t="shared" si="45"/>
        <v/>
      </c>
      <c r="Y136" s="58"/>
      <c r="Z136" s="51" t="str">
        <f t="shared" si="46"/>
        <v/>
      </c>
      <c r="AA136" s="53" t="str">
        <f t="shared" si="47"/>
        <v/>
      </c>
      <c r="AB136" s="54" t="str">
        <f t="shared" si="48"/>
        <v/>
      </c>
      <c r="AC136" s="42"/>
      <c r="AD136" s="59"/>
      <c r="AE136" s="55"/>
      <c r="AF136" s="55"/>
      <c r="AG136" s="55"/>
      <c r="AH136" s="126" t="str">
        <f t="shared" si="49"/>
        <v/>
      </c>
      <c r="AI136" s="125" t="str">
        <f t="shared" si="50"/>
        <v/>
      </c>
      <c r="AJ136" s="127" t="str">
        <f t="shared" si="51"/>
        <v/>
      </c>
      <c r="AK136" s="102" t="str">
        <f t="shared" si="52"/>
        <v/>
      </c>
      <c r="AL136" s="205">
        <f t="shared" si="41"/>
        <v>7342.0279173182062</v>
      </c>
      <c r="AM136" s="17"/>
      <c r="AN136" s="17"/>
      <c r="AO136" s="17"/>
      <c r="AP136" s="17"/>
      <c r="AQ136" s="17"/>
    </row>
    <row r="137" spans="1:43">
      <c r="A137" s="65"/>
      <c r="B137" s="171"/>
      <c r="C137" s="144"/>
      <c r="D137" s="40"/>
      <c r="E137" s="41"/>
      <c r="F137" s="42"/>
      <c r="G137" s="43"/>
      <c r="H137" s="43"/>
      <c r="I137" s="60"/>
      <c r="J137" s="44"/>
      <c r="K137" s="45"/>
      <c r="L137" s="46"/>
      <c r="M137" s="77"/>
      <c r="N137" s="56"/>
      <c r="O137" s="56"/>
      <c r="P137" s="56"/>
      <c r="Q137" s="47">
        <f t="shared" si="42"/>
        <v>7342.0279173182062</v>
      </c>
      <c r="R137" s="48">
        <f t="shared" si="43"/>
        <v>0</v>
      </c>
      <c r="S137" s="49"/>
      <c r="T137" s="50"/>
      <c r="U137" s="57"/>
      <c r="V137" s="59"/>
      <c r="W137" s="51" t="str">
        <f t="shared" si="44"/>
        <v/>
      </c>
      <c r="X137" s="52" t="str">
        <f t="shared" si="45"/>
        <v/>
      </c>
      <c r="Y137" s="58"/>
      <c r="Z137" s="51" t="str">
        <f t="shared" si="46"/>
        <v/>
      </c>
      <c r="AA137" s="53" t="str">
        <f t="shared" si="47"/>
        <v/>
      </c>
      <c r="AB137" s="54" t="str">
        <f t="shared" si="48"/>
        <v/>
      </c>
      <c r="AC137" s="42"/>
      <c r="AD137" s="59"/>
      <c r="AE137" s="55"/>
      <c r="AF137" s="55"/>
      <c r="AG137" s="55"/>
      <c r="AH137" s="126" t="str">
        <f t="shared" si="49"/>
        <v/>
      </c>
      <c r="AI137" s="125" t="str">
        <f t="shared" si="50"/>
        <v/>
      </c>
      <c r="AJ137" s="127" t="str">
        <f t="shared" si="51"/>
        <v/>
      </c>
      <c r="AK137" s="102" t="str">
        <f t="shared" si="52"/>
        <v/>
      </c>
      <c r="AL137" s="205">
        <f t="shared" si="41"/>
        <v>7342.0279173182062</v>
      </c>
      <c r="AM137" s="17"/>
      <c r="AN137" s="17"/>
      <c r="AO137" s="17"/>
      <c r="AP137" s="17"/>
      <c r="AQ137" s="17"/>
    </row>
    <row r="138" spans="1:43">
      <c r="A138" s="65"/>
      <c r="B138" s="171"/>
      <c r="C138" s="144"/>
      <c r="D138" s="40"/>
      <c r="E138" s="41"/>
      <c r="F138" s="42"/>
      <c r="G138" s="43"/>
      <c r="H138" s="43"/>
      <c r="I138" s="60"/>
      <c r="J138" s="44"/>
      <c r="K138" s="45"/>
      <c r="L138" s="46"/>
      <c r="M138" s="77"/>
      <c r="N138" s="56"/>
      <c r="O138" s="56"/>
      <c r="P138" s="56"/>
      <c r="Q138" s="47">
        <f t="shared" si="42"/>
        <v>7342.0279173182062</v>
      </c>
      <c r="R138" s="48">
        <f t="shared" si="43"/>
        <v>0</v>
      </c>
      <c r="S138" s="49"/>
      <c r="T138" s="50"/>
      <c r="U138" s="57"/>
      <c r="V138" s="59"/>
      <c r="W138" s="51" t="str">
        <f t="shared" si="44"/>
        <v/>
      </c>
      <c r="X138" s="52" t="str">
        <f t="shared" si="45"/>
        <v/>
      </c>
      <c r="Y138" s="58"/>
      <c r="Z138" s="51" t="str">
        <f t="shared" si="46"/>
        <v/>
      </c>
      <c r="AA138" s="53" t="str">
        <f t="shared" si="47"/>
        <v/>
      </c>
      <c r="AB138" s="54" t="str">
        <f t="shared" si="48"/>
        <v/>
      </c>
      <c r="AC138" s="42"/>
      <c r="AD138" s="59"/>
      <c r="AE138" s="55"/>
      <c r="AF138" s="55"/>
      <c r="AG138" s="55"/>
      <c r="AH138" s="126" t="str">
        <f t="shared" si="49"/>
        <v/>
      </c>
      <c r="AI138" s="125" t="str">
        <f t="shared" si="50"/>
        <v/>
      </c>
      <c r="AJ138" s="127" t="str">
        <f t="shared" si="51"/>
        <v/>
      </c>
      <c r="AK138" s="102" t="str">
        <f t="shared" si="52"/>
        <v/>
      </c>
      <c r="AL138" s="205">
        <f t="shared" si="41"/>
        <v>7342.0279173182062</v>
      </c>
      <c r="AM138" s="17"/>
      <c r="AN138" s="17"/>
      <c r="AO138" s="17"/>
      <c r="AP138" s="17"/>
      <c r="AQ138" s="17"/>
    </row>
    <row r="139" spans="1:43">
      <c r="A139" s="65"/>
      <c r="B139" s="171"/>
      <c r="C139" s="144"/>
      <c r="D139" s="40"/>
      <c r="E139" s="41"/>
      <c r="F139" s="42"/>
      <c r="G139" s="43"/>
      <c r="H139" s="43"/>
      <c r="I139" s="60"/>
      <c r="J139" s="44"/>
      <c r="K139" s="45"/>
      <c r="L139" s="46"/>
      <c r="M139" s="77"/>
      <c r="N139" s="56"/>
      <c r="O139" s="56"/>
      <c r="P139" s="56"/>
      <c r="Q139" s="47">
        <f t="shared" si="42"/>
        <v>7342.0279173182062</v>
      </c>
      <c r="R139" s="48">
        <f t="shared" ref="R139:R170" si="53">IF(Q139="","",S139*Q139/100%)</f>
        <v>0</v>
      </c>
      <c r="S139" s="49"/>
      <c r="T139" s="50"/>
      <c r="U139" s="57"/>
      <c r="V139" s="59"/>
      <c r="W139" s="51" t="str">
        <f t="shared" si="44"/>
        <v/>
      </c>
      <c r="X139" s="52" t="str">
        <f t="shared" si="45"/>
        <v/>
      </c>
      <c r="Y139" s="58"/>
      <c r="Z139" s="51" t="str">
        <f t="shared" si="46"/>
        <v/>
      </c>
      <c r="AA139" s="53" t="str">
        <f t="shared" si="47"/>
        <v/>
      </c>
      <c r="AB139" s="54" t="str">
        <f t="shared" si="48"/>
        <v/>
      </c>
      <c r="AC139" s="42"/>
      <c r="AD139" s="59"/>
      <c r="AE139" s="55"/>
      <c r="AF139" s="55"/>
      <c r="AG139" s="55"/>
      <c r="AH139" s="126" t="str">
        <f t="shared" si="49"/>
        <v/>
      </c>
      <c r="AI139" s="125" t="str">
        <f t="shared" si="50"/>
        <v/>
      </c>
      <c r="AJ139" s="127" t="str">
        <f t="shared" si="51"/>
        <v/>
      </c>
      <c r="AK139" s="102" t="str">
        <f t="shared" si="52"/>
        <v/>
      </c>
      <c r="AL139" s="205">
        <f t="shared" si="41"/>
        <v>7342.0279173182062</v>
      </c>
      <c r="AM139" s="17"/>
      <c r="AN139" s="17"/>
      <c r="AO139" s="17"/>
      <c r="AP139" s="17"/>
      <c r="AQ139" s="17"/>
    </row>
    <row r="140" spans="1:43">
      <c r="A140" s="65"/>
      <c r="B140" s="171"/>
      <c r="C140" s="144"/>
      <c r="D140" s="40"/>
      <c r="E140" s="41"/>
      <c r="F140" s="42"/>
      <c r="G140" s="43"/>
      <c r="H140" s="43"/>
      <c r="I140" s="60"/>
      <c r="J140" s="44"/>
      <c r="K140" s="45"/>
      <c r="L140" s="46"/>
      <c r="M140" s="77"/>
      <c r="N140" s="56"/>
      <c r="O140" s="56"/>
      <c r="P140" s="56"/>
      <c r="Q140" s="47">
        <f t="shared" si="42"/>
        <v>7342.0279173182062</v>
      </c>
      <c r="R140" s="48">
        <f t="shared" si="53"/>
        <v>0</v>
      </c>
      <c r="S140" s="49"/>
      <c r="T140" s="50"/>
      <c r="U140" s="57"/>
      <c r="V140" s="59"/>
      <c r="W140" s="51" t="str">
        <f t="shared" si="44"/>
        <v/>
      </c>
      <c r="X140" s="52" t="str">
        <f t="shared" si="45"/>
        <v/>
      </c>
      <c r="Y140" s="58"/>
      <c r="Z140" s="51" t="str">
        <f t="shared" si="46"/>
        <v/>
      </c>
      <c r="AA140" s="53" t="str">
        <f t="shared" si="47"/>
        <v/>
      </c>
      <c r="AB140" s="54" t="str">
        <f t="shared" si="48"/>
        <v/>
      </c>
      <c r="AC140" s="42"/>
      <c r="AD140" s="59"/>
      <c r="AE140" s="55"/>
      <c r="AF140" s="55"/>
      <c r="AG140" s="55"/>
      <c r="AH140" s="126" t="str">
        <f t="shared" si="49"/>
        <v/>
      </c>
      <c r="AI140" s="125" t="str">
        <f t="shared" si="50"/>
        <v/>
      </c>
      <c r="AJ140" s="127" t="str">
        <f t="shared" si="51"/>
        <v/>
      </c>
      <c r="AK140" s="102" t="str">
        <f t="shared" si="52"/>
        <v/>
      </c>
      <c r="AL140" s="205">
        <f t="shared" ref="AL140:AL199" si="54">Q140+AG140</f>
        <v>7342.0279173182062</v>
      </c>
      <c r="AM140" s="17"/>
      <c r="AN140" s="17"/>
      <c r="AO140" s="17"/>
      <c r="AP140" s="17"/>
      <c r="AQ140" s="17"/>
    </row>
    <row r="141" spans="1:43">
      <c r="A141" s="65"/>
      <c r="B141" s="171"/>
      <c r="C141" s="144"/>
      <c r="D141" s="40"/>
      <c r="E141" s="41"/>
      <c r="F141" s="42"/>
      <c r="G141" s="43"/>
      <c r="H141" s="43"/>
      <c r="I141" s="60"/>
      <c r="J141" s="44"/>
      <c r="K141" s="45"/>
      <c r="L141" s="46"/>
      <c r="M141" s="77"/>
      <c r="N141" s="56"/>
      <c r="O141" s="56"/>
      <c r="P141" s="56"/>
      <c r="Q141" s="47">
        <f t="shared" ref="Q141:Q204" si="55">AL140</f>
        <v>7342.0279173182062</v>
      </c>
      <c r="R141" s="48">
        <f t="shared" si="53"/>
        <v>0</v>
      </c>
      <c r="S141" s="49"/>
      <c r="T141" s="50"/>
      <c r="U141" s="57"/>
      <c r="V141" s="59"/>
      <c r="W141" s="51" t="str">
        <f t="shared" si="44"/>
        <v/>
      </c>
      <c r="X141" s="52" t="str">
        <f t="shared" si="45"/>
        <v/>
      </c>
      <c r="Y141" s="58"/>
      <c r="Z141" s="51" t="str">
        <f t="shared" si="46"/>
        <v/>
      </c>
      <c r="AA141" s="53" t="str">
        <f t="shared" si="47"/>
        <v/>
      </c>
      <c r="AB141" s="54" t="str">
        <f t="shared" si="48"/>
        <v/>
      </c>
      <c r="AC141" s="42"/>
      <c r="AD141" s="59"/>
      <c r="AE141" s="55"/>
      <c r="AF141" s="55"/>
      <c r="AG141" s="55"/>
      <c r="AH141" s="126" t="str">
        <f t="shared" si="49"/>
        <v/>
      </c>
      <c r="AI141" s="125" t="str">
        <f t="shared" si="50"/>
        <v/>
      </c>
      <c r="AJ141" s="127" t="str">
        <f t="shared" si="51"/>
        <v/>
      </c>
      <c r="AK141" s="102" t="str">
        <f t="shared" si="52"/>
        <v/>
      </c>
      <c r="AL141" s="205">
        <f t="shared" si="54"/>
        <v>7342.0279173182062</v>
      </c>
      <c r="AM141" s="17"/>
      <c r="AN141" s="17"/>
      <c r="AO141" s="17"/>
      <c r="AP141" s="17"/>
      <c r="AQ141" s="17"/>
    </row>
    <row r="142" spans="1:43">
      <c r="A142" s="65"/>
      <c r="B142" s="171"/>
      <c r="C142" s="144"/>
      <c r="D142" s="40"/>
      <c r="E142" s="41"/>
      <c r="F142" s="42"/>
      <c r="G142" s="43"/>
      <c r="H142" s="43"/>
      <c r="I142" s="60"/>
      <c r="J142" s="44"/>
      <c r="K142" s="45"/>
      <c r="L142" s="46"/>
      <c r="M142" s="77"/>
      <c r="N142" s="56"/>
      <c r="O142" s="56"/>
      <c r="P142" s="56"/>
      <c r="Q142" s="47">
        <f t="shared" si="55"/>
        <v>7342.0279173182062</v>
      </c>
      <c r="R142" s="48">
        <f t="shared" si="53"/>
        <v>0</v>
      </c>
      <c r="S142" s="49"/>
      <c r="T142" s="50"/>
      <c r="U142" s="57"/>
      <c r="V142" s="59"/>
      <c r="W142" s="51" t="str">
        <f t="shared" si="44"/>
        <v/>
      </c>
      <c r="X142" s="52" t="str">
        <f t="shared" si="45"/>
        <v/>
      </c>
      <c r="Y142" s="58"/>
      <c r="Z142" s="51" t="str">
        <f t="shared" si="46"/>
        <v/>
      </c>
      <c r="AA142" s="53" t="str">
        <f t="shared" si="47"/>
        <v/>
      </c>
      <c r="AB142" s="54" t="str">
        <f t="shared" si="48"/>
        <v/>
      </c>
      <c r="AC142" s="42"/>
      <c r="AD142" s="59"/>
      <c r="AE142" s="55"/>
      <c r="AF142" s="55"/>
      <c r="AG142" s="55"/>
      <c r="AH142" s="126" t="str">
        <f t="shared" si="49"/>
        <v/>
      </c>
      <c r="AI142" s="125" t="str">
        <f t="shared" si="50"/>
        <v/>
      </c>
      <c r="AJ142" s="127" t="str">
        <f t="shared" si="51"/>
        <v/>
      </c>
      <c r="AK142" s="102" t="str">
        <f t="shared" si="52"/>
        <v/>
      </c>
      <c r="AL142" s="205">
        <f t="shared" si="54"/>
        <v>7342.0279173182062</v>
      </c>
      <c r="AM142" s="17"/>
      <c r="AN142" s="17"/>
      <c r="AO142" s="17"/>
      <c r="AP142" s="17"/>
      <c r="AQ142" s="17"/>
    </row>
    <row r="143" spans="1:43">
      <c r="A143" s="65"/>
      <c r="B143" s="171"/>
      <c r="C143" s="144"/>
      <c r="D143" s="40"/>
      <c r="E143" s="41"/>
      <c r="F143" s="42"/>
      <c r="G143" s="43"/>
      <c r="H143" s="43"/>
      <c r="I143" s="60"/>
      <c r="J143" s="44"/>
      <c r="K143" s="45"/>
      <c r="L143" s="46"/>
      <c r="M143" s="77"/>
      <c r="N143" s="56"/>
      <c r="O143" s="56"/>
      <c r="P143" s="56"/>
      <c r="Q143" s="47">
        <f t="shared" si="55"/>
        <v>7342.0279173182062</v>
      </c>
      <c r="R143" s="48">
        <f t="shared" si="53"/>
        <v>0</v>
      </c>
      <c r="S143" s="49"/>
      <c r="T143" s="50"/>
      <c r="U143" s="57"/>
      <c r="V143" s="59"/>
      <c r="W143" s="51" t="str">
        <f t="shared" si="44"/>
        <v/>
      </c>
      <c r="X143" s="52" t="str">
        <f t="shared" si="45"/>
        <v/>
      </c>
      <c r="Y143" s="58"/>
      <c r="Z143" s="51" t="str">
        <f t="shared" si="46"/>
        <v/>
      </c>
      <c r="AA143" s="53" t="str">
        <f t="shared" si="47"/>
        <v/>
      </c>
      <c r="AB143" s="54" t="str">
        <f t="shared" si="48"/>
        <v/>
      </c>
      <c r="AC143" s="42"/>
      <c r="AD143" s="59"/>
      <c r="AE143" s="55"/>
      <c r="AF143" s="55"/>
      <c r="AG143" s="55"/>
      <c r="AH143" s="126" t="str">
        <f t="shared" si="49"/>
        <v/>
      </c>
      <c r="AI143" s="125" t="str">
        <f t="shared" si="50"/>
        <v/>
      </c>
      <c r="AJ143" s="127" t="str">
        <f t="shared" si="51"/>
        <v/>
      </c>
      <c r="AK143" s="102" t="str">
        <f t="shared" si="52"/>
        <v/>
      </c>
      <c r="AL143" s="205">
        <f t="shared" si="54"/>
        <v>7342.0279173182062</v>
      </c>
      <c r="AM143" s="17"/>
      <c r="AN143" s="17"/>
      <c r="AO143" s="17"/>
      <c r="AP143" s="17"/>
      <c r="AQ143" s="17"/>
    </row>
    <row r="144" spans="1:43">
      <c r="A144" s="65"/>
      <c r="B144" s="171"/>
      <c r="C144" s="144"/>
      <c r="D144" s="40"/>
      <c r="E144" s="41"/>
      <c r="F144" s="42"/>
      <c r="G144" s="43"/>
      <c r="H144" s="43"/>
      <c r="I144" s="60"/>
      <c r="J144" s="44"/>
      <c r="K144" s="45"/>
      <c r="L144" s="46"/>
      <c r="M144" s="77"/>
      <c r="N144" s="56"/>
      <c r="O144" s="56"/>
      <c r="P144" s="56"/>
      <c r="Q144" s="47">
        <f t="shared" si="55"/>
        <v>7342.0279173182062</v>
      </c>
      <c r="R144" s="48">
        <f t="shared" si="53"/>
        <v>0</v>
      </c>
      <c r="S144" s="49"/>
      <c r="T144" s="50"/>
      <c r="U144" s="57"/>
      <c r="V144" s="59"/>
      <c r="W144" s="51" t="str">
        <f t="shared" si="44"/>
        <v/>
      </c>
      <c r="X144" s="52" t="str">
        <f t="shared" si="45"/>
        <v/>
      </c>
      <c r="Y144" s="58"/>
      <c r="Z144" s="51" t="str">
        <f t="shared" si="46"/>
        <v/>
      </c>
      <c r="AA144" s="53" t="str">
        <f t="shared" si="47"/>
        <v/>
      </c>
      <c r="AB144" s="54" t="str">
        <f t="shared" si="48"/>
        <v/>
      </c>
      <c r="AC144" s="42"/>
      <c r="AD144" s="59"/>
      <c r="AE144" s="55"/>
      <c r="AF144" s="55"/>
      <c r="AG144" s="55"/>
      <c r="AH144" s="126" t="str">
        <f t="shared" si="49"/>
        <v/>
      </c>
      <c r="AI144" s="125" t="str">
        <f t="shared" si="50"/>
        <v/>
      </c>
      <c r="AJ144" s="127" t="str">
        <f t="shared" si="51"/>
        <v/>
      </c>
      <c r="AK144" s="102" t="str">
        <f t="shared" si="52"/>
        <v/>
      </c>
      <c r="AL144" s="205">
        <f t="shared" si="54"/>
        <v>7342.0279173182062</v>
      </c>
      <c r="AM144" s="17"/>
      <c r="AN144" s="17"/>
      <c r="AO144" s="17"/>
      <c r="AP144" s="17"/>
      <c r="AQ144" s="17"/>
    </row>
    <row r="145" spans="1:43">
      <c r="A145" s="65"/>
      <c r="B145" s="171"/>
      <c r="C145" s="144"/>
      <c r="D145" s="40"/>
      <c r="E145" s="41"/>
      <c r="F145" s="42"/>
      <c r="G145" s="43"/>
      <c r="H145" s="43"/>
      <c r="I145" s="60"/>
      <c r="J145" s="44"/>
      <c r="K145" s="45"/>
      <c r="L145" s="46"/>
      <c r="M145" s="77"/>
      <c r="N145" s="56"/>
      <c r="O145" s="56"/>
      <c r="P145" s="56"/>
      <c r="Q145" s="47">
        <f t="shared" si="55"/>
        <v>7342.0279173182062</v>
      </c>
      <c r="R145" s="48">
        <f t="shared" si="53"/>
        <v>0</v>
      </c>
      <c r="S145" s="49"/>
      <c r="T145" s="50"/>
      <c r="U145" s="57"/>
      <c r="V145" s="59"/>
      <c r="W145" s="51" t="str">
        <f t="shared" si="44"/>
        <v/>
      </c>
      <c r="X145" s="52" t="str">
        <f t="shared" si="45"/>
        <v/>
      </c>
      <c r="Y145" s="58"/>
      <c r="Z145" s="51" t="str">
        <f t="shared" si="46"/>
        <v/>
      </c>
      <c r="AA145" s="53" t="str">
        <f t="shared" si="47"/>
        <v/>
      </c>
      <c r="AB145" s="54" t="str">
        <f t="shared" si="48"/>
        <v/>
      </c>
      <c r="AC145" s="42"/>
      <c r="AD145" s="59"/>
      <c r="AE145" s="55"/>
      <c r="AF145" s="55"/>
      <c r="AG145" s="55"/>
      <c r="AH145" s="126" t="str">
        <f t="shared" si="49"/>
        <v/>
      </c>
      <c r="AI145" s="125" t="str">
        <f t="shared" si="50"/>
        <v/>
      </c>
      <c r="AJ145" s="127" t="str">
        <f t="shared" si="51"/>
        <v/>
      </c>
      <c r="AK145" s="102" t="str">
        <f t="shared" si="52"/>
        <v/>
      </c>
      <c r="AL145" s="205">
        <f t="shared" si="54"/>
        <v>7342.0279173182062</v>
      </c>
      <c r="AM145" s="17"/>
      <c r="AN145" s="17"/>
      <c r="AO145" s="17"/>
      <c r="AP145" s="17"/>
      <c r="AQ145" s="17"/>
    </row>
    <row r="146" spans="1:43">
      <c r="A146" s="65"/>
      <c r="B146" s="171"/>
      <c r="C146" s="144"/>
      <c r="D146" s="40"/>
      <c r="E146" s="41"/>
      <c r="F146" s="42"/>
      <c r="G146" s="43"/>
      <c r="H146" s="43"/>
      <c r="I146" s="60"/>
      <c r="J146" s="44"/>
      <c r="K146" s="45"/>
      <c r="L146" s="46"/>
      <c r="M146" s="77"/>
      <c r="N146" s="56"/>
      <c r="O146" s="56"/>
      <c r="P146" s="56"/>
      <c r="Q146" s="47">
        <f t="shared" si="55"/>
        <v>7342.0279173182062</v>
      </c>
      <c r="R146" s="48">
        <f t="shared" si="53"/>
        <v>0</v>
      </c>
      <c r="S146" s="49"/>
      <c r="T146" s="50"/>
      <c r="U146" s="57"/>
      <c r="V146" s="59"/>
      <c r="W146" s="51" t="str">
        <f t="shared" si="44"/>
        <v/>
      </c>
      <c r="X146" s="52" t="str">
        <f t="shared" si="45"/>
        <v/>
      </c>
      <c r="Y146" s="58"/>
      <c r="Z146" s="51" t="str">
        <f t="shared" si="46"/>
        <v/>
      </c>
      <c r="AA146" s="53" t="str">
        <f t="shared" si="47"/>
        <v/>
      </c>
      <c r="AB146" s="54" t="str">
        <f t="shared" si="48"/>
        <v/>
      </c>
      <c r="AC146" s="42"/>
      <c r="AD146" s="59"/>
      <c r="AE146" s="55"/>
      <c r="AF146" s="55"/>
      <c r="AG146" s="55"/>
      <c r="AH146" s="126" t="str">
        <f t="shared" si="49"/>
        <v/>
      </c>
      <c r="AI146" s="125" t="str">
        <f t="shared" si="50"/>
        <v/>
      </c>
      <c r="AJ146" s="127" t="str">
        <f t="shared" si="51"/>
        <v/>
      </c>
      <c r="AK146" s="102" t="str">
        <f t="shared" si="52"/>
        <v/>
      </c>
      <c r="AL146" s="205">
        <f t="shared" si="54"/>
        <v>7342.0279173182062</v>
      </c>
      <c r="AM146" s="17"/>
      <c r="AN146" s="17"/>
      <c r="AO146" s="17"/>
      <c r="AP146" s="17"/>
      <c r="AQ146" s="17"/>
    </row>
    <row r="147" spans="1:43">
      <c r="A147" s="65"/>
      <c r="B147" s="171"/>
      <c r="C147" s="144"/>
      <c r="D147" s="40"/>
      <c r="E147" s="41"/>
      <c r="F147" s="42"/>
      <c r="G147" s="43"/>
      <c r="H147" s="43"/>
      <c r="I147" s="60"/>
      <c r="J147" s="44"/>
      <c r="K147" s="45"/>
      <c r="L147" s="46"/>
      <c r="M147" s="77"/>
      <c r="N147" s="56"/>
      <c r="O147" s="56"/>
      <c r="P147" s="56"/>
      <c r="Q147" s="47">
        <f t="shared" si="55"/>
        <v>7342.0279173182062</v>
      </c>
      <c r="R147" s="48">
        <f t="shared" si="53"/>
        <v>0</v>
      </c>
      <c r="S147" s="49"/>
      <c r="T147" s="50"/>
      <c r="U147" s="57"/>
      <c r="V147" s="59"/>
      <c r="W147" s="51" t="str">
        <f t="shared" si="44"/>
        <v/>
      </c>
      <c r="X147" s="52" t="str">
        <f t="shared" si="45"/>
        <v/>
      </c>
      <c r="Y147" s="58"/>
      <c r="Z147" s="51" t="str">
        <f t="shared" si="46"/>
        <v/>
      </c>
      <c r="AA147" s="53" t="str">
        <f t="shared" si="47"/>
        <v/>
      </c>
      <c r="AB147" s="54" t="str">
        <f t="shared" si="48"/>
        <v/>
      </c>
      <c r="AC147" s="42"/>
      <c r="AD147" s="59"/>
      <c r="AE147" s="55"/>
      <c r="AF147" s="55"/>
      <c r="AG147" s="55"/>
      <c r="AH147" s="126" t="str">
        <f t="shared" si="49"/>
        <v/>
      </c>
      <c r="AI147" s="125" t="str">
        <f t="shared" si="50"/>
        <v/>
      </c>
      <c r="AJ147" s="127" t="str">
        <f t="shared" si="51"/>
        <v/>
      </c>
      <c r="AK147" s="102" t="str">
        <f t="shared" si="52"/>
        <v/>
      </c>
      <c r="AL147" s="205">
        <f t="shared" si="54"/>
        <v>7342.0279173182062</v>
      </c>
      <c r="AM147" s="17"/>
      <c r="AN147" s="17"/>
      <c r="AO147" s="17"/>
      <c r="AP147" s="17"/>
      <c r="AQ147" s="17"/>
    </row>
    <row r="148" spans="1:43">
      <c r="A148" s="65"/>
      <c r="B148" s="171"/>
      <c r="C148" s="144"/>
      <c r="D148" s="40"/>
      <c r="E148" s="41"/>
      <c r="F148" s="42"/>
      <c r="G148" s="43"/>
      <c r="H148" s="43"/>
      <c r="I148" s="60"/>
      <c r="J148" s="44"/>
      <c r="K148" s="45"/>
      <c r="L148" s="46"/>
      <c r="M148" s="77"/>
      <c r="N148" s="56"/>
      <c r="O148" s="56"/>
      <c r="P148" s="56"/>
      <c r="Q148" s="47">
        <f t="shared" si="55"/>
        <v>7342.0279173182062</v>
      </c>
      <c r="R148" s="48">
        <f t="shared" si="53"/>
        <v>0</v>
      </c>
      <c r="S148" s="49"/>
      <c r="T148" s="50"/>
      <c r="U148" s="57"/>
      <c r="V148" s="59"/>
      <c r="W148" s="51" t="str">
        <f t="shared" si="44"/>
        <v/>
      </c>
      <c r="X148" s="52" t="str">
        <f t="shared" si="45"/>
        <v/>
      </c>
      <c r="Y148" s="58"/>
      <c r="Z148" s="51" t="str">
        <f t="shared" si="46"/>
        <v/>
      </c>
      <c r="AA148" s="53" t="str">
        <f t="shared" si="47"/>
        <v/>
      </c>
      <c r="AB148" s="54" t="str">
        <f t="shared" si="48"/>
        <v/>
      </c>
      <c r="AC148" s="42"/>
      <c r="AD148" s="59"/>
      <c r="AE148" s="55"/>
      <c r="AF148" s="55"/>
      <c r="AG148" s="55"/>
      <c r="AH148" s="126" t="str">
        <f t="shared" si="49"/>
        <v/>
      </c>
      <c r="AI148" s="125" t="str">
        <f t="shared" si="50"/>
        <v/>
      </c>
      <c r="AJ148" s="127" t="str">
        <f t="shared" si="51"/>
        <v/>
      </c>
      <c r="AK148" s="102" t="str">
        <f t="shared" si="52"/>
        <v/>
      </c>
      <c r="AL148" s="205">
        <f t="shared" si="54"/>
        <v>7342.0279173182062</v>
      </c>
      <c r="AM148" s="17"/>
      <c r="AN148" s="17"/>
      <c r="AO148" s="17"/>
      <c r="AP148" s="17"/>
      <c r="AQ148" s="17"/>
    </row>
    <row r="149" spans="1:43">
      <c r="A149" s="65"/>
      <c r="B149" s="171"/>
      <c r="C149" s="144"/>
      <c r="D149" s="40"/>
      <c r="E149" s="41"/>
      <c r="F149" s="42"/>
      <c r="G149" s="43"/>
      <c r="H149" s="43"/>
      <c r="I149" s="60"/>
      <c r="J149" s="44"/>
      <c r="K149" s="45"/>
      <c r="L149" s="46"/>
      <c r="M149" s="77"/>
      <c r="N149" s="56"/>
      <c r="O149" s="56"/>
      <c r="P149" s="56"/>
      <c r="Q149" s="47">
        <f t="shared" si="55"/>
        <v>7342.0279173182062</v>
      </c>
      <c r="R149" s="48">
        <f t="shared" si="53"/>
        <v>0</v>
      </c>
      <c r="S149" s="49"/>
      <c r="T149" s="50"/>
      <c r="U149" s="57"/>
      <c r="V149" s="59"/>
      <c r="W149" s="51" t="str">
        <f t="shared" si="44"/>
        <v/>
      </c>
      <c r="X149" s="52" t="str">
        <f t="shared" si="45"/>
        <v/>
      </c>
      <c r="Y149" s="58"/>
      <c r="Z149" s="51" t="str">
        <f t="shared" si="46"/>
        <v/>
      </c>
      <c r="AA149" s="53" t="str">
        <f t="shared" si="47"/>
        <v/>
      </c>
      <c r="AB149" s="54" t="str">
        <f t="shared" si="48"/>
        <v/>
      </c>
      <c r="AC149" s="42"/>
      <c r="AD149" s="59"/>
      <c r="AE149" s="55"/>
      <c r="AF149" s="55"/>
      <c r="AG149" s="55"/>
      <c r="AH149" s="126" t="str">
        <f t="shared" si="49"/>
        <v/>
      </c>
      <c r="AI149" s="125" t="str">
        <f t="shared" si="50"/>
        <v/>
      </c>
      <c r="AJ149" s="127" t="str">
        <f t="shared" si="51"/>
        <v/>
      </c>
      <c r="AK149" s="102" t="str">
        <f t="shared" si="52"/>
        <v/>
      </c>
      <c r="AL149" s="205">
        <f t="shared" si="54"/>
        <v>7342.0279173182062</v>
      </c>
      <c r="AM149" s="17"/>
      <c r="AN149" s="17"/>
      <c r="AO149" s="17"/>
      <c r="AP149" s="17"/>
      <c r="AQ149" s="17"/>
    </row>
    <row r="150" spans="1:43">
      <c r="A150" s="65"/>
      <c r="B150" s="171"/>
      <c r="C150" s="144"/>
      <c r="D150" s="40"/>
      <c r="E150" s="41"/>
      <c r="F150" s="42"/>
      <c r="G150" s="43"/>
      <c r="H150" s="43"/>
      <c r="I150" s="60"/>
      <c r="J150" s="44"/>
      <c r="K150" s="45"/>
      <c r="L150" s="46"/>
      <c r="M150" s="77"/>
      <c r="N150" s="56"/>
      <c r="O150" s="56"/>
      <c r="P150" s="56"/>
      <c r="Q150" s="47">
        <f t="shared" si="55"/>
        <v>7342.0279173182062</v>
      </c>
      <c r="R150" s="48">
        <f t="shared" si="53"/>
        <v>0</v>
      </c>
      <c r="S150" s="49"/>
      <c r="T150" s="50"/>
      <c r="U150" s="57"/>
      <c r="V150" s="59"/>
      <c r="W150" s="51" t="str">
        <f t="shared" si="44"/>
        <v/>
      </c>
      <c r="X150" s="52" t="str">
        <f t="shared" si="45"/>
        <v/>
      </c>
      <c r="Y150" s="58"/>
      <c r="Z150" s="51" t="str">
        <f t="shared" si="46"/>
        <v/>
      </c>
      <c r="AA150" s="53" t="str">
        <f t="shared" si="47"/>
        <v/>
      </c>
      <c r="AB150" s="54" t="str">
        <f t="shared" si="48"/>
        <v/>
      </c>
      <c r="AC150" s="42"/>
      <c r="AD150" s="59"/>
      <c r="AE150" s="55"/>
      <c r="AF150" s="55"/>
      <c r="AG150" s="55"/>
      <c r="AH150" s="126" t="str">
        <f t="shared" si="49"/>
        <v/>
      </c>
      <c r="AI150" s="125" t="str">
        <f t="shared" si="50"/>
        <v/>
      </c>
      <c r="AJ150" s="127" t="str">
        <f t="shared" si="51"/>
        <v/>
      </c>
      <c r="AK150" s="102" t="str">
        <f t="shared" si="52"/>
        <v/>
      </c>
      <c r="AL150" s="205">
        <f t="shared" si="54"/>
        <v>7342.0279173182062</v>
      </c>
      <c r="AM150" s="17"/>
      <c r="AN150" s="17"/>
      <c r="AO150" s="17"/>
      <c r="AP150" s="17"/>
      <c r="AQ150" s="17"/>
    </row>
    <row r="151" spans="1:43">
      <c r="A151" s="65"/>
      <c r="B151" s="171"/>
      <c r="C151" s="144"/>
      <c r="D151" s="40"/>
      <c r="E151" s="41"/>
      <c r="F151" s="42"/>
      <c r="G151" s="43"/>
      <c r="H151" s="43"/>
      <c r="I151" s="60"/>
      <c r="J151" s="44"/>
      <c r="K151" s="45"/>
      <c r="L151" s="46"/>
      <c r="M151" s="77"/>
      <c r="N151" s="56"/>
      <c r="O151" s="56"/>
      <c r="P151" s="56"/>
      <c r="Q151" s="47">
        <f t="shared" si="55"/>
        <v>7342.0279173182062</v>
      </c>
      <c r="R151" s="48">
        <f t="shared" si="53"/>
        <v>0</v>
      </c>
      <c r="S151" s="49"/>
      <c r="T151" s="50"/>
      <c r="U151" s="57"/>
      <c r="V151" s="59"/>
      <c r="W151" s="51" t="str">
        <f t="shared" si="44"/>
        <v/>
      </c>
      <c r="X151" s="52" t="str">
        <f t="shared" si="45"/>
        <v/>
      </c>
      <c r="Y151" s="58"/>
      <c r="Z151" s="51" t="str">
        <f t="shared" si="46"/>
        <v/>
      </c>
      <c r="AA151" s="53" t="str">
        <f t="shared" si="47"/>
        <v/>
      </c>
      <c r="AB151" s="54" t="str">
        <f t="shared" si="48"/>
        <v/>
      </c>
      <c r="AC151" s="42"/>
      <c r="AD151" s="59"/>
      <c r="AE151" s="55"/>
      <c r="AF151" s="55"/>
      <c r="AG151" s="55"/>
      <c r="AH151" s="126" t="str">
        <f t="shared" si="49"/>
        <v/>
      </c>
      <c r="AI151" s="125" t="str">
        <f t="shared" si="50"/>
        <v/>
      </c>
      <c r="AJ151" s="127" t="str">
        <f t="shared" si="51"/>
        <v/>
      </c>
      <c r="AK151" s="102" t="str">
        <f t="shared" si="52"/>
        <v/>
      </c>
      <c r="AL151" s="205">
        <f t="shared" si="54"/>
        <v>7342.0279173182062</v>
      </c>
      <c r="AM151" s="17"/>
      <c r="AN151" s="17"/>
      <c r="AO151" s="17"/>
      <c r="AP151" s="17"/>
      <c r="AQ151" s="17"/>
    </row>
    <row r="152" spans="1:43">
      <c r="A152" s="65"/>
      <c r="B152" s="171"/>
      <c r="C152" s="144"/>
      <c r="D152" s="40"/>
      <c r="E152" s="41"/>
      <c r="F152" s="42"/>
      <c r="G152" s="43"/>
      <c r="H152" s="43"/>
      <c r="I152" s="60"/>
      <c r="J152" s="44"/>
      <c r="K152" s="45"/>
      <c r="L152" s="46"/>
      <c r="M152" s="77"/>
      <c r="N152" s="56"/>
      <c r="O152" s="56"/>
      <c r="P152" s="56"/>
      <c r="Q152" s="47">
        <f t="shared" si="55"/>
        <v>7342.0279173182062</v>
      </c>
      <c r="R152" s="48">
        <f t="shared" si="53"/>
        <v>0</v>
      </c>
      <c r="S152" s="49"/>
      <c r="T152" s="50"/>
      <c r="U152" s="57"/>
      <c r="V152" s="59"/>
      <c r="W152" s="51" t="str">
        <f t="shared" si="44"/>
        <v/>
      </c>
      <c r="X152" s="52" t="str">
        <f t="shared" si="45"/>
        <v/>
      </c>
      <c r="Y152" s="58"/>
      <c r="Z152" s="51" t="str">
        <f t="shared" si="46"/>
        <v/>
      </c>
      <c r="AA152" s="53" t="str">
        <f t="shared" si="47"/>
        <v/>
      </c>
      <c r="AB152" s="54" t="str">
        <f t="shared" si="48"/>
        <v/>
      </c>
      <c r="AC152" s="42"/>
      <c r="AD152" s="59"/>
      <c r="AE152" s="55"/>
      <c r="AF152" s="55"/>
      <c r="AG152" s="55"/>
      <c r="AH152" s="126" t="str">
        <f t="shared" si="49"/>
        <v/>
      </c>
      <c r="AI152" s="125" t="str">
        <f t="shared" si="50"/>
        <v/>
      </c>
      <c r="AJ152" s="127" t="str">
        <f t="shared" si="51"/>
        <v/>
      </c>
      <c r="AK152" s="102" t="str">
        <f t="shared" si="52"/>
        <v/>
      </c>
      <c r="AL152" s="205">
        <f t="shared" si="54"/>
        <v>7342.0279173182062</v>
      </c>
      <c r="AM152" s="17"/>
      <c r="AN152" s="17"/>
      <c r="AO152" s="17"/>
      <c r="AP152" s="17"/>
      <c r="AQ152" s="17"/>
    </row>
    <row r="153" spans="1:43">
      <c r="A153" s="65"/>
      <c r="B153" s="171"/>
      <c r="C153" s="144"/>
      <c r="D153" s="40"/>
      <c r="E153" s="41"/>
      <c r="F153" s="42"/>
      <c r="G153" s="43"/>
      <c r="H153" s="43"/>
      <c r="I153" s="60"/>
      <c r="J153" s="44"/>
      <c r="K153" s="45"/>
      <c r="L153" s="46"/>
      <c r="M153" s="77"/>
      <c r="N153" s="56"/>
      <c r="O153" s="56"/>
      <c r="P153" s="56"/>
      <c r="Q153" s="47">
        <f t="shared" si="55"/>
        <v>7342.0279173182062</v>
      </c>
      <c r="R153" s="48">
        <f t="shared" si="53"/>
        <v>0</v>
      </c>
      <c r="S153" s="49"/>
      <c r="T153" s="50"/>
      <c r="U153" s="57"/>
      <c r="V153" s="59"/>
      <c r="W153" s="51" t="str">
        <f t="shared" si="44"/>
        <v/>
      </c>
      <c r="X153" s="52" t="str">
        <f t="shared" si="45"/>
        <v/>
      </c>
      <c r="Y153" s="58"/>
      <c r="Z153" s="51" t="str">
        <f t="shared" si="46"/>
        <v/>
      </c>
      <c r="AA153" s="53" t="str">
        <f t="shared" si="47"/>
        <v/>
      </c>
      <c r="AB153" s="54" t="str">
        <f t="shared" si="48"/>
        <v/>
      </c>
      <c r="AC153" s="42"/>
      <c r="AD153" s="59"/>
      <c r="AE153" s="55"/>
      <c r="AF153" s="55"/>
      <c r="AG153" s="55"/>
      <c r="AH153" s="126" t="str">
        <f t="shared" si="49"/>
        <v/>
      </c>
      <c r="AI153" s="125" t="str">
        <f t="shared" si="50"/>
        <v/>
      </c>
      <c r="AJ153" s="127" t="str">
        <f t="shared" si="51"/>
        <v/>
      </c>
      <c r="AK153" s="102" t="str">
        <f t="shared" si="52"/>
        <v/>
      </c>
      <c r="AL153" s="205">
        <f t="shared" si="54"/>
        <v>7342.0279173182062</v>
      </c>
      <c r="AM153" s="17"/>
      <c r="AN153" s="17"/>
      <c r="AO153" s="17"/>
      <c r="AP153" s="17"/>
      <c r="AQ153" s="17"/>
    </row>
    <row r="154" spans="1:43">
      <c r="A154" s="65"/>
      <c r="B154" s="171"/>
      <c r="C154" s="144"/>
      <c r="D154" s="40"/>
      <c r="E154" s="41"/>
      <c r="F154" s="42"/>
      <c r="G154" s="43"/>
      <c r="H154" s="43"/>
      <c r="I154" s="60"/>
      <c r="J154" s="44"/>
      <c r="K154" s="45"/>
      <c r="L154" s="46"/>
      <c r="M154" s="77"/>
      <c r="N154" s="56"/>
      <c r="O154" s="56"/>
      <c r="P154" s="56"/>
      <c r="Q154" s="47">
        <f t="shared" si="55"/>
        <v>7342.0279173182062</v>
      </c>
      <c r="R154" s="48">
        <f t="shared" si="53"/>
        <v>0</v>
      </c>
      <c r="S154" s="49"/>
      <c r="T154" s="50"/>
      <c r="U154" s="57"/>
      <c r="V154" s="59"/>
      <c r="W154" s="51" t="str">
        <f t="shared" si="44"/>
        <v/>
      </c>
      <c r="X154" s="52" t="str">
        <f t="shared" si="45"/>
        <v/>
      </c>
      <c r="Y154" s="58"/>
      <c r="Z154" s="51" t="str">
        <f t="shared" si="46"/>
        <v/>
      </c>
      <c r="AA154" s="53" t="str">
        <f t="shared" si="47"/>
        <v/>
      </c>
      <c r="AB154" s="54" t="str">
        <f t="shared" si="48"/>
        <v/>
      </c>
      <c r="AC154" s="42"/>
      <c r="AD154" s="59"/>
      <c r="AE154" s="55"/>
      <c r="AF154" s="55"/>
      <c r="AG154" s="55"/>
      <c r="AH154" s="126" t="str">
        <f t="shared" si="49"/>
        <v/>
      </c>
      <c r="AI154" s="125" t="str">
        <f t="shared" si="50"/>
        <v/>
      </c>
      <c r="AJ154" s="127" t="str">
        <f t="shared" si="51"/>
        <v/>
      </c>
      <c r="AK154" s="102" t="str">
        <f t="shared" si="52"/>
        <v/>
      </c>
      <c r="AL154" s="205">
        <f t="shared" si="54"/>
        <v>7342.0279173182062</v>
      </c>
      <c r="AM154" s="17"/>
      <c r="AN154" s="17"/>
      <c r="AO154" s="17"/>
      <c r="AP154" s="17"/>
      <c r="AQ154" s="17"/>
    </row>
    <row r="155" spans="1:43">
      <c r="A155" s="65"/>
      <c r="B155" s="171"/>
      <c r="C155" s="144"/>
      <c r="D155" s="40"/>
      <c r="E155" s="41"/>
      <c r="F155" s="42"/>
      <c r="G155" s="43"/>
      <c r="H155" s="43"/>
      <c r="I155" s="60"/>
      <c r="J155" s="44"/>
      <c r="K155" s="45"/>
      <c r="L155" s="46"/>
      <c r="M155" s="77"/>
      <c r="N155" s="56"/>
      <c r="O155" s="56"/>
      <c r="P155" s="56"/>
      <c r="Q155" s="47">
        <f t="shared" si="55"/>
        <v>7342.0279173182062</v>
      </c>
      <c r="R155" s="48">
        <f t="shared" si="53"/>
        <v>0</v>
      </c>
      <c r="S155" s="49"/>
      <c r="T155" s="50"/>
      <c r="U155" s="57"/>
      <c r="V155" s="59"/>
      <c r="W155" s="51" t="str">
        <f t="shared" si="44"/>
        <v/>
      </c>
      <c r="X155" s="52" t="str">
        <f t="shared" si="45"/>
        <v/>
      </c>
      <c r="Y155" s="58"/>
      <c r="Z155" s="51" t="str">
        <f t="shared" si="46"/>
        <v/>
      </c>
      <c r="AA155" s="53" t="str">
        <f t="shared" si="47"/>
        <v/>
      </c>
      <c r="AB155" s="54" t="str">
        <f t="shared" si="48"/>
        <v/>
      </c>
      <c r="AC155" s="42"/>
      <c r="AD155" s="59"/>
      <c r="AE155" s="55"/>
      <c r="AF155" s="55"/>
      <c r="AG155" s="55"/>
      <c r="AH155" s="126" t="str">
        <f t="shared" si="49"/>
        <v/>
      </c>
      <c r="AI155" s="125" t="str">
        <f t="shared" si="50"/>
        <v/>
      </c>
      <c r="AJ155" s="127" t="str">
        <f t="shared" si="51"/>
        <v/>
      </c>
      <c r="AK155" s="102" t="str">
        <f t="shared" si="52"/>
        <v/>
      </c>
      <c r="AL155" s="205">
        <f t="shared" si="54"/>
        <v>7342.0279173182062</v>
      </c>
      <c r="AM155" s="17"/>
      <c r="AN155" s="17"/>
      <c r="AO155" s="17"/>
      <c r="AP155" s="17"/>
      <c r="AQ155" s="17"/>
    </row>
    <row r="156" spans="1:43">
      <c r="A156" s="65"/>
      <c r="B156" s="171"/>
      <c r="C156" s="144"/>
      <c r="D156" s="40"/>
      <c r="E156" s="41"/>
      <c r="F156" s="42"/>
      <c r="G156" s="43"/>
      <c r="H156" s="43"/>
      <c r="I156" s="60"/>
      <c r="J156" s="44"/>
      <c r="K156" s="45"/>
      <c r="L156" s="46"/>
      <c r="M156" s="77"/>
      <c r="N156" s="56"/>
      <c r="O156" s="56"/>
      <c r="P156" s="56"/>
      <c r="Q156" s="47">
        <f t="shared" si="55"/>
        <v>7342.0279173182062</v>
      </c>
      <c r="R156" s="48">
        <f t="shared" si="53"/>
        <v>0</v>
      </c>
      <c r="S156" s="49"/>
      <c r="T156" s="50"/>
      <c r="U156" s="57"/>
      <c r="V156" s="59"/>
      <c r="W156" s="51" t="str">
        <f t="shared" si="44"/>
        <v/>
      </c>
      <c r="X156" s="52" t="str">
        <f t="shared" si="45"/>
        <v/>
      </c>
      <c r="Y156" s="58"/>
      <c r="Z156" s="51" t="str">
        <f t="shared" si="46"/>
        <v/>
      </c>
      <c r="AA156" s="53" t="str">
        <f t="shared" si="47"/>
        <v/>
      </c>
      <c r="AB156" s="54" t="str">
        <f t="shared" si="48"/>
        <v/>
      </c>
      <c r="AC156" s="42"/>
      <c r="AD156" s="59"/>
      <c r="AE156" s="55"/>
      <c r="AF156" s="55"/>
      <c r="AG156" s="55"/>
      <c r="AH156" s="126" t="str">
        <f t="shared" si="49"/>
        <v/>
      </c>
      <c r="AI156" s="125" t="str">
        <f t="shared" si="50"/>
        <v/>
      </c>
      <c r="AJ156" s="127" t="str">
        <f t="shared" si="51"/>
        <v/>
      </c>
      <c r="AK156" s="102" t="str">
        <f t="shared" si="52"/>
        <v/>
      </c>
      <c r="AL156" s="205">
        <f t="shared" si="54"/>
        <v>7342.0279173182062</v>
      </c>
      <c r="AM156" s="17"/>
      <c r="AN156" s="17"/>
      <c r="AO156" s="17"/>
      <c r="AP156" s="17"/>
      <c r="AQ156" s="17"/>
    </row>
    <row r="157" spans="1:43">
      <c r="A157" s="65"/>
      <c r="B157" s="171"/>
      <c r="C157" s="144"/>
      <c r="D157" s="40"/>
      <c r="E157" s="41"/>
      <c r="F157" s="42"/>
      <c r="G157" s="43"/>
      <c r="H157" s="43"/>
      <c r="I157" s="60"/>
      <c r="J157" s="44"/>
      <c r="K157" s="45"/>
      <c r="L157" s="46"/>
      <c r="M157" s="77"/>
      <c r="N157" s="56"/>
      <c r="O157" s="56"/>
      <c r="P157" s="56"/>
      <c r="Q157" s="47">
        <f t="shared" si="55"/>
        <v>7342.0279173182062</v>
      </c>
      <c r="R157" s="48">
        <f t="shared" si="53"/>
        <v>0</v>
      </c>
      <c r="S157" s="49"/>
      <c r="T157" s="50"/>
      <c r="U157" s="57"/>
      <c r="V157" s="59"/>
      <c r="W157" s="51" t="str">
        <f t="shared" si="44"/>
        <v/>
      </c>
      <c r="X157" s="52" t="str">
        <f t="shared" si="45"/>
        <v/>
      </c>
      <c r="Y157" s="58"/>
      <c r="Z157" s="51" t="str">
        <f t="shared" si="46"/>
        <v/>
      </c>
      <c r="AA157" s="53" t="str">
        <f t="shared" si="47"/>
        <v/>
      </c>
      <c r="AB157" s="54" t="str">
        <f t="shared" si="48"/>
        <v/>
      </c>
      <c r="AC157" s="42"/>
      <c r="AD157" s="59"/>
      <c r="AE157" s="55"/>
      <c r="AF157" s="55"/>
      <c r="AG157" s="55"/>
      <c r="AH157" s="126" t="str">
        <f t="shared" si="49"/>
        <v/>
      </c>
      <c r="AI157" s="125" t="str">
        <f t="shared" si="50"/>
        <v/>
      </c>
      <c r="AJ157" s="127" t="str">
        <f t="shared" si="51"/>
        <v/>
      </c>
      <c r="AK157" s="102" t="str">
        <f t="shared" si="52"/>
        <v/>
      </c>
      <c r="AL157" s="205">
        <f t="shared" si="54"/>
        <v>7342.0279173182062</v>
      </c>
      <c r="AM157" s="17"/>
      <c r="AN157" s="17"/>
      <c r="AO157" s="17"/>
      <c r="AP157" s="17"/>
      <c r="AQ157" s="17"/>
    </row>
    <row r="158" spans="1:43">
      <c r="A158" s="65"/>
      <c r="B158" s="171"/>
      <c r="C158" s="144"/>
      <c r="D158" s="40"/>
      <c r="E158" s="41"/>
      <c r="F158" s="42"/>
      <c r="G158" s="43"/>
      <c r="H158" s="43"/>
      <c r="I158" s="60"/>
      <c r="J158" s="44"/>
      <c r="K158" s="45"/>
      <c r="L158" s="46"/>
      <c r="M158" s="77"/>
      <c r="N158" s="56"/>
      <c r="O158" s="56"/>
      <c r="P158" s="56"/>
      <c r="Q158" s="47">
        <f t="shared" si="55"/>
        <v>7342.0279173182062</v>
      </c>
      <c r="R158" s="48">
        <f t="shared" si="53"/>
        <v>0</v>
      </c>
      <c r="S158" s="49"/>
      <c r="T158" s="50"/>
      <c r="U158" s="57"/>
      <c r="V158" s="59"/>
      <c r="W158" s="51" t="str">
        <f t="shared" si="44"/>
        <v/>
      </c>
      <c r="X158" s="52" t="str">
        <f t="shared" si="45"/>
        <v/>
      </c>
      <c r="Y158" s="58"/>
      <c r="Z158" s="51" t="str">
        <f t="shared" si="46"/>
        <v/>
      </c>
      <c r="AA158" s="53" t="str">
        <f t="shared" si="47"/>
        <v/>
      </c>
      <c r="AB158" s="54" t="str">
        <f t="shared" si="48"/>
        <v/>
      </c>
      <c r="AC158" s="42"/>
      <c r="AD158" s="59"/>
      <c r="AE158" s="55"/>
      <c r="AF158" s="55"/>
      <c r="AG158" s="55"/>
      <c r="AH158" s="126" t="str">
        <f t="shared" si="49"/>
        <v/>
      </c>
      <c r="AI158" s="125" t="str">
        <f t="shared" si="50"/>
        <v/>
      </c>
      <c r="AJ158" s="127" t="str">
        <f t="shared" si="51"/>
        <v/>
      </c>
      <c r="AK158" s="102" t="str">
        <f t="shared" si="52"/>
        <v/>
      </c>
      <c r="AL158" s="205">
        <f t="shared" si="54"/>
        <v>7342.0279173182062</v>
      </c>
      <c r="AM158" s="17"/>
      <c r="AN158" s="17"/>
      <c r="AO158" s="17"/>
      <c r="AP158" s="17"/>
      <c r="AQ158" s="17"/>
    </row>
    <row r="159" spans="1:43">
      <c r="A159" s="65"/>
      <c r="B159" s="171"/>
      <c r="C159" s="144"/>
      <c r="D159" s="40"/>
      <c r="E159" s="41"/>
      <c r="F159" s="42"/>
      <c r="G159" s="43"/>
      <c r="H159" s="43"/>
      <c r="I159" s="60"/>
      <c r="J159" s="44"/>
      <c r="K159" s="45"/>
      <c r="L159" s="46"/>
      <c r="M159" s="77"/>
      <c r="N159" s="56"/>
      <c r="O159" s="56"/>
      <c r="P159" s="56"/>
      <c r="Q159" s="47">
        <f t="shared" si="55"/>
        <v>7342.0279173182062</v>
      </c>
      <c r="R159" s="48">
        <f t="shared" si="53"/>
        <v>0</v>
      </c>
      <c r="S159" s="49"/>
      <c r="T159" s="50"/>
      <c r="U159" s="57"/>
      <c r="V159" s="59"/>
      <c r="W159" s="51" t="str">
        <f t="shared" si="44"/>
        <v/>
      </c>
      <c r="X159" s="52" t="str">
        <f t="shared" si="45"/>
        <v/>
      </c>
      <c r="Y159" s="58"/>
      <c r="Z159" s="51" t="str">
        <f t="shared" si="46"/>
        <v/>
      </c>
      <c r="AA159" s="53" t="str">
        <f t="shared" si="47"/>
        <v/>
      </c>
      <c r="AB159" s="54" t="str">
        <f t="shared" si="48"/>
        <v/>
      </c>
      <c r="AC159" s="42"/>
      <c r="AD159" s="59"/>
      <c r="AE159" s="55"/>
      <c r="AF159" s="55"/>
      <c r="AG159" s="55"/>
      <c r="AH159" s="126" t="str">
        <f t="shared" si="49"/>
        <v/>
      </c>
      <c r="AI159" s="125" t="str">
        <f t="shared" si="50"/>
        <v/>
      </c>
      <c r="AJ159" s="127" t="str">
        <f t="shared" si="51"/>
        <v/>
      </c>
      <c r="AK159" s="102" t="str">
        <f t="shared" si="52"/>
        <v/>
      </c>
      <c r="AL159" s="205">
        <f t="shared" si="54"/>
        <v>7342.0279173182062</v>
      </c>
      <c r="AM159" s="17"/>
      <c r="AN159" s="17"/>
      <c r="AO159" s="17"/>
      <c r="AP159" s="17"/>
      <c r="AQ159" s="17"/>
    </row>
    <row r="160" spans="1:43">
      <c r="A160" s="65"/>
      <c r="B160" s="171"/>
      <c r="C160" s="144"/>
      <c r="D160" s="40"/>
      <c r="E160" s="41"/>
      <c r="F160" s="42"/>
      <c r="G160" s="43"/>
      <c r="H160" s="43"/>
      <c r="I160" s="60"/>
      <c r="J160" s="44"/>
      <c r="K160" s="45"/>
      <c r="L160" s="46"/>
      <c r="M160" s="77"/>
      <c r="N160" s="56"/>
      <c r="O160" s="56"/>
      <c r="P160" s="56"/>
      <c r="Q160" s="47">
        <f t="shared" si="55"/>
        <v>7342.0279173182062</v>
      </c>
      <c r="R160" s="48">
        <f t="shared" si="53"/>
        <v>0</v>
      </c>
      <c r="S160" s="49"/>
      <c r="T160" s="50"/>
      <c r="U160" s="57"/>
      <c r="V160" s="59"/>
      <c r="W160" s="51" t="str">
        <f t="shared" si="44"/>
        <v/>
      </c>
      <c r="X160" s="52" t="str">
        <f t="shared" si="45"/>
        <v/>
      </c>
      <c r="Y160" s="58"/>
      <c r="Z160" s="51" t="str">
        <f t="shared" si="46"/>
        <v/>
      </c>
      <c r="AA160" s="53" t="str">
        <f t="shared" si="47"/>
        <v/>
      </c>
      <c r="AB160" s="54" t="str">
        <f t="shared" si="48"/>
        <v/>
      </c>
      <c r="AC160" s="42"/>
      <c r="AD160" s="59"/>
      <c r="AE160" s="55"/>
      <c r="AF160" s="55"/>
      <c r="AG160" s="55"/>
      <c r="AH160" s="126" t="str">
        <f t="shared" si="49"/>
        <v/>
      </c>
      <c r="AI160" s="125" t="str">
        <f t="shared" si="50"/>
        <v/>
      </c>
      <c r="AJ160" s="127" t="str">
        <f t="shared" si="51"/>
        <v/>
      </c>
      <c r="AK160" s="102" t="str">
        <f t="shared" si="52"/>
        <v/>
      </c>
      <c r="AL160" s="205">
        <f t="shared" si="54"/>
        <v>7342.0279173182062</v>
      </c>
      <c r="AM160" s="17"/>
      <c r="AN160" s="17"/>
      <c r="AO160" s="17"/>
      <c r="AP160" s="17"/>
      <c r="AQ160" s="17"/>
    </row>
    <row r="161" spans="1:43">
      <c r="A161" s="65"/>
      <c r="B161" s="171"/>
      <c r="C161" s="144"/>
      <c r="D161" s="40"/>
      <c r="E161" s="41"/>
      <c r="F161" s="42"/>
      <c r="G161" s="43"/>
      <c r="H161" s="43"/>
      <c r="I161" s="60"/>
      <c r="J161" s="44"/>
      <c r="K161" s="45"/>
      <c r="L161" s="46"/>
      <c r="M161" s="77"/>
      <c r="N161" s="56"/>
      <c r="O161" s="56"/>
      <c r="P161" s="56"/>
      <c r="Q161" s="47">
        <f t="shared" si="55"/>
        <v>7342.0279173182062</v>
      </c>
      <c r="R161" s="48">
        <f t="shared" si="53"/>
        <v>0</v>
      </c>
      <c r="S161" s="49"/>
      <c r="T161" s="50"/>
      <c r="U161" s="57"/>
      <c r="V161" s="59"/>
      <c r="W161" s="51" t="str">
        <f t="shared" si="44"/>
        <v/>
      </c>
      <c r="X161" s="52" t="str">
        <f t="shared" si="45"/>
        <v/>
      </c>
      <c r="Y161" s="58"/>
      <c r="Z161" s="51" t="str">
        <f t="shared" si="46"/>
        <v/>
      </c>
      <c r="AA161" s="53" t="str">
        <f t="shared" si="47"/>
        <v/>
      </c>
      <c r="AB161" s="54" t="str">
        <f t="shared" si="48"/>
        <v/>
      </c>
      <c r="AC161" s="42"/>
      <c r="AD161" s="59"/>
      <c r="AE161" s="55"/>
      <c r="AF161" s="55"/>
      <c r="AG161" s="55"/>
      <c r="AH161" s="126" t="str">
        <f t="shared" si="49"/>
        <v/>
      </c>
      <c r="AI161" s="125" t="str">
        <f t="shared" si="50"/>
        <v/>
      </c>
      <c r="AJ161" s="127" t="str">
        <f t="shared" si="51"/>
        <v/>
      </c>
      <c r="AK161" s="102" t="str">
        <f t="shared" si="52"/>
        <v/>
      </c>
      <c r="AL161" s="205">
        <f t="shared" si="54"/>
        <v>7342.0279173182062</v>
      </c>
      <c r="AM161" s="17"/>
      <c r="AN161" s="17"/>
      <c r="AO161" s="17"/>
      <c r="AP161" s="17"/>
      <c r="AQ161" s="17"/>
    </row>
    <row r="162" spans="1:43">
      <c r="A162" s="65"/>
      <c r="B162" s="171"/>
      <c r="C162" s="144"/>
      <c r="D162" s="40"/>
      <c r="E162" s="41"/>
      <c r="F162" s="42"/>
      <c r="G162" s="43"/>
      <c r="H162" s="43"/>
      <c r="I162" s="60"/>
      <c r="J162" s="44"/>
      <c r="K162" s="45"/>
      <c r="L162" s="46"/>
      <c r="M162" s="77"/>
      <c r="N162" s="56"/>
      <c r="O162" s="56"/>
      <c r="P162" s="56"/>
      <c r="Q162" s="47">
        <f t="shared" si="55"/>
        <v>7342.0279173182062</v>
      </c>
      <c r="R162" s="48">
        <f t="shared" si="53"/>
        <v>0</v>
      </c>
      <c r="S162" s="49"/>
      <c r="T162" s="50"/>
      <c r="U162" s="57"/>
      <c r="V162" s="59"/>
      <c r="W162" s="51" t="str">
        <f t="shared" si="44"/>
        <v/>
      </c>
      <c r="X162" s="52" t="str">
        <f t="shared" si="45"/>
        <v/>
      </c>
      <c r="Y162" s="58"/>
      <c r="Z162" s="51" t="str">
        <f t="shared" si="46"/>
        <v/>
      </c>
      <c r="AA162" s="53" t="str">
        <f t="shared" si="47"/>
        <v/>
      </c>
      <c r="AB162" s="54" t="str">
        <f t="shared" si="48"/>
        <v/>
      </c>
      <c r="AC162" s="42"/>
      <c r="AD162" s="59"/>
      <c r="AE162" s="55"/>
      <c r="AF162" s="55"/>
      <c r="AG162" s="55"/>
      <c r="AH162" s="126" t="str">
        <f t="shared" si="49"/>
        <v/>
      </c>
      <c r="AI162" s="125" t="str">
        <f t="shared" si="50"/>
        <v/>
      </c>
      <c r="AJ162" s="127" t="str">
        <f t="shared" si="51"/>
        <v/>
      </c>
      <c r="AK162" s="102" t="str">
        <f t="shared" si="52"/>
        <v/>
      </c>
      <c r="AL162" s="205">
        <f t="shared" si="54"/>
        <v>7342.0279173182062</v>
      </c>
      <c r="AM162" s="17"/>
      <c r="AN162" s="17"/>
      <c r="AO162" s="17"/>
      <c r="AP162" s="17"/>
      <c r="AQ162" s="17"/>
    </row>
    <row r="163" spans="1:43">
      <c r="A163" s="65"/>
      <c r="B163" s="171"/>
      <c r="C163" s="144"/>
      <c r="D163" s="40"/>
      <c r="E163" s="41"/>
      <c r="F163" s="42"/>
      <c r="G163" s="43"/>
      <c r="H163" s="43"/>
      <c r="I163" s="60"/>
      <c r="J163" s="44"/>
      <c r="K163" s="45"/>
      <c r="L163" s="46"/>
      <c r="M163" s="77"/>
      <c r="N163" s="56"/>
      <c r="O163" s="56"/>
      <c r="P163" s="56"/>
      <c r="Q163" s="47">
        <f t="shared" si="55"/>
        <v>7342.0279173182062</v>
      </c>
      <c r="R163" s="48">
        <f t="shared" si="53"/>
        <v>0</v>
      </c>
      <c r="S163" s="49"/>
      <c r="T163" s="50"/>
      <c r="U163" s="57"/>
      <c r="V163" s="59"/>
      <c r="W163" s="51" t="str">
        <f t="shared" si="44"/>
        <v/>
      </c>
      <c r="X163" s="52" t="str">
        <f t="shared" si="45"/>
        <v/>
      </c>
      <c r="Y163" s="58"/>
      <c r="Z163" s="51" t="str">
        <f t="shared" si="46"/>
        <v/>
      </c>
      <c r="AA163" s="53" t="str">
        <f t="shared" si="47"/>
        <v/>
      </c>
      <c r="AB163" s="54" t="str">
        <f t="shared" si="48"/>
        <v/>
      </c>
      <c r="AC163" s="42"/>
      <c r="AD163" s="59"/>
      <c r="AE163" s="55"/>
      <c r="AF163" s="55"/>
      <c r="AG163" s="55"/>
      <c r="AH163" s="126" t="str">
        <f t="shared" si="49"/>
        <v/>
      </c>
      <c r="AI163" s="125" t="str">
        <f t="shared" si="50"/>
        <v/>
      </c>
      <c r="AJ163" s="127" t="str">
        <f t="shared" si="51"/>
        <v/>
      </c>
      <c r="AK163" s="102" t="str">
        <f t="shared" si="52"/>
        <v/>
      </c>
      <c r="AL163" s="205">
        <f t="shared" si="54"/>
        <v>7342.0279173182062</v>
      </c>
      <c r="AM163" s="17"/>
      <c r="AN163" s="17"/>
      <c r="AO163" s="17"/>
      <c r="AP163" s="17"/>
      <c r="AQ163" s="17"/>
    </row>
    <row r="164" spans="1:43">
      <c r="A164" s="65"/>
      <c r="B164" s="171"/>
      <c r="C164" s="144"/>
      <c r="D164" s="40"/>
      <c r="E164" s="41"/>
      <c r="F164" s="42"/>
      <c r="G164" s="43"/>
      <c r="H164" s="43"/>
      <c r="I164" s="60"/>
      <c r="J164" s="44"/>
      <c r="K164" s="45"/>
      <c r="L164" s="46"/>
      <c r="M164" s="77"/>
      <c r="N164" s="56"/>
      <c r="O164" s="56"/>
      <c r="P164" s="56"/>
      <c r="Q164" s="47">
        <f t="shared" si="55"/>
        <v>7342.0279173182062</v>
      </c>
      <c r="R164" s="48">
        <f t="shared" si="53"/>
        <v>0</v>
      </c>
      <c r="S164" s="49"/>
      <c r="T164" s="50"/>
      <c r="U164" s="57"/>
      <c r="V164" s="59"/>
      <c r="W164" s="51" t="str">
        <f t="shared" si="44"/>
        <v/>
      </c>
      <c r="X164" s="52" t="str">
        <f t="shared" si="45"/>
        <v/>
      </c>
      <c r="Y164" s="58"/>
      <c r="Z164" s="51" t="str">
        <f t="shared" si="46"/>
        <v/>
      </c>
      <c r="AA164" s="53" t="str">
        <f t="shared" si="47"/>
        <v/>
      </c>
      <c r="AB164" s="54" t="str">
        <f t="shared" si="48"/>
        <v/>
      </c>
      <c r="AC164" s="42"/>
      <c r="AD164" s="59"/>
      <c r="AE164" s="55"/>
      <c r="AF164" s="55"/>
      <c r="AG164" s="55"/>
      <c r="AH164" s="126" t="str">
        <f t="shared" si="49"/>
        <v/>
      </c>
      <c r="AI164" s="125" t="str">
        <f t="shared" si="50"/>
        <v/>
      </c>
      <c r="AJ164" s="127" t="str">
        <f t="shared" si="51"/>
        <v/>
      </c>
      <c r="AK164" s="102" t="str">
        <f t="shared" si="52"/>
        <v/>
      </c>
      <c r="AL164" s="205">
        <f t="shared" si="54"/>
        <v>7342.0279173182062</v>
      </c>
      <c r="AM164" s="17"/>
      <c r="AN164" s="17"/>
      <c r="AO164" s="17"/>
      <c r="AP164" s="17"/>
      <c r="AQ164" s="17"/>
    </row>
    <row r="165" spans="1:43">
      <c r="A165" s="65"/>
      <c r="B165" s="171"/>
      <c r="C165" s="144"/>
      <c r="D165" s="40"/>
      <c r="E165" s="41"/>
      <c r="F165" s="42"/>
      <c r="G165" s="43"/>
      <c r="H165" s="43"/>
      <c r="I165" s="60"/>
      <c r="J165" s="44"/>
      <c r="K165" s="45"/>
      <c r="L165" s="46"/>
      <c r="M165" s="77"/>
      <c r="N165" s="56"/>
      <c r="O165" s="56"/>
      <c r="P165" s="56"/>
      <c r="Q165" s="47">
        <f t="shared" si="55"/>
        <v>7342.0279173182062</v>
      </c>
      <c r="R165" s="48">
        <f t="shared" si="53"/>
        <v>0</v>
      </c>
      <c r="S165" s="49"/>
      <c r="T165" s="50"/>
      <c r="U165" s="57"/>
      <c r="V165" s="59"/>
      <c r="W165" s="51" t="str">
        <f t="shared" si="44"/>
        <v/>
      </c>
      <c r="X165" s="52" t="str">
        <f t="shared" si="45"/>
        <v/>
      </c>
      <c r="Y165" s="58"/>
      <c r="Z165" s="51" t="str">
        <f t="shared" si="46"/>
        <v/>
      </c>
      <c r="AA165" s="53" t="str">
        <f t="shared" si="47"/>
        <v/>
      </c>
      <c r="AB165" s="54" t="str">
        <f t="shared" si="48"/>
        <v/>
      </c>
      <c r="AC165" s="42"/>
      <c r="AD165" s="59"/>
      <c r="AE165" s="55"/>
      <c r="AF165" s="55"/>
      <c r="AG165" s="55"/>
      <c r="AH165" s="126" t="str">
        <f t="shared" si="49"/>
        <v/>
      </c>
      <c r="AI165" s="125" t="str">
        <f t="shared" si="50"/>
        <v/>
      </c>
      <c r="AJ165" s="127" t="str">
        <f t="shared" si="51"/>
        <v/>
      </c>
      <c r="AK165" s="102" t="str">
        <f t="shared" si="52"/>
        <v/>
      </c>
      <c r="AL165" s="205">
        <f t="shared" si="54"/>
        <v>7342.0279173182062</v>
      </c>
      <c r="AM165" s="17"/>
      <c r="AN165" s="17"/>
      <c r="AO165" s="17"/>
      <c r="AP165" s="17"/>
      <c r="AQ165" s="17"/>
    </row>
    <row r="166" spans="1:43">
      <c r="A166" s="65"/>
      <c r="B166" s="171"/>
      <c r="C166" s="144"/>
      <c r="D166" s="40"/>
      <c r="E166" s="41"/>
      <c r="F166" s="42"/>
      <c r="G166" s="43"/>
      <c r="H166" s="43"/>
      <c r="I166" s="60"/>
      <c r="J166" s="44"/>
      <c r="K166" s="45"/>
      <c r="L166" s="46"/>
      <c r="M166" s="77"/>
      <c r="N166" s="56"/>
      <c r="O166" s="56"/>
      <c r="P166" s="56"/>
      <c r="Q166" s="47">
        <f t="shared" si="55"/>
        <v>7342.0279173182062</v>
      </c>
      <c r="R166" s="48">
        <f t="shared" si="53"/>
        <v>0</v>
      </c>
      <c r="S166" s="49"/>
      <c r="T166" s="50"/>
      <c r="U166" s="57"/>
      <c r="V166" s="59"/>
      <c r="W166" s="51" t="str">
        <f t="shared" si="44"/>
        <v/>
      </c>
      <c r="X166" s="52" t="str">
        <f t="shared" si="45"/>
        <v/>
      </c>
      <c r="Y166" s="58"/>
      <c r="Z166" s="51" t="str">
        <f t="shared" si="46"/>
        <v/>
      </c>
      <c r="AA166" s="53" t="str">
        <f t="shared" si="47"/>
        <v/>
      </c>
      <c r="AB166" s="54" t="str">
        <f t="shared" si="48"/>
        <v/>
      </c>
      <c r="AC166" s="42"/>
      <c r="AD166" s="59"/>
      <c r="AE166" s="55"/>
      <c r="AF166" s="55"/>
      <c r="AG166" s="55"/>
      <c r="AH166" s="126" t="str">
        <f t="shared" si="49"/>
        <v/>
      </c>
      <c r="AI166" s="125" t="str">
        <f t="shared" si="50"/>
        <v/>
      </c>
      <c r="AJ166" s="127" t="str">
        <f t="shared" si="51"/>
        <v/>
      </c>
      <c r="AK166" s="102" t="str">
        <f t="shared" si="52"/>
        <v/>
      </c>
      <c r="AL166" s="205">
        <f t="shared" si="54"/>
        <v>7342.0279173182062</v>
      </c>
      <c r="AM166" s="17"/>
      <c r="AN166" s="17"/>
      <c r="AO166" s="17"/>
      <c r="AP166" s="17"/>
      <c r="AQ166" s="17"/>
    </row>
    <row r="167" spans="1:43">
      <c r="A167" s="65"/>
      <c r="B167" s="171"/>
      <c r="C167" s="144"/>
      <c r="D167" s="40"/>
      <c r="E167" s="41"/>
      <c r="F167" s="42"/>
      <c r="G167" s="43"/>
      <c r="H167" s="43"/>
      <c r="I167" s="60"/>
      <c r="J167" s="44"/>
      <c r="K167" s="45"/>
      <c r="L167" s="46"/>
      <c r="M167" s="77"/>
      <c r="N167" s="56"/>
      <c r="O167" s="56"/>
      <c r="P167" s="56"/>
      <c r="Q167" s="47">
        <f t="shared" si="55"/>
        <v>7342.0279173182062</v>
      </c>
      <c r="R167" s="48">
        <f t="shared" si="53"/>
        <v>0</v>
      </c>
      <c r="S167" s="49"/>
      <c r="T167" s="50"/>
      <c r="U167" s="57"/>
      <c r="V167" s="59"/>
      <c r="W167" s="51" t="str">
        <f t="shared" si="44"/>
        <v/>
      </c>
      <c r="X167" s="52" t="str">
        <f t="shared" si="45"/>
        <v/>
      </c>
      <c r="Y167" s="58"/>
      <c r="Z167" s="51" t="str">
        <f t="shared" si="46"/>
        <v/>
      </c>
      <c r="AA167" s="53" t="str">
        <f t="shared" si="47"/>
        <v/>
      </c>
      <c r="AB167" s="54" t="str">
        <f t="shared" si="48"/>
        <v/>
      </c>
      <c r="AC167" s="42"/>
      <c r="AD167" s="59"/>
      <c r="AE167" s="55"/>
      <c r="AF167" s="55"/>
      <c r="AG167" s="55"/>
      <c r="AH167" s="126" t="str">
        <f t="shared" si="49"/>
        <v/>
      </c>
      <c r="AI167" s="125" t="str">
        <f t="shared" si="50"/>
        <v/>
      </c>
      <c r="AJ167" s="127" t="str">
        <f t="shared" si="51"/>
        <v/>
      </c>
      <c r="AK167" s="102" t="str">
        <f t="shared" si="52"/>
        <v/>
      </c>
      <c r="AL167" s="205">
        <f t="shared" si="54"/>
        <v>7342.0279173182062</v>
      </c>
      <c r="AM167" s="17"/>
      <c r="AN167" s="17"/>
      <c r="AO167" s="17"/>
      <c r="AP167" s="17"/>
      <c r="AQ167" s="17"/>
    </row>
    <row r="168" spans="1:43">
      <c r="A168" s="65"/>
      <c r="B168" s="171"/>
      <c r="C168" s="144"/>
      <c r="D168" s="40"/>
      <c r="E168" s="41"/>
      <c r="F168" s="42"/>
      <c r="G168" s="43"/>
      <c r="H168" s="43"/>
      <c r="I168" s="60"/>
      <c r="J168" s="44"/>
      <c r="K168" s="45"/>
      <c r="L168" s="46"/>
      <c r="M168" s="77"/>
      <c r="N168" s="56"/>
      <c r="O168" s="56"/>
      <c r="P168" s="56"/>
      <c r="Q168" s="47">
        <f t="shared" si="55"/>
        <v>7342.0279173182062</v>
      </c>
      <c r="R168" s="48">
        <f t="shared" si="53"/>
        <v>0</v>
      </c>
      <c r="S168" s="49"/>
      <c r="T168" s="50"/>
      <c r="U168" s="57"/>
      <c r="V168" s="59"/>
      <c r="W168" s="51" t="str">
        <f t="shared" si="44"/>
        <v/>
      </c>
      <c r="X168" s="52" t="str">
        <f t="shared" si="45"/>
        <v/>
      </c>
      <c r="Y168" s="58"/>
      <c r="Z168" s="51" t="str">
        <f t="shared" si="46"/>
        <v/>
      </c>
      <c r="AA168" s="53" t="str">
        <f t="shared" si="47"/>
        <v/>
      </c>
      <c r="AB168" s="54" t="str">
        <f t="shared" si="48"/>
        <v/>
      </c>
      <c r="AC168" s="42"/>
      <c r="AD168" s="59"/>
      <c r="AE168" s="55"/>
      <c r="AF168" s="55"/>
      <c r="AG168" s="55"/>
      <c r="AH168" s="126" t="str">
        <f t="shared" si="49"/>
        <v/>
      </c>
      <c r="AI168" s="125" t="str">
        <f t="shared" si="50"/>
        <v/>
      </c>
      <c r="AJ168" s="127" t="str">
        <f t="shared" si="51"/>
        <v/>
      </c>
      <c r="AK168" s="102" t="str">
        <f t="shared" si="52"/>
        <v/>
      </c>
      <c r="AL168" s="205">
        <f t="shared" si="54"/>
        <v>7342.0279173182062</v>
      </c>
      <c r="AM168" s="17"/>
      <c r="AN168" s="17"/>
      <c r="AO168" s="17"/>
      <c r="AP168" s="17"/>
      <c r="AQ168" s="17"/>
    </row>
    <row r="169" spans="1:43">
      <c r="A169" s="65"/>
      <c r="B169" s="171"/>
      <c r="C169" s="144"/>
      <c r="D169" s="40"/>
      <c r="E169" s="41"/>
      <c r="F169" s="42"/>
      <c r="G169" s="43"/>
      <c r="H169" s="43"/>
      <c r="I169" s="60"/>
      <c r="J169" s="44"/>
      <c r="K169" s="45"/>
      <c r="L169" s="46"/>
      <c r="M169" s="77"/>
      <c r="N169" s="56"/>
      <c r="O169" s="56"/>
      <c r="P169" s="56"/>
      <c r="Q169" s="47">
        <f t="shared" si="55"/>
        <v>7342.0279173182062</v>
      </c>
      <c r="R169" s="48">
        <f t="shared" si="53"/>
        <v>0</v>
      </c>
      <c r="S169" s="49"/>
      <c r="T169" s="50"/>
      <c r="U169" s="57"/>
      <c r="V169" s="59"/>
      <c r="W169" s="51" t="str">
        <f t="shared" si="44"/>
        <v/>
      </c>
      <c r="X169" s="52" t="str">
        <f t="shared" si="45"/>
        <v/>
      </c>
      <c r="Y169" s="58"/>
      <c r="Z169" s="51" t="str">
        <f t="shared" si="46"/>
        <v/>
      </c>
      <c r="AA169" s="53" t="str">
        <f t="shared" si="47"/>
        <v/>
      </c>
      <c r="AB169" s="54" t="str">
        <f t="shared" si="48"/>
        <v/>
      </c>
      <c r="AC169" s="42"/>
      <c r="AD169" s="59"/>
      <c r="AE169" s="55"/>
      <c r="AF169" s="55"/>
      <c r="AG169" s="55"/>
      <c r="AH169" s="126" t="str">
        <f t="shared" si="49"/>
        <v/>
      </c>
      <c r="AI169" s="125" t="str">
        <f t="shared" si="50"/>
        <v/>
      </c>
      <c r="AJ169" s="127" t="str">
        <f t="shared" si="51"/>
        <v/>
      </c>
      <c r="AK169" s="102" t="str">
        <f t="shared" si="52"/>
        <v/>
      </c>
      <c r="AL169" s="205">
        <f t="shared" si="54"/>
        <v>7342.0279173182062</v>
      </c>
      <c r="AM169" s="17"/>
      <c r="AN169" s="17"/>
      <c r="AO169" s="17"/>
      <c r="AP169" s="17"/>
      <c r="AQ169" s="17"/>
    </row>
    <row r="170" spans="1:43">
      <c r="A170" s="65"/>
      <c r="B170" s="171"/>
      <c r="C170" s="144"/>
      <c r="D170" s="40"/>
      <c r="E170" s="41"/>
      <c r="F170" s="42"/>
      <c r="G170" s="43"/>
      <c r="H170" s="43"/>
      <c r="I170" s="60"/>
      <c r="J170" s="44"/>
      <c r="K170" s="45"/>
      <c r="L170" s="46"/>
      <c r="M170" s="77"/>
      <c r="N170" s="56"/>
      <c r="O170" s="56"/>
      <c r="P170" s="56"/>
      <c r="Q170" s="47">
        <f t="shared" si="55"/>
        <v>7342.0279173182062</v>
      </c>
      <c r="R170" s="48">
        <f t="shared" si="53"/>
        <v>0</v>
      </c>
      <c r="S170" s="49"/>
      <c r="T170" s="50"/>
      <c r="U170" s="57"/>
      <c r="V170" s="59"/>
      <c r="W170" s="51" t="str">
        <f t="shared" si="44"/>
        <v/>
      </c>
      <c r="X170" s="52" t="str">
        <f t="shared" si="45"/>
        <v/>
      </c>
      <c r="Y170" s="58"/>
      <c r="Z170" s="51" t="str">
        <f t="shared" si="46"/>
        <v/>
      </c>
      <c r="AA170" s="53" t="str">
        <f t="shared" si="47"/>
        <v/>
      </c>
      <c r="AB170" s="54" t="str">
        <f t="shared" si="48"/>
        <v/>
      </c>
      <c r="AC170" s="42"/>
      <c r="AD170" s="59"/>
      <c r="AE170" s="55"/>
      <c r="AF170" s="55"/>
      <c r="AG170" s="55"/>
      <c r="AH170" s="126" t="str">
        <f t="shared" si="49"/>
        <v/>
      </c>
      <c r="AI170" s="125" t="str">
        <f t="shared" si="50"/>
        <v/>
      </c>
      <c r="AJ170" s="127" t="str">
        <f t="shared" si="51"/>
        <v/>
      </c>
      <c r="AK170" s="102" t="str">
        <f t="shared" si="52"/>
        <v/>
      </c>
      <c r="AL170" s="205">
        <f t="shared" si="54"/>
        <v>7342.0279173182062</v>
      </c>
      <c r="AM170" s="17"/>
      <c r="AN170" s="17"/>
      <c r="AO170" s="17"/>
      <c r="AP170" s="17"/>
      <c r="AQ170" s="17"/>
    </row>
    <row r="171" spans="1:43">
      <c r="A171" s="65"/>
      <c r="B171" s="171"/>
      <c r="C171" s="144"/>
      <c r="D171" s="40"/>
      <c r="E171" s="41"/>
      <c r="F171" s="42"/>
      <c r="G171" s="43"/>
      <c r="H171" s="43"/>
      <c r="I171" s="60"/>
      <c r="J171" s="44"/>
      <c r="K171" s="45"/>
      <c r="L171" s="46"/>
      <c r="M171" s="77"/>
      <c r="N171" s="56"/>
      <c r="O171" s="56"/>
      <c r="P171" s="56"/>
      <c r="Q171" s="47">
        <f t="shared" si="55"/>
        <v>7342.0279173182062</v>
      </c>
      <c r="R171" s="48">
        <f t="shared" ref="R171:R202" si="56">IF(Q171="","",S171*Q171/100%)</f>
        <v>0</v>
      </c>
      <c r="S171" s="49"/>
      <c r="T171" s="50"/>
      <c r="U171" s="57"/>
      <c r="V171" s="59"/>
      <c r="W171" s="51" t="str">
        <f t="shared" si="44"/>
        <v/>
      </c>
      <c r="X171" s="52" t="str">
        <f t="shared" si="45"/>
        <v/>
      </c>
      <c r="Y171" s="58"/>
      <c r="Z171" s="51" t="str">
        <f t="shared" si="46"/>
        <v/>
      </c>
      <c r="AA171" s="53" t="str">
        <f t="shared" si="47"/>
        <v/>
      </c>
      <c r="AB171" s="54" t="str">
        <f t="shared" si="48"/>
        <v/>
      </c>
      <c r="AC171" s="42"/>
      <c r="AD171" s="59"/>
      <c r="AE171" s="55"/>
      <c r="AF171" s="55"/>
      <c r="AG171" s="55"/>
      <c r="AH171" s="126" t="str">
        <f t="shared" si="49"/>
        <v/>
      </c>
      <c r="AI171" s="125" t="str">
        <f t="shared" si="50"/>
        <v/>
      </c>
      <c r="AJ171" s="127" t="str">
        <f t="shared" si="51"/>
        <v/>
      </c>
      <c r="AK171" s="102" t="str">
        <f t="shared" si="52"/>
        <v/>
      </c>
      <c r="AL171" s="205">
        <f t="shared" si="54"/>
        <v>7342.0279173182062</v>
      </c>
      <c r="AM171" s="17"/>
      <c r="AN171" s="17"/>
      <c r="AO171" s="17"/>
      <c r="AP171" s="17"/>
      <c r="AQ171" s="17"/>
    </row>
    <row r="172" spans="1:43">
      <c r="A172" s="65"/>
      <c r="B172" s="171"/>
      <c r="C172" s="144"/>
      <c r="D172" s="40"/>
      <c r="E172" s="41"/>
      <c r="F172" s="42"/>
      <c r="G172" s="43"/>
      <c r="H172" s="43"/>
      <c r="I172" s="60"/>
      <c r="J172" s="44"/>
      <c r="K172" s="45"/>
      <c r="L172" s="46"/>
      <c r="M172" s="77"/>
      <c r="N172" s="56"/>
      <c r="O172" s="56"/>
      <c r="P172" s="56"/>
      <c r="Q172" s="47">
        <f t="shared" si="55"/>
        <v>7342.0279173182062</v>
      </c>
      <c r="R172" s="48">
        <f t="shared" si="56"/>
        <v>0</v>
      </c>
      <c r="S172" s="49"/>
      <c r="T172" s="50"/>
      <c r="U172" s="57"/>
      <c r="V172" s="59"/>
      <c r="W172" s="51" t="str">
        <f t="shared" si="44"/>
        <v/>
      </c>
      <c r="X172" s="52" t="str">
        <f t="shared" si="45"/>
        <v/>
      </c>
      <c r="Y172" s="58"/>
      <c r="Z172" s="51" t="str">
        <f t="shared" si="46"/>
        <v/>
      </c>
      <c r="AA172" s="53" t="str">
        <f t="shared" si="47"/>
        <v/>
      </c>
      <c r="AB172" s="54" t="str">
        <f t="shared" si="48"/>
        <v/>
      </c>
      <c r="AC172" s="42"/>
      <c r="AD172" s="59"/>
      <c r="AE172" s="55"/>
      <c r="AF172" s="55"/>
      <c r="AG172" s="55"/>
      <c r="AH172" s="126" t="str">
        <f t="shared" si="49"/>
        <v/>
      </c>
      <c r="AI172" s="125" t="str">
        <f t="shared" si="50"/>
        <v/>
      </c>
      <c r="AJ172" s="127" t="str">
        <f t="shared" si="51"/>
        <v/>
      </c>
      <c r="AK172" s="102" t="str">
        <f t="shared" si="52"/>
        <v/>
      </c>
      <c r="AL172" s="205">
        <f t="shared" si="54"/>
        <v>7342.0279173182062</v>
      </c>
      <c r="AM172" s="17"/>
      <c r="AN172" s="17"/>
      <c r="AO172" s="17"/>
      <c r="AP172" s="17"/>
      <c r="AQ172" s="17"/>
    </row>
    <row r="173" spans="1:43">
      <c r="A173" s="65"/>
      <c r="B173" s="171"/>
      <c r="C173" s="144"/>
      <c r="D173" s="40"/>
      <c r="E173" s="41"/>
      <c r="F173" s="42"/>
      <c r="G173" s="43"/>
      <c r="H173" s="43"/>
      <c r="I173" s="60"/>
      <c r="J173" s="44"/>
      <c r="K173" s="45"/>
      <c r="L173" s="46"/>
      <c r="M173" s="77"/>
      <c r="N173" s="56"/>
      <c r="O173" s="56"/>
      <c r="P173" s="56"/>
      <c r="Q173" s="47">
        <f t="shared" si="55"/>
        <v>7342.0279173182062</v>
      </c>
      <c r="R173" s="48">
        <f t="shared" si="56"/>
        <v>0</v>
      </c>
      <c r="S173" s="49"/>
      <c r="T173" s="50"/>
      <c r="U173" s="57"/>
      <c r="V173" s="59"/>
      <c r="W173" s="51" t="str">
        <f t="shared" ref="W173:W211" si="57">IF(V173="","",IF(L173="Long",U173-V173,V173-U173))</f>
        <v/>
      </c>
      <c r="X173" s="52" t="str">
        <f t="shared" ref="X173:X211" si="58">IF(W173="","",R173)</f>
        <v/>
      </c>
      <c r="Y173" s="58"/>
      <c r="Z173" s="51" t="str">
        <f t="shared" ref="Z173:Z211" si="59">IF(Y173="","",IF(L173="Long",Y173-U173,U173-Y173))</f>
        <v/>
      </c>
      <c r="AA173" s="53" t="str">
        <f t="shared" ref="AA173:AA211" si="60">IF(AB173="","",AB173*X173/1)</f>
        <v/>
      </c>
      <c r="AB173" s="54" t="str">
        <f t="shared" ref="AB173:AB211" si="61">IF(Z173="","",Z173*1/W173)</f>
        <v/>
      </c>
      <c r="AC173" s="42"/>
      <c r="AD173" s="59"/>
      <c r="AE173" s="55"/>
      <c r="AF173" s="55"/>
      <c r="AG173" s="55"/>
      <c r="AH173" s="126" t="str">
        <f t="shared" ref="AH173:AH211" si="62">IF(AG173="","",AG173+AF173+AE173)</f>
        <v/>
      </c>
      <c r="AI173" s="125" t="str">
        <f t="shared" ref="AI173:AI211" si="63">IF(AD173="","",IF(L173="Long",AD173-U173,U173-AD173))</f>
        <v/>
      </c>
      <c r="AJ173" s="127" t="str">
        <f t="shared" ref="AJ173:AJ211" si="64">IF(AI173="","",AG173*S173/X173)</f>
        <v/>
      </c>
      <c r="AK173" s="102" t="str">
        <f t="shared" ref="AK173:AK211" si="65">IF(AI173="","",(AG173+AF173+AE173)*S173/X173)</f>
        <v/>
      </c>
      <c r="AL173" s="205">
        <f t="shared" si="54"/>
        <v>7342.0279173182062</v>
      </c>
      <c r="AM173" s="17"/>
      <c r="AN173" s="17"/>
      <c r="AO173" s="17"/>
      <c r="AP173" s="17"/>
      <c r="AQ173" s="17"/>
    </row>
    <row r="174" spans="1:43">
      <c r="A174" s="65"/>
      <c r="B174" s="171"/>
      <c r="C174" s="144"/>
      <c r="D174" s="40"/>
      <c r="E174" s="41"/>
      <c r="F174" s="42"/>
      <c r="G174" s="43"/>
      <c r="H174" s="43"/>
      <c r="I174" s="60"/>
      <c r="J174" s="44"/>
      <c r="K174" s="45"/>
      <c r="L174" s="46"/>
      <c r="M174" s="77"/>
      <c r="N174" s="56"/>
      <c r="O174" s="56"/>
      <c r="P174" s="56"/>
      <c r="Q174" s="47">
        <f t="shared" si="55"/>
        <v>7342.0279173182062</v>
      </c>
      <c r="R174" s="48">
        <f t="shared" si="56"/>
        <v>0</v>
      </c>
      <c r="S174" s="49"/>
      <c r="T174" s="50"/>
      <c r="U174" s="57"/>
      <c r="V174" s="59"/>
      <c r="W174" s="51" t="str">
        <f t="shared" si="57"/>
        <v/>
      </c>
      <c r="X174" s="52" t="str">
        <f t="shared" si="58"/>
        <v/>
      </c>
      <c r="Y174" s="58"/>
      <c r="Z174" s="51" t="str">
        <f t="shared" si="59"/>
        <v/>
      </c>
      <c r="AA174" s="53" t="str">
        <f t="shared" si="60"/>
        <v/>
      </c>
      <c r="AB174" s="54" t="str">
        <f t="shared" si="61"/>
        <v/>
      </c>
      <c r="AC174" s="42"/>
      <c r="AD174" s="59"/>
      <c r="AE174" s="55"/>
      <c r="AF174" s="55"/>
      <c r="AG174" s="55"/>
      <c r="AH174" s="126" t="str">
        <f t="shared" si="62"/>
        <v/>
      </c>
      <c r="AI174" s="125" t="str">
        <f t="shared" si="63"/>
        <v/>
      </c>
      <c r="AJ174" s="127" t="str">
        <f t="shared" si="64"/>
        <v/>
      </c>
      <c r="AK174" s="102" t="str">
        <f t="shared" si="65"/>
        <v/>
      </c>
      <c r="AL174" s="205">
        <f t="shared" si="54"/>
        <v>7342.0279173182062</v>
      </c>
      <c r="AM174" s="17"/>
      <c r="AN174" s="17"/>
      <c r="AO174" s="17"/>
      <c r="AP174" s="17"/>
      <c r="AQ174" s="17"/>
    </row>
    <row r="175" spans="1:43">
      <c r="A175" s="65"/>
      <c r="B175" s="171"/>
      <c r="C175" s="144"/>
      <c r="D175" s="40"/>
      <c r="E175" s="41"/>
      <c r="F175" s="42"/>
      <c r="G175" s="43"/>
      <c r="H175" s="43"/>
      <c r="I175" s="60"/>
      <c r="J175" s="44"/>
      <c r="K175" s="45"/>
      <c r="L175" s="46"/>
      <c r="M175" s="77"/>
      <c r="N175" s="56"/>
      <c r="O175" s="56"/>
      <c r="P175" s="56"/>
      <c r="Q175" s="47">
        <f t="shared" si="55"/>
        <v>7342.0279173182062</v>
      </c>
      <c r="R175" s="48">
        <f t="shared" si="56"/>
        <v>0</v>
      </c>
      <c r="S175" s="49"/>
      <c r="T175" s="50"/>
      <c r="U175" s="57"/>
      <c r="V175" s="59"/>
      <c r="W175" s="51" t="str">
        <f t="shared" si="57"/>
        <v/>
      </c>
      <c r="X175" s="52" t="str">
        <f t="shared" si="58"/>
        <v/>
      </c>
      <c r="Y175" s="58"/>
      <c r="Z175" s="51" t="str">
        <f t="shared" si="59"/>
        <v/>
      </c>
      <c r="AA175" s="53" t="str">
        <f t="shared" si="60"/>
        <v/>
      </c>
      <c r="AB175" s="54" t="str">
        <f t="shared" si="61"/>
        <v/>
      </c>
      <c r="AC175" s="42"/>
      <c r="AD175" s="59"/>
      <c r="AE175" s="55"/>
      <c r="AF175" s="55"/>
      <c r="AG175" s="55"/>
      <c r="AH175" s="126" t="str">
        <f t="shared" si="62"/>
        <v/>
      </c>
      <c r="AI175" s="125" t="str">
        <f t="shared" si="63"/>
        <v/>
      </c>
      <c r="AJ175" s="127" t="str">
        <f t="shared" si="64"/>
        <v/>
      </c>
      <c r="AK175" s="102" t="str">
        <f t="shared" si="65"/>
        <v/>
      </c>
      <c r="AL175" s="205">
        <f t="shared" si="54"/>
        <v>7342.0279173182062</v>
      </c>
      <c r="AM175" s="17"/>
      <c r="AN175" s="17"/>
      <c r="AO175" s="17"/>
      <c r="AP175" s="17"/>
      <c r="AQ175" s="17"/>
    </row>
    <row r="176" spans="1:43">
      <c r="A176" s="65"/>
      <c r="B176" s="171"/>
      <c r="C176" s="144"/>
      <c r="D176" s="40"/>
      <c r="E176" s="41"/>
      <c r="F176" s="42"/>
      <c r="G176" s="43"/>
      <c r="H176" s="43"/>
      <c r="I176" s="60"/>
      <c r="J176" s="44"/>
      <c r="K176" s="45"/>
      <c r="L176" s="46"/>
      <c r="M176" s="77"/>
      <c r="N176" s="56"/>
      <c r="O176" s="56"/>
      <c r="P176" s="56"/>
      <c r="Q176" s="47">
        <f t="shared" si="55"/>
        <v>7342.0279173182062</v>
      </c>
      <c r="R176" s="48">
        <f t="shared" si="56"/>
        <v>0</v>
      </c>
      <c r="S176" s="49"/>
      <c r="T176" s="50"/>
      <c r="U176" s="57"/>
      <c r="V176" s="59"/>
      <c r="W176" s="51" t="str">
        <f t="shared" si="57"/>
        <v/>
      </c>
      <c r="X176" s="52" t="str">
        <f t="shared" si="58"/>
        <v/>
      </c>
      <c r="Y176" s="58"/>
      <c r="Z176" s="51" t="str">
        <f t="shared" si="59"/>
        <v/>
      </c>
      <c r="AA176" s="53" t="str">
        <f t="shared" si="60"/>
        <v/>
      </c>
      <c r="AB176" s="54" t="str">
        <f t="shared" si="61"/>
        <v/>
      </c>
      <c r="AC176" s="42"/>
      <c r="AD176" s="59"/>
      <c r="AE176" s="55"/>
      <c r="AF176" s="55"/>
      <c r="AG176" s="55"/>
      <c r="AH176" s="126" t="str">
        <f t="shared" si="62"/>
        <v/>
      </c>
      <c r="AI176" s="125" t="str">
        <f t="shared" si="63"/>
        <v/>
      </c>
      <c r="AJ176" s="127" t="str">
        <f t="shared" si="64"/>
        <v/>
      </c>
      <c r="AK176" s="102" t="str">
        <f t="shared" si="65"/>
        <v/>
      </c>
      <c r="AL176" s="205">
        <f t="shared" si="54"/>
        <v>7342.0279173182062</v>
      </c>
      <c r="AM176" s="17"/>
      <c r="AN176" s="17"/>
      <c r="AO176" s="17"/>
      <c r="AP176" s="17"/>
      <c r="AQ176" s="17"/>
    </row>
    <row r="177" spans="1:43">
      <c r="A177" s="65"/>
      <c r="B177" s="171"/>
      <c r="C177" s="144"/>
      <c r="D177" s="40"/>
      <c r="E177" s="41"/>
      <c r="F177" s="42"/>
      <c r="G177" s="43"/>
      <c r="H177" s="43"/>
      <c r="I177" s="60"/>
      <c r="J177" s="44"/>
      <c r="K177" s="45"/>
      <c r="L177" s="46"/>
      <c r="M177" s="77"/>
      <c r="N177" s="56"/>
      <c r="O177" s="56"/>
      <c r="P177" s="56"/>
      <c r="Q177" s="47">
        <f t="shared" si="55"/>
        <v>7342.0279173182062</v>
      </c>
      <c r="R177" s="48">
        <f t="shared" si="56"/>
        <v>0</v>
      </c>
      <c r="S177" s="49"/>
      <c r="T177" s="50"/>
      <c r="U177" s="57"/>
      <c r="V177" s="59"/>
      <c r="W177" s="51" t="str">
        <f t="shared" si="57"/>
        <v/>
      </c>
      <c r="X177" s="52" t="str">
        <f t="shared" si="58"/>
        <v/>
      </c>
      <c r="Y177" s="58"/>
      <c r="Z177" s="51" t="str">
        <f t="shared" si="59"/>
        <v/>
      </c>
      <c r="AA177" s="53" t="str">
        <f t="shared" si="60"/>
        <v/>
      </c>
      <c r="AB177" s="54" t="str">
        <f t="shared" si="61"/>
        <v/>
      </c>
      <c r="AC177" s="42"/>
      <c r="AD177" s="59"/>
      <c r="AE177" s="55"/>
      <c r="AF177" s="55"/>
      <c r="AG177" s="55"/>
      <c r="AH177" s="126" t="str">
        <f t="shared" si="62"/>
        <v/>
      </c>
      <c r="AI177" s="125" t="str">
        <f t="shared" si="63"/>
        <v/>
      </c>
      <c r="AJ177" s="127" t="str">
        <f t="shared" si="64"/>
        <v/>
      </c>
      <c r="AK177" s="102" t="str">
        <f t="shared" si="65"/>
        <v/>
      </c>
      <c r="AL177" s="205">
        <f t="shared" si="54"/>
        <v>7342.0279173182062</v>
      </c>
      <c r="AM177" s="17"/>
      <c r="AN177" s="17"/>
      <c r="AO177" s="17"/>
      <c r="AP177" s="17"/>
      <c r="AQ177" s="17"/>
    </row>
    <row r="178" spans="1:43">
      <c r="A178" s="65"/>
      <c r="B178" s="171"/>
      <c r="C178" s="144"/>
      <c r="D178" s="40"/>
      <c r="E178" s="41"/>
      <c r="F178" s="42"/>
      <c r="G178" s="43"/>
      <c r="H178" s="43"/>
      <c r="I178" s="60"/>
      <c r="J178" s="44"/>
      <c r="K178" s="45"/>
      <c r="L178" s="46"/>
      <c r="M178" s="77"/>
      <c r="N178" s="56"/>
      <c r="O178" s="56"/>
      <c r="P178" s="56"/>
      <c r="Q178" s="47">
        <f t="shared" si="55"/>
        <v>7342.0279173182062</v>
      </c>
      <c r="R178" s="48">
        <f t="shared" si="56"/>
        <v>0</v>
      </c>
      <c r="S178" s="49"/>
      <c r="T178" s="50"/>
      <c r="U178" s="57"/>
      <c r="V178" s="59"/>
      <c r="W178" s="51" t="str">
        <f t="shared" si="57"/>
        <v/>
      </c>
      <c r="X178" s="52" t="str">
        <f t="shared" si="58"/>
        <v/>
      </c>
      <c r="Y178" s="58"/>
      <c r="Z178" s="51" t="str">
        <f t="shared" si="59"/>
        <v/>
      </c>
      <c r="AA178" s="53" t="str">
        <f t="shared" si="60"/>
        <v/>
      </c>
      <c r="AB178" s="54" t="str">
        <f t="shared" si="61"/>
        <v/>
      </c>
      <c r="AC178" s="42"/>
      <c r="AD178" s="59"/>
      <c r="AE178" s="55"/>
      <c r="AF178" s="55"/>
      <c r="AG178" s="55"/>
      <c r="AH178" s="126" t="str">
        <f t="shared" si="62"/>
        <v/>
      </c>
      <c r="AI178" s="125" t="str">
        <f t="shared" si="63"/>
        <v/>
      </c>
      <c r="AJ178" s="127" t="str">
        <f t="shared" si="64"/>
        <v/>
      </c>
      <c r="AK178" s="102" t="str">
        <f t="shared" si="65"/>
        <v/>
      </c>
      <c r="AL178" s="205">
        <f t="shared" si="54"/>
        <v>7342.0279173182062</v>
      </c>
      <c r="AM178" s="17"/>
      <c r="AN178" s="17"/>
      <c r="AO178" s="17"/>
      <c r="AP178" s="17"/>
      <c r="AQ178" s="17"/>
    </row>
    <row r="179" spans="1:43">
      <c r="A179" s="65"/>
      <c r="B179" s="171"/>
      <c r="C179" s="144"/>
      <c r="D179" s="40"/>
      <c r="E179" s="41"/>
      <c r="F179" s="42"/>
      <c r="G179" s="43"/>
      <c r="H179" s="43"/>
      <c r="I179" s="60"/>
      <c r="J179" s="44"/>
      <c r="K179" s="45"/>
      <c r="L179" s="46"/>
      <c r="M179" s="77"/>
      <c r="N179" s="56"/>
      <c r="O179" s="56"/>
      <c r="P179" s="56"/>
      <c r="Q179" s="47">
        <f t="shared" si="55"/>
        <v>7342.0279173182062</v>
      </c>
      <c r="R179" s="48">
        <f t="shared" si="56"/>
        <v>0</v>
      </c>
      <c r="S179" s="49"/>
      <c r="T179" s="50"/>
      <c r="U179" s="57"/>
      <c r="V179" s="59"/>
      <c r="W179" s="51" t="str">
        <f t="shared" si="57"/>
        <v/>
      </c>
      <c r="X179" s="52" t="str">
        <f t="shared" si="58"/>
        <v/>
      </c>
      <c r="Y179" s="58"/>
      <c r="Z179" s="51" t="str">
        <f t="shared" si="59"/>
        <v/>
      </c>
      <c r="AA179" s="53" t="str">
        <f t="shared" si="60"/>
        <v/>
      </c>
      <c r="AB179" s="54" t="str">
        <f t="shared" si="61"/>
        <v/>
      </c>
      <c r="AC179" s="42"/>
      <c r="AD179" s="59"/>
      <c r="AE179" s="55"/>
      <c r="AF179" s="55"/>
      <c r="AG179" s="55"/>
      <c r="AH179" s="126" t="str">
        <f t="shared" si="62"/>
        <v/>
      </c>
      <c r="AI179" s="125" t="str">
        <f t="shared" si="63"/>
        <v/>
      </c>
      <c r="AJ179" s="127" t="str">
        <f t="shared" si="64"/>
        <v/>
      </c>
      <c r="AK179" s="102" t="str">
        <f t="shared" si="65"/>
        <v/>
      </c>
      <c r="AL179" s="205">
        <f t="shared" si="54"/>
        <v>7342.0279173182062</v>
      </c>
      <c r="AM179" s="17"/>
      <c r="AN179" s="17"/>
      <c r="AO179" s="17"/>
      <c r="AP179" s="17"/>
      <c r="AQ179" s="17"/>
    </row>
    <row r="180" spans="1:43">
      <c r="A180" s="65"/>
      <c r="B180" s="171"/>
      <c r="C180" s="144"/>
      <c r="D180" s="40"/>
      <c r="E180" s="41"/>
      <c r="F180" s="42"/>
      <c r="G180" s="43"/>
      <c r="H180" s="43"/>
      <c r="I180" s="60"/>
      <c r="J180" s="44"/>
      <c r="K180" s="45"/>
      <c r="L180" s="46"/>
      <c r="M180" s="77"/>
      <c r="N180" s="56"/>
      <c r="O180" s="56"/>
      <c r="P180" s="56"/>
      <c r="Q180" s="47">
        <f t="shared" si="55"/>
        <v>7342.0279173182062</v>
      </c>
      <c r="R180" s="48">
        <f t="shared" si="56"/>
        <v>0</v>
      </c>
      <c r="S180" s="49"/>
      <c r="T180" s="50"/>
      <c r="U180" s="57"/>
      <c r="V180" s="59"/>
      <c r="W180" s="51" t="str">
        <f t="shared" si="57"/>
        <v/>
      </c>
      <c r="X180" s="52" t="str">
        <f t="shared" si="58"/>
        <v/>
      </c>
      <c r="Y180" s="58"/>
      <c r="Z180" s="51" t="str">
        <f t="shared" si="59"/>
        <v/>
      </c>
      <c r="AA180" s="53" t="str">
        <f t="shared" si="60"/>
        <v/>
      </c>
      <c r="AB180" s="54" t="str">
        <f t="shared" si="61"/>
        <v/>
      </c>
      <c r="AC180" s="42"/>
      <c r="AD180" s="59"/>
      <c r="AE180" s="55"/>
      <c r="AF180" s="55"/>
      <c r="AG180" s="55"/>
      <c r="AH180" s="126" t="str">
        <f t="shared" si="62"/>
        <v/>
      </c>
      <c r="AI180" s="125" t="str">
        <f t="shared" si="63"/>
        <v/>
      </c>
      <c r="AJ180" s="127" t="str">
        <f t="shared" si="64"/>
        <v/>
      </c>
      <c r="AK180" s="102" t="str">
        <f t="shared" si="65"/>
        <v/>
      </c>
      <c r="AL180" s="205">
        <f t="shared" si="54"/>
        <v>7342.0279173182062</v>
      </c>
      <c r="AM180" s="17"/>
      <c r="AN180" s="17"/>
      <c r="AO180" s="17"/>
      <c r="AP180" s="17"/>
      <c r="AQ180" s="17"/>
    </row>
    <row r="181" spans="1:43">
      <c r="A181" s="65"/>
      <c r="B181" s="171"/>
      <c r="C181" s="144"/>
      <c r="D181" s="40"/>
      <c r="E181" s="41"/>
      <c r="F181" s="42"/>
      <c r="G181" s="43"/>
      <c r="H181" s="43"/>
      <c r="I181" s="60"/>
      <c r="J181" s="44"/>
      <c r="K181" s="45"/>
      <c r="L181" s="46"/>
      <c r="M181" s="77"/>
      <c r="N181" s="56"/>
      <c r="O181" s="56"/>
      <c r="P181" s="56"/>
      <c r="Q181" s="47">
        <f t="shared" si="55"/>
        <v>7342.0279173182062</v>
      </c>
      <c r="R181" s="48">
        <f t="shared" si="56"/>
        <v>0</v>
      </c>
      <c r="S181" s="49"/>
      <c r="T181" s="50"/>
      <c r="U181" s="57"/>
      <c r="V181" s="59"/>
      <c r="W181" s="51" t="str">
        <f t="shared" si="57"/>
        <v/>
      </c>
      <c r="X181" s="52" t="str">
        <f t="shared" si="58"/>
        <v/>
      </c>
      <c r="Y181" s="58"/>
      <c r="Z181" s="51" t="str">
        <f t="shared" si="59"/>
        <v/>
      </c>
      <c r="AA181" s="53" t="str">
        <f t="shared" si="60"/>
        <v/>
      </c>
      <c r="AB181" s="54" t="str">
        <f t="shared" si="61"/>
        <v/>
      </c>
      <c r="AC181" s="42"/>
      <c r="AD181" s="59"/>
      <c r="AE181" s="55"/>
      <c r="AF181" s="55"/>
      <c r="AG181" s="55"/>
      <c r="AH181" s="126" t="str">
        <f t="shared" si="62"/>
        <v/>
      </c>
      <c r="AI181" s="125" t="str">
        <f t="shared" si="63"/>
        <v/>
      </c>
      <c r="AJ181" s="127" t="str">
        <f t="shared" si="64"/>
        <v/>
      </c>
      <c r="AK181" s="102" t="str">
        <f t="shared" si="65"/>
        <v/>
      </c>
      <c r="AL181" s="205">
        <f t="shared" si="54"/>
        <v>7342.0279173182062</v>
      </c>
      <c r="AM181" s="17"/>
      <c r="AN181" s="17"/>
      <c r="AO181" s="17"/>
      <c r="AP181" s="17"/>
      <c r="AQ181" s="17"/>
    </row>
    <row r="182" spans="1:43">
      <c r="A182" s="65"/>
      <c r="B182" s="171"/>
      <c r="C182" s="144"/>
      <c r="D182" s="40"/>
      <c r="E182" s="41"/>
      <c r="F182" s="42"/>
      <c r="G182" s="43"/>
      <c r="H182" s="43"/>
      <c r="I182" s="60"/>
      <c r="J182" s="44"/>
      <c r="K182" s="45"/>
      <c r="L182" s="46"/>
      <c r="M182" s="77"/>
      <c r="N182" s="56"/>
      <c r="O182" s="56"/>
      <c r="P182" s="56"/>
      <c r="Q182" s="47">
        <f t="shared" si="55"/>
        <v>7342.0279173182062</v>
      </c>
      <c r="R182" s="48">
        <f t="shared" si="56"/>
        <v>0</v>
      </c>
      <c r="S182" s="49"/>
      <c r="T182" s="50"/>
      <c r="U182" s="57"/>
      <c r="V182" s="59"/>
      <c r="W182" s="51" t="str">
        <f t="shared" si="57"/>
        <v/>
      </c>
      <c r="X182" s="52" t="str">
        <f t="shared" si="58"/>
        <v/>
      </c>
      <c r="Y182" s="58"/>
      <c r="Z182" s="51" t="str">
        <f t="shared" si="59"/>
        <v/>
      </c>
      <c r="AA182" s="53" t="str">
        <f t="shared" si="60"/>
        <v/>
      </c>
      <c r="AB182" s="54" t="str">
        <f t="shared" si="61"/>
        <v/>
      </c>
      <c r="AC182" s="42"/>
      <c r="AD182" s="59"/>
      <c r="AE182" s="55"/>
      <c r="AF182" s="55"/>
      <c r="AG182" s="55"/>
      <c r="AH182" s="126" t="str">
        <f t="shared" si="62"/>
        <v/>
      </c>
      <c r="AI182" s="125" t="str">
        <f t="shared" si="63"/>
        <v/>
      </c>
      <c r="AJ182" s="127" t="str">
        <f t="shared" si="64"/>
        <v/>
      </c>
      <c r="AK182" s="102" t="str">
        <f t="shared" si="65"/>
        <v/>
      </c>
      <c r="AL182" s="205">
        <f t="shared" si="54"/>
        <v>7342.0279173182062</v>
      </c>
      <c r="AM182" s="17"/>
      <c r="AN182" s="17"/>
      <c r="AO182" s="17"/>
      <c r="AP182" s="17"/>
      <c r="AQ182" s="17"/>
    </row>
    <row r="183" spans="1:43">
      <c r="A183" s="65"/>
      <c r="B183" s="171"/>
      <c r="C183" s="144"/>
      <c r="D183" s="40"/>
      <c r="E183" s="41"/>
      <c r="F183" s="42"/>
      <c r="G183" s="43"/>
      <c r="H183" s="43"/>
      <c r="I183" s="60"/>
      <c r="J183" s="44"/>
      <c r="K183" s="45"/>
      <c r="L183" s="46"/>
      <c r="M183" s="77"/>
      <c r="N183" s="56"/>
      <c r="O183" s="56"/>
      <c r="P183" s="56"/>
      <c r="Q183" s="47">
        <f t="shared" si="55"/>
        <v>7342.0279173182062</v>
      </c>
      <c r="R183" s="48">
        <f t="shared" si="56"/>
        <v>0</v>
      </c>
      <c r="S183" s="49"/>
      <c r="T183" s="50"/>
      <c r="U183" s="57"/>
      <c r="V183" s="59"/>
      <c r="W183" s="51" t="str">
        <f t="shared" si="57"/>
        <v/>
      </c>
      <c r="X183" s="52" t="str">
        <f t="shared" si="58"/>
        <v/>
      </c>
      <c r="Y183" s="58"/>
      <c r="Z183" s="51" t="str">
        <f t="shared" si="59"/>
        <v/>
      </c>
      <c r="AA183" s="53" t="str">
        <f t="shared" si="60"/>
        <v/>
      </c>
      <c r="AB183" s="54" t="str">
        <f t="shared" si="61"/>
        <v/>
      </c>
      <c r="AC183" s="42"/>
      <c r="AD183" s="59"/>
      <c r="AE183" s="55"/>
      <c r="AF183" s="55"/>
      <c r="AG183" s="55"/>
      <c r="AH183" s="126" t="str">
        <f t="shared" si="62"/>
        <v/>
      </c>
      <c r="AI183" s="125" t="str">
        <f t="shared" si="63"/>
        <v/>
      </c>
      <c r="AJ183" s="127" t="str">
        <f t="shared" si="64"/>
        <v/>
      </c>
      <c r="AK183" s="102" t="str">
        <f t="shared" si="65"/>
        <v/>
      </c>
      <c r="AL183" s="205">
        <f t="shared" si="54"/>
        <v>7342.0279173182062</v>
      </c>
      <c r="AM183" s="17"/>
      <c r="AN183" s="17"/>
      <c r="AO183" s="17"/>
      <c r="AP183" s="17"/>
      <c r="AQ183" s="17"/>
    </row>
    <row r="184" spans="1:43">
      <c r="A184" s="65"/>
      <c r="B184" s="171"/>
      <c r="C184" s="144"/>
      <c r="D184" s="40"/>
      <c r="E184" s="41"/>
      <c r="F184" s="42"/>
      <c r="G184" s="43"/>
      <c r="H184" s="43"/>
      <c r="I184" s="60"/>
      <c r="J184" s="44"/>
      <c r="K184" s="45"/>
      <c r="L184" s="46"/>
      <c r="M184" s="77"/>
      <c r="N184" s="56"/>
      <c r="O184" s="56"/>
      <c r="P184" s="56"/>
      <c r="Q184" s="47">
        <f t="shared" si="55"/>
        <v>7342.0279173182062</v>
      </c>
      <c r="R184" s="48">
        <f t="shared" si="56"/>
        <v>0</v>
      </c>
      <c r="S184" s="49"/>
      <c r="T184" s="50"/>
      <c r="U184" s="57"/>
      <c r="V184" s="59"/>
      <c r="W184" s="51" t="str">
        <f t="shared" si="57"/>
        <v/>
      </c>
      <c r="X184" s="52" t="str">
        <f t="shared" si="58"/>
        <v/>
      </c>
      <c r="Y184" s="58"/>
      <c r="Z184" s="51" t="str">
        <f t="shared" si="59"/>
        <v/>
      </c>
      <c r="AA184" s="53" t="str">
        <f t="shared" si="60"/>
        <v/>
      </c>
      <c r="AB184" s="54" t="str">
        <f t="shared" si="61"/>
        <v/>
      </c>
      <c r="AC184" s="42"/>
      <c r="AD184" s="59"/>
      <c r="AE184" s="55"/>
      <c r="AF184" s="55"/>
      <c r="AG184" s="55"/>
      <c r="AH184" s="126" t="str">
        <f t="shared" si="62"/>
        <v/>
      </c>
      <c r="AI184" s="125" t="str">
        <f t="shared" si="63"/>
        <v/>
      </c>
      <c r="AJ184" s="127" t="str">
        <f t="shared" si="64"/>
        <v/>
      </c>
      <c r="AK184" s="102" t="str">
        <f t="shared" si="65"/>
        <v/>
      </c>
      <c r="AL184" s="205">
        <f t="shared" si="54"/>
        <v>7342.0279173182062</v>
      </c>
      <c r="AM184" s="17"/>
      <c r="AN184" s="17"/>
      <c r="AO184" s="17"/>
      <c r="AP184" s="17"/>
      <c r="AQ184" s="17"/>
    </row>
    <row r="185" spans="1:43">
      <c r="A185" s="65"/>
      <c r="B185" s="171"/>
      <c r="C185" s="144"/>
      <c r="D185" s="40"/>
      <c r="E185" s="41"/>
      <c r="F185" s="42"/>
      <c r="G185" s="43"/>
      <c r="H185" s="43"/>
      <c r="I185" s="60"/>
      <c r="J185" s="44"/>
      <c r="K185" s="45"/>
      <c r="L185" s="46"/>
      <c r="M185" s="77"/>
      <c r="N185" s="56"/>
      <c r="O185" s="56"/>
      <c r="P185" s="56"/>
      <c r="Q185" s="47">
        <f t="shared" si="55"/>
        <v>7342.0279173182062</v>
      </c>
      <c r="R185" s="48">
        <f t="shared" si="56"/>
        <v>0</v>
      </c>
      <c r="S185" s="49"/>
      <c r="T185" s="50"/>
      <c r="U185" s="57"/>
      <c r="V185" s="59"/>
      <c r="W185" s="51" t="str">
        <f t="shared" si="57"/>
        <v/>
      </c>
      <c r="X185" s="52" t="str">
        <f t="shared" si="58"/>
        <v/>
      </c>
      <c r="Y185" s="58"/>
      <c r="Z185" s="51" t="str">
        <f t="shared" si="59"/>
        <v/>
      </c>
      <c r="AA185" s="53" t="str">
        <f t="shared" si="60"/>
        <v/>
      </c>
      <c r="AB185" s="54" t="str">
        <f t="shared" si="61"/>
        <v/>
      </c>
      <c r="AC185" s="42"/>
      <c r="AD185" s="59"/>
      <c r="AE185" s="55"/>
      <c r="AF185" s="55"/>
      <c r="AG185" s="55"/>
      <c r="AH185" s="126" t="str">
        <f t="shared" si="62"/>
        <v/>
      </c>
      <c r="AI185" s="125" t="str">
        <f t="shared" si="63"/>
        <v/>
      </c>
      <c r="AJ185" s="127" t="str">
        <f t="shared" si="64"/>
        <v/>
      </c>
      <c r="AK185" s="102" t="str">
        <f t="shared" si="65"/>
        <v/>
      </c>
      <c r="AL185" s="205">
        <f t="shared" si="54"/>
        <v>7342.0279173182062</v>
      </c>
      <c r="AM185" s="17"/>
      <c r="AN185" s="17"/>
      <c r="AO185" s="17"/>
      <c r="AP185" s="17"/>
      <c r="AQ185" s="17"/>
    </row>
    <row r="186" spans="1:43">
      <c r="A186" s="65"/>
      <c r="B186" s="171"/>
      <c r="C186" s="144"/>
      <c r="D186" s="40"/>
      <c r="E186" s="41"/>
      <c r="F186" s="42"/>
      <c r="G186" s="43"/>
      <c r="H186" s="43"/>
      <c r="I186" s="60"/>
      <c r="J186" s="44"/>
      <c r="K186" s="45"/>
      <c r="L186" s="46"/>
      <c r="M186" s="77"/>
      <c r="N186" s="56"/>
      <c r="O186" s="56"/>
      <c r="P186" s="56"/>
      <c r="Q186" s="47">
        <f t="shared" si="55"/>
        <v>7342.0279173182062</v>
      </c>
      <c r="R186" s="48">
        <f t="shared" si="56"/>
        <v>0</v>
      </c>
      <c r="S186" s="49"/>
      <c r="T186" s="50"/>
      <c r="U186" s="57"/>
      <c r="V186" s="59"/>
      <c r="W186" s="51" t="str">
        <f t="shared" si="57"/>
        <v/>
      </c>
      <c r="X186" s="52" t="str">
        <f t="shared" si="58"/>
        <v/>
      </c>
      <c r="Y186" s="58"/>
      <c r="Z186" s="51" t="str">
        <f t="shared" si="59"/>
        <v/>
      </c>
      <c r="AA186" s="53" t="str">
        <f t="shared" si="60"/>
        <v/>
      </c>
      <c r="AB186" s="54" t="str">
        <f t="shared" si="61"/>
        <v/>
      </c>
      <c r="AC186" s="42"/>
      <c r="AD186" s="59"/>
      <c r="AE186" s="55"/>
      <c r="AF186" s="55"/>
      <c r="AG186" s="55"/>
      <c r="AH186" s="126" t="str">
        <f t="shared" si="62"/>
        <v/>
      </c>
      <c r="AI186" s="125" t="str">
        <f t="shared" si="63"/>
        <v/>
      </c>
      <c r="AJ186" s="127" t="str">
        <f t="shared" si="64"/>
        <v/>
      </c>
      <c r="AK186" s="102" t="str">
        <f t="shared" si="65"/>
        <v/>
      </c>
      <c r="AL186" s="205">
        <f t="shared" si="54"/>
        <v>7342.0279173182062</v>
      </c>
      <c r="AM186" s="17"/>
      <c r="AN186" s="17"/>
      <c r="AO186" s="17"/>
      <c r="AP186" s="17"/>
      <c r="AQ186" s="17"/>
    </row>
    <row r="187" spans="1:43">
      <c r="A187" s="65"/>
      <c r="B187" s="171"/>
      <c r="C187" s="144"/>
      <c r="D187" s="40"/>
      <c r="E187" s="41"/>
      <c r="F187" s="42"/>
      <c r="G187" s="43"/>
      <c r="H187" s="43"/>
      <c r="I187" s="60"/>
      <c r="J187" s="44"/>
      <c r="K187" s="45"/>
      <c r="L187" s="46"/>
      <c r="M187" s="77"/>
      <c r="N187" s="56"/>
      <c r="O187" s="56"/>
      <c r="P187" s="56"/>
      <c r="Q187" s="47">
        <f t="shared" si="55"/>
        <v>7342.0279173182062</v>
      </c>
      <c r="R187" s="48">
        <f t="shared" si="56"/>
        <v>0</v>
      </c>
      <c r="S187" s="49"/>
      <c r="T187" s="50"/>
      <c r="U187" s="57"/>
      <c r="V187" s="59"/>
      <c r="W187" s="51" t="str">
        <f t="shared" si="57"/>
        <v/>
      </c>
      <c r="X187" s="52" t="str">
        <f t="shared" si="58"/>
        <v/>
      </c>
      <c r="Y187" s="58"/>
      <c r="Z187" s="51" t="str">
        <f t="shared" si="59"/>
        <v/>
      </c>
      <c r="AA187" s="53" t="str">
        <f t="shared" si="60"/>
        <v/>
      </c>
      <c r="AB187" s="54" t="str">
        <f t="shared" si="61"/>
        <v/>
      </c>
      <c r="AC187" s="42"/>
      <c r="AD187" s="59"/>
      <c r="AE187" s="55"/>
      <c r="AF187" s="55"/>
      <c r="AG187" s="55"/>
      <c r="AH187" s="126" t="str">
        <f t="shared" si="62"/>
        <v/>
      </c>
      <c r="AI187" s="125" t="str">
        <f t="shared" si="63"/>
        <v/>
      </c>
      <c r="AJ187" s="127" t="str">
        <f t="shared" si="64"/>
        <v/>
      </c>
      <c r="AK187" s="102" t="str">
        <f t="shared" si="65"/>
        <v/>
      </c>
      <c r="AL187" s="205">
        <f t="shared" si="54"/>
        <v>7342.0279173182062</v>
      </c>
      <c r="AM187" s="17"/>
      <c r="AN187" s="17"/>
      <c r="AO187" s="17"/>
      <c r="AP187" s="17"/>
      <c r="AQ187" s="17"/>
    </row>
    <row r="188" spans="1:43">
      <c r="A188" s="65"/>
      <c r="B188" s="171"/>
      <c r="C188" s="144"/>
      <c r="D188" s="40"/>
      <c r="E188" s="41"/>
      <c r="F188" s="42"/>
      <c r="G188" s="43"/>
      <c r="H188" s="43"/>
      <c r="I188" s="60"/>
      <c r="J188" s="44"/>
      <c r="K188" s="45"/>
      <c r="L188" s="46"/>
      <c r="M188" s="77"/>
      <c r="N188" s="56"/>
      <c r="O188" s="56"/>
      <c r="P188" s="56"/>
      <c r="Q188" s="47">
        <f t="shared" si="55"/>
        <v>7342.0279173182062</v>
      </c>
      <c r="R188" s="48">
        <f t="shared" si="56"/>
        <v>0</v>
      </c>
      <c r="S188" s="49"/>
      <c r="T188" s="50"/>
      <c r="U188" s="57"/>
      <c r="V188" s="59"/>
      <c r="W188" s="51" t="str">
        <f t="shared" si="57"/>
        <v/>
      </c>
      <c r="X188" s="52" t="str">
        <f t="shared" si="58"/>
        <v/>
      </c>
      <c r="Y188" s="58"/>
      <c r="Z188" s="51" t="str">
        <f t="shared" si="59"/>
        <v/>
      </c>
      <c r="AA188" s="53" t="str">
        <f t="shared" si="60"/>
        <v/>
      </c>
      <c r="AB188" s="54" t="str">
        <f t="shared" si="61"/>
        <v/>
      </c>
      <c r="AC188" s="42"/>
      <c r="AD188" s="59"/>
      <c r="AE188" s="55"/>
      <c r="AF188" s="55"/>
      <c r="AG188" s="55"/>
      <c r="AH188" s="126" t="str">
        <f t="shared" si="62"/>
        <v/>
      </c>
      <c r="AI188" s="125" t="str">
        <f t="shared" si="63"/>
        <v/>
      </c>
      <c r="AJ188" s="127" t="str">
        <f t="shared" si="64"/>
        <v/>
      </c>
      <c r="AK188" s="102" t="str">
        <f t="shared" si="65"/>
        <v/>
      </c>
      <c r="AL188" s="205">
        <f t="shared" si="54"/>
        <v>7342.0279173182062</v>
      </c>
      <c r="AM188" s="17"/>
      <c r="AN188" s="17"/>
      <c r="AO188" s="17"/>
      <c r="AP188" s="17"/>
      <c r="AQ188" s="17"/>
    </row>
    <row r="189" spans="1:43">
      <c r="A189" s="65"/>
      <c r="B189" s="171"/>
      <c r="C189" s="144"/>
      <c r="D189" s="40"/>
      <c r="E189" s="41"/>
      <c r="F189" s="42"/>
      <c r="G189" s="43"/>
      <c r="H189" s="43"/>
      <c r="I189" s="60"/>
      <c r="J189" s="44"/>
      <c r="K189" s="45"/>
      <c r="L189" s="46"/>
      <c r="M189" s="77"/>
      <c r="N189" s="56"/>
      <c r="O189" s="56"/>
      <c r="P189" s="56"/>
      <c r="Q189" s="47">
        <f t="shared" si="55"/>
        <v>7342.0279173182062</v>
      </c>
      <c r="R189" s="48">
        <f t="shared" si="56"/>
        <v>0</v>
      </c>
      <c r="S189" s="49"/>
      <c r="T189" s="50"/>
      <c r="U189" s="57"/>
      <c r="V189" s="59"/>
      <c r="W189" s="51" t="str">
        <f t="shared" si="57"/>
        <v/>
      </c>
      <c r="X189" s="52" t="str">
        <f t="shared" si="58"/>
        <v/>
      </c>
      <c r="Y189" s="58"/>
      <c r="Z189" s="51" t="str">
        <f t="shared" si="59"/>
        <v/>
      </c>
      <c r="AA189" s="53" t="str">
        <f t="shared" si="60"/>
        <v/>
      </c>
      <c r="AB189" s="54" t="str">
        <f t="shared" si="61"/>
        <v/>
      </c>
      <c r="AC189" s="42"/>
      <c r="AD189" s="59"/>
      <c r="AE189" s="55"/>
      <c r="AF189" s="55"/>
      <c r="AG189" s="55"/>
      <c r="AH189" s="126" t="str">
        <f t="shared" si="62"/>
        <v/>
      </c>
      <c r="AI189" s="125" t="str">
        <f t="shared" si="63"/>
        <v/>
      </c>
      <c r="AJ189" s="127" t="str">
        <f t="shared" si="64"/>
        <v/>
      </c>
      <c r="AK189" s="102" t="str">
        <f t="shared" si="65"/>
        <v/>
      </c>
      <c r="AL189" s="205">
        <f t="shared" si="54"/>
        <v>7342.0279173182062</v>
      </c>
      <c r="AM189" s="17"/>
      <c r="AN189" s="17"/>
      <c r="AO189" s="17"/>
      <c r="AP189" s="17"/>
      <c r="AQ189" s="17"/>
    </row>
    <row r="190" spans="1:43">
      <c r="A190" s="65"/>
      <c r="B190" s="171"/>
      <c r="C190" s="144"/>
      <c r="D190" s="40"/>
      <c r="E190" s="41"/>
      <c r="F190" s="42"/>
      <c r="G190" s="43"/>
      <c r="H190" s="43"/>
      <c r="I190" s="60"/>
      <c r="J190" s="44"/>
      <c r="K190" s="45"/>
      <c r="L190" s="46"/>
      <c r="M190" s="77"/>
      <c r="N190" s="56"/>
      <c r="O190" s="56"/>
      <c r="P190" s="56"/>
      <c r="Q190" s="47">
        <f t="shared" si="55"/>
        <v>7342.0279173182062</v>
      </c>
      <c r="R190" s="48">
        <f t="shared" si="56"/>
        <v>0</v>
      </c>
      <c r="S190" s="49"/>
      <c r="T190" s="50"/>
      <c r="U190" s="57"/>
      <c r="V190" s="59"/>
      <c r="W190" s="51" t="str">
        <f t="shared" si="57"/>
        <v/>
      </c>
      <c r="X190" s="52" t="str">
        <f t="shared" si="58"/>
        <v/>
      </c>
      <c r="Y190" s="58"/>
      <c r="Z190" s="51" t="str">
        <f t="shared" si="59"/>
        <v/>
      </c>
      <c r="AA190" s="53" t="str">
        <f t="shared" si="60"/>
        <v/>
      </c>
      <c r="AB190" s="54" t="str">
        <f t="shared" si="61"/>
        <v/>
      </c>
      <c r="AC190" s="42"/>
      <c r="AD190" s="59"/>
      <c r="AE190" s="55"/>
      <c r="AF190" s="55"/>
      <c r="AG190" s="55"/>
      <c r="AH190" s="126" t="str">
        <f t="shared" si="62"/>
        <v/>
      </c>
      <c r="AI190" s="125" t="str">
        <f t="shared" si="63"/>
        <v/>
      </c>
      <c r="AJ190" s="127" t="str">
        <f t="shared" si="64"/>
        <v/>
      </c>
      <c r="AK190" s="102" t="str">
        <f t="shared" si="65"/>
        <v/>
      </c>
      <c r="AL190" s="205">
        <f t="shared" si="54"/>
        <v>7342.0279173182062</v>
      </c>
      <c r="AM190" s="17"/>
      <c r="AN190" s="17"/>
      <c r="AO190" s="17"/>
      <c r="AP190" s="17"/>
      <c r="AQ190" s="17"/>
    </row>
    <row r="191" spans="1:43">
      <c r="A191" s="65"/>
      <c r="B191" s="171"/>
      <c r="C191" s="144"/>
      <c r="D191" s="40"/>
      <c r="E191" s="41"/>
      <c r="F191" s="42"/>
      <c r="G191" s="43"/>
      <c r="H191" s="43"/>
      <c r="I191" s="60"/>
      <c r="J191" s="44"/>
      <c r="K191" s="45"/>
      <c r="L191" s="46"/>
      <c r="M191" s="77"/>
      <c r="N191" s="56"/>
      <c r="O191" s="56"/>
      <c r="P191" s="56"/>
      <c r="Q191" s="47">
        <f t="shared" si="55"/>
        <v>7342.0279173182062</v>
      </c>
      <c r="R191" s="48">
        <f t="shared" si="56"/>
        <v>0</v>
      </c>
      <c r="S191" s="49"/>
      <c r="T191" s="50"/>
      <c r="U191" s="57"/>
      <c r="V191" s="59"/>
      <c r="W191" s="51" t="str">
        <f t="shared" si="57"/>
        <v/>
      </c>
      <c r="X191" s="52" t="str">
        <f t="shared" si="58"/>
        <v/>
      </c>
      <c r="Y191" s="58"/>
      <c r="Z191" s="51" t="str">
        <f t="shared" si="59"/>
        <v/>
      </c>
      <c r="AA191" s="53" t="str">
        <f t="shared" si="60"/>
        <v/>
      </c>
      <c r="AB191" s="54" t="str">
        <f t="shared" si="61"/>
        <v/>
      </c>
      <c r="AC191" s="42"/>
      <c r="AD191" s="59"/>
      <c r="AE191" s="55"/>
      <c r="AF191" s="55"/>
      <c r="AG191" s="55"/>
      <c r="AH191" s="126" t="str">
        <f t="shared" si="62"/>
        <v/>
      </c>
      <c r="AI191" s="125" t="str">
        <f t="shared" si="63"/>
        <v/>
      </c>
      <c r="AJ191" s="127" t="str">
        <f t="shared" si="64"/>
        <v/>
      </c>
      <c r="AK191" s="102" t="str">
        <f t="shared" si="65"/>
        <v/>
      </c>
      <c r="AL191" s="205">
        <f t="shared" si="54"/>
        <v>7342.0279173182062</v>
      </c>
      <c r="AM191" s="17"/>
      <c r="AN191" s="17"/>
      <c r="AO191" s="17"/>
      <c r="AP191" s="17"/>
      <c r="AQ191" s="17"/>
    </row>
    <row r="192" spans="1:43">
      <c r="A192" s="65"/>
      <c r="B192" s="171"/>
      <c r="C192" s="144"/>
      <c r="D192" s="40"/>
      <c r="E192" s="41"/>
      <c r="F192" s="42"/>
      <c r="G192" s="43"/>
      <c r="H192" s="43"/>
      <c r="I192" s="60"/>
      <c r="J192" s="44"/>
      <c r="K192" s="45"/>
      <c r="L192" s="46"/>
      <c r="M192" s="77"/>
      <c r="N192" s="56"/>
      <c r="O192" s="56"/>
      <c r="P192" s="56"/>
      <c r="Q192" s="47">
        <f t="shared" si="55"/>
        <v>7342.0279173182062</v>
      </c>
      <c r="R192" s="48">
        <f t="shared" si="56"/>
        <v>0</v>
      </c>
      <c r="S192" s="49"/>
      <c r="T192" s="50"/>
      <c r="U192" s="57"/>
      <c r="V192" s="59"/>
      <c r="W192" s="51" t="str">
        <f t="shared" si="57"/>
        <v/>
      </c>
      <c r="X192" s="52" t="str">
        <f t="shared" si="58"/>
        <v/>
      </c>
      <c r="Y192" s="58"/>
      <c r="Z192" s="51" t="str">
        <f t="shared" si="59"/>
        <v/>
      </c>
      <c r="AA192" s="53" t="str">
        <f t="shared" si="60"/>
        <v/>
      </c>
      <c r="AB192" s="54" t="str">
        <f t="shared" si="61"/>
        <v/>
      </c>
      <c r="AC192" s="42"/>
      <c r="AD192" s="59"/>
      <c r="AE192" s="55"/>
      <c r="AF192" s="55"/>
      <c r="AG192" s="55"/>
      <c r="AH192" s="126" t="str">
        <f t="shared" si="62"/>
        <v/>
      </c>
      <c r="AI192" s="125" t="str">
        <f t="shared" si="63"/>
        <v/>
      </c>
      <c r="AJ192" s="127" t="str">
        <f t="shared" si="64"/>
        <v/>
      </c>
      <c r="AK192" s="102" t="str">
        <f t="shared" si="65"/>
        <v/>
      </c>
      <c r="AL192" s="205">
        <f t="shared" si="54"/>
        <v>7342.0279173182062</v>
      </c>
      <c r="AM192" s="17"/>
      <c r="AN192" s="17"/>
      <c r="AO192" s="17"/>
      <c r="AP192" s="17"/>
      <c r="AQ192" s="17"/>
    </row>
    <row r="193" spans="1:43">
      <c r="A193" s="65"/>
      <c r="B193" s="171"/>
      <c r="C193" s="144"/>
      <c r="D193" s="40"/>
      <c r="E193" s="41"/>
      <c r="F193" s="42"/>
      <c r="G193" s="43"/>
      <c r="H193" s="43"/>
      <c r="I193" s="60"/>
      <c r="J193" s="44"/>
      <c r="K193" s="45"/>
      <c r="L193" s="46"/>
      <c r="M193" s="77"/>
      <c r="N193" s="56"/>
      <c r="O193" s="56"/>
      <c r="P193" s="56"/>
      <c r="Q193" s="47">
        <f t="shared" si="55"/>
        <v>7342.0279173182062</v>
      </c>
      <c r="R193" s="48">
        <f t="shared" si="56"/>
        <v>0</v>
      </c>
      <c r="S193" s="49"/>
      <c r="T193" s="50"/>
      <c r="U193" s="57"/>
      <c r="V193" s="59"/>
      <c r="W193" s="51" t="str">
        <f t="shared" si="57"/>
        <v/>
      </c>
      <c r="X193" s="52" t="str">
        <f t="shared" si="58"/>
        <v/>
      </c>
      <c r="Y193" s="58"/>
      <c r="Z193" s="51" t="str">
        <f t="shared" si="59"/>
        <v/>
      </c>
      <c r="AA193" s="53" t="str">
        <f t="shared" si="60"/>
        <v/>
      </c>
      <c r="AB193" s="54" t="str">
        <f t="shared" si="61"/>
        <v/>
      </c>
      <c r="AC193" s="42"/>
      <c r="AD193" s="59"/>
      <c r="AE193" s="55"/>
      <c r="AF193" s="55"/>
      <c r="AG193" s="55"/>
      <c r="AH193" s="126" t="str">
        <f t="shared" si="62"/>
        <v/>
      </c>
      <c r="AI193" s="125" t="str">
        <f t="shared" si="63"/>
        <v/>
      </c>
      <c r="AJ193" s="127" t="str">
        <f t="shared" si="64"/>
        <v/>
      </c>
      <c r="AK193" s="102" t="str">
        <f t="shared" si="65"/>
        <v/>
      </c>
      <c r="AL193" s="205">
        <f t="shared" si="54"/>
        <v>7342.0279173182062</v>
      </c>
      <c r="AM193" s="17"/>
      <c r="AN193" s="17"/>
      <c r="AO193" s="17"/>
      <c r="AP193" s="17"/>
      <c r="AQ193" s="17"/>
    </row>
    <row r="194" spans="1:43">
      <c r="A194" s="65"/>
      <c r="B194" s="171"/>
      <c r="C194" s="144"/>
      <c r="D194" s="40"/>
      <c r="E194" s="41"/>
      <c r="F194" s="42"/>
      <c r="G194" s="43"/>
      <c r="H194" s="43"/>
      <c r="I194" s="60"/>
      <c r="J194" s="44"/>
      <c r="K194" s="45"/>
      <c r="L194" s="46"/>
      <c r="M194" s="77"/>
      <c r="N194" s="56"/>
      <c r="O194" s="56"/>
      <c r="P194" s="56"/>
      <c r="Q194" s="47">
        <f t="shared" si="55"/>
        <v>7342.0279173182062</v>
      </c>
      <c r="R194" s="48">
        <f t="shared" si="56"/>
        <v>0</v>
      </c>
      <c r="S194" s="49"/>
      <c r="T194" s="50"/>
      <c r="U194" s="57"/>
      <c r="V194" s="59"/>
      <c r="W194" s="51" t="str">
        <f t="shared" si="57"/>
        <v/>
      </c>
      <c r="X194" s="52" t="str">
        <f t="shared" si="58"/>
        <v/>
      </c>
      <c r="Y194" s="58"/>
      <c r="Z194" s="51" t="str">
        <f t="shared" si="59"/>
        <v/>
      </c>
      <c r="AA194" s="53" t="str">
        <f t="shared" si="60"/>
        <v/>
      </c>
      <c r="AB194" s="54" t="str">
        <f t="shared" si="61"/>
        <v/>
      </c>
      <c r="AC194" s="42"/>
      <c r="AD194" s="59"/>
      <c r="AE194" s="55"/>
      <c r="AF194" s="55"/>
      <c r="AG194" s="55"/>
      <c r="AH194" s="126" t="str">
        <f t="shared" si="62"/>
        <v/>
      </c>
      <c r="AI194" s="125" t="str">
        <f t="shared" si="63"/>
        <v/>
      </c>
      <c r="AJ194" s="127" t="str">
        <f t="shared" si="64"/>
        <v/>
      </c>
      <c r="AK194" s="102" t="str">
        <f t="shared" si="65"/>
        <v/>
      </c>
      <c r="AL194" s="205">
        <f t="shared" si="54"/>
        <v>7342.0279173182062</v>
      </c>
      <c r="AM194" s="17"/>
      <c r="AN194" s="17"/>
      <c r="AO194" s="17"/>
      <c r="AP194" s="17"/>
      <c r="AQ194" s="17"/>
    </row>
    <row r="195" spans="1:43">
      <c r="A195" s="65"/>
      <c r="B195" s="171"/>
      <c r="C195" s="144"/>
      <c r="D195" s="40"/>
      <c r="E195" s="41"/>
      <c r="F195" s="42"/>
      <c r="G195" s="43"/>
      <c r="H195" s="43"/>
      <c r="I195" s="60"/>
      <c r="J195" s="44"/>
      <c r="K195" s="45"/>
      <c r="L195" s="46"/>
      <c r="M195" s="77"/>
      <c r="N195" s="56"/>
      <c r="O195" s="56"/>
      <c r="P195" s="56"/>
      <c r="Q195" s="47">
        <f t="shared" si="55"/>
        <v>7342.0279173182062</v>
      </c>
      <c r="R195" s="48">
        <f t="shared" si="56"/>
        <v>0</v>
      </c>
      <c r="S195" s="49"/>
      <c r="T195" s="50"/>
      <c r="U195" s="57"/>
      <c r="V195" s="59"/>
      <c r="W195" s="51" t="str">
        <f t="shared" si="57"/>
        <v/>
      </c>
      <c r="X195" s="52" t="str">
        <f t="shared" si="58"/>
        <v/>
      </c>
      <c r="Y195" s="58"/>
      <c r="Z195" s="51" t="str">
        <f t="shared" si="59"/>
        <v/>
      </c>
      <c r="AA195" s="53" t="str">
        <f t="shared" si="60"/>
        <v/>
      </c>
      <c r="AB195" s="54" t="str">
        <f t="shared" si="61"/>
        <v/>
      </c>
      <c r="AC195" s="42"/>
      <c r="AD195" s="59"/>
      <c r="AE195" s="55"/>
      <c r="AF195" s="55"/>
      <c r="AG195" s="55"/>
      <c r="AH195" s="126" t="str">
        <f t="shared" si="62"/>
        <v/>
      </c>
      <c r="AI195" s="125" t="str">
        <f t="shared" si="63"/>
        <v/>
      </c>
      <c r="AJ195" s="127" t="str">
        <f t="shared" si="64"/>
        <v/>
      </c>
      <c r="AK195" s="102" t="str">
        <f t="shared" si="65"/>
        <v/>
      </c>
      <c r="AL195" s="205">
        <f t="shared" si="54"/>
        <v>7342.0279173182062</v>
      </c>
      <c r="AM195" s="17"/>
      <c r="AN195" s="17"/>
      <c r="AO195" s="17"/>
      <c r="AP195" s="17"/>
      <c r="AQ195" s="17"/>
    </row>
    <row r="196" spans="1:43">
      <c r="A196" s="65"/>
      <c r="B196" s="171"/>
      <c r="C196" s="144"/>
      <c r="D196" s="40"/>
      <c r="E196" s="41"/>
      <c r="F196" s="42"/>
      <c r="G196" s="43"/>
      <c r="H196" s="43"/>
      <c r="I196" s="60"/>
      <c r="J196" s="44"/>
      <c r="K196" s="45"/>
      <c r="L196" s="46"/>
      <c r="M196" s="77"/>
      <c r="N196" s="56"/>
      <c r="O196" s="56"/>
      <c r="P196" s="56"/>
      <c r="Q196" s="47">
        <f t="shared" si="55"/>
        <v>7342.0279173182062</v>
      </c>
      <c r="R196" s="48">
        <f t="shared" si="56"/>
        <v>0</v>
      </c>
      <c r="S196" s="49"/>
      <c r="T196" s="50"/>
      <c r="U196" s="57"/>
      <c r="V196" s="59"/>
      <c r="W196" s="51" t="str">
        <f t="shared" si="57"/>
        <v/>
      </c>
      <c r="X196" s="52" t="str">
        <f t="shared" si="58"/>
        <v/>
      </c>
      <c r="Y196" s="58"/>
      <c r="Z196" s="51" t="str">
        <f t="shared" si="59"/>
        <v/>
      </c>
      <c r="AA196" s="53" t="str">
        <f t="shared" si="60"/>
        <v/>
      </c>
      <c r="AB196" s="54" t="str">
        <f t="shared" si="61"/>
        <v/>
      </c>
      <c r="AC196" s="42"/>
      <c r="AD196" s="59"/>
      <c r="AE196" s="55"/>
      <c r="AF196" s="55"/>
      <c r="AG196" s="55"/>
      <c r="AH196" s="126" t="str">
        <f t="shared" si="62"/>
        <v/>
      </c>
      <c r="AI196" s="125" t="str">
        <f t="shared" si="63"/>
        <v/>
      </c>
      <c r="AJ196" s="127" t="str">
        <f t="shared" si="64"/>
        <v/>
      </c>
      <c r="AK196" s="102" t="str">
        <f t="shared" si="65"/>
        <v/>
      </c>
      <c r="AL196" s="205">
        <f t="shared" si="54"/>
        <v>7342.0279173182062</v>
      </c>
      <c r="AM196" s="17"/>
      <c r="AN196" s="17"/>
      <c r="AO196" s="17"/>
      <c r="AP196" s="17"/>
      <c r="AQ196" s="17"/>
    </row>
    <row r="197" spans="1:43">
      <c r="A197" s="65"/>
      <c r="B197" s="171"/>
      <c r="C197" s="144"/>
      <c r="D197" s="40"/>
      <c r="E197" s="41"/>
      <c r="F197" s="42"/>
      <c r="G197" s="43"/>
      <c r="H197" s="43"/>
      <c r="I197" s="60"/>
      <c r="J197" s="44"/>
      <c r="K197" s="45"/>
      <c r="L197" s="46"/>
      <c r="M197" s="77"/>
      <c r="N197" s="56"/>
      <c r="O197" s="56"/>
      <c r="P197" s="56"/>
      <c r="Q197" s="47">
        <f t="shared" si="55"/>
        <v>7342.0279173182062</v>
      </c>
      <c r="R197" s="48">
        <f t="shared" si="56"/>
        <v>0</v>
      </c>
      <c r="S197" s="49"/>
      <c r="T197" s="50"/>
      <c r="U197" s="57"/>
      <c r="V197" s="59"/>
      <c r="W197" s="51" t="str">
        <f t="shared" si="57"/>
        <v/>
      </c>
      <c r="X197" s="52" t="str">
        <f t="shared" si="58"/>
        <v/>
      </c>
      <c r="Y197" s="58"/>
      <c r="Z197" s="51" t="str">
        <f t="shared" si="59"/>
        <v/>
      </c>
      <c r="AA197" s="53" t="str">
        <f t="shared" si="60"/>
        <v/>
      </c>
      <c r="AB197" s="54" t="str">
        <f t="shared" si="61"/>
        <v/>
      </c>
      <c r="AC197" s="42"/>
      <c r="AD197" s="59"/>
      <c r="AE197" s="55"/>
      <c r="AF197" s="55"/>
      <c r="AG197" s="55"/>
      <c r="AH197" s="126" t="str">
        <f t="shared" si="62"/>
        <v/>
      </c>
      <c r="AI197" s="125" t="str">
        <f t="shared" si="63"/>
        <v/>
      </c>
      <c r="AJ197" s="127" t="str">
        <f t="shared" si="64"/>
        <v/>
      </c>
      <c r="AK197" s="102" t="str">
        <f t="shared" si="65"/>
        <v/>
      </c>
      <c r="AL197" s="205">
        <f t="shared" si="54"/>
        <v>7342.0279173182062</v>
      </c>
      <c r="AM197" s="17"/>
      <c r="AN197" s="17"/>
      <c r="AO197" s="17"/>
      <c r="AP197" s="17"/>
      <c r="AQ197" s="17"/>
    </row>
    <row r="198" spans="1:43">
      <c r="A198" s="65"/>
      <c r="B198" s="171"/>
      <c r="C198" s="144"/>
      <c r="D198" s="40"/>
      <c r="E198" s="41"/>
      <c r="F198" s="42"/>
      <c r="G198" s="43"/>
      <c r="H198" s="43"/>
      <c r="I198" s="60"/>
      <c r="J198" s="44"/>
      <c r="K198" s="45"/>
      <c r="L198" s="46"/>
      <c r="M198" s="77"/>
      <c r="N198" s="56"/>
      <c r="O198" s="56"/>
      <c r="P198" s="56"/>
      <c r="Q198" s="47">
        <f t="shared" si="55"/>
        <v>7342.0279173182062</v>
      </c>
      <c r="R198" s="48">
        <f t="shared" si="56"/>
        <v>0</v>
      </c>
      <c r="S198" s="49"/>
      <c r="T198" s="50"/>
      <c r="U198" s="57"/>
      <c r="V198" s="59"/>
      <c r="W198" s="51" t="str">
        <f t="shared" si="57"/>
        <v/>
      </c>
      <c r="X198" s="52" t="str">
        <f t="shared" si="58"/>
        <v/>
      </c>
      <c r="Y198" s="58"/>
      <c r="Z198" s="51" t="str">
        <f t="shared" si="59"/>
        <v/>
      </c>
      <c r="AA198" s="53" t="str">
        <f t="shared" si="60"/>
        <v/>
      </c>
      <c r="AB198" s="54" t="str">
        <f t="shared" si="61"/>
        <v/>
      </c>
      <c r="AC198" s="42"/>
      <c r="AD198" s="59"/>
      <c r="AE198" s="55"/>
      <c r="AF198" s="55"/>
      <c r="AG198" s="55"/>
      <c r="AH198" s="126" t="str">
        <f t="shared" si="62"/>
        <v/>
      </c>
      <c r="AI198" s="125" t="str">
        <f t="shared" si="63"/>
        <v/>
      </c>
      <c r="AJ198" s="127" t="str">
        <f t="shared" si="64"/>
        <v/>
      </c>
      <c r="AK198" s="102" t="str">
        <f t="shared" si="65"/>
        <v/>
      </c>
      <c r="AL198" s="205">
        <f t="shared" si="54"/>
        <v>7342.0279173182062</v>
      </c>
      <c r="AM198" s="63"/>
      <c r="AN198" s="63"/>
      <c r="AO198" s="63"/>
      <c r="AP198" s="63"/>
      <c r="AQ198" s="63"/>
    </row>
    <row r="199" spans="1:43">
      <c r="A199" s="65"/>
      <c r="B199" s="171"/>
      <c r="C199" s="144"/>
      <c r="D199" s="40"/>
      <c r="E199" s="41"/>
      <c r="F199" s="42"/>
      <c r="G199" s="43"/>
      <c r="H199" s="43"/>
      <c r="I199" s="60"/>
      <c r="J199" s="44"/>
      <c r="K199" s="45"/>
      <c r="L199" s="46"/>
      <c r="M199" s="77"/>
      <c r="N199" s="56"/>
      <c r="O199" s="56"/>
      <c r="P199" s="56"/>
      <c r="Q199" s="47">
        <f t="shared" si="55"/>
        <v>7342.0279173182062</v>
      </c>
      <c r="R199" s="48">
        <f t="shared" si="56"/>
        <v>0</v>
      </c>
      <c r="S199" s="49"/>
      <c r="T199" s="50"/>
      <c r="U199" s="57"/>
      <c r="V199" s="59"/>
      <c r="W199" s="51" t="str">
        <f t="shared" si="57"/>
        <v/>
      </c>
      <c r="X199" s="52" t="str">
        <f t="shared" si="58"/>
        <v/>
      </c>
      <c r="Y199" s="58"/>
      <c r="Z199" s="51" t="str">
        <f t="shared" si="59"/>
        <v/>
      </c>
      <c r="AA199" s="53" t="str">
        <f t="shared" si="60"/>
        <v/>
      </c>
      <c r="AB199" s="54" t="str">
        <f t="shared" si="61"/>
        <v/>
      </c>
      <c r="AC199" s="42"/>
      <c r="AD199" s="59"/>
      <c r="AE199" s="55"/>
      <c r="AF199" s="55"/>
      <c r="AG199" s="55"/>
      <c r="AH199" s="126" t="str">
        <f t="shared" si="62"/>
        <v/>
      </c>
      <c r="AI199" s="125" t="str">
        <f t="shared" si="63"/>
        <v/>
      </c>
      <c r="AJ199" s="127" t="str">
        <f t="shared" si="64"/>
        <v/>
      </c>
      <c r="AK199" s="102" t="str">
        <f t="shared" si="65"/>
        <v/>
      </c>
      <c r="AL199" s="205">
        <f t="shared" si="54"/>
        <v>7342.0279173182062</v>
      </c>
      <c r="AM199" s="63"/>
      <c r="AN199" s="63"/>
      <c r="AO199" s="63"/>
      <c r="AP199" s="63"/>
      <c r="AQ199" s="63"/>
    </row>
    <row r="200" spans="1:43">
      <c r="A200" s="65"/>
      <c r="B200" s="171"/>
      <c r="C200" s="144"/>
      <c r="D200" s="40"/>
      <c r="E200" s="41"/>
      <c r="F200" s="42"/>
      <c r="G200" s="43"/>
      <c r="H200" s="43"/>
      <c r="I200" s="60"/>
      <c r="J200" s="44"/>
      <c r="K200" s="45"/>
      <c r="L200" s="46"/>
      <c r="M200" s="77"/>
      <c r="N200" s="56"/>
      <c r="O200" s="56"/>
      <c r="P200" s="56"/>
      <c r="Q200" s="47">
        <f t="shared" si="55"/>
        <v>7342.0279173182062</v>
      </c>
      <c r="R200" s="48">
        <f t="shared" si="56"/>
        <v>0</v>
      </c>
      <c r="S200" s="49"/>
      <c r="T200" s="50"/>
      <c r="U200" s="57"/>
      <c r="V200" s="59"/>
      <c r="W200" s="51" t="str">
        <f t="shared" si="57"/>
        <v/>
      </c>
      <c r="X200" s="52" t="str">
        <f t="shared" si="58"/>
        <v/>
      </c>
      <c r="Y200" s="58"/>
      <c r="Z200" s="51" t="str">
        <f t="shared" si="59"/>
        <v/>
      </c>
      <c r="AA200" s="53" t="str">
        <f t="shared" si="60"/>
        <v/>
      </c>
      <c r="AB200" s="54" t="str">
        <f t="shared" si="61"/>
        <v/>
      </c>
      <c r="AC200" s="42"/>
      <c r="AD200" s="59"/>
      <c r="AE200" s="55"/>
      <c r="AF200" s="55"/>
      <c r="AG200" s="55"/>
      <c r="AH200" s="126" t="str">
        <f t="shared" si="62"/>
        <v/>
      </c>
      <c r="AI200" s="125" t="str">
        <f t="shared" si="63"/>
        <v/>
      </c>
      <c r="AJ200" s="127" t="str">
        <f t="shared" si="64"/>
        <v/>
      </c>
      <c r="AK200" s="102" t="str">
        <f t="shared" si="65"/>
        <v/>
      </c>
      <c r="AL200" s="206"/>
      <c r="AM200" s="63"/>
      <c r="AN200" s="63"/>
      <c r="AO200" s="63"/>
      <c r="AP200" s="63"/>
      <c r="AQ200" s="63"/>
    </row>
    <row r="201" spans="1:43">
      <c r="A201" s="65"/>
      <c r="B201" s="171"/>
      <c r="C201" s="144"/>
      <c r="D201" s="40"/>
      <c r="E201" s="41"/>
      <c r="F201" s="42"/>
      <c r="G201" s="43"/>
      <c r="H201" s="43"/>
      <c r="I201" s="60"/>
      <c r="J201" s="44"/>
      <c r="K201" s="45"/>
      <c r="L201" s="46"/>
      <c r="M201" s="77"/>
      <c r="N201" s="56"/>
      <c r="O201" s="56"/>
      <c r="P201" s="56"/>
      <c r="Q201" s="47">
        <f t="shared" si="55"/>
        <v>0</v>
      </c>
      <c r="R201" s="48">
        <f t="shared" si="56"/>
        <v>0</v>
      </c>
      <c r="S201" s="49"/>
      <c r="T201" s="50"/>
      <c r="U201" s="57"/>
      <c r="V201" s="59"/>
      <c r="W201" s="51" t="str">
        <f t="shared" si="57"/>
        <v/>
      </c>
      <c r="X201" s="52" t="str">
        <f t="shared" si="58"/>
        <v/>
      </c>
      <c r="Y201" s="58"/>
      <c r="Z201" s="51" t="str">
        <f t="shared" si="59"/>
        <v/>
      </c>
      <c r="AA201" s="53" t="str">
        <f t="shared" si="60"/>
        <v/>
      </c>
      <c r="AB201" s="54" t="str">
        <f t="shared" si="61"/>
        <v/>
      </c>
      <c r="AC201" s="42"/>
      <c r="AD201" s="59"/>
      <c r="AE201" s="55"/>
      <c r="AF201" s="55"/>
      <c r="AG201" s="55"/>
      <c r="AH201" s="126" t="str">
        <f t="shared" si="62"/>
        <v/>
      </c>
      <c r="AI201" s="125" t="str">
        <f t="shared" si="63"/>
        <v/>
      </c>
      <c r="AJ201" s="127" t="str">
        <f t="shared" si="64"/>
        <v/>
      </c>
      <c r="AK201" s="102" t="str">
        <f t="shared" si="65"/>
        <v/>
      </c>
      <c r="AL201" s="206"/>
      <c r="AM201" s="63"/>
      <c r="AN201" s="63"/>
      <c r="AO201" s="63"/>
      <c r="AP201" s="63"/>
      <c r="AQ201" s="63"/>
    </row>
    <row r="202" spans="1:43">
      <c r="A202" s="65"/>
      <c r="B202" s="171"/>
      <c r="C202" s="144"/>
      <c r="D202" s="40"/>
      <c r="E202" s="41"/>
      <c r="F202" s="42"/>
      <c r="G202" s="43"/>
      <c r="H202" s="43"/>
      <c r="I202" s="60"/>
      <c r="J202" s="44"/>
      <c r="K202" s="45"/>
      <c r="L202" s="46"/>
      <c r="M202" s="77"/>
      <c r="N202" s="56"/>
      <c r="O202" s="56"/>
      <c r="P202" s="56"/>
      <c r="Q202" s="47">
        <f t="shared" si="55"/>
        <v>0</v>
      </c>
      <c r="R202" s="48">
        <f t="shared" si="56"/>
        <v>0</v>
      </c>
      <c r="S202" s="49"/>
      <c r="T202" s="50"/>
      <c r="U202" s="57"/>
      <c r="V202" s="59"/>
      <c r="W202" s="51" t="str">
        <f t="shared" si="57"/>
        <v/>
      </c>
      <c r="X202" s="52" t="str">
        <f t="shared" si="58"/>
        <v/>
      </c>
      <c r="Y202" s="58"/>
      <c r="Z202" s="51" t="str">
        <f t="shared" si="59"/>
        <v/>
      </c>
      <c r="AA202" s="53" t="str">
        <f t="shared" si="60"/>
        <v/>
      </c>
      <c r="AB202" s="54" t="str">
        <f t="shared" si="61"/>
        <v/>
      </c>
      <c r="AC202" s="42"/>
      <c r="AD202" s="59"/>
      <c r="AE202" s="55"/>
      <c r="AF202" s="55"/>
      <c r="AG202" s="55"/>
      <c r="AH202" s="126" t="str">
        <f t="shared" si="62"/>
        <v/>
      </c>
      <c r="AI202" s="125" t="str">
        <f t="shared" si="63"/>
        <v/>
      </c>
      <c r="AJ202" s="127" t="str">
        <f t="shared" si="64"/>
        <v/>
      </c>
      <c r="AK202" s="102" t="str">
        <f t="shared" si="65"/>
        <v/>
      </c>
      <c r="AL202" s="206"/>
      <c r="AM202" s="63"/>
      <c r="AN202" s="63"/>
      <c r="AO202" s="63"/>
      <c r="AP202" s="63"/>
      <c r="AQ202" s="63"/>
    </row>
    <row r="203" spans="1:43">
      <c r="A203" s="65"/>
      <c r="B203" s="171"/>
      <c r="C203" s="144"/>
      <c r="D203" s="40"/>
      <c r="E203" s="41"/>
      <c r="F203" s="42"/>
      <c r="G203" s="43"/>
      <c r="H203" s="43"/>
      <c r="I203" s="60"/>
      <c r="J203" s="44"/>
      <c r="K203" s="45"/>
      <c r="L203" s="46"/>
      <c r="M203" s="77"/>
      <c r="N203" s="56"/>
      <c r="O203" s="56"/>
      <c r="P203" s="56"/>
      <c r="Q203" s="47">
        <f t="shared" si="55"/>
        <v>0</v>
      </c>
      <c r="R203" s="48">
        <f t="shared" ref="R203:R211" si="66">IF(Q203="","",S203*Q203/100%)</f>
        <v>0</v>
      </c>
      <c r="S203" s="49"/>
      <c r="T203" s="50"/>
      <c r="U203" s="57"/>
      <c r="V203" s="59"/>
      <c r="W203" s="51" t="str">
        <f t="shared" si="57"/>
        <v/>
      </c>
      <c r="X203" s="52" t="str">
        <f t="shared" si="58"/>
        <v/>
      </c>
      <c r="Y203" s="58"/>
      <c r="Z203" s="51" t="str">
        <f t="shared" si="59"/>
        <v/>
      </c>
      <c r="AA203" s="53" t="str">
        <f t="shared" si="60"/>
        <v/>
      </c>
      <c r="AB203" s="54" t="str">
        <f t="shared" si="61"/>
        <v/>
      </c>
      <c r="AC203" s="42"/>
      <c r="AD203" s="59"/>
      <c r="AE203" s="55"/>
      <c r="AF203" s="55"/>
      <c r="AG203" s="55"/>
      <c r="AH203" s="126" t="str">
        <f t="shared" si="62"/>
        <v/>
      </c>
      <c r="AI203" s="125" t="str">
        <f t="shared" si="63"/>
        <v/>
      </c>
      <c r="AJ203" s="127" t="str">
        <f t="shared" si="64"/>
        <v/>
      </c>
      <c r="AK203" s="102" t="str">
        <f t="shared" si="65"/>
        <v/>
      </c>
      <c r="AL203" s="206"/>
      <c r="AM203" s="63"/>
      <c r="AN203" s="63"/>
      <c r="AO203" s="63"/>
      <c r="AP203" s="63"/>
      <c r="AQ203" s="63"/>
    </row>
    <row r="204" spans="1:43">
      <c r="A204" s="65"/>
      <c r="B204" s="171"/>
      <c r="C204" s="144"/>
      <c r="D204" s="40"/>
      <c r="E204" s="41"/>
      <c r="F204" s="42"/>
      <c r="G204" s="43"/>
      <c r="H204" s="43"/>
      <c r="I204" s="60"/>
      <c r="J204" s="44"/>
      <c r="K204" s="45"/>
      <c r="L204" s="46"/>
      <c r="M204" s="77"/>
      <c r="N204" s="56"/>
      <c r="O204" s="56"/>
      <c r="P204" s="56"/>
      <c r="Q204" s="47">
        <f t="shared" si="55"/>
        <v>0</v>
      </c>
      <c r="R204" s="48">
        <f t="shared" si="66"/>
        <v>0</v>
      </c>
      <c r="S204" s="49"/>
      <c r="T204" s="50"/>
      <c r="U204" s="57"/>
      <c r="V204" s="59"/>
      <c r="W204" s="51" t="str">
        <f t="shared" si="57"/>
        <v/>
      </c>
      <c r="X204" s="52" t="str">
        <f t="shared" si="58"/>
        <v/>
      </c>
      <c r="Y204" s="58"/>
      <c r="Z204" s="51" t="str">
        <f t="shared" si="59"/>
        <v/>
      </c>
      <c r="AA204" s="53" t="str">
        <f t="shared" si="60"/>
        <v/>
      </c>
      <c r="AB204" s="54" t="str">
        <f t="shared" si="61"/>
        <v/>
      </c>
      <c r="AC204" s="42"/>
      <c r="AD204" s="59"/>
      <c r="AE204" s="55"/>
      <c r="AF204" s="55"/>
      <c r="AG204" s="55"/>
      <c r="AH204" s="126" t="str">
        <f t="shared" si="62"/>
        <v/>
      </c>
      <c r="AI204" s="125" t="str">
        <f t="shared" si="63"/>
        <v/>
      </c>
      <c r="AJ204" s="127" t="str">
        <f t="shared" si="64"/>
        <v/>
      </c>
      <c r="AK204" s="102" t="str">
        <f t="shared" si="65"/>
        <v/>
      </c>
      <c r="AL204" s="206"/>
      <c r="AM204" s="63"/>
      <c r="AN204" s="63"/>
      <c r="AO204" s="63"/>
      <c r="AP204" s="63"/>
      <c r="AQ204" s="63"/>
    </row>
    <row r="205" spans="1:43">
      <c r="A205" s="65"/>
      <c r="B205" s="171"/>
      <c r="C205" s="144"/>
      <c r="D205" s="40"/>
      <c r="E205" s="41"/>
      <c r="F205" s="42"/>
      <c r="G205" s="43"/>
      <c r="H205" s="43"/>
      <c r="I205" s="60"/>
      <c r="J205" s="44"/>
      <c r="K205" s="45"/>
      <c r="L205" s="46"/>
      <c r="M205" s="77"/>
      <c r="N205" s="56"/>
      <c r="O205" s="56"/>
      <c r="P205" s="56"/>
      <c r="Q205" s="47">
        <f t="shared" ref="Q205:Q211" si="67">AL204</f>
        <v>0</v>
      </c>
      <c r="R205" s="48">
        <f t="shared" si="66"/>
        <v>0</v>
      </c>
      <c r="S205" s="49"/>
      <c r="T205" s="50"/>
      <c r="U205" s="57"/>
      <c r="V205" s="59"/>
      <c r="W205" s="51" t="str">
        <f t="shared" si="57"/>
        <v/>
      </c>
      <c r="X205" s="52" t="str">
        <f t="shared" si="58"/>
        <v/>
      </c>
      <c r="Y205" s="58"/>
      <c r="Z205" s="51" t="str">
        <f t="shared" si="59"/>
        <v/>
      </c>
      <c r="AA205" s="53" t="str">
        <f t="shared" si="60"/>
        <v/>
      </c>
      <c r="AB205" s="54" t="str">
        <f t="shared" si="61"/>
        <v/>
      </c>
      <c r="AC205" s="42"/>
      <c r="AD205" s="59"/>
      <c r="AE205" s="55"/>
      <c r="AF205" s="55"/>
      <c r="AG205" s="55"/>
      <c r="AH205" s="126" t="str">
        <f t="shared" si="62"/>
        <v/>
      </c>
      <c r="AI205" s="125" t="str">
        <f t="shared" si="63"/>
        <v/>
      </c>
      <c r="AJ205" s="127" t="str">
        <f t="shared" si="64"/>
        <v/>
      </c>
      <c r="AK205" s="102" t="str">
        <f t="shared" si="65"/>
        <v/>
      </c>
      <c r="AL205" s="206"/>
      <c r="AM205" s="63"/>
      <c r="AN205" s="63"/>
      <c r="AO205" s="63"/>
      <c r="AP205" s="63"/>
      <c r="AQ205" s="63"/>
    </row>
    <row r="206" spans="1:43">
      <c r="A206" s="65"/>
      <c r="B206" s="171"/>
      <c r="C206" s="144"/>
      <c r="D206" s="40"/>
      <c r="E206" s="41"/>
      <c r="F206" s="42"/>
      <c r="G206" s="43"/>
      <c r="H206" s="43"/>
      <c r="I206" s="60"/>
      <c r="J206" s="44"/>
      <c r="K206" s="45"/>
      <c r="L206" s="46"/>
      <c r="M206" s="77"/>
      <c r="N206" s="56"/>
      <c r="O206" s="56"/>
      <c r="P206" s="56"/>
      <c r="Q206" s="47">
        <f t="shared" si="67"/>
        <v>0</v>
      </c>
      <c r="R206" s="48">
        <f t="shared" si="66"/>
        <v>0</v>
      </c>
      <c r="S206" s="49"/>
      <c r="T206" s="50"/>
      <c r="U206" s="57"/>
      <c r="V206" s="59"/>
      <c r="W206" s="51" t="str">
        <f t="shared" si="57"/>
        <v/>
      </c>
      <c r="X206" s="52" t="str">
        <f t="shared" si="58"/>
        <v/>
      </c>
      <c r="Y206" s="58"/>
      <c r="Z206" s="51" t="str">
        <f t="shared" si="59"/>
        <v/>
      </c>
      <c r="AA206" s="53" t="str">
        <f t="shared" si="60"/>
        <v/>
      </c>
      <c r="AB206" s="54" t="str">
        <f t="shared" si="61"/>
        <v/>
      </c>
      <c r="AC206" s="42"/>
      <c r="AD206" s="59"/>
      <c r="AE206" s="55"/>
      <c r="AF206" s="55"/>
      <c r="AG206" s="55"/>
      <c r="AH206" s="126" t="str">
        <f t="shared" si="62"/>
        <v/>
      </c>
      <c r="AI206" s="125" t="str">
        <f t="shared" si="63"/>
        <v/>
      </c>
      <c r="AJ206" s="127" t="str">
        <f t="shared" si="64"/>
        <v/>
      </c>
      <c r="AK206" s="102" t="str">
        <f t="shared" si="65"/>
        <v/>
      </c>
      <c r="AL206" s="206"/>
      <c r="AM206" s="63"/>
      <c r="AN206" s="63"/>
      <c r="AO206" s="63"/>
      <c r="AP206" s="63"/>
      <c r="AQ206" s="63"/>
    </row>
    <row r="207" spans="1:43">
      <c r="A207" s="65"/>
      <c r="B207" s="171"/>
      <c r="C207" s="144"/>
      <c r="D207" s="40"/>
      <c r="E207" s="41"/>
      <c r="F207" s="42"/>
      <c r="G207" s="43"/>
      <c r="H207" s="43"/>
      <c r="I207" s="60"/>
      <c r="J207" s="44"/>
      <c r="K207" s="45"/>
      <c r="L207" s="46"/>
      <c r="M207" s="77"/>
      <c r="N207" s="56"/>
      <c r="O207" s="56"/>
      <c r="P207" s="56"/>
      <c r="Q207" s="47">
        <f t="shared" si="67"/>
        <v>0</v>
      </c>
      <c r="R207" s="48">
        <f t="shared" si="66"/>
        <v>0</v>
      </c>
      <c r="S207" s="49"/>
      <c r="T207" s="50"/>
      <c r="U207" s="57"/>
      <c r="V207" s="59"/>
      <c r="W207" s="51" t="str">
        <f t="shared" si="57"/>
        <v/>
      </c>
      <c r="X207" s="52" t="str">
        <f t="shared" si="58"/>
        <v/>
      </c>
      <c r="Y207" s="58"/>
      <c r="Z207" s="51" t="str">
        <f t="shared" si="59"/>
        <v/>
      </c>
      <c r="AA207" s="53" t="str">
        <f t="shared" si="60"/>
        <v/>
      </c>
      <c r="AB207" s="54" t="str">
        <f t="shared" si="61"/>
        <v/>
      </c>
      <c r="AC207" s="42"/>
      <c r="AD207" s="59"/>
      <c r="AE207" s="55"/>
      <c r="AF207" s="55"/>
      <c r="AG207" s="55"/>
      <c r="AH207" s="126" t="str">
        <f t="shared" si="62"/>
        <v/>
      </c>
      <c r="AI207" s="125" t="str">
        <f t="shared" si="63"/>
        <v/>
      </c>
      <c r="AJ207" s="127" t="str">
        <f t="shared" si="64"/>
        <v/>
      </c>
      <c r="AK207" s="102" t="str">
        <f t="shared" si="65"/>
        <v/>
      </c>
      <c r="AL207" s="206"/>
      <c r="AM207" s="63"/>
      <c r="AN207" s="63"/>
      <c r="AO207" s="63"/>
      <c r="AP207" s="63"/>
      <c r="AQ207" s="63"/>
    </row>
    <row r="208" spans="1:43">
      <c r="A208" s="65"/>
      <c r="B208" s="171"/>
      <c r="C208" s="144"/>
      <c r="D208" s="40"/>
      <c r="E208" s="41"/>
      <c r="F208" s="42"/>
      <c r="G208" s="43"/>
      <c r="H208" s="43"/>
      <c r="I208" s="60"/>
      <c r="J208" s="44"/>
      <c r="K208" s="45"/>
      <c r="L208" s="46"/>
      <c r="M208" s="77"/>
      <c r="N208" s="56"/>
      <c r="O208" s="56"/>
      <c r="P208" s="56"/>
      <c r="Q208" s="47">
        <f t="shared" si="67"/>
        <v>0</v>
      </c>
      <c r="R208" s="48">
        <f t="shared" si="66"/>
        <v>0</v>
      </c>
      <c r="S208" s="49"/>
      <c r="T208" s="50"/>
      <c r="U208" s="57"/>
      <c r="V208" s="59"/>
      <c r="W208" s="51" t="str">
        <f t="shared" si="57"/>
        <v/>
      </c>
      <c r="X208" s="52" t="str">
        <f t="shared" si="58"/>
        <v/>
      </c>
      <c r="Y208" s="58"/>
      <c r="Z208" s="51" t="str">
        <f t="shared" si="59"/>
        <v/>
      </c>
      <c r="AA208" s="53" t="str">
        <f t="shared" si="60"/>
        <v/>
      </c>
      <c r="AB208" s="54" t="str">
        <f t="shared" si="61"/>
        <v/>
      </c>
      <c r="AC208" s="42"/>
      <c r="AD208" s="59"/>
      <c r="AE208" s="55"/>
      <c r="AF208" s="55"/>
      <c r="AG208" s="55"/>
      <c r="AH208" s="126" t="str">
        <f t="shared" si="62"/>
        <v/>
      </c>
      <c r="AI208" s="125" t="str">
        <f t="shared" si="63"/>
        <v/>
      </c>
      <c r="AJ208" s="127" t="str">
        <f t="shared" si="64"/>
        <v/>
      </c>
      <c r="AK208" s="102" t="str">
        <f t="shared" si="65"/>
        <v/>
      </c>
      <c r="AL208" s="206"/>
      <c r="AM208" s="63"/>
      <c r="AN208" s="63"/>
      <c r="AO208" s="63"/>
      <c r="AP208" s="63"/>
      <c r="AQ208" s="63"/>
    </row>
    <row r="209" spans="1:43">
      <c r="A209" s="65"/>
      <c r="B209" s="171"/>
      <c r="C209" s="144"/>
      <c r="D209" s="40"/>
      <c r="E209" s="41"/>
      <c r="F209" s="42"/>
      <c r="G209" s="43"/>
      <c r="H209" s="43"/>
      <c r="I209" s="60"/>
      <c r="J209" s="44"/>
      <c r="K209" s="45"/>
      <c r="L209" s="46"/>
      <c r="M209" s="77"/>
      <c r="N209" s="56"/>
      <c r="O209" s="56"/>
      <c r="P209" s="56"/>
      <c r="Q209" s="47">
        <f t="shared" si="67"/>
        <v>0</v>
      </c>
      <c r="R209" s="48">
        <f t="shared" si="66"/>
        <v>0</v>
      </c>
      <c r="S209" s="49"/>
      <c r="T209" s="50"/>
      <c r="U209" s="57"/>
      <c r="V209" s="59"/>
      <c r="W209" s="51" t="str">
        <f t="shared" si="57"/>
        <v/>
      </c>
      <c r="X209" s="52" t="str">
        <f t="shared" si="58"/>
        <v/>
      </c>
      <c r="Y209" s="58"/>
      <c r="Z209" s="51" t="str">
        <f t="shared" si="59"/>
        <v/>
      </c>
      <c r="AA209" s="53" t="str">
        <f t="shared" si="60"/>
        <v/>
      </c>
      <c r="AB209" s="54" t="str">
        <f t="shared" si="61"/>
        <v/>
      </c>
      <c r="AC209" s="42"/>
      <c r="AD209" s="59"/>
      <c r="AE209" s="55"/>
      <c r="AF209" s="55"/>
      <c r="AG209" s="55"/>
      <c r="AH209" s="126" t="str">
        <f t="shared" si="62"/>
        <v/>
      </c>
      <c r="AI209" s="125" t="str">
        <f t="shared" si="63"/>
        <v/>
      </c>
      <c r="AJ209" s="127" t="str">
        <f t="shared" si="64"/>
        <v/>
      </c>
      <c r="AK209" s="102" t="str">
        <f t="shared" si="65"/>
        <v/>
      </c>
      <c r="AL209" s="206"/>
      <c r="AM209" s="63"/>
      <c r="AN209" s="63"/>
      <c r="AO209" s="63"/>
      <c r="AP209" s="63"/>
      <c r="AQ209" s="63"/>
    </row>
    <row r="210" spans="1:43">
      <c r="A210" s="65"/>
      <c r="B210" s="171"/>
      <c r="C210" s="144"/>
      <c r="D210" s="40"/>
      <c r="E210" s="41"/>
      <c r="F210" s="42"/>
      <c r="G210" s="43"/>
      <c r="H210" s="43"/>
      <c r="I210" s="60"/>
      <c r="J210" s="44"/>
      <c r="K210" s="45"/>
      <c r="L210" s="46"/>
      <c r="M210" s="77"/>
      <c r="N210" s="56"/>
      <c r="O210" s="56"/>
      <c r="P210" s="56"/>
      <c r="Q210" s="47">
        <f t="shared" si="67"/>
        <v>0</v>
      </c>
      <c r="R210" s="48"/>
      <c r="S210" s="49"/>
      <c r="T210" s="50"/>
      <c r="U210" s="57"/>
      <c r="V210" s="59"/>
      <c r="W210" s="51" t="str">
        <f t="shared" si="57"/>
        <v/>
      </c>
      <c r="X210" s="52" t="str">
        <f t="shared" si="58"/>
        <v/>
      </c>
      <c r="Y210" s="58"/>
      <c r="Z210" s="51" t="str">
        <f t="shared" si="59"/>
        <v/>
      </c>
      <c r="AA210" s="53" t="str">
        <f t="shared" si="60"/>
        <v/>
      </c>
      <c r="AB210" s="54" t="str">
        <f t="shared" si="61"/>
        <v/>
      </c>
      <c r="AC210" s="42"/>
      <c r="AD210" s="59"/>
      <c r="AE210" s="55"/>
      <c r="AF210" s="55"/>
      <c r="AG210" s="55"/>
      <c r="AH210" s="126" t="str">
        <f t="shared" si="62"/>
        <v/>
      </c>
      <c r="AI210" s="125" t="str">
        <f t="shared" si="63"/>
        <v/>
      </c>
      <c r="AJ210" s="127" t="str">
        <f t="shared" si="64"/>
        <v/>
      </c>
      <c r="AK210" s="102" t="str">
        <f t="shared" si="65"/>
        <v/>
      </c>
      <c r="AL210" s="206"/>
      <c r="AM210" s="63"/>
      <c r="AN210" s="63"/>
      <c r="AO210" s="63"/>
      <c r="AP210" s="63"/>
      <c r="AQ210" s="63"/>
    </row>
    <row r="211" spans="1:43">
      <c r="A211" s="65"/>
      <c r="B211" s="172"/>
      <c r="C211" s="144"/>
      <c r="D211" s="40"/>
      <c r="E211" s="41"/>
      <c r="F211" s="42"/>
      <c r="G211" s="43"/>
      <c r="H211" s="43"/>
      <c r="I211" s="60"/>
      <c r="J211" s="44"/>
      <c r="K211" s="45"/>
      <c r="L211" s="46"/>
      <c r="M211" s="77"/>
      <c r="N211" s="56"/>
      <c r="O211" s="56"/>
      <c r="P211" s="56"/>
      <c r="Q211" s="47">
        <f t="shared" si="67"/>
        <v>0</v>
      </c>
      <c r="R211" s="48">
        <f t="shared" si="66"/>
        <v>0</v>
      </c>
      <c r="S211" s="49"/>
      <c r="T211" s="50"/>
      <c r="U211" s="57"/>
      <c r="V211" s="59"/>
      <c r="W211" s="51" t="str">
        <f t="shared" si="57"/>
        <v/>
      </c>
      <c r="X211" s="52" t="str">
        <f t="shared" si="58"/>
        <v/>
      </c>
      <c r="Y211" s="58"/>
      <c r="Z211" s="51" t="str">
        <f t="shared" si="59"/>
        <v/>
      </c>
      <c r="AA211" s="53" t="str">
        <f t="shared" si="60"/>
        <v/>
      </c>
      <c r="AB211" s="54" t="str">
        <f t="shared" si="61"/>
        <v/>
      </c>
      <c r="AC211" s="42"/>
      <c r="AD211" s="59"/>
      <c r="AE211" s="55"/>
      <c r="AF211" s="55"/>
      <c r="AG211" s="55"/>
      <c r="AH211" s="126" t="str">
        <f t="shared" si="62"/>
        <v/>
      </c>
      <c r="AI211" s="125" t="str">
        <f t="shared" si="63"/>
        <v/>
      </c>
      <c r="AJ211" s="127" t="str">
        <f t="shared" si="64"/>
        <v/>
      </c>
      <c r="AK211" s="102" t="str">
        <f t="shared" si="65"/>
        <v/>
      </c>
      <c r="AL211" s="206"/>
      <c r="AM211" s="63"/>
      <c r="AN211" s="63"/>
      <c r="AO211" s="63"/>
      <c r="AP211" s="63"/>
      <c r="AQ211" s="63"/>
    </row>
    <row r="212" spans="1:43">
      <c r="A212" s="66"/>
      <c r="B212" s="63"/>
      <c r="D212" s="63"/>
      <c r="E212" s="63"/>
      <c r="F212" s="63"/>
      <c r="G212" s="63"/>
      <c r="H212" s="63"/>
      <c r="I212" s="63"/>
      <c r="J212" s="63"/>
      <c r="K212" s="63"/>
      <c r="L212" s="63"/>
      <c r="M212" s="78"/>
      <c r="N212" s="63"/>
      <c r="O212" s="63"/>
      <c r="P212" s="63"/>
      <c r="Q212" s="63"/>
      <c r="R212" s="63"/>
      <c r="S212" s="63"/>
      <c r="T212" s="63"/>
      <c r="U212" s="82"/>
      <c r="V212" s="82"/>
      <c r="W212" s="63"/>
      <c r="X212" s="63"/>
      <c r="Y212" s="82"/>
      <c r="Z212" s="63"/>
      <c r="AA212" s="63"/>
      <c r="AB212" s="63"/>
      <c r="AC212" s="42"/>
      <c r="AD212" s="82"/>
      <c r="AE212" s="63"/>
      <c r="AF212" s="63"/>
      <c r="AG212" s="63"/>
      <c r="AH212" s="63"/>
      <c r="AI212" s="63"/>
      <c r="AJ212" s="63"/>
      <c r="AK212" s="63"/>
      <c r="AL212" s="201"/>
      <c r="AM212" s="63"/>
      <c r="AN212" s="63"/>
      <c r="AO212" s="63"/>
      <c r="AP212" s="63"/>
      <c r="AQ212" s="63"/>
    </row>
    <row r="213" spans="1:43">
      <c r="A213" s="66"/>
      <c r="B213" s="63"/>
      <c r="D213" s="63"/>
      <c r="E213" s="63"/>
      <c r="F213" s="63"/>
      <c r="G213" s="63"/>
      <c r="H213" s="63"/>
      <c r="I213" s="63"/>
      <c r="J213" s="63"/>
      <c r="K213" s="63"/>
      <c r="L213" s="63"/>
      <c r="M213" s="78"/>
      <c r="N213" s="63"/>
      <c r="O213" s="63"/>
      <c r="P213" s="63"/>
      <c r="Q213" s="63"/>
      <c r="R213" s="63"/>
      <c r="S213" s="63"/>
      <c r="T213" s="63"/>
      <c r="U213" s="82"/>
      <c r="V213" s="82"/>
      <c r="W213" s="63"/>
      <c r="X213" s="63"/>
      <c r="Y213" s="82"/>
      <c r="Z213" s="63"/>
      <c r="AA213" s="63"/>
      <c r="AB213" s="63"/>
      <c r="AC213" s="42"/>
      <c r="AD213" s="82"/>
      <c r="AE213" s="63"/>
      <c r="AF213" s="63"/>
      <c r="AG213" s="63"/>
      <c r="AH213" s="63"/>
      <c r="AI213" s="63"/>
      <c r="AJ213" s="63"/>
      <c r="AK213" s="63"/>
      <c r="AL213" s="201"/>
      <c r="AM213" s="63"/>
      <c r="AN213" s="63"/>
      <c r="AO213" s="63"/>
      <c r="AP213" s="63"/>
      <c r="AQ213" s="63"/>
    </row>
    <row r="214" spans="1:43">
      <c r="A214" s="66"/>
      <c r="B214" s="63"/>
      <c r="D214" s="63"/>
      <c r="E214" s="63"/>
      <c r="F214" s="63"/>
      <c r="G214" s="63"/>
      <c r="H214" s="63"/>
      <c r="I214" s="63"/>
      <c r="J214" s="63"/>
      <c r="K214" s="63"/>
      <c r="L214" s="63"/>
      <c r="M214" s="78"/>
      <c r="N214" s="63"/>
      <c r="O214" s="63"/>
      <c r="P214" s="63"/>
      <c r="Q214" s="63"/>
      <c r="R214" s="63"/>
      <c r="S214" s="63"/>
      <c r="T214" s="63"/>
      <c r="U214" s="82"/>
      <c r="V214" s="82"/>
      <c r="W214" s="63"/>
      <c r="X214" s="63"/>
      <c r="Y214" s="82"/>
      <c r="Z214" s="63"/>
      <c r="AA214" s="63"/>
      <c r="AB214" s="63"/>
      <c r="AC214" s="63"/>
      <c r="AD214" s="82"/>
      <c r="AE214" s="63"/>
      <c r="AF214" s="63"/>
      <c r="AG214" s="63"/>
      <c r="AH214" s="63"/>
      <c r="AI214" s="63"/>
      <c r="AJ214" s="63"/>
      <c r="AK214" s="63"/>
      <c r="AL214" s="201"/>
      <c r="AM214" s="63"/>
      <c r="AN214" s="63"/>
      <c r="AO214" s="63"/>
      <c r="AP214" s="63"/>
      <c r="AQ214" s="63"/>
    </row>
    <row r="215" spans="1:43">
      <c r="A215" s="66"/>
      <c r="B215" s="63"/>
      <c r="D215" s="63"/>
      <c r="E215" s="63"/>
      <c r="F215" s="63"/>
      <c r="G215" s="63"/>
      <c r="H215" s="63"/>
      <c r="I215" s="63"/>
      <c r="J215" s="63"/>
      <c r="K215" s="63"/>
      <c r="L215" s="63"/>
      <c r="M215" s="78"/>
      <c r="N215" s="63"/>
      <c r="O215" s="63"/>
      <c r="P215" s="63"/>
      <c r="Q215" s="63"/>
      <c r="R215" s="63"/>
      <c r="S215" s="63"/>
      <c r="T215" s="63"/>
      <c r="U215" s="82"/>
      <c r="V215" s="82"/>
      <c r="W215" s="63"/>
      <c r="X215" s="63"/>
      <c r="Y215" s="82"/>
      <c r="Z215" s="63"/>
      <c r="AA215" s="63"/>
      <c r="AB215" s="63"/>
      <c r="AC215" s="63"/>
      <c r="AD215" s="82"/>
      <c r="AE215" s="63"/>
      <c r="AF215" s="63"/>
      <c r="AG215" s="63"/>
      <c r="AH215" s="63"/>
      <c r="AI215" s="63"/>
      <c r="AJ215" s="63"/>
      <c r="AK215" s="63"/>
      <c r="AL215" s="201"/>
      <c r="AM215" s="63"/>
      <c r="AN215" s="63"/>
      <c r="AO215" s="63"/>
      <c r="AP215" s="63"/>
      <c r="AQ215" s="63"/>
    </row>
    <row r="216" spans="1:43">
      <c r="A216" s="66"/>
      <c r="B216" s="63"/>
      <c r="D216" s="63"/>
      <c r="E216" s="63"/>
      <c r="F216" s="63"/>
      <c r="G216" s="63"/>
      <c r="H216" s="63"/>
      <c r="I216" s="63"/>
      <c r="J216" s="63"/>
      <c r="K216" s="63"/>
      <c r="L216" s="63"/>
      <c r="M216" s="78"/>
      <c r="N216" s="63"/>
      <c r="O216" s="63"/>
      <c r="P216" s="63"/>
      <c r="Q216" s="63"/>
      <c r="R216" s="63"/>
      <c r="S216" s="63"/>
      <c r="T216" s="63"/>
      <c r="U216" s="82"/>
      <c r="V216" s="82"/>
      <c r="W216" s="63"/>
      <c r="X216" s="63"/>
      <c r="Y216" s="82"/>
      <c r="Z216" s="63"/>
      <c r="AA216" s="63"/>
      <c r="AB216" s="63"/>
      <c r="AC216" s="63"/>
      <c r="AD216" s="82"/>
      <c r="AE216" s="63"/>
      <c r="AF216" s="63"/>
      <c r="AG216" s="63"/>
      <c r="AH216" s="63"/>
      <c r="AI216" s="63"/>
      <c r="AJ216" s="63"/>
      <c r="AK216" s="63"/>
      <c r="AL216" s="201"/>
      <c r="AM216" s="63"/>
      <c r="AN216" s="63"/>
      <c r="AO216" s="63"/>
      <c r="AP216" s="63"/>
      <c r="AQ216" s="63"/>
    </row>
    <row r="217" spans="1:43">
      <c r="A217" s="66"/>
      <c r="B217" s="63"/>
      <c r="D217" s="63"/>
      <c r="E217" s="63"/>
      <c r="F217" s="63"/>
      <c r="G217" s="63"/>
      <c r="H217" s="63"/>
      <c r="I217" s="63"/>
      <c r="J217" s="63"/>
      <c r="K217" s="63"/>
      <c r="L217" s="63"/>
      <c r="M217" s="78"/>
      <c r="N217" s="63"/>
      <c r="O217" s="63"/>
      <c r="P217" s="63"/>
      <c r="Q217" s="63"/>
      <c r="R217" s="63"/>
      <c r="S217" s="63"/>
      <c r="T217" s="63"/>
      <c r="U217" s="82"/>
      <c r="V217" s="82"/>
      <c r="W217" s="63"/>
      <c r="X217" s="63"/>
      <c r="Y217" s="82"/>
      <c r="Z217" s="63"/>
      <c r="AA217" s="63"/>
      <c r="AB217" s="63"/>
      <c r="AC217" s="63"/>
      <c r="AD217" s="82"/>
      <c r="AE217" s="63"/>
      <c r="AF217" s="63"/>
      <c r="AG217" s="63"/>
      <c r="AH217" s="63"/>
      <c r="AI217" s="63"/>
      <c r="AJ217" s="63"/>
      <c r="AK217" s="63"/>
      <c r="AL217" s="201"/>
      <c r="AM217" s="63"/>
      <c r="AN217" s="63"/>
      <c r="AO217" s="63"/>
      <c r="AP217" s="63"/>
      <c r="AQ217" s="63"/>
    </row>
    <row r="218" spans="1:43">
      <c r="A218" s="66"/>
      <c r="B218" s="63"/>
      <c r="D218" s="63"/>
      <c r="E218" s="63"/>
      <c r="F218" s="63"/>
      <c r="G218" s="63"/>
      <c r="H218" s="63"/>
      <c r="I218" s="63"/>
      <c r="J218" s="63"/>
      <c r="K218" s="63"/>
      <c r="L218" s="63"/>
      <c r="M218" s="78"/>
      <c r="N218" s="63"/>
      <c r="O218" s="63"/>
      <c r="P218" s="63"/>
      <c r="Q218" s="63"/>
      <c r="R218" s="63"/>
      <c r="S218" s="63"/>
      <c r="T218" s="63"/>
      <c r="U218" s="82"/>
      <c r="V218" s="82"/>
      <c r="W218" s="63"/>
      <c r="X218" s="63"/>
      <c r="Y218" s="82"/>
      <c r="Z218" s="63"/>
      <c r="AA218" s="63"/>
      <c r="AB218" s="63"/>
      <c r="AC218" s="63"/>
      <c r="AD218" s="82"/>
      <c r="AE218" s="63"/>
      <c r="AF218" s="63"/>
      <c r="AG218" s="63"/>
      <c r="AH218" s="63"/>
      <c r="AI218" s="63"/>
      <c r="AJ218" s="63"/>
      <c r="AK218" s="63"/>
      <c r="AL218" s="201"/>
      <c r="AM218" s="63"/>
      <c r="AN218" s="63"/>
      <c r="AO218" s="63"/>
      <c r="AP218" s="63"/>
      <c r="AQ218" s="63"/>
    </row>
    <row r="219" spans="1:43">
      <c r="A219" s="66"/>
      <c r="B219" s="63"/>
      <c r="D219" s="63"/>
      <c r="E219" s="63"/>
      <c r="F219" s="63"/>
      <c r="G219" s="63"/>
      <c r="H219" s="63"/>
      <c r="I219" s="63"/>
      <c r="J219" s="63"/>
      <c r="K219" s="63"/>
      <c r="L219" s="63"/>
      <c r="M219" s="78"/>
      <c r="N219" s="63"/>
      <c r="O219" s="63"/>
      <c r="P219" s="63"/>
      <c r="Q219" s="63"/>
      <c r="R219" s="63"/>
      <c r="S219" s="63"/>
      <c r="T219" s="63"/>
      <c r="U219" s="82"/>
      <c r="V219" s="82"/>
      <c r="W219" s="63"/>
      <c r="X219" s="63"/>
      <c r="Y219" s="82"/>
      <c r="Z219" s="63"/>
      <c r="AA219" s="63"/>
      <c r="AB219" s="63"/>
      <c r="AC219" s="63"/>
      <c r="AD219" s="82"/>
      <c r="AE219" s="63"/>
      <c r="AF219" s="63"/>
      <c r="AG219" s="63"/>
      <c r="AH219" s="63"/>
      <c r="AI219" s="63"/>
      <c r="AJ219" s="63"/>
      <c r="AK219" s="63"/>
      <c r="AL219" s="201"/>
      <c r="AM219" s="63"/>
      <c r="AN219" s="63"/>
      <c r="AO219" s="63"/>
      <c r="AP219" s="63"/>
      <c r="AQ219" s="63"/>
    </row>
    <row r="220" spans="1:43">
      <c r="A220" s="66"/>
      <c r="B220" s="63"/>
      <c r="D220" s="63"/>
      <c r="E220" s="63"/>
      <c r="F220" s="63"/>
      <c r="G220" s="63"/>
      <c r="H220" s="63"/>
      <c r="I220" s="63"/>
      <c r="J220" s="63"/>
      <c r="K220" s="63"/>
      <c r="L220" s="63"/>
      <c r="M220" s="78"/>
      <c r="N220" s="63"/>
      <c r="O220" s="63"/>
      <c r="P220" s="63"/>
      <c r="Q220" s="63"/>
      <c r="R220" s="63"/>
      <c r="S220" s="63"/>
      <c r="T220" s="63"/>
      <c r="U220" s="82"/>
      <c r="V220" s="82"/>
      <c r="W220" s="63"/>
      <c r="X220" s="63"/>
      <c r="Y220" s="82"/>
      <c r="Z220" s="63"/>
      <c r="AA220" s="63"/>
      <c r="AB220" s="63"/>
      <c r="AC220" s="63"/>
      <c r="AD220" s="82"/>
      <c r="AE220" s="63"/>
      <c r="AF220" s="63"/>
      <c r="AG220" s="63"/>
      <c r="AH220" s="63"/>
      <c r="AI220" s="63"/>
      <c r="AJ220" s="63"/>
      <c r="AK220" s="63"/>
      <c r="AL220" s="201"/>
      <c r="AM220" s="63"/>
      <c r="AN220" s="63"/>
      <c r="AO220" s="63"/>
      <c r="AP220" s="63"/>
      <c r="AQ220" s="63"/>
    </row>
    <row r="221" spans="1:43">
      <c r="A221" s="66"/>
      <c r="B221" s="63"/>
      <c r="D221" s="63"/>
      <c r="E221" s="63"/>
      <c r="F221" s="63"/>
      <c r="G221" s="63"/>
      <c r="H221" s="63"/>
      <c r="I221" s="63"/>
      <c r="J221" s="63"/>
      <c r="K221" s="63"/>
      <c r="L221" s="63"/>
      <c r="M221" s="78"/>
      <c r="N221" s="63"/>
      <c r="O221" s="63"/>
      <c r="P221" s="63"/>
      <c r="Q221" s="63"/>
      <c r="R221" s="63"/>
      <c r="S221" s="63"/>
      <c r="T221" s="63"/>
      <c r="U221" s="82"/>
      <c r="V221" s="82"/>
      <c r="W221" s="63"/>
      <c r="X221" s="63"/>
      <c r="Y221" s="82"/>
      <c r="Z221" s="63"/>
      <c r="AA221" s="63"/>
      <c r="AB221" s="63"/>
      <c r="AC221" s="63"/>
      <c r="AD221" s="82"/>
      <c r="AE221" s="63"/>
      <c r="AF221" s="63"/>
      <c r="AG221" s="63"/>
      <c r="AH221" s="63"/>
      <c r="AI221" s="63"/>
      <c r="AJ221" s="63"/>
      <c r="AK221" s="63"/>
      <c r="AL221" s="201"/>
      <c r="AM221" s="63"/>
      <c r="AN221" s="63"/>
      <c r="AO221" s="63"/>
      <c r="AP221" s="63"/>
      <c r="AQ221" s="63"/>
    </row>
    <row r="222" spans="1:43">
      <c r="A222" s="66"/>
      <c r="B222" s="63"/>
      <c r="D222" s="63"/>
      <c r="E222" s="63"/>
      <c r="F222" s="63"/>
      <c r="G222" s="63"/>
      <c r="H222" s="63"/>
      <c r="I222" s="63"/>
      <c r="J222" s="63"/>
      <c r="K222" s="63"/>
      <c r="L222" s="63"/>
      <c r="M222" s="78"/>
      <c r="N222" s="63"/>
      <c r="O222" s="63"/>
      <c r="P222" s="63"/>
      <c r="Q222" s="63"/>
      <c r="R222" s="63"/>
      <c r="S222" s="63"/>
      <c r="T222" s="63"/>
      <c r="U222" s="82"/>
      <c r="V222" s="82"/>
      <c r="W222" s="63"/>
      <c r="X222" s="63"/>
      <c r="Y222" s="82"/>
      <c r="Z222" s="63"/>
      <c r="AA222" s="63"/>
      <c r="AB222" s="63"/>
      <c r="AC222" s="63"/>
      <c r="AD222" s="82"/>
      <c r="AE222" s="63"/>
      <c r="AF222" s="63"/>
      <c r="AG222" s="63"/>
      <c r="AH222" s="63"/>
      <c r="AI222" s="63"/>
      <c r="AJ222" s="63"/>
      <c r="AK222" s="63"/>
      <c r="AL222" s="201"/>
      <c r="AM222" s="63"/>
      <c r="AN222" s="63"/>
      <c r="AO222" s="63"/>
      <c r="AP222" s="63"/>
      <c r="AQ222" s="63"/>
    </row>
    <row r="223" spans="1:43">
      <c r="A223" s="66"/>
      <c r="B223" s="63"/>
      <c r="D223" s="63"/>
      <c r="E223" s="63"/>
      <c r="F223" s="63"/>
      <c r="G223" s="63"/>
      <c r="H223" s="63"/>
      <c r="I223" s="63"/>
      <c r="J223" s="63"/>
      <c r="K223" s="63"/>
      <c r="L223" s="63"/>
      <c r="M223" s="78"/>
      <c r="N223" s="63"/>
      <c r="O223" s="63"/>
      <c r="P223" s="63"/>
      <c r="Q223" s="63"/>
      <c r="R223" s="63"/>
      <c r="S223" s="63"/>
      <c r="T223" s="63"/>
      <c r="U223" s="82"/>
      <c r="V223" s="82"/>
      <c r="W223" s="63"/>
      <c r="X223" s="63"/>
      <c r="Y223" s="82"/>
      <c r="Z223" s="63"/>
      <c r="AA223" s="63"/>
      <c r="AB223" s="63"/>
      <c r="AC223" s="63"/>
      <c r="AD223" s="82"/>
      <c r="AE223" s="63"/>
      <c r="AF223" s="63"/>
      <c r="AG223" s="63"/>
      <c r="AH223" s="63"/>
      <c r="AI223" s="63"/>
      <c r="AJ223" s="63"/>
      <c r="AK223" s="63"/>
      <c r="AL223" s="201"/>
      <c r="AM223" s="63"/>
      <c r="AN223" s="63"/>
      <c r="AO223" s="63"/>
      <c r="AP223" s="63"/>
      <c r="AQ223" s="63"/>
    </row>
    <row r="1048576" spans="2:2">
      <c r="B1048576" s="208" t="s">
        <v>260</v>
      </c>
    </row>
  </sheetData>
  <autoFilter ref="A10:AJ213" xr:uid="{FC3EFB27-2E31-4F41-BBF2-44901A412DA0}"/>
  <mergeCells count="65">
    <mergeCell ref="AF2:AF3"/>
    <mergeCell ref="AF8:AF10"/>
    <mergeCell ref="AE8:AE10"/>
    <mergeCell ref="B7:B10"/>
    <mergeCell ref="AG2:AG3"/>
    <mergeCell ref="AG4:AG5"/>
    <mergeCell ref="M2:P3"/>
    <mergeCell ref="AF4:AF5"/>
    <mergeCell ref="Q2:Q3"/>
    <mergeCell ref="R2:R3"/>
    <mergeCell ref="U2:U3"/>
    <mergeCell ref="S4:T4"/>
    <mergeCell ref="S2:T3"/>
    <mergeCell ref="Y2:AA2"/>
    <mergeCell ref="V2:X2"/>
    <mergeCell ref="AD2:AD3"/>
    <mergeCell ref="W8:W10"/>
    <mergeCell ref="X8:X10"/>
    <mergeCell ref="U8:U10"/>
    <mergeCell ref="V8:V10"/>
    <mergeCell ref="AE2:AE3"/>
    <mergeCell ref="AE4:AE5"/>
    <mergeCell ref="AD4:AD5"/>
    <mergeCell ref="AC2:AC3"/>
    <mergeCell ref="AC4:AC5"/>
    <mergeCell ref="P7:P9"/>
    <mergeCell ref="O7:O9"/>
    <mergeCell ref="N7:N9"/>
    <mergeCell ref="T8:T10"/>
    <mergeCell ref="R8:R10"/>
    <mergeCell ref="S8:S10"/>
    <mergeCell ref="Q8:Q10"/>
    <mergeCell ref="Q7:U7"/>
    <mergeCell ref="M4:P4"/>
    <mergeCell ref="BH8:BH9"/>
    <mergeCell ref="BI8:BI9"/>
    <mergeCell ref="Y7:AB7"/>
    <mergeCell ref="V7:X7"/>
    <mergeCell ref="AB8:AB10"/>
    <mergeCell ref="AA8:AA10"/>
    <mergeCell ref="Z8:Z10"/>
    <mergeCell ref="AL7:AL10"/>
    <mergeCell ref="Y8:Y10"/>
    <mergeCell ref="AJ8:AJ10"/>
    <mergeCell ref="AI8:AI10"/>
    <mergeCell ref="AG8:AG10"/>
    <mergeCell ref="AD8:AD10"/>
    <mergeCell ref="AC8:AC10"/>
    <mergeCell ref="M7:M10"/>
    <mergeCell ref="C7:C10"/>
    <mergeCell ref="D7:D10"/>
    <mergeCell ref="L7:L10"/>
    <mergeCell ref="K7:K10"/>
    <mergeCell ref="J7:J10"/>
    <mergeCell ref="I7:I10"/>
    <mergeCell ref="F7:F10"/>
    <mergeCell ref="E7:E10"/>
    <mergeCell ref="H7:H10"/>
    <mergeCell ref="G7:G10"/>
    <mergeCell ref="BJ8:BL9"/>
    <mergeCell ref="BJ16:BL16"/>
    <mergeCell ref="BJ22:BL22"/>
    <mergeCell ref="AC7:AJ7"/>
    <mergeCell ref="AH8:AH10"/>
    <mergeCell ref="AK8:AK10"/>
  </mergeCells>
  <phoneticPr fontId="6" type="noConversion"/>
  <conditionalFormatting sqref="H11:H211">
    <cfRule type="cellIs" dxfId="26" priority="1" operator="equal">
      <formula>"MAJORS"</formula>
    </cfRule>
    <cfRule type="cellIs" dxfId="25" priority="2" operator="equal">
      <formula>"Exotics"</formula>
    </cfRule>
  </conditionalFormatting>
  <conditionalFormatting sqref="J11:J211">
    <cfRule type="cellIs" dxfId="24" priority="3" operator="equal">
      <formula>"retest"</formula>
    </cfRule>
  </conditionalFormatting>
  <conditionalFormatting sqref="M11:M211">
    <cfRule type="cellIs" dxfId="23" priority="4" operator="equal">
      <formula>"W"</formula>
    </cfRule>
    <cfRule type="cellIs" dxfId="22" priority="5" operator="equal">
      <formula>"L"</formula>
    </cfRule>
    <cfRule type="cellIs" dxfId="21" priority="6" operator="equal">
      <formula>"W"</formula>
    </cfRule>
  </conditionalFormatting>
  <conditionalFormatting sqref="AE4">
    <cfRule type="cellIs" dxfId="20" priority="27" operator="greaterThan">
      <formula>0</formula>
    </cfRule>
    <cfRule type="cellIs" dxfId="19" priority="26" operator="lessThan">
      <formula>0</formula>
    </cfRule>
  </conditionalFormatting>
  <conditionalFormatting sqref="AE11:AH211">
    <cfRule type="cellIs" dxfId="18" priority="14" operator="lessThan">
      <formula>0</formula>
    </cfRule>
    <cfRule type="cellIs" dxfId="17" priority="15" operator="greaterThan">
      <formula>0</formula>
    </cfRule>
  </conditionalFormatting>
  <conditionalFormatting sqref="AF4:AG4">
    <cfRule type="cellIs" dxfId="16" priority="19" operator="lessThan">
      <formula>0</formula>
    </cfRule>
    <cfRule type="cellIs" dxfId="15" priority="18" operator="greaterThan">
      <formula>0</formula>
    </cfRule>
  </conditionalFormatting>
  <conditionalFormatting sqref="AJ11:AK211">
    <cfRule type="cellIs" dxfId="14" priority="172" operator="greaterThan">
      <formula>0</formula>
    </cfRule>
    <cfRule type="cellIs" dxfId="13" priority="173" operator="lessThan">
      <formula>0</formula>
    </cfRule>
  </conditionalFormatting>
  <conditionalFormatting sqref="BD10:BD20 F4">
    <cfRule type="colorScale" priority="276">
      <colorScale>
        <cfvo type="percent" val="0"/>
        <cfvo type="percent" val="50"/>
        <cfvo type="percent" val="100"/>
        <color rgb="FFF8696B"/>
        <color rgb="FFFFEB84"/>
        <color rgb="FF63BE7B"/>
      </colorScale>
    </cfRule>
  </conditionalFormatting>
  <conditionalFormatting sqref="BE10:BE20">
    <cfRule type="dataBar" priority="273">
      <dataBar>
        <cfvo type="min"/>
        <cfvo type="max"/>
        <color rgb="FFDA9100"/>
      </dataBar>
      <extLst>
        <ext xmlns:x14="http://schemas.microsoft.com/office/spreadsheetml/2009/9/main" uri="{B025F937-C7B1-47D3-B67F-A62EFF666E3E}">
          <x14:id>{DF88A19E-09C8-490E-8B60-68250DAFC01D}</x14:id>
        </ext>
      </extLst>
    </cfRule>
  </conditionalFormatting>
  <conditionalFormatting sqref="BF10:BF19">
    <cfRule type="colorScale" priority="272">
      <colorScale>
        <cfvo type="num" val="-1"/>
        <cfvo type="num" val="3"/>
        <cfvo type="num" val="8"/>
        <color rgb="FFF8696B"/>
        <color rgb="FFFFEB84"/>
        <color rgb="FF63BE7B"/>
      </colorScale>
    </cfRule>
    <cfRule type="iconSet" priority="271">
      <iconSet iconSet="3Symbols2">
        <cfvo type="percent" val="0"/>
        <cfvo type="num" val="3"/>
        <cfvo type="num" val="5"/>
      </iconSet>
    </cfRule>
  </conditionalFormatting>
  <dataValidations xWindow="634" yWindow="490" count="23">
    <dataValidation type="list" allowBlank="1" showInputMessage="1" showErrorMessage="1" sqref="L45:L211" xr:uid="{00000000-0002-0000-0000-000000000000}">
      <formula1>$AR$10:$AR$11</formula1>
    </dataValidation>
    <dataValidation type="list" allowBlank="1" showInputMessage="1" showErrorMessage="1" sqref="M45:M211" xr:uid="{00000000-0002-0000-0000-000001000000}">
      <formula1>$AW$10:$AW$11</formula1>
    </dataValidation>
    <dataValidation type="list" allowBlank="1" showInputMessage="1" showErrorMessage="1" sqref="G45:G211" xr:uid="{00000000-0002-0000-0000-000003000000}">
      <formula1>$AT$10:$AT$12</formula1>
    </dataValidation>
    <dataValidation type="list" allowBlank="1" showInputMessage="1" showErrorMessage="1" sqref="E45:E211" xr:uid="{00000000-0002-0000-0000-000004000000}">
      <formula1>$AS$10:$AS$14</formula1>
    </dataValidation>
    <dataValidation type="list" allowBlank="1" showInputMessage="1" showErrorMessage="1" sqref="H45:H211" xr:uid="{00000000-0002-0000-0000-000007000000}">
      <formula1>$BA$10:$BA$14</formula1>
    </dataValidation>
    <dataValidation type="list" allowBlank="1" showInputMessage="1" showErrorMessage="1" sqref="J45:J211" xr:uid="{00000000-0002-0000-0000-000002000000}">
      <formula1>$AU$10:$AU$14</formula1>
    </dataValidation>
    <dataValidation type="list" allowBlank="1" showInputMessage="1" showErrorMessage="1" sqref="K212:K1048576" xr:uid="{E09B830C-58DD-AB48-AA17-22FA27B15463}">
      <formula1>$AV$10:$AV$20</formula1>
    </dataValidation>
    <dataValidation type="list" allowBlank="1" showInputMessage="1" showErrorMessage="1" sqref="M45:M211" xr:uid="{00000000-0002-0000-0000-000005000000}">
      <formula1>$AY$10:$AY$11</formula1>
    </dataValidation>
    <dataValidation type="list" allowBlank="1" showInputMessage="1" showErrorMessage="1" errorTitle="Não existente" error="O Par selecionado não existe" sqref="I45:I1048576" xr:uid="{C167ECCC-B7DC-BD4D-A660-690C90C2C4A7}">
      <formula1>$BH$10:$BH$200</formula1>
    </dataValidation>
    <dataValidation type="list" allowBlank="1" showInputMessage="1" showErrorMessage="1" sqref="K45:K211" xr:uid="{385A88B7-4306-464B-B915-D59E67185856}">
      <formula1>$AV$10:$AV$25</formula1>
    </dataValidation>
    <dataValidation type="list" allowBlank="1" showInputMessage="1" showErrorMessage="1" sqref="N10:N1048576" xr:uid="{383A326B-AF88-3D48-8ACD-C20BA19BF6D3}">
      <formula1>$BL$11:$BL$15</formula1>
    </dataValidation>
    <dataValidation type="list" allowBlank="1" showInputMessage="1" showErrorMessage="1" sqref="O10:O1048576" xr:uid="{E1EA3DDA-6E8A-254D-8CA4-27D0D7FC8C66}">
      <formula1>$BL$17:$BL$21</formula1>
    </dataValidation>
    <dataValidation type="list" allowBlank="1" showInputMessage="1" showErrorMessage="1" sqref="P11:P1048576" xr:uid="{93B933D2-D13A-9A47-AA1D-1E5BA4477805}">
      <formula1>$BL$23:$BL$28</formula1>
    </dataValidation>
    <dataValidation type="list" allowBlank="1" showInputMessage="1" showErrorMessage="1" sqref="G11:G44" xr:uid="{632C77C6-94F5-C74F-A77D-64CA1D8096EC}">
      <formula1>$AU$10:$AU$12</formula1>
    </dataValidation>
    <dataValidation type="list" allowBlank="1" showInputMessage="1" showErrorMessage="1" sqref="E11:E44" xr:uid="{7E48D46F-80F1-FE47-A340-0F198C8147B3}">
      <formula1>$AT$10:$AT$14</formula1>
    </dataValidation>
    <dataValidation type="list" allowBlank="1" showInputMessage="1" showErrorMessage="1" sqref="K11:K44" xr:uid="{55910077-1861-4340-A315-38DAB8105879}">
      <formula1>$AW$10:$AW$25</formula1>
    </dataValidation>
    <dataValidation type="list" allowBlank="1" showInputMessage="1" showErrorMessage="1" errorTitle="Não existente" error="O Par selecionado não existe" sqref="I11:I44" xr:uid="{7DF62F6E-816E-A84E-8C84-A14BB44A6DB9}">
      <formula1>$BI$10:$BI$200</formula1>
    </dataValidation>
    <dataValidation type="list" allowBlank="1" showInputMessage="1" showErrorMessage="1" sqref="M11:M44" xr:uid="{74460467-CDA1-7C4A-8463-7C4695EACC0F}">
      <formula1>$AZ$10:$AZ$11</formula1>
    </dataValidation>
    <dataValidation type="list" allowBlank="1" showInputMessage="1" showErrorMessage="1" sqref="J11:J44" xr:uid="{EB82F9AE-8DE7-674B-A096-6D107FE04C8A}">
      <formula1>$AV$10:$AV$14</formula1>
    </dataValidation>
    <dataValidation type="list" allowBlank="1" showInputMessage="1" showErrorMessage="1" sqref="H11:H44" xr:uid="{3C27C1B2-899B-1242-BFD8-F58D2E90CBE4}">
      <formula1>$BB$10:$BB$14</formula1>
    </dataValidation>
    <dataValidation type="list" allowBlank="1" showInputMessage="1" showErrorMessage="1" sqref="M11:M44" xr:uid="{CAE5F928-E7D1-F04F-B3A8-233AB50A3C66}">
      <formula1>$AX$10:$AX$11</formula1>
    </dataValidation>
    <dataValidation type="list" allowBlank="1" showInputMessage="1" showErrorMessage="1" sqref="L11:L44" xr:uid="{E900FBAF-30DF-7B4A-9165-C6818BAC3CA8}">
      <formula1>$AS$10:$AS$11</formula1>
    </dataValidation>
    <dataValidation type="list" allowBlank="1" showInputMessage="1" showErrorMessage="1" sqref="B7:B10" xr:uid="{CA2506D9-18BA-9848-A3AF-0FF13980A93B}">
      <formula1>$BN$10</formula1>
    </dataValidation>
  </dataValidations>
  <hyperlinks>
    <hyperlink ref="C49" r:id="rId1" display="https://www.tradingview.com/x/hcrzIZv7/" xr:uid="{A207B285-694F-4B4F-9486-3712A83F0E7F}"/>
    <hyperlink ref="C51" r:id="rId2" display="https://www.tradingview.com/x/6dQuixpS/" xr:uid="{B6A03A7F-8A08-E149-9065-A46FC9D228DB}"/>
    <hyperlink ref="C55" r:id="rId3" display="https://www.tradingview.com/x/G072lXtA/" xr:uid="{666A934F-19A0-6742-8711-3DD6EA0EAE9A}"/>
    <hyperlink ref="C56" r:id="rId4" display="https://www.tradingview.com/x/I6c4RB26/" xr:uid="{D5A6C2D0-B077-4D40-843B-722A0E75FFC9}"/>
    <hyperlink ref="C57" r:id="rId5" display="https://www.tradingview.com/x/J2Fnos8B/" xr:uid="{7C588E9A-E5B1-054F-9CA2-DEB8319BE716}"/>
    <hyperlink ref="C58" r:id="rId6" display="https://www.tradingview.com/x/rWZfiIpf/" xr:uid="{711E1AA2-A17A-034D-AF2D-AC3D4EB16F49}"/>
    <hyperlink ref="C59" r:id="rId7" display="https://www.tradingview.com/x/N9h8F6UJ/" xr:uid="{A51E85BD-FD96-3746-8B5F-4FAC72E23E44}"/>
    <hyperlink ref="C60" r:id="rId8" display="https://www.tradingview.com/x/Nw7Pmsfc/" xr:uid="{5A339F8E-171B-2647-B3C0-02E86DD02DC8}"/>
    <hyperlink ref="C35" r:id="rId9" display="https://www.tradingview.com/x/e72OGSUp/" xr:uid="{7192A625-A4F3-5840-B92E-E046AC4304F6}"/>
    <hyperlink ref="C34" r:id="rId10" display="https://www.tradingview.com/x/KGcg4Af5/" xr:uid="{9726402D-1679-C340-9E3A-B77F358A37AA}"/>
    <hyperlink ref="C36" r:id="rId11" display="https://www.tradingview.com/x/zeT6nsYU/" xr:uid="{06C58D33-2580-E244-9E45-A9935266CE45}"/>
    <hyperlink ref="C37" r:id="rId12" display="https://www.tradingview.com/x/9GVopU35/" xr:uid="{DB4C8592-D3C8-C547-B08F-19F072A8EAC0}"/>
    <hyperlink ref="C40" r:id="rId13" display="https://www.tradingview.com/x/KIdVrS9h/" xr:uid="{66B6DE53-5728-594A-A6D9-C27838163EB3}"/>
    <hyperlink ref="C48" r:id="rId14" display="https://www.tradingview.com/x/hylS7w4C/" xr:uid="{2F3E5CBC-E4A6-094E-84AB-41781D3A38AD}"/>
    <hyperlink ref="C61" r:id="rId15" display="https://www.tradingview.com/x/Wb2dLTlJ/" xr:uid="{57CF5139-1286-0942-9449-99406F9B134D}"/>
    <hyperlink ref="C62" r:id="rId16" display="https://www.tradingview.com/x/54b5kdxR/" xr:uid="{A301A5C0-37CD-7C45-9324-8985A55E0BDD}"/>
    <hyperlink ref="C63" r:id="rId17" display="https://www.tradingview.com/x/OLUNTuhi/" xr:uid="{43D8EFAF-3E6D-3043-8816-A61C18D09B07}"/>
    <hyperlink ref="C66" r:id="rId18" display="https://www.tradingview.com/x/qmOvnK0D/" xr:uid="{E12DF743-8746-344A-9095-77660BF56D57}"/>
    <hyperlink ref="C65" r:id="rId19" display="https://www.tradingview.com/x/2bhLK8iZ/" xr:uid="{CADB3346-B926-6749-BD75-B3EF5531C7D3}"/>
    <hyperlink ref="C67" r:id="rId20" display="https://www.tradingview.com/x/bgzNaQ8l/" xr:uid="{F8FBDE86-ACFF-2E46-9441-4CF3B5EA1C69}"/>
    <hyperlink ref="C68" r:id="rId21" display="https://www.tradingview.com/x/SExglLT8/" xr:uid="{6A7B81D8-7CDB-5E46-B584-B3BAF686DE53}"/>
    <hyperlink ref="C69" r:id="rId22" display="https://www.tradingview.com/x/VT479OdR/" xr:uid="{618FD0CC-6D7A-EA4E-98EF-5DD160C4826A}"/>
    <hyperlink ref="C71" r:id="rId23" display="https://www.tradingview.com/x/4Mh0cQDK/" xr:uid="{8B07A119-CBB4-BD4A-8884-69D627E4FC69}"/>
    <hyperlink ref="C70" r:id="rId24" display="https://www.tradingview.com/x/CLTqR8jJ/" xr:uid="{75401C4A-09DC-2243-B5BC-34E7F232B387}"/>
    <hyperlink ref="C72" r:id="rId25" display="https://www.tradingview.com/x/Ite0gR9h/" xr:uid="{3ACF4907-5C08-2447-B03F-0FA6BD110046}"/>
    <hyperlink ref="C75" r:id="rId26" display="https://www.tradingview.com/x/DrhWhGBl/" xr:uid="{697E542F-535B-9E44-9D9F-41571321702F}"/>
    <hyperlink ref="C73" r:id="rId27" display="https://www.tradingview.com/x/VWmFEvTg/" xr:uid="{EF8FDCDB-AA14-FD47-A10F-4D712F911AC9}"/>
    <hyperlink ref="C64" r:id="rId28" display="https://www.tradingview.com/x/mKnfSszB/" xr:uid="{0FA539AC-5BE1-324A-8E98-918DCD69E671}"/>
    <hyperlink ref="C77" r:id="rId29" display="https://www.tradingview.com/x/YnGe3eda/" xr:uid="{8C5E27E7-E09C-BB4A-919A-029EB43A525B}"/>
    <hyperlink ref="C78" r:id="rId30" display="https://www.tradingview.com/x/zhmrzCK8/" xr:uid="{CCE87A12-93CB-0544-9D6F-A60A7C054EED}"/>
    <hyperlink ref="C79" r:id="rId31" display="https://www.tradingview.com/x/E6B4ybxL/" xr:uid="{5443DC3A-5F9C-C54E-97C5-3ADC7DE35B70}"/>
    <hyperlink ref="C80" r:id="rId32" display="https://www.tradingview.com/x/xqkGvB9m/" xr:uid="{EF949793-5202-6140-94D7-A38454859F83}"/>
    <hyperlink ref="C84" r:id="rId33" display="https://www.tradingview.com/x/aN2vLyGg/" xr:uid="{2FDD1E5B-2F96-114F-B03C-91B505F031ED}"/>
    <hyperlink ref="C81" r:id="rId34" display="https://www.tradingview.com/x/vwXb1E8i/" xr:uid="{9F92200F-B859-CA4F-97FD-FCA451AA3CBF}"/>
    <hyperlink ref="C82" r:id="rId35" display="https://www.tradingview.com/x/iC6iSmsk/" xr:uid="{B557CFD5-8315-3649-A8AC-ECBE71BF2855}"/>
    <hyperlink ref="C83" r:id="rId36" display="https://www.tradingview.com/x/HTEEpPZl/" xr:uid="{6400550C-BF8B-0D4C-A5C1-848640F667D9}"/>
    <hyperlink ref="C86" r:id="rId37" display="https://www.tradingview.com/x/mx4g6CrG/" xr:uid="{E72B0AD6-974C-AE4D-A486-79B69D0D7215}"/>
    <hyperlink ref="C85" r:id="rId38" display="https://www.tradingview.com/x/yq7wV3I0/" xr:uid="{C1F130E9-20DC-A34C-9D9A-BAFD290E3D14}"/>
    <hyperlink ref="C87" r:id="rId39" display="https://www.tradingview.com/x/idzAprgA/" xr:uid="{A8FD66DB-E3F1-FF43-A7BD-414A7A7B94DF}"/>
    <hyperlink ref="C76" r:id="rId40" display="https://www.tradingview.com/x/M5sESYcZ/" xr:uid="{07B549DF-D4D7-E745-952C-2FEC9A3FFBBE}"/>
    <hyperlink ref="C74" r:id="rId41" display="https://www.tradingview.com/x/76fA38eY/" xr:uid="{2F0DAB67-6B9E-B640-A09F-A93815621DF9}"/>
    <hyperlink ref="C38" r:id="rId42" display="https://www.tradingview.com/x/Qhjb6txp/" xr:uid="{BA7D658E-E93A-1542-A1BA-5A4D9C17AF01}"/>
    <hyperlink ref="C39" r:id="rId43" display="https://www.tradingview.com/x/V9Fdwt2M/" xr:uid="{5C7112F3-FEE9-3A45-92FD-5253E0027F65}"/>
    <hyperlink ref="C41" r:id="rId44" display="https://www.tradingview.com/x/Q10M334s/" xr:uid="{E7541B0E-AC1D-0D4B-A885-D7B3355847BA}"/>
    <hyperlink ref="C42" r:id="rId45" display="https://www.tradingview.com/x/BNZWUgo8/" xr:uid="{DBBB57D0-5B31-7540-BD39-5A0858539368}"/>
    <hyperlink ref="C43" r:id="rId46" display="https://www.tradingview.com/x/Y95366oA/" xr:uid="{D200C504-B766-F74D-B2FA-4DF3741C8520}"/>
    <hyperlink ref="C44" r:id="rId47" display="https://www.tradingview.com/x/kW3o7AX1/" xr:uid="{1F70D308-6E7C-0B4F-8BE0-6C81E78CAC22}"/>
    <hyperlink ref="C45" r:id="rId48" display="https://www.tradingview.com/x/ey4s8Ap9/" xr:uid="{DAEE31F7-C454-2D4F-96B8-DBF2724D05F1}"/>
    <hyperlink ref="C46" r:id="rId49" display="https://www.tradingview.com/x/8164WTP1/" xr:uid="{E20C11D4-2C34-0F4B-8347-6CEF29003D62}"/>
    <hyperlink ref="C47" r:id="rId50" display="https://www.tradingview.com/x/nODtgTfI/" xr:uid="{DC8E5207-C20F-3B48-991B-E0519FFE4F08}"/>
    <hyperlink ref="C50" r:id="rId51" display="https://www.tradingview.com/x/fgtpH1SC/" xr:uid="{82F9359E-1772-194F-A155-9BAB99769A3B}"/>
    <hyperlink ref="C52" r:id="rId52" display="https://www.tradingview.com/x/eBXNVkh8/" xr:uid="{B2AB7CBE-E5D5-3841-B938-BA367D520072}"/>
    <hyperlink ref="C53" r:id="rId53" display="https://www.tradingview.com/x/ChUtNoj0/" xr:uid="{AE7B0978-9A8E-3140-8A6A-0DE6167F0F3D}"/>
    <hyperlink ref="C54" r:id="rId54" display="https://www.tradingview.com/x/IxZ2USVj/" xr:uid="{D7B26359-15CD-1149-A3F3-5AC791BD2295}"/>
  </hyperlinks>
  <pageMargins left="0.7" right="0.7" top="0.75" bottom="0.75" header="0.3" footer="0.3"/>
  <pageSetup paperSize="9" scale="12" orientation="landscape" horizontalDpi="300" verticalDpi="300" r:id="rId55"/>
  <ignoredErrors>
    <ignoredError sqref="AG16:AG18 AG25 AG34:AG35 AG38:AG39 AG48:AG50 AG55 AG73" formula="1"/>
  </ignoredErrors>
  <legacyDrawing r:id="rId5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8A19E-09C8-490E-8B60-68250DAFC01D}">
            <x14:dataBar minLength="0" maxLength="100" border="1" gradient="0">
              <x14:cfvo type="autoMin"/>
              <x14:cfvo type="autoMax"/>
              <x14:borderColor theme="1" tint="0.499984740745262"/>
              <x14:negativeFillColor rgb="FFFF0000"/>
              <x14:axisColor rgb="FF000000"/>
            </x14:dataBar>
          </x14:cfRule>
          <xm:sqref>BE10:BE20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6826-99DE-D049-9006-2A02DB9AAA05}">
  <dimension ref="A1:BA22"/>
  <sheetViews>
    <sheetView zoomScale="94" zoomScaleNormal="100" workbookViewId="0">
      <pane xSplit="1" ySplit="1" topLeftCell="B17" activePane="bottomRight" state="frozen"/>
      <selection pane="bottomRight" activeCell="B17" sqref="B17"/>
      <selection pane="bottomLeft" activeCell="A3" sqref="A3"/>
      <selection pane="topRight" activeCell="C1" sqref="C1"/>
    </sheetView>
  </sheetViews>
  <sheetFormatPr defaultColWidth="11.42578125" defaultRowHeight="15"/>
  <cols>
    <col min="1" max="1" width="46.140625" customWidth="1"/>
    <col min="54" max="54" width="2.42578125" customWidth="1"/>
  </cols>
  <sheetData>
    <row r="1" spans="1:53" s="113" customFormat="1" ht="18.95">
      <c r="A1" s="118" t="s">
        <v>293</v>
      </c>
      <c r="B1" s="116">
        <v>1</v>
      </c>
      <c r="C1" s="116">
        <v>2</v>
      </c>
      <c r="D1" s="116">
        <v>3</v>
      </c>
      <c r="E1" s="116">
        <v>4</v>
      </c>
      <c r="F1" s="116">
        <v>5</v>
      </c>
      <c r="G1" s="116">
        <v>6</v>
      </c>
      <c r="H1" s="116">
        <v>7</v>
      </c>
      <c r="I1" s="116">
        <v>8</v>
      </c>
      <c r="J1" s="116">
        <v>9</v>
      </c>
      <c r="K1" s="116">
        <v>10</v>
      </c>
      <c r="L1" s="116">
        <v>11</v>
      </c>
      <c r="M1" s="116">
        <v>12</v>
      </c>
      <c r="N1" s="116">
        <v>13</v>
      </c>
      <c r="O1" s="116">
        <v>14</v>
      </c>
      <c r="P1" s="116">
        <v>15</v>
      </c>
      <c r="Q1" s="116">
        <v>16</v>
      </c>
      <c r="R1" s="116">
        <v>17</v>
      </c>
      <c r="S1" s="116">
        <v>18</v>
      </c>
      <c r="T1" s="116">
        <v>19</v>
      </c>
      <c r="U1" s="116">
        <v>20</v>
      </c>
      <c r="V1" s="116">
        <v>21</v>
      </c>
      <c r="W1" s="116">
        <v>22</v>
      </c>
      <c r="X1" s="116">
        <v>23</v>
      </c>
      <c r="Y1" s="116">
        <v>24</v>
      </c>
      <c r="Z1" s="116">
        <v>25</v>
      </c>
      <c r="AA1" s="116">
        <v>26</v>
      </c>
      <c r="AB1" s="116">
        <v>27</v>
      </c>
      <c r="AC1" s="116">
        <v>28</v>
      </c>
      <c r="AD1" s="116">
        <v>29</v>
      </c>
      <c r="AE1" s="116">
        <v>30</v>
      </c>
      <c r="AF1" s="116">
        <v>31</v>
      </c>
      <c r="AG1" s="116">
        <v>32</v>
      </c>
      <c r="AH1" s="116">
        <v>33</v>
      </c>
      <c r="AI1" s="116">
        <v>34</v>
      </c>
      <c r="AJ1" s="116">
        <v>35</v>
      </c>
      <c r="AK1" s="116">
        <v>36</v>
      </c>
      <c r="AL1" s="116">
        <v>37</v>
      </c>
      <c r="AM1" s="116">
        <v>38</v>
      </c>
      <c r="AN1" s="116">
        <v>39</v>
      </c>
      <c r="AO1" s="116">
        <v>40</v>
      </c>
      <c r="AP1" s="116">
        <v>41</v>
      </c>
      <c r="AQ1" s="116">
        <v>42</v>
      </c>
      <c r="AR1" s="116">
        <v>43</v>
      </c>
      <c r="AS1" s="116">
        <v>44</v>
      </c>
      <c r="AT1" s="116">
        <v>45</v>
      </c>
      <c r="AU1" s="116">
        <v>46</v>
      </c>
      <c r="AV1" s="116">
        <v>47</v>
      </c>
      <c r="AW1" s="116">
        <v>48</v>
      </c>
      <c r="AX1" s="116">
        <v>49</v>
      </c>
      <c r="AY1" s="116">
        <v>50</v>
      </c>
      <c r="AZ1" s="116">
        <v>51</v>
      </c>
      <c r="BA1" s="116">
        <v>52</v>
      </c>
    </row>
    <row r="2" spans="1:53">
      <c r="A2" s="106" t="s">
        <v>294</v>
      </c>
      <c r="B2">
        <f>COUNTIF('Registo de operações'!$D$11:$D$1001,B1)</f>
        <v>0</v>
      </c>
      <c r="C2">
        <f>COUNTIF('Registo de operações'!$D$11:$D$1001,C1)</f>
        <v>0</v>
      </c>
      <c r="D2">
        <f>COUNTIF('Registo de operações'!$D$11:$D$1001,D1)</f>
        <v>0</v>
      </c>
      <c r="E2">
        <f>COUNTIF('Registo de operações'!$D$11:$D$1001,E1)</f>
        <v>0</v>
      </c>
      <c r="F2">
        <f>COUNTIF('Registo de operações'!$D$11:$D$1001,F1)</f>
        <v>9</v>
      </c>
      <c r="G2">
        <f>COUNTIF('Registo de operações'!$D$11:$D$1001,G1)</f>
        <v>3</v>
      </c>
      <c r="H2">
        <f>COUNTIF('Registo de operações'!$D$11:$D$1001,H1)</f>
        <v>10</v>
      </c>
      <c r="I2">
        <f>COUNTIF('Registo de operações'!$D$11:$D$1001,I1)</f>
        <v>0</v>
      </c>
      <c r="J2">
        <f>COUNTIF('Registo de operações'!$D$11:$D$1001,J1)</f>
        <v>0</v>
      </c>
      <c r="K2">
        <f>COUNTIF('Registo de operações'!$D$11:$D$1001,K1)</f>
        <v>0</v>
      </c>
      <c r="L2">
        <f>COUNTIF('Registo de operações'!$D$11:$D$1001,L1)</f>
        <v>0</v>
      </c>
      <c r="M2">
        <f>COUNTIF('Registo de operações'!$D$11:$D$1001,M1)</f>
        <v>0</v>
      </c>
      <c r="N2">
        <f>COUNTIF('Registo de operações'!$D$11:$D$1001,N1)</f>
        <v>1</v>
      </c>
      <c r="O2">
        <f>COUNTIF('Registo de operações'!$D$11:$D$1001,O1)</f>
        <v>0</v>
      </c>
      <c r="P2">
        <f>COUNTIF('Registo de operações'!$D$11:$D$1001,P1)</f>
        <v>4</v>
      </c>
      <c r="Q2">
        <f>COUNTIF('Registo de operações'!$D$11:$D$1001,Q1)</f>
        <v>1</v>
      </c>
      <c r="R2">
        <f>COUNTIF('Registo de operações'!$D$11:$D$1001,R1)</f>
        <v>1</v>
      </c>
      <c r="S2">
        <f>COUNTIF('Registo de operações'!$D$11:$D$1001,S1)</f>
        <v>4</v>
      </c>
      <c r="T2">
        <f>COUNTIF('Registo de operações'!$D$11:$D$1001,T1)</f>
        <v>5</v>
      </c>
      <c r="U2">
        <f>COUNTIF('Registo de operações'!$D$11:$D$1001,U1)</f>
        <v>4</v>
      </c>
      <c r="V2">
        <f>COUNTIF('Registo de operações'!$D$11:$D$1001,V1)</f>
        <v>2</v>
      </c>
      <c r="W2">
        <f>COUNTIF('Registo de operações'!$D$11:$D$1001,W1)</f>
        <v>1</v>
      </c>
      <c r="X2">
        <f>COUNTIF('Registo de operações'!$D$11:$D$1001,X1)</f>
        <v>1</v>
      </c>
      <c r="Y2">
        <f>COUNTIF('Registo de operações'!$D$11:$D$1001,Y1)</f>
        <v>2</v>
      </c>
      <c r="Z2">
        <f>COUNTIF('Registo de operações'!$D$11:$D$1001,Z1)</f>
        <v>2</v>
      </c>
      <c r="AA2">
        <f>COUNTIF('Registo de operações'!$D$11:$D$1001,AA1)</f>
        <v>1</v>
      </c>
      <c r="AB2">
        <f>COUNTIF('Registo de operações'!$D$11:$D$1001,AB1)</f>
        <v>2</v>
      </c>
      <c r="AC2">
        <f>COUNTIF('Registo de operações'!$D$11:$D$1001,AC1)</f>
        <v>1</v>
      </c>
      <c r="AD2">
        <f>COUNTIF('Registo de operações'!$D$11:$D$1001,AD1)</f>
        <v>3</v>
      </c>
      <c r="AE2">
        <f>COUNTIF('Registo de operações'!$D$11:$D$1001,AE1)</f>
        <v>0</v>
      </c>
      <c r="AF2">
        <f>COUNTIF('Registo de operações'!$D$11:$D$1001,AF1)</f>
        <v>2</v>
      </c>
      <c r="AG2">
        <f>COUNTIF('Registo de operações'!$D$11:$D$1001,AG1)</f>
        <v>2</v>
      </c>
      <c r="AH2">
        <f>COUNTIF('Registo de operações'!$D$11:$D$1001,AH1)</f>
        <v>0</v>
      </c>
      <c r="AI2">
        <f>COUNTIF('Registo de operações'!$D$11:$D$1001,AI1)</f>
        <v>0</v>
      </c>
      <c r="AJ2">
        <f>COUNTIF('Registo de operações'!$D$11:$D$1001,AJ1)</f>
        <v>5</v>
      </c>
      <c r="AK2">
        <f>COUNTIF('Registo de operações'!$D$11:$D$1001,AK1)</f>
        <v>0</v>
      </c>
      <c r="AL2">
        <f>COUNTIF('Registo de operações'!$D$11:$D$1001,AL1)</f>
        <v>0</v>
      </c>
      <c r="AM2">
        <f>COUNTIF('Registo de operações'!$D$11:$D$1001,AM1)</f>
        <v>1</v>
      </c>
      <c r="AN2">
        <f>COUNTIF('Registo de operações'!$D$11:$D$1001,AN1)</f>
        <v>0</v>
      </c>
      <c r="AO2">
        <f>COUNTIF('Registo de operações'!$D$11:$D$1001,AO1)</f>
        <v>0</v>
      </c>
      <c r="AP2">
        <f>COUNTIF('Registo de operações'!$D$11:$D$1001,AP1)</f>
        <v>0</v>
      </c>
      <c r="AQ2">
        <f>COUNTIF('Registo de operações'!$D$11:$D$1001,AQ1)</f>
        <v>0</v>
      </c>
      <c r="AR2">
        <f>COUNTIF('Registo de operações'!$D$11:$D$1001,AR1)</f>
        <v>0</v>
      </c>
      <c r="AS2">
        <f>COUNTIF('Registo de operações'!$D$11:$D$1001,AS1)</f>
        <v>2</v>
      </c>
      <c r="AT2">
        <f>COUNTIF('Registo de operações'!$D$11:$D$1001,AT1)</f>
        <v>1</v>
      </c>
      <c r="AU2">
        <f>COUNTIF('Registo de operações'!$D$11:$D$1001,AU1)</f>
        <v>0</v>
      </c>
      <c r="AV2">
        <f>COUNTIF('Registo de operações'!$D$11:$D$1001,AV1)</f>
        <v>2</v>
      </c>
      <c r="AW2">
        <f>COUNTIF('Registo de operações'!$D$11:$D$1001,AW1)</f>
        <v>2</v>
      </c>
      <c r="AX2">
        <f>COUNTIF('Registo de operações'!$D$11:$D$1001,AX1)</f>
        <v>0</v>
      </c>
      <c r="AY2">
        <f>COUNTIF('Registo de operações'!$D$11:$D$1001,AY1)</f>
        <v>0</v>
      </c>
      <c r="AZ2">
        <f>COUNTIF('Registo de operações'!$D$11:$D$1001,AZ1)</f>
        <v>1</v>
      </c>
      <c r="BA2">
        <f>COUNTIF('Registo de operações'!$D$11:$D$1001,BA1)</f>
        <v>0</v>
      </c>
    </row>
    <row r="3" spans="1:53">
      <c r="A3" s="106" t="s">
        <v>295</v>
      </c>
      <c r="B3">
        <f>COUNTIFS('Registo de operações'!$D$11:$D$1001,B1,'Registo de operações'!$M$11:$M$1001,'Registo de operações'!$AW$10)</f>
        <v>0</v>
      </c>
      <c r="C3">
        <f>COUNTIFS('Registo de operações'!$D$11:$D$1001,C1,'Registo de operações'!$M$11:$M$1001,'Registo de operações'!$AW$10)</f>
        <v>0</v>
      </c>
      <c r="D3">
        <f>COUNTIFS('Registo de operações'!$D$11:$D$1001,D1,'Registo de operações'!$M$11:$M$1001,'Registo de operações'!$AW$10)</f>
        <v>0</v>
      </c>
      <c r="E3">
        <f>COUNTIFS('Registo de operações'!$D$11:$D$1001,E1,'Registo de operações'!$M$11:$M$1001,'Registo de operações'!$AW$10)</f>
        <v>0</v>
      </c>
      <c r="F3">
        <f>COUNTIFS('Registo de operações'!$D$11:$D$1001,F1,'Registo de operações'!$M$11:$M$1001,'Registo de operações'!$AW$10)</f>
        <v>5</v>
      </c>
      <c r="G3">
        <f>COUNTIFS('Registo de operações'!$D$11:$D$1001,G1,'Registo de operações'!$M$11:$M$1001,'Registo de operações'!$AW$10)</f>
        <v>1</v>
      </c>
      <c r="H3">
        <f>COUNTIFS('Registo de operações'!$D$11:$D$1001,H1,'Registo de operações'!$M$11:$M$1001,'Registo de operações'!$AW$10)</f>
        <v>6</v>
      </c>
      <c r="I3">
        <f>COUNTIFS('Registo de operações'!$D$11:$D$1001,I1,'Registo de operações'!$M$11:$M$1001,'Registo de operações'!$AW$10)</f>
        <v>0</v>
      </c>
      <c r="J3">
        <f>COUNTIFS('Registo de operações'!$D$11:$D$1001,J1,'Registo de operações'!$M$11:$M$1001,'Registo de operações'!$AW$10)</f>
        <v>0</v>
      </c>
      <c r="K3">
        <f>COUNTIFS('Registo de operações'!$D$11:$D$1001,K1,'Registo de operações'!$M$11:$M$1001,'Registo de operações'!$AW$10)</f>
        <v>0</v>
      </c>
      <c r="L3">
        <f>COUNTIFS('Registo de operações'!$D$11:$D$1001,L1,'Registo de operações'!$M$11:$M$1001,'Registo de operações'!$AW$10)</f>
        <v>0</v>
      </c>
      <c r="M3">
        <f>COUNTIFS('Registo de operações'!$D$11:$D$1001,M1,'Registo de operações'!$M$11:$M$1001,'Registo de operações'!$AW$10)</f>
        <v>0</v>
      </c>
      <c r="N3">
        <f>COUNTIFS('Registo de operações'!$D$11:$D$1001,N1,'Registo de operações'!$M$11:$M$1001,'Registo de operações'!$AW$10)</f>
        <v>0</v>
      </c>
      <c r="O3">
        <f>COUNTIFS('Registo de operações'!$D$11:$D$1001,O1,'Registo de operações'!$M$11:$M$1001,'Registo de operações'!$AW$10)</f>
        <v>0</v>
      </c>
      <c r="P3">
        <f>COUNTIFS('Registo de operações'!$D$11:$D$1001,P1,'Registo de operações'!$M$11:$M$1001,'Registo de operações'!$AW$10)</f>
        <v>3</v>
      </c>
      <c r="Q3">
        <f>COUNTIFS('Registo de operações'!$D$11:$D$1001,Q1,'Registo de operações'!$M$11:$M$1001,'Registo de operações'!$AW$10)</f>
        <v>0</v>
      </c>
      <c r="R3">
        <f>COUNTIFS('Registo de operações'!$D$11:$D$1001,R1,'Registo de operações'!$M$11:$M$1001,'Registo de operações'!$AW$10)</f>
        <v>1</v>
      </c>
      <c r="S3">
        <f>COUNTIFS('Registo de operações'!$D$11:$D$1001,S1,'Registo de operações'!$M$11:$M$1001,'Registo de operações'!$AW$10)</f>
        <v>2</v>
      </c>
      <c r="T3">
        <f>COUNTIFS('Registo de operações'!$D$11:$D$1001,T1,'Registo de operações'!$M$11:$M$1001,'Registo de operações'!$AW$10)</f>
        <v>1</v>
      </c>
      <c r="U3">
        <f>COUNTIFS('Registo de operações'!$D$11:$D$1001,U1,'Registo de operações'!$M$11:$M$1001,'Registo de operações'!$AW$10)</f>
        <v>1</v>
      </c>
      <c r="V3">
        <f>COUNTIFS('Registo de operações'!$D$11:$D$1001,V1,'Registo de operações'!$M$11:$M$1001,'Registo de operações'!$AW$10)</f>
        <v>0</v>
      </c>
      <c r="W3">
        <f>COUNTIFS('Registo de operações'!$D$11:$D$1001,W1,'Registo de operações'!$M$11:$M$1001,'Registo de operações'!$AW$10)</f>
        <v>1</v>
      </c>
      <c r="X3">
        <f>COUNTIFS('Registo de operações'!$D$11:$D$1001,X1,'Registo de operações'!$M$11:$M$1001,'Registo de operações'!$AW$10)</f>
        <v>0</v>
      </c>
      <c r="Y3">
        <f>COUNTIFS('Registo de operações'!$D$11:$D$1001,Y1,'Registo de operações'!$M$11:$M$1001,'Registo de operações'!$AW$10)</f>
        <v>0</v>
      </c>
      <c r="Z3">
        <f>COUNTIFS('Registo de operações'!$D$11:$D$1001,Z1,'Registo de operações'!$M$11:$M$1001,'Registo de operações'!$AW$10)</f>
        <v>0</v>
      </c>
      <c r="AA3">
        <f>COUNTIFS('Registo de operações'!$D$11:$D$1001,AA1,'Registo de operações'!$M$11:$M$1001,'Registo de operações'!$AW$10)</f>
        <v>0</v>
      </c>
      <c r="AB3">
        <f>COUNTIFS('Registo de operações'!$D$11:$D$1001,AB1,'Registo de operações'!$M$11:$M$1001,'Registo de operações'!$AW$10)</f>
        <v>2</v>
      </c>
      <c r="AC3">
        <f>COUNTIFS('Registo de operações'!$D$11:$D$1001,AC1,'Registo de operações'!$M$11:$M$1001,'Registo de operações'!$AW$10)</f>
        <v>1</v>
      </c>
      <c r="AD3">
        <f>COUNTIFS('Registo de operações'!$D$11:$D$1001,AD1,'Registo de operações'!$M$11:$M$1001,'Registo de operações'!$AW$10)</f>
        <v>2</v>
      </c>
      <c r="AE3">
        <f>COUNTIFS('Registo de operações'!$D$11:$D$1001,AE1,'Registo de operações'!$M$11:$M$1001,'Registo de operações'!$AW$10)</f>
        <v>0</v>
      </c>
      <c r="AF3">
        <f>COUNTIFS('Registo de operações'!$D$11:$D$1001,AF1,'Registo de operações'!$M$11:$M$1001,'Registo de operações'!$AW$10)</f>
        <v>0</v>
      </c>
      <c r="AG3">
        <f>COUNTIFS('Registo de operações'!$D$11:$D$1001,AG1,'Registo de operações'!$M$11:$M$1001,'Registo de operações'!$AW$10)</f>
        <v>0</v>
      </c>
      <c r="AH3">
        <f>COUNTIFS('Registo de operações'!$D$11:$D$1001,AH1,'Registo de operações'!$M$11:$M$1001,'Registo de operações'!$AW$10)</f>
        <v>0</v>
      </c>
      <c r="AI3">
        <f>COUNTIFS('Registo de operações'!$D$11:$D$1001,AI1,'Registo de operações'!$M$11:$M$1001,'Registo de operações'!$AW$10)</f>
        <v>0</v>
      </c>
      <c r="AJ3">
        <f>COUNTIFS('Registo de operações'!$D$11:$D$1001,AJ1,'Registo de operações'!$M$11:$M$1001,'Registo de operações'!$AW$10)</f>
        <v>1</v>
      </c>
      <c r="AK3">
        <f>COUNTIFS('Registo de operações'!$D$11:$D$1001,AK1,'Registo de operações'!$M$11:$M$1001,'Registo de operações'!$AW$10)</f>
        <v>0</v>
      </c>
      <c r="AL3">
        <f>COUNTIFS('Registo de operações'!$D$11:$D$1001,AL1,'Registo de operações'!$M$11:$M$1001,'Registo de operações'!$AW$10)</f>
        <v>0</v>
      </c>
      <c r="AM3">
        <f>COUNTIFS('Registo de operações'!$D$11:$D$1001,AM1,'Registo de operações'!$M$11:$M$1001,'Registo de operações'!$AW$10)</f>
        <v>1</v>
      </c>
      <c r="AN3">
        <f>COUNTIFS('Registo de operações'!$D$11:$D$1001,AN1,'Registo de operações'!$M$11:$M$1001,'Registo de operações'!$AW$10)</f>
        <v>0</v>
      </c>
      <c r="AO3">
        <f>COUNTIFS('Registo de operações'!$D$11:$D$1001,AO1,'Registo de operações'!$M$11:$M$1001,'Registo de operações'!$AW$10)</f>
        <v>0</v>
      </c>
      <c r="AP3">
        <f>COUNTIFS('Registo de operações'!$D$11:$D$1001,AP1,'Registo de operações'!$M$11:$M$1001,'Registo de operações'!$AW$10)</f>
        <v>0</v>
      </c>
      <c r="AQ3">
        <f>COUNTIFS('Registo de operações'!$D$11:$D$1001,AQ1,'Registo de operações'!$M$11:$M$1001,'Registo de operações'!$AW$10)</f>
        <v>0</v>
      </c>
      <c r="AR3">
        <f>COUNTIFS('Registo de operações'!$D$11:$D$1001,AR1,'Registo de operações'!$M$11:$M$1001,'Registo de operações'!$AW$10)</f>
        <v>0</v>
      </c>
      <c r="AS3">
        <f>COUNTIFS('Registo de operações'!$D$11:$D$1001,AS1,'Registo de operações'!$M$11:$M$1001,'Registo de operações'!$AW$10)</f>
        <v>0</v>
      </c>
      <c r="AT3">
        <f>COUNTIFS('Registo de operações'!$D$11:$D$1001,AT1,'Registo de operações'!$M$11:$M$1001,'Registo de operações'!$AW$10)</f>
        <v>1</v>
      </c>
      <c r="AU3">
        <f>COUNTIFS('Registo de operações'!$D$11:$D$1001,AU1,'Registo de operações'!$M$11:$M$1001,'Registo de operações'!$AW$10)</f>
        <v>0</v>
      </c>
      <c r="AV3">
        <f>COUNTIFS('Registo de operações'!$D$11:$D$1001,AV1,'Registo de operações'!$M$11:$M$1001,'Registo de operações'!$AW$10)</f>
        <v>1</v>
      </c>
      <c r="AW3">
        <f>COUNTIFS('Registo de operações'!$D$11:$D$1001,AW1,'Registo de operações'!$M$11:$M$1001,'Registo de operações'!$AW$10)</f>
        <v>0</v>
      </c>
      <c r="AX3">
        <f>COUNTIFS('Registo de operações'!$D$11:$D$1001,AX1,'Registo de operações'!$M$11:$M$1001,'Registo de operações'!$AW$10)</f>
        <v>0</v>
      </c>
      <c r="AY3">
        <f>COUNTIFS('Registo de operações'!$D$11:$D$1001,AY1,'Registo de operações'!$M$11:$M$1001,'Registo de operações'!$AW$10)</f>
        <v>0</v>
      </c>
      <c r="AZ3">
        <f>COUNTIFS('Registo de operações'!$D$11:$D$1001,AZ1,'Registo de operações'!$M$11:$M$1001,'Registo de operações'!$AW$10)</f>
        <v>0</v>
      </c>
      <c r="BA3">
        <f>COUNTIFS('Registo de operações'!$D$11:$D$1001,BA1,'Registo de operações'!$M$11:$M$1001,'Registo de operações'!$AW$10)</f>
        <v>0</v>
      </c>
    </row>
    <row r="4" spans="1:53">
      <c r="A4" s="106" t="s">
        <v>296</v>
      </c>
      <c r="B4" s="114" t="e">
        <f>B3/B2</f>
        <v>#DIV/0!</v>
      </c>
      <c r="C4" s="114" t="e">
        <f t="shared" ref="C4" si="0">C3/C2</f>
        <v>#DIV/0!</v>
      </c>
      <c r="D4" s="114" t="e">
        <f>D3/D2</f>
        <v>#DIV/0!</v>
      </c>
      <c r="E4" s="114" t="e">
        <f t="shared" ref="E4:BA4" si="1">E3/E2</f>
        <v>#DIV/0!</v>
      </c>
      <c r="F4" s="114">
        <f t="shared" si="1"/>
        <v>0.55555555555555558</v>
      </c>
      <c r="G4" s="114">
        <f t="shared" si="1"/>
        <v>0.33333333333333331</v>
      </c>
      <c r="H4" s="114">
        <f t="shared" si="1"/>
        <v>0.6</v>
      </c>
      <c r="I4" s="114" t="e">
        <f t="shared" si="1"/>
        <v>#DIV/0!</v>
      </c>
      <c r="J4" s="114" t="e">
        <f t="shared" si="1"/>
        <v>#DIV/0!</v>
      </c>
      <c r="K4" s="114" t="e">
        <f t="shared" si="1"/>
        <v>#DIV/0!</v>
      </c>
      <c r="L4" s="114" t="e">
        <f t="shared" si="1"/>
        <v>#DIV/0!</v>
      </c>
      <c r="M4" s="114" t="e">
        <f t="shared" si="1"/>
        <v>#DIV/0!</v>
      </c>
      <c r="N4" s="114">
        <f t="shared" si="1"/>
        <v>0</v>
      </c>
      <c r="O4" s="114" t="e">
        <f t="shared" si="1"/>
        <v>#DIV/0!</v>
      </c>
      <c r="P4" s="114">
        <f t="shared" si="1"/>
        <v>0.75</v>
      </c>
      <c r="Q4" s="114">
        <f t="shared" si="1"/>
        <v>0</v>
      </c>
      <c r="R4" s="114">
        <f t="shared" si="1"/>
        <v>1</v>
      </c>
      <c r="S4" s="114">
        <f t="shared" si="1"/>
        <v>0.5</v>
      </c>
      <c r="T4" s="114">
        <f t="shared" si="1"/>
        <v>0.2</v>
      </c>
      <c r="U4" s="114">
        <f t="shared" si="1"/>
        <v>0.25</v>
      </c>
      <c r="V4" s="114">
        <f t="shared" si="1"/>
        <v>0</v>
      </c>
      <c r="W4" s="114">
        <f t="shared" si="1"/>
        <v>1</v>
      </c>
      <c r="X4" s="114">
        <f t="shared" si="1"/>
        <v>0</v>
      </c>
      <c r="Y4" s="114">
        <f t="shared" si="1"/>
        <v>0</v>
      </c>
      <c r="Z4" s="114">
        <f t="shared" si="1"/>
        <v>0</v>
      </c>
      <c r="AA4" s="114">
        <f t="shared" si="1"/>
        <v>0</v>
      </c>
      <c r="AB4" s="114">
        <f t="shared" si="1"/>
        <v>1</v>
      </c>
      <c r="AC4" s="114">
        <f t="shared" si="1"/>
        <v>1</v>
      </c>
      <c r="AD4" s="114">
        <f t="shared" si="1"/>
        <v>0.66666666666666663</v>
      </c>
      <c r="AE4" s="114" t="e">
        <f t="shared" si="1"/>
        <v>#DIV/0!</v>
      </c>
      <c r="AF4" s="114">
        <f t="shared" si="1"/>
        <v>0</v>
      </c>
      <c r="AG4" s="114">
        <f t="shared" si="1"/>
        <v>0</v>
      </c>
      <c r="AH4" s="114" t="e">
        <f t="shared" si="1"/>
        <v>#DIV/0!</v>
      </c>
      <c r="AI4" s="114" t="e">
        <f t="shared" si="1"/>
        <v>#DIV/0!</v>
      </c>
      <c r="AJ4" s="114">
        <f t="shared" si="1"/>
        <v>0.2</v>
      </c>
      <c r="AK4" s="114" t="e">
        <f t="shared" si="1"/>
        <v>#DIV/0!</v>
      </c>
      <c r="AL4" s="114" t="e">
        <f t="shared" si="1"/>
        <v>#DIV/0!</v>
      </c>
      <c r="AM4" s="114">
        <f t="shared" si="1"/>
        <v>1</v>
      </c>
      <c r="AN4" s="114" t="e">
        <f t="shared" si="1"/>
        <v>#DIV/0!</v>
      </c>
      <c r="AO4" s="114" t="e">
        <f t="shared" si="1"/>
        <v>#DIV/0!</v>
      </c>
      <c r="AP4" s="114" t="e">
        <f t="shared" si="1"/>
        <v>#DIV/0!</v>
      </c>
      <c r="AQ4" s="114" t="e">
        <f t="shared" si="1"/>
        <v>#DIV/0!</v>
      </c>
      <c r="AR4" s="114" t="e">
        <f t="shared" si="1"/>
        <v>#DIV/0!</v>
      </c>
      <c r="AS4" s="114">
        <f t="shared" si="1"/>
        <v>0</v>
      </c>
      <c r="AT4" s="114">
        <f t="shared" si="1"/>
        <v>1</v>
      </c>
      <c r="AU4" s="114" t="e">
        <f t="shared" si="1"/>
        <v>#DIV/0!</v>
      </c>
      <c r="AV4" s="114">
        <f t="shared" si="1"/>
        <v>0.5</v>
      </c>
      <c r="AW4" s="114">
        <f t="shared" si="1"/>
        <v>0</v>
      </c>
      <c r="AX4" s="114" t="e">
        <f t="shared" si="1"/>
        <v>#DIV/0!</v>
      </c>
      <c r="AY4" s="114" t="e">
        <f t="shared" si="1"/>
        <v>#DIV/0!</v>
      </c>
      <c r="AZ4" s="114">
        <f t="shared" si="1"/>
        <v>0</v>
      </c>
      <c r="BA4" s="114" t="e">
        <f t="shared" si="1"/>
        <v>#DIV/0!</v>
      </c>
    </row>
    <row r="5" spans="1:53">
      <c r="A5" s="106" t="s">
        <v>297</v>
      </c>
      <c r="B5">
        <f>SUMIFS('Registo de operações'!$AJ$11:$AJ$1001,'Registo de operações'!$D$11:$D$1001,'Weekly Analysis'!B1)</f>
        <v>0</v>
      </c>
      <c r="C5">
        <f>SUMIFS('Registo de operações'!$AJ$11:$AJ$1001,'Registo de operações'!$D$11:$D$1001,'Weekly Analysis'!C1)</f>
        <v>0</v>
      </c>
      <c r="D5" s="107">
        <f>SUMIFS('Registo de operações'!$AJ$11:$AJ$1001,'Registo de operações'!$D$11:$D$1001,'Weekly Analysis'!D1)</f>
        <v>0</v>
      </c>
      <c r="E5" s="107">
        <f>SUMIFS('Registo de operações'!$AJ$11:$AJ$1001,'Registo de operações'!$D$11:$D$1001,'Weekly Analysis'!E1)</f>
        <v>0</v>
      </c>
      <c r="F5" s="107">
        <f>SUMIFS('Registo de operações'!$AJ$11:$AJ$1001,'Registo de operações'!$D$11:$D$1001,'Weekly Analysis'!F1)</f>
        <v>0.11112703841901525</v>
      </c>
      <c r="G5" s="107">
        <f>SUMIFS('Registo de operações'!$AJ$11:$AJ$1001,'Registo de operações'!$D$11:$D$1001,'Weekly Analysis'!G1)</f>
        <v>4.6994535519124178E-3</v>
      </c>
      <c r="H5" s="107">
        <f>SUMIFS('Registo de operações'!$AJ$11:$AJ$1001,'Registo de operações'!$D$11:$D$1001,'Weekly Analysis'!H1)</f>
        <v>0.14317307692308545</v>
      </c>
      <c r="I5" s="107">
        <f>SUMIFS('Registo de operações'!$AJ$11:$AJ$1001,'Registo de operações'!$D$11:$D$1001,'Weekly Analysis'!I1)</f>
        <v>0</v>
      </c>
      <c r="J5" s="107">
        <f>SUMIFS('Registo de operações'!$AJ$11:$AJ$1001,'Registo de operações'!$D$11:$D$1001,'Weekly Analysis'!J1)</f>
        <v>0</v>
      </c>
      <c r="K5" s="107">
        <f>SUMIFS('Registo de operações'!$AJ$11:$AJ$1001,'Registo de operações'!$D$11:$D$1001,'Weekly Analysis'!K1)</f>
        <v>0</v>
      </c>
      <c r="L5" s="107">
        <f>SUMIFS('Registo de operações'!$AJ$11:$AJ$1001,'Registo de operações'!$D$11:$D$1001,'Weekly Analysis'!L1)</f>
        <v>0</v>
      </c>
      <c r="M5" s="107">
        <f>SUMIFS('Registo de operações'!$AJ$11:$AJ$1001,'Registo de operações'!$D$11:$D$1001,'Weekly Analysis'!M1)</f>
        <v>0</v>
      </c>
      <c r="N5" s="107">
        <f>SUMIFS('Registo de operações'!$AJ$11:$AJ$1001,'Registo de operações'!$D$11:$D$1001,'Weekly Analysis'!N1)</f>
        <v>-0.01</v>
      </c>
      <c r="O5" s="107">
        <f>SUMIFS('Registo de operações'!$AJ$11:$AJ$1001,'Registo de operações'!$D$11:$D$1001,'Weekly Analysis'!O1)</f>
        <v>0</v>
      </c>
      <c r="P5" s="107">
        <f>SUMIFS('Registo de operações'!$AJ$11:$AJ$1001,'Registo de operações'!$D$11:$D$1001,'Weekly Analysis'!P1)</f>
        <v>7.9999999999989579E-2</v>
      </c>
      <c r="Q5" s="107">
        <f>SUMIFS('Registo de operações'!$AJ$11:$AJ$1001,'Registo de operações'!$D$11:$D$1001,'Weekly Analysis'!Q1)</f>
        <v>-0.01</v>
      </c>
      <c r="R5" s="107">
        <f>SUMIFS('Registo de operações'!$AJ$11:$AJ$1001,'Registo de operações'!$D$11:$D$1001,'Weekly Analysis'!R1)</f>
        <v>2.9999999999997591E-2</v>
      </c>
      <c r="S5" s="107">
        <f>SUMIFS('Registo de operações'!$AJ$11:$AJ$1001,'Registo de operações'!$D$11:$D$1001,'Weekly Analysis'!S1)</f>
        <v>4.1041666666664159E-2</v>
      </c>
      <c r="T5" s="107">
        <f>SUMIFS('Registo de operações'!$AJ$11:$AJ$1001,'Registo de operações'!$D$11:$D$1001,'Weekly Analysis'!T1)</f>
        <v>-1.0000000000006799E-2</v>
      </c>
      <c r="U5" s="107">
        <f>SUMIFS('Registo de operações'!$AJ$11:$AJ$1001,'Registo de operações'!$D$11:$D$1001,'Weekly Analysis'!U1)</f>
        <v>3.4694469519536142E-18</v>
      </c>
      <c r="V5" s="107">
        <f>SUMIFS('Registo de operações'!$AJ$11:$AJ$1001,'Registo de operações'!$D$11:$D$1001,'Weekly Analysis'!V1)</f>
        <v>-0.02</v>
      </c>
      <c r="W5" s="107">
        <f>SUMIFS('Registo de operações'!$AJ$11:$AJ$1001,'Registo de operações'!$D$11:$D$1001,'Weekly Analysis'!W1)</f>
        <v>2.9999999999997685E-2</v>
      </c>
      <c r="X5" s="107">
        <f>SUMIFS('Registo de operações'!$AJ$11:$AJ$1001,'Registo de operações'!$D$11:$D$1001,'Weekly Analysis'!X1)</f>
        <v>-0.01</v>
      </c>
      <c r="Y5" s="107">
        <f>SUMIFS('Registo de operações'!$AJ$11:$AJ$1001,'Registo de operações'!$D$11:$D$1001,'Weekly Analysis'!Y1)</f>
        <v>-0.02</v>
      </c>
      <c r="Z5" s="107">
        <f>SUMIFS('Registo de operações'!$AJ$11:$AJ$1001,'Registo de operações'!$D$11:$D$1001,'Weekly Analysis'!Z1)</f>
        <v>-0.02</v>
      </c>
      <c r="AA5" s="107">
        <f>SUMIFS('Registo de operações'!$AJ$11:$AJ$1001,'Registo de operações'!$D$11:$D$1001,'Weekly Analysis'!AA1)</f>
        <v>-0.01</v>
      </c>
      <c r="AB5" s="107">
        <f>SUMIFS('Registo de operações'!$AJ$11:$AJ$1001,'Registo de operações'!$D$11:$D$1001,'Weekly Analysis'!AB1)</f>
        <v>5.8071046600455943E-2</v>
      </c>
      <c r="AC5" s="107">
        <f>SUMIFS('Registo de operações'!$AJ$11:$AJ$1001,'Registo de operações'!$D$11:$D$1001,'Weekly Analysis'!AC1)</f>
        <v>3.0015686274509734E-2</v>
      </c>
      <c r="AD5" s="107">
        <f>SUMIFS('Registo de operações'!$AJ$11:$AJ$1001,'Registo de operações'!$D$11:$D$1001,'Weekly Analysis'!AD1)</f>
        <v>5.1025641025643734E-2</v>
      </c>
      <c r="AE5" s="107">
        <f>SUMIFS('Registo de operações'!$AJ$11:$AJ$1001,'Registo de operações'!$D$11:$D$1001,'Weekly Analysis'!AE1)</f>
        <v>0</v>
      </c>
      <c r="AF5" s="107">
        <f>SUMIFS('Registo de operações'!$AJ$11:$AJ$1001,'Registo de operações'!$D$11:$D$1001,'Weekly Analysis'!AF1)</f>
        <v>-0.02</v>
      </c>
      <c r="AG5" s="107">
        <f>SUMIFS('Registo de operações'!$AJ$11:$AJ$1001,'Registo de operações'!$D$11:$D$1001,'Weekly Analysis'!AG1)</f>
        <v>-0.02</v>
      </c>
      <c r="AH5" s="107">
        <f>SUMIFS('Registo de operações'!$AJ$11:$AJ$1001,'Registo de operações'!$D$11:$D$1001,'Weekly Analysis'!AH1)</f>
        <v>0</v>
      </c>
      <c r="AI5" s="107">
        <f>SUMIFS('Registo de operações'!$AJ$11:$AJ$1001,'Registo de operações'!$D$11:$D$1001,'Weekly Analysis'!AI1)</f>
        <v>0</v>
      </c>
      <c r="AJ5" s="107">
        <f>SUMIFS('Registo de operações'!$AJ$11:$AJ$1001,'Registo de operações'!$D$11:$D$1001,'Weekly Analysis'!AJ1)</f>
        <v>-9.99999999999838E-3</v>
      </c>
      <c r="AK5" s="107">
        <f>SUMIFS('Registo de operações'!$AJ$11:$AJ$1001,'Registo de operações'!$D$11:$D$1001,'Weekly Analysis'!AK1)</f>
        <v>0</v>
      </c>
      <c r="AL5" s="107">
        <f>SUMIFS('Registo de operações'!$AJ$11:$AJ$1001,'Registo de operações'!$D$11:$D$1001,'Weekly Analysis'!AL1)</f>
        <v>0</v>
      </c>
      <c r="AM5" s="107">
        <f>SUMIFS('Registo de operações'!$AJ$11:$AJ$1001,'Registo de operações'!$D$11:$D$1001,'Weekly Analysis'!AM1)</f>
        <v>2.9865996649916564E-2</v>
      </c>
      <c r="AN5" s="107">
        <f>SUMIFS('Registo de operações'!$AJ$11:$AJ$1001,'Registo de operações'!$D$11:$D$1001,'Weekly Analysis'!AN1)</f>
        <v>0</v>
      </c>
      <c r="AO5" s="107">
        <f>SUMIFS('Registo de operações'!$AJ$11:$AJ$1001,'Registo de operações'!$D$11:$D$1001,'Weekly Analysis'!AO1)</f>
        <v>0</v>
      </c>
      <c r="AP5" s="107">
        <f>SUMIFS('Registo de operações'!$AJ$11:$AJ$1001,'Registo de operações'!$D$11:$D$1001,'Weekly Analysis'!AP1)</f>
        <v>0</v>
      </c>
      <c r="AQ5" s="107">
        <f>SUMIFS('Registo de operações'!$AJ$11:$AJ$1001,'Registo de operações'!$D$11:$D$1001,'Weekly Analysis'!AQ1)</f>
        <v>0</v>
      </c>
      <c r="AR5" s="107">
        <f>SUMIFS('Registo de operações'!$AJ$11:$AJ$1001,'Registo de operações'!$D$11:$D$1001,'Weekly Analysis'!AR1)</f>
        <v>0</v>
      </c>
      <c r="AS5" s="107">
        <f>SUMIFS('Registo de operações'!$AJ$11:$AJ$1001,'Registo de operações'!$D$11:$D$1001,'Weekly Analysis'!AS1)</f>
        <v>-0.02</v>
      </c>
      <c r="AT5" s="107">
        <f>SUMIFS('Registo de operações'!$AJ$11:$AJ$1001,'Registo de operações'!$D$11:$D$1001,'Weekly Analysis'!AT1)</f>
        <v>1.9629408341389901E-4</v>
      </c>
      <c r="AU5" s="107">
        <f>SUMIFS('Registo de operações'!$AJ$11:$AJ$1001,'Registo de operações'!$D$11:$D$1001,'Weekly Analysis'!AU1)</f>
        <v>0</v>
      </c>
      <c r="AV5" s="107">
        <f>SUMIFS('Registo de operações'!$AJ$11:$AJ$1001,'Registo de operações'!$D$11:$D$1001,'Weekly Analysis'!AV1)</f>
        <v>2.011791383220006E-2</v>
      </c>
      <c r="AW5" s="107">
        <f>SUMIFS('Registo de operações'!$AJ$11:$AJ$1001,'Registo de operações'!$D$11:$D$1001,'Weekly Analysis'!AW1)</f>
        <v>-0.02</v>
      </c>
      <c r="AX5" s="107">
        <f>SUMIFS('Registo de operações'!$AJ$11:$AJ$1001,'Registo de operações'!$D$11:$D$1001,'Weekly Analysis'!AX1)</f>
        <v>0</v>
      </c>
      <c r="AY5" s="107">
        <f>SUMIFS('Registo de operações'!$AJ$11:$AJ$1001,'Registo de operações'!$D$11:$D$1001,'Weekly Analysis'!AY1)</f>
        <v>0</v>
      </c>
      <c r="AZ5" s="107">
        <f>SUMIFS('Registo de operações'!$AJ$11:$AJ$1001,'Registo de operações'!$D$11:$D$1001,'Weekly Analysis'!AZ1)</f>
        <v>-0.01</v>
      </c>
      <c r="BA5" s="107">
        <f>SUMIFS('Registo de operações'!$AJ$11:$AJ$1001,'Registo de operações'!$D$11:$D$1001,'Weekly Analysis'!BA1)</f>
        <v>0</v>
      </c>
    </row>
    <row r="6" spans="1:53">
      <c r="A6" s="106" t="s">
        <v>298</v>
      </c>
      <c r="B6" s="115">
        <f>SUMIFS('Registo de operações'!$AG$11:$AG$1001,'Registo de operações'!$D$11:$D$1001,'Weekly Analysis'!B1)</f>
        <v>0</v>
      </c>
      <c r="C6" s="115">
        <f>SUMIFS('Registo de operações'!$AG$11:$AG$1001,'Registo de operações'!$D$11:$D$1001,'Weekly Analysis'!C1)</f>
        <v>0</v>
      </c>
      <c r="D6" s="115">
        <f>SUMIFS('Registo de operações'!$AG$11:$AG$1001,'Registo de operações'!$D$11:$D$1001,'Weekly Analysis'!D1)</f>
        <v>0</v>
      </c>
      <c r="E6" s="115">
        <f>SUMIFS('Registo de operações'!$AG$11:$AG$1001,'Registo de operações'!$D$11:$D$1001,'Weekly Analysis'!E1)</f>
        <v>0</v>
      </c>
      <c r="F6" s="115">
        <f>SUMIFS('Registo de operações'!$AG$11:$AG$1001,'Registo de operações'!$D$11:$D$1001,'Weekly Analysis'!F1)</f>
        <v>574.06519049905796</v>
      </c>
      <c r="G6" s="115">
        <f>SUMIFS('Registo de operações'!$AG$11:$AG$1001,'Registo de operações'!$D$11:$D$1001,'Weekly Analysis'!G1)</f>
        <v>24.0127073281976</v>
      </c>
      <c r="H6" s="115">
        <f>SUMIFS('Registo de operações'!$AG$11:$AG$1001,'Registo de operações'!$D$11:$D$1001,'Weekly Analysis'!H1)</f>
        <v>842.70884721144648</v>
      </c>
      <c r="I6" s="115">
        <f>SUMIFS('Registo de operações'!$AG$11:$AG$1001,'Registo de operações'!$D$11:$D$1001,'Weekly Analysis'!I1)</f>
        <v>0</v>
      </c>
      <c r="J6" s="115">
        <f>SUMIFS('Registo de operações'!$AG$11:$AG$1001,'Registo de operações'!$D$11:$D$1001,'Weekly Analysis'!J1)</f>
        <v>0</v>
      </c>
      <c r="K6" s="115">
        <f>SUMIFS('Registo de operações'!$AG$11:$AG$1001,'Registo de operações'!$D$11:$D$1001,'Weekly Analysis'!K1)</f>
        <v>0</v>
      </c>
      <c r="L6" s="115">
        <f>SUMIFS('Registo de operações'!$AG$11:$AG$1001,'Registo de operações'!$D$11:$D$1001,'Weekly Analysis'!L1)</f>
        <v>0</v>
      </c>
      <c r="M6" s="115">
        <f>SUMIFS('Registo de operações'!$AG$11:$AG$1001,'Registo de operações'!$D$11:$D$1001,'Weekly Analysis'!M1)</f>
        <v>0</v>
      </c>
      <c r="N6" s="115">
        <f>SUMIFS('Registo de operações'!$AG$11:$AG$1001,'Registo de operações'!$D$11:$D$1001,'Weekly Analysis'!N1)</f>
        <v>-64.407867450387016</v>
      </c>
      <c r="O6" s="115">
        <f>SUMIFS('Registo de operações'!$AG$11:$AG$1001,'Registo de operações'!$D$11:$D$1001,'Weekly Analysis'!O1)</f>
        <v>0</v>
      </c>
      <c r="P6" s="115">
        <f>SUMIFS('Registo de operações'!$AG$11:$AG$1001,'Registo de operações'!$D$11:$D$1001,'Weekly Analysis'!P1)</f>
        <v>521.58607056435744</v>
      </c>
      <c r="Q6" s="115">
        <f>SUMIFS('Registo de operações'!$AG$11:$AG$1001,'Registo de operações'!$D$11:$D$1001,'Weekly Analysis'!Q1)</f>
        <v>-68.979649481526735</v>
      </c>
      <c r="R6" s="115">
        <f>SUMIFS('Registo de operações'!$AG$11:$AG$1001,'Registo de operações'!$D$11:$D$1001,'Weekly Analysis'!R1)</f>
        <v>204.86955896011793</v>
      </c>
      <c r="S6" s="115">
        <f>SUMIFS('Registo de operações'!$AG$11:$AG$1001,'Registo de operações'!$D$11:$D$1001,'Weekly Analysis'!S1)</f>
        <v>287.2602101018764</v>
      </c>
      <c r="T6" s="115">
        <f>SUMIFS('Registo de operações'!$AG$11:$AG$1001,'Registo de operações'!$D$11:$D$1001,'Weekly Analysis'!T1)</f>
        <v>-77.502127233393765</v>
      </c>
      <c r="U6" s="115">
        <f>SUMIFS('Registo de operações'!$AG$11:$AG$1001,'Registo de operações'!$D$11:$D$1001,'Weekly Analysis'!U1)</f>
        <v>-4.2884361691640578</v>
      </c>
      <c r="V6" s="115">
        <f>SUMIFS('Registo de operações'!$AG$11:$AG$1001,'Registo de operações'!$D$11:$D$1001,'Weekly Analysis'!V1)</f>
        <v>-144.06255763617861</v>
      </c>
      <c r="W6" s="115">
        <f>SUMIFS('Registo de operações'!$AG$11:$AG$1001,'Registo de operações'!$D$11:$D$1001,'Weekly Analysis'!W1)</f>
        <v>212.8578584008157</v>
      </c>
      <c r="X6" s="115">
        <f>SUMIFS('Registo de operações'!$AG$11:$AG$1001,'Registo de operações'!$D$11:$D$1001,'Weekly Analysis'!X1)</f>
        <v>-73.081198050952196</v>
      </c>
      <c r="Y6" s="115">
        <f>SUMIFS('Registo de operações'!$AG$11:$AG$1001,'Registo de operações'!$D$11:$D$1001,'Weekly Analysis'!Y1)</f>
        <v>-143.97726828018094</v>
      </c>
      <c r="Z6" s="115">
        <f>SUMIFS('Registo de operações'!$AG$11:$AG$1001,'Registo de operações'!$D$11:$D$1001,'Weekly Analysis'!Z1)</f>
        <v>-141.11212064140534</v>
      </c>
      <c r="AA6" s="115">
        <f>SUMIFS('Registo de operações'!$AG$11:$AG$1001,'Registo de operações'!$D$11:$D$1001,'Weekly Analysis'!AA1)</f>
        <v>-69.499492181226813</v>
      </c>
      <c r="AB6" s="115">
        <f>SUMIFS('Registo de operações'!$AG$11:$AG$1001,'Registo de operações'!$D$11:$D$1001,'Weekly Analysis'!AB1)</f>
        <v>405.34731972147034</v>
      </c>
      <c r="AC6" s="115">
        <f>SUMIFS('Registo de operações'!$AG$11:$AG$1001,'Registo de operações'!$D$11:$D$1001,'Weekly Analysis'!AC1)</f>
        <v>218.6881983823682</v>
      </c>
      <c r="AD6" s="115">
        <f>SUMIFS('Registo de operações'!$AG$11:$AG$1001,'Registo de operações'!$D$11:$D$1001,'Weekly Analysis'!AD1)</f>
        <v>385.25660443738252</v>
      </c>
      <c r="AE6" s="115">
        <f>SUMIFS('Registo de operações'!$AG$11:$AG$1001,'Registo de operações'!$D$11:$D$1001,'Weekly Analysis'!AE1)</f>
        <v>0</v>
      </c>
      <c r="AF6" s="115">
        <f>SUMIFS('Registo de operações'!$AG$11:$AG$1001,'Registo de operações'!$D$11:$D$1001,'Weekly Analysis'!AF1)</f>
        <v>-157.00586278480523</v>
      </c>
      <c r="AG6" s="115">
        <f>SUMIFS('Registo de operações'!$AG$11:$AG$1001,'Registo de operações'!$D$11:$D$1001,'Weekly Analysis'!AG1)</f>
        <v>-153.88144611538763</v>
      </c>
      <c r="AH6" s="115">
        <f>SUMIFS('Registo de operações'!$AG$11:$AG$1001,'Registo de operações'!$D$11:$D$1001,'Weekly Analysis'!AH1)</f>
        <v>0</v>
      </c>
      <c r="AI6" s="115">
        <f>SUMIFS('Registo de operações'!$AG$11:$AG$1001,'Registo de operações'!$D$11:$D$1001,'Weekly Analysis'!AI1)</f>
        <v>0</v>
      </c>
      <c r="AJ6" s="115">
        <f>SUMIFS('Registo de operações'!$AG$11:$AG$1001,'Registo de operações'!$D$11:$D$1001,'Weekly Analysis'!AJ1)</f>
        <v>-80.230585556351386</v>
      </c>
      <c r="AK6" s="115">
        <f>SUMIFS('Registo de operações'!$AG$11:$AG$1001,'Registo de operações'!$D$11:$D$1001,'Weekly Analysis'!AK1)</f>
        <v>0</v>
      </c>
      <c r="AL6" s="115">
        <f>SUMIFS('Registo de operações'!$AG$11:$AG$1001,'Registo de operações'!$D$11:$D$1001,'Weekly Analysis'!AL1)</f>
        <v>0</v>
      </c>
      <c r="AM6" s="115">
        <f>SUMIFS('Registo de operações'!$AG$11:$AG$1001,'Registo de operações'!$D$11:$D$1001,'Weekly Analysis'!AM1)</f>
        <v>223.95387788992849</v>
      </c>
      <c r="AN6" s="115">
        <f>SUMIFS('Registo de operações'!$AG$11:$AG$1001,'Registo de operações'!$D$11:$D$1001,'Weekly Analysis'!AN1)</f>
        <v>0</v>
      </c>
      <c r="AO6" s="115">
        <f>SUMIFS('Registo de operações'!$AG$11:$AG$1001,'Registo de operações'!$D$11:$D$1001,'Weekly Analysis'!AO1)</f>
        <v>0</v>
      </c>
      <c r="AP6" s="115">
        <f>SUMIFS('Registo de operações'!$AG$11:$AG$1001,'Registo de operações'!$D$11:$D$1001,'Weekly Analysis'!AP1)</f>
        <v>0</v>
      </c>
      <c r="AQ6" s="115">
        <f>SUMIFS('Registo de operações'!$AG$11:$AG$1001,'Registo de operações'!$D$11:$D$1001,'Weekly Analysis'!AQ1)</f>
        <v>0</v>
      </c>
      <c r="AR6" s="115">
        <f>SUMIFS('Registo de operações'!$AG$11:$AG$1001,'Registo de operações'!$D$11:$D$1001,'Weekly Analysis'!AR1)</f>
        <v>0</v>
      </c>
      <c r="AS6" s="115">
        <f>SUMIFS('Registo de operações'!$AG$11:$AG$1001,'Registo de operações'!$D$11:$D$1001,'Weekly Analysis'!AS1)</f>
        <v>-153.67929885512959</v>
      </c>
      <c r="AT6" s="115">
        <f>SUMIFS('Registo de operações'!$AG$11:$AG$1001,'Registo de operações'!$D$11:$D$1001,'Weekly Analysis'!AT1)</f>
        <v>1.48573</v>
      </c>
      <c r="AU6" s="115">
        <f>SUMIFS('Registo de operações'!$AG$11:$AG$1001,'Registo de operações'!$D$11:$D$1001,'Weekly Analysis'!AU1)</f>
        <v>0</v>
      </c>
      <c r="AV6" s="115">
        <f>SUMIFS('Registo de operações'!$AG$11:$AG$1001,'Registo de operações'!$D$11:$D$1001,'Weekly Analysis'!AV1)</f>
        <v>145.52838610365032</v>
      </c>
      <c r="AW6" s="115">
        <f>SUMIFS('Registo de operações'!$AG$11:$AG$1001,'Registo de operações'!$D$11:$D$1001,'Weekly Analysis'!AW1)</f>
        <v>-150.57869332508051</v>
      </c>
      <c r="AX6" s="115">
        <f>SUMIFS('Registo de operações'!$AG$11:$AG$1001,'Registo de operações'!$D$11:$D$1001,'Weekly Analysis'!AX1)</f>
        <v>0</v>
      </c>
      <c r="AY6" s="115">
        <f>SUMIFS('Registo de operações'!$AG$11:$AG$1001,'Registo de operações'!$D$11:$D$1001,'Weekly Analysis'!AY1)</f>
        <v>0</v>
      </c>
      <c r="AZ6" s="115">
        <f>SUMIFS('Registo de operações'!$AG$11:$AG$1001,'Registo de operações'!$D$11:$D$1001,'Weekly Analysis'!AZ1)</f>
        <v>-74.161898154729357</v>
      </c>
      <c r="BA6" s="115">
        <f>SUMIFS('Registo de operações'!$AG$11:$AG$1001,'Registo de operações'!$D$11:$D$1001,'Weekly Analysis'!BA1)</f>
        <v>0</v>
      </c>
    </row>
    <row r="7" spans="1:53">
      <c r="A7" s="106" t="s">
        <v>299</v>
      </c>
      <c r="B7" s="117">
        <v>0.04</v>
      </c>
      <c r="C7" s="117">
        <v>0.04</v>
      </c>
      <c r="D7" s="117">
        <v>0.04</v>
      </c>
      <c r="E7" s="117">
        <v>0.04</v>
      </c>
      <c r="F7" s="117">
        <v>0.04</v>
      </c>
      <c r="G7" s="117">
        <v>0.04</v>
      </c>
      <c r="H7" s="117">
        <v>0.04</v>
      </c>
      <c r="I7" s="117">
        <v>0.04</v>
      </c>
      <c r="J7" s="117">
        <v>0.04</v>
      </c>
      <c r="K7" s="117">
        <v>0.04</v>
      </c>
      <c r="L7" s="117">
        <v>0.04</v>
      </c>
      <c r="M7" s="117">
        <v>0.04</v>
      </c>
      <c r="N7" s="117">
        <v>0.04</v>
      </c>
      <c r="O7" s="117">
        <v>0.06</v>
      </c>
      <c r="P7" s="117">
        <v>0.06</v>
      </c>
      <c r="Q7" s="117">
        <v>0.06</v>
      </c>
      <c r="R7" s="117">
        <v>0.06</v>
      </c>
      <c r="S7" s="117">
        <v>0.06</v>
      </c>
      <c r="T7" s="117">
        <v>0.06</v>
      </c>
      <c r="U7" s="117">
        <v>0.06</v>
      </c>
      <c r="V7" s="117">
        <v>0.06</v>
      </c>
      <c r="W7" s="117">
        <v>0.06</v>
      </c>
      <c r="X7" s="117">
        <v>0.06</v>
      </c>
      <c r="Y7" s="117">
        <v>0.06</v>
      </c>
      <c r="Z7" s="117">
        <v>0.06</v>
      </c>
      <c r="AA7" s="117">
        <v>0.06</v>
      </c>
      <c r="AB7" s="117">
        <v>0.06</v>
      </c>
      <c r="AC7" s="117">
        <v>0.06</v>
      </c>
      <c r="AD7" s="117">
        <v>0.06</v>
      </c>
      <c r="AE7" s="117">
        <v>0.06</v>
      </c>
      <c r="AF7" s="117">
        <v>0.06</v>
      </c>
      <c r="AG7" s="117">
        <v>0.06</v>
      </c>
      <c r="AH7" s="117">
        <v>0.06</v>
      </c>
      <c r="AI7" s="117">
        <v>0.06</v>
      </c>
      <c r="AJ7" s="117">
        <v>0.06</v>
      </c>
      <c r="AK7" s="117">
        <v>0.06</v>
      </c>
      <c r="AL7" s="117">
        <v>0.06</v>
      </c>
      <c r="AM7" s="117">
        <v>0.06</v>
      </c>
      <c r="AN7" s="117">
        <v>0.06</v>
      </c>
      <c r="AO7" s="117">
        <v>0.06</v>
      </c>
      <c r="AP7" s="117">
        <v>0.06</v>
      </c>
      <c r="AQ7" s="117">
        <v>0.06</v>
      </c>
      <c r="AR7" s="117">
        <v>0.06</v>
      </c>
      <c r="AS7" s="117">
        <v>0.06</v>
      </c>
      <c r="AT7" s="117">
        <v>0.06</v>
      </c>
      <c r="AU7" s="117">
        <v>0.06</v>
      </c>
      <c r="AV7" s="117">
        <v>0.06</v>
      </c>
      <c r="AW7" s="117">
        <v>0.06</v>
      </c>
      <c r="AX7" s="117">
        <v>0.06</v>
      </c>
      <c r="AY7" s="117">
        <v>0.06</v>
      </c>
      <c r="AZ7" s="117">
        <v>0.06</v>
      </c>
      <c r="BA7" s="117">
        <v>0.06</v>
      </c>
    </row>
    <row r="9" spans="1:53" ht="15.95" customHeight="1">
      <c r="A9" s="106" t="s">
        <v>300</v>
      </c>
      <c r="B9">
        <f>COUNTIFS('Registo de operações'!$D$11:$D$1001,B1,'Registo de operações'!$M$11:$M$1001,'Registo de operações'!$AW$11)</f>
        <v>0</v>
      </c>
      <c r="C9">
        <f>COUNTIFS('Registo de operações'!$D$11:$D$1001,C1,'Registo de operações'!$M$11:$M$1001,'Registo de operações'!$AW$11)</f>
        <v>0</v>
      </c>
      <c r="D9">
        <f>COUNTIFS('Registo de operações'!$D$11:$D$1001,D1,'Registo de operações'!$M$11:$M$1001,'Registo de operações'!$AW$11)</f>
        <v>0</v>
      </c>
      <c r="E9">
        <f>COUNTIFS('Registo de operações'!$D$11:$D$1001,E1,'Registo de operações'!$M$11:$M$1001,'Registo de operações'!$AW$11)</f>
        <v>0</v>
      </c>
      <c r="F9">
        <f>COUNTIFS('Registo de operações'!$D$11:$D$1001,F1,'Registo de operações'!$M$11:$M$1001,'Registo de operações'!$AW$11)</f>
        <v>4</v>
      </c>
      <c r="G9">
        <f>COUNTIFS('Registo de operações'!$D$11:$D$1001,G1,'Registo de operações'!$M$11:$M$1001,'Registo de operações'!$AW$11)</f>
        <v>2</v>
      </c>
      <c r="H9">
        <f>COUNTIFS('Registo de operações'!$D$11:$D$1001,H1,'Registo de operações'!$M$11:$M$1001,'Registo de operações'!$AW$11)</f>
        <v>4</v>
      </c>
      <c r="I9">
        <f>COUNTIFS('Registo de operações'!$D$11:$D$1001,I1,'Registo de operações'!$M$11:$M$1001,'Registo de operações'!$AW$11)</f>
        <v>0</v>
      </c>
      <c r="J9">
        <f>COUNTIFS('Registo de operações'!$D$11:$D$1001,J1,'Registo de operações'!$M$11:$M$1001,'Registo de operações'!$AW$11)</f>
        <v>0</v>
      </c>
      <c r="K9">
        <f>COUNTIFS('Registo de operações'!$D$11:$D$1001,K1,'Registo de operações'!$M$11:$M$1001,'Registo de operações'!$AW$11)</f>
        <v>0</v>
      </c>
      <c r="L9">
        <f>COUNTIFS('Registo de operações'!$D$11:$D$1001,L1,'Registo de operações'!$M$11:$M$1001,'Registo de operações'!$AW$11)</f>
        <v>0</v>
      </c>
      <c r="M9">
        <f>COUNTIFS('Registo de operações'!$D$11:$D$1001,M1,'Registo de operações'!$M$11:$M$1001,'Registo de operações'!$AW$11)</f>
        <v>0</v>
      </c>
      <c r="N9">
        <f>COUNTIFS('Registo de operações'!$D$11:$D$1001,N1,'Registo de operações'!$M$11:$M$1001,'Registo de operações'!$AW$11)</f>
        <v>1</v>
      </c>
      <c r="O9">
        <f>COUNTIFS('Registo de operações'!$D$11:$D$1001,O1,'Registo de operações'!$M$11:$M$1001,'Registo de operações'!$AW$11)</f>
        <v>0</v>
      </c>
      <c r="P9">
        <f>COUNTIFS('Registo de operações'!$D$11:$D$1001,P1,'Registo de operações'!$M$11:$M$1001,'Registo de operações'!$AW$11)</f>
        <v>1</v>
      </c>
      <c r="Q9">
        <f>COUNTIFS('Registo de operações'!$D$11:$D$1001,Q1,'Registo de operações'!$M$11:$M$1001,'Registo de operações'!$AW$11)</f>
        <v>1</v>
      </c>
      <c r="R9">
        <f>COUNTIFS('Registo de operações'!$D$11:$D$1001,R1,'Registo de operações'!$M$11:$M$1001,'Registo de operações'!$AW$11)</f>
        <v>0</v>
      </c>
      <c r="S9">
        <f>COUNTIFS('Registo de operações'!$D$11:$D$1001,S1,'Registo de operações'!$M$11:$M$1001,'Registo de operações'!$AW$11)</f>
        <v>2</v>
      </c>
      <c r="T9">
        <f>COUNTIFS('Registo de operações'!$D$11:$D$1001,T1,'Registo de operações'!$M$11:$M$1001,'Registo de operações'!$AW$11)</f>
        <v>4</v>
      </c>
      <c r="U9">
        <f>COUNTIFS('Registo de operações'!$D$11:$D$1001,U1,'Registo de operações'!$M$11:$M$1001,'Registo de operações'!$AW$11)</f>
        <v>3</v>
      </c>
      <c r="V9">
        <f>COUNTIFS('Registo de operações'!$D$11:$D$1001,V1,'Registo de operações'!$M$11:$M$1001,'Registo de operações'!$AW$11)</f>
        <v>2</v>
      </c>
      <c r="W9">
        <f>COUNTIFS('Registo de operações'!$D$11:$D$1001,W1,'Registo de operações'!$M$11:$M$1001,'Registo de operações'!$AW$11)</f>
        <v>0</v>
      </c>
      <c r="X9">
        <f>COUNTIFS('Registo de operações'!$D$11:$D$1001,X1,'Registo de operações'!$M$11:$M$1001,'Registo de operações'!$AW$11)</f>
        <v>1</v>
      </c>
      <c r="Y9">
        <f>COUNTIFS('Registo de operações'!$D$11:$D$1001,Y1,'Registo de operações'!$M$11:$M$1001,'Registo de operações'!$AW$11)</f>
        <v>2</v>
      </c>
      <c r="Z9">
        <f>COUNTIFS('Registo de operações'!$D$11:$D$1001,Z1,'Registo de operações'!$M$11:$M$1001,'Registo de operações'!$AW$11)</f>
        <v>2</v>
      </c>
      <c r="AA9">
        <f>COUNTIFS('Registo de operações'!$D$11:$D$1001,AA1,'Registo de operações'!$M$11:$M$1001,'Registo de operações'!$AW$11)</f>
        <v>1</v>
      </c>
      <c r="AB9">
        <f>COUNTIFS('Registo de operações'!$D$11:$D$1001,AB1,'Registo de operações'!$M$11:$M$1001,'Registo de operações'!$AW$11)</f>
        <v>0</v>
      </c>
      <c r="AC9">
        <f>COUNTIFS('Registo de operações'!$D$11:$D$1001,AC1,'Registo de operações'!$M$11:$M$1001,'Registo de operações'!$AW$11)</f>
        <v>0</v>
      </c>
      <c r="AD9">
        <f>COUNTIFS('Registo de operações'!$D$11:$D$1001,AD1,'Registo de operações'!$M$11:$M$1001,'Registo de operações'!$AW$11)</f>
        <v>1</v>
      </c>
      <c r="AE9">
        <f>COUNTIFS('Registo de operações'!$D$11:$D$1001,AE1,'Registo de operações'!$M$11:$M$1001,'Registo de operações'!$AW$11)</f>
        <v>0</v>
      </c>
      <c r="AF9">
        <f>COUNTIFS('Registo de operações'!$D$11:$D$1001,AF1,'Registo de operações'!$M$11:$M$1001,'Registo de operações'!$AW$11)</f>
        <v>2</v>
      </c>
      <c r="AG9">
        <f>COUNTIFS('Registo de operações'!$D$11:$D$1001,AG1,'Registo de operações'!$M$11:$M$1001,'Registo de operações'!$AW$11)</f>
        <v>2</v>
      </c>
      <c r="AH9">
        <f>COUNTIFS('Registo de operações'!$D$11:$D$1001,AH1,'Registo de operações'!$M$11:$M$1001,'Registo de operações'!$AW$11)</f>
        <v>0</v>
      </c>
      <c r="AI9">
        <f>COUNTIFS('Registo de operações'!$D$11:$D$1001,AI1,'Registo de operações'!$M$11:$M$1001,'Registo de operações'!$AW$11)</f>
        <v>0</v>
      </c>
      <c r="AJ9">
        <f>COUNTIFS('Registo de operações'!$D$11:$D$1001,AJ1,'Registo de operações'!$M$11:$M$1001,'Registo de operações'!$AW$11)</f>
        <v>4</v>
      </c>
      <c r="AK9">
        <f>COUNTIFS('Registo de operações'!$D$11:$D$1001,AK1,'Registo de operações'!$M$11:$M$1001,'Registo de operações'!$AW$11)</f>
        <v>0</v>
      </c>
      <c r="AL9">
        <f>COUNTIFS('Registo de operações'!$D$11:$D$1001,AL1,'Registo de operações'!$M$11:$M$1001,'Registo de operações'!$AW$11)</f>
        <v>0</v>
      </c>
      <c r="AM9">
        <f>COUNTIFS('Registo de operações'!$D$11:$D$1001,AM1,'Registo de operações'!$M$11:$M$1001,'Registo de operações'!$AW$11)</f>
        <v>0</v>
      </c>
      <c r="AN9">
        <f>COUNTIFS('Registo de operações'!$D$11:$D$1001,AN1,'Registo de operações'!$M$11:$M$1001,'Registo de operações'!$AW$11)</f>
        <v>0</v>
      </c>
      <c r="AO9">
        <f>COUNTIFS('Registo de operações'!$D$11:$D$1001,AO1,'Registo de operações'!$M$11:$M$1001,'Registo de operações'!$AW$11)</f>
        <v>0</v>
      </c>
      <c r="AP9">
        <f>COUNTIFS('Registo de operações'!$D$11:$D$1001,AP1,'Registo de operações'!$M$11:$M$1001,'Registo de operações'!$AW$11)</f>
        <v>0</v>
      </c>
      <c r="AQ9">
        <f>COUNTIFS('Registo de operações'!$D$11:$D$1001,AQ1,'Registo de operações'!$M$11:$M$1001,'Registo de operações'!$AW$11)</f>
        <v>0</v>
      </c>
      <c r="AR9">
        <f>COUNTIFS('Registo de operações'!$D$11:$D$1001,AR1,'Registo de operações'!$M$11:$M$1001,'Registo de operações'!$AW$11)</f>
        <v>0</v>
      </c>
      <c r="AS9">
        <f>COUNTIFS('Registo de operações'!$D$11:$D$1001,AS1,'Registo de operações'!$M$11:$M$1001,'Registo de operações'!$AW$11)</f>
        <v>2</v>
      </c>
      <c r="AT9">
        <f>COUNTIFS('Registo de operações'!$D$11:$D$1001,AT1,'Registo de operações'!$M$11:$M$1001,'Registo de operações'!$AW$11)</f>
        <v>0</v>
      </c>
      <c r="AU9">
        <f>COUNTIFS('Registo de operações'!$D$11:$D$1001,AU1,'Registo de operações'!$M$11:$M$1001,'Registo de operações'!$AW$11)</f>
        <v>0</v>
      </c>
      <c r="AV9">
        <f>COUNTIFS('Registo de operações'!$D$11:$D$1001,AV1,'Registo de operações'!$M$11:$M$1001,'Registo de operações'!$AW$11)</f>
        <v>1</v>
      </c>
      <c r="AW9">
        <f>COUNTIFS('Registo de operações'!$D$11:$D$1001,AW1,'Registo de operações'!$M$11:$M$1001,'Registo de operações'!$AW$11)</f>
        <v>2</v>
      </c>
      <c r="AX9">
        <f>COUNTIFS('Registo de operações'!$D$11:$D$1001,AX1,'Registo de operações'!$M$11:$M$1001,'Registo de operações'!$AW$11)</f>
        <v>0</v>
      </c>
      <c r="AY9">
        <f>COUNTIFS('Registo de operações'!$D$11:$D$1001,AY1,'Registo de operações'!$M$11:$M$1001,'Registo de operações'!$AW$11)</f>
        <v>0</v>
      </c>
      <c r="AZ9">
        <f>COUNTIFS('Registo de operações'!$D$11:$D$1001,AZ1,'Registo de operações'!$M$11:$M$1001,'Registo de operações'!$AW$11)</f>
        <v>1</v>
      </c>
      <c r="BA9">
        <f>COUNTIFS('Registo de operações'!$D$11:$D$1001,BA1,'Registo de operações'!$M$11:$M$1001,'Registo de operações'!$AW$11)</f>
        <v>0</v>
      </c>
    </row>
    <row r="10" spans="1:53" ht="15.95" customHeight="1">
      <c r="A10" s="106" t="s">
        <v>301</v>
      </c>
      <c r="B10" s="107">
        <f>SUMIFS('Registo de operações'!$AJ$11:$AJ$1001,'Registo de operações'!$D$11:$D$1001,'Weekly Analysis'!B1,'Registo de operações'!$AJ$11:$AJ$1001,"&lt;0")</f>
        <v>0</v>
      </c>
      <c r="C10" s="107">
        <f>SUMIFS('Registo de operações'!$AJ$11:$AJ$1001,'Registo de operações'!$D$11:$D$1001,'Weekly Analysis'!C1,'Registo de operações'!$AJ$11:$AJ$1001,"&lt;0")</f>
        <v>0</v>
      </c>
      <c r="D10" s="107">
        <f>SUMIFS('Registo de operações'!$AJ$11:$AJ$1001,'Registo de operações'!$D$11:$D$1001,'Weekly Analysis'!D1,'Registo de operações'!$AJ$11:$AJ$1001,"&lt;0")</f>
        <v>0</v>
      </c>
      <c r="E10" s="107">
        <f>SUMIFS('Registo de operações'!$AJ$11:$AJ$1001,'Registo de operações'!$D$11:$D$1001,'Weekly Analysis'!E1,'Registo de operações'!$AJ$11:$AJ$1001,"&lt;0")</f>
        <v>0</v>
      </c>
      <c r="F10" s="107">
        <f>SUMIFS('Registo de operações'!$AJ$11:$AJ$1001,'Registo de operações'!$D$11:$D$1001,'Weekly Analysis'!F1,'Registo de operações'!$AJ$11:$AJ$1001,"&lt;0")</f>
        <v>-0.04</v>
      </c>
      <c r="G10" s="107">
        <f>SUMIFS('Registo de operações'!$AJ$11:$AJ$1001,'Registo de operações'!$D$11:$D$1001,'Weekly Analysis'!G1,'Registo de operações'!$AJ$11:$AJ$1001,"&lt;0")</f>
        <v>-0.02</v>
      </c>
      <c r="H10" s="107">
        <f>SUMIFS('Registo de operações'!$AJ$11:$AJ$1001,'Registo de operações'!$D$11:$D$1001,'Weekly Analysis'!H1,'Registo de operações'!$AJ$11:$AJ$1001,"&lt;0")</f>
        <v>-0.04</v>
      </c>
      <c r="I10" s="107">
        <f>SUMIFS('Registo de operações'!$AJ$11:$AJ$1001,'Registo de operações'!$D$11:$D$1001,'Weekly Analysis'!I1,'Registo de operações'!$AJ$11:$AJ$1001,"&lt;0")</f>
        <v>0</v>
      </c>
      <c r="J10" s="107">
        <f>SUMIFS('Registo de operações'!$AJ$11:$AJ$1001,'Registo de operações'!$D$11:$D$1001,'Weekly Analysis'!J1,'Registo de operações'!$AJ$11:$AJ$1001,"&lt;0")</f>
        <v>0</v>
      </c>
      <c r="K10" s="107">
        <f>SUMIFS('Registo de operações'!$AJ$11:$AJ$1001,'Registo de operações'!$D$11:$D$1001,'Weekly Analysis'!K1,'Registo de operações'!$AJ$11:$AJ$1001,"&lt;0")</f>
        <v>0</v>
      </c>
      <c r="L10" s="107">
        <f>SUMIFS('Registo de operações'!$AJ$11:$AJ$1001,'Registo de operações'!$D$11:$D$1001,'Weekly Analysis'!L1,'Registo de operações'!$AJ$11:$AJ$1001,"&lt;0")</f>
        <v>0</v>
      </c>
      <c r="M10" s="107">
        <f>SUMIFS('Registo de operações'!$AJ$11:$AJ$1001,'Registo de operações'!$D$11:$D$1001,'Weekly Analysis'!M1,'Registo de operações'!$AJ$11:$AJ$1001,"&lt;0")</f>
        <v>0</v>
      </c>
      <c r="N10" s="107">
        <f>SUMIFS('Registo de operações'!$AJ$11:$AJ$1001,'Registo de operações'!$D$11:$D$1001,'Weekly Analysis'!N1,'Registo de operações'!$AJ$11:$AJ$1001,"&lt;0")</f>
        <v>-0.01</v>
      </c>
      <c r="O10" s="107">
        <f>SUMIFS('Registo de operações'!$AJ$11:$AJ$1001,'Registo de operações'!$D$11:$D$1001,'Weekly Analysis'!O1,'Registo de operações'!$AJ$11:$AJ$1001,"&lt;0")</f>
        <v>0</v>
      </c>
      <c r="P10" s="107">
        <f>SUMIFS('Registo de operações'!$AJ$11:$AJ$1001,'Registo de operações'!$D$11:$D$1001,'Weekly Analysis'!P1,'Registo de operações'!$AJ$11:$AJ$1001,"&lt;0")</f>
        <v>-0.01</v>
      </c>
      <c r="Q10" s="107">
        <f>SUMIFS('Registo de operações'!$AJ$11:$AJ$1001,'Registo de operações'!$D$11:$D$1001,'Weekly Analysis'!Q1,'Registo de operações'!$AJ$11:$AJ$1001,"&lt;0")</f>
        <v>-0.01</v>
      </c>
      <c r="R10" s="107">
        <f>SUMIFS('Registo de operações'!$AJ$11:$AJ$1001,'Registo de operações'!$D$11:$D$1001,'Weekly Analysis'!R1,'Registo de operações'!$AJ$11:$AJ$1001,"&lt;0")</f>
        <v>0</v>
      </c>
      <c r="S10" s="107">
        <f>SUMIFS('Registo de operações'!$AJ$11:$AJ$1001,'Registo de operações'!$D$11:$D$1001,'Weekly Analysis'!S1,'Registo de operações'!$AJ$11:$AJ$1001,"&lt;0")</f>
        <v>-0.02</v>
      </c>
      <c r="T10" s="107">
        <f>SUMIFS('Registo de operações'!$AJ$11:$AJ$1001,'Registo de operações'!$D$11:$D$1001,'Weekly Analysis'!T1,'Registo de operações'!$AJ$11:$AJ$1001,"&lt;0")</f>
        <v>-0.04</v>
      </c>
      <c r="U10" s="107">
        <f>SUMIFS('Registo de operações'!$AJ$11:$AJ$1001,'Registo de operações'!$D$11:$D$1001,'Weekly Analysis'!U1,'Registo de operações'!$AJ$11:$AJ$1001,"&lt;0")</f>
        <v>-0.03</v>
      </c>
      <c r="V10" s="107">
        <f>SUMIFS('Registo de operações'!$AJ$11:$AJ$1001,'Registo de operações'!$D$11:$D$1001,'Weekly Analysis'!V1,'Registo de operações'!$AJ$11:$AJ$1001,"&lt;0")</f>
        <v>-0.02</v>
      </c>
      <c r="W10" s="107">
        <f>SUMIFS('Registo de operações'!$AJ$11:$AJ$1001,'Registo de operações'!$D$11:$D$1001,'Weekly Analysis'!W1,'Registo de operações'!$AJ$11:$AJ$1001,"&lt;0")</f>
        <v>0</v>
      </c>
      <c r="X10" s="107">
        <f>SUMIFS('Registo de operações'!$AJ$11:$AJ$1001,'Registo de operações'!$D$11:$D$1001,'Weekly Analysis'!X1,'Registo de operações'!$AJ$11:$AJ$1001,"&lt;0")</f>
        <v>-0.01</v>
      </c>
      <c r="Y10" s="107">
        <f>SUMIFS('Registo de operações'!$AJ$11:$AJ$1001,'Registo de operações'!$D$11:$D$1001,'Weekly Analysis'!Y1,'Registo de operações'!$AJ$11:$AJ$1001,"&lt;0")</f>
        <v>-0.02</v>
      </c>
      <c r="Z10" s="107">
        <f>SUMIFS('Registo de operações'!$AJ$11:$AJ$1001,'Registo de operações'!$D$11:$D$1001,'Weekly Analysis'!Z1,'Registo de operações'!$AJ$11:$AJ$1001,"&lt;0")</f>
        <v>-0.02</v>
      </c>
      <c r="AA10" s="107">
        <f>SUMIFS('Registo de operações'!$AJ$11:$AJ$1001,'Registo de operações'!$D$11:$D$1001,'Weekly Analysis'!AA1,'Registo de operações'!$AJ$11:$AJ$1001,"&lt;0")</f>
        <v>-0.01</v>
      </c>
      <c r="AB10" s="107">
        <f>SUMIFS('Registo de operações'!$AJ$11:$AJ$1001,'Registo de operações'!$D$11:$D$1001,'Weekly Analysis'!AB1,'Registo de operações'!$AJ$11:$AJ$1001,"&lt;0")</f>
        <v>0</v>
      </c>
      <c r="AC10" s="107">
        <f>SUMIFS('Registo de operações'!$AJ$11:$AJ$1001,'Registo de operações'!$D$11:$D$1001,'Weekly Analysis'!AC1,'Registo de operações'!$AJ$11:$AJ$1001,"&lt;0")</f>
        <v>0</v>
      </c>
      <c r="AD10" s="107">
        <f>SUMIFS('Registo de operações'!$AJ$11:$AJ$1001,'Registo de operações'!$D$11:$D$1001,'Weekly Analysis'!AD1,'Registo de operações'!$AJ$11:$AJ$1001,"&lt;0")</f>
        <v>-0.01</v>
      </c>
      <c r="AE10" s="107">
        <f>SUMIFS('Registo de operações'!$AJ$11:$AJ$1001,'Registo de operações'!$D$11:$D$1001,'Weekly Analysis'!AE1,'Registo de operações'!$AJ$11:$AJ$1001,"&lt;0")</f>
        <v>0</v>
      </c>
      <c r="AF10" s="107">
        <f>SUMIFS('Registo de operações'!$AJ$11:$AJ$1001,'Registo de operações'!$D$11:$D$1001,'Weekly Analysis'!AF1,'Registo de operações'!$AJ$11:$AJ$1001,"&lt;0")</f>
        <v>-0.02</v>
      </c>
      <c r="AG10" s="107">
        <f>SUMIFS('Registo de operações'!$AJ$11:$AJ$1001,'Registo de operações'!$D$11:$D$1001,'Weekly Analysis'!AG1,'Registo de operações'!$AJ$11:$AJ$1001,"&lt;0")</f>
        <v>-0.02</v>
      </c>
      <c r="AH10" s="107">
        <f>SUMIFS('Registo de operações'!$AJ$11:$AJ$1001,'Registo de operações'!$D$11:$D$1001,'Weekly Analysis'!AH1,'Registo de operações'!$AJ$11:$AJ$1001,"&lt;0")</f>
        <v>0</v>
      </c>
      <c r="AI10" s="107">
        <f>SUMIFS('Registo de operações'!$AJ$11:$AJ$1001,'Registo de operações'!$D$11:$D$1001,'Weekly Analysis'!AI1,'Registo de operações'!$AJ$11:$AJ$1001,"&lt;0")</f>
        <v>0</v>
      </c>
      <c r="AJ10" s="107">
        <f>SUMIFS('Registo de operações'!$AJ$11:$AJ$1001,'Registo de operações'!$D$11:$D$1001,'Weekly Analysis'!AJ1,'Registo de operações'!$AJ$11:$AJ$1001,"&lt;0")</f>
        <v>-0.04</v>
      </c>
      <c r="AK10" s="107">
        <f>SUMIFS('Registo de operações'!$AJ$11:$AJ$1001,'Registo de operações'!$D$11:$D$1001,'Weekly Analysis'!AK1,'Registo de operações'!$AJ$11:$AJ$1001,"&lt;0")</f>
        <v>0</v>
      </c>
      <c r="AL10" s="107">
        <f>SUMIFS('Registo de operações'!$AJ$11:$AJ$1001,'Registo de operações'!$D$11:$D$1001,'Weekly Analysis'!AL1,'Registo de operações'!$AJ$11:$AJ$1001,"&lt;0")</f>
        <v>0</v>
      </c>
      <c r="AM10" s="107">
        <f>SUMIFS('Registo de operações'!$AJ$11:$AJ$1001,'Registo de operações'!$D$11:$D$1001,'Weekly Analysis'!AM1,'Registo de operações'!$AJ$11:$AJ$1001,"&lt;0")</f>
        <v>0</v>
      </c>
      <c r="AN10" s="107">
        <f>SUMIFS('Registo de operações'!$AJ$11:$AJ$1001,'Registo de operações'!$D$11:$D$1001,'Weekly Analysis'!AN1,'Registo de operações'!$AJ$11:$AJ$1001,"&lt;0")</f>
        <v>0</v>
      </c>
      <c r="AO10" s="107">
        <f>SUMIFS('Registo de operações'!$AJ$11:$AJ$1001,'Registo de operações'!$D$11:$D$1001,'Weekly Analysis'!AO1,'Registo de operações'!$AJ$11:$AJ$1001,"&lt;0")</f>
        <v>0</v>
      </c>
      <c r="AP10" s="107">
        <f>SUMIFS('Registo de operações'!$AJ$11:$AJ$1001,'Registo de operações'!$D$11:$D$1001,'Weekly Analysis'!AP1,'Registo de operações'!$AJ$11:$AJ$1001,"&lt;0")</f>
        <v>0</v>
      </c>
      <c r="AQ10" s="107">
        <f>SUMIFS('Registo de operações'!$AJ$11:$AJ$1001,'Registo de operações'!$D$11:$D$1001,'Weekly Analysis'!AQ1,'Registo de operações'!$AJ$11:$AJ$1001,"&lt;0")</f>
        <v>0</v>
      </c>
      <c r="AR10" s="107">
        <f>SUMIFS('Registo de operações'!$AJ$11:$AJ$1001,'Registo de operações'!$D$11:$D$1001,'Weekly Analysis'!AR1,'Registo de operações'!$AJ$11:$AJ$1001,"&lt;0")</f>
        <v>0</v>
      </c>
      <c r="AS10" s="107">
        <f>SUMIFS('Registo de operações'!$AJ$11:$AJ$1001,'Registo de operações'!$D$11:$D$1001,'Weekly Analysis'!AS1,'Registo de operações'!$AJ$11:$AJ$1001,"&lt;0")</f>
        <v>-0.02</v>
      </c>
      <c r="AT10" s="107">
        <f>SUMIFS('Registo de operações'!$AJ$11:$AJ$1001,'Registo de operações'!$D$11:$D$1001,'Weekly Analysis'!AT1,'Registo de operações'!$AJ$11:$AJ$1001,"&lt;0")</f>
        <v>0</v>
      </c>
      <c r="AU10" s="107">
        <f>SUMIFS('Registo de operações'!$AJ$11:$AJ$1001,'Registo de operações'!$D$11:$D$1001,'Weekly Analysis'!AU1,'Registo de operações'!$AJ$11:$AJ$1001,"&lt;0")</f>
        <v>0</v>
      </c>
      <c r="AV10" s="107">
        <f>SUMIFS('Registo de operações'!$AJ$11:$AJ$1001,'Registo de operações'!$D$11:$D$1001,'Weekly Analysis'!AV1,'Registo de operações'!$AJ$11:$AJ$1001,"&lt;0")</f>
        <v>-0.01</v>
      </c>
      <c r="AW10" s="107">
        <f>SUMIFS('Registo de operações'!$AJ$11:$AJ$1001,'Registo de operações'!$D$11:$D$1001,'Weekly Analysis'!AW1,'Registo de operações'!$AJ$11:$AJ$1001,"&lt;0")</f>
        <v>-0.02</v>
      </c>
      <c r="AX10" s="107">
        <f>SUMIFS('Registo de operações'!$AJ$11:$AJ$1001,'Registo de operações'!$D$11:$D$1001,'Weekly Analysis'!AX1,'Registo de operações'!$AJ$11:$AJ$1001,"&lt;0")</f>
        <v>0</v>
      </c>
      <c r="AY10" s="107">
        <f>SUMIFS('Registo de operações'!$AJ$11:$AJ$1001,'Registo de operações'!$D$11:$D$1001,'Weekly Analysis'!AY1,'Registo de operações'!$AJ$11:$AJ$1001,"&lt;0")</f>
        <v>0</v>
      </c>
      <c r="AZ10" s="107">
        <f>SUMIFS('Registo de operações'!$AJ$11:$AJ$1001,'Registo de operações'!$D$11:$D$1001,'Weekly Analysis'!AZ1,'Registo de operações'!$AJ$11:$AJ$1001,"&lt;0")</f>
        <v>-0.01</v>
      </c>
      <c r="BA10" s="107">
        <f>SUMIFS('Registo de operações'!$AJ$11:$AJ$1001,'Registo de operações'!$D$11:$D$1001,'Weekly Analysis'!BA1,'Registo de operações'!$AJ$11:$AJ$1001,"&lt;0")</f>
        <v>0</v>
      </c>
    </row>
    <row r="11" spans="1:53" ht="15.95" customHeight="1">
      <c r="A11" s="106" t="s">
        <v>302</v>
      </c>
      <c r="B11" s="107" t="e">
        <f>AVERAGEIFS('Registo de operações'!$AJ$11:$AJ$1001,'Registo de operações'!$D$11:$D$1001,'Weekly Analysis'!B1,'Registo de operações'!$AJ$11:$AJ$1001,"&lt;0")</f>
        <v>#DIV/0!</v>
      </c>
      <c r="C11" s="107" t="e">
        <f>AVERAGEIFS('Registo de operações'!$AJ$11:$AJ$1001,'Registo de operações'!$D$11:$D$1001,'Weekly Analysis'!C1,'Registo de operações'!$AJ$11:$AJ$1001,"&lt;0")</f>
        <v>#DIV/0!</v>
      </c>
      <c r="D11" s="107" t="e">
        <f>AVERAGEIFS('Registo de operações'!$AJ$11:$AJ$1001,'Registo de operações'!$D$11:$D$1001,'Weekly Analysis'!D1,'Registo de operações'!$AJ$11:$AJ$1001,"&lt;0")</f>
        <v>#DIV/0!</v>
      </c>
      <c r="E11" s="107" t="e">
        <f>AVERAGEIFS('Registo de operações'!$AJ$11:$AJ$1001,'Registo de operações'!$D$11:$D$1001,'Weekly Analysis'!E1,'Registo de operações'!$AJ$11:$AJ$1001,"&lt;0")</f>
        <v>#DIV/0!</v>
      </c>
      <c r="F11" s="107">
        <f>AVERAGEIFS('Registo de operações'!$AJ$11:$AJ$1001,'Registo de operações'!$D$11:$D$1001,'Weekly Analysis'!F1,'Registo de operações'!$AJ$11:$AJ$1001,"&lt;0")</f>
        <v>-0.01</v>
      </c>
      <c r="G11" s="107">
        <f>AVERAGEIFS('Registo de operações'!$AJ$11:$AJ$1001,'Registo de operações'!$D$11:$D$1001,'Weekly Analysis'!G1,'Registo de operações'!$AJ$11:$AJ$1001,"&lt;0")</f>
        <v>-0.01</v>
      </c>
      <c r="H11" s="107">
        <f>AVERAGEIFS('Registo de operações'!$AJ$11:$AJ$1001,'Registo de operações'!$D$11:$D$1001,'Weekly Analysis'!H1,'Registo de operações'!$AJ$11:$AJ$1001,"&lt;0")</f>
        <v>-0.01</v>
      </c>
      <c r="I11" s="107" t="e">
        <f>AVERAGEIFS('Registo de operações'!$AJ$11:$AJ$1001,'Registo de operações'!$D$11:$D$1001,'Weekly Analysis'!I1,'Registo de operações'!$AJ$11:$AJ$1001,"&lt;0")</f>
        <v>#DIV/0!</v>
      </c>
      <c r="J11" s="107" t="e">
        <f>AVERAGEIFS('Registo de operações'!$AJ$11:$AJ$1001,'Registo de operações'!$D$11:$D$1001,'Weekly Analysis'!J1,'Registo de operações'!$AJ$11:$AJ$1001,"&lt;0")</f>
        <v>#DIV/0!</v>
      </c>
      <c r="K11" s="107" t="e">
        <f>AVERAGEIFS('Registo de operações'!$AJ$11:$AJ$1001,'Registo de operações'!$D$11:$D$1001,'Weekly Analysis'!K1,'Registo de operações'!$AJ$11:$AJ$1001,"&lt;0")</f>
        <v>#DIV/0!</v>
      </c>
      <c r="L11" s="107" t="e">
        <f>AVERAGEIFS('Registo de operações'!$AJ$11:$AJ$1001,'Registo de operações'!$D$11:$D$1001,'Weekly Analysis'!L1,'Registo de operações'!$AJ$11:$AJ$1001,"&lt;0")</f>
        <v>#DIV/0!</v>
      </c>
      <c r="M11" s="107" t="e">
        <f>AVERAGEIFS('Registo de operações'!$AJ$11:$AJ$1001,'Registo de operações'!$D$11:$D$1001,'Weekly Analysis'!M1,'Registo de operações'!$AJ$11:$AJ$1001,"&lt;0")</f>
        <v>#DIV/0!</v>
      </c>
      <c r="N11" s="107">
        <f>AVERAGEIFS('Registo de operações'!$AJ$11:$AJ$1001,'Registo de operações'!$D$11:$D$1001,'Weekly Analysis'!N1,'Registo de operações'!$AJ$11:$AJ$1001,"&lt;0")</f>
        <v>-0.01</v>
      </c>
      <c r="O11" s="107" t="e">
        <f>AVERAGEIFS('Registo de operações'!$AJ$11:$AJ$1001,'Registo de operações'!$D$11:$D$1001,'Weekly Analysis'!O1,'Registo de operações'!$AJ$11:$AJ$1001,"&lt;0")</f>
        <v>#DIV/0!</v>
      </c>
      <c r="P11" s="107">
        <f>AVERAGEIFS('Registo de operações'!$AJ$11:$AJ$1001,'Registo de operações'!$D$11:$D$1001,'Weekly Analysis'!P1,'Registo de operações'!$AJ$11:$AJ$1001,"&lt;0")</f>
        <v>-0.01</v>
      </c>
      <c r="Q11" s="107">
        <f>AVERAGEIFS('Registo de operações'!$AJ$11:$AJ$1001,'Registo de operações'!$D$11:$D$1001,'Weekly Analysis'!Q1,'Registo de operações'!$AJ$11:$AJ$1001,"&lt;0")</f>
        <v>-0.01</v>
      </c>
      <c r="R11" s="107" t="e">
        <f>AVERAGEIFS('Registo de operações'!$AJ$11:$AJ$1001,'Registo de operações'!$D$11:$D$1001,'Weekly Analysis'!R1,'Registo de operações'!$AJ$11:$AJ$1001,"&lt;0")</f>
        <v>#DIV/0!</v>
      </c>
      <c r="S11" s="107">
        <f>AVERAGEIFS('Registo de operações'!$AJ$11:$AJ$1001,'Registo de operações'!$D$11:$D$1001,'Weekly Analysis'!S1,'Registo de operações'!$AJ$11:$AJ$1001,"&lt;0")</f>
        <v>-0.01</v>
      </c>
      <c r="T11" s="107">
        <f>AVERAGEIFS('Registo de operações'!$AJ$11:$AJ$1001,'Registo de operações'!$D$11:$D$1001,'Weekly Analysis'!T1,'Registo de operações'!$AJ$11:$AJ$1001,"&lt;0")</f>
        <v>-0.01</v>
      </c>
      <c r="U11" s="107">
        <f>AVERAGEIFS('Registo de operações'!$AJ$11:$AJ$1001,'Registo de operações'!$D$11:$D$1001,'Weekly Analysis'!U1,'Registo de operações'!$AJ$11:$AJ$1001,"&lt;0")</f>
        <v>-0.01</v>
      </c>
      <c r="V11" s="107">
        <f>AVERAGEIFS('Registo de operações'!$AJ$11:$AJ$1001,'Registo de operações'!$D$11:$D$1001,'Weekly Analysis'!V1,'Registo de operações'!$AJ$11:$AJ$1001,"&lt;0")</f>
        <v>-0.01</v>
      </c>
      <c r="W11" s="107" t="e">
        <f>AVERAGEIFS('Registo de operações'!$AJ$11:$AJ$1001,'Registo de operações'!$D$11:$D$1001,'Weekly Analysis'!W1,'Registo de operações'!$AJ$11:$AJ$1001,"&lt;0")</f>
        <v>#DIV/0!</v>
      </c>
      <c r="X11" s="107">
        <f>AVERAGEIFS('Registo de operações'!$AJ$11:$AJ$1001,'Registo de operações'!$D$11:$D$1001,'Weekly Analysis'!X1,'Registo de operações'!$AJ$11:$AJ$1001,"&lt;0")</f>
        <v>-0.01</v>
      </c>
      <c r="Y11" s="107">
        <f>AVERAGEIFS('Registo de operações'!$AJ$11:$AJ$1001,'Registo de operações'!$D$11:$D$1001,'Weekly Analysis'!Y1,'Registo de operações'!$AJ$11:$AJ$1001,"&lt;0")</f>
        <v>-0.01</v>
      </c>
      <c r="Z11" s="107">
        <f>AVERAGEIFS('Registo de operações'!$AJ$11:$AJ$1001,'Registo de operações'!$D$11:$D$1001,'Weekly Analysis'!Z1,'Registo de operações'!$AJ$11:$AJ$1001,"&lt;0")</f>
        <v>-0.01</v>
      </c>
      <c r="AA11" s="107">
        <f>AVERAGEIFS('Registo de operações'!$AJ$11:$AJ$1001,'Registo de operações'!$D$11:$D$1001,'Weekly Analysis'!AA1,'Registo de operações'!$AJ$11:$AJ$1001,"&lt;0")</f>
        <v>-0.01</v>
      </c>
      <c r="AB11" s="107" t="e">
        <f>AVERAGEIFS('Registo de operações'!$AJ$11:$AJ$1001,'Registo de operações'!$D$11:$D$1001,'Weekly Analysis'!AB1,'Registo de operações'!$AJ$11:$AJ$1001,"&lt;0")</f>
        <v>#DIV/0!</v>
      </c>
      <c r="AC11" s="107" t="e">
        <f>AVERAGEIFS('Registo de operações'!$AJ$11:$AJ$1001,'Registo de operações'!$D$11:$D$1001,'Weekly Analysis'!AC1,'Registo de operações'!$AJ$11:$AJ$1001,"&lt;0")</f>
        <v>#DIV/0!</v>
      </c>
      <c r="AD11" s="107">
        <f>AVERAGEIFS('Registo de operações'!$AJ$11:$AJ$1001,'Registo de operações'!$D$11:$D$1001,'Weekly Analysis'!AD1,'Registo de operações'!$AJ$11:$AJ$1001,"&lt;0")</f>
        <v>-0.01</v>
      </c>
      <c r="AE11" s="107" t="e">
        <f>AVERAGEIFS('Registo de operações'!$AJ$11:$AJ$1001,'Registo de operações'!$D$11:$D$1001,'Weekly Analysis'!AE1,'Registo de operações'!$AJ$11:$AJ$1001,"&lt;0")</f>
        <v>#DIV/0!</v>
      </c>
      <c r="AF11" s="107">
        <f>AVERAGEIFS('Registo de operações'!$AJ$11:$AJ$1001,'Registo de operações'!$D$11:$D$1001,'Weekly Analysis'!AF1,'Registo de operações'!$AJ$11:$AJ$1001,"&lt;0")</f>
        <v>-0.01</v>
      </c>
      <c r="AG11" s="107">
        <f>AVERAGEIFS('Registo de operações'!$AJ$11:$AJ$1001,'Registo de operações'!$D$11:$D$1001,'Weekly Analysis'!AG1,'Registo de operações'!$AJ$11:$AJ$1001,"&lt;0")</f>
        <v>-0.01</v>
      </c>
      <c r="AH11" s="107" t="e">
        <f>AVERAGEIFS('Registo de operações'!$AJ$11:$AJ$1001,'Registo de operações'!$D$11:$D$1001,'Weekly Analysis'!AH1,'Registo de operações'!$AJ$11:$AJ$1001,"&lt;0")</f>
        <v>#DIV/0!</v>
      </c>
      <c r="AI11" s="107" t="e">
        <f>AVERAGEIFS('Registo de operações'!$AJ$11:$AJ$1001,'Registo de operações'!$D$11:$D$1001,'Weekly Analysis'!AI1,'Registo de operações'!$AJ$11:$AJ$1001,"&lt;0")</f>
        <v>#DIV/0!</v>
      </c>
      <c r="AJ11" s="107">
        <f>AVERAGEIFS('Registo de operações'!$AJ$11:$AJ$1001,'Registo de operações'!$D$11:$D$1001,'Weekly Analysis'!AJ1,'Registo de operações'!$AJ$11:$AJ$1001,"&lt;0")</f>
        <v>-0.01</v>
      </c>
      <c r="AK11" s="107" t="e">
        <f>AVERAGEIFS('Registo de operações'!$AJ$11:$AJ$1001,'Registo de operações'!$D$11:$D$1001,'Weekly Analysis'!AK1,'Registo de operações'!$AJ$11:$AJ$1001,"&lt;0")</f>
        <v>#DIV/0!</v>
      </c>
      <c r="AL11" s="107" t="e">
        <f>AVERAGEIFS('Registo de operações'!$AJ$11:$AJ$1001,'Registo de operações'!$D$11:$D$1001,'Weekly Analysis'!AL1,'Registo de operações'!$AJ$11:$AJ$1001,"&lt;0")</f>
        <v>#DIV/0!</v>
      </c>
      <c r="AM11" s="107" t="e">
        <f>AVERAGEIFS('Registo de operações'!$AJ$11:$AJ$1001,'Registo de operações'!$D$11:$D$1001,'Weekly Analysis'!AM1,'Registo de operações'!$AJ$11:$AJ$1001,"&lt;0")</f>
        <v>#DIV/0!</v>
      </c>
      <c r="AN11" s="107" t="e">
        <f>AVERAGEIFS('Registo de operações'!$AJ$11:$AJ$1001,'Registo de operações'!$D$11:$D$1001,'Weekly Analysis'!AN1,'Registo de operações'!$AJ$11:$AJ$1001,"&lt;0")</f>
        <v>#DIV/0!</v>
      </c>
      <c r="AO11" s="107" t="e">
        <f>AVERAGEIFS('Registo de operações'!$AJ$11:$AJ$1001,'Registo de operações'!$D$11:$D$1001,'Weekly Analysis'!AO1,'Registo de operações'!$AJ$11:$AJ$1001,"&lt;0")</f>
        <v>#DIV/0!</v>
      </c>
      <c r="AP11" s="107" t="e">
        <f>AVERAGEIFS('Registo de operações'!$AJ$11:$AJ$1001,'Registo de operações'!$D$11:$D$1001,'Weekly Analysis'!AP1,'Registo de operações'!$AJ$11:$AJ$1001,"&lt;0")</f>
        <v>#DIV/0!</v>
      </c>
      <c r="AQ11" s="107" t="e">
        <f>AVERAGEIFS('Registo de operações'!$AJ$11:$AJ$1001,'Registo de operações'!$D$11:$D$1001,'Weekly Analysis'!AQ1,'Registo de operações'!$AJ$11:$AJ$1001,"&lt;0")</f>
        <v>#DIV/0!</v>
      </c>
      <c r="AR11" s="107" t="e">
        <f>AVERAGEIFS('Registo de operações'!$AJ$11:$AJ$1001,'Registo de operações'!$D$11:$D$1001,'Weekly Analysis'!AR1,'Registo de operações'!$AJ$11:$AJ$1001,"&lt;0")</f>
        <v>#DIV/0!</v>
      </c>
      <c r="AS11" s="107">
        <f>AVERAGEIFS('Registo de operações'!$AJ$11:$AJ$1001,'Registo de operações'!$D$11:$D$1001,'Weekly Analysis'!AS1,'Registo de operações'!$AJ$11:$AJ$1001,"&lt;0")</f>
        <v>-0.01</v>
      </c>
      <c r="AT11" s="107" t="e">
        <f>AVERAGEIFS('Registo de operações'!$AJ$11:$AJ$1001,'Registo de operações'!$D$11:$D$1001,'Weekly Analysis'!AT1,'Registo de operações'!$AJ$11:$AJ$1001,"&lt;0")</f>
        <v>#DIV/0!</v>
      </c>
      <c r="AU11" s="107" t="e">
        <f>AVERAGEIFS('Registo de operações'!$AJ$11:$AJ$1001,'Registo de operações'!$D$11:$D$1001,'Weekly Analysis'!AU1,'Registo de operações'!$AJ$11:$AJ$1001,"&lt;0")</f>
        <v>#DIV/0!</v>
      </c>
      <c r="AV11" s="107">
        <f>AVERAGEIFS('Registo de operações'!$AJ$11:$AJ$1001,'Registo de operações'!$D$11:$D$1001,'Weekly Analysis'!AV1,'Registo de operações'!$AJ$11:$AJ$1001,"&lt;0")</f>
        <v>-0.01</v>
      </c>
      <c r="AW11" s="107">
        <f>AVERAGEIFS('Registo de operações'!$AJ$11:$AJ$1001,'Registo de operações'!$D$11:$D$1001,'Weekly Analysis'!AW1,'Registo de operações'!$AJ$11:$AJ$1001,"&lt;0")</f>
        <v>-0.01</v>
      </c>
      <c r="AX11" s="107" t="e">
        <f>AVERAGEIFS('Registo de operações'!$AJ$11:$AJ$1001,'Registo de operações'!$D$11:$D$1001,'Weekly Analysis'!AX1,'Registo de operações'!$AJ$11:$AJ$1001,"&lt;0")</f>
        <v>#DIV/0!</v>
      </c>
      <c r="AY11" s="107" t="e">
        <f>AVERAGEIFS('Registo de operações'!$AJ$11:$AJ$1001,'Registo de operações'!$D$11:$D$1001,'Weekly Analysis'!AY1,'Registo de operações'!$AJ$11:$AJ$1001,"&lt;0")</f>
        <v>#DIV/0!</v>
      </c>
      <c r="AZ11" s="107">
        <f>AVERAGEIFS('Registo de operações'!$AJ$11:$AJ$1001,'Registo de operações'!$D$11:$D$1001,'Weekly Analysis'!AZ1,'Registo de operações'!$AJ$11:$AJ$1001,"&lt;0")</f>
        <v>-0.01</v>
      </c>
      <c r="BA11" s="107" t="e">
        <f>AVERAGEIFS('Registo de operações'!$AJ$11:$AJ$1001,'Registo de operações'!$D$11:$D$1001,'Weekly Analysis'!BA1,'Registo de operações'!$AJ$11:$AJ$1001,"&lt;0")</f>
        <v>#DIV/0!</v>
      </c>
    </row>
    <row r="12" spans="1:53" ht="15.95" customHeight="1">
      <c r="A12" s="106" t="s">
        <v>303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</row>
    <row r="13" spans="1:53" ht="15.95" customHeight="1">
      <c r="A13" s="106" t="s">
        <v>304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</row>
    <row r="14" spans="1:53" ht="15.95" customHeight="1">
      <c r="A14" s="106" t="s">
        <v>305</v>
      </c>
      <c r="B14" s="107">
        <v>-5.0000000000000001E-3</v>
      </c>
      <c r="C14" s="107">
        <v>-5.0000000000000001E-3</v>
      </c>
      <c r="D14" s="107">
        <v>-5.0000000000000001E-3</v>
      </c>
      <c r="E14" s="107">
        <v>-5.0000000000000001E-3</v>
      </c>
      <c r="F14" s="107">
        <v>-5.0000000000000001E-3</v>
      </c>
      <c r="G14" s="107">
        <v>-5.0000000000000001E-3</v>
      </c>
      <c r="H14" s="107">
        <v>-5.0000000000000001E-3</v>
      </c>
      <c r="I14" s="107">
        <v>-5.0000000000000001E-3</v>
      </c>
      <c r="J14" s="107">
        <v>-5.0000000000000001E-3</v>
      </c>
      <c r="K14" s="107">
        <v>-5.0000000000000001E-3</v>
      </c>
      <c r="L14" s="107">
        <v>-5.0000000000000001E-3</v>
      </c>
      <c r="M14" s="107">
        <v>-5.0000000000000001E-3</v>
      </c>
      <c r="N14" s="107">
        <v>-5.0000000000000001E-3</v>
      </c>
      <c r="O14" s="107">
        <v>-5.0000000000000001E-3</v>
      </c>
      <c r="P14" s="107">
        <v>-5.0000000000000001E-3</v>
      </c>
      <c r="Q14" s="107">
        <v>-5.0000000000000001E-3</v>
      </c>
      <c r="R14" s="107">
        <v>-5.0000000000000001E-3</v>
      </c>
      <c r="S14" s="107">
        <v>-5.0000000000000001E-3</v>
      </c>
      <c r="T14" s="107">
        <v>-5.0000000000000001E-3</v>
      </c>
      <c r="U14" s="107">
        <v>-5.0000000000000001E-3</v>
      </c>
      <c r="V14" s="107">
        <v>-5.0000000000000001E-3</v>
      </c>
      <c r="W14" s="107">
        <v>-5.0000000000000001E-3</v>
      </c>
      <c r="X14" s="107">
        <v>-5.0000000000000001E-3</v>
      </c>
      <c r="Y14" s="107">
        <v>-5.0000000000000001E-3</v>
      </c>
      <c r="Z14" s="107">
        <v>-5.0000000000000001E-3</v>
      </c>
      <c r="AA14" s="107">
        <v>-5.0000000000000001E-3</v>
      </c>
      <c r="AB14" s="107">
        <v>-5.0000000000000001E-3</v>
      </c>
      <c r="AC14" s="107">
        <v>-5.0000000000000001E-3</v>
      </c>
      <c r="AD14" s="107">
        <v>-5.0000000000000001E-3</v>
      </c>
      <c r="AE14" s="107">
        <v>-5.0000000000000001E-3</v>
      </c>
      <c r="AF14" s="107">
        <v>-5.0000000000000001E-3</v>
      </c>
      <c r="AG14" s="107">
        <v>-5.0000000000000001E-3</v>
      </c>
      <c r="AH14" s="107">
        <v>-5.0000000000000001E-3</v>
      </c>
      <c r="AI14" s="107">
        <v>-5.0000000000000001E-3</v>
      </c>
      <c r="AJ14" s="107">
        <v>-5.0000000000000001E-3</v>
      </c>
      <c r="AK14" s="107">
        <v>-5.0000000000000001E-3</v>
      </c>
      <c r="AL14" s="107">
        <v>-5.0000000000000001E-3</v>
      </c>
      <c r="AM14" s="107">
        <v>-5.0000000000000001E-3</v>
      </c>
      <c r="AN14" s="107">
        <v>-5.0000000000000001E-3</v>
      </c>
      <c r="AO14" s="107">
        <v>-5.0000000000000001E-3</v>
      </c>
      <c r="AP14" s="107">
        <v>-5.0000000000000001E-3</v>
      </c>
      <c r="AQ14" s="107">
        <v>-5.0000000000000001E-3</v>
      </c>
      <c r="AR14" s="107">
        <v>-5.0000000000000001E-3</v>
      </c>
      <c r="AS14" s="107">
        <v>-5.0000000000000001E-3</v>
      </c>
      <c r="AT14" s="107">
        <v>-5.0000000000000001E-3</v>
      </c>
      <c r="AU14" s="107">
        <v>-5.0000000000000001E-3</v>
      </c>
      <c r="AV14" s="107">
        <v>-5.0000000000000001E-3</v>
      </c>
      <c r="AW14" s="107">
        <v>-5.0000000000000001E-3</v>
      </c>
      <c r="AX14" s="107">
        <v>-5.0000000000000001E-3</v>
      </c>
      <c r="AY14" s="107">
        <v>-5.0000000000000001E-3</v>
      </c>
      <c r="AZ14" s="107">
        <v>-5.0000000000000001E-3</v>
      </c>
      <c r="BA14" s="107">
        <v>-5.0000000000000001E-3</v>
      </c>
    </row>
    <row r="15" spans="1:53" ht="15.95" customHeight="1">
      <c r="A15" s="106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</row>
    <row r="16" spans="1:53" ht="15.95" customHeight="1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</row>
    <row r="17" spans="1:53" ht="15.95" customHeight="1">
      <c r="A17" s="106" t="s">
        <v>306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</row>
    <row r="18" spans="1:53" ht="15.95" customHeight="1">
      <c r="A18" s="106" t="s">
        <v>307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</row>
    <row r="19" spans="1:53" ht="15.95" customHeight="1">
      <c r="A19" s="106" t="s">
        <v>308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</row>
    <row r="20" spans="1:53" ht="15.95" customHeight="1">
      <c r="A20" s="106" t="s">
        <v>309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</row>
    <row r="21" spans="1:53" ht="15.95" customHeight="1">
      <c r="A21" s="106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</row>
    <row r="22" spans="1:53" ht="15.95" customHeight="1">
      <c r="A22" s="106" t="s">
        <v>310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6C77-4613-794C-9246-D525355EC9DB}">
  <dimension ref="A1:N40"/>
  <sheetViews>
    <sheetView zoomScale="114" workbookViewId="0">
      <selection activeCell="B34" sqref="B34"/>
    </sheetView>
  </sheetViews>
  <sheetFormatPr defaultColWidth="11.42578125" defaultRowHeight="15"/>
  <cols>
    <col min="1" max="1" width="45.42578125" bestFit="1" customWidth="1"/>
    <col min="8" max="8" width="18" customWidth="1"/>
    <col min="10" max="10" width="22.85546875" customWidth="1"/>
    <col min="11" max="11" width="17.42578125" customWidth="1"/>
    <col min="12" max="12" width="16.42578125" customWidth="1"/>
    <col min="13" max="13" width="35.28515625" customWidth="1"/>
  </cols>
  <sheetData>
    <row r="1" spans="1:9" ht="20.100000000000001">
      <c r="C1" s="174" t="s">
        <v>311</v>
      </c>
    </row>
    <row r="2" spans="1:9" ht="20.100000000000001" customHeight="1">
      <c r="B2" s="315" t="s">
        <v>312</v>
      </c>
      <c r="C2" s="315"/>
      <c r="D2" s="315"/>
      <c r="E2" s="315"/>
      <c r="F2" s="315"/>
      <c r="G2" s="315"/>
      <c r="H2" s="315"/>
    </row>
    <row r="3" spans="1:9" ht="26.1" customHeight="1">
      <c r="B3" s="315"/>
      <c r="C3" s="315"/>
      <c r="D3" s="315"/>
      <c r="E3" s="315"/>
      <c r="F3" s="315"/>
      <c r="G3" s="315"/>
      <c r="H3" s="315"/>
    </row>
    <row r="4" spans="1:9" ht="20.100000000000001" customHeight="1">
      <c r="B4" s="316" t="s">
        <v>313</v>
      </c>
      <c r="C4" s="316"/>
      <c r="D4" s="316"/>
      <c r="E4" s="316"/>
      <c r="F4" s="316"/>
      <c r="G4" s="316"/>
      <c r="H4" s="316"/>
      <c r="I4" s="175"/>
    </row>
    <row r="5" spans="1:9" ht="18" customHeight="1">
      <c r="B5" s="324" t="s">
        <v>314</v>
      </c>
      <c r="C5" s="324"/>
      <c r="D5" s="324"/>
      <c r="E5" s="324"/>
      <c r="F5" s="324"/>
      <c r="G5" s="324"/>
      <c r="H5" s="324"/>
    </row>
    <row r="6" spans="1:9" ht="18" customHeight="1">
      <c r="B6" s="195"/>
      <c r="C6" s="195"/>
      <c r="D6" s="195"/>
      <c r="E6" s="195"/>
      <c r="F6" s="195"/>
      <c r="G6" s="195"/>
      <c r="H6" s="195"/>
    </row>
    <row r="7" spans="1:9" ht="18" customHeight="1">
      <c r="B7" s="195"/>
      <c r="C7" s="195"/>
      <c r="D7" s="195"/>
      <c r="E7" s="195"/>
      <c r="F7" s="195"/>
      <c r="G7" s="195"/>
      <c r="H7" s="195"/>
    </row>
    <row r="8" spans="1:9">
      <c r="A8" s="106" t="s">
        <v>315</v>
      </c>
      <c r="B8" s="168" t="s">
        <v>316</v>
      </c>
    </row>
    <row r="9" spans="1:9">
      <c r="A9" s="106"/>
      <c r="B9" s="168" t="s">
        <v>317</v>
      </c>
    </row>
    <row r="10" spans="1:9">
      <c r="A10" s="106" t="s">
        <v>318</v>
      </c>
      <c r="B10" s="170" t="s">
        <v>319</v>
      </c>
    </row>
    <row r="11" spans="1:9">
      <c r="A11" s="106" t="s">
        <v>320</v>
      </c>
      <c r="B11" s="170" t="s">
        <v>321</v>
      </c>
    </row>
    <row r="12" spans="1:9">
      <c r="A12" s="106" t="s">
        <v>322</v>
      </c>
      <c r="B12" s="170">
        <v>2</v>
      </c>
      <c r="C12" t="s">
        <v>323</v>
      </c>
    </row>
    <row r="13" spans="1:9">
      <c r="A13" s="106"/>
      <c r="B13" s="119"/>
      <c r="C13" t="s">
        <v>324</v>
      </c>
    </row>
    <row r="14" spans="1:9">
      <c r="A14" s="106"/>
      <c r="B14" s="119"/>
    </row>
    <row r="15" spans="1:9">
      <c r="A15" s="106" t="s">
        <v>325</v>
      </c>
      <c r="B15" s="169">
        <v>2</v>
      </c>
    </row>
    <row r="16" spans="1:9">
      <c r="A16" s="106" t="s">
        <v>326</v>
      </c>
      <c r="B16" s="169">
        <v>2</v>
      </c>
    </row>
    <row r="17" spans="1:3">
      <c r="A17" s="106" t="s">
        <v>327</v>
      </c>
      <c r="B17" s="169">
        <v>2</v>
      </c>
    </row>
    <row r="18" spans="1:3">
      <c r="A18" s="106" t="s">
        <v>328</v>
      </c>
      <c r="B18" s="169">
        <v>5</v>
      </c>
    </row>
    <row r="19" spans="1:3">
      <c r="A19" s="106" t="s">
        <v>329</v>
      </c>
      <c r="B19" s="123">
        <f>(B14+B15+B16)*B22</f>
        <v>0.02</v>
      </c>
    </row>
    <row r="20" spans="1:3">
      <c r="A20" s="106" t="s">
        <v>330</v>
      </c>
      <c r="B20" s="122">
        <v>0.01</v>
      </c>
      <c r="C20" t="s">
        <v>331</v>
      </c>
    </row>
    <row r="21" spans="1:3">
      <c r="A21" s="106" t="s">
        <v>332</v>
      </c>
      <c r="B21" s="169">
        <v>2</v>
      </c>
    </row>
    <row r="22" spans="1:3">
      <c r="A22" s="106" t="s">
        <v>333</v>
      </c>
      <c r="B22" s="122">
        <v>5.0000000000000001E-3</v>
      </c>
    </row>
    <row r="23" spans="1:3">
      <c r="A23" s="106"/>
      <c r="B23" s="192"/>
    </row>
    <row r="24" spans="1:3">
      <c r="A24" s="120" t="s">
        <v>334</v>
      </c>
      <c r="B24" s="122">
        <v>0.5</v>
      </c>
      <c r="C24" t="s">
        <v>335</v>
      </c>
    </row>
    <row r="25" spans="1:3">
      <c r="A25" s="120"/>
      <c r="B25" s="192"/>
    </row>
    <row r="26" spans="1:3">
      <c r="A26" s="106" t="s">
        <v>336</v>
      </c>
      <c r="B26" s="123"/>
    </row>
    <row r="27" spans="1:3">
      <c r="A27" s="120" t="s">
        <v>337</v>
      </c>
      <c r="B27" s="121" t="s">
        <v>338</v>
      </c>
      <c r="C27" t="s">
        <v>339</v>
      </c>
    </row>
    <row r="28" spans="1:3">
      <c r="C28" t="s">
        <v>340</v>
      </c>
    </row>
    <row r="30" spans="1:3" ht="18.95" customHeight="1">
      <c r="A30" s="120" t="s">
        <v>341</v>
      </c>
      <c r="B30" s="121" t="s">
        <v>342</v>
      </c>
    </row>
    <row r="31" spans="1:3">
      <c r="A31" s="120" t="s">
        <v>343</v>
      </c>
      <c r="B31" s="121" t="s">
        <v>344</v>
      </c>
    </row>
    <row r="32" spans="1:3">
      <c r="A32" s="120" t="s">
        <v>345</v>
      </c>
      <c r="B32" s="193">
        <v>0.1</v>
      </c>
    </row>
    <row r="33" spans="1:14" ht="15.95" thickBot="1">
      <c r="A33" s="120" t="s">
        <v>346</v>
      </c>
      <c r="B33" s="121" t="s">
        <v>347</v>
      </c>
    </row>
    <row r="34" spans="1:14" ht="18.95" thickBot="1">
      <c r="B34" s="194"/>
      <c r="J34" s="317" t="s">
        <v>348</v>
      </c>
      <c r="K34" s="318"/>
      <c r="L34" s="167" t="s">
        <v>349</v>
      </c>
      <c r="M34" s="166" t="s">
        <v>350</v>
      </c>
      <c r="N34" s="165" t="s">
        <v>351</v>
      </c>
    </row>
    <row r="35" spans="1:14" ht="144" customHeight="1" thickBot="1">
      <c r="J35" s="319"/>
      <c r="K35" s="320"/>
      <c r="L35" s="164" t="s">
        <v>352</v>
      </c>
      <c r="M35" s="163" t="s">
        <v>353</v>
      </c>
      <c r="N35" s="162">
        <v>0.6</v>
      </c>
    </row>
    <row r="36" spans="1:14" ht="110.1" customHeight="1" thickBot="1">
      <c r="J36" s="319"/>
      <c r="K36" s="320"/>
      <c r="L36" s="161" t="s">
        <v>354</v>
      </c>
      <c r="M36" s="160" t="s">
        <v>355</v>
      </c>
      <c r="N36" s="321">
        <v>0.2</v>
      </c>
    </row>
    <row r="37" spans="1:14" ht="111.95" customHeight="1">
      <c r="J37" s="153" t="s">
        <v>356</v>
      </c>
      <c r="K37" s="159" t="s">
        <v>357</v>
      </c>
      <c r="L37" s="158" t="s">
        <v>358</v>
      </c>
      <c r="M37" s="157" t="s">
        <v>359</v>
      </c>
      <c r="N37" s="322"/>
    </row>
    <row r="38" spans="1:14" ht="165.95" customHeight="1" thickBot="1">
      <c r="J38" s="156" t="s">
        <v>360</v>
      </c>
      <c r="K38" s="155" t="s">
        <v>361</v>
      </c>
      <c r="L38" s="154" t="s">
        <v>362</v>
      </c>
      <c r="M38" s="147" t="s">
        <v>363</v>
      </c>
      <c r="N38" s="323"/>
    </row>
    <row r="39" spans="1:14" ht="18">
      <c r="J39" s="153" t="s">
        <v>364</v>
      </c>
      <c r="K39" s="152" t="s">
        <v>365</v>
      </c>
      <c r="L39" s="311" t="s">
        <v>366</v>
      </c>
      <c r="M39" s="312"/>
      <c r="N39" s="313" t="s">
        <v>367</v>
      </c>
    </row>
    <row r="40" spans="1:14" ht="90.95" customHeight="1" thickBot="1">
      <c r="J40" s="151" t="s">
        <v>368</v>
      </c>
      <c r="K40" s="150" t="s">
        <v>369</v>
      </c>
      <c r="L40" s="149" t="s">
        <v>370</v>
      </c>
      <c r="M40" s="148" t="s">
        <v>371</v>
      </c>
      <c r="N40" s="314"/>
    </row>
  </sheetData>
  <mergeCells count="7">
    <mergeCell ref="L39:M39"/>
    <mergeCell ref="N39:N40"/>
    <mergeCell ref="B2:H3"/>
    <mergeCell ref="B4:H4"/>
    <mergeCell ref="J34:K36"/>
    <mergeCell ref="N36:N38"/>
    <mergeCell ref="B5:H5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6BB1-EC8B-AE41-8894-4CB99099ED97}">
  <dimension ref="A2:R32"/>
  <sheetViews>
    <sheetView topLeftCell="A10" zoomScale="107" zoomScaleNormal="100" workbookViewId="0">
      <selection activeCell="H30" sqref="H30"/>
    </sheetView>
  </sheetViews>
  <sheetFormatPr defaultColWidth="11.42578125" defaultRowHeight="15"/>
  <cols>
    <col min="1" max="1" width="25.85546875" customWidth="1"/>
  </cols>
  <sheetData>
    <row r="2" spans="1:14" ht="15.95" thickBot="1"/>
    <row r="3" spans="1:14">
      <c r="A3" s="325" t="s">
        <v>372</v>
      </c>
      <c r="B3" s="177" t="s">
        <v>373</v>
      </c>
      <c r="C3" s="177" t="s">
        <v>374</v>
      </c>
      <c r="D3" s="177" t="s">
        <v>375</v>
      </c>
      <c r="E3" s="177" t="s">
        <v>376</v>
      </c>
      <c r="F3" s="177" t="s">
        <v>377</v>
      </c>
      <c r="G3" s="179" t="s">
        <v>378</v>
      </c>
    </row>
    <row r="4" spans="1:14">
      <c r="A4" s="326"/>
      <c r="B4" s="109">
        <f>COUNTIF('Registo de operações'!$E$11:$E$1001,'Registo de operações'!AS10)</f>
        <v>10</v>
      </c>
      <c r="C4" s="109">
        <f>COUNTIF('Registo de operações'!$E$11:$E$211,'Registo de operações'!AS11)</f>
        <v>11</v>
      </c>
      <c r="D4" s="109">
        <f>COUNTIF('Registo de operações'!$E$11:$E$211,'Registo de operações'!AS12)</f>
        <v>16</v>
      </c>
      <c r="E4" s="109">
        <f>COUNTIF('Registo de operações'!$E$11:$E$211,'Registo de operações'!AS13)</f>
        <v>24</v>
      </c>
      <c r="F4" s="109">
        <f>COUNTIF('Registo de operações'!$E$11:$E$211,'Registo de operações'!AS14)</f>
        <v>16</v>
      </c>
      <c r="G4" s="187">
        <f>SUM(B4:F4)</f>
        <v>77</v>
      </c>
    </row>
    <row r="5" spans="1:14" hidden="1">
      <c r="A5" s="181" t="s">
        <v>379</v>
      </c>
      <c r="B5" s="110">
        <f>COUNTIFS('Registo de operações'!$E$11:$E$1001,'Registo de operações'!$AS$10,'Registo de operações'!$M$11:$M$1001,'Registo de operações'!$AW$10)</f>
        <v>2</v>
      </c>
      <c r="C5" s="110">
        <f>COUNTIFS('Registo de operações'!$E$11:$E$1001,'Registo de operações'!$AS$11,'Registo de operações'!$M$11:$M$1001,'Registo de operações'!$AW$10)</f>
        <v>5</v>
      </c>
      <c r="D5" s="110">
        <f>COUNTIFS('Registo de operações'!$E$11:$E$1001,'Registo de operações'!$AS$12,'Registo de operações'!$M$11:$M$1001,'Registo de operações'!$AW$10)</f>
        <v>5</v>
      </c>
      <c r="E5" s="110">
        <f>COUNTIFS('Registo de operações'!$E$11:$E$1001,'Registo de operações'!$AS$13,'Registo de operações'!$M$11:$M$1001,'Registo de operações'!$AW$10)</f>
        <v>11</v>
      </c>
      <c r="F5" s="110">
        <f>COUNTIFS('Registo de operações'!$E$11:$E$1001,'Registo de operações'!$AS$14,'Registo de operações'!$M$11:$M$1001,'Registo de operações'!$AW$10)</f>
        <v>7</v>
      </c>
      <c r="G5" s="187"/>
    </row>
    <row r="6" spans="1:14" hidden="1">
      <c r="A6" s="181" t="s">
        <v>380</v>
      </c>
      <c r="B6" s="110">
        <f>COUNTIFS('Registo de operações'!$E$11:$E$1001,'Registo de operações'!$AS$10,'Registo de operações'!$M$11:$M$1001,'Registo de operações'!$AW$11)</f>
        <v>8</v>
      </c>
      <c r="C6" s="110">
        <f>COUNTIFS('Registo de operações'!$E$11:$E$1001,'Registo de operações'!$AS$11,'Registo de operações'!$M$11:$M$1001,'Registo de operações'!$AW$11)</f>
        <v>6</v>
      </c>
      <c r="D6" s="110">
        <f>COUNTIFS('Registo de operações'!$E$11:$E$1001,'Registo de operações'!$AS$12,'Registo de operações'!$M$11:$M$1001,'Registo de operações'!$AW$11)</f>
        <v>11</v>
      </c>
      <c r="E6" s="110">
        <f>COUNTIFS('Registo de operações'!$E$11:$E$1001,'Registo de operações'!$AS$13,'Registo de operações'!$M$11:$M$1001,'Registo de operações'!$AW$11)</f>
        <v>13</v>
      </c>
      <c r="F6" s="110">
        <f>COUNTIFS('Registo de operações'!$E$11:$E$1001,'Registo de operações'!$AS$14,'Registo de operações'!$M$11:$M$1001,'Registo de operações'!$AW$11)</f>
        <v>9</v>
      </c>
      <c r="G6" s="187"/>
    </row>
    <row r="7" spans="1:14">
      <c r="A7" s="191" t="s">
        <v>296</v>
      </c>
      <c r="B7" s="111">
        <f>B5/B4</f>
        <v>0.2</v>
      </c>
      <c r="C7" s="111">
        <f>C5/C4</f>
        <v>0.45454545454545453</v>
      </c>
      <c r="D7" s="111">
        <f>D5/D4</f>
        <v>0.3125</v>
      </c>
      <c r="E7" s="111">
        <f>E5/E4</f>
        <v>0.45833333333333331</v>
      </c>
      <c r="F7" s="111">
        <f>F5/F4</f>
        <v>0.4375</v>
      </c>
      <c r="G7" s="187"/>
    </row>
    <row r="8" spans="1:14" ht="15.95" thickBot="1">
      <c r="A8" s="106"/>
      <c r="B8" s="108"/>
      <c r="C8" s="108"/>
      <c r="D8" s="108"/>
      <c r="E8" s="108"/>
      <c r="F8" s="108"/>
    </row>
    <row r="9" spans="1:14">
      <c r="A9" s="325" t="s">
        <v>381</v>
      </c>
      <c r="B9" s="177" t="s">
        <v>382</v>
      </c>
      <c r="C9" s="177" t="s">
        <v>383</v>
      </c>
      <c r="D9" s="177" t="s">
        <v>384</v>
      </c>
      <c r="E9" s="177" t="s">
        <v>385</v>
      </c>
      <c r="F9" s="177" t="s">
        <v>386</v>
      </c>
      <c r="G9" s="177" t="s">
        <v>387</v>
      </c>
      <c r="H9" s="177" t="s">
        <v>388</v>
      </c>
      <c r="I9" s="177" t="s">
        <v>389</v>
      </c>
      <c r="J9" s="177" t="s">
        <v>390</v>
      </c>
      <c r="K9" s="177" t="s">
        <v>391</v>
      </c>
      <c r="L9" s="177" t="s">
        <v>392</v>
      </c>
      <c r="M9" s="178" t="s">
        <v>103</v>
      </c>
      <c r="N9" s="179" t="s">
        <v>378</v>
      </c>
    </row>
    <row r="10" spans="1:14">
      <c r="A10" s="326"/>
      <c r="B10" s="109">
        <f>COUNTIF('Registo de operações'!$K$11:$K$211,'Registo de operações'!AV19)</f>
        <v>12</v>
      </c>
      <c r="C10" s="109">
        <f>COUNTIF('Registo de operações'!$K$11:$K$211,'Registo de operações'!$AV$18)</f>
        <v>8</v>
      </c>
      <c r="D10" s="109">
        <f>COUNTIF('Registo de operações'!$K$11:$K$211,'Registo de operações'!$AV$17)</f>
        <v>1</v>
      </c>
      <c r="E10" s="109">
        <f>COUNTIF('Registo de operações'!$K$11:$K$211,'Registo de operações'!$AV$16)</f>
        <v>1</v>
      </c>
      <c r="F10" s="109">
        <f>COUNTIF('Registo de operações'!$K$11:$K$211,'Registo de operações'!$AV$15)</f>
        <v>4</v>
      </c>
      <c r="G10" s="109">
        <f>COUNTIF('Registo de operações'!$K$11:$K$211,'Registo de operações'!$AV$14)</f>
        <v>3</v>
      </c>
      <c r="H10" s="109">
        <f>COUNTIF('Registo de operações'!$K$11:$K$211,'Registo de operações'!$AV$13)</f>
        <v>3</v>
      </c>
      <c r="I10" s="109">
        <f>COUNTIF('Registo de operações'!$K$11:$K$211,'Registo de operações'!$AV$12)</f>
        <v>2</v>
      </c>
      <c r="J10" s="109">
        <f>COUNTIF('Registo de operações'!$K$11:$K$211,'Registo de operações'!$AV$10)</f>
        <v>2</v>
      </c>
      <c r="K10" s="109">
        <f>COUNTIF('Registo de operações'!$K$11:$K$211,'Registo de operações'!$AV$20)</f>
        <v>0</v>
      </c>
      <c r="L10" s="109">
        <f>COUNTIF('Registo de operações'!$K$11:$K$211,'Registo de operações'!$AV$22)</f>
        <v>16</v>
      </c>
      <c r="M10" s="176">
        <f>COUNTIF('Registo de operações'!$K$11:$K$211,'Registo de operações'!$AV$23)</f>
        <v>25</v>
      </c>
      <c r="N10" s="187">
        <f>SUM(B10:M10)</f>
        <v>77</v>
      </c>
    </row>
    <row r="11" spans="1:14">
      <c r="A11" s="181" t="s">
        <v>379</v>
      </c>
      <c r="B11" s="109">
        <f>COUNTIFS('Registo de operações'!$K$11:$K$1001,'Registo de operações'!$AV$19,'Registo de operações'!$M$11:$M$1001,'Registo de operações'!$AW$10)</f>
        <v>4</v>
      </c>
      <c r="C11" s="109">
        <f>COUNTIFS('Registo de operações'!$K$11:$K$1001,'Registo de operações'!$AV$18,'Registo de operações'!$M$11:$M$1001,'Registo de operações'!$AW$10)</f>
        <v>6</v>
      </c>
      <c r="D11" s="109">
        <f>COUNTIFS('Registo de operações'!$K$11:$K$1001,'Registo de operações'!$AV$17,'Registo de operações'!$M$11:$M$1001,'Registo de operações'!$AW$10)</f>
        <v>1</v>
      </c>
      <c r="E11" s="109">
        <f>COUNTIFS('Registo de operações'!$K$11:$K$1001,'Registo de operações'!$AV$16,'Registo de operações'!$M$11:$M$1001,'Registo de operações'!$AW$10)</f>
        <v>0</v>
      </c>
      <c r="F11" s="109">
        <f>COUNTIFS('Registo de operações'!$K$11:$K$1001,'Registo de operações'!$AV$15,'Registo de operações'!$M$11:$M$1001,'Registo de operações'!$AW$10)</f>
        <v>0</v>
      </c>
      <c r="G11" s="109">
        <f>COUNTIFS('Registo de operações'!$K$11:$K$1001,'Registo de operações'!$AV$14,'Registo de operações'!$M$11:$M$1001,'Registo de operações'!$AW$10)</f>
        <v>1</v>
      </c>
      <c r="H11" s="109">
        <f>COUNTIFS('Registo de operações'!$K$11:$K$1001,'Registo de operações'!$AV$13,'Registo de operações'!$M$11:$M$1001,'Registo de operações'!$AW$10)</f>
        <v>1</v>
      </c>
      <c r="I11" s="109">
        <f>COUNTIFS('Registo de operações'!$K$11:$K$1001,'Registo de operações'!$AV$12,'Registo de operações'!$M$11:$M$1001,'Registo de operações'!$AW$10)</f>
        <v>0</v>
      </c>
      <c r="J11" s="109">
        <f>COUNTIFS('Registo de operações'!$K$11:$K$1001,'Registo de operações'!$AV$10,'Registo de operações'!$M$11:$M$1001,'Registo de operações'!$AW$10)</f>
        <v>2</v>
      </c>
      <c r="K11" s="109">
        <f>COUNTIFS('Registo de operações'!$K$11:$K$1001,'Registo de operações'!$AV$20,'Registo de operações'!$M$11:$M$1001,'Registo de operações'!$AW$10)</f>
        <v>0</v>
      </c>
      <c r="L11" s="109">
        <f>COUNTIFS('Registo de operações'!$K$11:$K$1001,'Registo de operações'!$AV$22,'Registo de operações'!$M$11:$M$1001,'Registo de operações'!$AW$10)</f>
        <v>4</v>
      </c>
      <c r="M11" s="176">
        <f>COUNTIFS('Registo de operações'!$K$11:$K$1001,'Registo de operações'!$AV$23,'Registo de operações'!$M$11:$M$1001,'Registo de operações'!$AW$10)</f>
        <v>11</v>
      </c>
      <c r="N11" s="187"/>
    </row>
    <row r="12" spans="1:14">
      <c r="A12" s="181" t="s">
        <v>380</v>
      </c>
      <c r="B12" s="109">
        <f>COUNTIFS('Registo de operações'!$K$11:$K$1001,'Registo de operações'!$AV$19,'Registo de operações'!$M$11:$M$1001,'Registo de operações'!$AW$11)</f>
        <v>8</v>
      </c>
      <c r="C12" s="109">
        <f>COUNTIFS('Registo de operações'!$K$11:$K$1001,'Registo de operações'!$AV$18,'Registo de operações'!$M$11:$M$1001,'Registo de operações'!$AW$11)</f>
        <v>2</v>
      </c>
      <c r="D12" s="109">
        <f>COUNTIFS('Registo de operações'!$K$11:$K$1001,'Registo de operações'!$AV$17,'Registo de operações'!$M$11:$M$1001,'Registo de operações'!$AW$11)</f>
        <v>0</v>
      </c>
      <c r="E12" s="109">
        <f>COUNTIFS('Registo de operações'!$K$11:$K$1001,'Registo de operações'!$AV$16,'Registo de operações'!$M$11:$M$1001,'Registo de operações'!$AW$11)</f>
        <v>1</v>
      </c>
      <c r="F12" s="109">
        <f>COUNTIFS('Registo de operações'!$K$11:$K$1001,'Registo de operações'!$AV$15,'Registo de operações'!$M$11:$M$1001,'Registo de operações'!$AW$11)</f>
        <v>4</v>
      </c>
      <c r="G12" s="109">
        <f>COUNTIFS('Registo de operações'!$K$11:$K$1001,'Registo de operações'!$AV$14,'Registo de operações'!$M$11:$M$1001,'Registo de operações'!$AW$11)</f>
        <v>2</v>
      </c>
      <c r="H12" s="109">
        <f>COUNTIFS('Registo de operações'!$K$11:$K$1001,'Registo de operações'!$AV$13,'Registo de operações'!$M$11:$M$1001,'Registo de operações'!$AW$11)</f>
        <v>2</v>
      </c>
      <c r="I12" s="109">
        <f>COUNTIFS('Registo de operações'!$K$11:$K$1001,'Registo de operações'!$AV$12,'Registo de operações'!$M$11:$M$1001,'Registo de operações'!$AW$11)</f>
        <v>2</v>
      </c>
      <c r="J12" s="109">
        <f>COUNTIFS('Registo de operações'!$K$11:$K$1001,'Registo de operações'!$AV$10,'Registo de operações'!$M$11:$M$1001,'Registo de operações'!$AW$11)</f>
        <v>0</v>
      </c>
      <c r="K12" s="109">
        <f>COUNTIFS('Registo de operações'!$K$11:$K$1001,'Registo de operações'!$AV$20,'Registo de operações'!$M$11:$M$1001,'Registo de operações'!$AW$11)</f>
        <v>0</v>
      </c>
      <c r="L12" s="109">
        <f>COUNTIFS('Registo de operações'!$K$11:$K$1001,'Registo de operações'!$AV$22,'Registo de operações'!$M$11:$M$1001,'Registo de operações'!$AW$11)</f>
        <v>12</v>
      </c>
      <c r="M12" s="176">
        <f>COUNTIFS('Registo de operações'!$K$11:$K$1001,'Registo de operações'!$AV$23,'Registo de operações'!$M$11:$M$1001,'Registo de operações'!$AW$11)</f>
        <v>14</v>
      </c>
      <c r="N12" s="187"/>
    </row>
    <row r="13" spans="1:14" ht="17.100000000000001" customHeight="1" thickBot="1">
      <c r="A13" s="189" t="s">
        <v>296</v>
      </c>
      <c r="B13" s="190">
        <f t="shared" ref="B13:K13" si="0">B11/B10</f>
        <v>0.33333333333333331</v>
      </c>
      <c r="C13" s="190">
        <f t="shared" si="0"/>
        <v>0.75</v>
      </c>
      <c r="D13" s="190">
        <f t="shared" si="0"/>
        <v>1</v>
      </c>
      <c r="E13" s="190">
        <f t="shared" si="0"/>
        <v>0</v>
      </c>
      <c r="F13" s="190">
        <f t="shared" si="0"/>
        <v>0</v>
      </c>
      <c r="G13" s="190">
        <f t="shared" si="0"/>
        <v>0.33333333333333331</v>
      </c>
      <c r="H13" s="190">
        <f t="shared" si="0"/>
        <v>0.33333333333333331</v>
      </c>
      <c r="I13" s="190">
        <f t="shared" si="0"/>
        <v>0</v>
      </c>
      <c r="J13" s="190">
        <f t="shared" si="0"/>
        <v>1</v>
      </c>
      <c r="K13" s="190" t="e">
        <f t="shared" si="0"/>
        <v>#DIV/0!</v>
      </c>
      <c r="L13" s="183">
        <f t="shared" ref="L13:M13" si="1">L11/L10</f>
        <v>0.25</v>
      </c>
      <c r="M13" s="184">
        <f t="shared" si="1"/>
        <v>0.44</v>
      </c>
      <c r="N13" s="188"/>
    </row>
    <row r="14" spans="1:14" ht="15.95" customHeight="1" thickBot="1"/>
    <row r="15" spans="1:14">
      <c r="A15" s="325" t="s">
        <v>393</v>
      </c>
      <c r="B15" s="177" t="s">
        <v>394</v>
      </c>
      <c r="C15" s="177" t="s">
        <v>107</v>
      </c>
      <c r="D15" s="177" t="s">
        <v>73</v>
      </c>
      <c r="E15" s="179" t="s">
        <v>5</v>
      </c>
    </row>
    <row r="16" spans="1:14">
      <c r="A16" s="326"/>
      <c r="B16" s="109">
        <f>COUNTIF('Registo de operações'!$J$11:$J$1001,'Registo de operações'!AU11)</f>
        <v>71</v>
      </c>
      <c r="C16" s="109">
        <f>COUNTIF('Registo de operações'!$J$11:$J$1001,'Registo de operações'!AU12)</f>
        <v>0</v>
      </c>
      <c r="D16" s="109">
        <f>COUNTIF('Registo de operações'!$J$11:$J$1001,'Registo de operações'!AU10)</f>
        <v>6</v>
      </c>
      <c r="E16" s="327">
        <f>SUM(B16:D16)</f>
        <v>77</v>
      </c>
    </row>
    <row r="17" spans="1:18">
      <c r="A17" s="181" t="s">
        <v>379</v>
      </c>
      <c r="B17" s="112">
        <f>COUNTIFS('Registo de operações'!$J$11:$J$1001,'Registo de operações'!$AU$11,'Registo de operações'!$M$11:$M$1001,'Registo de operações'!AW10)</f>
        <v>29</v>
      </c>
      <c r="C17" s="110">
        <f>COUNTIFS('Registo de operações'!$J$11:$J$1001,'Registo de operações'!$AU$12,'Registo de operações'!$M$11:$M$1001,'Registo de operações'!AW10)</f>
        <v>0</v>
      </c>
      <c r="D17" s="110">
        <f>COUNTIFS('Registo de operações'!$J$11:$J$1001,'Registo de operações'!$AU$10,'Registo de operações'!$M$11:$M$1001,'Registo de operações'!AW10)</f>
        <v>1</v>
      </c>
      <c r="E17" s="328"/>
    </row>
    <row r="18" spans="1:18" ht="18.95" hidden="1" customHeight="1">
      <c r="A18" s="181" t="s">
        <v>380</v>
      </c>
      <c r="B18" s="112">
        <f>COUNTIFS('Registo de operações'!$J$11:$J$1001,'Registo de operações'!$AU$11,'Registo de operações'!$M$11:$M$1001,'Registo de operações'!AW11)</f>
        <v>42</v>
      </c>
      <c r="C18" s="110">
        <f>COUNTIFS('Registo de operações'!$J$11:$J$1001,'Registo de operações'!$AU$12,'Registo de operações'!$M$11:$M$1001,'Registo de operações'!AW11)</f>
        <v>0</v>
      </c>
      <c r="D18" s="110">
        <f>COUNTIFS('Registo de operações'!$J$11:$J$1001,'Registo de operações'!$AU$10,'Registo de operações'!$M$11:$M$1001,'Registo de operações'!AW11)</f>
        <v>5</v>
      </c>
      <c r="E18" s="328"/>
    </row>
    <row r="19" spans="1:18" ht="15.95" customHeight="1" thickBot="1">
      <c r="A19" s="182" t="s">
        <v>395</v>
      </c>
      <c r="B19" s="186">
        <f>B17/B16</f>
        <v>0.40845070422535212</v>
      </c>
      <c r="C19" s="186" t="e">
        <f>C17/C16</f>
        <v>#DIV/0!</v>
      </c>
      <c r="D19" s="186">
        <f>D17/D16</f>
        <v>0.16666666666666666</v>
      </c>
      <c r="E19" s="329"/>
    </row>
    <row r="20" spans="1:18" ht="15" customHeight="1" thickBot="1"/>
    <row r="21" spans="1:18">
      <c r="A21" s="325" t="s">
        <v>396</v>
      </c>
      <c r="B21" s="198" t="s">
        <v>144</v>
      </c>
      <c r="C21" s="177" t="s">
        <v>142</v>
      </c>
      <c r="D21" s="177" t="s">
        <v>148</v>
      </c>
      <c r="E21" s="177" t="s">
        <v>86</v>
      </c>
      <c r="F21" s="198" t="s">
        <v>99</v>
      </c>
      <c r="G21" s="198" t="s">
        <v>116</v>
      </c>
      <c r="H21" s="198" t="s">
        <v>147</v>
      </c>
      <c r="I21" s="177" t="s">
        <v>169</v>
      </c>
      <c r="J21" s="198" t="s">
        <v>82</v>
      </c>
      <c r="K21" s="198" t="s">
        <v>175</v>
      </c>
      <c r="L21" s="177" t="s">
        <v>164</v>
      </c>
      <c r="M21" s="199" t="s">
        <v>102</v>
      </c>
      <c r="N21" s="178" t="s">
        <v>177</v>
      </c>
      <c r="O21" s="199" t="s">
        <v>129</v>
      </c>
      <c r="P21" s="178" t="s">
        <v>140</v>
      </c>
      <c r="Q21" s="178" t="s">
        <v>154</v>
      </c>
      <c r="R21" s="179" t="s">
        <v>170</v>
      </c>
    </row>
    <row r="22" spans="1:18">
      <c r="A22" s="326"/>
      <c r="B22" s="109">
        <f>COUNTIF('Registo de operações'!$I$11:$I$211,'Registo de operações'!$BH$17)</f>
        <v>3</v>
      </c>
      <c r="C22" s="109">
        <f>COUNTIF('Registo de operações'!$I$11:$I$211,'Registo de operações'!$BH$18)</f>
        <v>3</v>
      </c>
      <c r="D22" s="109">
        <f>COUNTIF('Registo de operações'!$I$11:$I$211,'Registo de operações'!$BH$19)</f>
        <v>3</v>
      </c>
      <c r="E22" s="109">
        <f>COUNTIF('Registo de operações'!$I$11:$I$211,'Registo de operações'!$BH$20)</f>
        <v>2</v>
      </c>
      <c r="F22" s="109">
        <f>COUNTIF('Registo de operações'!$I$11:$I$211,'Registo de operações'!$BH$11)</f>
        <v>2</v>
      </c>
      <c r="G22" s="109">
        <f>COUNTIF('Registo de operações'!$I$11:$I$211,'Registo de operações'!$BH$22)</f>
        <v>7</v>
      </c>
      <c r="H22" s="109">
        <f>COUNTIF('Registo de operações'!$I$11:$I$211,'Registo de operações'!$BH$24)</f>
        <v>1</v>
      </c>
      <c r="I22" s="109">
        <f>COUNTIF('Registo de operações'!$I$11:$I$211,'Registo de operações'!$BH$28)</f>
        <v>2</v>
      </c>
      <c r="J22" s="109">
        <f>COUNTIF('Registo de operações'!$I$11:$I$211,'Registo de operações'!$BH$10)</f>
        <v>6</v>
      </c>
      <c r="K22" s="109">
        <f>COUNTIF('Registo de operações'!$I$11:$I$211,'Registo de operações'!$BH$31)</f>
        <v>5</v>
      </c>
      <c r="L22" s="109">
        <f>COUNTIF('Registo de operações'!$I$11:$I$211,'Registo de operações'!$BH$33)</f>
        <v>2</v>
      </c>
      <c r="M22" s="109">
        <f>COUNTIF('Registo de operações'!$I$11:$I$211,'Registo de operações'!$BH$13)</f>
        <v>10</v>
      </c>
      <c r="N22" s="109">
        <f>COUNTIF('Registo de operações'!$I$11:$I$211,'Registo de operações'!$BH$38)</f>
        <v>3</v>
      </c>
      <c r="O22" s="109">
        <f>COUNTIF('Registo de operações'!$I$11:$I$211,'Registo de operações'!$BH$14)</f>
        <v>4</v>
      </c>
      <c r="P22" s="109">
        <f>COUNTIF('Registo de operações'!$I$11:$I$211,'Registo de operações'!$BH$16)</f>
        <v>3</v>
      </c>
      <c r="Q22" s="176">
        <f>COUNTIF('Registo de operações'!$I$11:$I$211,'Registo de operações'!$BH$39)</f>
        <v>1</v>
      </c>
      <c r="R22" s="180">
        <f>COUNTIF('Registo de operações'!$I$11:$I$211,'Registo de operações'!$BH$27)</f>
        <v>3</v>
      </c>
    </row>
    <row r="23" spans="1:18">
      <c r="A23" s="181" t="s">
        <v>379</v>
      </c>
      <c r="B23" s="109">
        <f>COUNTIFS('Registo de operações'!$I$11:$I$1001,'Registo de operações'!$BH$17,'Registo de operações'!$M$11:$M$1001,'Registo de operações'!$AW$10)</f>
        <v>2</v>
      </c>
      <c r="C23" s="109">
        <f>COUNTIFS('Registo de operações'!$I$11:$I$1001,'Registo de operações'!$BH$18,'Registo de operações'!$M$11:$M$1001,'Registo de operações'!$AW$10)</f>
        <v>2</v>
      </c>
      <c r="D23" s="109">
        <f>COUNTIFS('Registo de operações'!$I$11:$I$1001,'Registo de operações'!$BH$19,'Registo de operações'!$M$11:$M$1001,'Registo de operações'!$AW$10)</f>
        <v>1</v>
      </c>
      <c r="E23" s="109">
        <f>COUNTIFS('Registo de operações'!$I$11:$I$1001,'Registo de operações'!$BH$20,'Registo de operações'!$M$11:$M$1001,'Registo de operações'!$AW$10)</f>
        <v>0</v>
      </c>
      <c r="F23" s="109">
        <f>COUNTIFS('Registo de operações'!$I$11:$I$1001,'Registo de operações'!$BH$11,'Registo de operações'!$M$11:$M$1001,'Registo de operações'!$AW$10)</f>
        <v>2</v>
      </c>
      <c r="G23" s="109">
        <f>COUNTIFS('Registo de operações'!$I$11:$I$1001,'Registo de operações'!$BH$22,'Registo de operações'!$M$11:$M$1001,'Registo de operações'!$AW$10)</f>
        <v>3</v>
      </c>
      <c r="H23" s="109">
        <f>COUNTIFS('Registo de operações'!$I$11:$I$1001,'Registo de operações'!$BH$24,'Registo de operações'!$M$11:$M$1001,'Registo de operações'!$AW$10)</f>
        <v>1</v>
      </c>
      <c r="I23" s="109">
        <f>COUNTIFS('Registo de operações'!$I$11:$I$1001,'Registo de operações'!$BH$28,'Registo de operações'!$M$11:$M$1001,'Registo de operações'!$AW$10)</f>
        <v>1</v>
      </c>
      <c r="J23" s="109">
        <f>COUNTIFS('Registo de operações'!$I$11:$I$1001,'Registo de operações'!$BH$10,'Registo de operações'!$M$11:$M$1001,'Registo de operações'!$AW$10)</f>
        <v>1</v>
      </c>
      <c r="K23" s="109">
        <f>COUNTIFS('Registo de operações'!$I$11:$I$1001,'Registo de operações'!$BH$31,'Registo de operações'!$M$11:$M$1001,'Registo de operações'!$AW$10)</f>
        <v>2</v>
      </c>
      <c r="L23" s="109">
        <f>COUNTIFS('Registo de operações'!$I$11:$I$1001,'Registo de operações'!$BH$33,'Registo de operações'!$M$11:$M$1001,'Registo de operações'!$AW$10)</f>
        <v>0</v>
      </c>
      <c r="M23" s="109">
        <f>COUNTIFS('Registo de operações'!$I$11:$I$1001,'Registo de operações'!$BH$13,'Registo de operações'!$M$11:$M$1001,'Registo de operações'!$AW$10)</f>
        <v>4</v>
      </c>
      <c r="N23" s="109">
        <f>COUNTIFS('Registo de operações'!$I$11:$I$1001,'Registo de operações'!$BH$38,'Registo de operações'!$M$11:$M$1001,'Registo de operações'!$AW$10)</f>
        <v>1</v>
      </c>
      <c r="O23" s="109">
        <f>COUNTIFS('Registo de operações'!$I$11:$I$1001,'Registo de operações'!$BH$14,'Registo de operações'!$M$11:$M$1001,'Registo de operações'!$AW$10)</f>
        <v>2</v>
      </c>
      <c r="P23" s="109">
        <f>COUNTIFS('Registo de operações'!$I$11:$I$1001,'Registo de operações'!$BH$16,'Registo de operações'!$M$11:$M$1001,'Registo de operações'!$AW$10)</f>
        <v>1</v>
      </c>
      <c r="Q23" s="176">
        <f>COUNTIFS('Registo de operações'!$I$11:$I$1001,'Registo de operações'!$BH$39,'Registo de operações'!$M$11:$M$1001,'Registo de operações'!$AW$10)</f>
        <v>0</v>
      </c>
      <c r="R23" s="180">
        <f>COUNTIFS('Registo de operações'!$I$11:$I$1001,'Registo de operações'!$BH$27,'Registo de operações'!$M$11:$M$1001,'Registo de operações'!$AW$10)</f>
        <v>2</v>
      </c>
    </row>
    <row r="24" spans="1:18">
      <c r="A24" s="181" t="s">
        <v>380</v>
      </c>
      <c r="B24" s="109">
        <f>COUNTIFS('Registo de operações'!$I$11:$I$1001,'Registo de operações'!$BH$17,'Registo de operações'!$M$11:$M$1001,'Registo de operações'!$AW$11)</f>
        <v>1</v>
      </c>
      <c r="C24" s="109">
        <f>COUNTIFS('Registo de operações'!$I$11:$I$1001,'Registo de operações'!$BH$18,'Registo de operações'!$M$11:$M$1001,'Registo de operações'!$AW$11)</f>
        <v>1</v>
      </c>
      <c r="D24" s="109">
        <f>COUNTIFS('Registo de operações'!$I$11:$I$1001,'Registo de operações'!$BH$19,'Registo de operações'!$M$11:$M$1001,'Registo de operações'!$AW$11)</f>
        <v>2</v>
      </c>
      <c r="E24" s="109">
        <f>COUNTIFS('Registo de operações'!$I$11:$I$1001,'Registo de operações'!$BH$20,'Registo de operações'!$M$11:$M$1001,'Registo de operações'!$AW$11)</f>
        <v>2</v>
      </c>
      <c r="F24" s="109">
        <f>COUNTIFS('Registo de operações'!$I$11:$I$1001,'Registo de operações'!$BH$11,'Registo de operações'!$M$11:$M$1001,'Registo de operações'!$AW$11)</f>
        <v>0</v>
      </c>
      <c r="G24" s="109">
        <f>COUNTIFS('Registo de operações'!$I$11:$I$1001,'Registo de operações'!$BH$22,'Registo de operações'!$M$11:$M$1001,'Registo de operações'!$AW$11)</f>
        <v>4</v>
      </c>
      <c r="H24" s="109">
        <f>COUNTIFS('Registo de operações'!$I$11:$I$1001,'Registo de operações'!$BH$24,'Registo de operações'!$M$11:$M$1001,'Registo de operações'!$AW$11)</f>
        <v>0</v>
      </c>
      <c r="I24" s="109">
        <f>COUNTIFS('Registo de operações'!$I$11:$I$1001,'Registo de operações'!$BH$28,'Registo de operações'!$M$11:$M$1001,'Registo de operações'!$AW$11)</f>
        <v>1</v>
      </c>
      <c r="J24" s="109">
        <f>COUNTIFS('Registo de operações'!$I$11:$I$1001,'Registo de operações'!$BH$10,'Registo de operações'!$M$11:$M$1001,'Registo de operações'!$AW$11)</f>
        <v>5</v>
      </c>
      <c r="K24" s="109">
        <f>COUNTIFS('Registo de operações'!$I$11:$I$1001,'Registo de operações'!$BH$31,'Registo de operações'!$M$11:$M$1001,'Registo de operações'!$AW$11)</f>
        <v>3</v>
      </c>
      <c r="L24" s="109">
        <f>COUNTIFS('Registo de operações'!$I$11:$I$1001,'Registo de operações'!$BH$33,'Registo de operações'!$M$11:$M$1001,'Registo de operações'!$AW$11)</f>
        <v>2</v>
      </c>
      <c r="M24" s="109">
        <f>COUNTIFS('Registo de operações'!$I$11:$I$1001,'Registo de operações'!$BH$13,'Registo de operações'!$M$11:$M$1001,'Registo de operações'!$AW$11)</f>
        <v>6</v>
      </c>
      <c r="N24" s="109">
        <f>COUNTIFS('Registo de operações'!$I$11:$I$1001,'Registo de operações'!$BH$38,'Registo de operações'!$M$11:$M$1001,'Registo de operações'!$AW$11)</f>
        <v>2</v>
      </c>
      <c r="O24" s="109">
        <f>COUNTIFS('Registo de operações'!$I$11:$I$1001,'Registo de operações'!$BH$14,'Registo de operações'!$M$11:$M$1001,'Registo de operações'!$AW$11)</f>
        <v>2</v>
      </c>
      <c r="P24" s="109">
        <f>COUNTIFS('Registo de operações'!$I$11:$I$1001,'Registo de operações'!$BH$16,'Registo de operações'!$M$11:$M$1001,'Registo de operações'!$AW$11)</f>
        <v>2</v>
      </c>
      <c r="Q24" s="176">
        <f>COUNTIFS('Registo de operações'!$I$11:$I$1001,'Registo de operações'!$BH$39,'Registo de operações'!$M$11:$M$1001,'Registo de operações'!$AW$11)</f>
        <v>1</v>
      </c>
      <c r="R24" s="180">
        <f>COUNTIFS('Registo de operações'!$I$11:$I$1001,'Registo de operações'!$BH$39,'Registo de operações'!$M$11:$M$1001,'Registo de operações'!$AW$11)</f>
        <v>1</v>
      </c>
    </row>
    <row r="25" spans="1:18" ht="15.95" thickBot="1">
      <c r="A25" s="182" t="s">
        <v>296</v>
      </c>
      <c r="B25" s="183">
        <f t="shared" ref="B25:M25" si="2">B23/B22</f>
        <v>0.66666666666666663</v>
      </c>
      <c r="C25" s="183">
        <f t="shared" si="2"/>
        <v>0.66666666666666663</v>
      </c>
      <c r="D25" s="183">
        <f t="shared" si="2"/>
        <v>0.33333333333333331</v>
      </c>
      <c r="E25" s="183">
        <f t="shared" si="2"/>
        <v>0</v>
      </c>
      <c r="F25" s="183">
        <f t="shared" si="2"/>
        <v>1</v>
      </c>
      <c r="G25" s="183">
        <f t="shared" si="2"/>
        <v>0.42857142857142855</v>
      </c>
      <c r="H25" s="183">
        <f t="shared" si="2"/>
        <v>1</v>
      </c>
      <c r="I25" s="183">
        <f t="shared" si="2"/>
        <v>0.5</v>
      </c>
      <c r="J25" s="183">
        <f t="shared" si="2"/>
        <v>0.16666666666666666</v>
      </c>
      <c r="K25" s="183">
        <f t="shared" si="2"/>
        <v>0.4</v>
      </c>
      <c r="L25" s="183">
        <f t="shared" si="2"/>
        <v>0</v>
      </c>
      <c r="M25" s="184">
        <f t="shared" si="2"/>
        <v>0.4</v>
      </c>
      <c r="N25" s="184">
        <f t="shared" ref="N25:Q25" si="3">N23/N22</f>
        <v>0.33333333333333331</v>
      </c>
      <c r="O25" s="184">
        <f t="shared" si="3"/>
        <v>0.5</v>
      </c>
      <c r="P25" s="184">
        <f t="shared" si="3"/>
        <v>0.33333333333333331</v>
      </c>
      <c r="Q25" s="184">
        <f t="shared" si="3"/>
        <v>0</v>
      </c>
      <c r="R25" s="185">
        <f t="shared" ref="R25" si="4">R23/R22</f>
        <v>0.66666666666666663</v>
      </c>
    </row>
    <row r="27" spans="1:18">
      <c r="G27" t="s">
        <v>102</v>
      </c>
    </row>
    <row r="28" spans="1:18">
      <c r="G28" t="s">
        <v>116</v>
      </c>
    </row>
    <row r="29" spans="1:18">
      <c r="G29" t="s">
        <v>144</v>
      </c>
    </row>
    <row r="30" spans="1:18">
      <c r="G30" t="s">
        <v>142</v>
      </c>
    </row>
    <row r="31" spans="1:18">
      <c r="G31" t="s">
        <v>175</v>
      </c>
    </row>
    <row r="32" spans="1:18">
      <c r="G32" t="s">
        <v>170</v>
      </c>
    </row>
  </sheetData>
  <mergeCells count="5">
    <mergeCell ref="A21:A22"/>
    <mergeCell ref="A3:A4"/>
    <mergeCell ref="A9:A10"/>
    <mergeCell ref="A15:A16"/>
    <mergeCell ref="E16:E19"/>
  </mergeCells>
  <phoneticPr fontId="6" type="noConversion"/>
  <conditionalFormatting sqref="B19:D19">
    <cfRule type="colorScale" priority="2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B7:F8">
    <cfRule type="colorScale" priority="280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B13:M13">
    <cfRule type="colorScale" priority="279">
      <colorScale>
        <cfvo type="min"/>
        <cfvo type="percentile" val="50"/>
        <cfvo type="max"/>
        <color rgb="FFFF7128"/>
        <color rgb="FFFFEB84"/>
        <color theme="9"/>
      </colorScale>
    </cfRule>
  </conditionalFormatting>
  <conditionalFormatting sqref="B25:R25">
    <cfRule type="colorScale" priority="1">
      <colorScale>
        <cfvo type="min"/>
        <cfvo type="percentile" val="50"/>
        <cfvo type="max"/>
        <color rgb="FFFF7128"/>
        <color rgb="FFFFEB84"/>
        <color theme="9"/>
      </colorScale>
    </cfRule>
  </conditionalFormatting>
  <pageMargins left="0.7" right="0.7" top="0.75" bottom="0.75" header="0.3" footer="0.3"/>
  <pageSetup paperSize="9" orientation="portrait" horizontalDpi="0" verticalDpi="0"/>
  <ignoredErrors>
    <ignoredError sqref="D10 C22:C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037C-60C9-4AA6-B910-A96A9DEF89FF}">
  <dimension ref="A1"/>
  <sheetViews>
    <sheetView zoomScale="61" zoomScaleNormal="100" workbookViewId="0">
      <selection activeCell="F62" sqref="F62"/>
    </sheetView>
  </sheetViews>
  <sheetFormatPr defaultColWidth="8.85546875" defaultRowHeight="15"/>
  <sheetData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4"/>
  <sheetViews>
    <sheetView zoomScaleNormal="100" workbookViewId="0">
      <selection activeCell="G21" sqref="G21"/>
    </sheetView>
  </sheetViews>
  <sheetFormatPr defaultColWidth="8" defaultRowHeight="11.1"/>
  <cols>
    <col min="1" max="1" width="5.140625" style="1" bestFit="1" customWidth="1"/>
    <col min="2" max="2" width="7" style="1" bestFit="1" customWidth="1"/>
    <col min="3" max="3" width="6.42578125" style="1" bestFit="1" customWidth="1"/>
    <col min="4" max="4" width="8" style="1" bestFit="1" customWidth="1"/>
    <col min="5" max="5" width="7.7109375" style="1" bestFit="1" customWidth="1"/>
    <col min="6" max="16384" width="8" style="1"/>
  </cols>
  <sheetData>
    <row r="1" spans="1:14" ht="12.95">
      <c r="G1" s="23"/>
      <c r="H1" s="26" t="s">
        <v>79</v>
      </c>
      <c r="I1" s="26" t="s">
        <v>97</v>
      </c>
      <c r="J1" s="26" t="s">
        <v>111</v>
      </c>
      <c r="K1" s="330" t="s">
        <v>87</v>
      </c>
      <c r="L1" s="331"/>
      <c r="M1" s="330" t="s">
        <v>73</v>
      </c>
      <c r="N1" s="331"/>
    </row>
    <row r="2" spans="1:14" ht="12.95">
      <c r="B2" s="2">
        <f>SUM(B5:B204)</f>
        <v>0.8693338140267971</v>
      </c>
      <c r="C2" s="2">
        <f>SUM(C5:C204)</f>
        <v>-0.47000000000000025</v>
      </c>
      <c r="D2" s="3">
        <f>SUM(D5:D204)</f>
        <v>5633.3382725676829</v>
      </c>
      <c r="E2" s="3">
        <f>SUM(E5:E204)</f>
        <v>-3291.3103552494758</v>
      </c>
      <c r="G2" s="24" t="s">
        <v>75</v>
      </c>
      <c r="H2" s="27" t="e">
        <f>COUNTIFS(#REF!,"Majors",$L$11:$L$210,"W")</f>
        <v>#REF!</v>
      </c>
      <c r="I2" s="27" t="e">
        <f>COUNTIFS(#REF!,"Minors",$L$11:$L$210,"W")</f>
        <v>#REF!</v>
      </c>
      <c r="J2" s="27" t="e">
        <f>COUNTIFS(#REF!,"Exotics",$L$11:$L$210,"W")</f>
        <v>#REF!</v>
      </c>
      <c r="K2" s="27">
        <v>6</v>
      </c>
      <c r="L2" s="29" t="e">
        <f>K2*100%/#REF!</f>
        <v>#REF!</v>
      </c>
      <c r="M2" s="27">
        <v>11</v>
      </c>
      <c r="N2" s="29">
        <f>M2*100%/$C$5</f>
        <v>-1100</v>
      </c>
    </row>
    <row r="3" spans="1:14" ht="12.95">
      <c r="B3" s="2">
        <f>AVERAGE(B5:B204)</f>
        <v>2.8977793800893235E-2</v>
      </c>
      <c r="C3" s="2">
        <f>AVERAGE(C5:C204)</f>
        <v>-1.0000000000000005E-2</v>
      </c>
      <c r="D3" s="3">
        <f>AVERAGE(D5:D204)</f>
        <v>187.77794241892278</v>
      </c>
      <c r="E3" s="3">
        <f>AVERAGE(E5:E204)</f>
        <v>-70.027879898925022</v>
      </c>
      <c r="G3" s="24" t="s">
        <v>90</v>
      </c>
      <c r="H3" s="27" t="e">
        <f>H4-H2</f>
        <v>#REF!</v>
      </c>
      <c r="I3" s="27" t="e">
        <f>I4-I2</f>
        <v>#REF!</v>
      </c>
      <c r="J3" s="27" t="e">
        <f>J4-J2</f>
        <v>#REF!</v>
      </c>
      <c r="K3" s="27">
        <v>7</v>
      </c>
      <c r="L3" s="29" t="e">
        <f>K3*100%/#REF!</f>
        <v>#REF!</v>
      </c>
      <c r="M3" s="27">
        <v>14</v>
      </c>
      <c r="N3" s="29">
        <f>M3*100%/$C$5</f>
        <v>-1400</v>
      </c>
    </row>
    <row r="4" spans="1:14" s="13" customFormat="1" ht="45" customHeight="1">
      <c r="A4" s="10" t="s">
        <v>19</v>
      </c>
      <c r="B4" s="11" t="s">
        <v>397</v>
      </c>
      <c r="C4" s="11" t="s">
        <v>398</v>
      </c>
      <c r="D4" s="11" t="s">
        <v>399</v>
      </c>
      <c r="E4" s="12" t="s">
        <v>400</v>
      </c>
      <c r="G4" s="25" t="s">
        <v>5</v>
      </c>
      <c r="H4" s="28" t="e">
        <f>COUNTIF(#REF!,"MAJORS")</f>
        <v>#REF!</v>
      </c>
      <c r="I4" s="28" t="e">
        <f>COUNTIF(#REF!,"minors")</f>
        <v>#REF!</v>
      </c>
      <c r="J4" s="28" t="e">
        <f>COUNTIF(#REF!,"Exotics")</f>
        <v>#REF!</v>
      </c>
      <c r="K4" s="28">
        <f>SUM(K2:K3)</f>
        <v>13</v>
      </c>
      <c r="L4" s="30" t="e">
        <f>SUM(L2:L3)</f>
        <v>#REF!</v>
      </c>
      <c r="M4" s="28">
        <f>SUM(M2:M3)</f>
        <v>25</v>
      </c>
      <c r="N4" s="30">
        <f>SUM(N2:N3)</f>
        <v>-2500</v>
      </c>
    </row>
    <row r="5" spans="1:14" ht="10.5" customHeight="1">
      <c r="A5" s="7">
        <f>'Registo de operações'!C11</f>
        <v>1</v>
      </c>
      <c r="B5" s="5" t="str">
        <f>IF('Registo de operações'!AJ11&gt;0,'Registo de operações'!AJ11,"")</f>
        <v/>
      </c>
      <c r="C5" s="5">
        <f>IF('Registo de operações'!AJ11&lt;0,'Registo de operações'!AJ11,"")</f>
        <v>-0.01</v>
      </c>
      <c r="D5" s="6" t="str">
        <f>IF('Registo de operações'!AG11&gt;0,'Registo de operações'!AG11,"")</f>
        <v/>
      </c>
      <c r="E5" s="8">
        <f>IF('Registo de operações'!AG11&lt;0,'Registo de operações'!AG11,"")</f>
        <v>-50</v>
      </c>
    </row>
    <row r="6" spans="1:14">
      <c r="A6" s="7">
        <f>'Registo de operações'!C12</f>
        <v>2</v>
      </c>
      <c r="B6" s="5" t="str">
        <f>IF('Registo de operações'!AJ12&gt;0,'Registo de operações'!AJ12,"")</f>
        <v/>
      </c>
      <c r="C6" s="5">
        <f>IF('Registo de operações'!AJ12&lt;0,'Registo de operações'!AJ12,"")</f>
        <v>-0.01</v>
      </c>
      <c r="D6" s="6" t="str">
        <f>IF('Registo de operações'!AG12&gt;0,'Registo de operações'!AG12,"")</f>
        <v/>
      </c>
      <c r="E6" s="8">
        <f>IF('Registo de operações'!AG12&lt;0,'Registo de operações'!AG12,"")</f>
        <v>-49.5</v>
      </c>
    </row>
    <row r="7" spans="1:14">
      <c r="A7" s="7">
        <f>'Registo de operações'!C13</f>
        <v>3</v>
      </c>
      <c r="B7" s="5">
        <f>IF('Registo de operações'!AJ13&gt;0,'Registo de operações'!AJ13,"")</f>
        <v>3.0350877192981626E-2</v>
      </c>
      <c r="C7" s="5" t="str">
        <f>IF('Registo de operações'!AJ13&lt;0,'Registo de operações'!AJ13,"")</f>
        <v/>
      </c>
      <c r="D7" s="6">
        <f>IF('Registo de operações'!AG13&gt;0,'Registo de operações'!AG13,"")</f>
        <v>148.73447368420648</v>
      </c>
      <c r="E7" s="8" t="str">
        <f>IF('Registo de operações'!AG13&lt;0,'Registo de operações'!AG13,"")</f>
        <v/>
      </c>
    </row>
    <row r="8" spans="1:14">
      <c r="A8" s="7">
        <f>'Registo de operações'!C14</f>
        <v>4</v>
      </c>
      <c r="B8" s="5">
        <f>IF('Registo de operações'!AJ14&gt;0,'Registo de operações'!AJ14,"")</f>
        <v>3.0185185185186404E-2</v>
      </c>
      <c r="C8" s="5" t="str">
        <f>IF('Registo de operações'!AJ14&lt;0,'Registo de operações'!AJ14,"")</f>
        <v/>
      </c>
      <c r="D8" s="6">
        <f>IF('Registo de operações'!AG14&gt;0,'Registo de operações'!AG14,"")</f>
        <v>152.41207763158496</v>
      </c>
      <c r="E8" s="8" t="str">
        <f>IF('Registo de operações'!AG14&lt;0,'Registo de operações'!AG14,"")</f>
        <v/>
      </c>
    </row>
    <row r="9" spans="1:14">
      <c r="A9" s="7">
        <f>'Registo de operações'!C15</f>
        <v>5</v>
      </c>
      <c r="B9" s="5">
        <f>IF('Registo de operações'!AJ15&gt;0,'Registo de operações'!AJ15,"")</f>
        <v>2.9962686567164006E-2</v>
      </c>
      <c r="C9" s="5" t="str">
        <f>IF('Registo de operações'!AJ15&lt;0,'Registo de operações'!AJ15,"")</f>
        <v/>
      </c>
      <c r="D9" s="6">
        <f>IF('Registo de operações'!AG15&gt;0,'Registo de operações'!AG15,"")</f>
        <v>155.85530525024461</v>
      </c>
      <c r="E9" s="8" t="str">
        <f>IF('Registo de operações'!AG15&lt;0,'Registo de operações'!AG15,"")</f>
        <v/>
      </c>
    </row>
    <row r="10" spans="1:14">
      <c r="A10" s="7">
        <f>'Registo de operações'!C16</f>
        <v>6</v>
      </c>
      <c r="B10" s="5" t="str">
        <f>IF('Registo de operações'!AJ16&gt;0,'Registo de operações'!AJ16,"")</f>
        <v/>
      </c>
      <c r="C10" s="5">
        <f>IF('Registo de operações'!AJ16&lt;0,'Registo de operações'!AJ16,"")</f>
        <v>-0.01</v>
      </c>
      <c r="D10" s="6" t="str">
        <f>IF('Registo de operações'!AG16&gt;0,'Registo de operações'!AG16,"")</f>
        <v/>
      </c>
      <c r="E10" s="8">
        <f>IF('Registo de operações'!AG16&lt;0,'Registo de operações'!AG16,"")</f>
        <v>-53.575018565660358</v>
      </c>
    </row>
    <row r="11" spans="1:14">
      <c r="A11" s="7">
        <f>'Registo de operações'!C17</f>
        <v>7</v>
      </c>
      <c r="B11" s="5">
        <f>IF('Registo de operações'!AJ17&gt;0,'Registo de operações'!AJ17,"")</f>
        <v>3.0315789473683942E-2</v>
      </c>
      <c r="C11" s="5" t="str">
        <f>IF('Registo de operações'!AJ17&lt;0,'Registo de operações'!AJ17,"")</f>
        <v/>
      </c>
      <c r="D11" s="6">
        <f>IF('Registo de operações'!AG17&gt;0,'Registo de operações'!AG17,"")</f>
        <v>160.79272940464153</v>
      </c>
      <c r="E11" s="8" t="str">
        <f>IF('Registo de operações'!AG17&lt;0,'Registo de operações'!AG17,"")</f>
        <v/>
      </c>
    </row>
    <row r="12" spans="1:14">
      <c r="A12" s="7">
        <f>'Registo de operações'!C18</f>
        <v>8</v>
      </c>
      <c r="B12" s="5" t="str">
        <f>IF('Registo de operações'!AJ18&gt;0,'Registo de operações'!AJ18,"")</f>
        <v/>
      </c>
      <c r="C12" s="5">
        <f>IF('Registo de operações'!AJ18&lt;0,'Registo de operações'!AJ18,"")</f>
        <v>-0.01</v>
      </c>
      <c r="D12" s="6" t="str">
        <f>IF('Registo de operações'!AG18&gt;0,'Registo de operações'!AG18,"")</f>
        <v/>
      </c>
      <c r="E12" s="8">
        <f>IF('Registo de operações'!AG18&lt;0,'Registo de operações'!AG18,"")</f>
        <v>-54.647195674050167</v>
      </c>
    </row>
    <row r="13" spans="1:14">
      <c r="A13" s="7">
        <f>'Registo de operações'!C19</f>
        <v>9</v>
      </c>
      <c r="B13" s="5">
        <f>IF('Registo de operações'!AJ19&gt;0,'Registo de operações'!AJ19,"")</f>
        <v>3.0312499999999264E-2</v>
      </c>
      <c r="C13" s="5" t="str">
        <f>IF('Registo de operações'!AJ19&lt;0,'Registo de operações'!AJ19,"")</f>
        <v/>
      </c>
      <c r="D13" s="6">
        <f>IF('Registo de operações'!AG19&gt;0,'Registo de operações'!AG19,"")</f>
        <v>163.99281876809096</v>
      </c>
      <c r="E13" s="8" t="str">
        <f>IF('Registo de operações'!AG19&lt;0,'Registo de operações'!AG19,"")</f>
        <v/>
      </c>
    </row>
    <row r="14" spans="1:14">
      <c r="A14" s="7">
        <f>'Registo de operações'!C20</f>
        <v>10</v>
      </c>
      <c r="B14" s="5">
        <f>IF('Registo de operações'!AJ20&gt;0,'Registo de operações'!AJ20,"")</f>
        <v>2.4699453551912418E-2</v>
      </c>
      <c r="C14" s="5" t="str">
        <f>IF('Registo de operações'!AJ20&lt;0,'Registo de operações'!AJ20,"")</f>
        <v/>
      </c>
      <c r="D14" s="6">
        <f>IF('Registo de operações'!AG20&gt;0,'Registo de operações'!AG20,"")</f>
        <v>137.67636426806331</v>
      </c>
      <c r="E14" s="8" t="str">
        <f>IF('Registo de operações'!AG20&lt;0,'Registo de operações'!AG20,"")</f>
        <v/>
      </c>
    </row>
    <row r="15" spans="1:14">
      <c r="A15" s="7">
        <f>'Registo de operações'!C21</f>
        <v>11</v>
      </c>
      <c r="B15" s="5" t="str">
        <f>IF('Registo de operações'!AJ21&gt;0,'Registo de operações'!AJ21,"")</f>
        <v/>
      </c>
      <c r="C15" s="5">
        <f>IF('Registo de operações'!AJ21&lt;0,'Registo de operações'!AJ21,"")</f>
        <v>-0.01</v>
      </c>
      <c r="D15" s="6" t="str">
        <f>IF('Registo de operações'!AG21&gt;0,'Registo de operações'!AG21,"")</f>
        <v/>
      </c>
      <c r="E15" s="8">
        <f>IF('Registo de operações'!AG21&lt;0,'Registo de operações'!AG21,"")</f>
        <v>-57.117415547671207</v>
      </c>
    </row>
    <row r="16" spans="1:14">
      <c r="A16" s="7">
        <f>'Registo de operações'!C22</f>
        <v>12</v>
      </c>
      <c r="B16" s="5" t="str">
        <f>IF('Registo de operações'!AJ22&gt;0,'Registo de operações'!AJ22,"")</f>
        <v/>
      </c>
      <c r="C16" s="5">
        <f>IF('Registo de operações'!AJ22&lt;0,'Registo de operações'!AJ22,"")</f>
        <v>-0.01</v>
      </c>
      <c r="D16" s="6" t="str">
        <f>IF('Registo de operações'!AG22&gt;0,'Registo de operações'!AG22,"")</f>
        <v/>
      </c>
      <c r="E16" s="8">
        <f>IF('Registo de operações'!AG22&lt;0,'Registo de operações'!AG22,"")</f>
        <v>-56.546241392194496</v>
      </c>
    </row>
    <row r="17" spans="1:5">
      <c r="A17" s="7">
        <f>'Registo de operações'!C23</f>
        <v>13</v>
      </c>
      <c r="B17" s="5">
        <f>IF('Registo de operações'!AJ23&gt;0,'Registo de operações'!AJ23,"")</f>
        <v>3.0000000000002466E-2</v>
      </c>
      <c r="C17" s="5" t="str">
        <f>IF('Registo de operações'!AJ23&lt;0,'Registo de operações'!AJ23,"")</f>
        <v/>
      </c>
      <c r="D17" s="6">
        <f>IF('Registo de operações'!AG23&gt;0,'Registo de operações'!AG23,"")</f>
        <v>167.94233693483147</v>
      </c>
      <c r="E17" s="8" t="str">
        <f>IF('Registo de operações'!AG23&lt;0,'Registo de operações'!AG23,"")</f>
        <v/>
      </c>
    </row>
    <row r="18" spans="1:5">
      <c r="A18" s="7">
        <f>'Registo de operações'!C24</f>
        <v>14</v>
      </c>
      <c r="B18" s="5">
        <f>IF('Registo de operações'!AJ24&gt;0,'Registo de operações'!AJ24,"")</f>
        <v>3.3173076923078713E-2</v>
      </c>
      <c r="C18" s="5" t="str">
        <f>IF('Registo de operações'!AJ24&lt;0,'Registo de operações'!AJ24,"")</f>
        <v/>
      </c>
      <c r="D18" s="6">
        <f>IF('Registo de operações'!AG24&gt;0,'Registo de operações'!AG24,"")</f>
        <v>191.2766327877911</v>
      </c>
      <c r="E18" s="8" t="str">
        <f>IF('Registo de operações'!AG24&lt;0,'Registo de operações'!AG24,"")</f>
        <v/>
      </c>
    </row>
    <row r="19" spans="1:5">
      <c r="A19" s="7">
        <f>'Registo de operações'!C25</f>
        <v>15</v>
      </c>
      <c r="B19" s="5" t="str">
        <f>IF('Registo de operações'!AJ25&gt;0,'Registo de operações'!AJ25,"")</f>
        <v/>
      </c>
      <c r="C19" s="5">
        <f>IF('Registo de operações'!AJ25&lt;0,'Registo de operações'!AJ25,"")</f>
        <v>-0.01</v>
      </c>
      <c r="D19" s="6" t="str">
        <f>IF('Registo de operações'!AG25&gt;0,'Registo de operações'!AG25,"")</f>
        <v/>
      </c>
      <c r="E19" s="8">
        <f>IF('Registo de operações'!AG25&lt;0,'Registo de operações'!AG25,"")</f>
        <v>-59.572968675498778</v>
      </c>
    </row>
    <row r="20" spans="1:5">
      <c r="A20" s="7">
        <f>'Registo de operações'!C26</f>
        <v>16</v>
      </c>
      <c r="B20" s="5">
        <f>IF('Registo de operações'!AJ26&gt;0,'Registo de operações'!AJ26,"")</f>
        <v>3.0000000000006733E-2</v>
      </c>
      <c r="C20" s="5" t="str">
        <f>IF('Registo de operações'!AJ26&lt;0,'Registo de operações'!AJ26,"")</f>
        <v/>
      </c>
      <c r="D20" s="6">
        <f>IF('Registo de operações'!AG26&gt;0,'Registo de operações'!AG26,"")</f>
        <v>176.93171696627107</v>
      </c>
      <c r="E20" s="8" t="str">
        <f>IF('Registo de operações'!AG26&lt;0,'Registo de operações'!AG26,"")</f>
        <v/>
      </c>
    </row>
    <row r="21" spans="1:5">
      <c r="A21" s="7">
        <f>'Registo de operações'!C27</f>
        <v>17</v>
      </c>
      <c r="B21" s="5">
        <f>IF('Registo de operações'!AJ27&gt;0,'Registo de operações'!AJ27,"")</f>
        <v>2.9999999999998112E-2</v>
      </c>
      <c r="C21" s="5" t="str">
        <f>IF('Registo de operações'!AJ27&lt;0,'Registo de operações'!AJ27,"")</f>
        <v/>
      </c>
      <c r="D21" s="6">
        <f>IF('Registo de operações'!AG27&gt;0,'Registo de operações'!AG27,"")</f>
        <v>182.23966847520805</v>
      </c>
      <c r="E21" s="8" t="str">
        <f>IF('Registo de operações'!AG27&lt;0,'Registo de operações'!AG27,"")</f>
        <v/>
      </c>
    </row>
    <row r="22" spans="1:5">
      <c r="A22" s="7">
        <f>'Registo de operações'!C28</f>
        <v>18</v>
      </c>
      <c r="B22" s="5">
        <f>IF('Registo de operações'!AJ28&gt;0,'Registo de operações'!AJ28,"")</f>
        <v>3.0000000000001616E-2</v>
      </c>
      <c r="C22" s="5" t="str">
        <f>IF('Registo de operações'!AJ28&lt;0,'Registo de operações'!AJ28,"")</f>
        <v/>
      </c>
      <c r="D22" s="6">
        <f>IF('Registo de operações'!AG28&gt;0,'Registo de operações'!AG28,"")</f>
        <v>187.70685852948586</v>
      </c>
      <c r="E22" s="8" t="str">
        <f>IF('Registo de operações'!AG28&lt;0,'Registo de operações'!AG28,"")</f>
        <v/>
      </c>
    </row>
    <row r="23" spans="1:5">
      <c r="A23" s="7">
        <f>'Registo de operações'!C29</f>
        <v>19</v>
      </c>
      <c r="B23" s="5">
        <f>IF('Registo de operações'!AJ29&gt;0,'Registo de operações'!AJ29,"")</f>
        <v>2.9999999999997824E-2</v>
      </c>
      <c r="C23" s="5" t="str">
        <f>IF('Registo de operações'!AJ29&lt;0,'Registo de operações'!AJ29,"")</f>
        <v/>
      </c>
      <c r="D23" s="6">
        <f>IF('Registo de operações'!AG29&gt;0,'Registo de operações'!AG29,"")</f>
        <v>193.33806428534632</v>
      </c>
      <c r="E23" s="8" t="str">
        <f>IF('Registo de operações'!AG29&lt;0,'Registo de operações'!AG29,"")</f>
        <v/>
      </c>
    </row>
    <row r="24" spans="1:5">
      <c r="A24" s="7">
        <f>'Registo de operações'!C30</f>
        <v>20</v>
      </c>
      <c r="B24" s="5" t="str">
        <f>IF('Registo de operações'!AJ30&gt;0,'Registo de operações'!AJ30,"")</f>
        <v/>
      </c>
      <c r="C24" s="5">
        <f>IF('Registo de operações'!AJ30&lt;0,'Registo de operações'!AJ30,"")</f>
        <v>-0.01</v>
      </c>
      <c r="D24" s="6" t="str">
        <f>IF('Registo de operações'!AG30&gt;0,'Registo de operações'!AG30,"")</f>
        <v/>
      </c>
      <c r="E24" s="8">
        <f>IF('Registo de operações'!AG30&lt;0,'Registo de operações'!AG30,"")</f>
        <v>-66.379402071306899</v>
      </c>
    </row>
    <row r="25" spans="1:5">
      <c r="A25" s="7">
        <f>'Registo de operações'!C31</f>
        <v>21</v>
      </c>
      <c r="B25" s="5" t="str">
        <f>IF('Registo de operações'!AJ31&gt;0,'Registo de operações'!AJ31,"")</f>
        <v/>
      </c>
      <c r="C25" s="5">
        <f>IF('Registo de operações'!AJ31&lt;0,'Registo de operações'!AJ31,"")</f>
        <v>-0.01</v>
      </c>
      <c r="D25" s="6" t="str">
        <f>IF('Registo de operações'!AG31&gt;0,'Registo de operações'!AG31,"")</f>
        <v/>
      </c>
      <c r="E25" s="8">
        <f>IF('Registo de operações'!AG31&lt;0,'Registo de operações'!AG31,"")</f>
        <v>-65.715608050593843</v>
      </c>
    </row>
    <row r="26" spans="1:5">
      <c r="A26" s="7">
        <f>'Registo de operações'!C32</f>
        <v>22</v>
      </c>
      <c r="B26" s="5" t="str">
        <f>IF('Registo de operações'!AJ32&gt;0,'Registo de operações'!AJ32,"")</f>
        <v/>
      </c>
      <c r="C26" s="5">
        <f>IF('Registo de operações'!AJ32&lt;0,'Registo de operações'!AJ32,"")</f>
        <v>-0.01</v>
      </c>
      <c r="D26" s="6" t="str">
        <f>IF('Registo de operações'!AG32&gt;0,'Registo de operações'!AG32,"")</f>
        <v/>
      </c>
      <c r="E26" s="8">
        <f>IF('Registo de operações'!AG32&lt;0,'Registo de operações'!AG32,"")</f>
        <v>-65.058451970087901</v>
      </c>
    </row>
    <row r="27" spans="1:5">
      <c r="A27" s="7">
        <f>'Registo de operações'!C33</f>
        <v>23</v>
      </c>
      <c r="B27" s="5" t="str">
        <f>IF('Registo de operações'!AJ33&gt;0,'Registo de operações'!AJ33,"")</f>
        <v/>
      </c>
      <c r="C27" s="5">
        <f>IF('Registo de operações'!AJ33&lt;0,'Registo de operações'!AJ33,"")</f>
        <v>-0.01</v>
      </c>
      <c r="D27" s="6" t="str">
        <f>IF('Registo de operações'!AG33&gt;0,'Registo de operações'!AG33,"")</f>
        <v/>
      </c>
      <c r="E27" s="8">
        <f>IF('Registo de operações'!AG33&lt;0,'Registo de operações'!AG33,"")</f>
        <v>-64.407867450387016</v>
      </c>
    </row>
    <row r="28" spans="1:5">
      <c r="A28" s="7">
        <f>'Registo de operações'!C34</f>
        <v>24</v>
      </c>
      <c r="B28" s="5">
        <f>IF('Registo de operações'!AJ34&gt;0,'Registo de operações'!AJ34,"")</f>
        <v>2.9999999999994531E-2</v>
      </c>
      <c r="C28" s="5" t="str">
        <f>IF('Registo de operações'!AJ34&lt;0,'Registo de operações'!AJ34,"")</f>
        <v/>
      </c>
      <c r="D28" s="6">
        <f>IF('Registo de operações'!AG34&gt;0,'Registo de operações'!AG34,"")</f>
        <v>191.29136632761458</v>
      </c>
      <c r="E28" s="8" t="str">
        <f>IF('Registo de operações'!AG34&lt;0,'Registo de operações'!AG34,"")</f>
        <v/>
      </c>
    </row>
    <row r="29" spans="1:5">
      <c r="A29" s="7">
        <f>'Registo de operações'!C35</f>
        <v>25</v>
      </c>
      <c r="B29" s="5" t="str">
        <f>IF('Registo de operações'!AJ35&gt;0,'Registo de operações'!AJ35,"")</f>
        <v/>
      </c>
      <c r="C29" s="5">
        <f>IF('Registo de operações'!AJ35&lt;0,'Registo de operações'!AJ35,"")</f>
        <v>-0.01</v>
      </c>
      <c r="D29" s="6" t="str">
        <f>IF('Registo de operações'!AG35&gt;0,'Registo de operações'!AG35,"")</f>
        <v/>
      </c>
      <c r="E29" s="8">
        <f>IF('Registo de operações'!AG35&lt;0,'Registo de operações'!AG35,"")</f>
        <v>-65.6767024391593</v>
      </c>
    </row>
    <row r="30" spans="1:5">
      <c r="A30" s="7">
        <f>'Registo de operações'!C36</f>
        <v>26</v>
      </c>
      <c r="B30" s="5">
        <f>IF('Registo de operações'!AJ36&gt;0,'Registo de operações'!AJ36,"")</f>
        <v>2.9999999999997761E-2</v>
      </c>
      <c r="C30" s="5" t="str">
        <f>IF('Registo de operações'!AJ36&lt;0,'Registo de operações'!AJ36,"")</f>
        <v/>
      </c>
      <c r="D30" s="6">
        <f>IF('Registo de operações'!AG36&gt;0,'Registo de operações'!AG36,"")</f>
        <v>195.05980624428852</v>
      </c>
      <c r="E30" s="8" t="str">
        <f>IF('Registo de operações'!AG36&lt;0,'Registo de operações'!AG36,"")</f>
        <v/>
      </c>
    </row>
    <row r="31" spans="1:5">
      <c r="A31" s="7">
        <f>'Registo de operações'!C37</f>
        <v>27</v>
      </c>
      <c r="B31" s="5">
        <f>IF('Registo de operações'!AJ37&gt;0,'Registo de operações'!AJ37,"")</f>
        <v>2.9999999999997293E-2</v>
      </c>
      <c r="C31" s="5" t="str">
        <f>IF('Registo de operações'!AJ37&lt;0,'Registo de operações'!AJ37,"")</f>
        <v/>
      </c>
      <c r="D31" s="6">
        <f>IF('Registo de operações'!AG37&gt;0,'Registo de operações'!AG37,"")</f>
        <v>200.91160043161364</v>
      </c>
      <c r="E31" s="8" t="str">
        <f>IF('Registo de operações'!AG37&lt;0,'Registo de operações'!AG37,"")</f>
        <v/>
      </c>
    </row>
    <row r="32" spans="1:5">
      <c r="A32" s="7">
        <f>'Registo de operações'!C38</f>
        <v>28</v>
      </c>
      <c r="B32" s="5" t="str">
        <f>IF('Registo de operações'!AJ38&gt;0,'Registo de operações'!AJ38,"")</f>
        <v/>
      </c>
      <c r="C32" s="5">
        <f>IF('Registo de operações'!AJ38&lt;0,'Registo de operações'!AJ38,"")</f>
        <v>-0.01</v>
      </c>
      <c r="D32" s="6" t="str">
        <f>IF('Registo de operações'!AG38&gt;0,'Registo de operações'!AG38,"")</f>
        <v/>
      </c>
      <c r="E32" s="8">
        <f>IF('Registo de operações'!AG38&lt;0,'Registo de operações'!AG38,"")</f>
        <v>-68.979649481526735</v>
      </c>
    </row>
    <row r="33" spans="1:5">
      <c r="A33" s="7">
        <f>'Registo de operações'!C39</f>
        <v>29</v>
      </c>
      <c r="B33" s="5">
        <f>IF('Registo de operações'!AJ39&gt;0,'Registo de operações'!AJ39,"")</f>
        <v>2.9999999999997591E-2</v>
      </c>
      <c r="C33" s="5" t="str">
        <f>IF('Registo de operações'!AJ39&lt;0,'Registo de operações'!AJ39,"")</f>
        <v/>
      </c>
      <c r="D33" s="6">
        <f>IF('Registo de operações'!AG39&gt;0,'Registo de operações'!AG39,"")</f>
        <v>204.86955896011793</v>
      </c>
      <c r="E33" s="8" t="str">
        <f>IF('Registo de operações'!AG39&lt;0,'Registo de operações'!AG39,"")</f>
        <v/>
      </c>
    </row>
    <row r="34" spans="1:5">
      <c r="A34" s="7">
        <f>'Registo de operações'!C40</f>
        <v>30</v>
      </c>
      <c r="B34" s="5" t="str">
        <f>IF('Registo de operações'!AJ40&gt;0,'Registo de operações'!AJ40,"")</f>
        <v/>
      </c>
      <c r="C34" s="5">
        <f>IF('Registo de operações'!AJ40&lt;0,'Registo de operações'!AJ40,"")</f>
        <v>-0.01</v>
      </c>
      <c r="D34" s="6" t="str">
        <f>IF('Registo de operações'!AG40&gt;0,'Registo de operações'!AG40,"")</f>
        <v/>
      </c>
      <c r="E34" s="8">
        <f>IF('Registo de operações'!AG40&lt;0,'Registo de operações'!AG40,"")</f>
        <v>-70.338548576312647</v>
      </c>
    </row>
    <row r="35" spans="1:5">
      <c r="A35" s="7">
        <f>'Registo de operações'!C41</f>
        <v>31</v>
      </c>
      <c r="B35" s="5" t="str">
        <f>IF('Registo de operações'!AJ41&gt;0,'Registo de operações'!AJ41,"")</f>
        <v/>
      </c>
      <c r="C35" s="5">
        <f>IF('Registo de operações'!AJ41&lt;0,'Registo de operações'!AJ41,"")</f>
        <v>-0.01</v>
      </c>
      <c r="D35" s="6" t="str">
        <f>IF('Registo de operações'!AG41&gt;0,'Registo de operações'!AG41,"")</f>
        <v/>
      </c>
      <c r="E35" s="8">
        <f>IF('Registo de operações'!AG41&lt;0,'Registo de operações'!AG41,"")</f>
        <v>-69.635163090549511</v>
      </c>
    </row>
    <row r="36" spans="1:5">
      <c r="A36" s="7">
        <f>'Registo de operações'!C42</f>
        <v>32</v>
      </c>
      <c r="B36" s="5">
        <f>IF('Registo de operações'!AJ42&gt;0,'Registo de operações'!AJ42,"")</f>
        <v>3.104166666666416E-2</v>
      </c>
      <c r="C36" s="5" t="str">
        <f>IF('Registo de operações'!AJ42&lt;0,'Registo de operações'!AJ42,"")</f>
        <v/>
      </c>
      <c r="D36" s="6">
        <f>IF('Registo de operações'!AG42&gt;0,'Registo de operações'!AG42,"")</f>
        <v>213.99756057262772</v>
      </c>
      <c r="E36" s="8" t="str">
        <f>IF('Registo de operações'!AG42&lt;0,'Registo de operações'!AG42,"")</f>
        <v/>
      </c>
    </row>
    <row r="37" spans="1:5">
      <c r="A37" s="7">
        <f>'Registo de operações'!C43</f>
        <v>33</v>
      </c>
      <c r="B37" s="5">
        <f>IF('Registo de operações'!AJ43&gt;0,'Registo de operações'!AJ43,"")</f>
        <v>0.03</v>
      </c>
      <c r="C37" s="5" t="str">
        <f>IF('Registo de operações'!AJ43&lt;0,'Registo de operações'!AJ43,"")</f>
        <v/>
      </c>
      <c r="D37" s="6">
        <f>IF('Registo de operações'!AG43&gt;0,'Registo de operações'!AG43,"")</f>
        <v>213.23636119611086</v>
      </c>
      <c r="E37" s="8" t="str">
        <f>IF('Registo de operações'!AG43&lt;0,'Registo de operações'!AG43,"")</f>
        <v/>
      </c>
    </row>
    <row r="38" spans="1:5">
      <c r="A38" s="7">
        <f>'Registo de operações'!C44</f>
        <v>34</v>
      </c>
      <c r="B38" s="5" t="str">
        <f>IF('Registo de operações'!AJ44&gt;0,'Registo de operações'!AJ44,"")</f>
        <v/>
      </c>
      <c r="C38" s="5">
        <f>IF('Registo de operações'!AJ44&lt;0,'Registo de operações'!AJ44,"")</f>
        <v>-0.01</v>
      </c>
      <c r="D38" s="6" t="str">
        <f>IF('Registo de operações'!AG44&gt;0,'Registo de operações'!AG44,"")</f>
        <v/>
      </c>
      <c r="E38" s="8">
        <f>IF('Registo de operações'!AG44&lt;0,'Registo de operações'!AG44,"")</f>
        <v>-73.211150677331403</v>
      </c>
    </row>
    <row r="39" spans="1:5">
      <c r="A39" s="7">
        <f>'Registo de operações'!C45</f>
        <v>35</v>
      </c>
      <c r="B39" s="5" t="str">
        <f>IF('Registo de operações'!AJ45&gt;0,'Registo de operações'!AJ45,"")</f>
        <v/>
      </c>
      <c r="C39" s="5">
        <f>IF('Registo de operações'!AJ45&lt;0,'Registo de operações'!AJ45,"")</f>
        <v>-0.01</v>
      </c>
      <c r="D39" s="6" t="str">
        <f>IF('Registo de operações'!AG45&gt;0,'Registo de operações'!AG45,"")</f>
        <v/>
      </c>
      <c r="E39" s="8">
        <f>IF('Registo de operações'!AG45&lt;0,'Registo de operações'!AG45,"")</f>
        <v>-72.479039170558096</v>
      </c>
    </row>
    <row r="40" spans="1:5">
      <c r="A40" s="7">
        <f>'Registo de operações'!C46</f>
        <v>36</v>
      </c>
      <c r="B40" s="5" t="str">
        <f>IF('Registo de operações'!AJ46&gt;0,'Registo de operações'!AJ46,"")</f>
        <v/>
      </c>
      <c r="C40" s="5">
        <f>IF('Registo de operações'!AJ46&lt;0,'Registo de operações'!AJ46,"")</f>
        <v>-0.01</v>
      </c>
      <c r="D40" s="6" t="str">
        <f>IF('Registo de operações'!AG46&gt;0,'Registo de operações'!AG46,"")</f>
        <v/>
      </c>
      <c r="E40" s="8">
        <f>IF('Registo de operações'!AG46&lt;0,'Registo de operações'!AG46,"")</f>
        <v>-71.754248778852514</v>
      </c>
    </row>
    <row r="41" spans="1:5">
      <c r="A41" s="7">
        <f>'Registo de operações'!C47</f>
        <v>37</v>
      </c>
      <c r="B41" s="5" t="str">
        <f>IF('Registo de operações'!AJ47&gt;0,'Registo de operações'!AJ47,"")</f>
        <v/>
      </c>
      <c r="C41" s="5">
        <f>IF('Registo de operações'!AJ47&lt;0,'Registo de operações'!AJ47,"")</f>
        <v>-0.01</v>
      </c>
      <c r="D41" s="6" t="str">
        <f>IF('Registo de operações'!AG47&gt;0,'Registo de operações'!AG47,"")</f>
        <v/>
      </c>
      <c r="E41" s="8">
        <f>IF('Registo de operações'!AG47&lt;0,'Registo de operações'!AG47,"")</f>
        <v>-71.036706291063979</v>
      </c>
    </row>
    <row r="42" spans="1:5">
      <c r="A42" s="7">
        <f>'Registo de operações'!C48</f>
        <v>38</v>
      </c>
      <c r="B42" s="5">
        <f>IF('Registo de operações'!AJ48&gt;0,'Registo de operações'!AJ48,"")</f>
        <v>2.9999999999993202E-2</v>
      </c>
      <c r="C42" s="5" t="str">
        <f>IF('Registo de operações'!AJ48&lt;0,'Registo de operações'!AJ48,"")</f>
        <v/>
      </c>
      <c r="D42" s="6">
        <f>IF('Registo de operações'!AG48&gt;0,'Registo de operações'!AG48,"")</f>
        <v>210.97901768441221</v>
      </c>
      <c r="E42" s="8" t="str">
        <f>IF('Registo de operações'!AG48&lt;0,'Registo de operações'!AG48,"")</f>
        <v/>
      </c>
    </row>
    <row r="43" spans="1:5">
      <c r="A43" s="7">
        <f>'Registo de operações'!C49</f>
        <v>39</v>
      </c>
      <c r="B43" s="5" t="str">
        <f>IF('Registo de operações'!AJ49&gt;0,'Registo de operações'!AJ49,"")</f>
        <v/>
      </c>
      <c r="C43" s="5">
        <f>IF('Registo de operações'!AJ49&lt;0,'Registo de operações'!AJ49,"")</f>
        <v>-0.01</v>
      </c>
      <c r="D43" s="6" t="str">
        <f>IF('Registo de operações'!AG49&gt;0,'Registo de operações'!AG49,"")</f>
        <v/>
      </c>
      <c r="E43" s="8">
        <f>IF('Registo de operações'!AG49&lt;0,'Registo de operações'!AG49,"")</f>
        <v>-72.436129404997473</v>
      </c>
    </row>
    <row r="44" spans="1:5">
      <c r="A44" s="7">
        <f>'Registo de operações'!C50</f>
        <v>40</v>
      </c>
      <c r="B44" s="5">
        <f>IF('Registo de operações'!AJ50&gt;0,'Registo de operações'!AJ50,"")</f>
        <v>3.0000000000000002E-2</v>
      </c>
      <c r="C44" s="5" t="str">
        <f>IF('Registo de operações'!AJ50&lt;0,'Registo de operações'!AJ50,"")</f>
        <v/>
      </c>
      <c r="D44" s="6">
        <f>IF('Registo de operações'!AG50&gt;0,'Registo de operações'!AG50,"")</f>
        <v>215.13530433284251</v>
      </c>
      <c r="E44" s="8" t="str">
        <f>IF('Registo de operações'!AG50&lt;0,'Registo de operações'!AG50,"")</f>
        <v/>
      </c>
    </row>
    <row r="45" spans="1:5">
      <c r="A45" s="7">
        <f>'Registo de operações'!C51</f>
        <v>41</v>
      </c>
      <c r="B45" s="5" t="str">
        <f>IF('Registo de operações'!AJ51&gt;0,'Registo de operações'!AJ51,"")</f>
        <v/>
      </c>
      <c r="C45" s="5">
        <f>IF('Registo de operações'!AJ51&lt;0,'Registo de operações'!AJ51,"")</f>
        <v>-0.01</v>
      </c>
      <c r="D45" s="6" t="str">
        <f>IF('Registo de operações'!AG51&gt;0,'Registo de operações'!AG51,"")</f>
        <v/>
      </c>
      <c r="E45" s="8">
        <f>IF('Registo de operações'!AG51&lt;0,'Registo de operações'!AG51,"")</f>
        <v>-73.86312115427593</v>
      </c>
    </row>
    <row r="46" spans="1:5">
      <c r="A46" s="7">
        <f>'Registo de operações'!C52</f>
        <v>42</v>
      </c>
      <c r="B46" s="5" t="str">
        <f>IF('Registo de operações'!AJ52&gt;0,'Registo de operações'!AJ52,"")</f>
        <v/>
      </c>
      <c r="C46" s="5">
        <f>IF('Registo de operações'!AJ52&lt;0,'Registo de operações'!AJ52,"")</f>
        <v>-0.01</v>
      </c>
      <c r="D46" s="6" t="str">
        <f>IF('Registo de operações'!AG52&gt;0,'Registo de operações'!AG52,"")</f>
        <v/>
      </c>
      <c r="E46" s="8">
        <f>IF('Registo de operações'!AG52&lt;0,'Registo de operações'!AG52,"")</f>
        <v>-73.124489942733163</v>
      </c>
    </row>
    <row r="47" spans="1:5">
      <c r="A47" s="7">
        <f>'Registo de operações'!C53</f>
        <v>43</v>
      </c>
      <c r="B47" s="5" t="str">
        <f>IF('Registo de operações'!AJ53&gt;0,'Registo de operações'!AJ53,"")</f>
        <v/>
      </c>
      <c r="C47" s="5">
        <f>IF('Registo de operações'!AJ53&lt;0,'Registo de operações'!AJ53,"")</f>
        <v>-0.01</v>
      </c>
      <c r="D47" s="6" t="str">
        <f>IF('Registo de operações'!AG53&gt;0,'Registo de operações'!AG53,"")</f>
        <v/>
      </c>
      <c r="E47" s="8">
        <f>IF('Registo de operações'!AG53&lt;0,'Registo de operações'!AG53,"")</f>
        <v>-72.393245043305839</v>
      </c>
    </row>
    <row r="48" spans="1:5">
      <c r="A48" s="7">
        <f>'Registo de operações'!C54</f>
        <v>44</v>
      </c>
      <c r="B48" s="5" t="str">
        <f>IF('Registo de operações'!AJ54&gt;0,'Registo de operações'!AJ54,"")</f>
        <v/>
      </c>
      <c r="C48" s="5">
        <f>IF('Registo de operações'!AJ54&lt;0,'Registo de operações'!AJ54,"")</f>
        <v>-0.01</v>
      </c>
      <c r="D48" s="6" t="str">
        <f>IF('Registo de operações'!AG54&gt;0,'Registo de operações'!AG54,"")</f>
        <v/>
      </c>
      <c r="E48" s="8">
        <f>IF('Registo de operações'!AG54&lt;0,'Registo de operações'!AG54,"")</f>
        <v>-71.669312592872771</v>
      </c>
    </row>
    <row r="49" spans="1:5">
      <c r="A49" s="7">
        <f>'Registo de operações'!C55</f>
        <v>45</v>
      </c>
      <c r="B49" s="5">
        <f>IF('Registo de operações'!AJ55&gt;0,'Registo de operações'!AJ55,"")</f>
        <v>2.9999999999997685E-2</v>
      </c>
      <c r="C49" s="5" t="str">
        <f>IF('Registo de operações'!AJ55&lt;0,'Registo de operações'!AJ55,"")</f>
        <v/>
      </c>
      <c r="D49" s="6">
        <f>IF('Registo de operações'!AG55&gt;0,'Registo de operações'!AG55,"")</f>
        <v>212.8578584008157</v>
      </c>
      <c r="E49" s="8" t="str">
        <f>IF('Registo de operações'!AG55&lt;0,'Registo de operações'!AG55,"")</f>
        <v/>
      </c>
    </row>
    <row r="50" spans="1:5">
      <c r="A50" s="7">
        <f>'Registo de operações'!C56</f>
        <v>46</v>
      </c>
      <c r="B50" s="5" t="str">
        <f>IF('Registo de operações'!AJ56&gt;0,'Registo de operações'!AJ56,"")</f>
        <v/>
      </c>
      <c r="C50" s="5">
        <f>IF('Registo de operações'!AJ56&lt;0,'Registo de operações'!AJ56,"")</f>
        <v>-0.01</v>
      </c>
      <c r="D50" s="6" t="str">
        <f>IF('Registo de operações'!AG56&gt;0,'Registo de operações'!AG56,"")</f>
        <v/>
      </c>
      <c r="E50" s="8">
        <f>IF('Registo de operações'!AG56&lt;0,'Registo de operações'!AG56,"")</f>
        <v>-73.081198050952196</v>
      </c>
    </row>
    <row r="51" spans="1:5">
      <c r="A51" s="7">
        <f>'Registo de operações'!C57</f>
        <v>47</v>
      </c>
      <c r="B51" s="5" t="str">
        <f>IF('Registo de operações'!AJ57&gt;0,'Registo de operações'!AJ57,"")</f>
        <v/>
      </c>
      <c r="C51" s="5">
        <f>IF('Registo de operações'!AJ57&lt;0,'Registo de operações'!AJ57,"")</f>
        <v>-0.01</v>
      </c>
      <c r="D51" s="6" t="str">
        <f>IF('Registo de operações'!AG57&gt;0,'Registo de operações'!AG57,"")</f>
        <v/>
      </c>
      <c r="E51" s="8">
        <f>IF('Registo de operações'!AG57&lt;0,'Registo de operações'!AG57,"")</f>
        <v>-72.350386070442681</v>
      </c>
    </row>
    <row r="52" spans="1:5">
      <c r="A52" s="7">
        <f>'Registo de operações'!C58</f>
        <v>48</v>
      </c>
      <c r="B52" s="5" t="str">
        <f>IF('Registo de operações'!AJ58&gt;0,'Registo de operações'!AJ58,"")</f>
        <v/>
      </c>
      <c r="C52" s="5">
        <f>IF('Registo de operações'!AJ58&lt;0,'Registo de operações'!AJ58,"")</f>
        <v>-0.01</v>
      </c>
      <c r="D52" s="6" t="str">
        <f>IF('Registo de operações'!AG58&gt;0,'Registo de operações'!AG58,"")</f>
        <v/>
      </c>
      <c r="E52" s="8">
        <f>IF('Registo de operações'!AG58&lt;0,'Registo de operações'!AG58,"")</f>
        <v>-71.626882209738255</v>
      </c>
    </row>
    <row r="53" spans="1:5">
      <c r="A53" s="7">
        <f>'Registo de operações'!C59</f>
        <v>49</v>
      </c>
      <c r="B53" s="5" t="str">
        <f>IF('Registo de operações'!AJ59&gt;0,'Registo de operações'!AJ59,"")</f>
        <v/>
      </c>
      <c r="C53" s="5">
        <f>IF('Registo de operações'!AJ59&lt;0,'Registo de operações'!AJ59,"")</f>
        <v>-0.01</v>
      </c>
      <c r="D53" s="6" t="str">
        <f>IF('Registo de operações'!AG59&gt;0,'Registo de operações'!AG59,"")</f>
        <v/>
      </c>
      <c r="E53" s="8">
        <f>IF('Registo de operações'!AG59&lt;0,'Registo de operações'!AG59,"")</f>
        <v>-70.910613387640865</v>
      </c>
    </row>
    <row r="54" spans="1:5">
      <c r="A54" s="7">
        <f>'Registo de operações'!C60</f>
        <v>50</v>
      </c>
      <c r="B54" s="5" t="str">
        <f>IF('Registo de operações'!AJ60&gt;0,'Registo de operações'!AJ60,"")</f>
        <v/>
      </c>
      <c r="C54" s="5">
        <f>IF('Registo de operações'!AJ60&lt;0,'Registo de operações'!AJ60,"")</f>
        <v>-0.01</v>
      </c>
      <c r="D54" s="6" t="str">
        <f>IF('Registo de operações'!AG60&gt;0,'Registo de operações'!AG60,"")</f>
        <v/>
      </c>
      <c r="E54" s="8">
        <f>IF('Registo de operações'!AG60&lt;0,'Registo de operações'!AG60,"")</f>
        <v>-70.201507253764461</v>
      </c>
    </row>
    <row r="55" spans="1:5">
      <c r="A55" s="7">
        <f>'Registo de operações'!C61</f>
        <v>51</v>
      </c>
      <c r="B55" s="5" t="str">
        <f>IF('Registo de operações'!AJ61&gt;0,'Registo de operações'!AJ61,"")</f>
        <v/>
      </c>
      <c r="C55" s="5">
        <f>IF('Registo de operações'!AJ61&lt;0,'Registo de operações'!AJ61,"")</f>
        <v>-0.01</v>
      </c>
      <c r="D55" s="6" t="str">
        <f>IF('Registo de operações'!AG61&gt;0,'Registo de operações'!AG61,"")</f>
        <v/>
      </c>
      <c r="E55" s="8">
        <f>IF('Registo de operações'!AG61&lt;0,'Registo de operações'!AG61,"")</f>
        <v>-69.499492181226813</v>
      </c>
    </row>
    <row r="56" spans="1:5">
      <c r="A56" s="7">
        <f>'Registo de operações'!C62</f>
        <v>52</v>
      </c>
      <c r="B56" s="5">
        <f>IF('Registo de operações'!AJ62&gt;0,'Registo de operações'!AJ62,"")</f>
        <v>3.0129870129868092E-2</v>
      </c>
      <c r="C56" s="5" t="str">
        <f>IF('Registo de operações'!AJ62&lt;0,'Registo de operações'!AJ62,"")</f>
        <v/>
      </c>
      <c r="D56" s="6">
        <f>IF('Registo de operações'!AG62&gt;0,'Registo de operações'!AG62,"")</f>
        <v>207.30705667770252</v>
      </c>
      <c r="E56" s="8" t="str">
        <f>IF('Registo de operações'!AG62&lt;0,'Registo de operações'!AG62,"")</f>
        <v/>
      </c>
    </row>
    <row r="57" spans="1:5">
      <c r="A57" s="7">
        <f>'Registo de operações'!C63</f>
        <v>53</v>
      </c>
      <c r="B57" s="5">
        <f>IF('Registo de operações'!AJ63&gt;0,'Registo de operações'!AJ63,"")</f>
        <v>2.7941176470587852E-2</v>
      </c>
      <c r="C57" s="5" t="str">
        <f>IF('Registo de operações'!AJ63&lt;0,'Registo de operações'!AJ63,"")</f>
        <v/>
      </c>
      <c r="D57" s="6">
        <f>IF('Registo de operações'!AG63&gt;0,'Registo de operações'!AG63,"")</f>
        <v>198.04026304376782</v>
      </c>
      <c r="E57" s="8" t="str">
        <f>IF('Registo de operações'!AG63&lt;0,'Registo de operações'!AG63,"")</f>
        <v/>
      </c>
    </row>
    <row r="58" spans="1:5">
      <c r="A58" s="7">
        <f>'Registo de operações'!C64</f>
        <v>54</v>
      </c>
      <c r="B58" s="5">
        <f>IF('Registo de operações'!AJ64&gt;0,'Registo de operações'!AJ64,"")</f>
        <v>3.0015686274509734E-2</v>
      </c>
      <c r="C58" s="5" t="str">
        <f>IF('Registo de operações'!AJ64&lt;0,'Registo de operações'!AJ64,"")</f>
        <v/>
      </c>
      <c r="D58" s="6">
        <f>IF('Registo de operações'!AG64&gt;0,'Registo de operações'!AG64,"")</f>
        <v>218.6881983823682</v>
      </c>
      <c r="E58" s="8" t="str">
        <f>IF('Registo de operações'!AG64&lt;0,'Registo de operações'!AG64,"")</f>
        <v/>
      </c>
    </row>
    <row r="59" spans="1:5">
      <c r="A59" s="7">
        <f>'Registo de operações'!C65</f>
        <v>55</v>
      </c>
      <c r="B59" s="5" t="str">
        <f>IF('Registo de operações'!AJ65&gt;0,'Registo de operações'!AJ65,"")</f>
        <v/>
      </c>
      <c r="C59" s="5">
        <f>IF('Registo de operações'!AJ65&lt;0,'Registo de operações'!AJ65,"")</f>
        <v>-0.01</v>
      </c>
      <c r="D59" s="6" t="str">
        <f>IF('Registo de operações'!AG65&gt;0,'Registo de operações'!AG65,"")</f>
        <v/>
      </c>
      <c r="E59" s="8">
        <f>IF('Registo de operações'!AG65&lt;0,'Registo de operações'!AG65,"")</f>
        <v>-75.044852440452928</v>
      </c>
    </row>
    <row r="60" spans="1:5">
      <c r="A60" s="7">
        <f>'Registo de operações'!C66</f>
        <v>56</v>
      </c>
      <c r="B60" s="5">
        <f>IF('Registo de operações'!AJ66&gt;0,'Registo de operações'!AJ66,"")</f>
        <v>3.0000000000001685E-2</v>
      </c>
      <c r="C60" s="5" t="str">
        <f>IF('Registo de operações'!AJ66&lt;0,'Registo de operações'!AJ66,"")</f>
        <v/>
      </c>
      <c r="D60" s="6">
        <f>IF('Registo de operações'!AG66&gt;0,'Registo de operações'!AG66,"")</f>
        <v>222.88321174815769</v>
      </c>
      <c r="E60" s="8" t="str">
        <f>IF('Registo de operações'!AG66&lt;0,'Registo de operações'!AG66,"")</f>
        <v/>
      </c>
    </row>
    <row r="61" spans="1:5">
      <c r="A61" s="7">
        <f>'Registo de operações'!C67</f>
        <v>57</v>
      </c>
      <c r="B61" s="5">
        <f>IF('Registo de operações'!AJ67&gt;0,'Registo de operações'!AJ67,"")</f>
        <v>3.1025641025642047E-2</v>
      </c>
      <c r="C61" s="5" t="str">
        <f>IF('Registo de operações'!AJ67&lt;0,'Registo de operações'!AJ67,"")</f>
        <v/>
      </c>
      <c r="D61" s="6">
        <f>IF('Registo de operações'!AG67&gt;0,'Registo de operações'!AG67,"")</f>
        <v>237.41824512967776</v>
      </c>
      <c r="E61" s="8" t="str">
        <f>IF('Registo de operações'!AG67&lt;0,'Registo de operações'!AG67,"")</f>
        <v/>
      </c>
    </row>
    <row r="62" spans="1:5">
      <c r="A62" s="7">
        <f>'Registo de operações'!C68</f>
        <v>58</v>
      </c>
      <c r="B62" s="5" t="str">
        <f>IF('Registo de operações'!AJ68&gt;0,'Registo de operações'!AJ68,"")</f>
        <v/>
      </c>
      <c r="C62" s="5">
        <f>IF('Registo de operações'!AJ68&lt;0,'Registo de operações'!AJ68,"")</f>
        <v>-0.01</v>
      </c>
      <c r="D62" s="6" t="str">
        <f>IF('Registo de operações'!AG68&gt;0,'Registo de operações'!AG68,"")</f>
        <v/>
      </c>
      <c r="E62" s="8">
        <f>IF('Registo de operações'!AG68&lt;0,'Registo de operações'!AG68,"")</f>
        <v>-78.897418484826744</v>
      </c>
    </row>
    <row r="63" spans="1:5">
      <c r="A63" s="7">
        <f>'Registo de operações'!C69</f>
        <v>59</v>
      </c>
      <c r="B63" s="5" t="str">
        <f>IF('Registo de operações'!AJ69&gt;0,'Registo de operações'!AJ69,"")</f>
        <v/>
      </c>
      <c r="C63" s="5">
        <f>IF('Registo de operações'!AJ69&lt;0,'Registo de operações'!AJ69,"")</f>
        <v>-0.01</v>
      </c>
      <c r="D63" s="6" t="str">
        <f>IF('Registo de operações'!AG69&gt;0,'Registo de operações'!AG69,"")</f>
        <v/>
      </c>
      <c r="E63" s="8">
        <f>IF('Registo de operações'!AG69&lt;0,'Registo de operações'!AG69,"")</f>
        <v>-78.108444299978487</v>
      </c>
    </row>
    <row r="64" spans="1:5">
      <c r="A64" s="7">
        <f>'Registo de operações'!C70</f>
        <v>60</v>
      </c>
      <c r="B64" s="5" t="str">
        <f>IF('Registo de operações'!AJ70&gt;0,'Registo de operações'!AJ70,"")</f>
        <v/>
      </c>
      <c r="C64" s="5">
        <f>IF('Registo de operações'!AJ70&lt;0,'Registo de operações'!AJ70,"")</f>
        <v>-0.01</v>
      </c>
      <c r="D64" s="6" t="str">
        <f>IF('Registo de operações'!AG70&gt;0,'Registo de operações'!AG70,"")</f>
        <v/>
      </c>
      <c r="E64" s="8">
        <f>IF('Registo de operações'!AG70&lt;0,'Registo de operações'!AG70,"")</f>
        <v>-77.327359856978703</v>
      </c>
    </row>
    <row r="65" spans="1:5">
      <c r="A65" s="7">
        <f>'Registo de operações'!C71</f>
        <v>61</v>
      </c>
      <c r="B65" s="5" t="str">
        <f>IF('Registo de operações'!AJ71&gt;0,'Registo de operações'!AJ71,"")</f>
        <v/>
      </c>
      <c r="C65" s="5">
        <f>IF('Registo de operações'!AJ71&lt;0,'Registo de operações'!AJ71,"")</f>
        <v>-0.01</v>
      </c>
      <c r="D65" s="6" t="str">
        <f>IF('Registo de operações'!AG71&gt;0,'Registo de operações'!AG71,"")</f>
        <v/>
      </c>
      <c r="E65" s="8">
        <f>IF('Registo de operações'!AG71&lt;0,'Registo de operações'!AG71,"")</f>
        <v>-76.554086258408915</v>
      </c>
    </row>
    <row r="66" spans="1:5">
      <c r="A66" s="7">
        <f>'Registo de operações'!C72</f>
        <v>62</v>
      </c>
      <c r="B66" s="5" t="str">
        <f>IF('Registo de operações'!AJ72&gt;0,'Registo de operações'!AJ72,"")</f>
        <v/>
      </c>
      <c r="C66" s="5">
        <f>IF('Registo de operações'!AJ72&lt;0,'Registo de operações'!AJ72,"")</f>
        <v>-0.01</v>
      </c>
      <c r="D66" s="6" t="str">
        <f>IF('Registo de operações'!AG72&gt;0,'Registo de operações'!AG72,"")</f>
        <v/>
      </c>
      <c r="E66" s="8">
        <f>IF('Registo de operações'!AG72&lt;0,'Registo de operações'!AG72,"")</f>
        <v>-75.788545395824826</v>
      </c>
    </row>
    <row r="67" spans="1:5">
      <c r="A67" s="7">
        <f>'Registo de operações'!C73</f>
        <v>63</v>
      </c>
      <c r="B67" s="5">
        <f>IF('Registo de operações'!AJ73&gt;0,'Registo de operações'!AJ73,"")</f>
        <v>3.0000000000001619E-2</v>
      </c>
      <c r="C67" s="5" t="str">
        <f>IF('Registo de operações'!AJ73&lt;0,'Registo de operações'!AJ73,"")</f>
        <v/>
      </c>
      <c r="D67" s="6">
        <f>IF('Registo de operações'!AG73&gt;0,'Registo de operações'!AG73,"")</f>
        <v>225.09197982561184</v>
      </c>
      <c r="E67" s="8" t="str">
        <f>IF('Registo de operações'!AG73&lt;0,'Registo de operações'!AG73,"")</f>
        <v/>
      </c>
    </row>
    <row r="68" spans="1:5">
      <c r="A68" s="7">
        <f>'Registo de operações'!C74</f>
        <v>64</v>
      </c>
      <c r="B68" s="5" t="str">
        <f>IF('Registo de operações'!AJ74&gt;0,'Registo de operações'!AJ74,"")</f>
        <v/>
      </c>
      <c r="C68" s="5">
        <f>IF('Registo de operações'!AJ74&lt;0,'Registo de operações'!AJ74,"")</f>
        <v>-0.01</v>
      </c>
      <c r="D68" s="6" t="str">
        <f>IF('Registo de operações'!AG74&gt;0,'Registo de operações'!AG74,"")</f>
        <v/>
      </c>
      <c r="E68" s="8">
        <f>IF('Registo de operações'!AG74&lt;0,'Registo de operações'!AG74,"")</f>
        <v>-77.281579740122694</v>
      </c>
    </row>
    <row r="69" spans="1:5">
      <c r="A69" s="7">
        <f>'Registo de operações'!C75</f>
        <v>65</v>
      </c>
      <c r="B69" s="5" t="str">
        <f>IF('Registo de operações'!AJ75&gt;0,'Registo de operações'!AJ75,"")</f>
        <v/>
      </c>
      <c r="C69" s="5">
        <f>IF('Registo de operações'!AJ75&lt;0,'Registo de operações'!AJ75,"")</f>
        <v>-0.01</v>
      </c>
      <c r="D69" s="6" t="str">
        <f>IF('Registo de operações'!AG75&gt;0,'Registo de operações'!AG75,"")</f>
        <v/>
      </c>
      <c r="E69" s="8">
        <f>IF('Registo de operações'!AG75&lt;0,'Registo de operações'!AG75,"")</f>
        <v>-76.508763942721458</v>
      </c>
    </row>
    <row r="70" spans="1:5">
      <c r="A70" s="7">
        <f>'Registo de operações'!C76</f>
        <v>66</v>
      </c>
      <c r="B70" s="5" t="str">
        <f>IF('Registo de operações'!AJ76&gt;0,'Registo de operações'!AJ76,"")</f>
        <v/>
      </c>
      <c r="C70" s="5">
        <f>IF('Registo de operações'!AJ76&lt;0,'Registo de operações'!AJ76,"")</f>
        <v>-0.01</v>
      </c>
      <c r="D70" s="6" t="str">
        <f>IF('Registo de operações'!AG76&gt;0,'Registo de operações'!AG76,"")</f>
        <v/>
      </c>
      <c r="E70" s="8">
        <f>IF('Registo de operações'!AG76&lt;0,'Registo de operações'!AG76,"")</f>
        <v>-75.743676303294251</v>
      </c>
    </row>
    <row r="71" spans="1:5">
      <c r="A71" s="7">
        <f>'Registo de operações'!C77</f>
        <v>67</v>
      </c>
      <c r="B71" s="5">
        <f>IF('Registo de operações'!AJ77&gt;0,'Registo de operações'!AJ77,"")</f>
        <v>2.9865996649916564E-2</v>
      </c>
      <c r="C71" s="5" t="str">
        <f>IF('Registo de operações'!AJ77&lt;0,'Registo de operações'!AJ77,"")</f>
        <v/>
      </c>
      <c r="D71" s="6">
        <f>IF('Registo de operações'!AG77&gt;0,'Registo de operações'!AG77,"")</f>
        <v>223.95387788992849</v>
      </c>
      <c r="E71" s="8" t="str">
        <f>IF('Registo de operações'!AG77&lt;0,'Registo de operações'!AG77,"")</f>
        <v/>
      </c>
    </row>
    <row r="72" spans="1:5">
      <c r="A72" s="7">
        <f>'Registo de operações'!C78</f>
        <v>68</v>
      </c>
      <c r="B72" s="5" t="str">
        <f>IF('Registo de operações'!AJ78&gt;0,'Registo de operações'!AJ78,"")</f>
        <v/>
      </c>
      <c r="C72" s="5">
        <f>IF('Registo de operações'!AJ78&lt;0,'Registo de operações'!AJ78,"")</f>
        <v>-0.01</v>
      </c>
      <c r="D72" s="6" t="str">
        <f>IF('Registo de operações'!AG78&gt;0,'Registo de operações'!AG78,"")</f>
        <v/>
      </c>
      <c r="E72" s="8">
        <f>IF('Registo de operações'!AG78&lt;0,'Registo de operações'!AG78,"")</f>
        <v>-77.225778319160597</v>
      </c>
    </row>
    <row r="73" spans="1:5">
      <c r="A73" s="7">
        <f>'Registo de operações'!C79</f>
        <v>69</v>
      </c>
      <c r="B73" s="5" t="str">
        <f>IF('Registo de operações'!AJ79&gt;0,'Registo de operações'!AJ79,"")</f>
        <v/>
      </c>
      <c r="C73" s="5">
        <f>IF('Registo de operações'!AJ79&lt;0,'Registo de operações'!AJ79,"")</f>
        <v>-0.01</v>
      </c>
      <c r="D73" s="6" t="str">
        <f>IF('Registo de operações'!AG79&gt;0,'Registo de operações'!AG79,"")</f>
        <v/>
      </c>
      <c r="E73" s="8">
        <f>IF('Registo de operações'!AG79&lt;0,'Registo de operações'!AG79,"")</f>
        <v>-76.453520535968991</v>
      </c>
    </row>
    <row r="74" spans="1:5">
      <c r="A74" s="7">
        <f>'Registo de operações'!C80</f>
        <v>70</v>
      </c>
      <c r="B74" s="5">
        <f>IF('Registo de operações'!AJ80&gt;0,'Registo de operações'!AJ80,"")</f>
        <v>1.9629408341389901E-4</v>
      </c>
      <c r="C74" s="5" t="str">
        <f>IF('Registo de operações'!AJ80&lt;0,'Registo de operações'!AJ80,"")</f>
        <v/>
      </c>
      <c r="D74" s="6">
        <f>IF('Registo de operações'!AG80&gt;0,'Registo de operações'!AG80,"")</f>
        <v>1.48573</v>
      </c>
      <c r="E74" s="8" t="str">
        <f>IF('Registo de operações'!AG80&lt;0,'Registo de operações'!AG80,"")</f>
        <v/>
      </c>
    </row>
    <row r="75" spans="1:5">
      <c r="A75" s="7">
        <f>'Registo de operações'!C81</f>
        <v>71</v>
      </c>
      <c r="B75" s="5" t="str">
        <f>IF('Registo de operações'!AJ81&gt;0,'Registo de operações'!AJ81,"")</f>
        <v/>
      </c>
      <c r="C75" s="5">
        <f>IF('Registo de operações'!AJ81&lt;0,'Registo de operações'!AJ81,"")</f>
        <v>-0.01</v>
      </c>
      <c r="D75" s="6" t="str">
        <f>IF('Registo de operações'!AG81&gt;0,'Registo de operações'!AG81,"")</f>
        <v/>
      </c>
      <c r="E75" s="8">
        <f>IF('Registo de operações'!AG81&lt;0,'Registo de operações'!AG81,"")</f>
        <v>-75.703842630609302</v>
      </c>
    </row>
    <row r="76" spans="1:5">
      <c r="A76" s="7">
        <f>'Registo de operações'!C82</f>
        <v>72</v>
      </c>
      <c r="B76" s="5" t="str">
        <f>IF('Registo de operações'!AJ82&gt;0,'Registo de operações'!AJ82,"")</f>
        <v/>
      </c>
      <c r="C76" s="5">
        <f>IF('Registo de operações'!AJ82&lt;0,'Registo de operações'!AJ82,"")</f>
        <v>-0.01</v>
      </c>
      <c r="D76" s="6" t="str">
        <f>IF('Registo de operações'!AG82&gt;0,'Registo de operações'!AG82,"")</f>
        <v/>
      </c>
      <c r="E76" s="8">
        <f>IF('Registo de operações'!AG82&lt;0,'Registo de operações'!AG82,"")</f>
        <v>-74.946804204303206</v>
      </c>
    </row>
    <row r="77" spans="1:5">
      <c r="A77" s="7">
        <f>'Registo de operações'!C83</f>
        <v>73</v>
      </c>
      <c r="B77" s="5" t="str">
        <f>IF('Registo de operações'!AJ83&gt;0,'Registo de operações'!AJ83,"")</f>
        <v/>
      </c>
      <c r="C77" s="5">
        <f>IF('Registo de operações'!AJ83&lt;0,'Registo de operações'!AJ83,"")</f>
        <v>-0.01</v>
      </c>
      <c r="D77" s="6" t="str">
        <f>IF('Registo de operações'!AG83&gt;0,'Registo de operações'!AG83,"")</f>
        <v/>
      </c>
      <c r="E77" s="8">
        <f>IF('Registo de operações'!AG83&lt;0,'Registo de operações'!AG83,"")</f>
        <v>-74.197336162260171</v>
      </c>
    </row>
    <row r="78" spans="1:5">
      <c r="A78" s="7">
        <f>'Registo de operações'!C84</f>
        <v>74</v>
      </c>
      <c r="B78" s="5">
        <f>IF('Registo de operações'!AJ84&gt;0,'Registo de operações'!AJ84,"")</f>
        <v>3.0117913832200062E-2</v>
      </c>
      <c r="C78" s="5" t="str">
        <f>IF('Registo de operações'!AJ84&lt;0,'Registo de operações'!AJ84,"")</f>
        <v/>
      </c>
      <c r="D78" s="6">
        <f>IF('Registo de operações'!AG84&gt;0,'Registo de operações'!AG84,"")</f>
        <v>221.23222873425962</v>
      </c>
      <c r="E78" s="8" t="str">
        <f>IF('Registo de operações'!AG84&lt;0,'Registo de operações'!AG84,"")</f>
        <v/>
      </c>
    </row>
    <row r="79" spans="1:5">
      <c r="A79" s="7">
        <f>'Registo de operações'!C85</f>
        <v>75</v>
      </c>
      <c r="B79" s="5" t="str">
        <f>IF('Registo de operações'!AJ85&gt;0,'Registo de operações'!AJ85,"")</f>
        <v/>
      </c>
      <c r="C79" s="5">
        <f>IF('Registo de operações'!AJ85&lt;0,'Registo de operações'!AJ85,"")</f>
        <v>-0.01</v>
      </c>
      <c r="D79" s="6" t="str">
        <f>IF('Registo de operações'!AG85&gt;0,'Registo de operações'!AG85,"")</f>
        <v/>
      </c>
      <c r="E79" s="8">
        <f>IF('Registo de operações'!AG85&lt;0,'Registo de operações'!AG85,"")</f>
        <v>-75.667685087980161</v>
      </c>
    </row>
    <row r="80" spans="1:5">
      <c r="A80" s="7">
        <f>'Registo de operações'!C86</f>
        <v>76</v>
      </c>
      <c r="B80" s="5" t="str">
        <f>IF('Registo de operações'!AJ86&gt;0,'Registo de operações'!AJ86,"")</f>
        <v/>
      </c>
      <c r="C80" s="5">
        <f>IF('Registo de operações'!AJ86&lt;0,'Registo de operações'!AJ86,"")</f>
        <v>-0.01</v>
      </c>
      <c r="D80" s="6" t="str">
        <f>IF('Registo de operações'!AG86&gt;0,'Registo de operações'!AG86,"")</f>
        <v/>
      </c>
      <c r="E80" s="8">
        <f>IF('Registo de operações'!AG86&lt;0,'Registo de operações'!AG86,"")</f>
        <v>-74.911008237100361</v>
      </c>
    </row>
    <row r="81" spans="1:5">
      <c r="A81" s="7">
        <f>'Registo de operações'!C87</f>
        <v>77</v>
      </c>
      <c r="B81" s="5" t="str">
        <f>IF('Registo de operações'!AJ87&gt;0,'Registo de operações'!AJ87,"")</f>
        <v/>
      </c>
      <c r="C81" s="5">
        <f>IF('Registo de operações'!AJ87&lt;0,'Registo de operações'!AJ87,"")</f>
        <v>-0.01</v>
      </c>
      <c r="D81" s="6" t="str">
        <f>IF('Registo de operações'!AG87&gt;0,'Registo de operações'!AG87,"")</f>
        <v/>
      </c>
      <c r="E81" s="8">
        <f>IF('Registo de operações'!AG87&lt;0,'Registo de operações'!AG87,"")</f>
        <v>-74.161898154729357</v>
      </c>
    </row>
    <row r="82" spans="1:5">
      <c r="A82" s="7">
        <f>'Registo de operações'!C88</f>
        <v>78</v>
      </c>
      <c r="B82" s="5" t="str">
        <f>IF('Registo de operações'!AJ88&gt;0,'Registo de operações'!AJ88,"")</f>
        <v/>
      </c>
      <c r="C82" s="5" t="str">
        <f>IF('Registo de operações'!AJ88&lt;0,'Registo de operações'!AJ88,"")</f>
        <v/>
      </c>
      <c r="D82" s="6" t="str">
        <f>IF('Registo de operações'!AG88&gt;0,'Registo de operações'!AG88,"")</f>
        <v/>
      </c>
      <c r="E82" s="8" t="str">
        <f>IF('Registo de operações'!AG88&lt;0,'Registo de operações'!AG88,"")</f>
        <v/>
      </c>
    </row>
    <row r="83" spans="1:5">
      <c r="A83" s="7">
        <f>'Registo de operações'!C89</f>
        <v>79</v>
      </c>
      <c r="B83" s="5" t="str">
        <f>IF('Registo de operações'!AJ89&gt;0,'Registo de operações'!AJ89,"")</f>
        <v/>
      </c>
      <c r="C83" s="5" t="str">
        <f>IF('Registo de operações'!AJ89&lt;0,'Registo de operações'!AJ89,"")</f>
        <v/>
      </c>
      <c r="D83" s="6" t="str">
        <f>IF('Registo de operações'!AG89&gt;0,'Registo de operações'!AG89,"")</f>
        <v/>
      </c>
      <c r="E83" s="8" t="str">
        <f>IF('Registo de operações'!AG89&lt;0,'Registo de operações'!AG89,"")</f>
        <v/>
      </c>
    </row>
    <row r="84" spans="1:5">
      <c r="A84" s="7">
        <f>'Registo de operações'!C90</f>
        <v>80</v>
      </c>
      <c r="B84" s="5" t="str">
        <f>IF('Registo de operações'!AJ90&gt;0,'Registo de operações'!AJ90,"")</f>
        <v/>
      </c>
      <c r="C84" s="5" t="str">
        <f>IF('Registo de operações'!AJ90&lt;0,'Registo de operações'!AJ90,"")</f>
        <v/>
      </c>
      <c r="D84" s="6" t="str">
        <f>IF('Registo de operações'!AG90&gt;0,'Registo de operações'!AG90,"")</f>
        <v/>
      </c>
      <c r="E84" s="8" t="str">
        <f>IF('Registo de operações'!AG90&lt;0,'Registo de operações'!AG90,"")</f>
        <v/>
      </c>
    </row>
    <row r="85" spans="1:5">
      <c r="A85" s="7">
        <f>'Registo de operações'!C91</f>
        <v>81</v>
      </c>
      <c r="B85" s="5" t="str">
        <f>IF('Registo de operações'!AJ91&gt;0,'Registo de operações'!AJ91,"")</f>
        <v/>
      </c>
      <c r="C85" s="5" t="str">
        <f>IF('Registo de operações'!AJ91&lt;0,'Registo de operações'!AJ91,"")</f>
        <v/>
      </c>
      <c r="D85" s="6" t="str">
        <f>IF('Registo de operações'!AG91&gt;0,'Registo de operações'!AG91,"")</f>
        <v/>
      </c>
      <c r="E85" s="8" t="str">
        <f>IF('Registo de operações'!AG91&lt;0,'Registo de operações'!AG91,"")</f>
        <v/>
      </c>
    </row>
    <row r="86" spans="1:5">
      <c r="A86" s="7">
        <f>'Registo de operações'!C92</f>
        <v>82</v>
      </c>
      <c r="B86" s="5" t="str">
        <f>IF('Registo de operações'!AJ92&gt;0,'Registo de operações'!AJ92,"")</f>
        <v/>
      </c>
      <c r="C86" s="5" t="str">
        <f>IF('Registo de operações'!AJ92&lt;0,'Registo de operações'!AJ92,"")</f>
        <v/>
      </c>
      <c r="D86" s="6" t="str">
        <f>IF('Registo de operações'!AG92&gt;0,'Registo de operações'!AG92,"")</f>
        <v/>
      </c>
      <c r="E86" s="8" t="str">
        <f>IF('Registo de operações'!AG92&lt;0,'Registo de operações'!AG92,"")</f>
        <v/>
      </c>
    </row>
    <row r="87" spans="1:5">
      <c r="A87" s="7">
        <f>'Registo de operações'!C93</f>
        <v>83</v>
      </c>
      <c r="B87" s="5" t="str">
        <f>IF('Registo de operações'!AJ93&gt;0,'Registo de operações'!AJ93,"")</f>
        <v/>
      </c>
      <c r="C87" s="5" t="str">
        <f>IF('Registo de operações'!AJ93&lt;0,'Registo de operações'!AJ93,"")</f>
        <v/>
      </c>
      <c r="D87" s="6" t="str">
        <f>IF('Registo de operações'!AG93&gt;0,'Registo de operações'!AG93,"")</f>
        <v/>
      </c>
      <c r="E87" s="8" t="str">
        <f>IF('Registo de operações'!AG93&lt;0,'Registo de operações'!AG93,"")</f>
        <v/>
      </c>
    </row>
    <row r="88" spans="1:5">
      <c r="A88" s="7">
        <f>'Registo de operações'!C94</f>
        <v>84</v>
      </c>
      <c r="B88" s="5" t="str">
        <f>IF('Registo de operações'!AJ94&gt;0,'Registo de operações'!AJ94,"")</f>
        <v/>
      </c>
      <c r="C88" s="5" t="str">
        <f>IF('Registo de operações'!AJ94&lt;0,'Registo de operações'!AJ94,"")</f>
        <v/>
      </c>
      <c r="D88" s="6" t="str">
        <f>IF('Registo de operações'!AG94&gt;0,'Registo de operações'!AG94,"")</f>
        <v/>
      </c>
      <c r="E88" s="8" t="str">
        <f>IF('Registo de operações'!AG94&lt;0,'Registo de operações'!AG94,"")</f>
        <v/>
      </c>
    </row>
    <row r="89" spans="1:5">
      <c r="A89" s="7">
        <f>'Registo de operações'!C95</f>
        <v>85</v>
      </c>
      <c r="B89" s="5" t="str">
        <f>IF('Registo de operações'!AJ95&gt;0,'Registo de operações'!AJ95,"")</f>
        <v/>
      </c>
      <c r="C89" s="5" t="str">
        <f>IF('Registo de operações'!AJ95&lt;0,'Registo de operações'!AJ95,"")</f>
        <v/>
      </c>
      <c r="D89" s="6" t="str">
        <f>IF('Registo de operações'!AG95&gt;0,'Registo de operações'!AG95,"")</f>
        <v/>
      </c>
      <c r="E89" s="8" t="str">
        <f>IF('Registo de operações'!AG95&lt;0,'Registo de operações'!AG95,"")</f>
        <v/>
      </c>
    </row>
    <row r="90" spans="1:5">
      <c r="A90" s="7">
        <f>'Registo de operações'!C96</f>
        <v>86</v>
      </c>
      <c r="B90" s="5" t="str">
        <f>IF('Registo de operações'!AJ96&gt;0,'Registo de operações'!AJ96,"")</f>
        <v/>
      </c>
      <c r="C90" s="5" t="str">
        <f>IF('Registo de operações'!AJ96&lt;0,'Registo de operações'!AJ96,"")</f>
        <v/>
      </c>
      <c r="D90" s="6" t="str">
        <f>IF('Registo de operações'!AG96&gt;0,'Registo de operações'!AG96,"")</f>
        <v/>
      </c>
      <c r="E90" s="8" t="str">
        <f>IF('Registo de operações'!AG96&lt;0,'Registo de operações'!AG96,"")</f>
        <v/>
      </c>
    </row>
    <row r="91" spans="1:5">
      <c r="A91" s="7">
        <f>'Registo de operações'!C97</f>
        <v>87</v>
      </c>
      <c r="B91" s="5" t="str">
        <f>IF('Registo de operações'!AJ97&gt;0,'Registo de operações'!AJ97,"")</f>
        <v/>
      </c>
      <c r="C91" s="5" t="str">
        <f>IF('Registo de operações'!AJ97&lt;0,'Registo de operações'!AJ97,"")</f>
        <v/>
      </c>
      <c r="D91" s="6" t="str">
        <f>IF('Registo de operações'!AG97&gt;0,'Registo de operações'!AG97,"")</f>
        <v/>
      </c>
      <c r="E91" s="8" t="str">
        <f>IF('Registo de operações'!AG97&lt;0,'Registo de operações'!AG97,"")</f>
        <v/>
      </c>
    </row>
    <row r="92" spans="1:5">
      <c r="A92" s="7">
        <f>'Registo de operações'!C98</f>
        <v>88</v>
      </c>
      <c r="B92" s="5" t="str">
        <f>IF('Registo de operações'!AJ98&gt;0,'Registo de operações'!AJ98,"")</f>
        <v/>
      </c>
      <c r="C92" s="5" t="str">
        <f>IF('Registo de operações'!AJ98&lt;0,'Registo de operações'!AJ98,"")</f>
        <v/>
      </c>
      <c r="D92" s="6" t="str">
        <f>IF('Registo de operações'!AG98&gt;0,'Registo de operações'!AG98,"")</f>
        <v/>
      </c>
      <c r="E92" s="8" t="str">
        <f>IF('Registo de operações'!AG98&lt;0,'Registo de operações'!AG98,"")</f>
        <v/>
      </c>
    </row>
    <row r="93" spans="1:5">
      <c r="A93" s="7">
        <f>'Registo de operações'!C99</f>
        <v>89</v>
      </c>
      <c r="B93" s="5" t="str">
        <f>IF('Registo de operações'!AJ99&gt;0,'Registo de operações'!AJ99,"")</f>
        <v/>
      </c>
      <c r="C93" s="5" t="str">
        <f>IF('Registo de operações'!AJ99&lt;0,'Registo de operações'!AJ99,"")</f>
        <v/>
      </c>
      <c r="D93" s="6" t="str">
        <f>IF('Registo de operações'!AG99&gt;0,'Registo de operações'!AG99,"")</f>
        <v/>
      </c>
      <c r="E93" s="8" t="str">
        <f>IF('Registo de operações'!AG99&lt;0,'Registo de operações'!AG99,"")</f>
        <v/>
      </c>
    </row>
    <row r="94" spans="1:5">
      <c r="A94" s="7">
        <f>'Registo de operações'!C100</f>
        <v>90</v>
      </c>
      <c r="B94" s="5" t="str">
        <f>IF('Registo de operações'!AJ100&gt;0,'Registo de operações'!AJ100,"")</f>
        <v/>
      </c>
      <c r="C94" s="5" t="str">
        <f>IF('Registo de operações'!AJ100&lt;0,'Registo de operações'!AJ100,"")</f>
        <v/>
      </c>
      <c r="D94" s="6" t="str">
        <f>IF('Registo de operações'!AG100&gt;0,'Registo de operações'!AG100,"")</f>
        <v/>
      </c>
      <c r="E94" s="8" t="str">
        <f>IF('Registo de operações'!AG100&lt;0,'Registo de operações'!AG100,"")</f>
        <v/>
      </c>
    </row>
    <row r="95" spans="1:5">
      <c r="A95" s="7">
        <f>'Registo de operações'!C101</f>
        <v>91</v>
      </c>
      <c r="B95" s="5" t="str">
        <f>IF('Registo de operações'!AJ101&gt;0,'Registo de operações'!AJ101,"")</f>
        <v/>
      </c>
      <c r="C95" s="5" t="str">
        <f>IF('Registo de operações'!AJ101&lt;0,'Registo de operações'!AJ101,"")</f>
        <v/>
      </c>
      <c r="D95" s="6" t="str">
        <f>IF('Registo de operações'!AG101&gt;0,'Registo de operações'!AG101,"")</f>
        <v/>
      </c>
      <c r="E95" s="8" t="str">
        <f>IF('Registo de operações'!AG101&lt;0,'Registo de operações'!AG101,"")</f>
        <v/>
      </c>
    </row>
    <row r="96" spans="1:5">
      <c r="A96" s="7">
        <f>'Registo de operações'!C102</f>
        <v>92</v>
      </c>
      <c r="B96" s="5" t="str">
        <f>IF('Registo de operações'!AJ102&gt;0,'Registo de operações'!AJ102,"")</f>
        <v/>
      </c>
      <c r="C96" s="5" t="str">
        <f>IF('Registo de operações'!AJ102&lt;0,'Registo de operações'!AJ102,"")</f>
        <v/>
      </c>
      <c r="D96" s="6" t="str">
        <f>IF('Registo de operações'!AG102&gt;0,'Registo de operações'!AG102,"")</f>
        <v/>
      </c>
      <c r="E96" s="8" t="str">
        <f>IF('Registo de operações'!AG102&lt;0,'Registo de operações'!AG102,"")</f>
        <v/>
      </c>
    </row>
    <row r="97" spans="1:5">
      <c r="A97" s="7">
        <f>'Registo de operações'!C103</f>
        <v>93</v>
      </c>
      <c r="B97" s="5" t="str">
        <f>IF('Registo de operações'!AJ103&gt;0,'Registo de operações'!AJ103,"")</f>
        <v/>
      </c>
      <c r="C97" s="5" t="str">
        <f>IF('Registo de operações'!AJ103&lt;0,'Registo de operações'!AJ103,"")</f>
        <v/>
      </c>
      <c r="D97" s="6" t="str">
        <f>IF('Registo de operações'!AG103&gt;0,'Registo de operações'!AG103,"")</f>
        <v/>
      </c>
      <c r="E97" s="8" t="str">
        <f>IF('Registo de operações'!AG103&lt;0,'Registo de operações'!AG103,"")</f>
        <v/>
      </c>
    </row>
    <row r="98" spans="1:5">
      <c r="A98" s="7">
        <f>'Registo de operações'!C104</f>
        <v>94</v>
      </c>
      <c r="B98" s="5" t="str">
        <f>IF('Registo de operações'!AJ104&gt;0,'Registo de operações'!AJ104,"")</f>
        <v/>
      </c>
      <c r="C98" s="5" t="str">
        <f>IF('Registo de operações'!AJ104&lt;0,'Registo de operações'!AJ104,"")</f>
        <v/>
      </c>
      <c r="D98" s="6" t="str">
        <f>IF('Registo de operações'!AG104&gt;0,'Registo de operações'!AG104,"")</f>
        <v/>
      </c>
      <c r="E98" s="8" t="str">
        <f>IF('Registo de operações'!AG104&lt;0,'Registo de operações'!AG104,"")</f>
        <v/>
      </c>
    </row>
    <row r="99" spans="1:5">
      <c r="A99" s="7">
        <f>'Registo de operações'!C105</f>
        <v>95</v>
      </c>
      <c r="B99" s="5" t="str">
        <f>IF('Registo de operações'!AJ105&gt;0,'Registo de operações'!AJ105,"")</f>
        <v/>
      </c>
      <c r="C99" s="5" t="str">
        <f>IF('Registo de operações'!AJ105&lt;0,'Registo de operações'!AJ105,"")</f>
        <v/>
      </c>
      <c r="D99" s="6" t="str">
        <f>IF('Registo de operações'!AG105&gt;0,'Registo de operações'!AG105,"")</f>
        <v/>
      </c>
      <c r="E99" s="8" t="str">
        <f>IF('Registo de operações'!AG105&lt;0,'Registo de operações'!AG105,"")</f>
        <v/>
      </c>
    </row>
    <row r="100" spans="1:5">
      <c r="A100" s="7">
        <f>'Registo de operações'!C106</f>
        <v>96</v>
      </c>
      <c r="B100" s="5" t="str">
        <f>IF('Registo de operações'!AJ106&gt;0,'Registo de operações'!AJ106,"")</f>
        <v/>
      </c>
      <c r="C100" s="5" t="str">
        <f>IF('Registo de operações'!AJ106&lt;0,'Registo de operações'!AJ106,"")</f>
        <v/>
      </c>
      <c r="D100" s="6" t="str">
        <f>IF('Registo de operações'!AG106&gt;0,'Registo de operações'!AG106,"")</f>
        <v/>
      </c>
      <c r="E100" s="8" t="str">
        <f>IF('Registo de operações'!AG106&lt;0,'Registo de operações'!AG106,"")</f>
        <v/>
      </c>
    </row>
    <row r="101" spans="1:5">
      <c r="A101" s="7">
        <f>'Registo de operações'!C107</f>
        <v>97</v>
      </c>
      <c r="B101" s="5" t="str">
        <f>IF('Registo de operações'!AJ107&gt;0,'Registo de operações'!AJ107,"")</f>
        <v/>
      </c>
      <c r="C101" s="5" t="str">
        <f>IF('Registo de operações'!AJ107&lt;0,'Registo de operações'!AJ107,"")</f>
        <v/>
      </c>
      <c r="D101" s="6" t="str">
        <f>IF('Registo de operações'!AG107&gt;0,'Registo de operações'!AG107,"")</f>
        <v/>
      </c>
      <c r="E101" s="8" t="str">
        <f>IF('Registo de operações'!AG107&lt;0,'Registo de operações'!AG107,"")</f>
        <v/>
      </c>
    </row>
    <row r="102" spans="1:5">
      <c r="A102" s="7">
        <f>'Registo de operações'!C108</f>
        <v>98</v>
      </c>
      <c r="B102" s="5" t="str">
        <f>IF('Registo de operações'!AJ108&gt;0,'Registo de operações'!AJ108,"")</f>
        <v/>
      </c>
      <c r="C102" s="5" t="str">
        <f>IF('Registo de operações'!AJ108&lt;0,'Registo de operações'!AJ108,"")</f>
        <v/>
      </c>
      <c r="D102" s="6" t="str">
        <f>IF('Registo de operações'!AG108&gt;0,'Registo de operações'!AG108,"")</f>
        <v/>
      </c>
      <c r="E102" s="8" t="str">
        <f>IF('Registo de operações'!AG108&lt;0,'Registo de operações'!AG108,"")</f>
        <v/>
      </c>
    </row>
    <row r="103" spans="1:5">
      <c r="A103" s="7">
        <f>'Registo de operações'!C109</f>
        <v>99</v>
      </c>
      <c r="B103" s="5" t="str">
        <f>IF('Registo de operações'!AJ109&gt;0,'Registo de operações'!AJ109,"")</f>
        <v/>
      </c>
      <c r="C103" s="5" t="str">
        <f>IF('Registo de operações'!AJ109&lt;0,'Registo de operações'!AJ109,"")</f>
        <v/>
      </c>
      <c r="D103" s="6" t="str">
        <f>IF('Registo de operações'!AG109&gt;0,'Registo de operações'!AG109,"")</f>
        <v/>
      </c>
      <c r="E103" s="8" t="str">
        <f>IF('Registo de operações'!AG109&lt;0,'Registo de operações'!AG109,"")</f>
        <v/>
      </c>
    </row>
    <row r="104" spans="1:5">
      <c r="A104" s="7">
        <f>'Registo de operações'!C110</f>
        <v>100</v>
      </c>
      <c r="B104" s="5" t="str">
        <f>IF('Registo de operações'!AJ110&gt;0,'Registo de operações'!AJ110,"")</f>
        <v/>
      </c>
      <c r="C104" s="5" t="str">
        <f>IF('Registo de operações'!AJ110&lt;0,'Registo de operações'!AJ110,"")</f>
        <v/>
      </c>
      <c r="D104" s="6" t="str">
        <f>IF('Registo de operações'!AG110&gt;0,'Registo de operações'!AG110,"")</f>
        <v/>
      </c>
      <c r="E104" s="8" t="str">
        <f>IF('Registo de operações'!AG110&lt;0,'Registo de operações'!AG110,"")</f>
        <v/>
      </c>
    </row>
    <row r="105" spans="1:5">
      <c r="A105" s="7">
        <f>'Registo de operações'!C111</f>
        <v>0</v>
      </c>
      <c r="B105" s="5" t="str">
        <f>IF('Registo de operações'!AJ111&gt;0,'Registo de operações'!AJ111,"")</f>
        <v/>
      </c>
      <c r="C105" s="5" t="str">
        <f>IF('Registo de operações'!AJ111&lt;0,'Registo de operações'!AJ111,"")</f>
        <v/>
      </c>
      <c r="D105" s="6" t="str">
        <f>IF('Registo de operações'!AG111&gt;0,'Registo de operações'!AG111,"")</f>
        <v/>
      </c>
      <c r="E105" s="8" t="str">
        <f>IF('Registo de operações'!AG111&lt;0,'Registo de operações'!AG111,"")</f>
        <v/>
      </c>
    </row>
    <row r="106" spans="1:5">
      <c r="A106" s="7">
        <f>'Registo de operações'!C112</f>
        <v>0</v>
      </c>
      <c r="B106" s="5" t="str">
        <f>IF('Registo de operações'!AJ112&gt;0,'Registo de operações'!AJ112,"")</f>
        <v/>
      </c>
      <c r="C106" s="5" t="str">
        <f>IF('Registo de operações'!AJ112&lt;0,'Registo de operações'!AJ112,"")</f>
        <v/>
      </c>
      <c r="D106" s="6" t="str">
        <f>IF('Registo de operações'!AG112&gt;0,'Registo de operações'!AG112,"")</f>
        <v/>
      </c>
      <c r="E106" s="8" t="str">
        <f>IF('Registo de operações'!AG112&lt;0,'Registo de operações'!AG112,"")</f>
        <v/>
      </c>
    </row>
    <row r="107" spans="1:5">
      <c r="A107" s="7">
        <f>'Registo de operações'!C113</f>
        <v>0</v>
      </c>
      <c r="B107" s="5" t="str">
        <f>IF('Registo de operações'!AJ113&gt;0,'Registo de operações'!AJ113,"")</f>
        <v/>
      </c>
      <c r="C107" s="5" t="str">
        <f>IF('Registo de operações'!AJ113&lt;0,'Registo de operações'!AJ113,"")</f>
        <v/>
      </c>
      <c r="D107" s="6" t="str">
        <f>IF('Registo de operações'!AG113&gt;0,'Registo de operações'!AG113,"")</f>
        <v/>
      </c>
      <c r="E107" s="8" t="str">
        <f>IF('Registo de operações'!AG113&lt;0,'Registo de operações'!AG113,"")</f>
        <v/>
      </c>
    </row>
    <row r="108" spans="1:5">
      <c r="A108" s="7">
        <f>'Registo de operações'!C114</f>
        <v>0</v>
      </c>
      <c r="B108" s="5" t="str">
        <f>IF('Registo de operações'!AJ114&gt;0,'Registo de operações'!AJ114,"")</f>
        <v/>
      </c>
      <c r="C108" s="5" t="str">
        <f>IF('Registo de operações'!AJ114&lt;0,'Registo de operações'!AJ114,"")</f>
        <v/>
      </c>
      <c r="D108" s="6" t="str">
        <f>IF('Registo de operações'!AG114&gt;0,'Registo de operações'!AG114,"")</f>
        <v/>
      </c>
      <c r="E108" s="8" t="str">
        <f>IF('Registo de operações'!AG114&lt;0,'Registo de operações'!AG114,"")</f>
        <v/>
      </c>
    </row>
    <row r="109" spans="1:5">
      <c r="A109" s="7">
        <f>'Registo de operações'!C115</f>
        <v>0</v>
      </c>
      <c r="B109" s="5" t="str">
        <f>IF('Registo de operações'!AJ115&gt;0,'Registo de operações'!AJ115,"")</f>
        <v/>
      </c>
      <c r="C109" s="5" t="str">
        <f>IF('Registo de operações'!AJ115&lt;0,'Registo de operações'!AJ115,"")</f>
        <v/>
      </c>
      <c r="D109" s="6" t="str">
        <f>IF('Registo de operações'!AG115&gt;0,'Registo de operações'!AG115,"")</f>
        <v/>
      </c>
      <c r="E109" s="8" t="str">
        <f>IF('Registo de operações'!AG115&lt;0,'Registo de operações'!AG115,"")</f>
        <v/>
      </c>
    </row>
    <row r="110" spans="1:5">
      <c r="A110" s="7">
        <f>'Registo de operações'!C116</f>
        <v>0</v>
      </c>
      <c r="B110" s="5" t="str">
        <f>IF('Registo de operações'!AJ116&gt;0,'Registo de operações'!AJ116,"")</f>
        <v/>
      </c>
      <c r="C110" s="5" t="str">
        <f>IF('Registo de operações'!AJ116&lt;0,'Registo de operações'!AJ116,"")</f>
        <v/>
      </c>
      <c r="D110" s="6" t="str">
        <f>IF('Registo de operações'!AG116&gt;0,'Registo de operações'!AG116,"")</f>
        <v/>
      </c>
      <c r="E110" s="8" t="str">
        <f>IF('Registo de operações'!AG116&lt;0,'Registo de operações'!AG116,"")</f>
        <v/>
      </c>
    </row>
    <row r="111" spans="1:5">
      <c r="A111" s="7">
        <f>'Registo de operações'!C117</f>
        <v>0</v>
      </c>
      <c r="B111" s="5" t="str">
        <f>IF('Registo de operações'!AJ117&gt;0,'Registo de operações'!AJ117,"")</f>
        <v/>
      </c>
      <c r="C111" s="5" t="str">
        <f>IF('Registo de operações'!AJ117&lt;0,'Registo de operações'!AJ117,"")</f>
        <v/>
      </c>
      <c r="D111" s="6" t="str">
        <f>IF('Registo de operações'!AG117&gt;0,'Registo de operações'!AG117,"")</f>
        <v/>
      </c>
      <c r="E111" s="8" t="str">
        <f>IF('Registo de operações'!AG117&lt;0,'Registo de operações'!AG117,"")</f>
        <v/>
      </c>
    </row>
    <row r="112" spans="1:5">
      <c r="A112" s="7">
        <f>'Registo de operações'!C118</f>
        <v>0</v>
      </c>
      <c r="B112" s="5" t="str">
        <f>IF('Registo de operações'!AJ118&gt;0,'Registo de operações'!AJ118,"")</f>
        <v/>
      </c>
      <c r="C112" s="5" t="str">
        <f>IF('Registo de operações'!AJ118&lt;0,'Registo de operações'!AJ118,"")</f>
        <v/>
      </c>
      <c r="D112" s="6" t="str">
        <f>IF('Registo de operações'!AG118&gt;0,'Registo de operações'!AG118,"")</f>
        <v/>
      </c>
      <c r="E112" s="8" t="str">
        <f>IF('Registo de operações'!AG118&lt;0,'Registo de operações'!AG118,"")</f>
        <v/>
      </c>
    </row>
    <row r="113" spans="1:5">
      <c r="A113" s="7">
        <f>'Registo de operações'!C119</f>
        <v>0</v>
      </c>
      <c r="B113" s="5" t="str">
        <f>IF('Registo de operações'!AJ119&gt;0,'Registo de operações'!AJ119,"")</f>
        <v/>
      </c>
      <c r="C113" s="5" t="str">
        <f>IF('Registo de operações'!AJ119&lt;0,'Registo de operações'!AJ119,"")</f>
        <v/>
      </c>
      <c r="D113" s="6" t="str">
        <f>IF('Registo de operações'!AG119&gt;0,'Registo de operações'!AG119,"")</f>
        <v/>
      </c>
      <c r="E113" s="8" t="str">
        <f>IF('Registo de operações'!AG119&lt;0,'Registo de operações'!AG119,"")</f>
        <v/>
      </c>
    </row>
    <row r="114" spans="1:5">
      <c r="A114" s="7">
        <f>'Registo de operações'!C120</f>
        <v>0</v>
      </c>
      <c r="B114" s="5" t="str">
        <f>IF('Registo de operações'!AJ120&gt;0,'Registo de operações'!AJ120,"")</f>
        <v/>
      </c>
      <c r="C114" s="5" t="str">
        <f>IF('Registo de operações'!AJ120&lt;0,'Registo de operações'!AJ120,"")</f>
        <v/>
      </c>
      <c r="D114" s="6" t="str">
        <f>IF('Registo de operações'!AG120&gt;0,'Registo de operações'!AG120,"")</f>
        <v/>
      </c>
      <c r="E114" s="8" t="str">
        <f>IF('Registo de operações'!AG120&lt;0,'Registo de operações'!AG120,"")</f>
        <v/>
      </c>
    </row>
    <row r="115" spans="1:5">
      <c r="A115" s="7">
        <f>'Registo de operações'!C121</f>
        <v>0</v>
      </c>
      <c r="B115" s="5" t="str">
        <f>IF('Registo de operações'!AJ121&gt;0,'Registo de operações'!AJ121,"")</f>
        <v/>
      </c>
      <c r="C115" s="5" t="str">
        <f>IF('Registo de operações'!AJ121&lt;0,'Registo de operações'!AJ121,"")</f>
        <v/>
      </c>
      <c r="D115" s="6" t="str">
        <f>IF('Registo de operações'!AG121&gt;0,'Registo de operações'!AG121,"")</f>
        <v/>
      </c>
      <c r="E115" s="8" t="str">
        <f>IF('Registo de operações'!AG121&lt;0,'Registo de operações'!AG121,"")</f>
        <v/>
      </c>
    </row>
    <row r="116" spans="1:5">
      <c r="A116" s="7">
        <f>'Registo de operações'!C122</f>
        <v>0</v>
      </c>
      <c r="B116" s="5" t="str">
        <f>IF('Registo de operações'!AJ122&gt;0,'Registo de operações'!AJ122,"")</f>
        <v/>
      </c>
      <c r="C116" s="5" t="str">
        <f>IF('Registo de operações'!AJ122&lt;0,'Registo de operações'!AJ122,"")</f>
        <v/>
      </c>
      <c r="D116" s="6" t="str">
        <f>IF('Registo de operações'!AG122&gt;0,'Registo de operações'!AG122,"")</f>
        <v/>
      </c>
      <c r="E116" s="8" t="str">
        <f>IF('Registo de operações'!AG122&lt;0,'Registo de operações'!AG122,"")</f>
        <v/>
      </c>
    </row>
    <row r="117" spans="1:5">
      <c r="A117" s="7">
        <f>'Registo de operações'!C123</f>
        <v>0</v>
      </c>
      <c r="B117" s="5" t="str">
        <f>IF('Registo de operações'!AJ123&gt;0,'Registo de operações'!AJ123,"")</f>
        <v/>
      </c>
      <c r="C117" s="5" t="str">
        <f>IF('Registo de operações'!AJ123&lt;0,'Registo de operações'!AJ123,"")</f>
        <v/>
      </c>
      <c r="D117" s="6" t="str">
        <f>IF('Registo de operações'!AG123&gt;0,'Registo de operações'!AG123,"")</f>
        <v/>
      </c>
      <c r="E117" s="8" t="str">
        <f>IF('Registo de operações'!AG123&lt;0,'Registo de operações'!AG123,"")</f>
        <v/>
      </c>
    </row>
    <row r="118" spans="1:5">
      <c r="A118" s="7">
        <f>'Registo de operações'!C124</f>
        <v>0</v>
      </c>
      <c r="B118" s="5" t="str">
        <f>IF('Registo de operações'!AJ124&gt;0,'Registo de operações'!AJ124,"")</f>
        <v/>
      </c>
      <c r="C118" s="5" t="str">
        <f>IF('Registo de operações'!AJ124&lt;0,'Registo de operações'!AJ124,"")</f>
        <v/>
      </c>
      <c r="D118" s="6" t="str">
        <f>IF('Registo de operações'!AG124&gt;0,'Registo de operações'!AG124,"")</f>
        <v/>
      </c>
      <c r="E118" s="8" t="str">
        <f>IF('Registo de operações'!AG124&lt;0,'Registo de operações'!AG124,"")</f>
        <v/>
      </c>
    </row>
    <row r="119" spans="1:5">
      <c r="A119" s="7">
        <f>'Registo de operações'!C125</f>
        <v>0</v>
      </c>
      <c r="B119" s="5" t="str">
        <f>IF('Registo de operações'!AJ125&gt;0,'Registo de operações'!AJ125,"")</f>
        <v/>
      </c>
      <c r="C119" s="5" t="str">
        <f>IF('Registo de operações'!AJ125&lt;0,'Registo de operações'!AJ125,"")</f>
        <v/>
      </c>
      <c r="D119" s="6" t="str">
        <f>IF('Registo de operações'!AG125&gt;0,'Registo de operações'!AG125,"")</f>
        <v/>
      </c>
      <c r="E119" s="8" t="str">
        <f>IF('Registo de operações'!AG125&lt;0,'Registo de operações'!AG125,"")</f>
        <v/>
      </c>
    </row>
    <row r="120" spans="1:5">
      <c r="A120" s="7">
        <f>'Registo de operações'!C126</f>
        <v>0</v>
      </c>
      <c r="B120" s="5" t="str">
        <f>IF('Registo de operações'!AJ126&gt;0,'Registo de operações'!AJ126,"")</f>
        <v/>
      </c>
      <c r="C120" s="5" t="str">
        <f>IF('Registo de operações'!AJ126&lt;0,'Registo de operações'!AJ126,"")</f>
        <v/>
      </c>
      <c r="D120" s="6" t="str">
        <f>IF('Registo de operações'!AG126&gt;0,'Registo de operações'!AG126,"")</f>
        <v/>
      </c>
      <c r="E120" s="8" t="str">
        <f>IF('Registo de operações'!AG126&lt;0,'Registo de operações'!AG126,"")</f>
        <v/>
      </c>
    </row>
    <row r="121" spans="1:5">
      <c r="A121" s="7">
        <f>'Registo de operações'!C127</f>
        <v>0</v>
      </c>
      <c r="B121" s="5" t="str">
        <f>IF('Registo de operações'!AJ127&gt;0,'Registo de operações'!AJ127,"")</f>
        <v/>
      </c>
      <c r="C121" s="5" t="str">
        <f>IF('Registo de operações'!AJ127&lt;0,'Registo de operações'!AJ127,"")</f>
        <v/>
      </c>
      <c r="D121" s="6" t="str">
        <f>IF('Registo de operações'!AG127&gt;0,'Registo de operações'!AG127,"")</f>
        <v/>
      </c>
      <c r="E121" s="8" t="str">
        <f>IF('Registo de operações'!AG127&lt;0,'Registo de operações'!AG127,"")</f>
        <v/>
      </c>
    </row>
    <row r="122" spans="1:5">
      <c r="A122" s="7">
        <f>'Registo de operações'!C128</f>
        <v>0</v>
      </c>
      <c r="B122" s="5" t="str">
        <f>IF('Registo de operações'!AJ128&gt;0,'Registo de operações'!AJ128,"")</f>
        <v/>
      </c>
      <c r="C122" s="5" t="str">
        <f>IF('Registo de operações'!AJ128&lt;0,'Registo de operações'!AJ128,"")</f>
        <v/>
      </c>
      <c r="D122" s="6" t="str">
        <f>IF('Registo de operações'!AG128&gt;0,'Registo de operações'!AG128,"")</f>
        <v/>
      </c>
      <c r="E122" s="8" t="str">
        <f>IF('Registo de operações'!AG128&lt;0,'Registo de operações'!AG128,"")</f>
        <v/>
      </c>
    </row>
    <row r="123" spans="1:5">
      <c r="A123" s="7">
        <f>'Registo de operações'!C129</f>
        <v>0</v>
      </c>
      <c r="B123" s="5" t="str">
        <f>IF('Registo de operações'!AJ129&gt;0,'Registo de operações'!AJ129,"")</f>
        <v/>
      </c>
      <c r="C123" s="5" t="str">
        <f>IF('Registo de operações'!AJ129&lt;0,'Registo de operações'!AJ129,"")</f>
        <v/>
      </c>
      <c r="D123" s="6" t="str">
        <f>IF('Registo de operações'!AG129&gt;0,'Registo de operações'!AG129,"")</f>
        <v/>
      </c>
      <c r="E123" s="8" t="str">
        <f>IF('Registo de operações'!AG129&lt;0,'Registo de operações'!AG129,"")</f>
        <v/>
      </c>
    </row>
    <row r="124" spans="1:5">
      <c r="A124" s="7">
        <f>'Registo de operações'!C130</f>
        <v>0</v>
      </c>
      <c r="B124" s="5" t="str">
        <f>IF('Registo de operações'!AJ130&gt;0,'Registo de operações'!AJ130,"")</f>
        <v/>
      </c>
      <c r="C124" s="5" t="str">
        <f>IF('Registo de operações'!AJ130&lt;0,'Registo de operações'!AJ130,"")</f>
        <v/>
      </c>
      <c r="D124" s="6" t="str">
        <f>IF('Registo de operações'!AG130&gt;0,'Registo de operações'!AG130,"")</f>
        <v/>
      </c>
      <c r="E124" s="8" t="str">
        <f>IF('Registo de operações'!AG130&lt;0,'Registo de operações'!AG130,"")</f>
        <v/>
      </c>
    </row>
    <row r="125" spans="1:5">
      <c r="A125" s="7">
        <f>'Registo de operações'!C131</f>
        <v>0</v>
      </c>
      <c r="B125" s="5" t="str">
        <f>IF('Registo de operações'!AJ131&gt;0,'Registo de operações'!AJ131,"")</f>
        <v/>
      </c>
      <c r="C125" s="5" t="str">
        <f>IF('Registo de operações'!AJ131&lt;0,'Registo de operações'!AJ131,"")</f>
        <v/>
      </c>
      <c r="D125" s="6" t="str">
        <f>IF('Registo de operações'!AG131&gt;0,'Registo de operações'!AG131,"")</f>
        <v/>
      </c>
      <c r="E125" s="8" t="str">
        <f>IF('Registo de operações'!AG131&lt;0,'Registo de operações'!AG131,"")</f>
        <v/>
      </c>
    </row>
    <row r="126" spans="1:5">
      <c r="A126" s="7">
        <f>'Registo de operações'!C132</f>
        <v>0</v>
      </c>
      <c r="B126" s="5" t="str">
        <f>IF('Registo de operações'!AJ132&gt;0,'Registo de operações'!AJ132,"")</f>
        <v/>
      </c>
      <c r="C126" s="5" t="str">
        <f>IF('Registo de operações'!AJ132&lt;0,'Registo de operações'!AJ132,"")</f>
        <v/>
      </c>
      <c r="D126" s="6" t="str">
        <f>IF('Registo de operações'!AG132&gt;0,'Registo de operações'!AG132,"")</f>
        <v/>
      </c>
      <c r="E126" s="8" t="str">
        <f>IF('Registo de operações'!AG132&lt;0,'Registo de operações'!AG132,"")</f>
        <v/>
      </c>
    </row>
    <row r="127" spans="1:5">
      <c r="A127" s="7">
        <f>'Registo de operações'!C133</f>
        <v>0</v>
      </c>
      <c r="B127" s="5" t="str">
        <f>IF('Registo de operações'!AJ133&gt;0,'Registo de operações'!AJ133,"")</f>
        <v/>
      </c>
      <c r="C127" s="5" t="str">
        <f>IF('Registo de operações'!AJ133&lt;0,'Registo de operações'!AJ133,"")</f>
        <v/>
      </c>
      <c r="D127" s="6" t="str">
        <f>IF('Registo de operações'!AG133&gt;0,'Registo de operações'!AG133,"")</f>
        <v/>
      </c>
      <c r="E127" s="8" t="str">
        <f>IF('Registo de operações'!AG133&lt;0,'Registo de operações'!AG133,"")</f>
        <v/>
      </c>
    </row>
    <row r="128" spans="1:5">
      <c r="A128" s="7">
        <f>'Registo de operações'!C134</f>
        <v>0</v>
      </c>
      <c r="B128" s="5" t="str">
        <f>IF('Registo de operações'!AJ134&gt;0,'Registo de operações'!AJ134,"")</f>
        <v/>
      </c>
      <c r="C128" s="5" t="str">
        <f>IF('Registo de operações'!AJ134&lt;0,'Registo de operações'!AJ134,"")</f>
        <v/>
      </c>
      <c r="D128" s="6" t="str">
        <f>IF('Registo de operações'!AG134&gt;0,'Registo de operações'!AG134,"")</f>
        <v/>
      </c>
      <c r="E128" s="8" t="str">
        <f>IF('Registo de operações'!AG134&lt;0,'Registo de operações'!AG134,"")</f>
        <v/>
      </c>
    </row>
    <row r="129" spans="1:5">
      <c r="A129" s="7">
        <f>'Registo de operações'!C135</f>
        <v>0</v>
      </c>
      <c r="B129" s="5" t="str">
        <f>IF('Registo de operações'!AJ135&gt;0,'Registo de operações'!AJ135,"")</f>
        <v/>
      </c>
      <c r="C129" s="5" t="str">
        <f>IF('Registo de operações'!AJ135&lt;0,'Registo de operações'!AJ135,"")</f>
        <v/>
      </c>
      <c r="D129" s="6" t="str">
        <f>IF('Registo de operações'!AG135&gt;0,'Registo de operações'!AG135,"")</f>
        <v/>
      </c>
      <c r="E129" s="8" t="str">
        <f>IF('Registo de operações'!AG135&lt;0,'Registo de operações'!AG135,"")</f>
        <v/>
      </c>
    </row>
    <row r="130" spans="1:5">
      <c r="A130" s="7">
        <f>'Registo de operações'!C136</f>
        <v>0</v>
      </c>
      <c r="B130" s="5" t="str">
        <f>IF('Registo de operações'!AJ136&gt;0,'Registo de operações'!AJ136,"")</f>
        <v/>
      </c>
      <c r="C130" s="5" t="str">
        <f>IF('Registo de operações'!AJ136&lt;0,'Registo de operações'!AJ136,"")</f>
        <v/>
      </c>
      <c r="D130" s="6" t="str">
        <f>IF('Registo de operações'!AG136&gt;0,'Registo de operações'!AG136,"")</f>
        <v/>
      </c>
      <c r="E130" s="8" t="str">
        <f>IF('Registo de operações'!AG136&lt;0,'Registo de operações'!AG136,"")</f>
        <v/>
      </c>
    </row>
    <row r="131" spans="1:5">
      <c r="A131" s="7">
        <f>'Registo de operações'!C137</f>
        <v>0</v>
      </c>
      <c r="B131" s="5" t="str">
        <f>IF('Registo de operações'!AJ137&gt;0,'Registo de operações'!AJ137,"")</f>
        <v/>
      </c>
      <c r="C131" s="5" t="str">
        <f>IF('Registo de operações'!AJ137&lt;0,'Registo de operações'!AJ137,"")</f>
        <v/>
      </c>
      <c r="D131" s="6" t="str">
        <f>IF('Registo de operações'!AG137&gt;0,'Registo de operações'!AG137,"")</f>
        <v/>
      </c>
      <c r="E131" s="8" t="str">
        <f>IF('Registo de operações'!AG137&lt;0,'Registo de operações'!AG137,"")</f>
        <v/>
      </c>
    </row>
    <row r="132" spans="1:5">
      <c r="A132" s="7">
        <f>'Registo de operações'!C138</f>
        <v>0</v>
      </c>
      <c r="B132" s="5" t="str">
        <f>IF('Registo de operações'!AJ138&gt;0,'Registo de operações'!AJ138,"")</f>
        <v/>
      </c>
      <c r="C132" s="5" t="str">
        <f>IF('Registo de operações'!AJ138&lt;0,'Registo de operações'!AJ138,"")</f>
        <v/>
      </c>
      <c r="D132" s="6" t="str">
        <f>IF('Registo de operações'!AG138&gt;0,'Registo de operações'!AG138,"")</f>
        <v/>
      </c>
      <c r="E132" s="8" t="str">
        <f>IF('Registo de operações'!AG138&lt;0,'Registo de operações'!AG138,"")</f>
        <v/>
      </c>
    </row>
    <row r="133" spans="1:5">
      <c r="A133" s="7">
        <f>'Registo de operações'!C139</f>
        <v>0</v>
      </c>
      <c r="B133" s="5" t="str">
        <f>IF('Registo de operações'!AJ139&gt;0,'Registo de operações'!AJ139,"")</f>
        <v/>
      </c>
      <c r="C133" s="5" t="str">
        <f>IF('Registo de operações'!AJ139&lt;0,'Registo de operações'!AJ139,"")</f>
        <v/>
      </c>
      <c r="D133" s="6" t="str">
        <f>IF('Registo de operações'!AG139&gt;0,'Registo de operações'!AG139,"")</f>
        <v/>
      </c>
      <c r="E133" s="8" t="str">
        <f>IF('Registo de operações'!AG139&lt;0,'Registo de operações'!AG139,"")</f>
        <v/>
      </c>
    </row>
    <row r="134" spans="1:5">
      <c r="A134" s="7">
        <f>'Registo de operações'!C140</f>
        <v>0</v>
      </c>
      <c r="B134" s="5" t="str">
        <f>IF('Registo de operações'!AJ140&gt;0,'Registo de operações'!AJ140,"")</f>
        <v/>
      </c>
      <c r="C134" s="5" t="str">
        <f>IF('Registo de operações'!AJ140&lt;0,'Registo de operações'!AJ140,"")</f>
        <v/>
      </c>
      <c r="D134" s="6" t="str">
        <f>IF('Registo de operações'!AG140&gt;0,'Registo de operações'!AG140,"")</f>
        <v/>
      </c>
      <c r="E134" s="8" t="str">
        <f>IF('Registo de operações'!AG140&lt;0,'Registo de operações'!AG140,"")</f>
        <v/>
      </c>
    </row>
    <row r="135" spans="1:5">
      <c r="A135" s="7">
        <f>'Registo de operações'!C141</f>
        <v>0</v>
      </c>
      <c r="B135" s="5" t="str">
        <f>IF('Registo de operações'!AJ141&gt;0,'Registo de operações'!AJ141,"")</f>
        <v/>
      </c>
      <c r="C135" s="5" t="str">
        <f>IF('Registo de operações'!AJ141&lt;0,'Registo de operações'!AJ141,"")</f>
        <v/>
      </c>
      <c r="D135" s="6" t="str">
        <f>IF('Registo de operações'!AG141&gt;0,'Registo de operações'!AG141,"")</f>
        <v/>
      </c>
      <c r="E135" s="8" t="str">
        <f>IF('Registo de operações'!AG141&lt;0,'Registo de operações'!AG141,"")</f>
        <v/>
      </c>
    </row>
    <row r="136" spans="1:5">
      <c r="A136" s="7">
        <f>'Registo de operações'!C142</f>
        <v>0</v>
      </c>
      <c r="B136" s="5" t="str">
        <f>IF('Registo de operações'!AJ142&gt;0,'Registo de operações'!AJ142,"")</f>
        <v/>
      </c>
      <c r="C136" s="5" t="str">
        <f>IF('Registo de operações'!AJ142&lt;0,'Registo de operações'!AJ142,"")</f>
        <v/>
      </c>
      <c r="D136" s="6" t="str">
        <f>IF('Registo de operações'!AG142&gt;0,'Registo de operações'!AG142,"")</f>
        <v/>
      </c>
      <c r="E136" s="8" t="str">
        <f>IF('Registo de operações'!AG142&lt;0,'Registo de operações'!AG142,"")</f>
        <v/>
      </c>
    </row>
    <row r="137" spans="1:5">
      <c r="A137" s="7">
        <f>'Registo de operações'!C143</f>
        <v>0</v>
      </c>
      <c r="B137" s="5" t="str">
        <f>IF('Registo de operações'!AJ143&gt;0,'Registo de operações'!AJ143,"")</f>
        <v/>
      </c>
      <c r="C137" s="5" t="str">
        <f>IF('Registo de operações'!AJ143&lt;0,'Registo de operações'!AJ143,"")</f>
        <v/>
      </c>
      <c r="D137" s="6" t="str">
        <f>IF('Registo de operações'!AG143&gt;0,'Registo de operações'!AG143,"")</f>
        <v/>
      </c>
      <c r="E137" s="8" t="str">
        <f>IF('Registo de operações'!AG143&lt;0,'Registo de operações'!AG143,"")</f>
        <v/>
      </c>
    </row>
    <row r="138" spans="1:5">
      <c r="A138" s="7">
        <f>'Registo de operações'!C144</f>
        <v>0</v>
      </c>
      <c r="B138" s="5" t="str">
        <f>IF('Registo de operações'!AJ144&gt;0,'Registo de operações'!AJ144,"")</f>
        <v/>
      </c>
      <c r="C138" s="5" t="str">
        <f>IF('Registo de operações'!AJ144&lt;0,'Registo de operações'!AJ144,"")</f>
        <v/>
      </c>
      <c r="D138" s="6" t="str">
        <f>IF('Registo de operações'!AG144&gt;0,'Registo de operações'!AG144,"")</f>
        <v/>
      </c>
      <c r="E138" s="8" t="str">
        <f>IF('Registo de operações'!AG144&lt;0,'Registo de operações'!AG144,"")</f>
        <v/>
      </c>
    </row>
    <row r="139" spans="1:5">
      <c r="A139" s="7">
        <f>'Registo de operações'!C145</f>
        <v>0</v>
      </c>
      <c r="B139" s="5" t="str">
        <f>IF('Registo de operações'!AJ145&gt;0,'Registo de operações'!AJ145,"")</f>
        <v/>
      </c>
      <c r="C139" s="5" t="str">
        <f>IF('Registo de operações'!AJ145&lt;0,'Registo de operações'!AJ145,"")</f>
        <v/>
      </c>
      <c r="D139" s="6" t="str">
        <f>IF('Registo de operações'!AG145&gt;0,'Registo de operações'!AG145,"")</f>
        <v/>
      </c>
      <c r="E139" s="8" t="str">
        <f>IF('Registo de operações'!AG145&lt;0,'Registo de operações'!AG145,"")</f>
        <v/>
      </c>
    </row>
    <row r="140" spans="1:5">
      <c r="A140" s="7">
        <f>'Registo de operações'!C146</f>
        <v>0</v>
      </c>
      <c r="B140" s="5" t="str">
        <f>IF('Registo de operações'!AJ146&gt;0,'Registo de operações'!AJ146,"")</f>
        <v/>
      </c>
      <c r="C140" s="5" t="str">
        <f>IF('Registo de operações'!AJ146&lt;0,'Registo de operações'!AJ146,"")</f>
        <v/>
      </c>
      <c r="D140" s="6" t="str">
        <f>IF('Registo de operações'!AG146&gt;0,'Registo de operações'!AG146,"")</f>
        <v/>
      </c>
      <c r="E140" s="8" t="str">
        <f>IF('Registo de operações'!AG146&lt;0,'Registo de operações'!AG146,"")</f>
        <v/>
      </c>
    </row>
    <row r="141" spans="1:5">
      <c r="A141" s="7">
        <f>'Registo de operações'!C147</f>
        <v>0</v>
      </c>
      <c r="B141" s="5" t="str">
        <f>IF('Registo de operações'!AJ147&gt;0,'Registo de operações'!AJ147,"")</f>
        <v/>
      </c>
      <c r="C141" s="5" t="str">
        <f>IF('Registo de operações'!AJ147&lt;0,'Registo de operações'!AJ147,"")</f>
        <v/>
      </c>
      <c r="D141" s="6" t="str">
        <f>IF('Registo de operações'!AG147&gt;0,'Registo de operações'!AG147,"")</f>
        <v/>
      </c>
      <c r="E141" s="8" t="str">
        <f>IF('Registo de operações'!AG147&lt;0,'Registo de operações'!AG147,"")</f>
        <v/>
      </c>
    </row>
    <row r="142" spans="1:5">
      <c r="A142" s="7">
        <f>'Registo de operações'!C148</f>
        <v>0</v>
      </c>
      <c r="B142" s="5" t="str">
        <f>IF('Registo de operações'!AJ148&gt;0,'Registo de operações'!AJ148,"")</f>
        <v/>
      </c>
      <c r="C142" s="5" t="str">
        <f>IF('Registo de operações'!AJ148&lt;0,'Registo de operações'!AJ148,"")</f>
        <v/>
      </c>
      <c r="D142" s="6" t="str">
        <f>IF('Registo de operações'!AG148&gt;0,'Registo de operações'!AG148,"")</f>
        <v/>
      </c>
      <c r="E142" s="8" t="str">
        <f>IF('Registo de operações'!AG148&lt;0,'Registo de operações'!AG148,"")</f>
        <v/>
      </c>
    </row>
    <row r="143" spans="1:5">
      <c r="A143" s="7">
        <f>'Registo de operações'!C149</f>
        <v>0</v>
      </c>
      <c r="B143" s="5" t="str">
        <f>IF('Registo de operações'!AJ149&gt;0,'Registo de operações'!AJ149,"")</f>
        <v/>
      </c>
      <c r="C143" s="5" t="str">
        <f>IF('Registo de operações'!AJ149&lt;0,'Registo de operações'!AJ149,"")</f>
        <v/>
      </c>
      <c r="D143" s="6" t="str">
        <f>IF('Registo de operações'!AG149&gt;0,'Registo de operações'!AG149,"")</f>
        <v/>
      </c>
      <c r="E143" s="8" t="str">
        <f>IF('Registo de operações'!AG149&lt;0,'Registo de operações'!AG149,"")</f>
        <v/>
      </c>
    </row>
    <row r="144" spans="1:5">
      <c r="A144" s="7">
        <f>'Registo de operações'!C150</f>
        <v>0</v>
      </c>
      <c r="B144" s="5" t="str">
        <f>IF('Registo de operações'!AJ150&gt;0,'Registo de operações'!AJ150,"")</f>
        <v/>
      </c>
      <c r="C144" s="5" t="str">
        <f>IF('Registo de operações'!AJ150&lt;0,'Registo de operações'!AJ150,"")</f>
        <v/>
      </c>
      <c r="D144" s="6" t="str">
        <f>IF('Registo de operações'!AG150&gt;0,'Registo de operações'!AG150,"")</f>
        <v/>
      </c>
      <c r="E144" s="8" t="str">
        <f>IF('Registo de operações'!AG150&lt;0,'Registo de operações'!AG150,"")</f>
        <v/>
      </c>
    </row>
    <row r="145" spans="1:5">
      <c r="A145" s="7">
        <f>'Registo de operações'!C151</f>
        <v>0</v>
      </c>
      <c r="B145" s="5" t="str">
        <f>IF('Registo de operações'!AJ151&gt;0,'Registo de operações'!AJ151,"")</f>
        <v/>
      </c>
      <c r="C145" s="5" t="str">
        <f>IF('Registo de operações'!AJ151&lt;0,'Registo de operações'!AJ151,"")</f>
        <v/>
      </c>
      <c r="D145" s="6" t="str">
        <f>IF('Registo de operações'!AG151&gt;0,'Registo de operações'!AG151,"")</f>
        <v/>
      </c>
      <c r="E145" s="8" t="str">
        <f>IF('Registo de operações'!AG151&lt;0,'Registo de operações'!AG151,"")</f>
        <v/>
      </c>
    </row>
    <row r="146" spans="1:5">
      <c r="A146" s="7">
        <f>'Registo de operações'!C152</f>
        <v>0</v>
      </c>
      <c r="B146" s="5" t="str">
        <f>IF('Registo de operações'!AJ152&gt;0,'Registo de operações'!AJ152,"")</f>
        <v/>
      </c>
      <c r="C146" s="5" t="str">
        <f>IF('Registo de operações'!AJ152&lt;0,'Registo de operações'!AJ152,"")</f>
        <v/>
      </c>
      <c r="D146" s="6" t="str">
        <f>IF('Registo de operações'!AG152&gt;0,'Registo de operações'!AG152,"")</f>
        <v/>
      </c>
      <c r="E146" s="8" t="str">
        <f>IF('Registo de operações'!AG152&lt;0,'Registo de operações'!AG152,"")</f>
        <v/>
      </c>
    </row>
    <row r="147" spans="1:5">
      <c r="A147" s="7">
        <f>'Registo de operações'!C153</f>
        <v>0</v>
      </c>
      <c r="B147" s="5" t="str">
        <f>IF('Registo de operações'!AJ153&gt;0,'Registo de operações'!AJ153,"")</f>
        <v/>
      </c>
      <c r="C147" s="5" t="str">
        <f>IF('Registo de operações'!AJ153&lt;0,'Registo de operações'!AJ153,"")</f>
        <v/>
      </c>
      <c r="D147" s="6" t="str">
        <f>IF('Registo de operações'!AG153&gt;0,'Registo de operações'!AG153,"")</f>
        <v/>
      </c>
      <c r="E147" s="8" t="str">
        <f>IF('Registo de operações'!AG153&lt;0,'Registo de operações'!AG153,"")</f>
        <v/>
      </c>
    </row>
    <row r="148" spans="1:5">
      <c r="A148" s="7">
        <f>'Registo de operações'!C154</f>
        <v>0</v>
      </c>
      <c r="B148" s="5" t="str">
        <f>IF('Registo de operações'!AJ154&gt;0,'Registo de operações'!AJ154,"")</f>
        <v/>
      </c>
      <c r="C148" s="5" t="str">
        <f>IF('Registo de operações'!AJ154&lt;0,'Registo de operações'!AJ154,"")</f>
        <v/>
      </c>
      <c r="D148" s="6" t="str">
        <f>IF('Registo de operações'!AG154&gt;0,'Registo de operações'!AG154,"")</f>
        <v/>
      </c>
      <c r="E148" s="8" t="str">
        <f>IF('Registo de operações'!AG154&lt;0,'Registo de operações'!AG154,"")</f>
        <v/>
      </c>
    </row>
    <row r="149" spans="1:5">
      <c r="A149" s="7">
        <f>'Registo de operações'!C155</f>
        <v>0</v>
      </c>
      <c r="B149" s="5" t="str">
        <f>IF('Registo de operações'!AJ155&gt;0,'Registo de operações'!AJ155,"")</f>
        <v/>
      </c>
      <c r="C149" s="5" t="str">
        <f>IF('Registo de operações'!AJ155&lt;0,'Registo de operações'!AJ155,"")</f>
        <v/>
      </c>
      <c r="D149" s="6" t="str">
        <f>IF('Registo de operações'!AG155&gt;0,'Registo de operações'!AG155,"")</f>
        <v/>
      </c>
      <c r="E149" s="8" t="str">
        <f>IF('Registo de operações'!AG155&lt;0,'Registo de operações'!AG155,"")</f>
        <v/>
      </c>
    </row>
    <row r="150" spans="1:5">
      <c r="A150" s="7">
        <f>'Registo de operações'!C156</f>
        <v>0</v>
      </c>
      <c r="B150" s="5" t="str">
        <f>IF('Registo de operações'!AJ156&gt;0,'Registo de operações'!AJ156,"")</f>
        <v/>
      </c>
      <c r="C150" s="5" t="str">
        <f>IF('Registo de operações'!AJ156&lt;0,'Registo de operações'!AJ156,"")</f>
        <v/>
      </c>
      <c r="D150" s="6" t="str">
        <f>IF('Registo de operações'!AG156&gt;0,'Registo de operações'!AG156,"")</f>
        <v/>
      </c>
      <c r="E150" s="8" t="str">
        <f>IF('Registo de operações'!AG156&lt;0,'Registo de operações'!AG156,"")</f>
        <v/>
      </c>
    </row>
    <row r="151" spans="1:5">
      <c r="A151" s="7">
        <f>'Registo de operações'!C157</f>
        <v>0</v>
      </c>
      <c r="B151" s="5" t="str">
        <f>IF('Registo de operações'!AJ157&gt;0,'Registo de operações'!AJ157,"")</f>
        <v/>
      </c>
      <c r="C151" s="5" t="str">
        <f>IF('Registo de operações'!AJ157&lt;0,'Registo de operações'!AJ157,"")</f>
        <v/>
      </c>
      <c r="D151" s="6" t="str">
        <f>IF('Registo de operações'!AG157&gt;0,'Registo de operações'!AG157,"")</f>
        <v/>
      </c>
      <c r="E151" s="8" t="str">
        <f>IF('Registo de operações'!AG157&lt;0,'Registo de operações'!AG157,"")</f>
        <v/>
      </c>
    </row>
    <row r="152" spans="1:5">
      <c r="A152" s="7">
        <f>'Registo de operações'!C158</f>
        <v>0</v>
      </c>
      <c r="B152" s="5" t="str">
        <f>IF('Registo de operações'!AJ158&gt;0,'Registo de operações'!AJ158,"")</f>
        <v/>
      </c>
      <c r="C152" s="5" t="str">
        <f>IF('Registo de operações'!AJ158&lt;0,'Registo de operações'!AJ158,"")</f>
        <v/>
      </c>
      <c r="D152" s="6" t="str">
        <f>IF('Registo de operações'!AG158&gt;0,'Registo de operações'!AG158,"")</f>
        <v/>
      </c>
      <c r="E152" s="8" t="str">
        <f>IF('Registo de operações'!AG158&lt;0,'Registo de operações'!AG158,"")</f>
        <v/>
      </c>
    </row>
    <row r="153" spans="1:5">
      <c r="A153" s="7">
        <f>'Registo de operações'!C159</f>
        <v>0</v>
      </c>
      <c r="B153" s="5" t="str">
        <f>IF('Registo de operações'!AJ159&gt;0,'Registo de operações'!AJ159,"")</f>
        <v/>
      </c>
      <c r="C153" s="5" t="str">
        <f>IF('Registo de operações'!AJ159&lt;0,'Registo de operações'!AJ159,"")</f>
        <v/>
      </c>
      <c r="D153" s="6" t="str">
        <f>IF('Registo de operações'!AG159&gt;0,'Registo de operações'!AG159,"")</f>
        <v/>
      </c>
      <c r="E153" s="8" t="str">
        <f>IF('Registo de operações'!AG159&lt;0,'Registo de operações'!AG159,"")</f>
        <v/>
      </c>
    </row>
    <row r="154" spans="1:5">
      <c r="A154" s="7">
        <f>'Registo de operações'!C160</f>
        <v>0</v>
      </c>
      <c r="B154" s="5" t="str">
        <f>IF('Registo de operações'!AJ160&gt;0,'Registo de operações'!AJ160,"")</f>
        <v/>
      </c>
      <c r="C154" s="5" t="str">
        <f>IF('Registo de operações'!AJ160&lt;0,'Registo de operações'!AJ160,"")</f>
        <v/>
      </c>
      <c r="D154" s="6" t="str">
        <f>IF('Registo de operações'!AG160&gt;0,'Registo de operações'!AG160,"")</f>
        <v/>
      </c>
      <c r="E154" s="8" t="str">
        <f>IF('Registo de operações'!AG160&lt;0,'Registo de operações'!AG160,"")</f>
        <v/>
      </c>
    </row>
    <row r="155" spans="1:5">
      <c r="A155" s="7">
        <f>'Registo de operações'!C161</f>
        <v>0</v>
      </c>
      <c r="B155" s="5" t="str">
        <f>IF('Registo de operações'!AJ161&gt;0,'Registo de operações'!AJ161,"")</f>
        <v/>
      </c>
      <c r="C155" s="5" t="str">
        <f>IF('Registo de operações'!AJ161&lt;0,'Registo de operações'!AJ161,"")</f>
        <v/>
      </c>
      <c r="D155" s="6" t="str">
        <f>IF('Registo de operações'!AG161&gt;0,'Registo de operações'!AG161,"")</f>
        <v/>
      </c>
      <c r="E155" s="8" t="str">
        <f>IF('Registo de operações'!AG161&lt;0,'Registo de operações'!AG161,"")</f>
        <v/>
      </c>
    </row>
    <row r="156" spans="1:5">
      <c r="A156" s="7">
        <f>'Registo de operações'!C162</f>
        <v>0</v>
      </c>
      <c r="B156" s="5" t="str">
        <f>IF('Registo de operações'!AJ162&gt;0,'Registo de operações'!AJ162,"")</f>
        <v/>
      </c>
      <c r="C156" s="5" t="str">
        <f>IF('Registo de operações'!AJ162&lt;0,'Registo de operações'!AJ162,"")</f>
        <v/>
      </c>
      <c r="D156" s="6" t="str">
        <f>IF('Registo de operações'!AG162&gt;0,'Registo de operações'!AG162,"")</f>
        <v/>
      </c>
      <c r="E156" s="8" t="str">
        <f>IF('Registo de operações'!AG162&lt;0,'Registo de operações'!AG162,"")</f>
        <v/>
      </c>
    </row>
    <row r="157" spans="1:5">
      <c r="A157" s="7">
        <f>'Registo de operações'!C163</f>
        <v>0</v>
      </c>
      <c r="B157" s="5" t="str">
        <f>IF('Registo de operações'!AJ163&gt;0,'Registo de operações'!AJ163,"")</f>
        <v/>
      </c>
      <c r="C157" s="5" t="str">
        <f>IF('Registo de operações'!AJ163&lt;0,'Registo de operações'!AJ163,"")</f>
        <v/>
      </c>
      <c r="D157" s="6" t="str">
        <f>IF('Registo de operações'!AG163&gt;0,'Registo de operações'!AG163,"")</f>
        <v/>
      </c>
      <c r="E157" s="8" t="str">
        <f>IF('Registo de operações'!AG163&lt;0,'Registo de operações'!AG163,"")</f>
        <v/>
      </c>
    </row>
    <row r="158" spans="1:5">
      <c r="A158" s="7">
        <f>'Registo de operações'!C164</f>
        <v>0</v>
      </c>
      <c r="B158" s="5" t="str">
        <f>IF('Registo de operações'!AJ164&gt;0,'Registo de operações'!AJ164,"")</f>
        <v/>
      </c>
      <c r="C158" s="5" t="str">
        <f>IF('Registo de operações'!AJ164&lt;0,'Registo de operações'!AJ164,"")</f>
        <v/>
      </c>
      <c r="D158" s="6" t="str">
        <f>IF('Registo de operações'!AG164&gt;0,'Registo de operações'!AG164,"")</f>
        <v/>
      </c>
      <c r="E158" s="8" t="str">
        <f>IF('Registo de operações'!AG164&lt;0,'Registo de operações'!AG164,"")</f>
        <v/>
      </c>
    </row>
    <row r="159" spans="1:5">
      <c r="A159" s="7">
        <f>'Registo de operações'!C165</f>
        <v>0</v>
      </c>
      <c r="B159" s="5" t="str">
        <f>IF('Registo de operações'!AJ165&gt;0,'Registo de operações'!AJ165,"")</f>
        <v/>
      </c>
      <c r="C159" s="5" t="str">
        <f>IF('Registo de operações'!AJ165&lt;0,'Registo de operações'!AJ165,"")</f>
        <v/>
      </c>
      <c r="D159" s="6" t="str">
        <f>IF('Registo de operações'!AG165&gt;0,'Registo de operações'!AG165,"")</f>
        <v/>
      </c>
      <c r="E159" s="8" t="str">
        <f>IF('Registo de operações'!AG165&lt;0,'Registo de operações'!AG165,"")</f>
        <v/>
      </c>
    </row>
    <row r="160" spans="1:5">
      <c r="A160" s="7">
        <f>'Registo de operações'!C166</f>
        <v>0</v>
      </c>
      <c r="B160" s="5" t="str">
        <f>IF('Registo de operações'!AJ166&gt;0,'Registo de operações'!AJ166,"")</f>
        <v/>
      </c>
      <c r="C160" s="5" t="str">
        <f>IF('Registo de operações'!AJ166&lt;0,'Registo de operações'!AJ166,"")</f>
        <v/>
      </c>
      <c r="D160" s="6" t="str">
        <f>IF('Registo de operações'!AG166&gt;0,'Registo de operações'!AG166,"")</f>
        <v/>
      </c>
      <c r="E160" s="8" t="str">
        <f>IF('Registo de operações'!AG166&lt;0,'Registo de operações'!AG166,"")</f>
        <v/>
      </c>
    </row>
    <row r="161" spans="1:5">
      <c r="A161" s="7">
        <f>'Registo de operações'!C167</f>
        <v>0</v>
      </c>
      <c r="B161" s="5" t="str">
        <f>IF('Registo de operações'!AJ167&gt;0,'Registo de operações'!AJ167,"")</f>
        <v/>
      </c>
      <c r="C161" s="5" t="str">
        <f>IF('Registo de operações'!AJ167&lt;0,'Registo de operações'!AJ167,"")</f>
        <v/>
      </c>
      <c r="D161" s="6" t="str">
        <f>IF('Registo de operações'!AG167&gt;0,'Registo de operações'!AG167,"")</f>
        <v/>
      </c>
      <c r="E161" s="8" t="str">
        <f>IF('Registo de operações'!AG167&lt;0,'Registo de operações'!AG167,"")</f>
        <v/>
      </c>
    </row>
    <row r="162" spans="1:5">
      <c r="A162" s="7">
        <f>'Registo de operações'!C168</f>
        <v>0</v>
      </c>
      <c r="B162" s="5" t="str">
        <f>IF('Registo de operações'!AJ168&gt;0,'Registo de operações'!AJ168,"")</f>
        <v/>
      </c>
      <c r="C162" s="5" t="str">
        <f>IF('Registo de operações'!AJ168&lt;0,'Registo de operações'!AJ168,"")</f>
        <v/>
      </c>
      <c r="D162" s="6" t="str">
        <f>IF('Registo de operações'!AG168&gt;0,'Registo de operações'!AG168,"")</f>
        <v/>
      </c>
      <c r="E162" s="8" t="str">
        <f>IF('Registo de operações'!AG168&lt;0,'Registo de operações'!AG168,"")</f>
        <v/>
      </c>
    </row>
    <row r="163" spans="1:5">
      <c r="A163" s="7">
        <f>'Registo de operações'!C169</f>
        <v>0</v>
      </c>
      <c r="B163" s="5" t="str">
        <f>IF('Registo de operações'!AJ169&gt;0,'Registo de operações'!AJ169,"")</f>
        <v/>
      </c>
      <c r="C163" s="5" t="str">
        <f>IF('Registo de operações'!AJ169&lt;0,'Registo de operações'!AJ169,"")</f>
        <v/>
      </c>
      <c r="D163" s="6" t="str">
        <f>IF('Registo de operações'!AG169&gt;0,'Registo de operações'!AG169,"")</f>
        <v/>
      </c>
      <c r="E163" s="8" t="str">
        <f>IF('Registo de operações'!AG169&lt;0,'Registo de operações'!AG169,"")</f>
        <v/>
      </c>
    </row>
    <row r="164" spans="1:5">
      <c r="A164" s="7">
        <f>'Registo de operações'!C170</f>
        <v>0</v>
      </c>
      <c r="B164" s="5" t="str">
        <f>IF('Registo de operações'!AJ170&gt;0,'Registo de operações'!AJ170,"")</f>
        <v/>
      </c>
      <c r="C164" s="5" t="str">
        <f>IF('Registo de operações'!AJ170&lt;0,'Registo de operações'!AJ170,"")</f>
        <v/>
      </c>
      <c r="D164" s="6" t="str">
        <f>IF('Registo de operações'!AG170&gt;0,'Registo de operações'!AG170,"")</f>
        <v/>
      </c>
      <c r="E164" s="8" t="str">
        <f>IF('Registo de operações'!AG170&lt;0,'Registo de operações'!AG170,"")</f>
        <v/>
      </c>
    </row>
    <row r="165" spans="1:5">
      <c r="A165" s="7">
        <f>'Registo de operações'!C171</f>
        <v>0</v>
      </c>
      <c r="B165" s="5" t="str">
        <f>IF('Registo de operações'!AJ171&gt;0,'Registo de operações'!AJ171,"")</f>
        <v/>
      </c>
      <c r="C165" s="5" t="str">
        <f>IF('Registo de operações'!AJ171&lt;0,'Registo de operações'!AJ171,"")</f>
        <v/>
      </c>
      <c r="D165" s="6" t="str">
        <f>IF('Registo de operações'!AG171&gt;0,'Registo de operações'!AG171,"")</f>
        <v/>
      </c>
      <c r="E165" s="8" t="str">
        <f>IF('Registo de operações'!AG171&lt;0,'Registo de operações'!AG171,"")</f>
        <v/>
      </c>
    </row>
    <row r="166" spans="1:5">
      <c r="A166" s="7">
        <f>'Registo de operações'!C172</f>
        <v>0</v>
      </c>
      <c r="B166" s="5" t="str">
        <f>IF('Registo de operações'!AJ172&gt;0,'Registo de operações'!AJ172,"")</f>
        <v/>
      </c>
      <c r="C166" s="5" t="str">
        <f>IF('Registo de operações'!AJ172&lt;0,'Registo de operações'!AJ172,"")</f>
        <v/>
      </c>
      <c r="D166" s="6" t="str">
        <f>IF('Registo de operações'!AG172&gt;0,'Registo de operações'!AG172,"")</f>
        <v/>
      </c>
      <c r="E166" s="8" t="str">
        <f>IF('Registo de operações'!AG172&lt;0,'Registo de operações'!AG172,"")</f>
        <v/>
      </c>
    </row>
    <row r="167" spans="1:5">
      <c r="A167" s="7">
        <f>'Registo de operações'!C173</f>
        <v>0</v>
      </c>
      <c r="B167" s="5" t="str">
        <f>IF('Registo de operações'!AJ173&gt;0,'Registo de operações'!AJ173,"")</f>
        <v/>
      </c>
      <c r="C167" s="5" t="str">
        <f>IF('Registo de operações'!AJ173&lt;0,'Registo de operações'!AJ173,"")</f>
        <v/>
      </c>
      <c r="D167" s="6" t="str">
        <f>IF('Registo de operações'!AG173&gt;0,'Registo de operações'!AG173,"")</f>
        <v/>
      </c>
      <c r="E167" s="8" t="str">
        <f>IF('Registo de operações'!AG173&lt;0,'Registo de operações'!AG173,"")</f>
        <v/>
      </c>
    </row>
    <row r="168" spans="1:5">
      <c r="A168" s="7">
        <f>'Registo de operações'!C174</f>
        <v>0</v>
      </c>
      <c r="B168" s="5" t="str">
        <f>IF('Registo de operações'!AJ174&gt;0,'Registo de operações'!AJ174,"")</f>
        <v/>
      </c>
      <c r="C168" s="5" t="str">
        <f>IF('Registo de operações'!AJ174&lt;0,'Registo de operações'!AJ174,"")</f>
        <v/>
      </c>
      <c r="D168" s="6" t="str">
        <f>IF('Registo de operações'!AG174&gt;0,'Registo de operações'!AG174,"")</f>
        <v/>
      </c>
      <c r="E168" s="8" t="str">
        <f>IF('Registo de operações'!AG174&lt;0,'Registo de operações'!AG174,"")</f>
        <v/>
      </c>
    </row>
    <row r="169" spans="1:5">
      <c r="A169" s="7">
        <f>'Registo de operações'!C175</f>
        <v>0</v>
      </c>
      <c r="B169" s="5" t="str">
        <f>IF('Registo de operações'!AJ175&gt;0,'Registo de operações'!AJ175,"")</f>
        <v/>
      </c>
      <c r="C169" s="5" t="str">
        <f>IF('Registo de operações'!AJ175&lt;0,'Registo de operações'!AJ175,"")</f>
        <v/>
      </c>
      <c r="D169" s="6" t="str">
        <f>IF('Registo de operações'!AG175&gt;0,'Registo de operações'!AG175,"")</f>
        <v/>
      </c>
      <c r="E169" s="8" t="str">
        <f>IF('Registo de operações'!AG175&lt;0,'Registo de operações'!AG175,"")</f>
        <v/>
      </c>
    </row>
    <row r="170" spans="1:5">
      <c r="A170" s="7">
        <f>'Registo de operações'!C176</f>
        <v>0</v>
      </c>
      <c r="B170" s="5" t="str">
        <f>IF('Registo de operações'!AJ176&gt;0,'Registo de operações'!AJ176,"")</f>
        <v/>
      </c>
      <c r="C170" s="5" t="str">
        <f>IF('Registo de operações'!AJ176&lt;0,'Registo de operações'!AJ176,"")</f>
        <v/>
      </c>
      <c r="D170" s="6" t="str">
        <f>IF('Registo de operações'!AG176&gt;0,'Registo de operações'!AG176,"")</f>
        <v/>
      </c>
      <c r="E170" s="8" t="str">
        <f>IF('Registo de operações'!AG176&lt;0,'Registo de operações'!AG176,"")</f>
        <v/>
      </c>
    </row>
    <row r="171" spans="1:5">
      <c r="A171" s="7">
        <f>'Registo de operações'!C177</f>
        <v>0</v>
      </c>
      <c r="B171" s="5" t="str">
        <f>IF('Registo de operações'!AJ177&gt;0,'Registo de operações'!AJ177,"")</f>
        <v/>
      </c>
      <c r="C171" s="5" t="str">
        <f>IF('Registo de operações'!AJ177&lt;0,'Registo de operações'!AJ177,"")</f>
        <v/>
      </c>
      <c r="D171" s="6" t="str">
        <f>IF('Registo de operações'!AG177&gt;0,'Registo de operações'!AG177,"")</f>
        <v/>
      </c>
      <c r="E171" s="8" t="str">
        <f>IF('Registo de operações'!AG177&lt;0,'Registo de operações'!AG177,"")</f>
        <v/>
      </c>
    </row>
    <row r="172" spans="1:5">
      <c r="A172" s="7">
        <f>'Registo de operações'!C178</f>
        <v>0</v>
      </c>
      <c r="B172" s="5" t="str">
        <f>IF('Registo de operações'!AJ178&gt;0,'Registo de operações'!AJ178,"")</f>
        <v/>
      </c>
      <c r="C172" s="5" t="str">
        <f>IF('Registo de operações'!AJ178&lt;0,'Registo de operações'!AJ178,"")</f>
        <v/>
      </c>
      <c r="D172" s="6" t="str">
        <f>IF('Registo de operações'!AG178&gt;0,'Registo de operações'!AG178,"")</f>
        <v/>
      </c>
      <c r="E172" s="8" t="str">
        <f>IF('Registo de operações'!AG178&lt;0,'Registo de operações'!AG178,"")</f>
        <v/>
      </c>
    </row>
    <row r="173" spans="1:5">
      <c r="A173" s="7">
        <f>'Registo de operações'!C179</f>
        <v>0</v>
      </c>
      <c r="B173" s="5" t="str">
        <f>IF('Registo de operações'!AJ179&gt;0,'Registo de operações'!AJ179,"")</f>
        <v/>
      </c>
      <c r="C173" s="5" t="str">
        <f>IF('Registo de operações'!AJ179&lt;0,'Registo de operações'!AJ179,"")</f>
        <v/>
      </c>
      <c r="D173" s="6" t="str">
        <f>IF('Registo de operações'!AG179&gt;0,'Registo de operações'!AG179,"")</f>
        <v/>
      </c>
      <c r="E173" s="8" t="str">
        <f>IF('Registo de operações'!AG179&lt;0,'Registo de operações'!AG179,"")</f>
        <v/>
      </c>
    </row>
    <row r="174" spans="1:5">
      <c r="A174" s="7">
        <f>'Registo de operações'!C180</f>
        <v>0</v>
      </c>
      <c r="B174" s="5" t="str">
        <f>IF('Registo de operações'!AJ180&gt;0,'Registo de operações'!AJ180,"")</f>
        <v/>
      </c>
      <c r="C174" s="5" t="str">
        <f>IF('Registo de operações'!AJ180&lt;0,'Registo de operações'!AJ180,"")</f>
        <v/>
      </c>
      <c r="D174" s="6" t="str">
        <f>IF('Registo de operações'!AG180&gt;0,'Registo de operações'!AG180,"")</f>
        <v/>
      </c>
      <c r="E174" s="8" t="str">
        <f>IF('Registo de operações'!AG180&lt;0,'Registo de operações'!AG180,"")</f>
        <v/>
      </c>
    </row>
    <row r="175" spans="1:5">
      <c r="A175" s="7">
        <f>'Registo de operações'!C181</f>
        <v>0</v>
      </c>
      <c r="B175" s="5" t="str">
        <f>IF('Registo de operações'!AJ181&gt;0,'Registo de operações'!AJ181,"")</f>
        <v/>
      </c>
      <c r="C175" s="5" t="str">
        <f>IF('Registo de operações'!AJ181&lt;0,'Registo de operações'!AJ181,"")</f>
        <v/>
      </c>
      <c r="D175" s="6" t="str">
        <f>IF('Registo de operações'!AG181&gt;0,'Registo de operações'!AG181,"")</f>
        <v/>
      </c>
      <c r="E175" s="8" t="str">
        <f>IF('Registo de operações'!AG181&lt;0,'Registo de operações'!AG181,"")</f>
        <v/>
      </c>
    </row>
    <row r="176" spans="1:5">
      <c r="A176" s="7">
        <f>'Registo de operações'!C182</f>
        <v>0</v>
      </c>
      <c r="B176" s="5" t="str">
        <f>IF('Registo de operações'!AJ182&gt;0,'Registo de operações'!AJ182,"")</f>
        <v/>
      </c>
      <c r="C176" s="5" t="str">
        <f>IF('Registo de operações'!AJ182&lt;0,'Registo de operações'!AJ182,"")</f>
        <v/>
      </c>
      <c r="D176" s="6" t="str">
        <f>IF('Registo de operações'!AG182&gt;0,'Registo de operações'!AG182,"")</f>
        <v/>
      </c>
      <c r="E176" s="8" t="str">
        <f>IF('Registo de operações'!AG182&lt;0,'Registo de operações'!AG182,"")</f>
        <v/>
      </c>
    </row>
    <row r="177" spans="1:5">
      <c r="A177" s="7">
        <f>'Registo de operações'!C183</f>
        <v>0</v>
      </c>
      <c r="B177" s="5" t="str">
        <f>IF('Registo de operações'!AJ183&gt;0,'Registo de operações'!AJ183,"")</f>
        <v/>
      </c>
      <c r="C177" s="5" t="str">
        <f>IF('Registo de operações'!AJ183&lt;0,'Registo de operações'!AJ183,"")</f>
        <v/>
      </c>
      <c r="D177" s="6" t="str">
        <f>IF('Registo de operações'!AG183&gt;0,'Registo de operações'!AG183,"")</f>
        <v/>
      </c>
      <c r="E177" s="8" t="str">
        <f>IF('Registo de operações'!AG183&lt;0,'Registo de operações'!AG183,"")</f>
        <v/>
      </c>
    </row>
    <row r="178" spans="1:5">
      <c r="A178" s="7">
        <f>'Registo de operações'!C184</f>
        <v>0</v>
      </c>
      <c r="B178" s="5" t="str">
        <f>IF('Registo de operações'!AJ184&gt;0,'Registo de operações'!AJ184,"")</f>
        <v/>
      </c>
      <c r="C178" s="5" t="str">
        <f>IF('Registo de operações'!AJ184&lt;0,'Registo de operações'!AJ184,"")</f>
        <v/>
      </c>
      <c r="D178" s="6" t="str">
        <f>IF('Registo de operações'!AG184&gt;0,'Registo de operações'!AG184,"")</f>
        <v/>
      </c>
      <c r="E178" s="8" t="str">
        <f>IF('Registo de operações'!AG184&lt;0,'Registo de operações'!AG184,"")</f>
        <v/>
      </c>
    </row>
    <row r="179" spans="1:5">
      <c r="A179" s="7">
        <f>'Registo de operações'!C185</f>
        <v>0</v>
      </c>
      <c r="B179" s="5" t="str">
        <f>IF('Registo de operações'!AJ185&gt;0,'Registo de operações'!AJ185,"")</f>
        <v/>
      </c>
      <c r="C179" s="5" t="str">
        <f>IF('Registo de operações'!AJ185&lt;0,'Registo de operações'!AJ185,"")</f>
        <v/>
      </c>
      <c r="D179" s="6" t="str">
        <f>IF('Registo de operações'!AG185&gt;0,'Registo de operações'!AG185,"")</f>
        <v/>
      </c>
      <c r="E179" s="8" t="str">
        <f>IF('Registo de operações'!AG185&lt;0,'Registo de operações'!AG185,"")</f>
        <v/>
      </c>
    </row>
    <row r="180" spans="1:5">
      <c r="A180" s="7">
        <f>'Registo de operações'!C186</f>
        <v>0</v>
      </c>
      <c r="B180" s="5" t="str">
        <f>IF('Registo de operações'!AJ186&gt;0,'Registo de operações'!AJ186,"")</f>
        <v/>
      </c>
      <c r="C180" s="5" t="str">
        <f>IF('Registo de operações'!AJ186&lt;0,'Registo de operações'!AJ186,"")</f>
        <v/>
      </c>
      <c r="D180" s="6" t="str">
        <f>IF('Registo de operações'!AG186&gt;0,'Registo de operações'!AG186,"")</f>
        <v/>
      </c>
      <c r="E180" s="8" t="str">
        <f>IF('Registo de operações'!AG186&lt;0,'Registo de operações'!AG186,"")</f>
        <v/>
      </c>
    </row>
    <row r="181" spans="1:5">
      <c r="A181" s="7">
        <f>'Registo de operações'!C187</f>
        <v>0</v>
      </c>
      <c r="B181" s="5" t="str">
        <f>IF('Registo de operações'!AJ187&gt;0,'Registo de operações'!AJ187,"")</f>
        <v/>
      </c>
      <c r="C181" s="5" t="str">
        <f>IF('Registo de operações'!AJ187&lt;0,'Registo de operações'!AJ187,"")</f>
        <v/>
      </c>
      <c r="D181" s="6" t="str">
        <f>IF('Registo de operações'!AG187&gt;0,'Registo de operações'!AG187,"")</f>
        <v/>
      </c>
      <c r="E181" s="8" t="str">
        <f>IF('Registo de operações'!AG187&lt;0,'Registo de operações'!AG187,"")</f>
        <v/>
      </c>
    </row>
    <row r="182" spans="1:5">
      <c r="A182" s="7">
        <f>'Registo de operações'!C188</f>
        <v>0</v>
      </c>
      <c r="B182" s="5" t="str">
        <f>IF('Registo de operações'!AJ188&gt;0,'Registo de operações'!AJ188,"")</f>
        <v/>
      </c>
      <c r="C182" s="5" t="str">
        <f>IF('Registo de operações'!AJ188&lt;0,'Registo de operações'!AJ188,"")</f>
        <v/>
      </c>
      <c r="D182" s="6" t="str">
        <f>IF('Registo de operações'!AG188&gt;0,'Registo de operações'!AG188,"")</f>
        <v/>
      </c>
      <c r="E182" s="8" t="str">
        <f>IF('Registo de operações'!AG188&lt;0,'Registo de operações'!AG188,"")</f>
        <v/>
      </c>
    </row>
    <row r="183" spans="1:5">
      <c r="A183" s="7">
        <f>'Registo de operações'!C189</f>
        <v>0</v>
      </c>
      <c r="B183" s="5" t="str">
        <f>IF('Registo de operações'!AJ189&gt;0,'Registo de operações'!AJ189,"")</f>
        <v/>
      </c>
      <c r="C183" s="5" t="str">
        <f>IF('Registo de operações'!AJ189&lt;0,'Registo de operações'!AJ189,"")</f>
        <v/>
      </c>
      <c r="D183" s="6" t="str">
        <f>IF('Registo de operações'!AG189&gt;0,'Registo de operações'!AG189,"")</f>
        <v/>
      </c>
      <c r="E183" s="8" t="str">
        <f>IF('Registo de operações'!AG189&lt;0,'Registo de operações'!AG189,"")</f>
        <v/>
      </c>
    </row>
    <row r="184" spans="1:5">
      <c r="A184" s="7">
        <f>'Registo de operações'!C190</f>
        <v>0</v>
      </c>
      <c r="B184" s="5" t="str">
        <f>IF('Registo de operações'!AJ190&gt;0,'Registo de operações'!AJ190,"")</f>
        <v/>
      </c>
      <c r="C184" s="5" t="str">
        <f>IF('Registo de operações'!AJ190&lt;0,'Registo de operações'!AJ190,"")</f>
        <v/>
      </c>
      <c r="D184" s="6" t="str">
        <f>IF('Registo de operações'!AG190&gt;0,'Registo de operações'!AG190,"")</f>
        <v/>
      </c>
      <c r="E184" s="8" t="str">
        <f>IF('Registo de operações'!AG190&lt;0,'Registo de operações'!AG190,"")</f>
        <v/>
      </c>
    </row>
    <row r="185" spans="1:5">
      <c r="A185" s="7">
        <f>'Registo de operações'!C191</f>
        <v>0</v>
      </c>
      <c r="B185" s="5" t="str">
        <f>IF('Registo de operações'!AJ191&gt;0,'Registo de operações'!AJ191,"")</f>
        <v/>
      </c>
      <c r="C185" s="5" t="str">
        <f>IF('Registo de operações'!AJ191&lt;0,'Registo de operações'!AJ191,"")</f>
        <v/>
      </c>
      <c r="D185" s="6" t="str">
        <f>IF('Registo de operações'!AG191&gt;0,'Registo de operações'!AG191,"")</f>
        <v/>
      </c>
      <c r="E185" s="8" t="str">
        <f>IF('Registo de operações'!AG191&lt;0,'Registo de operações'!AG191,"")</f>
        <v/>
      </c>
    </row>
    <row r="186" spans="1:5">
      <c r="A186" s="7">
        <f>'Registo de operações'!C192</f>
        <v>0</v>
      </c>
      <c r="B186" s="5" t="str">
        <f>IF('Registo de operações'!AJ192&gt;0,'Registo de operações'!AJ192,"")</f>
        <v/>
      </c>
      <c r="C186" s="5" t="str">
        <f>IF('Registo de operações'!AJ192&lt;0,'Registo de operações'!AJ192,"")</f>
        <v/>
      </c>
      <c r="D186" s="6" t="str">
        <f>IF('Registo de operações'!AG192&gt;0,'Registo de operações'!AG192,"")</f>
        <v/>
      </c>
      <c r="E186" s="8" t="str">
        <f>IF('Registo de operações'!AG192&lt;0,'Registo de operações'!AG192,"")</f>
        <v/>
      </c>
    </row>
    <row r="187" spans="1:5">
      <c r="A187" s="7">
        <f>'Registo de operações'!C193</f>
        <v>0</v>
      </c>
      <c r="B187" s="5" t="str">
        <f>IF('Registo de operações'!AJ193&gt;0,'Registo de operações'!AJ193,"")</f>
        <v/>
      </c>
      <c r="C187" s="5" t="str">
        <f>IF('Registo de operações'!AJ193&lt;0,'Registo de operações'!AJ193,"")</f>
        <v/>
      </c>
      <c r="D187" s="6" t="str">
        <f>IF('Registo de operações'!AG193&gt;0,'Registo de operações'!AG193,"")</f>
        <v/>
      </c>
      <c r="E187" s="8" t="str">
        <f>IF('Registo de operações'!AG193&lt;0,'Registo de operações'!AG193,"")</f>
        <v/>
      </c>
    </row>
    <row r="188" spans="1:5">
      <c r="A188" s="7">
        <f>'Registo de operações'!C194</f>
        <v>0</v>
      </c>
      <c r="B188" s="5" t="str">
        <f>IF('Registo de operações'!AJ194&gt;0,'Registo de operações'!AJ194,"")</f>
        <v/>
      </c>
      <c r="C188" s="5" t="str">
        <f>IF('Registo de operações'!AJ194&lt;0,'Registo de operações'!AJ194,"")</f>
        <v/>
      </c>
      <c r="D188" s="6" t="str">
        <f>IF('Registo de operações'!AG194&gt;0,'Registo de operações'!AG194,"")</f>
        <v/>
      </c>
      <c r="E188" s="8" t="str">
        <f>IF('Registo de operações'!AG194&lt;0,'Registo de operações'!AG194,"")</f>
        <v/>
      </c>
    </row>
    <row r="189" spans="1:5">
      <c r="A189" s="7">
        <f>'Registo de operações'!C195</f>
        <v>0</v>
      </c>
      <c r="B189" s="5" t="str">
        <f>IF('Registo de operações'!AJ195&gt;0,'Registo de operações'!AJ195,"")</f>
        <v/>
      </c>
      <c r="C189" s="5" t="str">
        <f>IF('Registo de operações'!AJ195&lt;0,'Registo de operações'!AJ195,"")</f>
        <v/>
      </c>
      <c r="D189" s="6" t="str">
        <f>IF('Registo de operações'!AG195&gt;0,'Registo de operações'!AG195,"")</f>
        <v/>
      </c>
      <c r="E189" s="8" t="str">
        <f>IF('Registo de operações'!AG195&lt;0,'Registo de operações'!AG195,"")</f>
        <v/>
      </c>
    </row>
    <row r="190" spans="1:5">
      <c r="A190" s="7">
        <f>'Registo de operações'!C196</f>
        <v>0</v>
      </c>
      <c r="B190" s="5" t="str">
        <f>IF('Registo de operações'!AJ196&gt;0,'Registo de operações'!AJ196,"")</f>
        <v/>
      </c>
      <c r="C190" s="5" t="str">
        <f>IF('Registo de operações'!AJ196&lt;0,'Registo de operações'!AJ196,"")</f>
        <v/>
      </c>
      <c r="D190" s="6" t="str">
        <f>IF('Registo de operações'!AG196&gt;0,'Registo de operações'!AG196,"")</f>
        <v/>
      </c>
      <c r="E190" s="8" t="str">
        <f>IF('Registo de operações'!AG196&lt;0,'Registo de operações'!AG196,"")</f>
        <v/>
      </c>
    </row>
    <row r="191" spans="1:5">
      <c r="A191" s="7">
        <f>'Registo de operações'!C197</f>
        <v>0</v>
      </c>
      <c r="B191" s="5" t="str">
        <f>IF('Registo de operações'!AJ197&gt;0,'Registo de operações'!AJ197,"")</f>
        <v/>
      </c>
      <c r="C191" s="5" t="str">
        <f>IF('Registo de operações'!AJ197&lt;0,'Registo de operações'!AJ197,"")</f>
        <v/>
      </c>
      <c r="D191" s="6" t="str">
        <f>IF('Registo de operações'!AG197&gt;0,'Registo de operações'!AG197,"")</f>
        <v/>
      </c>
      <c r="E191" s="8" t="str">
        <f>IF('Registo de operações'!AG197&lt;0,'Registo de operações'!AG197,"")</f>
        <v/>
      </c>
    </row>
    <row r="192" spans="1:5">
      <c r="A192" s="7">
        <f>'Registo de operações'!C198</f>
        <v>0</v>
      </c>
      <c r="B192" s="5" t="str">
        <f>IF('Registo de operações'!AJ198&gt;0,'Registo de operações'!AJ198,"")</f>
        <v/>
      </c>
      <c r="C192" s="5" t="str">
        <f>IF('Registo de operações'!AJ198&lt;0,'Registo de operações'!AJ198,"")</f>
        <v/>
      </c>
      <c r="D192" s="6" t="str">
        <f>IF('Registo de operações'!AG198&gt;0,'Registo de operações'!AG198,"")</f>
        <v/>
      </c>
      <c r="E192" s="8" t="str">
        <f>IF('Registo de operações'!AG198&lt;0,'Registo de operações'!AG198,"")</f>
        <v/>
      </c>
    </row>
    <row r="193" spans="1:5">
      <c r="A193" s="7">
        <f>'Registo de operações'!C199</f>
        <v>0</v>
      </c>
      <c r="B193" s="5" t="str">
        <f>IF('Registo de operações'!AJ199&gt;0,'Registo de operações'!AJ199,"")</f>
        <v/>
      </c>
      <c r="C193" s="5" t="str">
        <f>IF('Registo de operações'!AJ199&lt;0,'Registo de operações'!AJ199,"")</f>
        <v/>
      </c>
      <c r="D193" s="6" t="str">
        <f>IF('Registo de operações'!AG199&gt;0,'Registo de operações'!AG199,"")</f>
        <v/>
      </c>
      <c r="E193" s="8" t="str">
        <f>IF('Registo de operações'!AG199&lt;0,'Registo de operações'!AG199,"")</f>
        <v/>
      </c>
    </row>
    <row r="194" spans="1:5">
      <c r="A194" s="7">
        <f>'Registo de operações'!C200</f>
        <v>0</v>
      </c>
      <c r="B194" s="5" t="str">
        <f>IF('Registo de operações'!AJ200&gt;0,'Registo de operações'!AJ200,"")</f>
        <v/>
      </c>
      <c r="C194" s="5" t="str">
        <f>IF('Registo de operações'!AJ200&lt;0,'Registo de operações'!AJ200,"")</f>
        <v/>
      </c>
      <c r="D194" s="6" t="str">
        <f>IF('Registo de operações'!AG200&gt;0,'Registo de operações'!AG200,"")</f>
        <v/>
      </c>
      <c r="E194" s="8" t="str">
        <f>IF('Registo de operações'!AG200&lt;0,'Registo de operações'!AG200,"")</f>
        <v/>
      </c>
    </row>
    <row r="195" spans="1:5">
      <c r="A195" s="7">
        <f>'Registo de operações'!C201</f>
        <v>0</v>
      </c>
      <c r="B195" s="5" t="str">
        <f>IF('Registo de operações'!AJ201&gt;0,'Registo de operações'!AJ201,"")</f>
        <v/>
      </c>
      <c r="C195" s="5" t="str">
        <f>IF('Registo de operações'!AJ201&lt;0,'Registo de operações'!AJ201,"")</f>
        <v/>
      </c>
      <c r="D195" s="6" t="str">
        <f>IF('Registo de operações'!AG201&gt;0,'Registo de operações'!AG201,"")</f>
        <v/>
      </c>
      <c r="E195" s="8" t="str">
        <f>IF('Registo de operações'!AG201&lt;0,'Registo de operações'!AG201,"")</f>
        <v/>
      </c>
    </row>
    <row r="196" spans="1:5">
      <c r="A196" s="7">
        <f>'Registo de operações'!C202</f>
        <v>0</v>
      </c>
      <c r="B196" s="5" t="str">
        <f>IF('Registo de operações'!AJ202&gt;0,'Registo de operações'!AJ202,"")</f>
        <v/>
      </c>
      <c r="C196" s="5" t="str">
        <f>IF('Registo de operações'!AJ202&lt;0,'Registo de operações'!AJ202,"")</f>
        <v/>
      </c>
      <c r="D196" s="6" t="str">
        <f>IF('Registo de operações'!AG202&gt;0,'Registo de operações'!AG202,"")</f>
        <v/>
      </c>
      <c r="E196" s="8" t="str">
        <f>IF('Registo de operações'!AG202&lt;0,'Registo de operações'!AG202,"")</f>
        <v/>
      </c>
    </row>
    <row r="197" spans="1:5">
      <c r="A197" s="7">
        <f>'Registo de operações'!C203</f>
        <v>0</v>
      </c>
      <c r="B197" s="5" t="str">
        <f>IF('Registo de operações'!AJ203&gt;0,'Registo de operações'!AJ203,"")</f>
        <v/>
      </c>
      <c r="C197" s="5" t="str">
        <f>IF('Registo de operações'!AJ203&lt;0,'Registo de operações'!AJ203,"")</f>
        <v/>
      </c>
      <c r="D197" s="6" t="str">
        <f>IF('Registo de operações'!AG203&gt;0,'Registo de operações'!AG203,"")</f>
        <v/>
      </c>
      <c r="E197" s="8" t="str">
        <f>IF('Registo de operações'!AG203&lt;0,'Registo de operações'!AG203,"")</f>
        <v/>
      </c>
    </row>
    <row r="198" spans="1:5">
      <c r="A198" s="7">
        <f>'Registo de operações'!C204</f>
        <v>0</v>
      </c>
      <c r="B198" s="5" t="str">
        <f>IF('Registo de operações'!AJ204&gt;0,'Registo de operações'!AJ204,"")</f>
        <v/>
      </c>
      <c r="C198" s="5" t="str">
        <f>IF('Registo de operações'!AJ204&lt;0,'Registo de operações'!AJ204,"")</f>
        <v/>
      </c>
      <c r="D198" s="6" t="str">
        <f>IF('Registo de operações'!AG204&gt;0,'Registo de operações'!AG204,"")</f>
        <v/>
      </c>
      <c r="E198" s="8" t="str">
        <f>IF('Registo de operações'!AG204&lt;0,'Registo de operações'!AG204,"")</f>
        <v/>
      </c>
    </row>
    <row r="199" spans="1:5">
      <c r="A199" s="7">
        <f>'Registo de operações'!C205</f>
        <v>0</v>
      </c>
      <c r="B199" s="5" t="str">
        <f>IF('Registo de operações'!AJ205&gt;0,'Registo de operações'!AJ205,"")</f>
        <v/>
      </c>
      <c r="C199" s="5" t="str">
        <f>IF('Registo de operações'!AJ205&lt;0,'Registo de operações'!AJ205,"")</f>
        <v/>
      </c>
      <c r="D199" s="6" t="str">
        <f>IF('Registo de operações'!AG205&gt;0,'Registo de operações'!AG205,"")</f>
        <v/>
      </c>
      <c r="E199" s="8" t="str">
        <f>IF('Registo de operações'!AG205&lt;0,'Registo de operações'!AG205,"")</f>
        <v/>
      </c>
    </row>
    <row r="200" spans="1:5">
      <c r="A200" s="7">
        <f>'Registo de operações'!C206</f>
        <v>0</v>
      </c>
      <c r="B200" s="5" t="str">
        <f>IF('Registo de operações'!AJ206&gt;0,'Registo de operações'!AJ206,"")</f>
        <v/>
      </c>
      <c r="C200" s="5" t="str">
        <f>IF('Registo de operações'!AJ206&lt;0,'Registo de operações'!AJ206,"")</f>
        <v/>
      </c>
      <c r="D200" s="6" t="str">
        <f>IF('Registo de operações'!AG206&gt;0,'Registo de operações'!AG206,"")</f>
        <v/>
      </c>
      <c r="E200" s="8" t="str">
        <f>IF('Registo de operações'!AG206&lt;0,'Registo de operações'!AG206,"")</f>
        <v/>
      </c>
    </row>
    <row r="201" spans="1:5">
      <c r="A201" s="7">
        <f>'Registo de operações'!C207</f>
        <v>0</v>
      </c>
      <c r="B201" s="5" t="str">
        <f>IF('Registo de operações'!AJ207&gt;0,'Registo de operações'!AJ207,"")</f>
        <v/>
      </c>
      <c r="C201" s="5" t="str">
        <f>IF('Registo de operações'!AJ207&lt;0,'Registo de operações'!AJ207,"")</f>
        <v/>
      </c>
      <c r="D201" s="6" t="str">
        <f>IF('Registo de operações'!AG207&gt;0,'Registo de operações'!AG207,"")</f>
        <v/>
      </c>
      <c r="E201" s="8" t="str">
        <f>IF('Registo de operações'!AG207&lt;0,'Registo de operações'!AG207,"")</f>
        <v/>
      </c>
    </row>
    <row r="202" spans="1:5">
      <c r="A202" s="7">
        <f>'Registo de operações'!C208</f>
        <v>0</v>
      </c>
      <c r="B202" s="5" t="str">
        <f>IF('Registo de operações'!AJ208&gt;0,'Registo de operações'!AJ208,"")</f>
        <v/>
      </c>
      <c r="C202" s="5" t="str">
        <f>IF('Registo de operações'!AJ208&lt;0,'Registo de operações'!AJ208,"")</f>
        <v/>
      </c>
      <c r="D202" s="6" t="str">
        <f>IF('Registo de operações'!AG208&gt;0,'Registo de operações'!AG208,"")</f>
        <v/>
      </c>
      <c r="E202" s="8" t="str">
        <f>IF('Registo de operações'!AG208&lt;0,'Registo de operações'!AG208,"")</f>
        <v/>
      </c>
    </row>
    <row r="203" spans="1:5">
      <c r="A203" s="7">
        <f>'Registo de operações'!C209</f>
        <v>0</v>
      </c>
      <c r="B203" s="5" t="str">
        <f>IF('Registo de operações'!AJ209&gt;0,'Registo de operações'!AJ209,"")</f>
        <v/>
      </c>
      <c r="C203" s="5" t="str">
        <f>IF('Registo de operações'!AJ209&lt;0,'Registo de operações'!AJ209,"")</f>
        <v/>
      </c>
      <c r="D203" s="6" t="str">
        <f>IF('Registo de operações'!AG209&gt;0,'Registo de operações'!AG209,"")</f>
        <v/>
      </c>
      <c r="E203" s="8" t="str">
        <f>IF('Registo de operações'!AG209&lt;0,'Registo de operações'!AG209,"")</f>
        <v/>
      </c>
    </row>
    <row r="204" spans="1:5">
      <c r="A204" s="9">
        <f>'Registo de operações'!C211</f>
        <v>0</v>
      </c>
      <c r="B204" s="5" t="str">
        <f>IF('Registo de operações'!AJ211&gt;0,'Registo de operações'!AJ211,"")</f>
        <v/>
      </c>
      <c r="C204" s="5" t="str">
        <f>IF('Registo de operações'!AJ211&lt;0,'Registo de operações'!AJ211,"")</f>
        <v/>
      </c>
      <c r="D204" s="6" t="str">
        <f>IF('Registo de operações'!AG211&gt;0,'Registo de operações'!AG211,"")</f>
        <v/>
      </c>
      <c r="E204" s="8" t="str">
        <f>IF('Registo de operações'!AG211&lt;0,'Registo de operações'!AG211,"")</f>
        <v/>
      </c>
    </row>
  </sheetData>
  <mergeCells count="2">
    <mergeCell ref="K1:L1"/>
    <mergeCell ref="M1:N1"/>
  </mergeCell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EDFE-D5D5-0244-9C32-4A41F19FB66D}">
  <dimension ref="C5:D10"/>
  <sheetViews>
    <sheetView workbookViewId="0">
      <selection activeCell="F17" sqref="F17"/>
    </sheetView>
  </sheetViews>
  <sheetFormatPr defaultColWidth="11.42578125" defaultRowHeight="15"/>
  <cols>
    <col min="3" max="3" width="17.28515625" bestFit="1" customWidth="1"/>
    <col min="4" max="4" width="24" customWidth="1"/>
  </cols>
  <sheetData>
    <row r="5" spans="3:4" ht="15.95">
      <c r="C5" s="87" t="s">
        <v>401</v>
      </c>
      <c r="D5" s="85">
        <f>'Registo de operações'!S4</f>
        <v>7430.7179173182067</v>
      </c>
    </row>
    <row r="6" spans="3:4" ht="15.95">
      <c r="C6" s="87" t="s">
        <v>402</v>
      </c>
      <c r="D6" s="86">
        <v>1</v>
      </c>
    </row>
    <row r="7" spans="3:4" ht="15.95">
      <c r="C7" s="87" t="s">
        <v>403</v>
      </c>
      <c r="D7" s="86">
        <f>'Registo de operações'!I4</f>
        <v>0</v>
      </c>
    </row>
    <row r="8" spans="3:4" ht="15.95">
      <c r="C8" s="87" t="s">
        <v>404</v>
      </c>
      <c r="D8" s="85">
        <f>(D5*(D6/100))</f>
        <v>74.307179173182064</v>
      </c>
    </row>
    <row r="9" spans="3:4" ht="15.95">
      <c r="C9" s="87" t="s">
        <v>405</v>
      </c>
      <c r="D9" s="85">
        <f>D5-(D7*D8)</f>
        <v>7430.7179173182067</v>
      </c>
    </row>
    <row r="10" spans="3:4" ht="15.95">
      <c r="C10" s="87" t="s">
        <v>406</v>
      </c>
      <c r="D10" s="88">
        <f>(D9*(D6/100))</f>
        <v>74.307179173182064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 Oliveira</dc:creator>
  <cp:keywords/>
  <dc:description/>
  <cp:lastModifiedBy>Gabriela Eduarda</cp:lastModifiedBy>
  <cp:revision/>
  <dcterms:created xsi:type="dcterms:W3CDTF">2020-02-26T14:06:54Z</dcterms:created>
  <dcterms:modified xsi:type="dcterms:W3CDTF">2024-06-12T08:08:02Z</dcterms:modified>
  <cp:category/>
  <cp:contentStatus/>
</cp:coreProperties>
</file>