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0"/>
  <workbookPr defaultThemeVersion="124226"/>
  <mc:AlternateContent xmlns:mc="http://schemas.openxmlformats.org/markup-compatibility/2006">
    <mc:Choice Requires="x15">
      <x15ac:absPath xmlns:x15ac="http://schemas.microsoft.com/office/spreadsheetml/2010/11/ac" url="C:\Users\joaov\Downloads\"/>
    </mc:Choice>
  </mc:AlternateContent>
  <xr:revisionPtr revIDLastSave="304" documentId="13_ncr:1_{85A42A93-80C9-46FE-9F22-B53DDCD950D5}" xr6:coauthVersionLast="47" xr6:coauthVersionMax="47" xr10:uidLastSave="{E4781F2F-11C7-42FC-9A36-4162F32245B5}"/>
  <bookViews>
    <workbookView xWindow="-108" yWindow="-108" windowWidth="23256" windowHeight="12456" tabRatio="797" firstSheet="3" activeTab="3"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Estimativa-APF#" sheetId="14" r:id="rId10"/>
    <sheet name="#Planejamento-APF#" sheetId="16" r:id="rId11"/>
  </sheets>
  <definedNames>
    <definedName name="_xlnm._FilterDatabase" localSheetId="5" hidden="1">Mudanças!$A$1:$D$13</definedName>
    <definedName name="Restante" localSheetId="7">OFFSET(Sprint2!$B$12,0,0,1,COUNT(Sprint2!$B$12:$L$12))</definedName>
    <definedName name="Restante" localSheetId="8">OFFSET(Sprint3!$B$21,0,0,1,COUNT(Sprint3!$B$21:$L$21))</definedName>
    <definedName name="Restante">OFFSET(Sprint1!$B$12,0,0,1,COUNT(Sprint1!$B$12:$L$12))</definedName>
    <definedName name="Restante2" localSheetId="10">OFFSET(#REF!,0,0,1,COUNT(#REF!))</definedName>
    <definedName name="Restante2">OFFSET(#REF!,0,0,1,COUNT(#REF!))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9" l="1"/>
  <c r="B21" i="19"/>
  <c r="J7" i="11"/>
  <c r="J6" i="11"/>
  <c r="J5" i="11"/>
  <c r="N12" i="18"/>
  <c r="O12" i="18" s="1"/>
  <c r="P12" i="18" s="1"/>
  <c r="M12" i="18"/>
  <c r="L13" i="5"/>
  <c r="F12" i="5"/>
  <c r="B16" i="18"/>
  <c r="F12" i="18"/>
  <c r="G12" i="18" s="1"/>
  <c r="H12" i="18" s="1"/>
  <c r="I12" i="18" s="1"/>
  <c r="J12" i="18" s="1"/>
  <c r="K12" i="18" s="1"/>
  <c r="L12" i="18" s="1"/>
  <c r="C12" i="18"/>
  <c r="B12" i="18"/>
  <c r="B13" i="18" s="1"/>
  <c r="C13" i="18" s="1"/>
  <c r="D13" i="18" s="1"/>
  <c r="E13" i="18" s="1"/>
  <c r="F13" i="18" s="1"/>
  <c r="G13" i="18" s="1"/>
  <c r="H13" i="18" s="1"/>
  <c r="I13" i="18" s="1"/>
  <c r="J13" i="18" s="1"/>
  <c r="K13" i="18" s="1"/>
  <c r="L13" i="18" s="1"/>
  <c r="M13" i="18" s="1"/>
  <c r="N13" i="18" s="1"/>
  <c r="O13" i="18" s="1"/>
  <c r="P13" i="18" s="1"/>
  <c r="B8" i="4"/>
  <c r="D51" i="3"/>
  <c r="D41" i="3"/>
  <c r="D22" i="3"/>
  <c r="L19" i="3"/>
  <c r="L18" i="3"/>
  <c r="L17" i="3"/>
  <c r="L16" i="3"/>
  <c r="L15" i="3"/>
  <c r="L14" i="3"/>
  <c r="L13" i="3"/>
  <c r="L12" i="3"/>
  <c r="L11" i="3"/>
  <c r="D11" i="3"/>
  <c r="L10" i="3"/>
  <c r="L9" i="3"/>
  <c r="L8" i="3"/>
  <c r="L7" i="3"/>
  <c r="L6" i="3"/>
  <c r="L5" i="3"/>
  <c r="B22" i="19" l="1"/>
  <c r="C22" i="19" s="1"/>
  <c r="D22" i="19" s="1"/>
  <c r="E22" i="19" s="1"/>
  <c r="F22" i="19" s="1"/>
  <c r="G22" i="19" s="1"/>
  <c r="H22" i="19" s="1"/>
  <c r="I22" i="19" s="1"/>
  <c r="J22" i="19" s="1"/>
  <c r="K22" i="19" s="1"/>
  <c r="L22" i="19" s="1"/>
  <c r="M22" i="19" s="1"/>
  <c r="N22" i="19" s="1"/>
  <c r="O22" i="19" s="1"/>
  <c r="C21" i="19"/>
  <c r="D12" i="18"/>
  <c r="D52" i="3"/>
  <c r="B4" i="4" s="1"/>
  <c r="M15" i="16"/>
  <c r="K15" i="16"/>
  <c r="I15" i="16"/>
  <c r="G15" i="16"/>
  <c r="M12" i="16"/>
  <c r="K12" i="16"/>
  <c r="I12" i="16"/>
  <c r="G12" i="16"/>
  <c r="B10" i="16"/>
  <c r="D21" i="19" l="1"/>
  <c r="E21" i="19" s="1"/>
  <c r="F21" i="19" s="1"/>
  <c r="G21" i="19" s="1"/>
  <c r="H21" i="19" s="1"/>
  <c r="I21" i="19" s="1"/>
  <c r="J21" i="19" s="1"/>
  <c r="K21" i="19" s="1"/>
  <c r="L21" i="19" s="1"/>
  <c r="M21" i="19" s="1"/>
  <c r="N21" i="19" s="1"/>
  <c r="O21" i="19" s="1"/>
  <c r="O23" i="19"/>
  <c r="O24" i="19" s="1"/>
  <c r="N23" i="19"/>
  <c r="N24" i="19" s="1"/>
  <c r="M23" i="19"/>
  <c r="M24" i="19" s="1"/>
  <c r="L23" i="19"/>
  <c r="L24" i="19" s="1"/>
  <c r="K23" i="19"/>
  <c r="K24" i="19" s="1"/>
  <c r="J23" i="19"/>
  <c r="J24" i="19" s="1"/>
  <c r="I23" i="19"/>
  <c r="I24" i="19" s="1"/>
  <c r="H23" i="19"/>
  <c r="H24" i="19" s="1"/>
  <c r="G23" i="19"/>
  <c r="G24" i="19" s="1"/>
  <c r="F23" i="19"/>
  <c r="F24" i="19" s="1"/>
  <c r="E23" i="19"/>
  <c r="E24" i="19" s="1"/>
  <c r="D23" i="19"/>
  <c r="D24" i="19" s="1"/>
  <c r="C23" i="19"/>
  <c r="C24" i="19" s="1"/>
  <c r="B23" i="19"/>
  <c r="B24" i="19" s="1"/>
  <c r="E12" i="18"/>
  <c r="F14" i="18" s="1"/>
  <c r="F15" i="18" s="1"/>
  <c r="M16" i="16"/>
  <c r="G16" i="16"/>
  <c r="I16" i="16"/>
  <c r="K16" i="16"/>
  <c r="K10" i="14"/>
  <c r="K9" i="14"/>
  <c r="K15" i="14"/>
  <c r="K14" i="14"/>
  <c r="K13" i="14"/>
  <c r="N23" i="14"/>
  <c r="N24" i="14" s="1"/>
  <c r="G14" i="18" l="1"/>
  <c r="G15" i="18" s="1"/>
  <c r="C14" i="18"/>
  <c r="C15" i="18" s="1"/>
  <c r="H14" i="18"/>
  <c r="H15" i="18" s="1"/>
  <c r="B14" i="18"/>
  <c r="B15" i="18" s="1"/>
  <c r="K14" i="18"/>
  <c r="K15" i="18" s="1"/>
  <c r="M14" i="18"/>
  <c r="M15" i="18" s="1"/>
  <c r="O14" i="18"/>
  <c r="O15" i="18" s="1"/>
  <c r="L14" i="18"/>
  <c r="L15" i="18" s="1"/>
  <c r="J14" i="18"/>
  <c r="J15" i="18" s="1"/>
  <c r="E14" i="18"/>
  <c r="E15" i="18" s="1"/>
  <c r="D14" i="18"/>
  <c r="D15" i="18" s="1"/>
  <c r="N14" i="18"/>
  <c r="N15" i="18" s="1"/>
  <c r="I14" i="18"/>
  <c r="I15" i="18" s="1"/>
  <c r="P14" i="18"/>
  <c r="P15" i="18" s="1"/>
  <c r="K16" i="14"/>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15" i="1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C2" i="11"/>
  <c r="N16" i="16" l="1"/>
  <c r="F16" i="16"/>
  <c r="B12" i="5"/>
  <c r="C12" i="5" s="1"/>
  <c r="D12" i="5" l="1"/>
  <c r="E12" i="5" s="1"/>
  <c r="G12" i="5" s="1"/>
  <c r="H12" i="5" s="1"/>
  <c r="I12" i="5" s="1"/>
  <c r="J12" i="5" s="1"/>
  <c r="K12" i="5" s="1"/>
  <c r="L12" i="5" s="1"/>
  <c r="B13" i="5"/>
  <c r="C13" i="5" l="1"/>
  <c r="D13" i="5" s="1"/>
  <c r="E13" i="5" s="1"/>
  <c r="F13" i="5" s="1"/>
  <c r="G13" i="5" s="1"/>
  <c r="H13" i="5" s="1"/>
  <c r="I13" i="5" s="1"/>
  <c r="J13" i="5" s="1"/>
  <c r="K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[Threaded comment]
Your version of Excel allows you to read this threaded comment; however, any edits to it will get removed if the file is opened in a newer version of Excel. Learn more: https://go.microsoft.com/fwlink/?linkid=870924
Comment: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xr:uid="{00000000-0006-0000-0500-00000300000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xr:uid="{00000000-0006-0000-0500-00000700000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tc={FBCB0187-CFE6-42DA-889B-D8BABA294980}</author>
    <author>Murakami Edson</author>
    <author>João Miranda</author>
  </authors>
  <commentList>
    <comment ref="A1" authorId="0" shapeId="0" xr:uid="{9AF48E8A-FB9A-4F11-9D42-0EFE2DAAA11C}">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984048D6-3CAE-4687-9310-83A0259FB96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648C2869-6455-4ED2-A31A-74602ABD764D}">
      <text>
        <r>
          <rPr>
            <b/>
            <sz val="9"/>
            <color indexed="81"/>
            <rFont val="Segoe UI"/>
            <family val="2"/>
          </rPr>
          <t>Data de início do sprint</t>
        </r>
        <r>
          <rPr>
            <sz val="9"/>
            <color indexed="81"/>
            <rFont val="Segoe UI"/>
            <family val="2"/>
          </rPr>
          <t xml:space="preserve">
</t>
        </r>
      </text>
    </comment>
    <comment ref="F1" authorId="2" shapeId="0" xr:uid="{9BBF715E-4E11-4D81-BEFB-8CCE59ABD788}">
      <text>
        <r>
          <rPr>
            <b/>
            <sz val="9"/>
            <color indexed="81"/>
            <rFont val="Segoe UI"/>
            <family val="2"/>
          </rPr>
          <t>João Miranda:</t>
        </r>
        <r>
          <rPr>
            <sz val="9"/>
            <color indexed="81"/>
            <rFont val="Segoe UI"/>
            <family val="2"/>
          </rPr>
          <t xml:space="preserve">
SÁBADO</t>
        </r>
      </text>
    </comment>
    <comment ref="G1" authorId="2" shapeId="0" xr:uid="{F445CC60-83D8-48E5-BF7E-B20855BE471F}">
      <text>
        <r>
          <rPr>
            <b/>
            <sz val="9"/>
            <color indexed="81"/>
            <rFont val="Segoe UI"/>
            <family val="2"/>
          </rPr>
          <t>João Miranda:</t>
        </r>
        <r>
          <rPr>
            <sz val="9"/>
            <color indexed="81"/>
            <rFont val="Segoe UI"/>
            <family val="2"/>
          </rPr>
          <t xml:space="preserve">
DOMINGO</t>
        </r>
      </text>
    </comment>
    <comment ref="M1" authorId="2" shapeId="0" xr:uid="{C65A1EFC-8A5B-463E-8F72-7D83E3710470}">
      <text>
        <r>
          <rPr>
            <b/>
            <sz val="9"/>
            <color indexed="81"/>
            <rFont val="Segoe UI"/>
            <family val="2"/>
          </rPr>
          <t>João Miranda:</t>
        </r>
        <r>
          <rPr>
            <sz val="9"/>
            <color indexed="81"/>
            <rFont val="Segoe UI"/>
            <family val="2"/>
          </rPr>
          <t xml:space="preserve">
SÁBADO</t>
        </r>
      </text>
    </comment>
    <comment ref="N1" authorId="2" shapeId="0" xr:uid="{E842BA30-B8EC-42DE-8DDB-0193A7695523}">
      <text>
        <r>
          <rPr>
            <b/>
            <sz val="9"/>
            <color indexed="81"/>
            <rFont val="Segoe UI"/>
            <family val="2"/>
          </rPr>
          <t>João Miranda:</t>
        </r>
        <r>
          <rPr>
            <sz val="9"/>
            <color indexed="81"/>
            <rFont val="Segoe UI"/>
            <family val="2"/>
          </rPr>
          <t xml:space="preserve">
DOMINGO</t>
        </r>
      </text>
    </comment>
    <comment ref="B12" authorId="1" shapeId="0" xr:uid="{D6977274-2AF5-486E-AF96-96A204F1B0A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66789A23-9321-4DEF-B7E2-4FB9C5D417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tc={1F2AADE0-EC98-4471-B4B1-441C2D40DBE3}</author>
    <author>Murakami Edson</author>
  </authors>
  <commentList>
    <comment ref="A1" authorId="0" shapeId="0" xr:uid="{1F2AADE0-EC98-4471-B4B1-441C2D40DBE3}">
      <text>
        <t>[Threaded comment]
Your version of Excel allows you to read this threaded comment; however, any edits to it will get removed if the file is opened in a newer version of Excel. Learn more: https://go.microsoft.com/fwlink/?linkid=870924
Comment:
    Essas tarefas devem vir do backlog do produto, conforme a priorização.</t>
      </text>
    </comment>
    <comment ref="B1" authorId="1" shapeId="0" xr:uid="{5D78A3C6-27C5-4AC4-BFD3-35E1C0004D2A}">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9433DC41-F4A5-455E-909D-680B56EA943F}">
      <text>
        <r>
          <rPr>
            <b/>
            <sz val="9"/>
            <color indexed="81"/>
            <rFont val="Segoe UI"/>
            <family val="2"/>
          </rPr>
          <t>Data de início do sprint</t>
        </r>
        <r>
          <rPr>
            <sz val="9"/>
            <color indexed="81"/>
            <rFont val="Segoe UI"/>
            <family val="2"/>
          </rPr>
          <t xml:space="preserve">
</t>
        </r>
      </text>
    </comment>
    <comment ref="B21" authorId="1" shapeId="0" xr:uid="{D98C585D-8EEE-4D8D-A85E-64402F6C4880}">
      <text>
        <r>
          <rPr>
            <b/>
            <sz val="9"/>
            <color indexed="81"/>
            <rFont val="Segoe UI"/>
            <family val="2"/>
          </rPr>
          <t xml:space="preserve">O esforço total do Sprint não pode ultrapassar a capacidade do time.
</t>
        </r>
        <r>
          <rPr>
            <sz val="9"/>
            <color indexed="81"/>
            <rFont val="Segoe UI"/>
            <family val="2"/>
          </rPr>
          <t xml:space="preserve">
</t>
        </r>
      </text>
    </comment>
    <comment ref="N28" authorId="1" shapeId="0" xr:uid="{4C156AC8-8610-4B9F-A658-35C92DC7CB2C}">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<sst xmlns="http://schemas.openxmlformats.org/spreadsheetml/2006/main" count="465" uniqueCount="283">
  <si>
    <t>Equipe</t>
  </si>
  <si>
    <t>&lt;SVSA&gt; - &lt;Sistema de Vigilância Socioassistencial&gt;</t>
  </si>
  <si>
    <t>Papel</t>
  </si>
  <si>
    <t>Nome</t>
  </si>
  <si>
    <t>E-mail</t>
  </si>
  <si>
    <t>Scrum Master</t>
  </si>
  <si>
    <t>Sabrina Lopes Costa</t>
  </si>
  <si>
    <t>lopes.sabrina@aluno.ifsp.edu.br</t>
  </si>
  <si>
    <t>Owner</t>
  </si>
  <si>
    <t>Ana Flavia Martins</t>
  </si>
  <si>
    <t>martins.flavia@aluno.ifsp.edu.br</t>
  </si>
  <si>
    <t>Desenvolvedor</t>
  </si>
  <si>
    <t>Milena Camargo da Silva Santos</t>
  </si>
  <si>
    <t>santos.milena@aluno.ifsp.edu.br</t>
  </si>
  <si>
    <t>João Victor Camargo de Miranda</t>
  </si>
  <si>
    <t>camargo.miranda@aluno.ifsp.edu.br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</si>
  <si>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</si>
  <si>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</si>
  <si>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</si>
  <si>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</si>
  <si>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</si>
  <si>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</si>
  <si>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</si>
  <si>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</si>
  <si>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</si>
  <si>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</si>
  <si>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</si>
  <si>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</si>
  <si>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</si>
  <si>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</si>
  <si>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</si>
  <si>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</si>
  <si>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</si>
  <si>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</si>
  <si>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</si>
  <si>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UC06 - SSOLogin</t>
  </si>
  <si>
    <t>Criar ambiente do projeto</t>
  </si>
  <si>
    <t>UC01 - Gerir Ocorrências</t>
  </si>
  <si>
    <t>Definir escopo</t>
  </si>
  <si>
    <t>UC02 - Visualizar relatório das ocorrências</t>
  </si>
  <si>
    <t>Planejar o projeto</t>
  </si>
  <si>
    <t>Aplicar Checlist da fase</t>
  </si>
  <si>
    <t>Revisar planejamento</t>
  </si>
  <si>
    <t>Elaboração</t>
  </si>
  <si>
    <t>Planejar o Sprint</t>
  </si>
  <si>
    <t>Estudar tecnologias</t>
  </si>
  <si>
    <t>Preparar Ambiente de Desenvolvimento</t>
  </si>
  <si>
    <t>Especificar UC06 - SSOLogin (escolhido para testar a arquitetura)</t>
  </si>
  <si>
    <t>Modelar UC06 e Arquitetura</t>
  </si>
  <si>
    <t>Implementar e testar unitariamente UC06</t>
  </si>
  <si>
    <t>Criar Guia de Implementação</t>
  </si>
  <si>
    <t>Implementar e testar a arquitetura</t>
  </si>
  <si>
    <t>Aplicar Checklist da fase</t>
  </si>
  <si>
    <t>Revisar Planejamento</t>
  </si>
  <si>
    <t>Construção</t>
  </si>
  <si>
    <t xml:space="preserve">Especificar UC06 - SSOLogin </t>
  </si>
  <si>
    <t xml:space="preserve">Modelar UC06 </t>
  </si>
  <si>
    <t>Projetar Testes UC06</t>
  </si>
  <si>
    <t>Executar Testes UC06</t>
  </si>
  <si>
    <t>Especificar UC01 - Gerir Ocorrências</t>
  </si>
  <si>
    <t>Modelar UC01</t>
  </si>
  <si>
    <t>Implementar e testar unitariamente UC01</t>
  </si>
  <si>
    <t>Projetar Testes UC01</t>
  </si>
  <si>
    <t>Executar Testes UC01</t>
  </si>
  <si>
    <t>Especificar UC02 - Visualizar relatório das ocorrências</t>
  </si>
  <si>
    <t>Modelar UC02</t>
  </si>
  <si>
    <t>Implementar e testar unitariamente UC02</t>
  </si>
  <si>
    <t>Projetar Testes UC02</t>
  </si>
  <si>
    <t>Executar Testes UC02</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</si>
  <si>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</si>
  <si>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</si>
  <si>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</si>
  <si>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</si>
  <si>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</si>
  <si>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</si>
  <si>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</si>
  <si>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</si>
  <si>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</si>
  <si>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</si>
  <si>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</si>
  <si>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</si>
  <si>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</si>
  <si>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</si>
  <si>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</si>
  <si>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</si>
  <si>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</si>
  <si>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</si>
  <si>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</si>
  <si>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</si>
  <si>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</si>
  <si>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</si>
  <si>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</si>
  <si>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</si>
  <si>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</si>
  <si>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</si>
  <si>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Voluntário</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</si>
  <si>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</si>
  <si>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</si>
  <si>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</si>
  <si>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</si>
  <si>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</si>
  <si>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</si>
  <si>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</si>
  <si>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</si>
  <si>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</si>
  <si>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</si>
  <si>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</si>
  <si>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</si>
  <si>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</si>
  <si>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</si>
  <si>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</si>
  <si>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</si>
  <si>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</si>
  <si>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</si>
  <si>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</si>
  <si>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</si>
  <si>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</si>
  <si>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</si>
  <si>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</si>
  <si>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Revision 4509</t>
  </si>
  <si>
    <t>Arquitetura e testes, UC06</t>
  </si>
  <si>
    <t>UC01,UC02,UC06</t>
  </si>
  <si>
    <t>Em execução</t>
  </si>
  <si>
    <t xml:space="preserve">Transição </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</si>
  <si>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</si>
  <si>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</si>
  <si>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</si>
  <si>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</si>
  <si>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</si>
  <si>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</si>
  <si>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</si>
  <si>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</si>
  <si>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</si>
  <si>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</si>
  <si>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</si>
  <si>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</si>
  <si>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</si>
  <si>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</si>
  <si>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</si>
  <si>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</si>
  <si>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</si>
  <si>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</si>
  <si>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</si>
  <si>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</si>
  <si>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</si>
  <si>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</si>
  <si>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</si>
  <si>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</si>
  <si>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</si>
  <si>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</si>
  <si>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</si>
  <si>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</si>
  <si>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</si>
  <si>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</si>
  <si>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</si>
  <si>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</si>
  <si>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</si>
  <si>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</si>
  <si>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</si>
  <si>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</si>
  <si>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</si>
  <si>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</si>
  <si>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</si>
  <si>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</si>
  <si>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</si>
  <si>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</si>
  <si>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t xml:space="preserve">As células em branco contém fórmulas e </t>
    </r>
    <r>
      <rPr>
        <b/>
        <sz val="8"/>
        <rFont val="Arial"/>
        <family val="2"/>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</si>
  <si>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</si>
  <si>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</si>
  <si>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</si>
  <si>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</si>
  <si>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</si>
  <si>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</si>
  <si>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</si>
  <si>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</si>
  <si>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</si>
  <si>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</si>
  <si>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</si>
  <si>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</si>
  <si>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Executar horas-extras
2. Contratar mais pessoas
3. Renegociar prazo final</t>
  </si>
  <si>
    <t xml:space="preserve">Não conseguir integração da funcionalida com o projeto oficial </t>
  </si>
  <si>
    <t>1.Executar horas-extras</t>
  </si>
  <si>
    <t>Monitoramento e Controle do Projeto (Controle de Mudanças no Escopo)</t>
  </si>
  <si>
    <t>Número da RM - Requisição da mudança</t>
  </si>
  <si>
    <t>Data Solicitação</t>
  </si>
  <si>
    <t>Resolvido</t>
  </si>
  <si>
    <t>Backlog Sprint</t>
  </si>
  <si>
    <t>Horas estimadas</t>
  </si>
  <si>
    <t>Dia 2</t>
  </si>
  <si>
    <t>Dia 3</t>
  </si>
  <si>
    <t>Dia 4</t>
  </si>
  <si>
    <t>Dia 5</t>
  </si>
  <si>
    <t>Dia 6</t>
  </si>
  <si>
    <t>Dia 7</t>
  </si>
  <si>
    <t>Dia 8</t>
  </si>
  <si>
    <t>Dia 9</t>
  </si>
  <si>
    <t>Dia 10</t>
  </si>
  <si>
    <t>Restante1</t>
  </si>
  <si>
    <t>Estimado</t>
  </si>
  <si>
    <t>Diferença estimado/planejado</t>
  </si>
  <si>
    <t>Percentual executado</t>
  </si>
  <si>
    <t>Capacidade do Time</t>
  </si>
  <si>
    <t>Nome da Planilha</t>
  </si>
  <si>
    <t>Template - Planejamento e Controle do Projeto.xltx'!Restante</t>
  </si>
  <si>
    <t>Dia 11</t>
  </si>
  <si>
    <t>Dia 12</t>
  </si>
  <si>
    <t>Dia 13</t>
  </si>
  <si>
    <t>Dia 14</t>
  </si>
  <si>
    <t>Restante2</t>
  </si>
  <si>
    <t>APF (Método de estimativa de tamanho de sistema)</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</si>
  <si>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</si>
  <si>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t xml:space="preserve">As colunas em amarelo claro são preenchidas durante </t>
  </si>
  <si>
    <r>
      <t xml:space="preserve">As células em branco contém fórmulas e </t>
    </r>
    <r>
      <rPr>
        <b/>
        <sz val="9"/>
        <rFont val="Arial"/>
        <family val="2"/>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</si>
  <si>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</si>
  <si>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</si>
  <si>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</si>
  <si>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</si>
  <si>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</si>
  <si>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</si>
  <si>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</si>
  <si>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</si>
  <si>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</si>
  <si>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</si>
  <si>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</si>
  <si>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</si>
  <si>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</si>
  <si>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</si>
  <si>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</si>
  <si>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</si>
  <si>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</si>
  <si>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</si>
  <si>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</si>
  <si>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</si>
  <si>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</si>
  <si>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</si>
  <si>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</si>
  <si>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</si>
  <si>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</si>
  <si>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</si>
  <si>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</si>
  <si>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</si>
  <si>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</si>
  <si>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</si>
  <si>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</si>
  <si>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</si>
  <si>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</si>
  <si>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</si>
  <si>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</si>
  <si>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</si>
  <si>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</si>
  <si>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</si>
  <si>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</si>
  <si>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</si>
  <si>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</si>
  <si>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</si>
  <si>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</si>
  <si>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Estimativa de distribuição de esforço por Fase (horas)</t>
  </si>
  <si>
    <t>Esforço total estimado</t>
  </si>
  <si>
    <t>DISCIPLINAS</t>
  </si>
  <si>
    <t>% de erro</t>
  </si>
  <si>
    <t>Totais/Disciplina</t>
  </si>
  <si>
    <t>Esforço total ajustado</t>
  </si>
  <si>
    <t>Qde de pessoas (Desenvolvedores)</t>
  </si>
  <si>
    <t>Requisitos</t>
  </si>
  <si>
    <r>
      <t xml:space="preserve">Jornada de trabalho </t>
    </r>
    <r>
      <rPr>
        <b/>
        <sz val="11"/>
        <color theme="1"/>
        <rFont val="Calibri"/>
        <family val="2"/>
        <scheme val="minor"/>
      </rPr>
      <t>(semanal</t>
    </r>
    <r>
      <rPr>
        <sz val="11"/>
        <color theme="1"/>
        <rFont val="Calibri"/>
        <family val="2"/>
        <scheme val="minor"/>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</si>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</sst>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
      <u/>
      <sz val="9"/>
      <name val="Arial"/>
      <family val="2"/>
    </font>
    <font>
      <i/>
      <sz val="9"/>
      <color theme="2" tint="-0.89999084444715716"/>
      <name val="Arial"/>
      <family val="2"/>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9" fillId="0" borderId="0" applyNumberFormat="0" applyFill="0" applyBorder="0" applyAlignment="0" applyProtection="0"/>
  </cellStyleXfs>
  <cellXfs count="218">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Font="1" applyFill="1" applyBorder="1" applyAlignment="1" applyProtection="1">
      <alignment horizontal="center"/>
      <protection locked="0"/>
    </xf>
    <xf numFmtId="0" fontId="27" fillId="4" borderId="1" xfId="0"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29" fillId="4" borderId="1" xfId="0" applyFont="1" applyFill="1" applyBorder="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wrapText="1"/>
    </xf>
    <xf numFmtId="0" fontId="38" fillId="4"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9" fillId="4" borderId="1" xfId="4" applyFill="1" applyBorder="1" applyProtection="1">
      <protection locked="0"/>
    </xf>
    <xf numFmtId="0" fontId="40" fillId="0" borderId="0" xfId="0" applyFont="1"/>
    <xf numFmtId="0" fontId="29" fillId="0" borderId="0" xfId="0" applyFont="1" applyProtection="1">
      <protection locked="0"/>
    </xf>
    <xf numFmtId="0" fontId="41" fillId="0" borderId="0" xfId="0" applyFont="1" applyProtection="1">
      <protection locked="0"/>
    </xf>
    <xf numFmtId="0" fontId="42" fillId="4" borderId="1" xfId="0" applyFont="1" applyFill="1" applyBorder="1" applyAlignment="1" applyProtection="1">
      <alignment horizontal="left"/>
      <protection locked="0"/>
    </xf>
    <xf numFmtId="0" fontId="29" fillId="0" borderId="0" xfId="0" applyFont="1" applyFill="1" applyBorder="1" applyAlignment="1" applyProtection="1">
      <alignment horizontal="left"/>
      <protection locked="0"/>
    </xf>
    <xf numFmtId="0" fontId="4"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25" xfId="0" applyFill="1" applyBorder="1" applyAlignment="1" applyProtection="1">
      <alignment horizontal="center"/>
      <protection locked="0"/>
    </xf>
    <xf numFmtId="0" fontId="16" fillId="7" borderId="25" xfId="0" applyFont="1" applyFill="1" applyBorder="1"/>
    <xf numFmtId="0" fontId="16" fillId="7" borderId="25" xfId="0" applyFont="1" applyFill="1" applyBorder="1" applyAlignment="1">
      <alignment horizontal="center"/>
    </xf>
    <xf numFmtId="0" fontId="16" fillId="6" borderId="25" xfId="0" applyFont="1" applyFill="1" applyBorder="1"/>
    <xf numFmtId="0" fontId="16" fillId="6" borderId="25" xfId="0" applyFont="1" applyFill="1" applyBorder="1" applyAlignment="1">
      <alignment horizontal="center"/>
    </xf>
    <xf numFmtId="1" fontId="16" fillId="6" borderId="25" xfId="0" applyNumberFormat="1" applyFont="1" applyFill="1" applyBorder="1" applyAlignment="1">
      <alignment horizontal="center"/>
    </xf>
    <xf numFmtId="0" fontId="9" fillId="5" borderId="24" xfId="0" applyFont="1" applyFill="1" applyBorder="1"/>
    <xf numFmtId="0" fontId="9" fillId="5" borderId="24" xfId="0" applyFont="1" applyFill="1" applyBorder="1" applyAlignment="1">
      <alignment horizontal="center"/>
    </xf>
    <xf numFmtId="0" fontId="25" fillId="3" borderId="1" xfId="0" applyFont="1" applyFill="1" applyBorder="1" applyAlignment="1">
      <alignment horizontal="center" vertical="center" wrapText="1"/>
    </xf>
    <xf numFmtId="0" fontId="12" fillId="5" borderId="1" xfId="0" applyFont="1" applyFill="1" applyBorder="1" applyAlignment="1">
      <alignment horizontal="center"/>
    </xf>
    <xf numFmtId="0" fontId="3" fillId="14"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5" fillId="10" borderId="2" xfId="0" applyFont="1" applyFill="1" applyBorder="1" applyAlignment="1">
      <alignment horizontal="right" vertic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35"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7" fillId="3" borderId="8" xfId="0" applyFont="1" applyFill="1" applyBorder="1" applyAlignment="1">
      <alignment horizontal="center" vertical="center" wrapText="1"/>
    </xf>
    <xf numFmtId="0" fontId="37" fillId="3" borderId="5"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37"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4" fillId="5" borderId="8" xfId="0" applyFont="1" applyFill="1" applyBorder="1" applyAlignment="1">
      <alignment horizontal="center"/>
    </xf>
    <xf numFmtId="0" fontId="34"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Sprint1!$A$12</c:f>
              <c:strCache>
                <c:ptCount val="1"/>
                <c:pt idx="0">
                  <c:v>Restante1</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1"/>
                <c:pt idx="0">
                  <c:v>18</c:v>
                </c:pt>
                <c:pt idx="1">
                  <c:v>16</c:v>
                </c:pt>
                <c:pt idx="2">
                  <c:v>15</c:v>
                </c:pt>
                <c:pt idx="3">
                  <c:v>12</c:v>
                </c:pt>
                <c:pt idx="4">
                  <c:v>12</c:v>
                </c:pt>
                <c:pt idx="5">
                  <c:v>8</c:v>
                </c:pt>
                <c:pt idx="6">
                  <c:v>4</c:v>
                </c:pt>
                <c:pt idx="7">
                  <c:v>0</c:v>
                </c:pt>
                <c:pt idx="8">
                  <c:v>-4</c:v>
                </c:pt>
                <c:pt idx="9">
                  <c:v>-6</c:v>
                </c:pt>
                <c:pt idx="10">
                  <c:v>-7</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09/set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18</c:v>
                </c:pt>
                <c:pt idx="1">
                  <c:v>16.2</c:v>
                </c:pt>
                <c:pt idx="2">
                  <c:v>14.399999999999999</c:v>
                </c:pt>
                <c:pt idx="3">
                  <c:v>12.599999999999998</c:v>
                </c:pt>
                <c:pt idx="4">
                  <c:v>10.799999999999997</c:v>
                </c:pt>
                <c:pt idx="5">
                  <c:v>8.9999999999999964</c:v>
                </c:pt>
                <c:pt idx="6">
                  <c:v>7.1999999999999966</c:v>
                </c:pt>
                <c:pt idx="7">
                  <c:v>5.3999999999999968</c:v>
                </c:pt>
                <c:pt idx="8">
                  <c:v>3.599999999999997</c:v>
                </c:pt>
                <c:pt idx="9">
                  <c:v>1.7999999999999969</c:v>
                </c:pt>
                <c:pt idx="10">
                  <c:v>-3.1086244689504383E-15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Sprint2!$A$12</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Sprint2!$B$12:$E$12</c:f>
              <c:numCache>
                <c:formatCode>General</c:formatCode>
                <c:ptCount val="4"/>
                <c:pt idx="0">
                  <c:v>60</c:v>
                </c:pt>
                <c:pt idx="1">
                  <c:v>52</c:v>
                </c:pt>
                <c:pt idx="2">
                  <c:v>44</c:v>
                </c:pt>
                <c:pt idx="3">
                  <c:v>36</c:v>
                </c:pt>
              </c:numCache>
            </c:numRef>
          </c:val>
          <c:smooth val="0"/>
          <c:extLst>
            <c:ext xmlns:c16="http://schemas.microsoft.com/office/drawing/2014/chart" uri="{C3380CC4-5D6E-409C-BE32-E72D297353CC}">
              <c16:uniqueId val="{00000000-53F4-47F8-824D-B8A90F67C56F}"/>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60</c:v>
                </c:pt>
                <c:pt idx="1">
                  <c:v>54</c:v>
                </c:pt>
                <c:pt idx="2">
                  <c:v>48</c:v>
                </c:pt>
                <c:pt idx="3">
                  <c:v>42</c:v>
                </c:pt>
                <c:pt idx="4">
                  <c:v>36</c:v>
                </c:pt>
                <c:pt idx="5">
                  <c:v>30</c:v>
                </c:pt>
                <c:pt idx="6">
                  <c:v>24</c:v>
                </c:pt>
                <c:pt idx="7">
                  <c:v>18</c:v>
                </c:pt>
                <c:pt idx="8">
                  <c:v>12</c:v>
                </c:pt>
                <c:pt idx="9">
                  <c:v>6</c:v>
                </c:pt>
                <c:pt idx="10">
                  <c:v>0</c:v>
                </c:pt>
              </c:numCache>
            </c:numRef>
          </c:val>
          <c:smooth val="0"/>
          <c:extLst>
            <c:ext xmlns:c16="http://schemas.microsoft.com/office/drawing/2014/chart" uri="{C3380CC4-5D6E-409C-BE32-E72D297353CC}">
              <c16:uniqueId val="{00000001-53F4-47F8-824D-B8A90F67C56F}"/>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Sprint3!$A$21</c:f>
              <c:strCache>
                <c:ptCount val="1"/>
                <c:pt idx="0">
                  <c:v>Restante2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24/out</c:v>
                </c:pt>
                <c:pt idx="2">
                  <c:v>Dia 2</c:v>
                </c:pt>
                <c:pt idx="3">
                  <c:v>Dia 3</c:v>
                </c:pt>
                <c:pt idx="4">
                  <c:v>Dia 4</c:v>
                </c:pt>
                <c:pt idx="5">
                  <c:v>Dia 5</c:v>
                </c:pt>
                <c:pt idx="6">
                  <c:v>Dia 6</c:v>
                </c:pt>
                <c:pt idx="7">
                  <c:v>Dia 7</c:v>
                </c:pt>
                <c:pt idx="8">
                  <c:v>Dia 8</c:v>
                </c:pt>
                <c:pt idx="9">
                  <c:v>Dia 9</c:v>
                </c:pt>
                <c:pt idx="10">
                  <c:v>Dia 10</c:v>
                </c:pt>
              </c:strCache>
            </c:strRef>
          </c:cat>
          <c:val>
            <c:numRef>
              <c:f>Sprint3!$B$21:$E$21</c:f>
              <c:numCache>
                <c:formatCode>General</c:formatCode>
                <c:ptCount val="4"/>
                <c:pt idx="0">
                  <c:v>87</c:v>
                </c:pt>
                <c:pt idx="1">
                  <c:v>77</c:v>
                </c:pt>
                <c:pt idx="2">
                  <c:v>67</c:v>
                </c:pt>
                <c:pt idx="3">
                  <c:v>57</c:v>
                </c:pt>
              </c:numCache>
            </c:numRef>
          </c:val>
          <c:smooth val="0"/>
          <c:extLst>
            <c:ext xmlns:c16="http://schemas.microsoft.com/office/drawing/2014/chart" uri="{C3380CC4-5D6E-409C-BE32-E72D297353CC}">
              <c16:uniqueId val="{00000000-0B0E-40A4-BD8E-28D45D3BF52A}"/>
            </c:ext>
          </c:extLst>
        </c:ser>
        <c:ser>
          <c:idx val="1"/>
          <c:order val="1"/>
          <c:tx>
            <c:strRef>
              <c:f>Sprint3!$A$22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24/out</c:v>
                </c:pt>
                <c:pt idx="2">
                  <c:v>Dia 2</c:v>
                </c:pt>
                <c:pt idx="3">
                  <c:v>Dia 3</c:v>
                </c:pt>
                <c:pt idx="4">
                  <c:v>Dia 4</c:v>
                </c:pt>
                <c:pt idx="5">
                  <c:v>Dia 5</c:v>
                </c:pt>
                <c:pt idx="6">
                  <c:v>Dia 6</c:v>
                </c:pt>
                <c:pt idx="7">
                  <c:v>Dia 7</c:v>
                </c:pt>
                <c:pt idx="8">
                  <c:v>Dia 8</c:v>
                </c:pt>
                <c:pt idx="9">
                  <c:v>Dia 9</c:v>
                </c:pt>
                <c:pt idx="10">
                  <c:v>Dia 10</c:v>
                </c:pt>
              </c:strCache>
            </c:strRef>
          </c:cat>
          <c:val>
            <c:numRef>
              <c:f>Sprint3!$B$22:$L$22</c:f>
              <c:numCache>
                <c:formatCode>0</c:formatCode>
                <c:ptCount val="11"/>
                <c:pt idx="0" formatCode="General">
                  <c:v>87</c:v>
                </c:pt>
                <c:pt idx="1">
                  <c:v>78.3</c:v>
                </c:pt>
                <c:pt idx="2">
                  <c:v>69.599999999999994</c:v>
                </c:pt>
                <c:pt idx="3">
                  <c:v>60.899999999999991</c:v>
                </c:pt>
                <c:pt idx="4">
                  <c:v>52.199999999999989</c:v>
                </c:pt>
                <c:pt idx="5">
                  <c:v>43.499999999999986</c:v>
                </c:pt>
                <c:pt idx="6">
                  <c:v>34.799999999999983</c:v>
                </c:pt>
                <c:pt idx="7">
                  <c:v>26.099999999999984</c:v>
                </c:pt>
                <c:pt idx="8">
                  <c:v>17.399999999999984</c:v>
                </c:pt>
                <c:pt idx="9">
                  <c:v>8.6999999999999851</c:v>
                </c:pt>
                <c:pt idx="10">
                  <c:v>-1.4210854715202004E-14</c:v>
                </c:pt>
              </c:numCache>
            </c:numRef>
          </c:val>
          <c:smooth val="0"/>
          <c:extLst>
            <c:ext xmlns:c16="http://schemas.microsoft.com/office/drawing/2014/chart" uri="{C3380CC4-5D6E-409C-BE32-E72D297353CC}">
              <c16:uniqueId val="{00000001-0B0E-40A4-BD8E-28D45D3BF52A}"/>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9</xdr:col>
      <xdr:colOff>661166</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17</xdr:row>
      <xdr:rowOff>95250</xdr:rowOff>
    </xdr:to>
    <xdr:graphicFrame macro="">
      <xdr:nvGraphicFramePr>
        <xdr:cNvPr id="2" name="Gráfico 1">
          <a:extLst>
            <a:ext uri="{FF2B5EF4-FFF2-40B4-BE49-F238E27FC236}">
              <a16:creationId xmlns:a16="http://schemas.microsoft.com/office/drawing/2014/main" id="{F8B0C95C-F7B6-4F4A-A4EC-85A91B7AE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29935</xdr:colOff>
      <xdr:row>0</xdr:row>
      <xdr:rowOff>19050</xdr:rowOff>
    </xdr:from>
    <xdr:to>
      <xdr:col>24</xdr:col>
      <xdr:colOff>291193</xdr:colOff>
      <xdr:row>26</xdr:row>
      <xdr:rowOff>95250</xdr:rowOff>
    </xdr:to>
    <xdr:graphicFrame macro="">
      <xdr:nvGraphicFramePr>
        <xdr:cNvPr id="2" name="Gráfico 1">
          <a:extLst>
            <a:ext uri="{FF2B5EF4-FFF2-40B4-BE49-F238E27FC236}">
              <a16:creationId xmlns:a16="http://schemas.microsoft.com/office/drawing/2014/main" id="{C3C13170-9F98-4254-BE35-2ADF31261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FBCB0187-CFE6-42DA-889B-D8BABA29498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1F2AADE0-EC98-4471-B4B1-441C2D40DBE3}">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artins.flavia@aluno.ifsp.edu.br" TargetMode="External"/><Relationship Id="rId2" Type="http://schemas.openxmlformats.org/officeDocument/2006/relationships/hyperlink" Target="mailto:lopes.sabrina@aluno.ifsp.edu.br" TargetMode="External"/><Relationship Id="rId1" Type="http://schemas.openxmlformats.org/officeDocument/2006/relationships/hyperlink" Target="mailto:camargo.miranda@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santos.milena@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3" sqref="A3"/>
    </sheetView>
  </sheetViews>
  <sheetFormatPr defaultRowHeight="14.45"/>
  <cols>
    <col min="1" max="1" width="23.28515625" customWidth="1"/>
    <col min="2" max="2" width="48.140625" customWidth="1"/>
    <col min="3" max="3" width="31.7109375" customWidth="1"/>
  </cols>
  <sheetData>
    <row r="1" spans="1:3" ht="20.45">
      <c r="A1" s="160" t="s">
        <v>0</v>
      </c>
      <c r="B1" s="160"/>
      <c r="C1" s="160"/>
    </row>
    <row r="2" spans="1:3" ht="25.5">
      <c r="A2" s="161" t="s">
        <v>1</v>
      </c>
      <c r="B2" s="161"/>
      <c r="C2" s="161"/>
    </row>
    <row r="3" spans="1:3" ht="15">
      <c r="A3" s="13" t="s">
        <v>2</v>
      </c>
      <c r="B3" s="13" t="s">
        <v>3</v>
      </c>
      <c r="C3" s="13" t="s">
        <v>4</v>
      </c>
    </row>
    <row r="4" spans="1:3">
      <c r="A4" s="18" t="s">
        <v>5</v>
      </c>
      <c r="B4" s="18" t="s">
        <v>6</v>
      </c>
      <c r="C4" s="135" t="s">
        <v>7</v>
      </c>
    </row>
    <row r="5" spans="1:3">
      <c r="A5" s="18" t="s">
        <v>8</v>
      </c>
      <c r="B5" s="18" t="s">
        <v>9</v>
      </c>
      <c r="C5" s="135" t="s">
        <v>10</v>
      </c>
    </row>
    <row r="6" spans="1:3">
      <c r="A6" s="18" t="s">
        <v>11</v>
      </c>
      <c r="B6" s="18" t="s">
        <v>12</v>
      </c>
      <c r="C6" s="135" t="s">
        <v>13</v>
      </c>
    </row>
    <row r="7" spans="1:3">
      <c r="A7" s="18" t="s">
        <v>11</v>
      </c>
      <c r="B7" s="18" t="s">
        <v>14</v>
      </c>
      <c r="C7" s="135" t="s">
        <v>15</v>
      </c>
    </row>
    <row r="8" spans="1:3">
      <c r="A8" s="18"/>
      <c r="B8" s="18"/>
      <c r="C8" s="18"/>
    </row>
    <row r="9" spans="1:3">
      <c r="A9" s="18"/>
      <c r="B9" s="18"/>
      <c r="C9" s="18"/>
    </row>
    <row r="10" spans="1:3">
      <c r="A10" s="18"/>
      <c r="B10" s="18"/>
      <c r="C10" s="18"/>
    </row>
    <row r="11" spans="1:3">
      <c r="A11" s="18"/>
      <c r="B11" s="18"/>
      <c r="C11" s="18"/>
    </row>
    <row r="12" spans="1:3">
      <c r="A12" s="18"/>
      <c r="B12" s="18"/>
      <c r="C12" s="18"/>
    </row>
    <row r="13" spans="1:3">
      <c r="A13" s="18"/>
      <c r="B13" s="18"/>
      <c r="C13" s="18"/>
    </row>
    <row r="14" spans="1:3">
      <c r="A14" s="18"/>
      <c r="B14" s="18"/>
      <c r="C14" s="18"/>
    </row>
    <row r="15" spans="1:3">
      <c r="A15" s="18"/>
      <c r="B15" s="18"/>
      <c r="C15" s="18"/>
    </row>
    <row r="16" spans="1:3">
      <c r="A16" s="18"/>
      <c r="B16" s="18"/>
      <c r="C16" s="18"/>
    </row>
    <row r="17" spans="1:3">
      <c r="A17" s="18"/>
      <c r="B17" s="18"/>
      <c r="C17" s="18"/>
    </row>
  </sheetData>
  <mergeCells count="2">
    <mergeCell ref="A1:C1"/>
    <mergeCell ref="A2:C2"/>
  </mergeCells>
  <hyperlinks>
    <hyperlink ref="C7" r:id="rId1" xr:uid="{B7975D92-5452-4C57-BC9E-A5E0CC8D4131}"/>
    <hyperlink ref="C4" r:id="rId2" xr:uid="{80BF55F9-EACE-436B-BF1A-A334D1C6332D}"/>
    <hyperlink ref="C5" r:id="rId3" xr:uid="{AF325CF3-3782-421F-86C3-8EE25276E848}"/>
    <hyperlink ref="C6" r:id="rId4" xr:uid="{1A5CFEAE-9E57-4ADC-B84B-523318EB89FA}"/>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I19" sqref="I19"/>
    </sheetView>
  </sheetViews>
  <sheetFormatPr defaultRowHeight="14.4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c r="A1" s="210" t="s">
        <v>209</v>
      </c>
      <c r="B1" s="210"/>
      <c r="C1" s="210"/>
      <c r="D1" s="210"/>
      <c r="E1" s="210"/>
      <c r="F1" s="210"/>
      <c r="G1" s="210"/>
      <c r="H1" s="210"/>
      <c r="I1" s="210"/>
      <c r="J1" s="210"/>
      <c r="K1" s="210"/>
      <c r="L1" s="210"/>
      <c r="M1" s="210"/>
      <c r="N1" s="210"/>
    </row>
    <row r="2" spans="1:23" s="93" customFormat="1" ht="12.75" customHeight="1">
      <c r="A2" s="211" t="s">
        <v>163</v>
      </c>
      <c r="B2" s="211"/>
      <c r="C2" s="211"/>
      <c r="D2" s="211"/>
      <c r="E2" s="211"/>
      <c r="F2" s="211"/>
      <c r="G2" s="211"/>
      <c r="H2" s="211"/>
      <c r="I2" s="211"/>
      <c r="J2" s="211"/>
      <c r="K2" s="211"/>
      <c r="L2" s="211"/>
      <c r="M2" s="211"/>
      <c r="N2" s="211"/>
    </row>
    <row r="3" spans="1:23" s="93" customFormat="1" ht="15" customHeight="1">
      <c r="A3" s="212" t="s">
        <v>210</v>
      </c>
      <c r="B3" s="212"/>
      <c r="C3" s="212"/>
      <c r="D3" s="212"/>
      <c r="E3" s="212"/>
      <c r="F3" s="212"/>
      <c r="G3" s="212"/>
      <c r="H3" s="212"/>
      <c r="I3" s="212"/>
      <c r="J3" s="212"/>
      <c r="K3" s="212"/>
      <c r="L3" s="212"/>
      <c r="M3" s="212"/>
      <c r="N3" s="212"/>
    </row>
    <row r="4" spans="1:23" s="93" customFormat="1" ht="15" customHeight="1">
      <c r="A4" s="213" t="s">
        <v>211</v>
      </c>
      <c r="B4" s="213"/>
      <c r="C4" s="213"/>
      <c r="D4" s="213"/>
      <c r="E4" s="213"/>
      <c r="F4" s="213"/>
      <c r="G4" s="213"/>
      <c r="H4" s="213"/>
      <c r="I4" s="213"/>
      <c r="J4" s="213"/>
      <c r="K4" s="213"/>
      <c r="L4" s="213"/>
      <c r="M4" s="213"/>
      <c r="N4" s="213"/>
    </row>
    <row r="5" spans="1:23" s="93" customFormat="1" ht="15.75" customHeight="1">
      <c r="A5" s="214" t="s">
        <v>212</v>
      </c>
      <c r="B5" s="214"/>
      <c r="C5" s="214"/>
      <c r="D5" s="214"/>
      <c r="E5" s="214"/>
      <c r="F5" s="214"/>
      <c r="G5" s="214"/>
      <c r="H5" s="214"/>
      <c r="I5" s="214"/>
      <c r="J5" s="214"/>
      <c r="K5" s="214"/>
      <c r="L5" s="214"/>
      <c r="M5" s="214"/>
      <c r="N5" s="214"/>
    </row>
    <row r="6" spans="1:23" s="22" customFormat="1" ht="20.25" customHeight="1"/>
    <row r="7" spans="1:23" s="22" customFormat="1" ht="12">
      <c r="A7" s="208" t="s">
        <v>213</v>
      </c>
      <c r="B7" s="209"/>
      <c r="D7" s="208" t="s">
        <v>214</v>
      </c>
      <c r="E7" s="209"/>
      <c r="G7" s="204" t="s">
        <v>215</v>
      </c>
      <c r="H7" s="204"/>
      <c r="I7" s="204"/>
      <c r="J7" s="204"/>
      <c r="K7" s="204"/>
      <c r="M7" s="208" t="s">
        <v>216</v>
      </c>
      <c r="N7" s="209"/>
    </row>
    <row r="8" spans="1:23" s="22" customFormat="1" ht="17.25" customHeight="1">
      <c r="A8" s="94" t="s">
        <v>217</v>
      </c>
      <c r="B8" s="95" t="s">
        <v>218</v>
      </c>
      <c r="D8" s="94" t="s">
        <v>219</v>
      </c>
      <c r="E8" s="95" t="s">
        <v>218</v>
      </c>
      <c r="G8" s="94" t="s">
        <v>220</v>
      </c>
      <c r="H8" s="94" t="s">
        <v>221</v>
      </c>
      <c r="I8" s="94" t="s">
        <v>139</v>
      </c>
      <c r="J8" s="95" t="s">
        <v>222</v>
      </c>
      <c r="K8" s="95" t="s">
        <v>223</v>
      </c>
      <c r="M8" s="95" t="s">
        <v>224</v>
      </c>
      <c r="N8" s="95" t="s">
        <v>225</v>
      </c>
    </row>
    <row r="9" spans="1:23" s="22" customFormat="1" ht="12">
      <c r="A9" s="158" t="s">
        <v>226</v>
      </c>
      <c r="B9" s="159" t="s">
        <v>221</v>
      </c>
      <c r="D9" s="158" t="s">
        <v>227</v>
      </c>
      <c r="E9" s="159" t="s">
        <v>221</v>
      </c>
      <c r="G9" s="94" t="s">
        <v>228</v>
      </c>
      <c r="H9" s="158">
        <v>2</v>
      </c>
      <c r="I9" s="158">
        <v>0</v>
      </c>
      <c r="J9" s="158">
        <v>0</v>
      </c>
      <c r="K9" s="95">
        <f>(H9*4)+(I9*6)+(J9*8)</f>
        <v>8</v>
      </c>
      <c r="M9" s="97" t="s">
        <v>229</v>
      </c>
      <c r="N9" s="98"/>
    </row>
    <row r="10" spans="1:23" s="22" customFormat="1" ht="12">
      <c r="A10" s="158" t="s">
        <v>230</v>
      </c>
      <c r="B10" s="159" t="s">
        <v>221</v>
      </c>
      <c r="D10" s="158"/>
      <c r="E10" s="159"/>
      <c r="G10" s="94" t="s">
        <v>231</v>
      </c>
      <c r="H10" s="158"/>
      <c r="I10" s="158"/>
      <c r="J10" s="158"/>
      <c r="K10" s="95">
        <f>(H10*3)+(I10*4)+(J10*6)</f>
        <v>0</v>
      </c>
      <c r="M10" s="97" t="s">
        <v>232</v>
      </c>
      <c r="N10" s="98"/>
    </row>
    <row r="11" spans="1:23" s="22" customFormat="1" ht="12">
      <c r="A11" s="158"/>
      <c r="B11" s="159"/>
      <c r="D11" s="158"/>
      <c r="E11" s="159"/>
      <c r="G11" s="204" t="s">
        <v>233</v>
      </c>
      <c r="H11" s="204"/>
      <c r="I11" s="204"/>
      <c r="J11" s="204"/>
      <c r="K11" s="204"/>
      <c r="M11" s="97" t="s">
        <v>234</v>
      </c>
      <c r="N11" s="98"/>
    </row>
    <row r="12" spans="1:23" s="22" customFormat="1" ht="12">
      <c r="A12" s="158"/>
      <c r="B12" s="159"/>
      <c r="D12" s="158"/>
      <c r="E12" s="159"/>
      <c r="G12" s="94" t="s">
        <v>220</v>
      </c>
      <c r="H12" s="94" t="s">
        <v>221</v>
      </c>
      <c r="I12" s="94" t="s">
        <v>139</v>
      </c>
      <c r="J12" s="95" t="s">
        <v>222</v>
      </c>
      <c r="K12" s="95" t="s">
        <v>223</v>
      </c>
      <c r="M12" s="97" t="s">
        <v>235</v>
      </c>
      <c r="N12" s="98"/>
    </row>
    <row r="13" spans="1:23" s="22" customFormat="1" ht="12">
      <c r="A13" s="158"/>
      <c r="B13" s="159"/>
      <c r="D13" s="158"/>
      <c r="E13" s="159"/>
      <c r="G13" s="94" t="s">
        <v>236</v>
      </c>
      <c r="H13" s="158">
        <v>1</v>
      </c>
      <c r="I13" s="158"/>
      <c r="J13" s="158"/>
      <c r="K13" s="95">
        <f>(H13*3)+(I13*4)+(J13*6)</f>
        <v>3</v>
      </c>
      <c r="M13" s="97" t="s">
        <v>237</v>
      </c>
      <c r="N13" s="98"/>
      <c r="W13" s="22" t="s">
        <v>238</v>
      </c>
    </row>
    <row r="14" spans="1:23" s="22" customFormat="1" ht="12">
      <c r="A14" s="158"/>
      <c r="B14" s="159"/>
      <c r="D14" s="158"/>
      <c r="E14" s="159"/>
      <c r="G14" s="94" t="s">
        <v>239</v>
      </c>
      <c r="H14" s="158"/>
      <c r="I14" s="158"/>
      <c r="J14" s="158"/>
      <c r="K14" s="95">
        <f>(H14*4)+(I14*5)+(J14*7)</f>
        <v>0</v>
      </c>
      <c r="M14" s="97" t="s">
        <v>240</v>
      </c>
      <c r="N14" s="98"/>
    </row>
    <row r="15" spans="1:23" s="22" customFormat="1" ht="12">
      <c r="A15" s="158"/>
      <c r="B15" s="159"/>
      <c r="D15" s="158"/>
      <c r="E15" s="159"/>
      <c r="G15" s="94" t="s">
        <v>241</v>
      </c>
      <c r="H15" s="158">
        <v>1</v>
      </c>
      <c r="I15" s="158"/>
      <c r="J15" s="158"/>
      <c r="K15" s="95">
        <f>(H15*3)+(I15*4)+(J15*6)</f>
        <v>3</v>
      </c>
      <c r="M15" s="97" t="s">
        <v>242</v>
      </c>
      <c r="N15" s="98"/>
    </row>
    <row r="16" spans="1:23" s="22" customFormat="1" ht="12" customHeight="1">
      <c r="A16" s="158"/>
      <c r="B16" s="159"/>
      <c r="D16" s="158"/>
      <c r="E16" s="159"/>
      <c r="G16" s="205" t="s">
        <v>243</v>
      </c>
      <c r="H16" s="206"/>
      <c r="I16" s="206"/>
      <c r="J16" s="207"/>
      <c r="K16" s="96">
        <f>SUM(K9,K10,K13,K14,K15)</f>
        <v>14</v>
      </c>
      <c r="M16" s="97" t="s">
        <v>244</v>
      </c>
      <c r="N16" s="98"/>
    </row>
    <row r="17" spans="1:14" s="22" customFormat="1" ht="12">
      <c r="A17" s="158"/>
      <c r="B17" s="159"/>
      <c r="D17" s="158"/>
      <c r="E17" s="159"/>
      <c r="M17" s="97" t="s">
        <v>245</v>
      </c>
      <c r="N17" s="98"/>
    </row>
    <row r="18" spans="1:14" s="22" customFormat="1" ht="12">
      <c r="A18" s="158"/>
      <c r="B18" s="159"/>
      <c r="D18" s="158"/>
      <c r="E18" s="159"/>
      <c r="M18" s="97" t="s">
        <v>246</v>
      </c>
      <c r="N18" s="98"/>
    </row>
    <row r="19" spans="1:14" s="22" customFormat="1" ht="12">
      <c r="A19" s="158"/>
      <c r="B19" s="159"/>
      <c r="D19" s="158"/>
      <c r="E19" s="159"/>
      <c r="M19" s="97" t="s">
        <v>247</v>
      </c>
      <c r="N19" s="98"/>
    </row>
    <row r="20" spans="1:14" s="22" customFormat="1" ht="12">
      <c r="A20" s="158"/>
      <c r="B20" s="159"/>
      <c r="D20" s="158"/>
      <c r="E20" s="159"/>
      <c r="M20" s="97" t="s">
        <v>248</v>
      </c>
      <c r="N20" s="98"/>
    </row>
    <row r="21" spans="1:14" s="22" customFormat="1" ht="12">
      <c r="M21" s="97" t="s">
        <v>249</v>
      </c>
      <c r="N21" s="98"/>
    </row>
    <row r="22" spans="1:14" s="22" customFormat="1" ht="12">
      <c r="M22" s="97" t="s">
        <v>250</v>
      </c>
      <c r="N22" s="98"/>
    </row>
    <row r="23" spans="1:14" s="22" customFormat="1" ht="12">
      <c r="M23" s="157" t="s">
        <v>251</v>
      </c>
      <c r="N23" s="99">
        <f>SUM(N9:N22)</f>
        <v>0</v>
      </c>
    </row>
    <row r="24" spans="1:14">
      <c r="M24" s="157" t="s">
        <v>252</v>
      </c>
      <c r="N24" s="96">
        <f>(N23*0.01)+0.65</f>
        <v>0.65</v>
      </c>
    </row>
    <row r="25" spans="1:14">
      <c r="M25" s="157" t="s">
        <v>253</v>
      </c>
      <c r="N25" s="100">
        <f>K16*N24</f>
        <v>9.1</v>
      </c>
    </row>
    <row r="26" spans="1:14">
      <c r="M26" s="157" t="s">
        <v>254</v>
      </c>
      <c r="N26" s="101">
        <v>19</v>
      </c>
    </row>
    <row r="27" spans="1:14" ht="21">
      <c r="M27" s="102" t="s">
        <v>255</v>
      </c>
      <c r="N27" s="103">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zoomScale="78" workbookViewId="0">
      <selection activeCell="E4" sqref="E4:E6"/>
    </sheetView>
  </sheetViews>
  <sheetFormatPr defaultRowHeight="14.4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c r="A1" s="210" t="s">
        <v>77</v>
      </c>
      <c r="B1" s="210"/>
      <c r="C1" s="210"/>
      <c r="D1" s="210"/>
      <c r="E1" s="210"/>
      <c r="F1" s="210"/>
      <c r="G1" s="210"/>
      <c r="H1" s="210"/>
      <c r="I1" s="210"/>
      <c r="J1" s="210"/>
      <c r="K1" s="210"/>
      <c r="L1" s="210"/>
      <c r="M1" s="210"/>
      <c r="N1" s="210"/>
    </row>
    <row r="2" spans="1:14" ht="7.5" customHeight="1"/>
    <row r="3" spans="1:14" ht="18">
      <c r="A3" s="216" t="s">
        <v>78</v>
      </c>
      <c r="B3" s="216"/>
      <c r="C3" s="216"/>
      <c r="E3" s="203" t="s">
        <v>256</v>
      </c>
      <c r="F3" s="203"/>
      <c r="G3" s="203"/>
      <c r="H3" s="203"/>
      <c r="I3" s="203"/>
      <c r="J3" s="203"/>
      <c r="K3" s="203"/>
      <c r="L3" s="203"/>
      <c r="M3" s="203"/>
      <c r="N3" s="203"/>
    </row>
    <row r="4" spans="1:14">
      <c r="A4" s="9" t="s">
        <v>257</v>
      </c>
      <c r="B4" s="122">
        <f>'#Estimativa-APF#'!$N$27</f>
        <v>172.9</v>
      </c>
      <c r="C4" s="8" t="s">
        <v>80</v>
      </c>
      <c r="E4" s="217" t="s">
        <v>258</v>
      </c>
      <c r="F4" s="215" t="s">
        <v>25</v>
      </c>
      <c r="G4" s="215"/>
      <c r="H4" s="215" t="s">
        <v>43</v>
      </c>
      <c r="I4" s="215"/>
      <c r="J4" s="215" t="s">
        <v>54</v>
      </c>
      <c r="K4" s="215"/>
      <c r="L4" s="215" t="s">
        <v>69</v>
      </c>
      <c r="M4" s="215"/>
      <c r="N4" s="108"/>
    </row>
    <row r="5" spans="1:14" ht="18">
      <c r="A5" s="53" t="s">
        <v>81</v>
      </c>
      <c r="B5" s="26">
        <v>0</v>
      </c>
      <c r="C5" s="2" t="s">
        <v>259</v>
      </c>
      <c r="E5" s="217"/>
      <c r="F5" s="215" t="s">
        <v>26</v>
      </c>
      <c r="G5" s="215"/>
      <c r="H5" s="215" t="s">
        <v>26</v>
      </c>
      <c r="I5" s="215"/>
      <c r="J5" s="215" t="s">
        <v>26</v>
      </c>
      <c r="K5" s="215"/>
      <c r="L5" s="215" t="s">
        <v>26</v>
      </c>
      <c r="M5" s="215"/>
      <c r="N5" s="27" t="s">
        <v>260</v>
      </c>
    </row>
    <row r="6" spans="1:14">
      <c r="A6" s="52" t="s">
        <v>261</v>
      </c>
      <c r="B6" s="123">
        <f>B4+(B4*B5)</f>
        <v>172.9</v>
      </c>
      <c r="C6" s="2" t="s">
        <v>80</v>
      </c>
      <c r="E6" s="217"/>
      <c r="F6" s="104">
        <f>B6*G6</f>
        <v>8.6450000000000014</v>
      </c>
      <c r="G6" s="17">
        <v>0.05</v>
      </c>
      <c r="H6" s="104">
        <f>B4*I6</f>
        <v>34.580000000000005</v>
      </c>
      <c r="I6" s="17">
        <v>0.2</v>
      </c>
      <c r="J6" s="104">
        <f>B4*K6</f>
        <v>112.38500000000001</v>
      </c>
      <c r="K6" s="17">
        <v>0.65</v>
      </c>
      <c r="L6" s="104">
        <f>B4*M6</f>
        <v>17.290000000000003</v>
      </c>
      <c r="M6" s="17">
        <v>0.1</v>
      </c>
      <c r="N6" s="104"/>
    </row>
    <row r="7" spans="1:14" ht="15.6">
      <c r="A7" s="8" t="s">
        <v>262</v>
      </c>
      <c r="B7" s="15">
        <v>1</v>
      </c>
      <c r="C7" s="8"/>
      <c r="E7" s="4" t="s">
        <v>263</v>
      </c>
      <c r="F7" s="104">
        <f>F6*G7</f>
        <v>4.7547500000000014</v>
      </c>
      <c r="G7" s="17">
        <v>0.55000000000000004</v>
      </c>
      <c r="H7" s="104">
        <f>H6*I7</f>
        <v>10.374000000000001</v>
      </c>
      <c r="I7" s="17">
        <v>0.3</v>
      </c>
      <c r="J7" s="104">
        <f>J6*K7</f>
        <v>13.4862</v>
      </c>
      <c r="K7" s="17">
        <v>0.12</v>
      </c>
      <c r="L7" s="104">
        <f>L6*M7</f>
        <v>0.86450000000000016</v>
      </c>
      <c r="M7" s="17">
        <v>0.05</v>
      </c>
      <c r="N7" s="107">
        <f>SUM(F7,H7,J7,L7)</f>
        <v>29.47945</v>
      </c>
    </row>
    <row r="8" spans="1:14" ht="15.6">
      <c r="A8" s="8" t="s">
        <v>264</v>
      </c>
      <c r="B8" s="15">
        <v>40</v>
      </c>
      <c r="C8" s="8" t="s">
        <v>265</v>
      </c>
      <c r="E8" s="4" t="s">
        <v>266</v>
      </c>
      <c r="F8" s="104">
        <f>F6*G8</f>
        <v>1.2967500000000001</v>
      </c>
      <c r="G8" s="17">
        <v>0.15</v>
      </c>
      <c r="H8" s="104">
        <f>H6*I8</f>
        <v>6.9160000000000013</v>
      </c>
      <c r="I8" s="17">
        <v>0.2</v>
      </c>
      <c r="J8" s="104">
        <f>J6*K8</f>
        <v>11.238500000000002</v>
      </c>
      <c r="K8" s="17">
        <v>0.1</v>
      </c>
      <c r="L8" s="104">
        <f>L6*M8</f>
        <v>0.86450000000000016</v>
      </c>
      <c r="M8" s="17">
        <v>0.05</v>
      </c>
      <c r="N8" s="107">
        <f t="shared" ref="N8:N14" si="0">SUM(F8,H8,J8,L8)</f>
        <v>20.315750000000001</v>
      </c>
    </row>
    <row r="9" spans="1:14" ht="15.6">
      <c r="A9" s="8" t="s">
        <v>267</v>
      </c>
      <c r="B9" s="15">
        <v>2</v>
      </c>
      <c r="C9" s="8" t="s">
        <v>90</v>
      </c>
      <c r="E9" s="4" t="s">
        <v>268</v>
      </c>
      <c r="F9" s="104">
        <f>F6*G9</f>
        <v>0.17290000000000003</v>
      </c>
      <c r="G9" s="17">
        <v>0.02</v>
      </c>
      <c r="H9" s="104">
        <f>H6*I9</f>
        <v>6.9160000000000013</v>
      </c>
      <c r="I9" s="17">
        <v>0.2</v>
      </c>
      <c r="J9" s="104">
        <f>J6*K9</f>
        <v>44.954000000000008</v>
      </c>
      <c r="K9" s="17">
        <v>0.4</v>
      </c>
      <c r="L9" s="104">
        <f>L6*M9</f>
        <v>2.5935000000000001</v>
      </c>
      <c r="M9" s="17">
        <v>0.15</v>
      </c>
      <c r="N9" s="107">
        <f t="shared" si="0"/>
        <v>54.636400000000009</v>
      </c>
    </row>
    <row r="10" spans="1:14" ht="15.6">
      <c r="A10" s="10" t="s">
        <v>269</v>
      </c>
      <c r="B10" s="11">
        <f>(B7*B8)*B9</f>
        <v>80</v>
      </c>
      <c r="C10" s="10" t="s">
        <v>80</v>
      </c>
      <c r="E10" s="4" t="s">
        <v>270</v>
      </c>
      <c r="F10" s="104">
        <f>F6*G10</f>
        <v>0.43225000000000008</v>
      </c>
      <c r="G10" s="17">
        <v>0.05</v>
      </c>
      <c r="H10" s="104">
        <f>H6*I10</f>
        <v>2.7664000000000004</v>
      </c>
      <c r="I10" s="17">
        <v>0.08</v>
      </c>
      <c r="J10" s="104">
        <f>J6*K10</f>
        <v>11.238500000000002</v>
      </c>
      <c r="K10" s="17">
        <v>0.1</v>
      </c>
      <c r="L10" s="104">
        <f>L6*M10</f>
        <v>1.7290000000000003</v>
      </c>
      <c r="M10" s="17">
        <v>0.1</v>
      </c>
      <c r="N10" s="107">
        <f t="shared" si="0"/>
        <v>16.166150000000002</v>
      </c>
    </row>
    <row r="11" spans="1:14" ht="15.6">
      <c r="A11" s="9" t="s">
        <v>271</v>
      </c>
      <c r="B11" s="44">
        <f>B6/B10*2</f>
        <v>4.3224999999999998</v>
      </c>
      <c r="C11" s="9" t="s">
        <v>90</v>
      </c>
      <c r="E11" s="4" t="s">
        <v>272</v>
      </c>
      <c r="F11" s="104">
        <f>F6*G11</f>
        <v>0</v>
      </c>
      <c r="G11" s="17">
        <v>0</v>
      </c>
      <c r="H11" s="104">
        <f>H6*I11</f>
        <v>0.6916000000000001</v>
      </c>
      <c r="I11" s="17">
        <v>0.02</v>
      </c>
      <c r="J11" s="104">
        <f>J6*K11</f>
        <v>5.619250000000001</v>
      </c>
      <c r="K11" s="17">
        <v>0.05</v>
      </c>
      <c r="L11" s="104">
        <f>L6*M11</f>
        <v>1.7290000000000003</v>
      </c>
      <c r="M11" s="17">
        <v>0.1</v>
      </c>
      <c r="N11" s="107">
        <f t="shared" si="0"/>
        <v>8.0398500000000013</v>
      </c>
    </row>
    <row r="12" spans="1:14">
      <c r="A12" s="9" t="s">
        <v>273</v>
      </c>
      <c r="B12" s="44">
        <f>B11/4</f>
        <v>1.0806249999999999</v>
      </c>
      <c r="C12" s="9" t="s">
        <v>92</v>
      </c>
      <c r="E12" s="50" t="s">
        <v>274</v>
      </c>
      <c r="F12" s="105">
        <f>SUM(F7:F11)</f>
        <v>6.6566500000000017</v>
      </c>
      <c r="G12" s="51">
        <f t="shared" ref="G12:M12" si="1">SUM(G7:G11)</f>
        <v>0.77000000000000013</v>
      </c>
      <c r="H12" s="105">
        <f t="shared" si="1"/>
        <v>27.664000000000005</v>
      </c>
      <c r="I12" s="51">
        <f t="shared" si="1"/>
        <v>0.79999999999999993</v>
      </c>
      <c r="J12" s="105">
        <f t="shared" si="1"/>
        <v>86.536450000000002</v>
      </c>
      <c r="K12" s="51">
        <f t="shared" si="1"/>
        <v>0.77</v>
      </c>
      <c r="L12" s="105">
        <f t="shared" si="1"/>
        <v>7.7805000000000009</v>
      </c>
      <c r="M12" s="51">
        <f t="shared" si="1"/>
        <v>0.44999999999999996</v>
      </c>
      <c r="N12" s="50"/>
    </row>
    <row r="13" spans="1:14" ht="15.6">
      <c r="A13" s="10" t="s">
        <v>275</v>
      </c>
      <c r="B13" s="49">
        <f>B11/B9</f>
        <v>2.1612499999999999</v>
      </c>
      <c r="C13" s="10" t="s">
        <v>276</v>
      </c>
      <c r="E13" s="4" t="s">
        <v>277</v>
      </c>
      <c r="F13" s="104">
        <f>F6*G13</f>
        <v>0.25935000000000002</v>
      </c>
      <c r="G13" s="17">
        <v>0.03</v>
      </c>
      <c r="H13" s="104">
        <f>H6*I13</f>
        <v>2.7664000000000004</v>
      </c>
      <c r="I13" s="17">
        <v>0.08</v>
      </c>
      <c r="J13" s="104">
        <f>J6*K13</f>
        <v>14.610050000000001</v>
      </c>
      <c r="K13" s="17">
        <v>0.13</v>
      </c>
      <c r="L13" s="104">
        <f>L6*M13</f>
        <v>5.1870000000000003</v>
      </c>
      <c r="M13" s="17">
        <v>0.3</v>
      </c>
      <c r="N13" s="107">
        <f t="shared" si="0"/>
        <v>22.822800000000004</v>
      </c>
    </row>
    <row r="14" spans="1:14" ht="15.6">
      <c r="E14" s="4" t="s">
        <v>278</v>
      </c>
      <c r="F14" s="104">
        <f>F6*G14</f>
        <v>1.7290000000000003</v>
      </c>
      <c r="G14" s="17">
        <v>0.2</v>
      </c>
      <c r="H14" s="104">
        <f>H6*I14</f>
        <v>4.1496000000000004</v>
      </c>
      <c r="I14" s="17">
        <v>0.12</v>
      </c>
      <c r="J14" s="104">
        <f>J6*K14</f>
        <v>11.238500000000002</v>
      </c>
      <c r="K14" s="17">
        <v>0.1</v>
      </c>
      <c r="L14" s="104">
        <f>L6*M14</f>
        <v>4.3225000000000007</v>
      </c>
      <c r="M14" s="17">
        <v>0.25</v>
      </c>
      <c r="N14" s="107">
        <f t="shared" si="0"/>
        <v>21.439600000000002</v>
      </c>
    </row>
    <row r="15" spans="1:14">
      <c r="E15" s="50" t="s">
        <v>279</v>
      </c>
      <c r="F15" s="105">
        <f>SUM(F13:F14)</f>
        <v>1.9883500000000003</v>
      </c>
      <c r="G15" s="51">
        <f t="shared" ref="G15:M15" si="2">SUM(G13:G14)</f>
        <v>0.23</v>
      </c>
      <c r="H15" s="105">
        <f t="shared" si="2"/>
        <v>6.9160000000000004</v>
      </c>
      <c r="I15" s="51">
        <f t="shared" si="2"/>
        <v>0.2</v>
      </c>
      <c r="J15" s="105">
        <f t="shared" si="2"/>
        <v>25.848550000000003</v>
      </c>
      <c r="K15" s="51">
        <f t="shared" si="2"/>
        <v>0.23</v>
      </c>
      <c r="L15" s="105">
        <f t="shared" si="2"/>
        <v>9.509500000000001</v>
      </c>
      <c r="M15" s="51">
        <f t="shared" si="2"/>
        <v>0.55000000000000004</v>
      </c>
      <c r="N15" s="50"/>
    </row>
    <row r="16" spans="1:14" ht="18">
      <c r="A16" s="216" t="s">
        <v>93</v>
      </c>
      <c r="B16" s="216"/>
      <c r="C16" s="216"/>
      <c r="E16" s="27" t="s">
        <v>280</v>
      </c>
      <c r="F16" s="106">
        <f>F12+F15</f>
        <v>8.6450000000000014</v>
      </c>
      <c r="G16" s="28">
        <f t="shared" ref="G16:M16" si="3">G12+G15</f>
        <v>1.0000000000000002</v>
      </c>
      <c r="H16" s="106">
        <f t="shared" si="3"/>
        <v>34.580000000000005</v>
      </c>
      <c r="I16" s="28">
        <f t="shared" si="3"/>
        <v>1</v>
      </c>
      <c r="J16" s="106">
        <f t="shared" si="3"/>
        <v>112.38500000000001</v>
      </c>
      <c r="K16" s="28">
        <f t="shared" si="3"/>
        <v>1</v>
      </c>
      <c r="L16" s="106">
        <f t="shared" si="3"/>
        <v>17.290000000000003</v>
      </c>
      <c r="M16" s="28">
        <f t="shared" si="3"/>
        <v>1</v>
      </c>
      <c r="N16" s="109">
        <f>SUM(N7:N11,N13,N14)</f>
        <v>172.90000000000003</v>
      </c>
    </row>
    <row r="17" spans="1:14">
      <c r="A17" s="8" t="s">
        <v>94</v>
      </c>
      <c r="B17" s="16">
        <v>20</v>
      </c>
      <c r="C17" s="2"/>
      <c r="N17" s="1"/>
    </row>
    <row r="18" spans="1:14">
      <c r="A18" s="8" t="s">
        <v>96</v>
      </c>
      <c r="B18" s="5">
        <f>B6*B17</f>
        <v>3458</v>
      </c>
      <c r="C18" s="2"/>
      <c r="L18" s="1"/>
      <c r="N18" s="1"/>
    </row>
    <row r="19" spans="1:14">
      <c r="A19" s="8" t="s">
        <v>97</v>
      </c>
      <c r="B19" s="26">
        <v>0</v>
      </c>
      <c r="C19" s="2"/>
      <c r="N19" s="1"/>
    </row>
    <row r="20" spans="1:14">
      <c r="A20" s="8" t="s">
        <v>98</v>
      </c>
      <c r="B20" s="6">
        <f>B18*B19</f>
        <v>0</v>
      </c>
      <c r="C20" s="2"/>
      <c r="L20" s="1"/>
      <c r="N20" s="1"/>
    </row>
    <row r="21" spans="1:14" ht="15.6">
      <c r="A21" s="24" t="s">
        <v>281</v>
      </c>
      <c r="B21" s="25">
        <f>B18+B20</f>
        <v>3458</v>
      </c>
      <c r="C21" s="2"/>
      <c r="N21" s="1"/>
    </row>
    <row r="22" spans="1:14">
      <c r="A22" s="8" t="s">
        <v>100</v>
      </c>
      <c r="B22" s="26">
        <v>0.2</v>
      </c>
      <c r="C22" s="2"/>
      <c r="J22" s="1"/>
    </row>
    <row r="23" spans="1:14">
      <c r="A23" s="8" t="s">
        <v>101</v>
      </c>
      <c r="B23" s="7">
        <f>B21*B22</f>
        <v>691.6</v>
      </c>
      <c r="C23" s="2"/>
    </row>
    <row r="24" spans="1:14" ht="15.6">
      <c r="A24" s="24" t="s">
        <v>282</v>
      </c>
      <c r="B24" s="25">
        <f>B21+B23</f>
        <v>4149.6000000000004</v>
      </c>
      <c r="C24" s="2"/>
    </row>
    <row r="26" spans="1:14">
      <c r="J26" s="1"/>
    </row>
    <row r="27" spans="1:14">
      <c r="J27" s="1"/>
    </row>
    <row r="28" spans="1:14">
      <c r="N28" s="1"/>
    </row>
    <row r="29" spans="1:14">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21" zoomScale="135" zoomScaleNormal="145" workbookViewId="0">
      <selection activeCell="D36" sqref="D36"/>
    </sheetView>
  </sheetViews>
  <sheetFormatPr defaultColWidth="9.140625" defaultRowHeight="14.45"/>
  <cols>
    <col min="1" max="1" width="11" style="48" customWidth="1"/>
    <col min="2" max="2" width="12.42578125" style="22" customWidth="1"/>
    <col min="3" max="3" width="69" style="22" customWidth="1"/>
    <col min="4" max="4" width="9.42578125" style="112" bestFit="1" customWidth="1"/>
    <col min="5" max="5" width="1.7109375" style="22" customWidth="1"/>
    <col min="6" max="6" width="4.5703125" style="22" bestFit="1" customWidth="1"/>
    <col min="7" max="7" width="35" style="22" customWidth="1"/>
    <col min="8" max="9" width="9.140625" style="22"/>
    <col min="10" max="10" width="11.5703125" style="22" bestFit="1" customWidth="1"/>
    <col min="11" max="11" width="12.7109375" style="22" customWidth="1"/>
    <col min="12" max="16384" width="9.140625" style="22"/>
  </cols>
  <sheetData>
    <row r="1" spans="1:12" ht="12" customHeight="1">
      <c r="A1" s="172" t="s">
        <v>16</v>
      </c>
      <c r="B1" s="173"/>
      <c r="C1" s="173"/>
      <c r="D1" s="173"/>
      <c r="F1" s="165" t="s">
        <v>17</v>
      </c>
      <c r="G1" s="166"/>
      <c r="H1" s="166"/>
      <c r="I1" s="166"/>
      <c r="J1" s="166"/>
      <c r="K1" s="166"/>
      <c r="L1" s="166"/>
    </row>
    <row r="2" spans="1:12" ht="42" customHeight="1">
      <c r="A2" s="167" t="s">
        <v>18</v>
      </c>
      <c r="B2" s="168"/>
      <c r="C2" s="168"/>
      <c r="D2" s="168"/>
      <c r="F2" s="169" t="s">
        <v>19</v>
      </c>
      <c r="G2" s="170"/>
      <c r="H2" s="170"/>
      <c r="I2" s="170"/>
      <c r="J2" s="170"/>
      <c r="K2" s="170"/>
      <c r="L2" s="170"/>
    </row>
    <row r="3" spans="1:12" ht="12">
      <c r="A3" s="152" t="s">
        <v>20</v>
      </c>
      <c r="B3" s="152" t="s">
        <v>21</v>
      </c>
      <c r="C3" s="152" t="s">
        <v>22</v>
      </c>
      <c r="D3" s="152" t="s">
        <v>23</v>
      </c>
      <c r="F3" s="152" t="s">
        <v>20</v>
      </c>
      <c r="G3" s="126" t="s">
        <v>24</v>
      </c>
      <c r="H3" s="171" t="s">
        <v>17</v>
      </c>
      <c r="I3" s="171"/>
      <c r="J3" s="171"/>
      <c r="K3" s="171"/>
      <c r="L3" s="171"/>
    </row>
    <row r="4" spans="1:12" ht="24">
      <c r="A4" s="162" t="s">
        <v>25</v>
      </c>
      <c r="B4" s="163"/>
      <c r="C4" s="164"/>
      <c r="D4" s="119" t="s">
        <v>26</v>
      </c>
      <c r="F4" s="117" t="s">
        <v>27</v>
      </c>
      <c r="G4" s="117" t="s">
        <v>28</v>
      </c>
      <c r="H4" s="119" t="s">
        <v>29</v>
      </c>
      <c r="I4" s="119" t="s">
        <v>30</v>
      </c>
      <c r="J4" s="119" t="s">
        <v>31</v>
      </c>
      <c r="K4" s="124" t="s">
        <v>32</v>
      </c>
      <c r="L4" s="119" t="s">
        <v>33</v>
      </c>
    </row>
    <row r="5" spans="1:12" ht="13.15">
      <c r="A5" s="114">
        <v>1</v>
      </c>
      <c r="B5" s="111" t="s">
        <v>25</v>
      </c>
      <c r="C5" s="110" t="s">
        <v>34</v>
      </c>
      <c r="D5" s="121">
        <v>3</v>
      </c>
      <c r="F5" s="115">
        <v>1</v>
      </c>
      <c r="G5" s="110" t="s">
        <v>35</v>
      </c>
      <c r="H5" s="118">
        <v>10</v>
      </c>
      <c r="I5" s="118">
        <v>0</v>
      </c>
      <c r="J5" s="118">
        <v>10</v>
      </c>
      <c r="K5" s="118">
        <v>8</v>
      </c>
      <c r="L5" s="120">
        <f>SUM(H5:K5)</f>
        <v>28</v>
      </c>
    </row>
    <row r="6" spans="1:12" ht="13.15">
      <c r="A6" s="114">
        <v>2</v>
      </c>
      <c r="B6" s="111" t="s">
        <v>25</v>
      </c>
      <c r="C6" s="110" t="s">
        <v>36</v>
      </c>
      <c r="D6" s="121">
        <v>3</v>
      </c>
      <c r="F6" s="115">
        <v>2</v>
      </c>
      <c r="G6" s="110" t="s">
        <v>37</v>
      </c>
      <c r="H6" s="118">
        <v>6</v>
      </c>
      <c r="I6" s="118">
        <v>0</v>
      </c>
      <c r="J6" s="118">
        <v>10</v>
      </c>
      <c r="K6" s="118">
        <v>4</v>
      </c>
      <c r="L6" s="120">
        <f t="shared" ref="L6:L19" si="0">SUM(H6:K6)</f>
        <v>20</v>
      </c>
    </row>
    <row r="7" spans="1:12" ht="13.15">
      <c r="A7" s="114">
        <v>3</v>
      </c>
      <c r="B7" s="111" t="s">
        <v>25</v>
      </c>
      <c r="C7" s="110" t="s">
        <v>38</v>
      </c>
      <c r="D7" s="121">
        <v>5</v>
      </c>
      <c r="F7" s="115">
        <v>3</v>
      </c>
      <c r="G7" s="110" t="s">
        <v>39</v>
      </c>
      <c r="H7" s="118">
        <v>3</v>
      </c>
      <c r="I7" s="118">
        <v>0</v>
      </c>
      <c r="J7" s="118">
        <v>0</v>
      </c>
      <c r="K7" s="118">
        <v>1</v>
      </c>
      <c r="L7" s="120">
        <f t="shared" si="0"/>
        <v>4</v>
      </c>
    </row>
    <row r="8" spans="1:12" ht="13.15">
      <c r="A8" s="114">
        <v>4</v>
      </c>
      <c r="B8" s="111" t="s">
        <v>25</v>
      </c>
      <c r="C8" s="110" t="s">
        <v>40</v>
      </c>
      <c r="D8" s="121">
        <v>5</v>
      </c>
      <c r="F8" s="115"/>
      <c r="G8" s="110"/>
      <c r="H8" s="118"/>
      <c r="I8" s="118"/>
      <c r="J8" s="118"/>
      <c r="K8" s="118"/>
      <c r="L8" s="120">
        <f t="shared" si="0"/>
        <v>0</v>
      </c>
    </row>
    <row r="9" spans="1:12" ht="13.15">
      <c r="A9" s="114">
        <v>5</v>
      </c>
      <c r="B9" s="111" t="s">
        <v>25</v>
      </c>
      <c r="C9" s="110" t="s">
        <v>41</v>
      </c>
      <c r="D9" s="121">
        <v>1</v>
      </c>
      <c r="F9" s="116"/>
      <c r="G9" s="110"/>
      <c r="H9" s="118"/>
      <c r="I9" s="118"/>
      <c r="J9" s="118"/>
      <c r="K9" s="118"/>
      <c r="L9" s="120">
        <f t="shared" si="0"/>
        <v>0</v>
      </c>
    </row>
    <row r="10" spans="1:12" ht="13.15">
      <c r="A10" s="114">
        <v>6</v>
      </c>
      <c r="B10" s="111" t="s">
        <v>25</v>
      </c>
      <c r="C10" s="110" t="s">
        <v>42</v>
      </c>
      <c r="D10" s="121">
        <v>1</v>
      </c>
      <c r="F10" s="115"/>
      <c r="G10" s="110"/>
      <c r="H10" s="118"/>
      <c r="I10" s="118"/>
      <c r="J10" s="118"/>
      <c r="K10" s="118"/>
      <c r="L10" s="120">
        <f t="shared" si="0"/>
        <v>0</v>
      </c>
    </row>
    <row r="11" spans="1:12" ht="15" customHeight="1">
      <c r="A11" s="162" t="s">
        <v>43</v>
      </c>
      <c r="B11" s="163"/>
      <c r="C11" s="164"/>
      <c r="D11" s="119">
        <f>SUM(D5:D10)</f>
        <v>18</v>
      </c>
      <c r="F11" s="116"/>
      <c r="G11" s="110"/>
      <c r="H11" s="118"/>
      <c r="I11" s="118"/>
      <c r="J11" s="118"/>
      <c r="K11" s="118"/>
      <c r="L11" s="120">
        <f t="shared" si="0"/>
        <v>0</v>
      </c>
    </row>
    <row r="12" spans="1:12" ht="13.15">
      <c r="A12" s="114">
        <v>7</v>
      </c>
      <c r="B12" s="111" t="s">
        <v>43</v>
      </c>
      <c r="C12" s="110" t="s">
        <v>44</v>
      </c>
      <c r="D12" s="121">
        <v>2</v>
      </c>
      <c r="F12" s="116"/>
      <c r="G12" s="110"/>
      <c r="H12" s="118"/>
      <c r="I12" s="118"/>
      <c r="J12" s="118"/>
      <c r="K12" s="118"/>
      <c r="L12" s="120">
        <f t="shared" si="0"/>
        <v>0</v>
      </c>
    </row>
    <row r="13" spans="1:12" ht="13.15">
      <c r="A13" s="114">
        <v>8</v>
      </c>
      <c r="B13" s="111" t="s">
        <v>43</v>
      </c>
      <c r="C13" s="110" t="s">
        <v>45</v>
      </c>
      <c r="D13" s="121">
        <v>15</v>
      </c>
      <c r="F13" s="116"/>
      <c r="G13" s="110"/>
      <c r="H13" s="118"/>
      <c r="I13" s="118"/>
      <c r="J13" s="118"/>
      <c r="K13" s="118"/>
      <c r="L13" s="120">
        <f t="shared" si="0"/>
        <v>0</v>
      </c>
    </row>
    <row r="14" spans="1:12" ht="13.15">
      <c r="A14" s="114">
        <v>9</v>
      </c>
      <c r="B14" s="111" t="s">
        <v>43</v>
      </c>
      <c r="C14" s="113" t="s">
        <v>46</v>
      </c>
      <c r="D14" s="121">
        <v>4</v>
      </c>
      <c r="F14" s="116"/>
      <c r="G14" s="110"/>
      <c r="H14" s="118"/>
      <c r="I14" s="118"/>
      <c r="J14" s="118"/>
      <c r="K14" s="118"/>
      <c r="L14" s="120">
        <f t="shared" si="0"/>
        <v>0</v>
      </c>
    </row>
    <row r="15" spans="1:12" ht="13.15">
      <c r="A15" s="114">
        <v>10</v>
      </c>
      <c r="B15" s="111" t="s">
        <v>43</v>
      </c>
      <c r="C15" s="127" t="s">
        <v>47</v>
      </c>
      <c r="D15" s="121">
        <v>2</v>
      </c>
      <c r="F15" s="116"/>
      <c r="G15" s="110"/>
      <c r="H15" s="118"/>
      <c r="I15" s="118"/>
      <c r="J15" s="118"/>
      <c r="K15" s="118"/>
      <c r="L15" s="120">
        <f t="shared" si="0"/>
        <v>0</v>
      </c>
    </row>
    <row r="16" spans="1:12" ht="13.15">
      <c r="A16" s="114">
        <v>11</v>
      </c>
      <c r="B16" s="111" t="s">
        <v>43</v>
      </c>
      <c r="C16" s="127" t="s">
        <v>48</v>
      </c>
      <c r="D16" s="121">
        <v>2</v>
      </c>
      <c r="F16" s="116"/>
      <c r="G16" s="110"/>
      <c r="H16" s="118"/>
      <c r="I16" s="118"/>
      <c r="J16" s="118"/>
      <c r="K16" s="118"/>
      <c r="L16" s="120">
        <f t="shared" si="0"/>
        <v>0</v>
      </c>
    </row>
    <row r="17" spans="1:12" ht="13.15">
      <c r="A17" s="114">
        <v>12</v>
      </c>
      <c r="B17" s="111" t="s">
        <v>43</v>
      </c>
      <c r="C17" s="127" t="s">
        <v>49</v>
      </c>
      <c r="D17" s="121">
        <v>15</v>
      </c>
      <c r="F17" s="116"/>
      <c r="G17" s="110"/>
      <c r="H17" s="118"/>
      <c r="I17" s="118"/>
      <c r="J17" s="118"/>
      <c r="K17" s="118"/>
      <c r="L17" s="120">
        <f t="shared" si="0"/>
        <v>0</v>
      </c>
    </row>
    <row r="18" spans="1:12" ht="13.15">
      <c r="A18" s="114">
        <v>13</v>
      </c>
      <c r="B18" s="111" t="s">
        <v>43</v>
      </c>
      <c r="C18" s="113" t="s">
        <v>50</v>
      </c>
      <c r="D18" s="121">
        <v>3</v>
      </c>
      <c r="F18" s="116"/>
      <c r="G18" s="110"/>
      <c r="H18" s="118"/>
      <c r="I18" s="118"/>
      <c r="J18" s="118"/>
      <c r="K18" s="118"/>
      <c r="L18" s="120">
        <f t="shared" si="0"/>
        <v>0</v>
      </c>
    </row>
    <row r="19" spans="1:12" ht="13.15">
      <c r="A19" s="114">
        <v>14</v>
      </c>
      <c r="B19" s="111" t="s">
        <v>43</v>
      </c>
      <c r="C19" s="113" t="s">
        <v>51</v>
      </c>
      <c r="D19" s="121">
        <v>15</v>
      </c>
      <c r="F19" s="116"/>
      <c r="G19" s="110"/>
      <c r="H19" s="118"/>
      <c r="I19" s="118"/>
      <c r="J19" s="118"/>
      <c r="K19" s="118"/>
      <c r="L19" s="120">
        <f t="shared" si="0"/>
        <v>0</v>
      </c>
    </row>
    <row r="20" spans="1:12">
      <c r="A20" s="114">
        <v>15</v>
      </c>
      <c r="B20" s="111" t="s">
        <v>43</v>
      </c>
      <c r="C20" s="113" t="s">
        <v>52</v>
      </c>
      <c r="D20" s="121">
        <v>1</v>
      </c>
      <c r="F20"/>
      <c r="G20"/>
      <c r="H20" s="112"/>
      <c r="I20" s="112"/>
      <c r="J20" s="112"/>
      <c r="K20" s="112"/>
      <c r="L20" s="112"/>
    </row>
    <row r="21" spans="1:12">
      <c r="A21" s="114">
        <v>16</v>
      </c>
      <c r="B21" s="111" t="s">
        <v>43</v>
      </c>
      <c r="C21" s="113" t="s">
        <v>53</v>
      </c>
      <c r="D21" s="121">
        <v>1</v>
      </c>
      <c r="F21"/>
      <c r="G21"/>
      <c r="H21" s="112"/>
      <c r="I21" s="112"/>
      <c r="J21" s="112"/>
      <c r="K21" s="112"/>
      <c r="L21" s="112"/>
    </row>
    <row r="22" spans="1:12" ht="15" customHeight="1">
      <c r="A22" s="162" t="s">
        <v>54</v>
      </c>
      <c r="B22" s="163"/>
      <c r="C22" s="164"/>
      <c r="D22" s="119">
        <f>SUM(D12:D21)</f>
        <v>60</v>
      </c>
      <c r="F22"/>
      <c r="G22"/>
      <c r="H22" s="112"/>
      <c r="I22" s="112"/>
      <c r="J22" s="112"/>
      <c r="K22" s="112"/>
      <c r="L22" s="112"/>
    </row>
    <row r="23" spans="1:12">
      <c r="A23" s="114">
        <v>17</v>
      </c>
      <c r="B23" s="111" t="s">
        <v>54</v>
      </c>
      <c r="C23" s="110" t="s">
        <v>44</v>
      </c>
      <c r="D23" s="121">
        <v>4</v>
      </c>
      <c r="F23"/>
      <c r="G23"/>
      <c r="H23" s="112"/>
      <c r="I23" s="112"/>
      <c r="J23" s="112"/>
      <c r="K23" s="112"/>
      <c r="L23" s="112"/>
    </row>
    <row r="24" spans="1:12" ht="13.15">
      <c r="A24" s="114">
        <v>18</v>
      </c>
      <c r="B24" s="111" t="s">
        <v>54</v>
      </c>
      <c r="C24" s="127" t="s">
        <v>55</v>
      </c>
      <c r="D24" s="121">
        <v>3</v>
      </c>
    </row>
    <row r="25" spans="1:12" ht="13.15">
      <c r="A25" s="114">
        <v>19</v>
      </c>
      <c r="B25" s="111" t="s">
        <v>54</v>
      </c>
      <c r="C25" s="139" t="s">
        <v>56</v>
      </c>
      <c r="D25" s="121">
        <v>8</v>
      </c>
    </row>
    <row r="26" spans="1:12" ht="13.15">
      <c r="A26" s="114">
        <v>20</v>
      </c>
      <c r="B26" s="111" t="s">
        <v>54</v>
      </c>
      <c r="C26" s="139" t="s">
        <v>49</v>
      </c>
      <c r="D26" s="121">
        <v>15</v>
      </c>
    </row>
    <row r="27" spans="1:12" ht="13.15">
      <c r="A27" s="114">
        <v>21</v>
      </c>
      <c r="B27" s="111" t="s">
        <v>54</v>
      </c>
      <c r="C27" s="139" t="s">
        <v>57</v>
      </c>
      <c r="D27" s="121">
        <v>8</v>
      </c>
    </row>
    <row r="28" spans="1:12" ht="13.15">
      <c r="A28" s="114">
        <v>22</v>
      </c>
      <c r="B28" s="111" t="s">
        <v>54</v>
      </c>
      <c r="C28" s="139" t="s">
        <v>58</v>
      </c>
      <c r="D28" s="121">
        <v>4</v>
      </c>
    </row>
    <row r="29" spans="1:12" ht="13.15">
      <c r="A29" s="114">
        <v>23</v>
      </c>
      <c r="B29" s="111" t="s">
        <v>54</v>
      </c>
      <c r="C29" s="139" t="s">
        <v>59</v>
      </c>
      <c r="D29" s="121">
        <v>3</v>
      </c>
    </row>
    <row r="30" spans="1:12" ht="13.15">
      <c r="A30" s="114">
        <v>24</v>
      </c>
      <c r="B30" s="111" t="s">
        <v>54</v>
      </c>
      <c r="C30" s="139" t="s">
        <v>60</v>
      </c>
      <c r="D30" s="121">
        <v>6</v>
      </c>
    </row>
    <row r="31" spans="1:12" ht="13.15">
      <c r="A31" s="114">
        <v>25</v>
      </c>
      <c r="B31" s="111" t="s">
        <v>54</v>
      </c>
      <c r="C31" s="139" t="s">
        <v>61</v>
      </c>
      <c r="D31" s="121">
        <v>40</v>
      </c>
    </row>
    <row r="32" spans="1:12" ht="13.15">
      <c r="A32" s="114">
        <v>26</v>
      </c>
      <c r="B32" s="111" t="s">
        <v>54</v>
      </c>
      <c r="C32" s="139" t="s">
        <v>62</v>
      </c>
      <c r="D32" s="121">
        <v>8</v>
      </c>
    </row>
    <row r="33" spans="1:4" ht="13.15">
      <c r="A33" s="114">
        <v>27</v>
      </c>
      <c r="B33" s="111" t="s">
        <v>54</v>
      </c>
      <c r="C33" s="139" t="s">
        <v>63</v>
      </c>
      <c r="D33" s="121">
        <v>4</v>
      </c>
    </row>
    <row r="34" spans="1:4" ht="13.15">
      <c r="A34" s="114">
        <v>28</v>
      </c>
      <c r="B34" s="111" t="s">
        <v>54</v>
      </c>
      <c r="C34" s="139" t="s">
        <v>64</v>
      </c>
      <c r="D34" s="121">
        <v>3</v>
      </c>
    </row>
    <row r="35" spans="1:4" ht="13.15">
      <c r="A35" s="114">
        <v>29</v>
      </c>
      <c r="B35" s="111" t="s">
        <v>54</v>
      </c>
      <c r="C35" s="139" t="s">
        <v>65</v>
      </c>
      <c r="D35" s="121">
        <v>4</v>
      </c>
    </row>
    <row r="36" spans="1:4" ht="13.15">
      <c r="A36" s="114">
        <v>30</v>
      </c>
      <c r="B36" s="111" t="s">
        <v>54</v>
      </c>
      <c r="C36" s="139" t="s">
        <v>66</v>
      </c>
      <c r="D36" s="121">
        <v>30</v>
      </c>
    </row>
    <row r="37" spans="1:4" ht="13.15">
      <c r="A37" s="114">
        <v>31</v>
      </c>
      <c r="B37" s="111" t="s">
        <v>54</v>
      </c>
      <c r="C37" s="139" t="s">
        <v>67</v>
      </c>
      <c r="D37" s="121">
        <v>4</v>
      </c>
    </row>
    <row r="38" spans="1:4" ht="13.15">
      <c r="A38" s="114">
        <v>32</v>
      </c>
      <c r="B38" s="111" t="s">
        <v>54</v>
      </c>
      <c r="C38" s="139" t="s">
        <v>68</v>
      </c>
      <c r="D38" s="121">
        <v>4</v>
      </c>
    </row>
    <row r="39" spans="1:4" ht="13.15">
      <c r="A39" s="114">
        <v>33</v>
      </c>
      <c r="B39" s="111" t="s">
        <v>54</v>
      </c>
      <c r="C39" s="113" t="s">
        <v>52</v>
      </c>
      <c r="D39" s="121">
        <v>2</v>
      </c>
    </row>
    <row r="40" spans="1:4" ht="13.15">
      <c r="A40" s="114">
        <v>34</v>
      </c>
      <c r="B40" s="111" t="s">
        <v>54</v>
      </c>
      <c r="C40" s="113" t="s">
        <v>53</v>
      </c>
      <c r="D40" s="121">
        <v>2</v>
      </c>
    </row>
    <row r="41" spans="1:4" ht="15" customHeight="1">
      <c r="A41" s="162" t="s">
        <v>69</v>
      </c>
      <c r="B41" s="163"/>
      <c r="C41" s="164"/>
      <c r="D41" s="119">
        <f>SUM(D23:D40)</f>
        <v>152</v>
      </c>
    </row>
    <row r="42" spans="1:4" ht="13.15">
      <c r="A42" s="114">
        <v>35</v>
      </c>
      <c r="B42" s="111" t="s">
        <v>69</v>
      </c>
      <c r="C42" s="110" t="s">
        <v>44</v>
      </c>
      <c r="D42" s="121">
        <v>2</v>
      </c>
    </row>
    <row r="43" spans="1:4" ht="13.15">
      <c r="A43" s="114">
        <v>36</v>
      </c>
      <c r="B43" s="111" t="s">
        <v>69</v>
      </c>
      <c r="C43" s="113" t="s">
        <v>70</v>
      </c>
      <c r="D43" s="121">
        <v>8</v>
      </c>
    </row>
    <row r="44" spans="1:4" ht="13.15">
      <c r="A44" s="114">
        <v>37</v>
      </c>
      <c r="B44" s="111" t="s">
        <v>69</v>
      </c>
      <c r="C44" s="113" t="s">
        <v>71</v>
      </c>
      <c r="D44" s="121">
        <v>10</v>
      </c>
    </row>
    <row r="45" spans="1:4" ht="13.15">
      <c r="A45" s="114">
        <v>38</v>
      </c>
      <c r="B45" s="111" t="s">
        <v>69</v>
      </c>
      <c r="C45" s="113" t="s">
        <v>72</v>
      </c>
      <c r="D45" s="121">
        <v>20</v>
      </c>
    </row>
    <row r="46" spans="1:4" ht="13.15">
      <c r="A46" s="114">
        <v>39</v>
      </c>
      <c r="B46" s="111" t="s">
        <v>69</v>
      </c>
      <c r="C46" s="110" t="s">
        <v>73</v>
      </c>
      <c r="D46" s="121">
        <v>6</v>
      </c>
    </row>
    <row r="47" spans="1:4" ht="13.15">
      <c r="A47" s="114">
        <v>40</v>
      </c>
      <c r="B47" s="111" t="s">
        <v>69</v>
      </c>
      <c r="C47" s="110" t="s">
        <v>74</v>
      </c>
      <c r="D47" s="121">
        <v>4</v>
      </c>
    </row>
    <row r="48" spans="1:4" ht="13.15">
      <c r="A48" s="114">
        <v>41</v>
      </c>
      <c r="B48" s="111" t="s">
        <v>69</v>
      </c>
      <c r="C48" s="110" t="s">
        <v>75</v>
      </c>
      <c r="D48" s="121">
        <v>8</v>
      </c>
    </row>
    <row r="49" spans="1:4" ht="13.15">
      <c r="A49" s="114">
        <v>42</v>
      </c>
      <c r="B49" s="111" t="s">
        <v>69</v>
      </c>
      <c r="C49" s="110" t="s">
        <v>76</v>
      </c>
      <c r="D49" s="121">
        <v>8</v>
      </c>
    </row>
    <row r="50" spans="1:4" ht="13.15">
      <c r="A50" s="114">
        <v>43</v>
      </c>
      <c r="B50" s="125" t="s">
        <v>69</v>
      </c>
      <c r="C50" s="113" t="s">
        <v>52</v>
      </c>
      <c r="D50" s="121">
        <v>2</v>
      </c>
    </row>
    <row r="51" spans="1:4" ht="12">
      <c r="A51" s="162"/>
      <c r="B51" s="163"/>
      <c r="C51" s="164"/>
      <c r="D51" s="119">
        <f>SUM(D42:D50)</f>
        <v>68</v>
      </c>
    </row>
    <row r="52" spans="1:4" ht="15.6">
      <c r="D52" s="128">
        <f>SUM(D11,D22,D41,D51)</f>
        <v>298</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2"/>
  <sheetViews>
    <sheetView topLeftCell="A4" zoomScale="130" workbookViewId="0">
      <selection activeCell="B4" sqref="B4"/>
    </sheetView>
  </sheetViews>
  <sheetFormatPr defaultRowHeight="14.45"/>
  <cols>
    <col min="1" max="1" width="51.85546875" bestFit="1" customWidth="1"/>
    <col min="2" max="2" width="16.7109375" style="3" bestFit="1" customWidth="1"/>
    <col min="3" max="3" width="22.28515625" bestFit="1" customWidth="1"/>
  </cols>
  <sheetData>
    <row r="1" spans="1:3" ht="15.6">
      <c r="A1" s="174" t="s">
        <v>77</v>
      </c>
      <c r="B1" s="174"/>
      <c r="C1" s="174"/>
    </row>
    <row r="2" spans="1:3" ht="7.5" customHeight="1"/>
    <row r="3" spans="1:3" ht="15.6">
      <c r="A3" s="175" t="s">
        <v>78</v>
      </c>
      <c r="B3" s="175"/>
      <c r="C3" s="175"/>
    </row>
    <row r="4" spans="1:3" ht="18">
      <c r="A4" s="27" t="s">
        <v>79</v>
      </c>
      <c r="B4" s="132">
        <f>'Backlog Produto'!$D$52</f>
        <v>298</v>
      </c>
      <c r="C4" s="27" t="s">
        <v>80</v>
      </c>
    </row>
    <row r="5" spans="1:3">
      <c r="A5" s="53" t="s">
        <v>81</v>
      </c>
      <c r="B5" s="26">
        <v>0.1</v>
      </c>
      <c r="C5" s="53" t="s">
        <v>82</v>
      </c>
    </row>
    <row r="6" spans="1:3">
      <c r="A6" s="8" t="s">
        <v>83</v>
      </c>
      <c r="B6" s="15">
        <v>4</v>
      </c>
      <c r="C6" s="8"/>
    </row>
    <row r="7" spans="1:3">
      <c r="A7" s="8" t="s">
        <v>84</v>
      </c>
      <c r="B7" s="15">
        <v>10</v>
      </c>
      <c r="C7" s="8" t="s">
        <v>80</v>
      </c>
    </row>
    <row r="8" spans="1:3">
      <c r="A8" s="8" t="s">
        <v>85</v>
      </c>
      <c r="B8" s="130">
        <f>B6*B7*2</f>
        <v>80</v>
      </c>
      <c r="C8" s="8" t="s">
        <v>80</v>
      </c>
    </row>
    <row r="9" spans="1:3" ht="18">
      <c r="A9" s="27" t="s">
        <v>86</v>
      </c>
      <c r="B9" s="129">
        <f>B11/2</f>
        <v>4.0975000000000001</v>
      </c>
      <c r="C9" s="27" t="s">
        <v>87</v>
      </c>
    </row>
    <row r="10" spans="1:3">
      <c r="A10" s="53" t="s">
        <v>88</v>
      </c>
      <c r="B10" s="131">
        <f>B4+(B4*B5)</f>
        <v>327.8</v>
      </c>
      <c r="C10" s="53" t="s">
        <v>80</v>
      </c>
    </row>
    <row r="11" spans="1:3">
      <c r="A11" s="8" t="s">
        <v>89</v>
      </c>
      <c r="B11" s="130">
        <f>B10/B8*2</f>
        <v>8.1950000000000003</v>
      </c>
      <c r="C11" s="8" t="s">
        <v>90</v>
      </c>
    </row>
    <row r="12" spans="1:3" ht="18">
      <c r="A12" s="27" t="s">
        <v>91</v>
      </c>
      <c r="B12" s="129">
        <f>B11/4</f>
        <v>2.0487500000000001</v>
      </c>
      <c r="C12" s="27" t="s">
        <v>92</v>
      </c>
    </row>
    <row r="14" spans="1:3" ht="15.6">
      <c r="A14" s="175" t="s">
        <v>93</v>
      </c>
      <c r="B14" s="175"/>
      <c r="C14" s="175"/>
    </row>
    <row r="15" spans="1:3">
      <c r="A15" s="8" t="s">
        <v>94</v>
      </c>
      <c r="B15" s="134"/>
      <c r="C15" s="131" t="s">
        <v>95</v>
      </c>
    </row>
    <row r="16" spans="1:3">
      <c r="A16" s="8" t="s">
        <v>96</v>
      </c>
      <c r="B16" s="5">
        <f>B10*B15</f>
        <v>0</v>
      </c>
      <c r="C16" s="2"/>
    </row>
    <row r="17" spans="1:5">
      <c r="A17" s="8" t="s">
        <v>97</v>
      </c>
      <c r="B17" s="26">
        <v>0</v>
      </c>
      <c r="C17" s="2"/>
    </row>
    <row r="18" spans="1:5">
      <c r="A18" s="8" t="s">
        <v>98</v>
      </c>
      <c r="B18" s="6">
        <f>B16*B17</f>
        <v>0</v>
      </c>
      <c r="C18" s="2"/>
    </row>
    <row r="19" spans="1:5" ht="18">
      <c r="A19" s="27" t="s">
        <v>99</v>
      </c>
      <c r="B19" s="133">
        <f>B16+B18</f>
        <v>0</v>
      </c>
      <c r="C19" s="131" t="s">
        <v>95</v>
      </c>
      <c r="E19" s="136"/>
    </row>
    <row r="20" spans="1:5">
      <c r="A20" s="8" t="s">
        <v>100</v>
      </c>
      <c r="B20" s="26">
        <v>0.2</v>
      </c>
      <c r="C20" s="2"/>
    </row>
    <row r="21" spans="1:5">
      <c r="A21" s="8" t="s">
        <v>101</v>
      </c>
      <c r="B21" s="7">
        <f>B19*B20</f>
        <v>0</v>
      </c>
      <c r="C21" s="2"/>
    </row>
    <row r="22" spans="1:5" ht="18">
      <c r="A22" s="27" t="s">
        <v>102</v>
      </c>
      <c r="B22" s="133">
        <f>B19+B21</f>
        <v>0</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
  <sheetViews>
    <sheetView tabSelected="1" topLeftCell="B1" zoomScale="132" zoomScaleNormal="113" workbookViewId="0">
      <selection activeCell="F7" sqref="F7"/>
    </sheetView>
  </sheetViews>
  <sheetFormatPr defaultColWidth="9.140625" defaultRowHeight="1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45">
      <c r="A1" s="176" t="s">
        <v>103</v>
      </c>
      <c r="B1" s="177"/>
      <c r="C1" s="177"/>
      <c r="D1" s="177"/>
      <c r="E1" s="177"/>
      <c r="F1" s="177"/>
      <c r="G1" s="177"/>
      <c r="H1" s="177"/>
      <c r="I1" s="177"/>
      <c r="J1" s="177"/>
      <c r="K1" s="177"/>
    </row>
    <row r="2" spans="1:11" ht="15.6">
      <c r="A2" s="179" t="s">
        <v>104</v>
      </c>
      <c r="B2" s="181"/>
      <c r="C2" s="153" t="e">
        <f>Planejamento!#REF!</f>
        <v>#REF!</v>
      </c>
      <c r="D2" s="178" t="s">
        <v>105</v>
      </c>
      <c r="E2" s="178"/>
      <c r="F2" s="74" t="e">
        <f>Planejamento!#REF!</f>
        <v>#REF!</v>
      </c>
      <c r="G2" s="179" t="s">
        <v>106</v>
      </c>
      <c r="H2" s="180"/>
      <c r="I2" s="180"/>
      <c r="J2" s="181"/>
      <c r="K2" s="153">
        <f>Planejamento!$B$10</f>
        <v>327.8</v>
      </c>
    </row>
    <row r="3" spans="1:11" ht="13.9">
      <c r="A3" s="75"/>
      <c r="B3" s="76"/>
      <c r="C3" s="182" t="s">
        <v>107</v>
      </c>
      <c r="D3" s="182"/>
      <c r="E3" s="182"/>
      <c r="F3" s="77"/>
      <c r="G3" s="183" t="s">
        <v>108</v>
      </c>
      <c r="H3" s="184"/>
      <c r="I3" s="185"/>
      <c r="J3" s="78"/>
      <c r="K3" s="79"/>
    </row>
    <row r="4" spans="1:11" ht="13.9">
      <c r="A4" s="80" t="s">
        <v>109</v>
      </c>
      <c r="B4" s="80" t="s">
        <v>110</v>
      </c>
      <c r="C4" s="80" t="s">
        <v>111</v>
      </c>
      <c r="D4" s="80" t="s">
        <v>112</v>
      </c>
      <c r="E4" s="80" t="s">
        <v>26</v>
      </c>
      <c r="F4" s="80" t="s">
        <v>113</v>
      </c>
      <c r="G4" s="80" t="s">
        <v>111</v>
      </c>
      <c r="H4" s="80" t="s">
        <v>114</v>
      </c>
      <c r="I4" s="80" t="s">
        <v>26</v>
      </c>
      <c r="J4" s="81" t="s">
        <v>115</v>
      </c>
      <c r="K4" s="80" t="s">
        <v>116</v>
      </c>
    </row>
    <row r="5" spans="1:11" ht="13.9">
      <c r="A5" s="82">
        <v>1</v>
      </c>
      <c r="B5" s="83" t="s">
        <v>117</v>
      </c>
      <c r="C5" s="84">
        <v>45544</v>
      </c>
      <c r="D5" s="84">
        <v>45551</v>
      </c>
      <c r="E5" s="85">
        <v>18</v>
      </c>
      <c r="F5" s="86" t="s">
        <v>118</v>
      </c>
      <c r="G5" s="84">
        <v>45544</v>
      </c>
      <c r="H5" s="84">
        <v>45560</v>
      </c>
      <c r="I5" s="85">
        <v>25</v>
      </c>
      <c r="J5" s="87">
        <f>E5-I5</f>
        <v>-7</v>
      </c>
      <c r="K5" s="88" t="s">
        <v>119</v>
      </c>
    </row>
    <row r="6" spans="1:11" ht="13.9">
      <c r="A6" s="82">
        <v>2</v>
      </c>
      <c r="B6" s="83" t="s">
        <v>120</v>
      </c>
      <c r="C6" s="84">
        <v>45552</v>
      </c>
      <c r="D6" s="84">
        <v>45566</v>
      </c>
      <c r="E6" s="89">
        <v>60</v>
      </c>
      <c r="F6" s="86" t="s">
        <v>118</v>
      </c>
      <c r="G6" s="84">
        <v>45561</v>
      </c>
      <c r="H6" s="84">
        <v>45588</v>
      </c>
      <c r="I6" s="89">
        <v>60</v>
      </c>
      <c r="J6" s="90">
        <f>E6-I6</f>
        <v>0</v>
      </c>
      <c r="K6" s="88" t="s">
        <v>119</v>
      </c>
    </row>
    <row r="7" spans="1:11" ht="13.9">
      <c r="A7" s="82">
        <v>3</v>
      </c>
      <c r="B7" s="83" t="s">
        <v>121</v>
      </c>
      <c r="C7" s="84">
        <v>45567</v>
      </c>
      <c r="D7" s="84">
        <v>45596</v>
      </c>
      <c r="E7" s="89">
        <v>152</v>
      </c>
      <c r="F7" s="86" t="s">
        <v>122</v>
      </c>
      <c r="G7" s="84">
        <v>45589</v>
      </c>
      <c r="H7" s="84">
        <v>45614</v>
      </c>
      <c r="I7" s="89">
        <v>140</v>
      </c>
      <c r="J7" s="90">
        <f>E7-I7</f>
        <v>12</v>
      </c>
      <c r="K7" s="88"/>
    </row>
    <row r="8" spans="1:11" ht="13.9">
      <c r="A8" s="82">
        <v>4</v>
      </c>
      <c r="B8" s="83" t="s">
        <v>123</v>
      </c>
      <c r="C8" s="84">
        <v>45621</v>
      </c>
      <c r="D8" s="84">
        <v>45598</v>
      </c>
      <c r="E8" s="89">
        <v>68</v>
      </c>
      <c r="F8" s="86" t="s">
        <v>124</v>
      </c>
      <c r="G8" s="84"/>
      <c r="H8" s="84"/>
      <c r="I8" s="89"/>
      <c r="J8" s="90"/>
      <c r="K8" s="88"/>
    </row>
    <row r="9" spans="1:11" ht="13.9">
      <c r="A9" s="82">
        <v>5</v>
      </c>
      <c r="B9" s="83"/>
      <c r="C9" s="84"/>
      <c r="D9" s="84"/>
      <c r="E9" s="89"/>
      <c r="F9" s="86"/>
      <c r="G9" s="84"/>
      <c r="H9" s="84"/>
      <c r="I9" s="89"/>
      <c r="J9" s="90"/>
      <c r="K9" s="88"/>
    </row>
    <row r="10" spans="1:11" ht="13.9">
      <c r="A10" s="82">
        <v>6</v>
      </c>
      <c r="B10" s="83"/>
      <c r="C10" s="84"/>
      <c r="D10" s="84"/>
      <c r="E10" s="89"/>
      <c r="F10" s="86"/>
      <c r="G10" s="84"/>
      <c r="H10" s="84"/>
      <c r="I10" s="89"/>
      <c r="J10" s="90"/>
      <c r="K10" s="88"/>
    </row>
    <row r="11" spans="1:11" ht="13.9">
      <c r="A11" s="82">
        <v>7</v>
      </c>
      <c r="B11" s="83"/>
      <c r="C11" s="84"/>
      <c r="D11" s="84"/>
      <c r="E11" s="89"/>
      <c r="F11" s="86"/>
      <c r="G11" s="84"/>
      <c r="H11" s="84"/>
      <c r="I11" s="89"/>
      <c r="J11" s="90"/>
      <c r="K11" s="88"/>
    </row>
    <row r="12" spans="1:11" ht="13.9">
      <c r="A12" s="82">
        <v>8</v>
      </c>
      <c r="B12" s="83"/>
      <c r="C12" s="84"/>
      <c r="D12" s="84"/>
      <c r="E12" s="89"/>
      <c r="F12" s="86"/>
      <c r="G12" s="84"/>
      <c r="H12" s="84"/>
      <c r="I12" s="89"/>
      <c r="J12" s="90"/>
      <c r="K12" s="88"/>
    </row>
    <row r="13" spans="1:11" ht="13.9">
      <c r="A13" s="82">
        <v>9</v>
      </c>
      <c r="B13" s="83"/>
      <c r="C13" s="84"/>
      <c r="D13" s="84"/>
      <c r="E13" s="89"/>
      <c r="F13" s="86"/>
      <c r="G13" s="84"/>
      <c r="H13" s="84"/>
      <c r="I13" s="89"/>
      <c r="J13" s="90"/>
      <c r="K13" s="88"/>
    </row>
    <row r="14" spans="1:11" ht="13.9">
      <c r="A14" s="82">
        <v>10</v>
      </c>
      <c r="B14" s="83"/>
      <c r="C14" s="84"/>
      <c r="D14" s="84"/>
      <c r="E14" s="89"/>
      <c r="F14" s="86"/>
      <c r="G14" s="84"/>
      <c r="H14" s="84"/>
      <c r="I14" s="89"/>
      <c r="J14" s="90"/>
      <c r="K14" s="88"/>
    </row>
    <row r="15" spans="1:11" ht="13.9">
      <c r="A15" s="30"/>
      <c r="B15" s="29"/>
      <c r="C15" s="31"/>
      <c r="D15" s="29"/>
      <c r="E15" s="46">
        <f>SUM(E5:E14)</f>
        <v>298</v>
      </c>
      <c r="F15" s="29"/>
      <c r="G15" s="1"/>
      <c r="H15" s="1"/>
      <c r="I15" s="46">
        <f>SUM(I5:I14)</f>
        <v>225</v>
      </c>
      <c r="J15" s="47">
        <f>SUM(J5:J14)</f>
        <v>5</v>
      </c>
      <c r="K15" s="1"/>
    </row>
    <row r="16" spans="1:11">
      <c r="A16" s="22"/>
      <c r="C16" s="22"/>
    </row>
    <row r="19" spans="2:2">
      <c r="B19" s="138"/>
    </row>
    <row r="20" spans="2:2">
      <c r="B20" s="137"/>
    </row>
    <row r="21" spans="2:2">
      <c r="B21" s="137"/>
    </row>
  </sheetData>
  <mergeCells count="6">
    <mergeCell ref="A1:K1"/>
    <mergeCell ref="D2:E2"/>
    <mergeCell ref="G2:J2"/>
    <mergeCell ref="A2:B2"/>
    <mergeCell ref="C3:E3"/>
    <mergeCell ref="G3:I3"/>
  </mergeCells>
  <conditionalFormatting sqref="A5:D14">
    <cfRule type="expression" dxfId="11" priority="26" stopIfTrue="1">
      <formula>OR($F5="Planned",$F5="Unplanned")</formula>
    </cfRule>
    <cfRule type="expression" dxfId="10" priority="27" stopIfTrue="1">
      <formula>$F5="Ongoing"</formula>
    </cfRule>
  </conditionalFormatting>
  <conditionalFormatting sqref="F5:F14">
    <cfRule type="expression" dxfId="9" priority="23" stopIfTrue="1">
      <formula>$F5="Planned"</formula>
    </cfRule>
    <cfRule type="expression" dxfId="8" priority="24" stopIfTrue="1">
      <formula>$F5="Ongoing"</formula>
    </cfRule>
    <cfRule type="cellIs" dxfId="7" priority="25"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B50" sqref="B50"/>
    </sheetView>
  </sheetViews>
  <sheetFormatPr defaultRowHeight="10.15"/>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c r="A1" s="176" t="s">
        <v>125</v>
      </c>
      <c r="B1" s="177"/>
      <c r="C1" s="177"/>
      <c r="D1" s="177"/>
      <c r="E1" s="177"/>
      <c r="F1" s="177"/>
      <c r="G1" s="177"/>
      <c r="H1" s="177"/>
      <c r="I1" s="177"/>
      <c r="J1" s="177"/>
      <c r="K1" s="177"/>
    </row>
    <row r="2" spans="1:11" hidden="1"/>
    <row r="3" spans="1:11" hidden="1">
      <c r="D3" s="56" t="s">
        <v>126</v>
      </c>
    </row>
    <row r="4" spans="1:11" ht="20.45" hidden="1">
      <c r="D4" s="57" t="s">
        <v>127</v>
      </c>
    </row>
    <row r="5" spans="1:11" hidden="1">
      <c r="D5" s="57" t="s">
        <v>128</v>
      </c>
    </row>
    <row r="6" spans="1:11" hidden="1">
      <c r="D6" s="57" t="s">
        <v>129</v>
      </c>
    </row>
    <row r="7" spans="1:11" ht="20.45" hidden="1">
      <c r="D7" s="57" t="s">
        <v>130</v>
      </c>
    </row>
    <row r="8" spans="1:11" hidden="1">
      <c r="D8" s="57" t="s">
        <v>131</v>
      </c>
    </row>
    <row r="9" spans="1:11" hidden="1">
      <c r="D9" s="57" t="s">
        <v>132</v>
      </c>
    </row>
    <row r="10" spans="1:11" hidden="1">
      <c r="D10" s="57" t="s">
        <v>133</v>
      </c>
    </row>
    <row r="11" spans="1:11" hidden="1">
      <c r="D11" s="57" t="s">
        <v>134</v>
      </c>
    </row>
    <row r="12" spans="1:11" hidden="1">
      <c r="D12" s="57" t="s">
        <v>135</v>
      </c>
    </row>
    <row r="13" spans="1:11" ht="20.45" hidden="1">
      <c r="D13" s="57" t="s">
        <v>136</v>
      </c>
    </row>
    <row r="14" spans="1:11" ht="20.45" hidden="1">
      <c r="D14" s="58" t="s">
        <v>137</v>
      </c>
    </row>
    <row r="15" spans="1:11" hidden="1">
      <c r="D15" s="57" t="s">
        <v>138</v>
      </c>
    </row>
    <row r="16" spans="1:11" hidden="1">
      <c r="D16" s="57" t="s">
        <v>139</v>
      </c>
    </row>
    <row r="17" spans="4:4" hidden="1">
      <c r="D17" s="57" t="s">
        <v>140</v>
      </c>
    </row>
    <row r="18" spans="4:4" hidden="1">
      <c r="D18" s="58" t="s">
        <v>141</v>
      </c>
    </row>
    <row r="19" spans="4:4" hidden="1">
      <c r="D19" s="57" t="s">
        <v>142</v>
      </c>
    </row>
    <row r="20" spans="4:4" hidden="1">
      <c r="D20" s="57" t="s">
        <v>143</v>
      </c>
    </row>
    <row r="21" spans="4:4" hidden="1">
      <c r="D21" s="57" t="s">
        <v>144</v>
      </c>
    </row>
    <row r="22" spans="4:4" hidden="1">
      <c r="D22" s="58" t="s">
        <v>145</v>
      </c>
    </row>
    <row r="23" spans="4:4" hidden="1">
      <c r="D23" s="57" t="s">
        <v>146</v>
      </c>
    </row>
    <row r="24" spans="4:4" hidden="1">
      <c r="D24" s="57" t="s">
        <v>147</v>
      </c>
    </row>
    <row r="25" spans="4:4" hidden="1">
      <c r="D25" s="57" t="s">
        <v>148</v>
      </c>
    </row>
    <row r="26" spans="4:4" hidden="1">
      <c r="D26" s="57" t="s">
        <v>149</v>
      </c>
    </row>
    <row r="27" spans="4:4" hidden="1">
      <c r="D27" s="58" t="s">
        <v>150</v>
      </c>
    </row>
    <row r="28" spans="4:4" hidden="1">
      <c r="D28" s="57" t="s">
        <v>151</v>
      </c>
    </row>
    <row r="29" spans="4:4" hidden="1">
      <c r="D29" s="57" t="s">
        <v>152</v>
      </c>
    </row>
    <row r="30" spans="4:4" hidden="1">
      <c r="D30" s="57" t="s">
        <v>153</v>
      </c>
    </row>
    <row r="31" spans="4:4" s="59" customFormat="1" hidden="1">
      <c r="D31" s="60" t="s">
        <v>154</v>
      </c>
    </row>
    <row r="32" spans="4:4" hidden="1">
      <c r="D32" s="61" t="s">
        <v>155</v>
      </c>
    </row>
    <row r="33" spans="1:11" ht="22.5" hidden="1" customHeight="1">
      <c r="D33" s="191" t="s">
        <v>156</v>
      </c>
      <c r="E33" s="192"/>
    </row>
    <row r="34" spans="1:11" hidden="1">
      <c r="D34" s="62">
        <v>4290</v>
      </c>
      <c r="E34" s="63" t="s">
        <v>157</v>
      </c>
    </row>
    <row r="35" spans="1:11" ht="20.45" hidden="1">
      <c r="D35" s="62">
        <v>5082</v>
      </c>
      <c r="E35" s="63" t="s">
        <v>158</v>
      </c>
    </row>
    <row r="36" spans="1:11" ht="20.45" hidden="1">
      <c r="D36" s="62">
        <v>4356</v>
      </c>
      <c r="E36" s="63" t="s">
        <v>159</v>
      </c>
    </row>
    <row r="37" spans="1:11" ht="20.45" hidden="1">
      <c r="D37" s="62">
        <v>5929</v>
      </c>
      <c r="E37" s="63" t="s">
        <v>160</v>
      </c>
    </row>
    <row r="38" spans="1:11" hidden="1">
      <c r="D38" s="62">
        <v>5005</v>
      </c>
      <c r="E38" s="63" t="s">
        <v>161</v>
      </c>
    </row>
    <row r="39" spans="1:11" ht="10.9" hidden="1" thickBot="1">
      <c r="D39" s="64">
        <v>4225</v>
      </c>
      <c r="E39" s="65" t="s">
        <v>162</v>
      </c>
    </row>
    <row r="40" spans="1:11" ht="8.25" customHeight="1"/>
    <row r="41" spans="1:11" s="54" customFormat="1" ht="12.75" customHeight="1">
      <c r="A41" s="198" t="s">
        <v>163</v>
      </c>
      <c r="B41" s="198"/>
      <c r="C41" s="198"/>
      <c r="D41" s="198"/>
      <c r="E41" s="198"/>
      <c r="F41" s="198"/>
      <c r="G41" s="198"/>
      <c r="H41" s="198"/>
      <c r="I41" s="198"/>
      <c r="J41" s="198"/>
      <c r="K41" s="198"/>
    </row>
    <row r="42" spans="1:11" s="54" customFormat="1" ht="12.75" customHeight="1">
      <c r="A42" s="199" t="s">
        <v>164</v>
      </c>
      <c r="B42" s="199"/>
      <c r="C42" s="199"/>
      <c r="D42" s="199"/>
      <c r="E42" s="199"/>
      <c r="F42" s="199"/>
      <c r="G42" s="199"/>
      <c r="H42" s="199"/>
      <c r="I42" s="199"/>
      <c r="J42" s="199"/>
      <c r="K42" s="199"/>
    </row>
    <row r="43" spans="1:11" s="54" customFormat="1" ht="15" customHeight="1">
      <c r="A43" s="200" t="s">
        <v>165</v>
      </c>
      <c r="B43" s="200"/>
      <c r="C43" s="200"/>
      <c r="D43" s="200"/>
      <c r="E43" s="200"/>
      <c r="F43" s="200"/>
      <c r="G43" s="200"/>
      <c r="H43" s="200"/>
      <c r="I43" s="200"/>
      <c r="J43" s="200"/>
      <c r="K43" s="200"/>
    </row>
    <row r="44" spans="1:11" s="54" customFormat="1" ht="15.75" customHeight="1">
      <c r="A44" s="201" t="s">
        <v>166</v>
      </c>
      <c r="B44" s="201"/>
      <c r="C44" s="201"/>
      <c r="D44" s="201"/>
      <c r="E44" s="201"/>
      <c r="F44" s="201"/>
      <c r="G44" s="201"/>
      <c r="H44" s="201"/>
      <c r="I44" s="201"/>
      <c r="J44" s="201"/>
      <c r="K44" s="201"/>
    </row>
    <row r="45" spans="1:11" ht="9" customHeight="1"/>
    <row r="46" spans="1:11" ht="15" thickBot="1">
      <c r="A46" s="193" t="s">
        <v>167</v>
      </c>
      <c r="B46" s="194"/>
      <c r="C46" s="194"/>
      <c r="D46" s="194"/>
      <c r="E46" s="194"/>
      <c r="F46" s="194"/>
      <c r="G46" s="194"/>
      <c r="H46" s="194"/>
      <c r="I46" s="194"/>
      <c r="J46" s="194"/>
      <c r="K46" s="194"/>
    </row>
    <row r="47" spans="1:11" s="66" customFormat="1" ht="12.75" customHeight="1">
      <c r="A47" s="73" t="s">
        <v>168</v>
      </c>
      <c r="B47" s="72"/>
      <c r="C47" s="195" t="s">
        <v>169</v>
      </c>
      <c r="D47" s="195"/>
      <c r="E47" s="195"/>
      <c r="F47" s="195"/>
      <c r="G47" s="195"/>
      <c r="H47" s="195"/>
      <c r="I47" s="195"/>
      <c r="J47" s="195"/>
      <c r="K47" s="195"/>
    </row>
    <row r="48" spans="1:11" s="67" customFormat="1" ht="11.25" customHeight="1">
      <c r="A48" s="188"/>
      <c r="B48" s="188" t="s">
        <v>170</v>
      </c>
      <c r="C48" s="188" t="s">
        <v>171</v>
      </c>
      <c r="D48" s="188" t="s">
        <v>172</v>
      </c>
      <c r="E48" s="188" t="s">
        <v>141</v>
      </c>
      <c r="F48" s="188" t="s">
        <v>173</v>
      </c>
      <c r="G48" s="188" t="s">
        <v>145</v>
      </c>
      <c r="H48" s="189" t="s">
        <v>174</v>
      </c>
      <c r="I48" s="190"/>
      <c r="J48" s="190"/>
      <c r="K48" s="190"/>
    </row>
    <row r="49" spans="1:11" s="67" customFormat="1" ht="11.25" customHeight="1">
      <c r="A49" s="188"/>
      <c r="B49" s="188"/>
      <c r="C49" s="188"/>
      <c r="D49" s="188"/>
      <c r="E49" s="188"/>
      <c r="F49" s="188"/>
      <c r="G49" s="188"/>
      <c r="H49" s="196" t="s">
        <v>175</v>
      </c>
      <c r="I49" s="197"/>
      <c r="J49" s="154" t="s">
        <v>176</v>
      </c>
      <c r="K49" s="154" t="s">
        <v>177</v>
      </c>
    </row>
    <row r="50" spans="1:11" s="67" customFormat="1" ht="30.6">
      <c r="A50" s="91">
        <v>1</v>
      </c>
      <c r="B50" s="92" t="s">
        <v>178</v>
      </c>
      <c r="C50" s="68">
        <v>43891</v>
      </c>
      <c r="D50" s="69" t="s">
        <v>139</v>
      </c>
      <c r="E50" s="69" t="s">
        <v>143</v>
      </c>
      <c r="F50" s="70" t="str">
        <f>IF(OR((CODE($D50)*CODE($E50))=$D$36,(CODE($D50)*CODE($E50))=$D$35),$D$15,IF(OR((CODE($D50)*CODE($E50))=$D$34,(CODE($D50)*CODE($E50))=$D$37),$D$16,IF(OR((CODE($D50)*CODE($E50))=$D$38,(CODE($D50)*CODE($E50))=$D$39),$D$17,)))</f>
        <v>Média</v>
      </c>
      <c r="G50" s="69" t="s">
        <v>146</v>
      </c>
      <c r="H50" s="186"/>
      <c r="I50" s="187"/>
      <c r="J50" s="71"/>
      <c r="K50" s="71" t="s">
        <v>179</v>
      </c>
    </row>
    <row r="51" spans="1:11" s="67" customFormat="1" ht="19.899999999999999" customHeight="1">
      <c r="A51" s="91">
        <v>2</v>
      </c>
      <c r="B51" s="92" t="s">
        <v>180</v>
      </c>
      <c r="C51" s="68"/>
      <c r="D51" s="69" t="s">
        <v>139</v>
      </c>
      <c r="E51" s="69" t="s">
        <v>144</v>
      </c>
      <c r="F51" s="70" t="str">
        <f t="shared" ref="F51:F58" si="0">IF(OR((CODE($D51)*CODE($E51))=$D$36,(CODE($D51)*CODE($E51))=$D$35),$D$15,IF(OR((CODE($D51)*CODE($E51))=$D$34,(CODE($D51)*CODE($E51))=$D$37),$D$16,IF(OR((CODE($D51)*CODE($E51))=$D$38,(CODE($D51)*CODE($E51))=$D$39),$D$17,)))</f>
        <v>Alta</v>
      </c>
      <c r="G51" s="69" t="s">
        <v>146</v>
      </c>
      <c r="H51" s="155"/>
      <c r="I51" s="156"/>
      <c r="J51" s="71"/>
      <c r="K51" s="71" t="s">
        <v>181</v>
      </c>
    </row>
    <row r="52" spans="1:11" s="67" customFormat="1" ht="11.25" customHeight="1">
      <c r="A52" s="91"/>
      <c r="B52" s="92"/>
      <c r="C52" s="68"/>
      <c r="D52" s="69"/>
      <c r="E52" s="69"/>
      <c r="F52" s="70" t="e">
        <f t="shared" si="0"/>
        <v>#VALUE!</v>
      </c>
      <c r="G52" s="69"/>
      <c r="H52" s="155"/>
      <c r="I52" s="156"/>
      <c r="J52" s="71"/>
      <c r="K52" s="71"/>
    </row>
    <row r="53" spans="1:11" s="67" customFormat="1" ht="11.25" customHeight="1">
      <c r="A53" s="91"/>
      <c r="B53" s="92"/>
      <c r="C53" s="68"/>
      <c r="D53" s="69"/>
      <c r="E53" s="69"/>
      <c r="F53" s="70" t="e">
        <f t="shared" si="0"/>
        <v>#VALUE!</v>
      </c>
      <c r="G53" s="69"/>
      <c r="H53" s="155"/>
      <c r="I53" s="156"/>
      <c r="J53" s="71"/>
      <c r="K53" s="71"/>
    </row>
    <row r="54" spans="1:11" s="67" customFormat="1" ht="11.25" customHeight="1">
      <c r="A54" s="91"/>
      <c r="B54" s="92"/>
      <c r="C54" s="68"/>
      <c r="D54" s="69"/>
      <c r="E54" s="69"/>
      <c r="F54" s="70" t="e">
        <f t="shared" si="0"/>
        <v>#VALUE!</v>
      </c>
      <c r="G54" s="69"/>
      <c r="H54" s="155"/>
      <c r="I54" s="156"/>
      <c r="J54" s="71"/>
      <c r="K54" s="71"/>
    </row>
    <row r="55" spans="1:11" s="67" customFormat="1" ht="11.25" customHeight="1">
      <c r="A55" s="91"/>
      <c r="B55" s="92"/>
      <c r="C55" s="68"/>
      <c r="D55" s="69"/>
      <c r="E55" s="69"/>
      <c r="F55" s="70" t="e">
        <f t="shared" si="0"/>
        <v>#VALUE!</v>
      </c>
      <c r="G55" s="69"/>
      <c r="H55" s="155"/>
      <c r="I55" s="156"/>
      <c r="J55" s="71"/>
      <c r="K55" s="71"/>
    </row>
    <row r="56" spans="1:11" s="67" customFormat="1" ht="11.25" customHeight="1">
      <c r="A56" s="91"/>
      <c r="B56" s="92"/>
      <c r="C56" s="68"/>
      <c r="D56" s="69"/>
      <c r="E56" s="69"/>
      <c r="F56" s="70" t="e">
        <f t="shared" si="0"/>
        <v>#VALUE!</v>
      </c>
      <c r="G56" s="69"/>
      <c r="H56" s="155"/>
      <c r="I56" s="156"/>
      <c r="J56" s="71"/>
      <c r="K56" s="71"/>
    </row>
    <row r="57" spans="1:11" s="67" customFormat="1" ht="11.25" customHeight="1">
      <c r="A57" s="91"/>
      <c r="B57" s="92"/>
      <c r="C57" s="68"/>
      <c r="D57" s="69"/>
      <c r="E57" s="69"/>
      <c r="F57" s="70" t="e">
        <f t="shared" si="0"/>
        <v>#VALUE!</v>
      </c>
      <c r="G57" s="69"/>
      <c r="H57" s="155"/>
      <c r="I57" s="156"/>
      <c r="J57" s="71"/>
      <c r="K57" s="71"/>
    </row>
    <row r="58" spans="1:11" s="67" customFormat="1" ht="11.25" customHeight="1">
      <c r="A58" s="91"/>
      <c r="B58" s="92"/>
      <c r="C58" s="68"/>
      <c r="D58" s="69"/>
      <c r="E58" s="69"/>
      <c r="F58" s="70" t="e">
        <f t="shared" si="0"/>
        <v>#VALUE!</v>
      </c>
      <c r="G58" s="69"/>
      <c r="H58" s="155"/>
      <c r="I58" s="156"/>
      <c r="J58" s="71"/>
      <c r="K58" s="71"/>
    </row>
    <row r="59" spans="1:11" s="67" customFormat="1" ht="11.25" customHeight="1">
      <c r="A59" s="91"/>
      <c r="B59" s="92"/>
      <c r="C59" s="68"/>
      <c r="D59" s="69"/>
      <c r="E59" s="69"/>
      <c r="F59" s="70" t="e">
        <f>IF(OR((CODE($D59)*CODE($E59))=$D$36,(CODE($D59)*CODE($E59))=$D$35),$D$15,IF(OR((CODE($D59)*CODE($E59))=$D$34,(CODE($D59)*CODE($E59))=$D$37),$D$16,IF(OR((CODE($D59)*CODE($E59))=$D$38,(CODE($D59)*CODE($E59))=$D$39),$D$17,)))</f>
        <v>#VALUE!</v>
      </c>
      <c r="G59" s="69"/>
      <c r="H59" s="186"/>
      <c r="I59" s="187"/>
      <c r="J59" s="71"/>
      <c r="K59" s="71"/>
    </row>
    <row r="60" spans="1:11" s="67" customFormat="1" ht="11.25" customHeight="1">
      <c r="A60" s="91"/>
      <c r="B60" s="92"/>
      <c r="C60" s="68"/>
      <c r="D60" s="69"/>
      <c r="E60" s="69"/>
      <c r="F60" s="70" t="e">
        <f>IF(OR((CODE($D60)*CODE($E60))=$D$36,(CODE($D60)*CODE($E60))=$D$35),$D$15,IF(OR((CODE($D60)*CODE($E60))=$D$34,(CODE($D60)*CODE($E60))=$D$37),$D$16,IF(OR((CODE($D60)*CODE($E60))=$D$38,(CODE($D60)*CODE($E60))=$D$39),$D$17,)))</f>
        <v>#VALUE!</v>
      </c>
      <c r="G60" s="69"/>
      <c r="H60" s="186"/>
      <c r="I60" s="187"/>
      <c r="J60" s="71"/>
      <c r="K60" s="71"/>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4" sqref="D4"/>
    </sheetView>
  </sheetViews>
  <sheetFormatPr defaultColWidth="9.140625" defaultRowHeight="1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
      <c r="A1" s="202" t="s">
        <v>182</v>
      </c>
      <c r="B1" s="203"/>
      <c r="C1" s="203"/>
      <c r="D1" s="203"/>
    </row>
    <row r="2" spans="1:4" ht="13.9">
      <c r="A2" s="75"/>
      <c r="B2" s="76"/>
      <c r="C2" s="182" t="s">
        <v>107</v>
      </c>
      <c r="D2" s="182"/>
    </row>
    <row r="3" spans="1:4" ht="13.9">
      <c r="A3" s="80" t="s">
        <v>27</v>
      </c>
      <c r="B3" s="80" t="s">
        <v>183</v>
      </c>
      <c r="C3" s="80" t="s">
        <v>184</v>
      </c>
      <c r="D3" s="80" t="s">
        <v>185</v>
      </c>
    </row>
    <row r="4" spans="1:4" ht="13.9">
      <c r="A4" s="82">
        <v>1</v>
      </c>
      <c r="B4" s="83"/>
      <c r="C4" s="84"/>
      <c r="D4" s="69"/>
    </row>
    <row r="5" spans="1:4" ht="13.9">
      <c r="A5" s="82">
        <v>2</v>
      </c>
      <c r="B5" s="83"/>
      <c r="C5" s="84"/>
      <c r="D5" s="69"/>
    </row>
    <row r="6" spans="1:4" ht="13.9">
      <c r="A6" s="82">
        <v>3</v>
      </c>
      <c r="B6" s="83"/>
      <c r="C6" s="84"/>
      <c r="D6" s="69"/>
    </row>
    <row r="7" spans="1:4" ht="13.9">
      <c r="A7" s="82">
        <v>4</v>
      </c>
      <c r="B7" s="83"/>
      <c r="C7" s="84"/>
      <c r="D7" s="69"/>
    </row>
    <row r="8" spans="1:4" ht="13.9">
      <c r="A8" s="82">
        <v>5</v>
      </c>
      <c r="B8" s="83"/>
      <c r="C8" s="84"/>
      <c r="D8" s="69"/>
    </row>
    <row r="9" spans="1:4" ht="13.9">
      <c r="A9" s="82">
        <v>6</v>
      </c>
      <c r="B9" s="83"/>
      <c r="C9" s="84"/>
      <c r="D9" s="69"/>
    </row>
    <row r="10" spans="1:4" ht="13.9">
      <c r="A10" s="82">
        <v>7</v>
      </c>
      <c r="B10" s="83"/>
      <c r="C10" s="84"/>
      <c r="D10" s="69"/>
    </row>
    <row r="11" spans="1:4" ht="13.9">
      <c r="A11" s="82">
        <v>8</v>
      </c>
      <c r="B11" s="83"/>
      <c r="C11" s="84"/>
      <c r="D11" s="69"/>
    </row>
    <row r="12" spans="1:4" ht="13.9">
      <c r="A12" s="82">
        <v>9</v>
      </c>
      <c r="B12" s="83"/>
      <c r="C12" s="84"/>
      <c r="D12" s="69"/>
    </row>
    <row r="13" spans="1:4" ht="13.9">
      <c r="A13" s="82">
        <v>10</v>
      </c>
      <c r="B13" s="83"/>
      <c r="C13" s="84"/>
      <c r="D13" s="69"/>
    </row>
    <row r="14" spans="1:4" ht="13.9">
      <c r="A14" s="30"/>
      <c r="B14" s="29"/>
      <c r="C14" s="31"/>
      <c r="D14" s="29"/>
    </row>
    <row r="15" spans="1:4">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zoomScale="105" workbookViewId="0">
      <selection activeCell="I8" sqref="I8"/>
    </sheetView>
  </sheetViews>
  <sheetFormatPr defaultRowHeight="14.45"/>
  <cols>
    <col min="1" max="1" width="28.140625" bestFit="1" customWidth="1"/>
    <col min="2" max="2" width="10" style="3" customWidth="1"/>
    <col min="3" max="3" width="10.85546875" style="3" customWidth="1"/>
    <col min="4" max="4" width="8.7109375" style="3" bestFit="1" customWidth="1"/>
    <col min="5" max="6" width="7" style="3" customWidth="1"/>
    <col min="7" max="7" width="8.5703125" style="3" bestFit="1" customWidth="1"/>
    <col min="8" max="8" width="7" style="3" customWidth="1"/>
    <col min="9" max="12" width="8.5703125" style="3" bestFit="1" customWidth="1"/>
    <col min="13" max="13" width="1.42578125" customWidth="1"/>
    <col min="14" max="14" width="16.7109375" bestFit="1" customWidth="1"/>
  </cols>
  <sheetData>
    <row r="1" spans="1:13" ht="37.5" customHeight="1">
      <c r="A1" s="12" t="s">
        <v>186</v>
      </c>
      <c r="B1" s="21" t="s">
        <v>187</v>
      </c>
      <c r="C1" s="42">
        <v>45544</v>
      </c>
      <c r="D1" s="41" t="s">
        <v>188</v>
      </c>
      <c r="E1" s="41" t="s">
        <v>189</v>
      </c>
      <c r="F1" s="41" t="s">
        <v>190</v>
      </c>
      <c r="G1" s="41" t="s">
        <v>191</v>
      </c>
      <c r="H1" s="41" t="s">
        <v>192</v>
      </c>
      <c r="I1" s="41" t="s">
        <v>193</v>
      </c>
      <c r="J1" s="41" t="s">
        <v>194</v>
      </c>
      <c r="K1" s="41" t="s">
        <v>195</v>
      </c>
      <c r="L1" s="41" t="s">
        <v>196</v>
      </c>
    </row>
    <row r="2" spans="1:13">
      <c r="A2" s="110" t="s">
        <v>34</v>
      </c>
      <c r="B2" s="121">
        <v>3</v>
      </c>
      <c r="C2" s="15">
        <v>2</v>
      </c>
      <c r="D2" s="15">
        <v>1</v>
      </c>
      <c r="E2" s="15"/>
      <c r="F2" s="15"/>
      <c r="G2" s="15"/>
      <c r="H2" s="15"/>
      <c r="I2" s="15"/>
      <c r="J2" s="15"/>
      <c r="K2" s="15"/>
      <c r="L2" s="15"/>
    </row>
    <row r="3" spans="1:13">
      <c r="A3" s="110" t="s">
        <v>36</v>
      </c>
      <c r="B3" s="121">
        <v>3</v>
      </c>
      <c r="C3" s="15"/>
      <c r="D3" s="15"/>
      <c r="E3" s="15">
        <v>3</v>
      </c>
      <c r="F3" s="15"/>
      <c r="G3" s="15"/>
      <c r="H3" s="15"/>
      <c r="I3" s="15"/>
      <c r="J3" s="15"/>
      <c r="K3" s="15"/>
      <c r="L3" s="15"/>
    </row>
    <row r="4" spans="1:13">
      <c r="A4" s="110" t="s">
        <v>38</v>
      </c>
      <c r="B4" s="121">
        <v>5</v>
      </c>
      <c r="C4" s="15"/>
      <c r="D4" s="15"/>
      <c r="E4" s="15"/>
      <c r="F4" s="15"/>
      <c r="G4" s="15">
        <v>4</v>
      </c>
      <c r="H4" s="15">
        <v>4</v>
      </c>
      <c r="I4" s="15"/>
      <c r="J4" s="15"/>
      <c r="K4" s="15"/>
      <c r="L4" s="15"/>
    </row>
    <row r="5" spans="1:13">
      <c r="A5" s="110" t="s">
        <v>40</v>
      </c>
      <c r="B5" s="121">
        <v>5</v>
      </c>
      <c r="C5" s="15"/>
      <c r="D5" s="15"/>
      <c r="E5" s="15"/>
      <c r="F5" s="15"/>
      <c r="G5" s="15"/>
      <c r="H5" s="15"/>
      <c r="I5" s="15">
        <v>4</v>
      </c>
      <c r="J5" s="15">
        <v>4</v>
      </c>
      <c r="K5" s="15">
        <v>1</v>
      </c>
      <c r="L5" s="15"/>
    </row>
    <row r="6" spans="1:13">
      <c r="A6" s="110" t="s">
        <v>41</v>
      </c>
      <c r="B6" s="121">
        <v>1</v>
      </c>
      <c r="C6" s="15"/>
      <c r="D6" s="15"/>
      <c r="E6" s="15"/>
      <c r="F6" s="15"/>
      <c r="G6" s="15"/>
      <c r="H6" s="15"/>
      <c r="I6" s="15"/>
      <c r="J6" s="15"/>
      <c r="K6" s="15">
        <v>1</v>
      </c>
      <c r="L6" s="15"/>
    </row>
    <row r="7" spans="1:13">
      <c r="A7" s="110" t="s">
        <v>42</v>
      </c>
      <c r="B7" s="121">
        <v>1</v>
      </c>
      <c r="C7" s="15"/>
      <c r="D7" s="15"/>
      <c r="E7" s="15"/>
      <c r="F7" s="15"/>
      <c r="G7" s="15"/>
      <c r="H7" s="15"/>
      <c r="I7" s="15"/>
      <c r="J7" s="15"/>
      <c r="K7" s="15"/>
      <c r="L7" s="15">
        <v>1</v>
      </c>
    </row>
    <row r="8" spans="1:13">
      <c r="A8" s="19"/>
      <c r="B8" s="15"/>
      <c r="C8" s="15"/>
      <c r="D8" s="15"/>
      <c r="E8" s="15"/>
      <c r="F8" s="15"/>
      <c r="G8" s="15"/>
      <c r="H8" s="15"/>
      <c r="I8" s="15"/>
      <c r="J8" s="15"/>
      <c r="K8" s="15"/>
      <c r="L8" s="15"/>
    </row>
    <row r="9" spans="1:13">
      <c r="A9" s="20"/>
      <c r="B9" s="15"/>
      <c r="C9" s="15"/>
      <c r="D9" s="15"/>
      <c r="E9" s="15"/>
      <c r="F9" s="15"/>
      <c r="G9" s="15"/>
      <c r="H9" s="15"/>
      <c r="I9" s="15"/>
      <c r="J9" s="15"/>
      <c r="K9" s="15"/>
      <c r="L9" s="15"/>
    </row>
    <row r="10" spans="1:13">
      <c r="A10" s="20"/>
      <c r="B10" s="15"/>
      <c r="C10" s="15"/>
      <c r="D10" s="15"/>
      <c r="E10" s="15"/>
      <c r="F10" s="15"/>
      <c r="G10" s="15"/>
      <c r="H10" s="15"/>
      <c r="I10" s="15"/>
      <c r="J10" s="15"/>
      <c r="K10" s="15"/>
      <c r="L10" s="15"/>
    </row>
    <row r="11" spans="1:13">
      <c r="A11" s="20"/>
      <c r="B11" s="15"/>
      <c r="C11" s="15"/>
      <c r="D11" s="15"/>
      <c r="E11" s="15"/>
      <c r="F11" s="15"/>
      <c r="G11" s="15"/>
      <c r="H11" s="15"/>
      <c r="I11" s="15"/>
      <c r="J11" s="15"/>
      <c r="K11" s="15"/>
      <c r="L11" s="15"/>
    </row>
    <row r="12" spans="1:13">
      <c r="A12" s="36" t="s">
        <v>197</v>
      </c>
      <c r="B12" s="37">
        <f>SUM(B2:B11)</f>
        <v>18</v>
      </c>
      <c r="C12" s="37">
        <f>IF(SUM(C2:C11)&gt;0,B12-SUM(C2:C11), "")</f>
        <v>16</v>
      </c>
      <c r="D12" s="37">
        <f t="shared" ref="D12:K12" si="0">IF(SUM(D2:D11)&gt;0,C12-SUM(D2:D11), "")</f>
        <v>15</v>
      </c>
      <c r="E12" s="37">
        <f t="shared" si="0"/>
        <v>12</v>
      </c>
      <c r="F12" s="37">
        <f>IF(SUM(F2:F11)&gt;0,E12-SUM(F2:F11), E12)</f>
        <v>12</v>
      </c>
      <c r="G12" s="37">
        <f t="shared" si="0"/>
        <v>8</v>
      </c>
      <c r="H12" s="37">
        <f t="shared" si="0"/>
        <v>4</v>
      </c>
      <c r="I12" s="37">
        <f t="shared" si="0"/>
        <v>0</v>
      </c>
      <c r="J12" s="37">
        <f t="shared" si="0"/>
        <v>-4</v>
      </c>
      <c r="K12" s="37">
        <f t="shared" si="0"/>
        <v>-6</v>
      </c>
      <c r="L12" s="37">
        <f>IF(SUM(L2:L11)&gt;0,K12-SUM(L2:L11), "")</f>
        <v>-7</v>
      </c>
      <c r="M12" s="32"/>
    </row>
    <row r="13" spans="1:13">
      <c r="A13" s="33" t="s">
        <v>198</v>
      </c>
      <c r="B13" s="34">
        <f>B12</f>
        <v>18</v>
      </c>
      <c r="C13" s="35">
        <f>B13-($B$13/COUNTA($C$1:$L$1))</f>
        <v>16.2</v>
      </c>
      <c r="D13" s="35">
        <f t="shared" ref="D13:K13" si="1">C13-($B$13/COUNTA($C$1:$L$1))</f>
        <v>14.399999999999999</v>
      </c>
      <c r="E13" s="35">
        <f t="shared" si="1"/>
        <v>12.599999999999998</v>
      </c>
      <c r="F13" s="35">
        <f t="shared" si="1"/>
        <v>10.799999999999997</v>
      </c>
      <c r="G13" s="35">
        <f t="shared" si="1"/>
        <v>8.9999999999999964</v>
      </c>
      <c r="H13" s="35">
        <f t="shared" si="1"/>
        <v>7.1999999999999966</v>
      </c>
      <c r="I13" s="35">
        <f t="shared" si="1"/>
        <v>5.3999999999999968</v>
      </c>
      <c r="J13" s="35">
        <f t="shared" si="1"/>
        <v>3.599999999999997</v>
      </c>
      <c r="K13" s="35">
        <f t="shared" si="1"/>
        <v>1.7999999999999969</v>
      </c>
      <c r="L13" s="35">
        <f>K13-($B$13/COUNTA($C$1:$L$1))</f>
        <v>-3.1086244689504383E-15</v>
      </c>
    </row>
    <row r="14" spans="1:13">
      <c r="A14" s="38" t="s">
        <v>199</v>
      </c>
      <c r="B14" s="39">
        <f ca="1">OFFSET(Sprint1!$B$12,0,0,1,COUNT(Sprint1!$B$12:$L$12))</f>
        <v>18</v>
      </c>
      <c r="C14" s="39">
        <f ca="1">OFFSET(Sprint1!$B$12,0,0,1,COUNT(Sprint1!$B$12:$L$12))</f>
        <v>16</v>
      </c>
      <c r="D14" s="39">
        <f ca="1">OFFSET(Sprint1!$B$12,0,0,1,COUNT(Sprint1!$B$12:$L$12))</f>
        <v>15</v>
      </c>
      <c r="E14" s="39">
        <f ca="1">OFFSET(Sprint1!$B$12,0,0,1,COUNT(Sprint1!$B$12:$L$12))</f>
        <v>12</v>
      </c>
      <c r="F14" s="39">
        <f ca="1">OFFSET(Sprint1!$B$12,0,0,1,COUNT(Sprint1!$B$12:$L$12))</f>
        <v>12</v>
      </c>
      <c r="G14" s="39">
        <f ca="1">OFFSET(Sprint1!$B$12,0,0,1,COUNT(Sprint1!$B$12:$L$12))</f>
        <v>8</v>
      </c>
      <c r="H14" s="39">
        <f ca="1">OFFSET(Sprint1!$B$12,0,0,1,COUNT(Sprint1!$B$12:$L$12))</f>
        <v>4</v>
      </c>
      <c r="I14" s="39">
        <f ca="1">OFFSET(Sprint1!$B$12,0,0,1,COUNT(Sprint1!$B$12:$L$12))</f>
        <v>0</v>
      </c>
      <c r="J14" s="39">
        <f ca="1">OFFSET(Sprint1!$B$12,0,0,1,COUNT(Sprint1!$B$12:$L$12))</f>
        <v>-4</v>
      </c>
      <c r="K14" s="39">
        <f ca="1">OFFSET(Sprint1!$B$12,0,0,1,COUNT(Sprint1!$B$12:$L$12))</f>
        <v>-6</v>
      </c>
      <c r="L14" s="39">
        <f ca="1">OFFSET(Sprint1!$B$12,0,0,1,COUNT(Sprint1!$B$12:$L$12))</f>
        <v>-7</v>
      </c>
    </row>
    <row r="15" spans="1:13">
      <c r="A15" s="38" t="s">
        <v>200</v>
      </c>
      <c r="B15" s="40">
        <f ca="1">B14/$B$13</f>
        <v>1</v>
      </c>
      <c r="C15" s="40">
        <f ca="1">100%-(C14/$B$13)</f>
        <v>0.11111111111111116</v>
      </c>
      <c r="D15" s="40">
        <f t="shared" ref="D15:L15" ca="1" si="2">100%-(D14/$B$13)</f>
        <v>0.16666666666666663</v>
      </c>
      <c r="E15" s="40">
        <f t="shared" ca="1" si="2"/>
        <v>0.33333333333333337</v>
      </c>
      <c r="F15" s="40">
        <f t="shared" ca="1" si="2"/>
        <v>0.33333333333333337</v>
      </c>
      <c r="G15" s="40">
        <f t="shared" ca="1" si="2"/>
        <v>0.55555555555555558</v>
      </c>
      <c r="H15" s="40">
        <f t="shared" ca="1" si="2"/>
        <v>0.77777777777777779</v>
      </c>
      <c r="I15" s="40">
        <f t="shared" ca="1" si="2"/>
        <v>1</v>
      </c>
      <c r="J15" s="40">
        <f t="shared" ca="1" si="2"/>
        <v>1.2222222222222223</v>
      </c>
      <c r="K15" s="40">
        <f t="shared" ca="1" si="2"/>
        <v>1.3333333333333333</v>
      </c>
      <c r="L15" s="40">
        <f t="shared" ca="1" si="2"/>
        <v>1.3888888888888888</v>
      </c>
    </row>
    <row r="16" spans="1:13" ht="18">
      <c r="A16" s="43" t="s">
        <v>201</v>
      </c>
      <c r="B16" s="43">
        <f>Planejamento!B8</f>
        <v>80</v>
      </c>
      <c r="C16" s="43" t="s">
        <v>26</v>
      </c>
    </row>
    <row r="19" spans="14:15">
      <c r="N19" s="14" t="s">
        <v>202</v>
      </c>
      <c r="O19" s="45" t="s">
        <v>203</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52DC-A384-40E7-98A1-BF7687297B0B}">
  <dimension ref="A1:P19"/>
  <sheetViews>
    <sheetView zoomScale="115" workbookViewId="0">
      <selection activeCell="E10" sqref="E10"/>
    </sheetView>
  </sheetViews>
  <sheetFormatPr defaultRowHeight="14.45"/>
  <cols>
    <col min="1" max="1" width="28.140625" bestFit="1" customWidth="1"/>
    <col min="2" max="2" width="10" style="3" customWidth="1"/>
    <col min="3" max="3" width="10.85546875" style="3" customWidth="1"/>
    <col min="4" max="4" width="8.7109375" style="3" bestFit="1" customWidth="1"/>
    <col min="5" max="12" width="7" style="3" customWidth="1"/>
    <col min="13" max="13" width="8.28515625" bestFit="1" customWidth="1"/>
    <col min="14" max="14" width="6.5703125" customWidth="1"/>
    <col min="15" max="16" width="6.28515625" customWidth="1"/>
  </cols>
  <sheetData>
    <row r="1" spans="1:16" ht="37.5" customHeight="1">
      <c r="A1" s="12" t="s">
        <v>186</v>
      </c>
      <c r="B1" s="21" t="s">
        <v>187</v>
      </c>
      <c r="C1" s="42">
        <v>45567</v>
      </c>
      <c r="D1" s="41" t="s">
        <v>188</v>
      </c>
      <c r="E1" s="41" t="s">
        <v>189</v>
      </c>
      <c r="F1" s="41" t="s">
        <v>190</v>
      </c>
      <c r="G1" s="41" t="s">
        <v>191</v>
      </c>
      <c r="H1" s="41" t="s">
        <v>192</v>
      </c>
      <c r="I1" s="41" t="s">
        <v>193</v>
      </c>
      <c r="J1" s="41" t="s">
        <v>194</v>
      </c>
      <c r="K1" s="41" t="s">
        <v>195</v>
      </c>
      <c r="L1" s="41" t="s">
        <v>196</v>
      </c>
      <c r="M1" s="41" t="s">
        <v>204</v>
      </c>
      <c r="N1" s="41" t="s">
        <v>205</v>
      </c>
      <c r="O1" s="41" t="s">
        <v>206</v>
      </c>
      <c r="P1" s="41" t="s">
        <v>207</v>
      </c>
    </row>
    <row r="2" spans="1:16">
      <c r="A2" s="110" t="s">
        <v>44</v>
      </c>
      <c r="B2" s="121">
        <v>2</v>
      </c>
      <c r="C2" s="15">
        <v>2</v>
      </c>
      <c r="D2" s="15"/>
      <c r="E2" s="15"/>
      <c r="F2" s="15"/>
      <c r="G2" s="15"/>
      <c r="H2" s="15"/>
      <c r="I2" s="15"/>
      <c r="J2" s="15"/>
      <c r="K2" s="15"/>
      <c r="L2" s="15"/>
      <c r="M2" s="15"/>
      <c r="N2" s="15"/>
      <c r="O2" s="15"/>
      <c r="P2" s="15"/>
    </row>
    <row r="3" spans="1:16">
      <c r="A3" s="110" t="s">
        <v>45</v>
      </c>
      <c r="B3" s="121">
        <v>15</v>
      </c>
      <c r="C3" s="15">
        <v>6</v>
      </c>
      <c r="D3" s="15">
        <v>6</v>
      </c>
      <c r="E3" s="15">
        <v>4</v>
      </c>
      <c r="F3" s="15"/>
      <c r="G3" s="15"/>
      <c r="H3" s="15"/>
      <c r="I3" s="15"/>
      <c r="J3" s="15"/>
      <c r="K3" s="15"/>
      <c r="L3" s="15"/>
      <c r="M3" s="15"/>
      <c r="N3" s="15"/>
      <c r="O3" s="15"/>
      <c r="P3" s="15"/>
    </row>
    <row r="4" spans="1:16">
      <c r="A4" s="113" t="s">
        <v>46</v>
      </c>
      <c r="B4" s="121">
        <v>4</v>
      </c>
      <c r="C4" s="15"/>
      <c r="D4" s="15">
        <v>2</v>
      </c>
      <c r="E4" s="15">
        <v>2</v>
      </c>
      <c r="F4" s="15"/>
      <c r="G4" s="15"/>
      <c r="H4" s="15"/>
      <c r="I4" s="15"/>
      <c r="J4" s="15"/>
      <c r="K4" s="15"/>
      <c r="L4" s="15"/>
      <c r="M4" s="15"/>
      <c r="N4" s="15"/>
      <c r="O4" s="15"/>
      <c r="P4" s="15"/>
    </row>
    <row r="5" spans="1:16">
      <c r="A5" s="127" t="s">
        <v>47</v>
      </c>
      <c r="B5" s="121">
        <v>2</v>
      </c>
      <c r="C5" s="15"/>
      <c r="D5" s="15"/>
      <c r="E5" s="15">
        <v>2</v>
      </c>
      <c r="F5" s="15"/>
      <c r="G5" s="15"/>
      <c r="H5" s="15"/>
      <c r="I5" s="15"/>
      <c r="J5" s="15"/>
      <c r="K5" s="15"/>
      <c r="L5" s="15"/>
      <c r="M5" s="15"/>
      <c r="N5" s="15"/>
      <c r="O5" s="15"/>
      <c r="P5" s="15"/>
    </row>
    <row r="6" spans="1:16">
      <c r="A6" s="127" t="s">
        <v>48</v>
      </c>
      <c r="B6" s="121">
        <v>2</v>
      </c>
      <c r="C6" s="15"/>
      <c r="D6" s="15"/>
      <c r="E6" s="15"/>
      <c r="F6" s="15"/>
      <c r="G6" s="15"/>
      <c r="H6" s="15">
        <v>3</v>
      </c>
      <c r="I6" s="15"/>
      <c r="J6" s="15"/>
      <c r="K6" s="15"/>
      <c r="L6" s="15"/>
      <c r="M6" s="15"/>
      <c r="N6" s="15"/>
      <c r="O6" s="15"/>
      <c r="P6" s="15"/>
    </row>
    <row r="7" spans="1:16">
      <c r="A7" s="127" t="s">
        <v>49</v>
      </c>
      <c r="B7" s="121">
        <v>15</v>
      </c>
      <c r="C7" s="15"/>
      <c r="D7" s="15"/>
      <c r="E7" s="15"/>
      <c r="F7" s="15"/>
      <c r="G7" s="15"/>
      <c r="H7" s="15">
        <v>5</v>
      </c>
      <c r="I7" s="15">
        <v>8</v>
      </c>
      <c r="J7" s="15">
        <v>6</v>
      </c>
      <c r="K7" s="15"/>
      <c r="L7" s="15"/>
      <c r="M7" s="15"/>
      <c r="N7" s="15"/>
      <c r="O7" s="15"/>
      <c r="P7" s="15"/>
    </row>
    <row r="8" spans="1:16">
      <c r="A8" s="113" t="s">
        <v>50</v>
      </c>
      <c r="B8" s="121">
        <v>3</v>
      </c>
      <c r="C8" s="15"/>
      <c r="D8" s="15"/>
      <c r="E8" s="15"/>
      <c r="F8" s="15"/>
      <c r="G8" s="15"/>
      <c r="H8" s="15"/>
      <c r="I8" s="15"/>
      <c r="J8" s="15">
        <v>2</v>
      </c>
      <c r="K8" s="15"/>
      <c r="L8" s="15"/>
      <c r="M8" s="15"/>
      <c r="N8" s="15"/>
      <c r="O8" s="15"/>
      <c r="P8" s="15"/>
    </row>
    <row r="9" spans="1:16">
      <c r="A9" s="113" t="s">
        <v>51</v>
      </c>
      <c r="B9" s="121">
        <v>15</v>
      </c>
      <c r="C9" s="15"/>
      <c r="D9" s="15"/>
      <c r="E9" s="15"/>
      <c r="F9" s="15"/>
      <c r="G9" s="15"/>
      <c r="H9" s="15"/>
      <c r="I9" s="15"/>
      <c r="J9" s="15"/>
      <c r="K9" s="15">
        <v>8</v>
      </c>
      <c r="L9" s="15">
        <v>8</v>
      </c>
      <c r="M9" s="15"/>
      <c r="N9" s="15"/>
      <c r="O9" s="15">
        <v>2</v>
      </c>
      <c r="P9" s="15"/>
    </row>
    <row r="10" spans="1:16">
      <c r="A10" s="113" t="s">
        <v>52</v>
      </c>
      <c r="B10" s="121">
        <v>1</v>
      </c>
      <c r="C10" s="15"/>
      <c r="D10" s="15"/>
      <c r="E10" s="15"/>
      <c r="F10" s="15"/>
      <c r="G10" s="15"/>
      <c r="H10" s="15"/>
      <c r="I10" s="15"/>
      <c r="J10" s="15"/>
      <c r="K10" s="15"/>
      <c r="L10" s="15"/>
      <c r="M10" s="15"/>
      <c r="N10" s="15"/>
      <c r="O10" s="15"/>
      <c r="P10" s="15">
        <v>1</v>
      </c>
    </row>
    <row r="11" spans="1:16">
      <c r="A11" s="113" t="s">
        <v>53</v>
      </c>
      <c r="B11" s="121">
        <v>1</v>
      </c>
      <c r="C11" s="15"/>
      <c r="D11" s="15"/>
      <c r="E11" s="15"/>
      <c r="F11" s="15"/>
      <c r="G11" s="15"/>
      <c r="H11" s="15"/>
      <c r="I11" s="15"/>
      <c r="J11" s="15"/>
      <c r="K11" s="15"/>
      <c r="L11" s="15"/>
      <c r="M11" s="15"/>
      <c r="N11" s="15"/>
      <c r="O11" s="15"/>
      <c r="P11" s="15">
        <v>1</v>
      </c>
    </row>
    <row r="12" spans="1:16">
      <c r="A12" s="36" t="s">
        <v>208</v>
      </c>
      <c r="B12" s="37">
        <f>SUM(B2:B11)</f>
        <v>60</v>
      </c>
      <c r="C12" s="37">
        <f>IF(SUM(C2:C11)&gt;0,B12-SUM(C2:C11), "")</f>
        <v>52</v>
      </c>
      <c r="D12" s="37">
        <f t="shared" ref="D12:M12" si="0">IF(SUM(D2:D11)&gt;0,C12-SUM(D2:D11), "")</f>
        <v>44</v>
      </c>
      <c r="E12" s="37">
        <f t="shared" si="0"/>
        <v>36</v>
      </c>
      <c r="F12" s="37" t="str">
        <f t="shared" si="0"/>
        <v/>
      </c>
      <c r="G12" s="37" t="str">
        <f t="shared" si="0"/>
        <v/>
      </c>
      <c r="H12" s="37" t="e">
        <f t="shared" si="0"/>
        <v>#VALUE!</v>
      </c>
      <c r="I12" s="37" t="e">
        <f t="shared" si="0"/>
        <v>#VALUE!</v>
      </c>
      <c r="J12" s="37" t="e">
        <f t="shared" si="0"/>
        <v>#VALUE!</v>
      </c>
      <c r="K12" s="37" t="e">
        <f t="shared" si="0"/>
        <v>#VALUE!</v>
      </c>
      <c r="L12" s="37" t="e">
        <f>IF(SUM(L2:L11)&gt;0,K12-SUM(L2:L11), "")</f>
        <v>#VALUE!</v>
      </c>
      <c r="M12" s="37" t="str">
        <f t="shared" si="0"/>
        <v/>
      </c>
      <c r="N12" s="37" t="str">
        <f t="shared" ref="N12" si="1">IF(SUM(N2:N11)&gt;0,M12-SUM(N2:N11), "")</f>
        <v/>
      </c>
      <c r="O12" s="37" t="e">
        <f>IF(SUM(O2:O11)&gt;0,N12-SUM(O2:O11), "")</f>
        <v>#VALUE!</v>
      </c>
      <c r="P12" s="37" t="e">
        <f t="shared" ref="P12" si="2">IF(SUM(P2:P11)&gt;0,O12-SUM(P2:P11), "")</f>
        <v>#VALUE!</v>
      </c>
    </row>
    <row r="13" spans="1:16">
      <c r="A13" s="33" t="s">
        <v>198</v>
      </c>
      <c r="B13" s="34">
        <f>B12</f>
        <v>60</v>
      </c>
      <c r="C13" s="35">
        <f>B13-($B$13/COUNTA($C$1:$L$1))</f>
        <v>54</v>
      </c>
      <c r="D13" s="35">
        <f t="shared" ref="D13:M13" si="3">C13-($B$13/COUNTA($C$1:$L$1))</f>
        <v>48</v>
      </c>
      <c r="E13" s="35">
        <f t="shared" si="3"/>
        <v>42</v>
      </c>
      <c r="F13" s="35">
        <f t="shared" si="3"/>
        <v>36</v>
      </c>
      <c r="G13" s="35">
        <f t="shared" si="3"/>
        <v>30</v>
      </c>
      <c r="H13" s="35">
        <f t="shared" si="3"/>
        <v>24</v>
      </c>
      <c r="I13" s="35">
        <f t="shared" si="3"/>
        <v>18</v>
      </c>
      <c r="J13" s="35">
        <f t="shared" si="3"/>
        <v>12</v>
      </c>
      <c r="K13" s="35">
        <f t="shared" si="3"/>
        <v>6</v>
      </c>
      <c r="L13" s="35">
        <f t="shared" si="3"/>
        <v>0</v>
      </c>
      <c r="M13" s="35">
        <f t="shared" si="3"/>
        <v>-6</v>
      </c>
      <c r="N13" s="35">
        <f t="shared" ref="N13" si="4">M13-($B$13/COUNTA($C$1:$L$1))</f>
        <v>-12</v>
      </c>
      <c r="O13" s="35">
        <f t="shared" ref="O13" si="5">N13-($B$13/COUNTA($C$1:$L$1))</f>
        <v>-18</v>
      </c>
      <c r="P13" s="35">
        <f t="shared" ref="P13" si="6">O13-($B$13/COUNTA($C$1:$L$1))</f>
        <v>-24</v>
      </c>
    </row>
    <row r="14" spans="1:16">
      <c r="A14" s="38" t="s">
        <v>199</v>
      </c>
      <c r="B14" s="39">
        <f ca="1">OFFSET(Sprint2!$B$12,0,0,1,COUNT(Sprint2!$B$12:$L$12))</f>
        <v>60</v>
      </c>
      <c r="C14" s="39">
        <f ca="1">OFFSET(Sprint2!$B$12,0,0,1,COUNT(Sprint2!$B$12:$L$12))</f>
        <v>52</v>
      </c>
      <c r="D14" s="39">
        <f ca="1">OFFSET(Sprint2!$B$12,0,0,1,COUNT(Sprint2!$B$12:$L$12))</f>
        <v>44</v>
      </c>
      <c r="E14" s="39">
        <f ca="1">OFFSET(Sprint2!$B$12,0,0,1,COUNT(Sprint2!$B$12:$L$12))</f>
        <v>36</v>
      </c>
      <c r="F14" s="39" t="e">
        <f ca="1">OFFSET(Sprint2!$B$12,0,0,1,COUNT(Sprint2!$B$12:$L$12))</f>
        <v>#VALUE!</v>
      </c>
      <c r="G14" s="39" t="e">
        <f ca="1">OFFSET(Sprint2!$B$12,0,0,1,COUNT(Sprint2!$B$12:$L$12))</f>
        <v>#VALUE!</v>
      </c>
      <c r="H14" s="39" t="e">
        <f ca="1">OFFSET(Sprint2!$B$12,0,0,1,COUNT(Sprint2!$B$12:$L$12))</f>
        <v>#VALUE!</v>
      </c>
      <c r="I14" s="39" t="e">
        <f ca="1">OFFSET(Sprint2!$B$12,0,0,1,COUNT(Sprint2!$B$12:$L$12))</f>
        <v>#VALUE!</v>
      </c>
      <c r="J14" s="39" t="e">
        <f ca="1">OFFSET(Sprint2!$B$12,0,0,1,COUNT(Sprint2!$B$12:$L$12))</f>
        <v>#VALUE!</v>
      </c>
      <c r="K14" s="39" t="e">
        <f ca="1">OFFSET(Sprint2!$B$12,0,0,1,COUNT(Sprint2!$B$12:$L$12))</f>
        <v>#VALUE!</v>
      </c>
      <c r="L14" s="39" t="e">
        <f ca="1">OFFSET(Sprint2!$B$12,0,0,1,COUNT(Sprint2!$B$12:$L$12))</f>
        <v>#VALUE!</v>
      </c>
      <c r="M14" s="39" t="e">
        <f ca="1">OFFSET(Sprint2!$B$12,0,0,1,COUNT(Sprint2!$B$12:$L$12))</f>
        <v>#VALUE!</v>
      </c>
      <c r="N14" s="39" t="e">
        <f ca="1">OFFSET(Sprint2!$B$12,0,0,1,COUNT(Sprint2!$B$12:$L$12))</f>
        <v>#VALUE!</v>
      </c>
      <c r="O14" s="39" t="e">
        <f ca="1">OFFSET(Sprint2!$B$12,0,0,1,COUNT(Sprint2!$B$12:$L$12))</f>
        <v>#VALUE!</v>
      </c>
      <c r="P14" s="39" t="e">
        <f ca="1">OFFSET(Sprint2!$B$12,0,0,1,COUNT(Sprint2!$B$12:$L$12))</f>
        <v>#VALUE!</v>
      </c>
    </row>
    <row r="15" spans="1:16">
      <c r="A15" s="38" t="s">
        <v>200</v>
      </c>
      <c r="B15" s="40">
        <f ca="1">B14/$B$13</f>
        <v>1</v>
      </c>
      <c r="C15" s="40">
        <f ca="1">100%-(C14/$B$13)</f>
        <v>0.1333333333333333</v>
      </c>
      <c r="D15" s="40">
        <f t="shared" ref="D15:L15" ca="1" si="7">100%-(D14/$B$13)</f>
        <v>0.26666666666666672</v>
      </c>
      <c r="E15" s="40">
        <f t="shared" ca="1" si="7"/>
        <v>0.4</v>
      </c>
      <c r="F15" s="40" t="e">
        <f t="shared" ca="1" si="7"/>
        <v>#VALUE!</v>
      </c>
      <c r="G15" s="40" t="e">
        <f t="shared" ca="1" si="7"/>
        <v>#VALUE!</v>
      </c>
      <c r="H15" s="40" t="e">
        <f t="shared" ca="1" si="7"/>
        <v>#VALUE!</v>
      </c>
      <c r="I15" s="40" t="e">
        <f t="shared" ca="1" si="7"/>
        <v>#VALUE!</v>
      </c>
      <c r="J15" s="40" t="e">
        <f t="shared" ca="1" si="7"/>
        <v>#VALUE!</v>
      </c>
      <c r="K15" s="40" t="e">
        <f t="shared" ca="1" si="7"/>
        <v>#VALUE!</v>
      </c>
      <c r="L15" s="40" t="e">
        <f t="shared" ca="1" si="7"/>
        <v>#VALUE!</v>
      </c>
      <c r="M15" s="40" t="e">
        <f t="shared" ref="M15:O15" ca="1" si="8">100%-(M14/$B$13)</f>
        <v>#VALUE!</v>
      </c>
      <c r="N15" s="40" t="e">
        <f t="shared" ca="1" si="8"/>
        <v>#VALUE!</v>
      </c>
      <c r="O15" s="40" t="e">
        <f t="shared" ca="1" si="8"/>
        <v>#VALUE!</v>
      </c>
      <c r="P15" s="40" t="e">
        <f t="shared" ref="P15" ca="1" si="9">100%-(P14/$B$13)</f>
        <v>#VALUE!</v>
      </c>
    </row>
    <row r="16" spans="1:16" ht="18">
      <c r="A16" s="43" t="s">
        <v>201</v>
      </c>
      <c r="B16" s="43">
        <f>Planejamento!B8</f>
        <v>80</v>
      </c>
      <c r="C16" s="43" t="s">
        <v>26</v>
      </c>
    </row>
    <row r="19" spans="14:15">
      <c r="N19" s="14" t="s">
        <v>202</v>
      </c>
      <c r="O19" s="45" t="s">
        <v>203</v>
      </c>
    </row>
  </sheetData>
  <phoneticPr fontId="43" type="noConversion"/>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FED4-CE76-4E91-9C74-E07D956DB2FE}">
  <dimension ref="A1:P28"/>
  <sheetViews>
    <sheetView zoomScale="115" workbookViewId="0">
      <selection activeCell="D16" sqref="D16"/>
    </sheetView>
  </sheetViews>
  <sheetFormatPr defaultRowHeight="15"/>
  <cols>
    <col min="1" max="1" width="45.140625" customWidth="1"/>
    <col min="2" max="2" width="10" style="3" customWidth="1"/>
    <col min="3" max="3" width="10.85546875" style="3" customWidth="1"/>
    <col min="4" max="4" width="8.7109375" style="3" bestFit="1" customWidth="1"/>
    <col min="5" max="12" width="7" style="3" customWidth="1"/>
    <col min="13" max="13" width="8.28515625" bestFit="1" customWidth="1"/>
    <col min="14" max="14" width="6.5703125" customWidth="1"/>
    <col min="15" max="16" width="6.28515625" customWidth="1"/>
  </cols>
  <sheetData>
    <row r="1" spans="1:16" ht="37.5" customHeight="1">
      <c r="A1" s="12" t="s">
        <v>186</v>
      </c>
      <c r="B1" s="21" t="s">
        <v>187</v>
      </c>
      <c r="C1" s="42">
        <v>45589</v>
      </c>
      <c r="D1" s="41" t="s">
        <v>188</v>
      </c>
      <c r="E1" s="41" t="s">
        <v>189</v>
      </c>
      <c r="F1" s="41" t="s">
        <v>190</v>
      </c>
      <c r="G1" s="41" t="s">
        <v>191</v>
      </c>
      <c r="H1" s="41" t="s">
        <v>192</v>
      </c>
      <c r="I1" s="41" t="s">
        <v>193</v>
      </c>
      <c r="J1" s="41" t="s">
        <v>194</v>
      </c>
      <c r="K1" s="41" t="s">
        <v>195</v>
      </c>
      <c r="L1" s="41" t="s">
        <v>196</v>
      </c>
      <c r="M1" s="41" t="s">
        <v>204</v>
      </c>
      <c r="N1" s="41" t="s">
        <v>205</v>
      </c>
      <c r="O1" s="41" t="s">
        <v>206</v>
      </c>
      <c r="P1" s="41" t="s">
        <v>207</v>
      </c>
    </row>
    <row r="2" spans="1:16">
      <c r="A2" s="110" t="s">
        <v>44</v>
      </c>
      <c r="B2" s="121">
        <v>4</v>
      </c>
      <c r="C2" s="15">
        <v>4</v>
      </c>
      <c r="D2" s="15"/>
      <c r="E2" s="15"/>
      <c r="F2" s="15"/>
      <c r="G2" s="15"/>
      <c r="H2" s="15"/>
      <c r="I2" s="15"/>
      <c r="J2" s="15"/>
      <c r="K2" s="15"/>
      <c r="L2" s="15"/>
      <c r="M2" s="15"/>
      <c r="N2" s="15"/>
      <c r="O2" s="15"/>
      <c r="P2" s="15"/>
    </row>
    <row r="3" spans="1:16">
      <c r="A3" s="127" t="s">
        <v>55</v>
      </c>
      <c r="B3" s="121">
        <v>3</v>
      </c>
      <c r="C3" s="15">
        <v>2</v>
      </c>
      <c r="D3" s="15">
        <v>1</v>
      </c>
      <c r="E3" s="15"/>
      <c r="F3" s="15"/>
      <c r="G3" s="15"/>
      <c r="H3" s="15"/>
      <c r="I3" s="15"/>
      <c r="J3" s="15"/>
      <c r="K3" s="15"/>
      <c r="L3" s="15"/>
      <c r="M3" s="15"/>
      <c r="N3" s="15"/>
      <c r="O3" s="15"/>
      <c r="P3" s="15"/>
    </row>
    <row r="4" spans="1:16">
      <c r="A4" s="139" t="s">
        <v>56</v>
      </c>
      <c r="B4" s="121">
        <v>8</v>
      </c>
      <c r="C4" s="15">
        <v>2</v>
      </c>
      <c r="D4" s="15">
        <v>6</v>
      </c>
      <c r="E4" s="15"/>
      <c r="F4" s="15"/>
      <c r="G4" s="15"/>
      <c r="H4" s="15"/>
      <c r="I4" s="15"/>
      <c r="J4" s="15"/>
      <c r="K4" s="15"/>
      <c r="L4" s="15"/>
      <c r="M4" s="15"/>
      <c r="N4" s="15"/>
      <c r="O4" s="15"/>
      <c r="P4" s="15"/>
    </row>
    <row r="5" spans="1:16">
      <c r="A5" s="139" t="s">
        <v>49</v>
      </c>
      <c r="B5" s="121">
        <v>13</v>
      </c>
      <c r="C5" s="15">
        <v>2</v>
      </c>
      <c r="D5" s="15">
        <v>2</v>
      </c>
      <c r="E5" s="15">
        <v>6</v>
      </c>
      <c r="F5" s="15">
        <v>3</v>
      </c>
      <c r="G5" s="15"/>
      <c r="H5" s="15"/>
      <c r="I5" s="15"/>
      <c r="J5" s="15"/>
      <c r="K5" s="15"/>
      <c r="L5" s="15"/>
      <c r="M5" s="15"/>
      <c r="N5" s="15"/>
      <c r="O5" s="15"/>
      <c r="P5" s="15"/>
    </row>
    <row r="6" spans="1:16">
      <c r="A6" s="139" t="s">
        <v>57</v>
      </c>
      <c r="B6" s="121">
        <v>8</v>
      </c>
      <c r="C6" s="15"/>
      <c r="D6" s="15">
        <v>1</v>
      </c>
      <c r="E6" s="15">
        <v>4</v>
      </c>
      <c r="F6" s="15">
        <v>3</v>
      </c>
      <c r="G6" s="15"/>
      <c r="H6" s="15"/>
      <c r="I6" s="15"/>
      <c r="J6" s="15"/>
      <c r="K6" s="15"/>
      <c r="L6" s="15"/>
      <c r="M6" s="15"/>
      <c r="N6" s="15"/>
      <c r="O6" s="15"/>
      <c r="P6" s="15"/>
    </row>
    <row r="7" spans="1:16">
      <c r="A7" s="139" t="s">
        <v>58</v>
      </c>
      <c r="B7" s="121">
        <v>4</v>
      </c>
      <c r="C7" s="15"/>
      <c r="D7" s="15"/>
      <c r="E7" s="15"/>
      <c r="F7" s="15">
        <v>4</v>
      </c>
      <c r="G7" s="15"/>
      <c r="H7" s="15"/>
      <c r="I7" s="15"/>
      <c r="J7" s="15"/>
      <c r="K7" s="15"/>
      <c r="L7" s="15"/>
      <c r="M7" s="15"/>
      <c r="N7" s="15"/>
      <c r="O7" s="15"/>
      <c r="P7" s="15"/>
    </row>
    <row r="8" spans="1:16">
      <c r="A8" s="139" t="s">
        <v>59</v>
      </c>
      <c r="B8" s="121">
        <v>3</v>
      </c>
      <c r="C8" s="15"/>
      <c r="D8" s="15"/>
      <c r="E8" s="15"/>
      <c r="F8" s="15"/>
      <c r="G8" s="15">
        <v>3</v>
      </c>
      <c r="H8" s="15"/>
      <c r="I8" s="15"/>
      <c r="J8" s="15"/>
      <c r="K8" s="15"/>
      <c r="L8" s="15"/>
      <c r="M8" s="15"/>
      <c r="N8" s="15"/>
      <c r="O8" s="15"/>
      <c r="P8" s="15"/>
    </row>
    <row r="9" spans="1:16">
      <c r="A9" s="139" t="s">
        <v>60</v>
      </c>
      <c r="B9" s="121">
        <v>6</v>
      </c>
      <c r="C9" s="15"/>
      <c r="D9" s="15"/>
      <c r="E9" s="15"/>
      <c r="F9" s="15"/>
      <c r="G9" s="15">
        <v>6</v>
      </c>
      <c r="H9" s="15"/>
      <c r="I9" s="15"/>
      <c r="J9" s="15"/>
      <c r="K9" s="15"/>
      <c r="L9" s="15"/>
      <c r="M9" s="15"/>
      <c r="N9" s="15"/>
      <c r="O9" s="15"/>
      <c r="P9" s="15"/>
    </row>
    <row r="10" spans="1:16">
      <c r="A10" s="139" t="s">
        <v>61</v>
      </c>
      <c r="B10" s="121">
        <v>30</v>
      </c>
      <c r="C10" s="15"/>
      <c r="D10" s="15"/>
      <c r="E10" s="15"/>
      <c r="F10" s="15"/>
      <c r="G10" s="15">
        <v>1</v>
      </c>
      <c r="H10" s="15">
        <v>10</v>
      </c>
      <c r="I10" s="15">
        <v>10</v>
      </c>
      <c r="J10" s="15">
        <v>9</v>
      </c>
      <c r="K10" s="15"/>
      <c r="L10" s="15"/>
      <c r="M10" s="15"/>
      <c r="N10" s="15"/>
      <c r="O10" s="15"/>
      <c r="P10" s="15"/>
    </row>
    <row r="11" spans="1:16">
      <c r="A11" s="139" t="s">
        <v>62</v>
      </c>
      <c r="B11" s="121">
        <v>8</v>
      </c>
      <c r="C11" s="15"/>
      <c r="D11" s="15"/>
      <c r="E11" s="15"/>
      <c r="F11" s="15"/>
      <c r="G11" s="15"/>
      <c r="H11" s="15"/>
      <c r="I11" s="15"/>
      <c r="J11" s="15">
        <v>1</v>
      </c>
      <c r="K11" s="15">
        <v>7</v>
      </c>
      <c r="L11" s="15"/>
      <c r="M11" s="15"/>
      <c r="N11" s="15"/>
      <c r="O11" s="15"/>
      <c r="P11" s="15"/>
    </row>
    <row r="12" spans="1:16">
      <c r="A12" s="139" t="s">
        <v>63</v>
      </c>
      <c r="B12" s="121">
        <v>4</v>
      </c>
      <c r="C12" s="15"/>
      <c r="D12" s="15"/>
      <c r="E12" s="15"/>
      <c r="F12" s="15"/>
      <c r="G12" s="15"/>
      <c r="H12" s="15"/>
      <c r="I12" s="15"/>
      <c r="J12" s="15"/>
      <c r="K12" s="15">
        <v>3</v>
      </c>
      <c r="L12" s="15">
        <v>1</v>
      </c>
      <c r="M12" s="15"/>
      <c r="N12" s="15"/>
      <c r="O12" s="15"/>
      <c r="P12" s="15"/>
    </row>
    <row r="13" spans="1:16">
      <c r="A13" s="139" t="s">
        <v>64</v>
      </c>
      <c r="B13" s="121">
        <v>3</v>
      </c>
      <c r="C13" s="15"/>
      <c r="D13" s="15"/>
      <c r="E13" s="15"/>
      <c r="F13" s="15"/>
      <c r="G13" s="15"/>
      <c r="H13" s="15"/>
      <c r="I13" s="15"/>
      <c r="J13" s="15"/>
      <c r="K13" s="15"/>
      <c r="L13" s="15">
        <v>3</v>
      </c>
      <c r="M13" s="15"/>
      <c r="N13" s="15"/>
      <c r="O13" s="15"/>
      <c r="P13" s="15"/>
    </row>
    <row r="14" spans="1:16">
      <c r="A14" s="139" t="s">
        <v>65</v>
      </c>
      <c r="B14" s="121">
        <v>4</v>
      </c>
      <c r="C14" s="15"/>
      <c r="D14" s="15"/>
      <c r="E14" s="15"/>
      <c r="F14" s="15"/>
      <c r="G14" s="15"/>
      <c r="H14" s="15"/>
      <c r="I14" s="15"/>
      <c r="J14" s="15"/>
      <c r="K14" s="15"/>
      <c r="L14" s="15">
        <v>4</v>
      </c>
      <c r="M14" s="15"/>
      <c r="N14" s="15"/>
      <c r="O14" s="15"/>
      <c r="P14" s="15"/>
    </row>
    <row r="15" spans="1:16">
      <c r="A15" s="139" t="s">
        <v>66</v>
      </c>
      <c r="B15" s="121">
        <v>30</v>
      </c>
      <c r="C15" s="15"/>
      <c r="D15" s="15"/>
      <c r="E15" s="15"/>
      <c r="F15" s="15"/>
      <c r="G15" s="15"/>
      <c r="H15" s="15"/>
      <c r="I15" s="15"/>
      <c r="J15" s="15"/>
      <c r="K15" s="15"/>
      <c r="L15" s="15">
        <v>2</v>
      </c>
      <c r="M15" s="15">
        <v>10</v>
      </c>
      <c r="N15" s="15">
        <v>10</v>
      </c>
      <c r="O15" s="15">
        <v>8</v>
      </c>
      <c r="P15" s="15"/>
    </row>
    <row r="16" spans="1:16">
      <c r="A16" s="139" t="s">
        <v>67</v>
      </c>
      <c r="B16" s="121">
        <v>4</v>
      </c>
      <c r="C16" s="143"/>
      <c r="D16" s="143"/>
      <c r="E16" s="143"/>
      <c r="F16" s="143"/>
      <c r="G16" s="143"/>
      <c r="H16" s="143"/>
      <c r="I16" s="143"/>
      <c r="J16" s="143"/>
      <c r="K16" s="143"/>
      <c r="L16" s="143"/>
      <c r="M16" s="143"/>
      <c r="N16" s="143"/>
      <c r="O16" s="143">
        <v>2</v>
      </c>
      <c r="P16" s="143">
        <v>2</v>
      </c>
    </row>
    <row r="17" spans="1:16">
      <c r="A17" s="139" t="s">
        <v>68</v>
      </c>
      <c r="B17" s="121">
        <v>4</v>
      </c>
      <c r="C17" s="144"/>
      <c r="D17" s="144"/>
      <c r="E17" s="144"/>
      <c r="F17" s="144"/>
      <c r="G17" s="144"/>
      <c r="H17" s="144"/>
      <c r="I17" s="144"/>
      <c r="J17" s="144"/>
      <c r="K17" s="144"/>
      <c r="L17" s="144"/>
      <c r="M17" s="144"/>
      <c r="N17" s="144"/>
      <c r="O17" s="144"/>
      <c r="P17" s="144">
        <v>4</v>
      </c>
    </row>
    <row r="18" spans="1:16">
      <c r="A18" s="113" t="s">
        <v>52</v>
      </c>
      <c r="B18" s="121">
        <v>2</v>
      </c>
      <c r="C18" s="144"/>
      <c r="D18" s="144"/>
      <c r="E18" s="144"/>
      <c r="F18" s="144"/>
      <c r="G18" s="144"/>
      <c r="H18" s="144"/>
      <c r="I18" s="144"/>
      <c r="J18" s="144"/>
      <c r="K18" s="144"/>
      <c r="L18" s="144"/>
      <c r="M18" s="144"/>
      <c r="N18" s="144"/>
      <c r="O18" s="144"/>
      <c r="P18" s="144">
        <v>2</v>
      </c>
    </row>
    <row r="19" spans="1:16">
      <c r="A19" s="113" t="s">
        <v>53</v>
      </c>
      <c r="B19" s="121">
        <v>2</v>
      </c>
      <c r="C19" s="144"/>
      <c r="D19" s="144"/>
      <c r="E19" s="144"/>
      <c r="F19" s="144"/>
      <c r="G19" s="144"/>
      <c r="H19" s="144"/>
      <c r="I19" s="144"/>
      <c r="J19" s="144"/>
      <c r="K19" s="144"/>
      <c r="L19" s="144"/>
      <c r="M19" s="144"/>
      <c r="N19" s="144"/>
      <c r="O19" s="144"/>
      <c r="P19" s="144">
        <v>2</v>
      </c>
    </row>
    <row r="20" spans="1:16">
      <c r="A20" s="140"/>
      <c r="B20" s="141"/>
      <c r="C20" s="142"/>
      <c r="D20" s="142"/>
      <c r="E20" s="142"/>
      <c r="F20" s="142"/>
      <c r="G20" s="142"/>
      <c r="H20" s="142"/>
      <c r="I20" s="142"/>
      <c r="J20" s="142"/>
      <c r="K20" s="142"/>
      <c r="L20" s="142"/>
      <c r="M20" s="142"/>
      <c r="N20" s="142"/>
      <c r="O20" s="142"/>
      <c r="P20" s="142"/>
    </row>
    <row r="21" spans="1:16">
      <c r="A21" s="145" t="s">
        <v>208</v>
      </c>
      <c r="B21" s="146">
        <f>SUM(B2:B11)</f>
        <v>87</v>
      </c>
      <c r="C21" s="146">
        <f>IF(SUM(C2:C11)&gt;0,B21-SUM(C2:C11), "")</f>
        <v>77</v>
      </c>
      <c r="D21" s="146">
        <f>IF(SUM(D2:D11)&gt;0,C21-SUM(D2:D11), "")</f>
        <v>67</v>
      </c>
      <c r="E21" s="146">
        <f>IF(SUM(E2:E11)&gt;0,D21-SUM(E2:E11), "")</f>
        <v>57</v>
      </c>
      <c r="F21" s="146">
        <f>IF(SUM(F2:F11)&gt;0,E21-SUM(F2:F11), "")</f>
        <v>47</v>
      </c>
      <c r="G21" s="146">
        <f>IF(SUM(G2:G11)&gt;0,F21-SUM(G2:G11), "")</f>
        <v>37</v>
      </c>
      <c r="H21" s="146">
        <f>IF(SUM(H2:H11)&gt;0,G21-SUM(H2:H11), "")</f>
        <v>27</v>
      </c>
      <c r="I21" s="146">
        <f>IF(SUM(I2:I11)&gt;0,H21-SUM(I2:I11), "")</f>
        <v>17</v>
      </c>
      <c r="J21" s="146">
        <f>IF(SUM(J2:J11)&gt;0,I21-SUM(J2:J11), "")</f>
        <v>7</v>
      </c>
      <c r="K21" s="146">
        <f>IF(SUM(K2:K11)&gt;0,J21-SUM(K2:K11), "")</f>
        <v>0</v>
      </c>
      <c r="L21" s="146" t="str">
        <f>IF(SUM(L2:L11)&gt;0,K21-SUM(L2:L11), "")</f>
        <v/>
      </c>
      <c r="M21" s="146" t="str">
        <f>IF(SUM(M2:M11)&gt;0,L21-SUM(M2:M11), "")</f>
        <v/>
      </c>
      <c r="N21" s="146" t="str">
        <f>IF(SUM(N2:N11)&gt;0,M21-SUM(N2:N11), "")</f>
        <v/>
      </c>
      <c r="O21" s="146" t="str">
        <f>IF(SUM(O2:O11)&gt;0,N21-SUM(O2:O11), "")</f>
        <v/>
      </c>
      <c r="P21" s="146"/>
    </row>
    <row r="22" spans="1:16">
      <c r="A22" s="147" t="s">
        <v>198</v>
      </c>
      <c r="B22" s="148">
        <f>B21</f>
        <v>87</v>
      </c>
      <c r="C22" s="149">
        <f>B22-($B$22/COUNTA($C$1:$L$1))</f>
        <v>78.3</v>
      </c>
      <c r="D22" s="149">
        <f>C22-($B$22/COUNTA($C$1:$L$1))</f>
        <v>69.599999999999994</v>
      </c>
      <c r="E22" s="149">
        <f>D22-($B$22/COUNTA($C$1:$L$1))</f>
        <v>60.899999999999991</v>
      </c>
      <c r="F22" s="149">
        <f>E22-($B$22/COUNTA($C$1:$L$1))</f>
        <v>52.199999999999989</v>
      </c>
      <c r="G22" s="149">
        <f>F22-($B$22/COUNTA($C$1:$L$1))</f>
        <v>43.499999999999986</v>
      </c>
      <c r="H22" s="149">
        <f>G22-($B$22/COUNTA($C$1:$L$1))</f>
        <v>34.799999999999983</v>
      </c>
      <c r="I22" s="149">
        <f>H22-($B$22/COUNTA($C$1:$L$1))</f>
        <v>26.099999999999984</v>
      </c>
      <c r="J22" s="149">
        <f>I22-($B$22/COUNTA($C$1:$L$1))</f>
        <v>17.399999999999984</v>
      </c>
      <c r="K22" s="149">
        <f>J22-($B$22/COUNTA($C$1:$L$1))</f>
        <v>8.6999999999999851</v>
      </c>
      <c r="L22" s="149">
        <f>K22-($B$22/COUNTA($C$1:$L$1))</f>
        <v>-1.4210854715202004E-14</v>
      </c>
      <c r="M22" s="149">
        <f>L22-($B$22/COUNTA($C$1:$L$1))</f>
        <v>-8.7000000000000135</v>
      </c>
      <c r="N22" s="149">
        <f>M22-($B$22/COUNTA($C$1:$L$1))</f>
        <v>-17.400000000000013</v>
      </c>
      <c r="O22" s="149">
        <f>N22-($B$22/COUNTA($C$1:$L$1))</f>
        <v>-26.100000000000012</v>
      </c>
      <c r="P22" s="149"/>
    </row>
    <row r="23" spans="1:16">
      <c r="A23" s="150" t="s">
        <v>199</v>
      </c>
      <c r="B23" s="151">
        <f ca="1">OFFSET(Sprint3!$B$21,0,0,1,COUNT(Sprint3!$B$21:$L$21))</f>
        <v>87</v>
      </c>
      <c r="C23" s="151">
        <f ca="1">OFFSET(Sprint3!$B$21,0,0,1,COUNT(Sprint3!$B$21:$L$21))</f>
        <v>77</v>
      </c>
      <c r="D23" s="151">
        <f ca="1">OFFSET(Sprint3!$B$21,0,0,1,COUNT(Sprint3!$B$21:$L$21))</f>
        <v>67</v>
      </c>
      <c r="E23" s="151">
        <f ca="1">OFFSET(Sprint3!$B$21,0,0,1,COUNT(Sprint3!$B$21:$L$21))</f>
        <v>57</v>
      </c>
      <c r="F23" s="151">
        <f ca="1">OFFSET(Sprint3!$B$21,0,0,1,COUNT(Sprint3!$B$21:$L$21))</f>
        <v>47</v>
      </c>
      <c r="G23" s="151">
        <f ca="1">OFFSET(Sprint3!$B$21,0,0,1,COUNT(Sprint3!$B$21:$L$21))</f>
        <v>37</v>
      </c>
      <c r="H23" s="151">
        <f ca="1">OFFSET(Sprint3!$B$21,0,0,1,COUNT(Sprint3!$B$21:$L$21))</f>
        <v>27</v>
      </c>
      <c r="I23" s="151">
        <f ca="1">OFFSET(Sprint3!$B$21,0,0,1,COUNT(Sprint3!$B$21:$L$21))</f>
        <v>17</v>
      </c>
      <c r="J23" s="151">
        <f ca="1">OFFSET(Sprint3!$B$21,0,0,1,COUNT(Sprint3!$B$21:$L$21))</f>
        <v>7</v>
      </c>
      <c r="K23" s="151">
        <f ca="1">OFFSET(Sprint3!$B$21,0,0,1,COUNT(Sprint3!$B$21:$L$21))</f>
        <v>0</v>
      </c>
      <c r="L23" s="151" t="e">
        <f ca="1">OFFSET(Sprint3!$B$21,0,0,1,COUNT(Sprint3!$B$21:$L$21))</f>
        <v>#VALUE!</v>
      </c>
      <c r="M23" s="151" t="e">
        <f ca="1">OFFSET(Sprint3!$B$21,0,0,1,COUNT(Sprint3!$B$21:$L$21))</f>
        <v>#VALUE!</v>
      </c>
      <c r="N23" s="151" t="e">
        <f ca="1">OFFSET(Sprint3!$B$21,0,0,1,COUNT(Sprint3!$B$21:$L$21))</f>
        <v>#VALUE!</v>
      </c>
      <c r="O23" s="151" t="e">
        <f ca="1">OFFSET(Sprint3!$B$21,0,0,1,COUNT(Sprint3!$B$21:$L$21))</f>
        <v>#VALUE!</v>
      </c>
      <c r="P23" s="151"/>
    </row>
    <row r="24" spans="1:16">
      <c r="A24" s="38" t="s">
        <v>200</v>
      </c>
      <c r="B24" s="40">
        <f ca="1">B23/$B$22</f>
        <v>1</v>
      </c>
      <c r="C24" s="40">
        <f ca="1">100%-(C23/$B$22)</f>
        <v>0.11494252873563215</v>
      </c>
      <c r="D24" s="40">
        <f t="shared" ref="D24:O24" ca="1" si="0">100%-(D23/$B$22)</f>
        <v>0.22988505747126442</v>
      </c>
      <c r="E24" s="40">
        <f t="shared" ca="1" si="0"/>
        <v>0.34482758620689657</v>
      </c>
      <c r="F24" s="40">
        <f t="shared" ca="1" si="0"/>
        <v>0.45977011494252873</v>
      </c>
      <c r="G24" s="40">
        <f t="shared" ca="1" si="0"/>
        <v>0.57471264367816088</v>
      </c>
      <c r="H24" s="40">
        <f t="shared" ca="1" si="0"/>
        <v>0.68965517241379315</v>
      </c>
      <c r="I24" s="40">
        <f t="shared" ca="1" si="0"/>
        <v>0.8045977011494253</v>
      </c>
      <c r="J24" s="40">
        <f t="shared" ca="1" si="0"/>
        <v>0.91954022988505746</v>
      </c>
      <c r="K24" s="40">
        <f t="shared" ca="1" si="0"/>
        <v>1</v>
      </c>
      <c r="L24" s="40" t="e">
        <f t="shared" ca="1" si="0"/>
        <v>#VALUE!</v>
      </c>
      <c r="M24" s="40" t="e">
        <f t="shared" ca="1" si="0"/>
        <v>#VALUE!</v>
      </c>
      <c r="N24" s="40" t="e">
        <f t="shared" ca="1" si="0"/>
        <v>#VALUE!</v>
      </c>
      <c r="O24" s="40" t="e">
        <f t="shared" ca="1" si="0"/>
        <v>#VALUE!</v>
      </c>
      <c r="P24" s="40"/>
    </row>
    <row r="25" spans="1:16" ht="18.75">
      <c r="A25" s="43" t="s">
        <v>201</v>
      </c>
      <c r="B25" s="43">
        <f>Planejamento!B8</f>
        <v>80</v>
      </c>
      <c r="C25" s="43" t="s">
        <v>26</v>
      </c>
    </row>
    <row r="28" spans="1:16">
      <c r="N28" s="14" t="s">
        <v>202</v>
      </c>
      <c r="O28" s="45" t="s">
        <v>203</v>
      </c>
      <c r="P28" s="45"/>
    </row>
  </sheetData>
  <phoneticPr fontId="43" type="noConversion"/>
  <pageMargins left="0.511811024" right="0.511811024" top="0.78740157499999996" bottom="0.78740157499999996" header="0.31496062000000002" footer="0.31496062000000002"/>
  <pageSetup paperSize="9" orientation="portrait"/>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ADC94AC5FCAB6C4293AED335AFCBA3AA" ma:contentTypeVersion="4" ma:contentTypeDescription="Crie um novo documento." ma:contentTypeScope="" ma:versionID="8dbf64363119be950e71621da549eb6d">
  <xsd:schema xmlns:xsd="http://www.w3.org/2001/XMLSchema" xmlns:xs="http://www.w3.org/2001/XMLSchema" xmlns:p="http://schemas.microsoft.com/office/2006/metadata/properties" xmlns:ns3="c8b79e1c-c7dc-4b92-aead-857d5424d0a2" targetNamespace="http://schemas.microsoft.com/office/2006/metadata/properties" ma:root="true" ma:fieldsID="10194f3f92c2c925348575544a24ca8d" ns3:_="">
    <xsd:import namespace="c8b79e1c-c7dc-4b92-aead-857d5424d0a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b79e1c-c7dc-4b92-aead-857d5424d0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c8b79e1c-c7dc-4b92-aead-857d5424d0a2" xsi:nil="true"/>
  </documentManagement>
</p:properties>
</file>

<file path=customXml/itemProps1.xml><?xml version="1.0" encoding="utf-8"?>
<ds:datastoreItem xmlns:ds="http://schemas.openxmlformats.org/officeDocument/2006/customXml" ds:itemID="{1FA0DCEA-EF16-41BA-9282-984940882FA8}"/>
</file>

<file path=customXml/itemProps2.xml><?xml version="1.0" encoding="utf-8"?>
<ds:datastoreItem xmlns:ds="http://schemas.openxmlformats.org/officeDocument/2006/customXml" ds:itemID="{213CAA9C-7ACF-4947-A308-46466D962CA0}"/>
</file>

<file path=customXml/itemProps3.xml><?xml version="1.0" encoding="utf-8"?>
<ds:datastoreItem xmlns:ds="http://schemas.openxmlformats.org/officeDocument/2006/customXml" ds:itemID="{C3ABF1BD-8A2A-447D-8AA6-64CF859880D2}"/>
</file>

<file path=customXml/itemProps4.xml><?xml version="1.0" encoding="utf-8"?>
<ds:datastoreItem xmlns:ds="http://schemas.openxmlformats.org/officeDocument/2006/customXml" ds:itemID="{DB635438-B3DB-43FB-9FE8-9DB04554EF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subject/>
  <dc:creator>João Miranda</dc:creator>
  <cp:keywords/>
  <dc:description/>
  <cp:lastModifiedBy>Sabrina Lopes Costa</cp:lastModifiedBy>
  <cp:revision/>
  <dcterms:created xsi:type="dcterms:W3CDTF">2010-08-26T13:25:48Z</dcterms:created>
  <dcterms:modified xsi:type="dcterms:W3CDTF">2024-11-25T07:04:40Z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y fmtid="{D5CDD505-2E9C-101B-9397-08002B2CF9AE}" pid="3" name="ContentTypeId">
    <vt:lpwstr>0x010100ADC94AC5FCAB6C4293AED335AFCBA3AA</vt:lpwstr>
  </property>
</Properties>
</file>